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rheasystemsa.sharepoint.com/sites/semt/Project Files/WOXXXXX - Fugro-Pioneer/Shareable Content/"/>
    </mc:Choice>
  </mc:AlternateContent>
  <xr:revisionPtr revIDLastSave="607785" documentId="8_{4766BFBB-6A44-48AF-98DC-18D55650EEAF}" xr6:coauthVersionLast="47" xr6:coauthVersionMax="47" xr10:uidLastSave="{81CF29C0-5D51-43B3-9AB0-24FA4418690E}"/>
  <bookViews>
    <workbookView xWindow="-61548" yWindow="-2916" windowWidth="30936" windowHeight="16776" firstSheet="2" activeTab="8" xr2:uid="{041B8958-A9FC-4EDF-954B-65BCD2C74CDE}"/>
  </bookViews>
  <sheets>
    <sheet name="Full_MeOH" sheetId="323" r:id="rId1"/>
    <sheet name="MeOH" sheetId="322" r:id="rId2"/>
    <sheet name="MGO" sheetId="321" r:id="rId3"/>
    <sheet name="Parameters" sheetId="320" r:id="rId4"/>
    <sheet name="Input (hydrostatics)" sheetId="9" r:id="rId5"/>
    <sheet name="Calculations - hydrostatics" sheetId="1" r:id="rId6"/>
    <sheet name="Calculations - endurance" sheetId="28" r:id="rId7"/>
    <sheet name="Calculations - tank arrangement" sheetId="66" r:id="rId8"/>
    <sheet name="ColorCompution" sheetId="283" r:id="rId9"/>
  </sheets>
  <definedNames>
    <definedName name="AIR_Gas_And_Miscellaneous_Fluid_SYSs">Parameters!$G$10</definedName>
    <definedName name="AIR_Gas_And_Miscellaneous_Fluid_SYSs.CoG_x">Parameters!$G$13</definedName>
    <definedName name="AIR_Gas_And_Miscellaneous_Fluid_SYSs.CoG_y">Parameters!$G$14</definedName>
    <definedName name="AIR_Gas_And_Miscellaneous_Fluid_SYSs.CoG_z">Parameters!$G$15</definedName>
    <definedName name="AIR_Gas_And_Miscellaneous_Fluid_SYSs.FIEXSYS">Parameters!$G$16</definedName>
    <definedName name="AIR_Gas_And_Miscellaneous_Fluid_SYSs.m">#REF!</definedName>
    <definedName name="AIR_Gas_And_Miscellaneous_Fluid_SYSs.m_tot">Parameters!$G$11</definedName>
    <definedName name="AIR_Gas_And_Miscellaneous_Fluid_SYSs.O2N2SYS">Parameters!$G$17</definedName>
    <definedName name="AUX_SYS">Parameters!$G$18</definedName>
    <definedName name="AUX_SYS.AIR_Gas_And_Miscellaneous_Fluid_SYSs">Parameters!$G$29</definedName>
    <definedName name="AUX_SYS.Climate_Control">Parameters!$G$30</definedName>
    <definedName name="AUX_SYS.CoG_x">#REF!</definedName>
    <definedName name="AUX_SYS.CoG_x\Full_MeOH">Parameters!$G$22</definedName>
    <definedName name="AUX_SYS.CoG_x\MeOH">Parameters!$G$21</definedName>
    <definedName name="AUX_SYS.CoG_x\MGO">Parameters!$G$20</definedName>
    <definedName name="AUX_SYS.CoG_y">#REF!</definedName>
    <definedName name="AUX_SYS.CoG_y\Full_MeOH">Parameters!$G$25</definedName>
    <definedName name="AUX_SYS.CoG_y\MeOH">Parameters!$G$24</definedName>
    <definedName name="AUX_SYS.CoG_y\MGO">Parameters!$G$23</definedName>
    <definedName name="AUX_SYS.CoG_z">#REF!</definedName>
    <definedName name="AUX_SYS.CoG_z\Full_MeOH">Parameters!$G$28</definedName>
    <definedName name="AUX_SYS.CoG_z\MeOH">Parameters!$G$27</definedName>
    <definedName name="AUX_SYS.CoG_z\MGO">Parameters!$G$26</definedName>
    <definedName name="AUX_SYS.Fuels_And_Lubricants_Handling_And_Storage">Parameters!$G$31</definedName>
    <definedName name="AUX_SYS.m">#REF!</definedName>
    <definedName name="AUX_SYS.m_tot">#REF!</definedName>
    <definedName name="AUX_SYS.m_tot\Full_MeOH">Parameters!$G$35</definedName>
    <definedName name="AUX_SYS.m_tot\MeOH">Parameters!$G$34</definedName>
    <definedName name="AUX_SYS.m_tot\MGO">Parameters!$G$33</definedName>
    <definedName name="AUX_SYS.Replenishment_SYSs">Parameters!$G$32</definedName>
    <definedName name="BUNKSTATIONMEOH">Parameters!$G$151</definedName>
    <definedName name="BUNKSTATIONMEOH.CoG_x">Parameters!$G$157</definedName>
    <definedName name="BUNKSTATIONMEOH.CoG_y">Parameters!$G$158</definedName>
    <definedName name="BUNKSTATIONMEOH.CoG_z">Parameters!$G$159</definedName>
    <definedName name="BUNKSTATIONMEOH.color\Full_MeOH">Parameters!$G$181</definedName>
    <definedName name="BUNKSTATIONMEOH.color\MeOH">Parameters!$G$180</definedName>
    <definedName name="BUNKSTATIONMEOH.color\MGO">Parameters!$G$179</definedName>
    <definedName name="BUNKSTATIONMEOH.coord">Parameters!$G$161</definedName>
    <definedName name="BUNKSTATIONMEOH.coord.x">Parameters!$G$162</definedName>
    <definedName name="BUNKSTATIONMEOH.coord.y">Parameters!$G$163</definedName>
    <definedName name="BUNKSTATIONMEOH.coord.z">Parameters!$G$164</definedName>
    <definedName name="BUNKSTATIONMEOH.h">Parameters!$G$166</definedName>
    <definedName name="BUNKSTATIONMEOH.kind">Parameters!$G$178</definedName>
    <definedName name="BUNKSTATIONMEOH.l">Parameters!$G$167</definedName>
    <definedName name="BUNKSTATIONMEOH.m">Parameters!$G$152</definedName>
    <definedName name="BUNKSTATIONMEOH.m_tot">Parameters!$G$155</definedName>
    <definedName name="BUNKSTATIONMEOH.mass_margin">Parameters!$G$153</definedName>
    <definedName name="BUNKSTATIONMEOH.n_items">Parameters!$G$154</definedName>
    <definedName name="BUNKSTATIONMEOH.orientation">Parameters!$G$168</definedName>
    <definedName name="BUNKSTATIONMEOH.orientation.r11">Parameters!$G$169</definedName>
    <definedName name="BUNKSTATIONMEOH.orientation.r12">Parameters!$G$170</definedName>
    <definedName name="BUNKSTATIONMEOH.orientation.r13">Parameters!$G$171</definedName>
    <definedName name="BUNKSTATIONMEOH.orientation.r21">Parameters!$G$172</definedName>
    <definedName name="BUNKSTATIONMEOH.orientation.r22">Parameters!$G$173</definedName>
    <definedName name="BUNKSTATIONMEOH.orientation.r23">Parameters!$G$174</definedName>
    <definedName name="BUNKSTATIONMEOH.orientation.r31">Parameters!$G$175</definedName>
    <definedName name="BUNKSTATIONMEOH.orientation.r32">Parameters!$G$176</definedName>
    <definedName name="BUNKSTATIONMEOH.orientation.r33">Parameters!$G$177</definedName>
    <definedName name="BUNKSTATIONMEOH.wid_diameter">Parameters!$G$165</definedName>
    <definedName name="BW">Parameters!$G$36</definedName>
    <definedName name="BW.ρ">Parameters!$G$37</definedName>
    <definedName name="Climate_Control">Parameters!$G$38</definedName>
    <definedName name="Climate_Control.CoG_x">Parameters!$G$41</definedName>
    <definedName name="Climate_Control.CoG_y">Parameters!$G$42</definedName>
    <definedName name="Climate_Control.CoG_z">Parameters!$G$43</definedName>
    <definedName name="Climate_Control.m">#REF!</definedName>
    <definedName name="Climate_Control.m_tot">Parameters!$G$39</definedName>
    <definedName name="Climate_Control.Machinery_Space_Ventilation_SYS">Parameters!$G$44</definedName>
    <definedName name="CoG_z10_FullMeOH">'Calculations - tank arrangement'!$L$48</definedName>
    <definedName name="CoG_z10_MeOH">'Calculations - tank arrangement'!$L$8</definedName>
    <definedName name="CoG_z10_MGO">'Calculations - tank arrangement'!$L$28</definedName>
    <definedName name="CoG_z14_FullMeOH">'Calculations - tank arrangement'!$P$48</definedName>
    <definedName name="CoG_z14_MeOH">'Calculations - tank arrangement'!$P$8</definedName>
    <definedName name="CoG_z14_MGO">'Calculations - tank arrangement'!$P$28</definedName>
    <definedName name="CoG_z15_FullMeOH">'Calculations - tank arrangement'!$Q$48</definedName>
    <definedName name="CoG_z15_MeOH">'Calculations - tank arrangement'!$Q$8</definedName>
    <definedName name="CoG_z15_MGO">'Calculations - tank arrangement'!$Q$28</definedName>
    <definedName name="CoG_z21_FullMeOH">'Calculations - tank arrangement'!$W$48</definedName>
    <definedName name="CoG_z21_MeOH">'Calculations - tank arrangement'!$W$8</definedName>
    <definedName name="CoG_z21_MGO">'Calculations - tank arrangement'!$W$28</definedName>
    <definedName name="CoG_z22_FullMeOH">'Calculations - tank arrangement'!$X$48</definedName>
    <definedName name="CoG_z22_MeOH">'Calculations - tank arrangement'!$X$8</definedName>
    <definedName name="CoG_z22_MGO">'Calculations - tank arrangement'!$X$28</definedName>
    <definedName name="CoG_z24_FullMeOH">'Calculations - tank arrangement'!$Z$48</definedName>
    <definedName name="CoG_z24_MeOH">'Calculations - tank arrangement'!$Z$8</definedName>
    <definedName name="CoG_z24_MGO">'Calculations - tank arrangement'!$Z$28</definedName>
    <definedName name="CoG_z25_FullMeOH">'Calculations - tank arrangement'!$AA$48</definedName>
    <definedName name="CoG_z25_MeOH">'Calculations - tank arrangement'!$AA$8</definedName>
    <definedName name="CoG_z25_MGO">'Calculations - tank arrangement'!$AA$28</definedName>
    <definedName name="CoG_z26_FullMeOH">'Calculations - tank arrangement'!$AB$48</definedName>
    <definedName name="CoG_z26_MeOH">'Calculations - tank arrangement'!$AB$8</definedName>
    <definedName name="CoG_z26_MGO">'Calculations - tank arrangement'!$AB$28</definedName>
    <definedName name="CoG_z27_FullMeOH">'Calculations - tank arrangement'!$AC$48</definedName>
    <definedName name="CoG_z27_MeOH">'Calculations - tank arrangement'!$AC$8</definedName>
    <definedName name="CoG_z27_MGO">'Calculations - tank arrangement'!$AC$28</definedName>
    <definedName name="CoG_z28_FullMeOH">'Calculations - tank arrangement'!$AD$48</definedName>
    <definedName name="CoG_z28_MeOH">'Calculations - tank arrangement'!$AD$8</definedName>
    <definedName name="CoG_z28_MGO">'Calculations - tank arrangement'!$AD$28</definedName>
    <definedName name="CoG_z31_FullMeOH">'Calculations - tank arrangement'!$AG$48</definedName>
    <definedName name="CoG_z31_MeOH">'Calculations - tank arrangement'!$AG$8</definedName>
    <definedName name="CoG_z31_MGO">'Calculations - tank arrangement'!$AG$28</definedName>
    <definedName name="CoG_z32_FullMeOH">'Calculations - tank arrangement'!$AH$48</definedName>
    <definedName name="CoG_z32_MeOH">'Calculations - tank arrangement'!$AH$8</definedName>
    <definedName name="CoG_z32_MGO">'Calculations - tank arrangement'!$AH$28</definedName>
    <definedName name="CoG_z4_FullMeOH">'Calculations - tank arrangement'!$F$48</definedName>
    <definedName name="CoG_z4_MeOH">'Calculations - tank arrangement'!$F$8</definedName>
    <definedName name="CoG_z4_MGO">'Calculations - tank arrangement'!$F$28</definedName>
    <definedName name="CoG_z5_FullMeOH">'Calculations - tank arrangement'!$G$48</definedName>
    <definedName name="CoG_z5_MeOH">'Calculations - tank arrangement'!$G$8</definedName>
    <definedName name="CoG_z5_MGO">'Calculations - tank arrangement'!$G$28</definedName>
    <definedName name="CoG_z9_FullMeOH">'Calculations - tank arrangement'!$K$48</definedName>
    <definedName name="CoG_z9_MeOH">'Calculations - tank arrangement'!$K$8</definedName>
    <definedName name="CoG_z9_MGO">'Calculations - tank arrangement'!$K$28</definedName>
    <definedName name="Draft_FullMeOH">'Calculations - hydrostatics'!$B$5</definedName>
    <definedName name="Draft_of_MeOH_option">'Calculations - hydrostatics'!$B$3</definedName>
    <definedName name="Draft_of_MGO_option">'Calculations - hydrostatics'!$B$4</definedName>
    <definedName name="ELEC_PLNT">Parameters!$G$45</definedName>
    <definedName name="ELEC_PLNT.adl_swbs">#REF!</definedName>
    <definedName name="ELEC_PLNT.CoG_x">#REF!</definedName>
    <definedName name="ELEC_PLNT.CoG_x\Full_MeOH">Parameters!$G$52</definedName>
    <definedName name="ELEC_PLNT.CoG_x\MeOH">Parameters!$G$51</definedName>
    <definedName name="ELEC_PLNT.CoG_x\MGO">Parameters!$G$50</definedName>
    <definedName name="ELEC_PLNT.CoG_y">#REF!</definedName>
    <definedName name="ELEC_PLNT.CoG_y\Full_MeOH">Parameters!$G$55</definedName>
    <definedName name="ELEC_PLNT.CoG_y\MeOH">Parameters!$G$54</definedName>
    <definedName name="ELEC_PLNT.CoG_y\MGO">Parameters!$G$53</definedName>
    <definedName name="ELEC_PLNT.CoG_z">#REF!</definedName>
    <definedName name="ELEC_PLNT.CoG_z\Full_MeOH">Parameters!$G$58</definedName>
    <definedName name="ELEC_PLNT.CoG_z\MeOH">Parameters!$G$57</definedName>
    <definedName name="ELEC_PLNT.CoG_z\MGO">Parameters!$G$56</definedName>
    <definedName name="ELEC_PLNT.Electric_PWR_Generation">Parameters!$G$59</definedName>
    <definedName name="ELEC_PLNT.m">#REF!</definedName>
    <definedName name="ELEC_PLNT.m_tot">#REF!</definedName>
    <definedName name="ELEC_PLNT.m_tot\Full_MeOH">Parameters!$G$62</definedName>
    <definedName name="ELEC_PLNT.m_tot\MeOH">Parameters!$G$61</definedName>
    <definedName name="ELEC_PLNT.m_tot\MGO">Parameters!$G$60</definedName>
    <definedName name="ELEC_PLNT.mass_margin">#REF!</definedName>
    <definedName name="ELEC_PLNT.P_mean">Parameters!$G$46</definedName>
    <definedName name="ELEC_PLNT.P_peak">Parameters!$G$47</definedName>
    <definedName name="ELEC_PLNT.SWBS_cd">Parameters!$G$48</definedName>
    <definedName name="Electric_PWR_Generation">Parameters!$G$63</definedName>
    <definedName name="Electric_PWR_Generation.CoG_x">#REF!</definedName>
    <definedName name="Electric_PWR_Generation.CoG_x\Full_MeOH">Parameters!$G$70</definedName>
    <definedName name="Electric_PWR_Generation.CoG_x\MeOH">Parameters!$G$69</definedName>
    <definedName name="Electric_PWR_Generation.CoG_x\MGO">Parameters!$G$68</definedName>
    <definedName name="Electric_PWR_Generation.CoG_y">#REF!</definedName>
    <definedName name="Electric_PWR_Generation.CoG_y\Full_MeOH">Parameters!$G$73</definedName>
    <definedName name="Electric_PWR_Generation.CoG_y\MeOH">Parameters!$G$72</definedName>
    <definedName name="Electric_PWR_Generation.CoG_y\MGO">Parameters!$G$71</definedName>
    <definedName name="Electric_PWR_Generation.CoG_z">#REF!</definedName>
    <definedName name="Electric_PWR_Generation.CoG_z\Full_MeOH">Parameters!$G$76</definedName>
    <definedName name="Electric_PWR_Generation.CoG_z\MeOH">Parameters!$G$75</definedName>
    <definedName name="Electric_PWR_Generation.CoG_z\MGO">Parameters!$G$74</definedName>
    <definedName name="Electric_PWR_Generation.m">#REF!</definedName>
    <definedName name="Electric_PWR_Generation.m_tot">#REF!</definedName>
    <definedName name="Electric_PWR_Generation.m_tot\Full_MeOH">Parameters!$G$80</definedName>
    <definedName name="Electric_PWR_Generation.m_tot\MeOH">Parameters!$G$79</definedName>
    <definedName name="Electric_PWR_Generation.m_tot\MGO">Parameters!$G$78</definedName>
    <definedName name="Electric_PWR_Generation.P_mean">Parameters!$G$64</definedName>
    <definedName name="Electric_PWR_Generation.P_peak">Parameters!$G$65</definedName>
    <definedName name="Electric_PWR_Generation.Ship_Service_PWR_Generation">Parameters!$G$77</definedName>
    <definedName name="Electric_PWR_Generation.SWBS_cd">Parameters!$G$66</definedName>
    <definedName name="end_on_MeOH_avg_MeOHopt">'Calculations - endurance'!$E$3</definedName>
    <definedName name="end_on_MeOH_avg_MGOopt">'Calculations - endurance'!$E$4</definedName>
    <definedName name="end_on_MeOH_FullMeOHopt">'Calculations - endurance'!$E$5</definedName>
    <definedName name="end_on_MGO_avg_FullMeOHopt">'Calculations - endurance'!$F$5</definedName>
    <definedName name="end_on_MGO_avg_MeOHopt">'Calculations - endurance'!$F$3</definedName>
    <definedName name="end_on_MGO_avg_MGOopt">'Calculations - endurance'!$F$4</definedName>
    <definedName name="EQMNT">Parameters!$G$182</definedName>
    <definedName name="EQMNT.CoG_x">Parameters!$G$186</definedName>
    <definedName name="EQMNT.CoG_y">Parameters!$G$187</definedName>
    <definedName name="EQMNT.CoG_z">Parameters!$G$188</definedName>
    <definedName name="EQMNT.color\Full_MeOH">Parameters!$G$210</definedName>
    <definedName name="EQMNT.color\MeOH">Parameters!$G$209</definedName>
    <definedName name="EQMNT.color\MGO">Parameters!$G$208</definedName>
    <definedName name="EQMNT.coord">Parameters!$G$190</definedName>
    <definedName name="EQMNT.coord.x">Parameters!$G$191</definedName>
    <definedName name="EQMNT.coord.y">Parameters!$G$192</definedName>
    <definedName name="EQMNT.coord.z">Parameters!$G$193</definedName>
    <definedName name="EQMNT.h">Parameters!$G$195</definedName>
    <definedName name="EQMNT.kind">Parameters!$G$207</definedName>
    <definedName name="EQMNT.l">Parameters!$G$196</definedName>
    <definedName name="EQMNT.m">Parameters!$G$183</definedName>
    <definedName name="EQMNT.m\Full_MeOH">#REF!</definedName>
    <definedName name="EQMNT.m\MeOH">#REF!</definedName>
    <definedName name="EQMNT.m\MGO">#REF!</definedName>
    <definedName name="EQMNT.m_tot">#REF!</definedName>
    <definedName name="EQMNT.m_tot\Full_MeOH">Parameters!$G$213</definedName>
    <definedName name="EQMNT.m_tot\MeOH">Parameters!$G$212</definedName>
    <definedName name="EQMNT.m_tot\MGO">Parameters!$G$211</definedName>
    <definedName name="EQMNT.mass_margin">Parameters!$G$184</definedName>
    <definedName name="EQMNT.orientation">Parameters!$G$197</definedName>
    <definedName name="EQMNT.orientation.r11">Parameters!$G$198</definedName>
    <definedName name="EQMNT.orientation.r12">Parameters!$G$199</definedName>
    <definedName name="EQMNT.orientation.r13">Parameters!$G$200</definedName>
    <definedName name="EQMNT.orientation.r21">Parameters!$G$201</definedName>
    <definedName name="EQMNT.orientation.r22">Parameters!$G$202</definedName>
    <definedName name="EQMNT.orientation.r23">Parameters!$G$203</definedName>
    <definedName name="EQMNT.orientation.r31">Parameters!$G$204</definedName>
    <definedName name="EQMNT.orientation.r32">Parameters!$G$205</definedName>
    <definedName name="EQMNT.orientation.r33">Parameters!$G$206</definedName>
    <definedName name="EQMNT.wid_diameter">Parameters!$G$194</definedName>
    <definedName name="FIEXSYS">Parameters!$G$81</definedName>
    <definedName name="FIEXSYS.CoG_x">Parameters!$G$84</definedName>
    <definedName name="FIEXSYS.CoG_y">Parameters!$G$85</definedName>
    <definedName name="FIEXSYS.CoG_z">Parameters!$G$86</definedName>
    <definedName name="FIEXSYS.FIFOAM">Parameters!$G$87</definedName>
    <definedName name="FIEXSYS.m">#REF!</definedName>
    <definedName name="FIEXSYS.m_tot">Parameters!$G$82</definedName>
    <definedName name="FIEXSYS.mass_margin">#REF!</definedName>
    <definedName name="FIEXSYS.TANKCOMP32">Parameters!$G$88</definedName>
    <definedName name="FIEXSYS.WATERSPRAYSYS">Parameters!$G$89</definedName>
    <definedName name="FIFOAM">Parameters!$G$214</definedName>
    <definedName name="FIFOAM.CoG_x">Parameters!$G$219</definedName>
    <definedName name="FIFOAM.CoG_y">Parameters!$G$220</definedName>
    <definedName name="FIFOAM.CoG_z">Parameters!$G$221</definedName>
    <definedName name="FIFOAM.color\Full_MeOH">Parameters!$G$243</definedName>
    <definedName name="FIFOAM.color\MeOH">Parameters!$G$242</definedName>
    <definedName name="FIFOAM.color\MGO">Parameters!$G$241</definedName>
    <definedName name="FIFOAM.coord">Parameters!$G$223</definedName>
    <definedName name="FIFOAM.coord.x">Parameters!$G$224</definedName>
    <definedName name="FIFOAM.coord.y">Parameters!$G$225</definedName>
    <definedName name="FIFOAM.coord.z">Parameters!$G$226</definedName>
    <definedName name="FIFOAM.h">Parameters!$G$228</definedName>
    <definedName name="FIFOAM.kind">Parameters!$G$240</definedName>
    <definedName name="FIFOAM.l">Parameters!$G$229</definedName>
    <definedName name="FIFOAM.m">Parameters!$G$215</definedName>
    <definedName name="FIFOAM.m_tot">Parameters!$G$217</definedName>
    <definedName name="FIFOAM.mass_margin">Parameters!$G$216</definedName>
    <definedName name="FIFOAM.orientation">Parameters!$G$230</definedName>
    <definedName name="FIFOAM.orientation.r11">Parameters!$G$231</definedName>
    <definedName name="FIFOAM.orientation.r12">Parameters!$G$232</definedName>
    <definedName name="FIFOAM.orientation.r13">Parameters!$G$233</definedName>
    <definedName name="FIFOAM.orientation.r21">Parameters!$G$234</definedName>
    <definedName name="FIFOAM.orientation.r22">Parameters!$G$235</definedName>
    <definedName name="FIFOAM.orientation.r23">Parameters!$G$236</definedName>
    <definedName name="FIFOAM.orientation.r31">Parameters!$G$237</definedName>
    <definedName name="FIFOAM.orientation.r32">Parameters!$G$238</definedName>
    <definedName name="FIFOAM.orientation.r33">Parameters!$G$239</definedName>
    <definedName name="FIFOAM.wid_diameter">Parameters!$G$227</definedName>
    <definedName name="FPS">Parameters!$G$244</definedName>
    <definedName name="FPS.CoG_x">Parameters!$G$250</definedName>
    <definedName name="FPS.CoG_y">Parameters!$G$251</definedName>
    <definedName name="FPS.CoG_z">Parameters!$G$252</definedName>
    <definedName name="FPS.color\Full_MeOH">Parameters!$G$274</definedName>
    <definedName name="FPS.color\MeOH">Parameters!$G$273</definedName>
    <definedName name="FPS.color\MGO">Parameters!$G$272</definedName>
    <definedName name="FPS.coord">Parameters!$G$254</definedName>
    <definedName name="FPS.coord.x">Parameters!$G$255</definedName>
    <definedName name="FPS.coord.y">Parameters!$G$256</definedName>
    <definedName name="FPS.coord.z">Parameters!$G$257</definedName>
    <definedName name="FPS.h">Parameters!$G$259</definedName>
    <definedName name="FPS.kind">Parameters!$G$271</definedName>
    <definedName name="FPS.l">Parameters!$G$260</definedName>
    <definedName name="FPS.m">Parameters!$G$245</definedName>
    <definedName name="FPS.m_tot">Parameters!$G$248</definedName>
    <definedName name="FPS.mass_margin">Parameters!$G$246</definedName>
    <definedName name="FPS.n_items">Parameters!$G$247</definedName>
    <definedName name="FPS.orientation">Parameters!$G$261</definedName>
    <definedName name="FPS.orientation.r11">Parameters!$G$262</definedName>
    <definedName name="FPS.orientation.r12">Parameters!$G$263</definedName>
    <definedName name="FPS.orientation.r13">Parameters!$G$264</definedName>
    <definedName name="FPS.orientation.r21">Parameters!$G$265</definedName>
    <definedName name="FPS.orientation.r22">Parameters!$G$266</definedName>
    <definedName name="FPS.orientation.r23">Parameters!$G$267</definedName>
    <definedName name="FPS.orientation.r31">Parameters!$G$268</definedName>
    <definedName name="FPS.orientation.r32">Parameters!$G$269</definedName>
    <definedName name="FPS.orientation.r33">Parameters!$G$270</definedName>
    <definedName name="FPS.wid_diameter">Parameters!$G$258</definedName>
    <definedName name="Fuels_And_Lubricants_Handling_And_Storage">Parameters!$G$90</definedName>
    <definedName name="Fuels_And_Lubricants_Handling_And_Storage.CoG_x">#REF!</definedName>
    <definedName name="Fuels_And_Lubricants_Handling_And_Storage.CoG_x\Full_MeOH">Parameters!$G$94</definedName>
    <definedName name="Fuels_And_Lubricants_Handling_And_Storage.CoG_x\MeOH">Parameters!$G$93</definedName>
    <definedName name="Fuels_And_Lubricants_Handling_And_Storage.CoG_x\MGO">Parameters!$G$92</definedName>
    <definedName name="Fuels_And_Lubricants_Handling_And_Storage.CoG_y">#REF!</definedName>
    <definedName name="Fuels_And_Lubricants_Handling_And_Storage.CoG_y\Full_MeOH">Parameters!$G$97</definedName>
    <definedName name="Fuels_And_Lubricants_Handling_And_Storage.CoG_y\MeOH">Parameters!$G$96</definedName>
    <definedName name="Fuels_And_Lubricants_Handling_And_Storage.CoG_y\MGO">Parameters!$G$95</definedName>
    <definedName name="Fuels_And_Lubricants_Handling_And_Storage.CoG_z">#REF!</definedName>
    <definedName name="Fuels_And_Lubricants_Handling_And_Storage.CoG_z\Full_MeOH">Parameters!$G$100</definedName>
    <definedName name="Fuels_And_Lubricants_Handling_And_Storage.CoG_z\MeOH">Parameters!$G$99</definedName>
    <definedName name="Fuels_And_Lubricants_Handling_And_Storage.CoG_z\MGO">Parameters!$G$98</definedName>
    <definedName name="Fuels_And_Lubricants_Handling_And_Storage.m">#REF!</definedName>
    <definedName name="Fuels_And_Lubricants_Handling_And_Storage.m_tot">#REF!</definedName>
    <definedName name="Fuels_And_Lubricants_Handling_And_Storage.m_tot\Full_MeOH">Parameters!$G$104</definedName>
    <definedName name="Fuels_And_Lubricants_Handling_And_Storage.m_tot\MeOH">Parameters!$G$103</definedName>
    <definedName name="Fuels_And_Lubricants_Handling_And_Storage.m_tot\MGO">Parameters!$G$102</definedName>
    <definedName name="Fuels_And_Lubricants_Handling_And_Storage.SHIPFUELSYS">Parameters!$G$101</definedName>
    <definedName name="GM_FullMeOH_option">'Calculations - hydrostatics'!$E$5</definedName>
    <definedName name="GM_MeOH_option">'Calculations - hydrostatics'!$E$3</definedName>
    <definedName name="GM_MGO_option">'Calculations - hydrostatics'!$E$4</definedName>
    <definedName name="Header">Full_MeOH!$A$1:$I$7</definedName>
    <definedName name="HULLSTRUCT">Parameters!$G$105</definedName>
    <definedName name="HULLSTRUCT.CoG_x">Parameters!$G$108</definedName>
    <definedName name="HULLSTRUCT.CoG_y">Parameters!$G$109</definedName>
    <definedName name="HULLSTRUCT.CoG_z">Parameters!$G$110</definedName>
    <definedName name="HULLSTRUCT.m">#REF!</definedName>
    <definedName name="HULLSTRUCT.m_tot">Parameters!$G$106</definedName>
    <definedName name="HULLSTRUCT.m_tot\Full_MeOH">#REF!</definedName>
    <definedName name="HULLSTRUCT.m_tot\MeOH">#REF!</definedName>
    <definedName name="HULLSTRUCT.m_tot\MGO">#REF!</definedName>
    <definedName name="HULLSTRUCT.mass_margin">#REF!</definedName>
    <definedName name="HULLSTRUCT.REST">Parameters!$G$111</definedName>
    <definedName name="Machinery_Space_Ventilation_SYS">Parameters!$G$112</definedName>
    <definedName name="Machinery_Space_Ventilation_SYS.CoG_x">Parameters!$G$115</definedName>
    <definedName name="Machinery_Space_Ventilation_SYS.CoG_y">Parameters!$G$116</definedName>
    <definedName name="Machinery_Space_Ventilation_SYS.CoG_z">Parameters!$G$117</definedName>
    <definedName name="Machinery_Space_Ventilation_SYS.m">#REF!</definedName>
    <definedName name="Machinery_Space_Ventilation_SYS.m_tot">Parameters!$G$113</definedName>
    <definedName name="Machinery_Space_Ventilation_SYS.VENT">Parameters!$G$118</definedName>
    <definedName name="MANDCOG">Parameters!$G$121</definedName>
    <definedName name="MANDCOG.CoG_x">Parameters!$G$126</definedName>
    <definedName name="MANDCOG.CoG_y">Parameters!$G$127</definedName>
    <definedName name="MANDCOG.CoG_z">Parameters!$G$128</definedName>
    <definedName name="MANDCOG.color\Full_MeOH">Parameters!$G$150</definedName>
    <definedName name="MANDCOG.color\MeOH">Parameters!$G$149</definedName>
    <definedName name="MANDCOG.color\MGO">Parameters!$G$148</definedName>
    <definedName name="MANDCOG.coord">Parameters!$G$130</definedName>
    <definedName name="MANDCOG.coord.x">Parameters!$G$131</definedName>
    <definedName name="MANDCOG.coord.y">Parameters!$G$132</definedName>
    <definedName name="MANDCOG.coord.z">Parameters!$G$133</definedName>
    <definedName name="MANDCOG.h">Parameters!$G$135</definedName>
    <definedName name="MANDCOG.kind">Parameters!$G$147</definedName>
    <definedName name="MANDCOG.l">Parameters!$G$136</definedName>
    <definedName name="MANDCOG.m">Parameters!$G$122</definedName>
    <definedName name="MANDCOG.m\MeOH">#REF!</definedName>
    <definedName name="MANDCOG.m\MGO">#REF!</definedName>
    <definedName name="MANDCOG.m_tot">Parameters!$G$124</definedName>
    <definedName name="MANDCOG.m_tot\MeOH">#REF!</definedName>
    <definedName name="MANDCOG.m_tot\MGO">#REF!</definedName>
    <definedName name="MANDCOG.mass_margin">Parameters!$G$123</definedName>
    <definedName name="MANDCOG.orientation">Parameters!$G$137</definedName>
    <definedName name="MANDCOG.orientation.r11">Parameters!$G$138</definedName>
    <definedName name="MANDCOG.orientation.r12">Parameters!$G$139</definedName>
    <definedName name="MANDCOG.orientation.r13">Parameters!$G$140</definedName>
    <definedName name="MANDCOG.orientation.r21">Parameters!$G$141</definedName>
    <definedName name="MANDCOG.orientation.r22">Parameters!$G$142</definedName>
    <definedName name="MANDCOG.orientation.r23">Parameters!$G$143</definedName>
    <definedName name="MANDCOG.orientation.r31">Parameters!$G$144</definedName>
    <definedName name="MANDCOG.orientation.r32">Parameters!$G$145</definedName>
    <definedName name="MANDCOG.orientation.r33">Parameters!$G$146</definedName>
    <definedName name="MANDCOG.wid_diameter">Parameters!$G$134</definedName>
    <definedName name="mass_COMP04_MeOH">'Calculations - tank arrangement'!$F$9</definedName>
    <definedName name="mass_COMP04_MGO">'Calculations - tank arrangement'!$F$29</definedName>
    <definedName name="mass_COMP05_MeOH">'Calculations - tank arrangement'!$G$9</definedName>
    <definedName name="mass_COMP05_MGO">'Calculations - tank arrangement'!$G$29</definedName>
    <definedName name="mass_COMP09_MeOH">'Calculations - tank arrangement'!$K$9</definedName>
    <definedName name="mass_COMP09_MGO">'Calculations - tank arrangement'!$K$29</definedName>
    <definedName name="mass_COMP10_MeOH">'Calculations - tank arrangement'!$L$9</definedName>
    <definedName name="mass_COMP10_MGO">'Calculations - tank arrangement'!$L$29</definedName>
    <definedName name="mass_COMP14_MeOH">'Calculations - tank arrangement'!$P$9</definedName>
    <definedName name="mass_COMP14_MGO">'Calculations - tank arrangement'!$P$29</definedName>
    <definedName name="mass_COMP15_MeOH">'Calculations - tank arrangement'!$Q$9</definedName>
    <definedName name="mass_COMP15_MGO">'Calculations - tank arrangement'!$Q$29</definedName>
    <definedName name="mass_COMP21_MeOH">'Calculations - tank arrangement'!$W$9</definedName>
    <definedName name="mass_COMP21_MGO">'Calculations - tank arrangement'!$W$29</definedName>
    <definedName name="mass_COMP22_MeOH">'Calculations - tank arrangement'!$X$9</definedName>
    <definedName name="mass_COMP22_MGO">'Calculations - tank arrangement'!$X$29</definedName>
    <definedName name="mass_COMP24_MeOH">'Calculations - tank arrangement'!$Z$9</definedName>
    <definedName name="mass_COMP24_MGO">'Calculations - tank arrangement'!$Z$29</definedName>
    <definedName name="mass_COMP25_MeOH">'Calculations - tank arrangement'!$AA$9</definedName>
    <definedName name="mass_COMP25_MGO">'Calculations - tank arrangement'!$AA$29</definedName>
    <definedName name="mass_COMP26_MeOH">'Calculations - tank arrangement'!$AB$9</definedName>
    <definedName name="mass_COMP26_MGO">'Calculations - tank arrangement'!$AB$29</definedName>
    <definedName name="mass_COMP27_MeOH">'Calculations - tank arrangement'!$AC$9</definedName>
    <definedName name="mass_COMP27_MGO">'Calculations - tank arrangement'!$AC$29</definedName>
    <definedName name="mass_COMP28_MeOH">'Calculations - tank arrangement'!$AD$9</definedName>
    <definedName name="mass_COMP28_MGO">'Calculations - tank arrangement'!$AD$29</definedName>
    <definedName name="mass_COMP31">'Calculations - tank arrangement'!$AG$9</definedName>
    <definedName name="mass_COMP31_MeOH">'Calculations - tank arrangement'!$AG$9</definedName>
    <definedName name="mass_COMP31_MGO">'Calculations - tank arrangement'!$AG$29</definedName>
    <definedName name="mass_COMP32">'Calculations - tank arrangement'!$AH$9</definedName>
    <definedName name="mass_COMP32_MGO">'Calculations - tank arrangement'!$AH$29</definedName>
    <definedName name="MeOH">Parameters!$G$555</definedName>
    <definedName name="MeOH.Coff_penal">Parameters!$G$556</definedName>
    <definedName name="MeOH.Coff_V_penal">Parameters!$G$557</definedName>
    <definedName name="MeOH.n_items">Parameters!$G$559</definedName>
    <definedName name="MeOH.ρ">Parameters!$G$558</definedName>
    <definedName name="MeOH_Cap_tot_FullMeOHopt">'Calculations - tank arrangement'!$B$57</definedName>
    <definedName name="MeOH_Cap_tot_MeOHopt">'Calculations - tank arrangement'!$B$17</definedName>
    <definedName name="MeOH_Cap_tot_MGOopt">'Calculations - tank arrangement'!$B$37</definedName>
    <definedName name="MEOHGENSET">#REF!</definedName>
    <definedName name="MEOHGENSET.CoG_x">#REF!</definedName>
    <definedName name="MEOHGENSET.CoG_y">#REF!</definedName>
    <definedName name="MEOHGENSET.CoG_z">#REF!</definedName>
    <definedName name="MEOHGENSET.m">#REF!</definedName>
    <definedName name="MEOHGENSET.mass_margin">#REF!</definedName>
    <definedName name="MEOHGENSET.P_out">#REF!</definedName>
    <definedName name="MEOHGENSET1">Parameters!$G$275</definedName>
    <definedName name="MEOHGENSET1.CoG_x">Parameters!$G$281</definedName>
    <definedName name="MEOHGENSET1.CoG_y">Parameters!$G$282</definedName>
    <definedName name="MEOHGENSET1.CoG_z">Parameters!$G$283</definedName>
    <definedName name="MEOHGENSET1.color\Full_MeOH">Parameters!$G$305</definedName>
    <definedName name="MEOHGENSET1.color\MeOH">Parameters!$G$304</definedName>
    <definedName name="MEOHGENSET1.color\MGO">Parameters!$G$303</definedName>
    <definedName name="MEOHGENSET1.coord">Parameters!$G$285</definedName>
    <definedName name="MEOHGENSET1.coord.x">Parameters!$G$286</definedName>
    <definedName name="MEOHGENSET1.coord.y">Parameters!$G$287</definedName>
    <definedName name="MEOHGENSET1.coord.z">Parameters!$G$288</definedName>
    <definedName name="MEOHGENSET1.h">Parameters!$G$290</definedName>
    <definedName name="MEOHGENSET1.kind">Parameters!$G$302</definedName>
    <definedName name="MEOHGENSET1.l">Parameters!$G$291</definedName>
    <definedName name="MEOHGENSET1.m">Parameters!$G$276</definedName>
    <definedName name="MEOHGENSET1.m_tot">Parameters!$G$279</definedName>
    <definedName name="MEOHGENSET1.mass_margin">Parameters!$G$277</definedName>
    <definedName name="MEOHGENSET1.n_items\Full_MeOH">Parameters!$G$308</definedName>
    <definedName name="MEOHGENSET1.n_items\MeOH">Parameters!$G$307</definedName>
    <definedName name="MEOHGENSET1.n_items\MGO">Parameters!$G$306</definedName>
    <definedName name="MEOHGENSET1.orientation">Parameters!$G$292</definedName>
    <definedName name="MEOHGENSET1.orientation.r11">Parameters!$G$293</definedName>
    <definedName name="MEOHGENSET1.orientation.r12">Parameters!$G$294</definedName>
    <definedName name="MEOHGENSET1.orientation.r13">Parameters!$G$295</definedName>
    <definedName name="MEOHGENSET1.orientation.r21">Parameters!$G$296</definedName>
    <definedName name="MEOHGENSET1.orientation.r22">Parameters!$G$297</definedName>
    <definedName name="MEOHGENSET1.orientation.r23">Parameters!$G$298</definedName>
    <definedName name="MEOHGENSET1.orientation.r31">Parameters!$G$299</definedName>
    <definedName name="MEOHGENSET1.orientation.r32">Parameters!$G$300</definedName>
    <definedName name="MEOHGENSET1.orientation.r33">Parameters!$G$301</definedName>
    <definedName name="MEOHGENSET1.P_out">Parameters!$G$278</definedName>
    <definedName name="MEOHGENSET1.wid_diameter">Parameters!$G$289</definedName>
    <definedName name="MEOHGENSET2">Parameters!$G$309</definedName>
    <definedName name="MEOHGENSET2.CoG_x">Parameters!$G$316</definedName>
    <definedName name="MEOHGENSET2.CoG_y">Parameters!$G$317</definedName>
    <definedName name="MEOHGENSET2.CoG_z">Parameters!$G$318</definedName>
    <definedName name="MEOHGENSET2.color\Full_MeOH">Parameters!$G$340</definedName>
    <definedName name="MEOHGENSET2.color\MeOH">Parameters!$G$339</definedName>
    <definedName name="MEOHGENSET2.color\MGO">Parameters!$G$338</definedName>
    <definedName name="MEOHGENSET2.coord">Parameters!$G$320</definedName>
    <definedName name="MEOHGENSET2.coord.x">Parameters!$G$321</definedName>
    <definedName name="MEOHGENSET2.coord.y">Parameters!$G$322</definedName>
    <definedName name="MEOHGENSET2.coord.z">Parameters!$G$323</definedName>
    <definedName name="MEOHGENSET2.h">Parameters!$G$325</definedName>
    <definedName name="MEOHGENSET2.kind">Parameters!$G$337</definedName>
    <definedName name="MEOHGENSET2.l">Parameters!$G$326</definedName>
    <definedName name="MEOHGENSET2.m">Parameters!$G$310</definedName>
    <definedName name="MEOHGENSET2.m_tot">Parameters!$G$314</definedName>
    <definedName name="MEOHGENSET2.mass_margin">Parameters!$G$311</definedName>
    <definedName name="MEOHGENSET2.n_items">Parameters!$G$312</definedName>
    <definedName name="MEOHGENSET2.orientation">Parameters!$G$327</definedName>
    <definedName name="MEOHGENSET2.orientation.r11">Parameters!$G$328</definedName>
    <definedName name="MEOHGENSET2.orientation.r12">Parameters!$G$329</definedName>
    <definedName name="MEOHGENSET2.orientation.r13">Parameters!$G$330</definedName>
    <definedName name="MEOHGENSET2.orientation.r21">Parameters!$G$331</definedName>
    <definedName name="MEOHGENSET2.orientation.r22">Parameters!$G$332</definedName>
    <definedName name="MEOHGENSET2.orientation.r23">Parameters!$G$333</definedName>
    <definedName name="MEOHGENSET2.orientation.r31">Parameters!$G$334</definedName>
    <definedName name="MEOHGENSET2.orientation.r32">Parameters!$G$335</definedName>
    <definedName name="MEOHGENSET2.orientation.r33">Parameters!$G$336</definedName>
    <definedName name="MEOHGENSET2.P_out">Parameters!$G$313</definedName>
    <definedName name="MEOHGENSET2.wid_diameter">Parameters!$G$324</definedName>
    <definedName name="MEOHGENSET3">Parameters!$G$341</definedName>
    <definedName name="MEOHGENSET3.CoG_x">Parameters!$G$348</definedName>
    <definedName name="MEOHGENSET3.CoG_y">Parameters!$G$349</definedName>
    <definedName name="MEOHGENSET3.CoG_z">Parameters!$G$350</definedName>
    <definedName name="MEOHGENSET3.color\Full_MeOH">Parameters!$G$372</definedName>
    <definedName name="MEOHGENSET3.color\MeOH">Parameters!$G$371</definedName>
    <definedName name="MEOHGENSET3.color\MGO">Parameters!$G$370</definedName>
    <definedName name="MEOHGENSET3.coord">Parameters!$G$352</definedName>
    <definedName name="MEOHGENSET3.coord.x">Parameters!$G$353</definedName>
    <definedName name="MEOHGENSET3.coord.y">Parameters!$G$354</definedName>
    <definedName name="MEOHGENSET3.coord.z">Parameters!$G$355</definedName>
    <definedName name="MEOHGENSET3.h">Parameters!$G$357</definedName>
    <definedName name="MEOHGENSET3.kind">Parameters!$G$369</definedName>
    <definedName name="MEOHGENSET3.l">Parameters!$G$358</definedName>
    <definedName name="MEOHGENSET3.m">Parameters!$G$342</definedName>
    <definedName name="MEOHGENSET3.m_tot">Parameters!$G$346</definedName>
    <definedName name="MEOHGENSET3.mass_margin">Parameters!$G$343</definedName>
    <definedName name="MEOHGENSET3.n_items">Parameters!$G$344</definedName>
    <definedName name="MEOHGENSET3.orientation">Parameters!$G$359</definedName>
    <definedName name="MEOHGENSET3.orientation.r11">Parameters!$G$360</definedName>
    <definedName name="MEOHGENSET3.orientation.r12">Parameters!$G$361</definedName>
    <definedName name="MEOHGENSET3.orientation.r13">Parameters!$G$362</definedName>
    <definedName name="MEOHGENSET3.orientation.r21">Parameters!$G$363</definedName>
    <definedName name="MEOHGENSET3.orientation.r22">Parameters!$G$364</definedName>
    <definedName name="MEOHGENSET3.orientation.r23">Parameters!$G$365</definedName>
    <definedName name="MEOHGENSET3.orientation.r31">Parameters!$G$366</definedName>
    <definedName name="MEOHGENSET3.orientation.r32">Parameters!$G$367</definedName>
    <definedName name="MEOHGENSET3.orientation.r33">Parameters!$G$368</definedName>
    <definedName name="MEOHGENSET3.P_out">Parameters!$G$345</definedName>
    <definedName name="MEOHGENSET3.wid_diameter">Parameters!$G$356</definedName>
    <definedName name="MEOHGENSET4">Parameters!$G$373</definedName>
    <definedName name="MEOHGENSET4.CoG_x">Parameters!$G$380</definedName>
    <definedName name="MEOHGENSET4.CoG_y">Parameters!$G$381</definedName>
    <definedName name="MEOHGENSET4.CoG_z">Parameters!$G$382</definedName>
    <definedName name="MEOHGENSET4.color\Full_MeOH">Parameters!$G$404</definedName>
    <definedName name="MEOHGENSET4.color\MeOH">Parameters!$G$403</definedName>
    <definedName name="MEOHGENSET4.color\MGO">Parameters!$G$402</definedName>
    <definedName name="MEOHGENSET4.coord">Parameters!$G$384</definedName>
    <definedName name="MEOHGENSET4.coord.x">Parameters!$G$385</definedName>
    <definedName name="MEOHGENSET4.coord.y">Parameters!$G$386</definedName>
    <definedName name="MEOHGENSET4.coord.z">Parameters!$G$387</definedName>
    <definedName name="MEOHGENSET4.h">Parameters!$G$389</definedName>
    <definedName name="MEOHGENSET4.kind">Parameters!$G$401</definedName>
    <definedName name="MEOHGENSET4.l">Parameters!$G$390</definedName>
    <definedName name="MEOHGENSET4.m">Parameters!$G$374</definedName>
    <definedName name="MEOHGENSET4.m_tot">Parameters!$G$378</definedName>
    <definedName name="MEOHGENSET4.mass_margin">Parameters!$G$375</definedName>
    <definedName name="MEOHGENSET4.n_items">Parameters!$G$376</definedName>
    <definedName name="MEOHGENSET4.orientation">Parameters!$G$391</definedName>
    <definedName name="MEOHGENSET4.orientation.r11">Parameters!$G$392</definedName>
    <definedName name="MEOHGENSET4.orientation.r12">Parameters!$G$393</definedName>
    <definedName name="MEOHGENSET4.orientation.r13">Parameters!$G$394</definedName>
    <definedName name="MEOHGENSET4.orientation.r21">Parameters!$G$395</definedName>
    <definedName name="MEOHGENSET4.orientation.r22">Parameters!$G$396</definedName>
    <definedName name="MEOHGENSET4.orientation.r23">Parameters!$G$397</definedName>
    <definedName name="MEOHGENSET4.orientation.r31">Parameters!$G$398</definedName>
    <definedName name="MEOHGENSET4.orientation.r32">Parameters!$G$399</definedName>
    <definedName name="MEOHGENSET4.orientation.r33">Parameters!$G$400</definedName>
    <definedName name="MEOHGENSET4.P_out">Parameters!$G$377</definedName>
    <definedName name="MEOHGENSET4.wid_diameter">Parameters!$G$388</definedName>
    <definedName name="MEOHTANKS04">#REF!</definedName>
    <definedName name="MEOHTANKS04.CoG_x">#REF!</definedName>
    <definedName name="MEOHTANKS04.CoG_y">#REF!</definedName>
    <definedName name="MEOHTANKS04.CoG_z">#REF!</definedName>
    <definedName name="MEOHTANKS05">#REF!</definedName>
    <definedName name="MEOHTANKS05.CoG_x">#REF!</definedName>
    <definedName name="MEOHTANKS05.CoG_y">#REF!</definedName>
    <definedName name="MEOHTANKS05.CoG_z">#REF!</definedName>
    <definedName name="MEOHTANKS09">#REF!</definedName>
    <definedName name="MEOHTANKS09.CoG_x">#REF!</definedName>
    <definedName name="MEOHTANKS09.CoG_y">#REF!</definedName>
    <definedName name="MEOHTANKS09.CoG_z">#REF!</definedName>
    <definedName name="MEOHTANKS10">#REF!</definedName>
    <definedName name="MEOHTANKS10.CoG_x">#REF!</definedName>
    <definedName name="MEOHTANKS10.CoG_y">#REF!</definedName>
    <definedName name="MEOHTANKS10.CoG_z">#REF!</definedName>
    <definedName name="MEOHTANKS31">#REF!</definedName>
    <definedName name="MEOHTANKS31.CoG_x">#REF!</definedName>
    <definedName name="MEOHTANKS31.CoG_y">#REF!</definedName>
    <definedName name="MEOHTANKS31.CoG_z">#REF!</definedName>
    <definedName name="MGO">Parameters!$G$119</definedName>
    <definedName name="MGO.ρ">Parameters!$G$120</definedName>
    <definedName name="MGO_Cap_tot_FullMeOHopt">'Calculations - tank arrangement'!$B$58</definedName>
    <definedName name="MGO_Cap_tot_MeOHopt">'Calculations - tank arrangement'!$B$18</definedName>
    <definedName name="MGO_Cap_tot_MGOopt">'Calculations - tank arrangement'!$B$38</definedName>
    <definedName name="MGOGENSET">#REF!</definedName>
    <definedName name="MGOGENSET.CoG_x">#REF!</definedName>
    <definedName name="MGOGENSET.CoG_y">#REF!</definedName>
    <definedName name="MGOGENSET.CoG_y\MeOH">#REF!</definedName>
    <definedName name="MGOGENSET.CoG_y\MGO">#REF!</definedName>
    <definedName name="MGOGENSET.CoG_z">#REF!</definedName>
    <definedName name="MGOGENSET.m">#REF!</definedName>
    <definedName name="MGOGENSET.mass_margin">#REF!</definedName>
    <definedName name="MGOGENSET.P_out">#REF!</definedName>
    <definedName name="MGOGENSET1">Parameters!$G$560</definedName>
    <definedName name="MGOGENSET1.CoG_x">Parameters!$G$567</definedName>
    <definedName name="MGOGENSET1.CoG_y">Parameters!$G$568</definedName>
    <definedName name="MGOGENSET1.CoG_z">Parameters!$G$569</definedName>
    <definedName name="MGOGENSET1.color\Full_MeOH">Parameters!$G$591</definedName>
    <definedName name="MGOGENSET1.color\MeOH">Parameters!$G$590</definedName>
    <definedName name="MGOGENSET1.color\MGO">Parameters!$G$589</definedName>
    <definedName name="MGOGENSET1.coord">Parameters!$G$571</definedName>
    <definedName name="MGOGENSET1.coord.x">Parameters!$G$572</definedName>
    <definedName name="MGOGENSET1.coord.y">Parameters!$G$573</definedName>
    <definedName name="MGOGENSET1.coord.z">Parameters!$G$574</definedName>
    <definedName name="MGOGENSET1.h">Parameters!$G$576</definedName>
    <definedName name="MGOGENSET1.kind">Parameters!$G$588</definedName>
    <definedName name="MGOGENSET1.l">Parameters!$G$577</definedName>
    <definedName name="MGOGENSET1.m">Parameters!$G$561</definedName>
    <definedName name="MGOGENSET1.m_tot">Parameters!$G$565</definedName>
    <definedName name="MGOGENSET1.mass_margin">Parameters!$G$562</definedName>
    <definedName name="MGOGENSET1.n_items">Parameters!$G$563</definedName>
    <definedName name="MGOGENSET1.orientation">Parameters!$G$578</definedName>
    <definedName name="MGOGENSET1.orientation.r11">Parameters!$G$579</definedName>
    <definedName name="MGOGENSET1.orientation.r12">Parameters!$G$580</definedName>
    <definedName name="MGOGENSET1.orientation.r13">Parameters!$G$581</definedName>
    <definedName name="MGOGENSET1.orientation.r21">Parameters!$G$582</definedName>
    <definedName name="MGOGENSET1.orientation.r22">Parameters!$G$583</definedName>
    <definedName name="MGOGENSET1.orientation.r23">Parameters!$G$584</definedName>
    <definedName name="MGOGENSET1.orientation.r31">Parameters!$G$585</definedName>
    <definedName name="MGOGENSET1.orientation.r32">Parameters!$G$586</definedName>
    <definedName name="MGOGENSET1.orientation.r33">Parameters!$G$587</definedName>
    <definedName name="MGOGENSET1.P_out">Parameters!$G$564</definedName>
    <definedName name="MGOGENSET1.wid_diameter">Parameters!$G$575</definedName>
    <definedName name="MGOGENSET2">Parameters!$G$592</definedName>
    <definedName name="MGOGENSET2.CoG_x">Parameters!$G$599</definedName>
    <definedName name="MGOGENSET2.CoG_y">Parameters!$G$600</definedName>
    <definedName name="MGOGENSET2.CoG_z">Parameters!$G$601</definedName>
    <definedName name="MGOGENSET2.color\Full_MeOH">Parameters!$G$623</definedName>
    <definedName name="MGOGENSET2.color\MeOH">Parameters!$G$622</definedName>
    <definedName name="MGOGENSET2.color\MGO">Parameters!$G$621</definedName>
    <definedName name="MGOGENSET2.coord">Parameters!$G$603</definedName>
    <definedName name="MGOGENSET2.coord.x">Parameters!$G$604</definedName>
    <definedName name="MGOGENSET2.coord.y">Parameters!$G$605</definedName>
    <definedName name="MGOGENSET2.coord.z">Parameters!$G$606</definedName>
    <definedName name="MGOGENSET2.h">Parameters!$G$608</definedName>
    <definedName name="MGOGENSET2.kind">Parameters!$G$620</definedName>
    <definedName name="MGOGENSET2.l">Parameters!$G$609</definedName>
    <definedName name="MGOGENSET2.m">Parameters!$G$593</definedName>
    <definedName name="MGOGENSET2.m_tot">Parameters!$G$597</definedName>
    <definedName name="MGOGENSET2.mass_margin">Parameters!$G$594</definedName>
    <definedName name="MGOGENSET2.n_items">Parameters!$G$595</definedName>
    <definedName name="MGOGENSET2.orientation">Parameters!$G$610</definedName>
    <definedName name="MGOGENSET2.orientation.r11">Parameters!$G$611</definedName>
    <definedName name="MGOGENSET2.orientation.r12">Parameters!$G$612</definedName>
    <definedName name="MGOGENSET2.orientation.r13">Parameters!$G$613</definedName>
    <definedName name="MGOGENSET2.orientation.r21">Parameters!$G$614</definedName>
    <definedName name="MGOGENSET2.orientation.r22">Parameters!$G$615</definedName>
    <definedName name="MGOGENSET2.orientation.r23">Parameters!$G$616</definedName>
    <definedName name="MGOGENSET2.orientation.r31">Parameters!$G$617</definedName>
    <definedName name="MGOGENSET2.orientation.r32">Parameters!$G$618</definedName>
    <definedName name="MGOGENSET2.orientation.r33">Parameters!$G$619</definedName>
    <definedName name="MGOGENSET2.P_out">Parameters!$G$596</definedName>
    <definedName name="MGOGENSET2.wid_diameter">Parameters!$G$607</definedName>
    <definedName name="MGOGENSET3">Parameters!$G$624</definedName>
    <definedName name="MGOGENSET3.CoG_x">Parameters!$G$631</definedName>
    <definedName name="MGOGENSET3.CoG_y">Parameters!$G$632</definedName>
    <definedName name="MGOGENSET3.CoG_z">Parameters!$G$633</definedName>
    <definedName name="MGOGENSET3.color\Full_MeOH">Parameters!$G$655</definedName>
    <definedName name="MGOGENSET3.color\MeOH">Parameters!$G$654</definedName>
    <definedName name="MGOGENSET3.color\MGO">Parameters!$G$653</definedName>
    <definedName name="MGOGENSET3.coord">Parameters!$G$635</definedName>
    <definedName name="MGOGENSET3.coord.x">Parameters!$G$636</definedName>
    <definedName name="MGOGENSET3.coord.y">Parameters!$G$637</definedName>
    <definedName name="MGOGENSET3.coord.z">Parameters!$G$638</definedName>
    <definedName name="MGOGENSET3.h">Parameters!$G$640</definedName>
    <definedName name="MGOGENSET3.kind">Parameters!$G$652</definedName>
    <definedName name="MGOGENSET3.l">Parameters!$G$641</definedName>
    <definedName name="MGOGENSET3.m">Parameters!$G$625</definedName>
    <definedName name="MGOGENSET3.m_tot">Parameters!$G$629</definedName>
    <definedName name="MGOGENSET3.mass_margin">Parameters!$G$626</definedName>
    <definedName name="MGOGENSET3.n_items">Parameters!$G$627</definedName>
    <definedName name="MGOGENSET3.orientation">Parameters!$G$642</definedName>
    <definedName name="MGOGENSET3.orientation.r11">Parameters!$G$643</definedName>
    <definedName name="MGOGENSET3.orientation.r12">Parameters!$G$644</definedName>
    <definedName name="MGOGENSET3.orientation.r13">Parameters!$G$645</definedName>
    <definedName name="MGOGENSET3.orientation.r21">Parameters!$G$646</definedName>
    <definedName name="MGOGENSET3.orientation.r22">Parameters!$G$647</definedName>
    <definedName name="MGOGENSET3.orientation.r23">Parameters!$G$648</definedName>
    <definedName name="MGOGENSET3.orientation.r31">Parameters!$G$649</definedName>
    <definedName name="MGOGENSET3.orientation.r32">Parameters!$G$650</definedName>
    <definedName name="MGOGENSET3.orientation.r33">Parameters!$G$651</definedName>
    <definedName name="MGOGENSET3.P_out">Parameters!$G$628</definedName>
    <definedName name="MGOGENSET3.wid_diameter">Parameters!$G$639</definedName>
    <definedName name="MGOGENSET4">Parameters!$G$656</definedName>
    <definedName name="MGOGENSET4.CoG_x">Parameters!$G$663</definedName>
    <definedName name="MGOGENSET4.CoG_y">Parameters!$G$664</definedName>
    <definedName name="MGOGENSET4.CoG_z">Parameters!$G$665</definedName>
    <definedName name="MGOGENSET4.color\Full_MeOH">Parameters!$G$687</definedName>
    <definedName name="MGOGENSET4.color\MeOH">Parameters!$G$686</definedName>
    <definedName name="MGOGENSET4.color\MGO">Parameters!$G$685</definedName>
    <definedName name="MGOGENSET4.coord">Parameters!$G$667</definedName>
    <definedName name="MGOGENSET4.coord.x">Parameters!$G$668</definedName>
    <definedName name="MGOGENSET4.coord.y">Parameters!$G$669</definedName>
    <definedName name="MGOGENSET4.coord.z">Parameters!$G$670</definedName>
    <definedName name="MGOGENSET4.h">Parameters!$G$672</definedName>
    <definedName name="MGOGENSET4.kind">Parameters!$G$684</definedName>
    <definedName name="MGOGENSET4.l">Parameters!$G$673</definedName>
    <definedName name="MGOGENSET4.m">Parameters!$G$657</definedName>
    <definedName name="MGOGENSET4.m_tot">Parameters!$G$661</definedName>
    <definedName name="MGOGENSET4.mass_margin">Parameters!$G$658</definedName>
    <definedName name="MGOGENSET4.n_items">Parameters!$G$659</definedName>
    <definedName name="MGOGENSET4.orientation">Parameters!$G$674</definedName>
    <definedName name="MGOGENSET4.orientation.r11">Parameters!$G$675</definedName>
    <definedName name="MGOGENSET4.orientation.r12">Parameters!$G$676</definedName>
    <definedName name="MGOGENSET4.orientation.r13">Parameters!$G$677</definedName>
    <definedName name="MGOGENSET4.orientation.r21">Parameters!$G$678</definedName>
    <definedName name="MGOGENSET4.orientation.r22">Parameters!$G$679</definedName>
    <definedName name="MGOGENSET4.orientation.r23">Parameters!$G$680</definedName>
    <definedName name="MGOGENSET4.orientation.r31">Parameters!$G$681</definedName>
    <definedName name="MGOGENSET4.orientation.r32">Parameters!$G$682</definedName>
    <definedName name="MGOGENSET4.orientation.r33">Parameters!$G$683</definedName>
    <definedName name="MGOGENSET4.P_out">Parameters!$G$660</definedName>
    <definedName name="MGOGENSET4.wid_diameter">Parameters!$G$671</definedName>
    <definedName name="MGOTANKS21">#REF!</definedName>
    <definedName name="MGOTANKS21.CoG_x">#REF!</definedName>
    <definedName name="MGOTANKS21.CoG_y">#REF!</definedName>
    <definedName name="MGOTANKS21.CoG_z">#REF!</definedName>
    <definedName name="MGOTANKS22">#REF!</definedName>
    <definedName name="MGOTANKS22.CoG_x">#REF!</definedName>
    <definedName name="MGOTANKS22.CoG_y">#REF!</definedName>
    <definedName name="MGOTANKS22.CoG_z">#REF!</definedName>
    <definedName name="MGOTANKS24">#REF!</definedName>
    <definedName name="MGOTANKS24.CoG_x">#REF!</definedName>
    <definedName name="MGOTANKS24.CoG_y">#REF!</definedName>
    <definedName name="MGOTANKS24.CoG_z">#REF!</definedName>
    <definedName name="MGOTANKS25">#REF!</definedName>
    <definedName name="MGOTANKS25.CoG_x">#REF!</definedName>
    <definedName name="MGOTANKS25.CoG_y">#REF!</definedName>
    <definedName name="MGOTANKS25.CoG_z">#REF!</definedName>
    <definedName name="MGOTANKS26">#REF!</definedName>
    <definedName name="MGOTANKS26.CoG_x">#REF!</definedName>
    <definedName name="MGOTANKS26.CoG_y">#REF!</definedName>
    <definedName name="MGOTANKS26.CoG_z">#REF!</definedName>
    <definedName name="MGOTANKS27">#REF!</definedName>
    <definedName name="MGOTANKS27.CoG_x">#REF!</definedName>
    <definedName name="MGOTANKS27.CoG_y">#REF!</definedName>
    <definedName name="MGOTANKS27.CoG_z">#REF!</definedName>
    <definedName name="MGOTANKS28">#REF!</definedName>
    <definedName name="MGOTANKS28.CoG_x">#REF!</definedName>
    <definedName name="MGOTANKS28.CoG_y">#REF!</definedName>
    <definedName name="MGOTANKS28.CoG_z">#REF!</definedName>
    <definedName name="N2DOWN">Parameters!$G$405</definedName>
    <definedName name="N2DOWN.CoG_x">Parameters!$G$410</definedName>
    <definedName name="N2DOWN.CoG_y">Parameters!$G$411</definedName>
    <definedName name="N2DOWN.CoG_z">Parameters!$G$412</definedName>
    <definedName name="N2DOWN.color\Full_MeOH">Parameters!$G$434</definedName>
    <definedName name="N2DOWN.color\MeOH">Parameters!$G$433</definedName>
    <definedName name="N2DOWN.color\MGO">Parameters!$G$432</definedName>
    <definedName name="N2DOWN.coord">Parameters!$G$414</definedName>
    <definedName name="N2DOWN.coord.x">Parameters!$G$415</definedName>
    <definedName name="N2DOWN.coord.y">Parameters!$G$416</definedName>
    <definedName name="N2DOWN.coord.z">Parameters!$G$417</definedName>
    <definedName name="N2DOWN.h">Parameters!$G$419</definedName>
    <definedName name="N2DOWN.kind">Parameters!$G$431</definedName>
    <definedName name="N2DOWN.l">Parameters!$G$420</definedName>
    <definedName name="N2DOWN.m">Parameters!$G$406</definedName>
    <definedName name="N2DOWN.m_tot">Parameters!$G$408</definedName>
    <definedName name="N2DOWN.mass_margin">Parameters!$G$407</definedName>
    <definedName name="N2DOWN.orientation">Parameters!$G$421</definedName>
    <definedName name="N2DOWN.orientation.r11">Parameters!$G$422</definedName>
    <definedName name="N2DOWN.orientation.r12">Parameters!$G$423</definedName>
    <definedName name="N2DOWN.orientation.r13">Parameters!$G$424</definedName>
    <definedName name="N2DOWN.orientation.r21">Parameters!$G$425</definedName>
    <definedName name="N2DOWN.orientation.r22">Parameters!$G$426</definedName>
    <definedName name="N2DOWN.orientation.r23">Parameters!$G$427</definedName>
    <definedName name="N2DOWN.orientation.r31">Parameters!$G$428</definedName>
    <definedName name="N2DOWN.orientation.r32">Parameters!$G$429</definedName>
    <definedName name="N2DOWN.orientation.r33">Parameters!$G$430</definedName>
    <definedName name="N2DOWN.wid_diameter">Parameters!$G$418</definedName>
    <definedName name="N2GEN">Parameters!$G$435</definedName>
    <definedName name="N2GEN.CoG_x">Parameters!$G$440</definedName>
    <definedName name="N2GEN.CoG_y">Parameters!$G$441</definedName>
    <definedName name="N2GEN.CoG_z">Parameters!$G$442</definedName>
    <definedName name="N2GEN.color\Full_MeOH">Parameters!$G$464</definedName>
    <definedName name="N2GEN.color\MeOH">Parameters!$G$463</definedName>
    <definedName name="N2GEN.color\MGO">Parameters!$G$462</definedName>
    <definedName name="N2GEN.coord">Parameters!$G$444</definedName>
    <definedName name="N2GEN.coord.x">Parameters!$G$445</definedName>
    <definedName name="N2GEN.coord.y">Parameters!$G$446</definedName>
    <definedName name="N2GEN.coord.z">Parameters!$G$447</definedName>
    <definedName name="N2GEN.h">Parameters!$G$449</definedName>
    <definedName name="N2GEN.kind">Parameters!$G$461</definedName>
    <definedName name="N2GEN.l">Parameters!$G$450</definedName>
    <definedName name="N2GEN.m">Parameters!$G$436</definedName>
    <definedName name="N2GEN.m_tot">Parameters!$G$438</definedName>
    <definedName name="N2GEN.mass_margin">Parameters!$G$437</definedName>
    <definedName name="N2GEN.orientation">Parameters!$G$451</definedName>
    <definedName name="N2GEN.orientation.r11">Parameters!$G$452</definedName>
    <definedName name="N2GEN.orientation.r12">Parameters!$G$453</definedName>
    <definedName name="N2GEN.orientation.r13">Parameters!$G$454</definedName>
    <definedName name="N2GEN.orientation.r21">Parameters!$G$455</definedName>
    <definedName name="N2GEN.orientation.r22">Parameters!$G$456</definedName>
    <definedName name="N2GEN.orientation.r23">Parameters!$G$457</definedName>
    <definedName name="N2GEN.orientation.r31">Parameters!$G$458</definedName>
    <definedName name="N2GEN.orientation.r32">Parameters!$G$459</definedName>
    <definedName name="N2GEN.orientation.r33">Parameters!$G$460</definedName>
    <definedName name="N2GEN.wid_diameter">Parameters!$G$448</definedName>
    <definedName name="N2UP">Parameters!$G$465</definedName>
    <definedName name="N2UP.CoG_x">Parameters!$G$470</definedName>
    <definedName name="N2UP.CoG_y">Parameters!$G$471</definedName>
    <definedName name="N2UP.CoG_z">Parameters!$G$472</definedName>
    <definedName name="N2UP.color\Full_MeOH">Parameters!$G$494</definedName>
    <definedName name="N2UP.color\MeOH">Parameters!$G$493</definedName>
    <definedName name="N2UP.color\MGO">Parameters!$G$492</definedName>
    <definedName name="N2UP.coord">Parameters!$G$474</definedName>
    <definedName name="N2UP.coord.x">Parameters!$G$475</definedName>
    <definedName name="N2UP.coord.y">Parameters!$G$476</definedName>
    <definedName name="N2UP.coord.z">Parameters!$G$477</definedName>
    <definedName name="N2UP.h">Parameters!$G$479</definedName>
    <definedName name="N2UP.kind">Parameters!$G$491</definedName>
    <definedName name="N2UP.l">Parameters!$G$480</definedName>
    <definedName name="N2UP.m">Parameters!$G$466</definedName>
    <definedName name="N2UP.m_tot">Parameters!$G$468</definedName>
    <definedName name="N2UP.mass_margin">Parameters!$G$467</definedName>
    <definedName name="N2UP.orientation">Parameters!$G$481</definedName>
    <definedName name="N2UP.orientation.r11">Parameters!$G$482</definedName>
    <definedName name="N2UP.orientation.r12">Parameters!$G$483</definedName>
    <definedName name="N2UP.orientation.r13">Parameters!$G$484</definedName>
    <definedName name="N2UP.orientation.r21">Parameters!$G$485</definedName>
    <definedName name="N2UP.orientation.r22">Parameters!$G$486</definedName>
    <definedName name="N2UP.orientation.r23">Parameters!$G$487</definedName>
    <definedName name="N2UP.orientation.r31">Parameters!$G$488</definedName>
    <definedName name="N2UP.orientation.r32">Parameters!$G$489</definedName>
    <definedName name="N2UP.orientation.r33">Parameters!$G$490</definedName>
    <definedName name="N2UP.wid_diameter">Parameters!$G$478</definedName>
    <definedName name="O2N2SYS">Parameters!$G$688</definedName>
    <definedName name="O2N2SYS.CoG_x">Parameters!$G$691</definedName>
    <definedName name="O2N2SYS.CoG_y">Parameters!$G$692</definedName>
    <definedName name="O2N2SYS.CoG_z">Parameters!$G$693</definedName>
    <definedName name="O2N2SYS.m">#REF!</definedName>
    <definedName name="O2N2SYS.m_tot">Parameters!$G$689</definedName>
    <definedName name="O2N2SYS.N2DOWN">Parameters!$G$694</definedName>
    <definedName name="O2N2SYS.N2GEN">Parameters!$G$695</definedName>
    <definedName name="O2N2SYS.N2UP">Parameters!$G$696</definedName>
    <definedName name="Parameters">Parameters!$A$8:$M$1440</definedName>
    <definedName name="RAS">Parameters!$G$705</definedName>
    <definedName name="RAS.BUNKSTATIONMEOH">Parameters!$G$711</definedName>
    <definedName name="RAS.CoG_x">Parameters!$G$708</definedName>
    <definedName name="RAS.CoG_y">Parameters!$G$709</definedName>
    <definedName name="RAS.CoG_z">Parameters!$G$710</definedName>
    <definedName name="RAS.m_tot">Parameters!$G$706</definedName>
    <definedName name="Replenishment_SYSs">Parameters!$G$697</definedName>
    <definedName name="Replenishment_SYSs.CoG_x">Parameters!$G$701</definedName>
    <definedName name="Replenishment_SYSs.CoG_y">Parameters!$G$702</definedName>
    <definedName name="Replenishment_SYSs.CoG_z">Parameters!$G$703</definedName>
    <definedName name="Replenishment_SYSs.m">#REF!</definedName>
    <definedName name="Replenishment_SYSs.m_tot">Parameters!$G$699</definedName>
    <definedName name="Replenishment_SYSs.P_mean">#REF!</definedName>
    <definedName name="Replenishment_SYSs.P_peak">#REF!</definedName>
    <definedName name="Replenishment_SYSs.RAS">Parameters!$G$704</definedName>
    <definedName name="Replenishment_SYSs.SWBS_cd">Parameters!$G$698</definedName>
    <definedName name="REST">Parameters!$G$712</definedName>
    <definedName name="REST.CoG_x">Parameters!$G$714</definedName>
    <definedName name="REST.CoG_y">Parameters!$G$715</definedName>
    <definedName name="REST.CoG_z">Parameters!$G$716</definedName>
    <definedName name="REST.m">#REF!</definedName>
    <definedName name="REST.m_tot\Full_MeOH">Parameters!$G$720</definedName>
    <definedName name="REST.m_tot\MeOH">Parameters!$G$719</definedName>
    <definedName name="REST.m_tot\MGO">Parameters!$G$718</definedName>
    <definedName name="REST.mass_margin">#REF!</definedName>
    <definedName name="REST.REST2">Parameters!$G$717</definedName>
    <definedName name="REST2">Parameters!$G$721</definedName>
    <definedName name="REST2.CoG_x">Parameters!$G$723</definedName>
    <definedName name="REST2.CoG_y">Parameters!$G$724</definedName>
    <definedName name="REST2.CoG_z">Parameters!$G$725</definedName>
    <definedName name="REST2.m">#REF!</definedName>
    <definedName name="REST2.m_tot\Full_MeOH">Parameters!$G$729</definedName>
    <definedName name="REST2.m_tot\MeOH">Parameters!$G$728</definedName>
    <definedName name="REST2.m_tot\MGO">Parameters!$G$727</definedName>
    <definedName name="REST2.MANDCOG">Parameters!$G$726</definedName>
    <definedName name="REST2.mass_margin">#REF!</definedName>
    <definedName name="Ship_Service_PWR_Generation">Parameters!$G$812</definedName>
    <definedName name="Ship_Service_PWR_Generation.CoG_x">#REF!</definedName>
    <definedName name="Ship_Service_PWR_Generation.CoG_x\Full_MeOH">Parameters!$G$817</definedName>
    <definedName name="Ship_Service_PWR_Generation.CoG_x\MeOH">Parameters!$G$816</definedName>
    <definedName name="Ship_Service_PWR_Generation.CoG_x\MGO">Parameters!$G$815</definedName>
    <definedName name="Ship_Service_PWR_Generation.CoG_y">#REF!</definedName>
    <definedName name="Ship_Service_PWR_Generation.CoG_y\Full_MeOH">Parameters!$G$820</definedName>
    <definedName name="Ship_Service_PWR_Generation.CoG_y\MeOH">Parameters!$G$819</definedName>
    <definedName name="Ship_Service_PWR_Generation.CoG_y\MGO">Parameters!$G$818</definedName>
    <definedName name="Ship_Service_PWR_Generation.CoG_z">#REF!</definedName>
    <definedName name="Ship_Service_PWR_Generation.CoG_z\Full_MeOH">Parameters!$G$823</definedName>
    <definedName name="Ship_Service_PWR_Generation.CoG_z\MeOH">Parameters!$G$822</definedName>
    <definedName name="Ship_Service_PWR_Generation.CoG_z\MGO">Parameters!$G$821</definedName>
    <definedName name="Ship_Service_PWR_Generation.m">#REF!</definedName>
    <definedName name="Ship_Service_PWR_Generation.m_tot\Full_MeOH">Parameters!$G$837</definedName>
    <definedName name="Ship_Service_PWR_Generation.m_tot\MeOH">Parameters!$G$836</definedName>
    <definedName name="Ship_Service_PWR_Generation.m_tot\MGO">Parameters!$G$835</definedName>
    <definedName name="Ship_Service_PWR_Generation.MEOHGENSET1">Parameters!$G$824</definedName>
    <definedName name="Ship_Service_PWR_Generation.MEOHGENSET2">Parameters!$G$825</definedName>
    <definedName name="Ship_Service_PWR_Generation.MEOHGENSET3">Parameters!$G$826</definedName>
    <definedName name="Ship_Service_PWR_Generation.MEOHGENSET4">Parameters!$G$827</definedName>
    <definedName name="Ship_Service_PWR_Generation.MGOGENSET1">Parameters!$G$828</definedName>
    <definedName name="Ship_Service_PWR_Generation.MGOGENSET2">Parameters!$G$829</definedName>
    <definedName name="Ship_Service_PWR_Generation.MGOGENSET3">Parameters!$G$830</definedName>
    <definedName name="Ship_Service_PWR_Generation.MGOGENSET4">Parameters!$G$831</definedName>
    <definedName name="Ship_Service_PWR_Generation.P_duty_cyc">#REF!</definedName>
    <definedName name="Ship_Service_PWR_Generation.P_mean">#REF!</definedName>
    <definedName name="Ship_Service_PWR_Generation.P_on">#REF!</definedName>
    <definedName name="Ship_Service_PWR_Generation.P_out">#REF!</definedName>
    <definedName name="Ship_Service_PWR_Generation.P_out\Full_MeOH">Parameters!$G$834</definedName>
    <definedName name="Ship_Service_PWR_Generation.P_out\MeOH">Parameters!$G$833</definedName>
    <definedName name="Ship_Service_PWR_Generation.P_out\MGO">Parameters!$G$832</definedName>
    <definedName name="Ship_Service_PWR_Generation.P_peak">#REF!</definedName>
    <definedName name="Ship_Service_PWR_Generation.P_stby">#REF!</definedName>
    <definedName name="Ship_Service_PWR_Generation.SWBS_cd">Parameters!$G$813</definedName>
    <definedName name="SHIPFUELSYS">Parameters!$G$777</definedName>
    <definedName name="SHIPFUELSYS.CoG_x">#REF!</definedName>
    <definedName name="SHIPFUELSYS.CoG_x\Full_MeOH">Parameters!$G$782</definedName>
    <definedName name="SHIPFUELSYS.CoG_x\MeOH">Parameters!$G$781</definedName>
    <definedName name="SHIPFUELSYS.CoG_x\MGO">Parameters!$G$780</definedName>
    <definedName name="SHIPFUELSYS.CoG_y">#REF!</definedName>
    <definedName name="SHIPFUELSYS.CoG_y\Full_MeOH">Parameters!$G$785</definedName>
    <definedName name="SHIPFUELSYS.CoG_y\MeOH">Parameters!$G$784</definedName>
    <definedName name="SHIPFUELSYS.CoG_y\MGO">Parameters!$G$783</definedName>
    <definedName name="SHIPFUELSYS.CoG_z">#REF!</definedName>
    <definedName name="SHIPFUELSYS.CoG_z\Full_MeOH">Parameters!$G$788</definedName>
    <definedName name="SHIPFUELSYS.CoG_z\MeOH">Parameters!$G$787</definedName>
    <definedName name="SHIPFUELSYS.CoG_z\MGO">Parameters!$G$786</definedName>
    <definedName name="SHIPFUELSYS.EQMNT">Parameters!$G$789</definedName>
    <definedName name="SHIPFUELSYS.FPS">Parameters!$G$790</definedName>
    <definedName name="SHIPFUELSYS.m">#REF!</definedName>
    <definedName name="SHIPFUELSYS.m_tot\Full_MeOH">Parameters!$G$811</definedName>
    <definedName name="SHIPFUELSYS.m_tot\MeOH">Parameters!$G$810</definedName>
    <definedName name="SHIPFUELSYS.m_tot\MGO">Parameters!$G$809</definedName>
    <definedName name="SHIPFUELSYS.MEOHTANKS04">#REF!</definedName>
    <definedName name="SHIPFUELSYS.MEOHTANKS05">#REF!</definedName>
    <definedName name="SHIPFUELSYS.MEOHTANKS09">#REF!</definedName>
    <definedName name="SHIPFUELSYS.MEOHTANKS10">#REF!</definedName>
    <definedName name="SHIPFUELSYS.MEOHTANKS31">#REF!</definedName>
    <definedName name="SHIPFUELSYS.MGOTANKS21">#REF!</definedName>
    <definedName name="SHIPFUELSYS.MGOTANKS22">#REF!</definedName>
    <definedName name="SHIPFUELSYS.MGOTANKS24">#REF!</definedName>
    <definedName name="SHIPFUELSYS.MGOTANKS25">#REF!</definedName>
    <definedName name="SHIPFUELSYS.MGOTANKS26">#REF!</definedName>
    <definedName name="SHIPFUELSYS.MGOTANKS27">#REF!</definedName>
    <definedName name="SHIPFUELSYS.MGOTANKS28">#REF!</definedName>
    <definedName name="SHIPFUELSYS.num_of_MeOH_tanks\Full_MeOH">Parameters!$G$808</definedName>
    <definedName name="SHIPFUELSYS.num_of_MeOH_tanks\MeOH">Parameters!$G$807</definedName>
    <definedName name="SHIPFUELSYS.num_of_MeOH_tanks\MGO">Parameters!$G$806</definedName>
    <definedName name="SHIPFUELSYS.SWBS_cd">Parameters!$G$778</definedName>
    <definedName name="SHIPFUELSYS.TANKCOMP04">Parameters!$G$791</definedName>
    <definedName name="SHIPFUELSYS.TANKCOMP05">Parameters!$G$792</definedName>
    <definedName name="SHIPFUELSYS.TANKCOMP09">Parameters!$G$793</definedName>
    <definedName name="SHIPFUELSYS.TANKCOMP10">Parameters!$G$794</definedName>
    <definedName name="SHIPFUELSYS.TANKCOMP14">Parameters!$G$795</definedName>
    <definedName name="SHIPFUELSYS.TANKCOMP15">Parameters!$G$796</definedName>
    <definedName name="SHIPFUELSYS.TANKCOMP21">Parameters!$G$797</definedName>
    <definedName name="SHIPFUELSYS.TANKCOMP22">Parameters!$G$798</definedName>
    <definedName name="SHIPFUELSYS.TANKCOMP24">Parameters!$G$799</definedName>
    <definedName name="SHIPFUELSYS.TANKCOMP25">Parameters!$G$800</definedName>
    <definedName name="SHIPFUELSYS.TANKCOMP26">Parameters!$G$801</definedName>
    <definedName name="SHIPFUELSYS.TANKCOMP27">Parameters!$G$802</definedName>
    <definedName name="SHIPFUELSYS.TANKCOMP28">Parameters!$G$803</definedName>
    <definedName name="SHIPFUELSYS.TANKCOMP31">Parameters!$G$804</definedName>
    <definedName name="SHIPFUELSYS.TANKCOMP32">Parameters!$G$805</definedName>
    <definedName name="SHIPFUELSYS.V_MeOH">#REF!</definedName>
    <definedName name="SHIPFUELSYS.V_MeOH\MeOH">#REF!</definedName>
    <definedName name="SHIPFUELSYS.V_MeOH\MGO">#REF!</definedName>
    <definedName name="SHIPFUELSYS.V_MGO">#REF!</definedName>
    <definedName name="SHIPFUELSYS.V_MGO\MeOH">#REF!</definedName>
    <definedName name="SHIPFUELSYS.V_MGO\MGO">#REF!</definedName>
    <definedName name="SHP">Parameters!$G$730</definedName>
    <definedName name="SHP.AUX_SYS">Parameters!$G$774</definedName>
    <definedName name="SHP.AUX_SYS.AIR_Gas_And_Miscellaneous_Fluid_SYSs.FIEXSYS.FIFOAM\CoG_x\\Full_MeOH">Full_MeOH!$D$42</definedName>
    <definedName name="SHP.AUX_SYS.AIR_Gas_And_Miscellaneous_Fluid_SYSs.FIEXSYS.FIFOAM\CoG_x\\MeOH">MeOH!$D$42</definedName>
    <definedName name="SHP.AUX_SYS.AIR_Gas_And_Miscellaneous_Fluid_SYSs.FIEXSYS.FIFOAM\CoG_y\\Full_MeOH">Full_MeOH!$D$43</definedName>
    <definedName name="SHP.AUX_SYS.AIR_Gas_And_Miscellaneous_Fluid_SYSs.FIEXSYS.FIFOAM\CoG_y\\MeOH">MeOH!$D$43</definedName>
    <definedName name="SHP.AUX_SYS.AIR_Gas_And_Miscellaneous_Fluid_SYSs.FIEXSYS.FIFOAM\CoG_z\\Full_MeOH">Full_MeOH!$D$44</definedName>
    <definedName name="SHP.AUX_SYS.AIR_Gas_And_Miscellaneous_Fluid_SYSs.FIEXSYS.FIFOAM\CoG_z\\MeOH">MeOH!$D$44</definedName>
    <definedName name="SHP.AUX_SYS.AIR_Gas_And_Miscellaneous_Fluid_SYSs.FIEXSYS.FIFOAM\color\\Full_MeOH">Full_MeOH!$D$45</definedName>
    <definedName name="SHP.AUX_SYS.AIR_Gas_And_Miscellaneous_Fluid_SYSs.FIEXSYS.FIFOAM\color\\MeOH">MeOH!$D$45</definedName>
    <definedName name="SHP.AUX_SYS.AIR_Gas_And_Miscellaneous_Fluid_SYSs.FIEXSYS.FIFOAM\coord.x\\Full_MeOH">Full_MeOH!$D$46</definedName>
    <definedName name="SHP.AUX_SYS.AIR_Gas_And_Miscellaneous_Fluid_SYSs.FIEXSYS.FIFOAM\coord.x\\MeOH">MeOH!$D$46</definedName>
    <definedName name="SHP.AUX_SYS.AIR_Gas_And_Miscellaneous_Fluid_SYSs.FIEXSYS.FIFOAM\coord.y\\Full_MeOH">Full_MeOH!$D$47</definedName>
    <definedName name="SHP.AUX_SYS.AIR_Gas_And_Miscellaneous_Fluid_SYSs.FIEXSYS.FIFOAM\coord.y\\MeOH">MeOH!$D$47</definedName>
    <definedName name="SHP.AUX_SYS.AIR_Gas_And_Miscellaneous_Fluid_SYSs.FIEXSYS.FIFOAM\coord.z\\Full_MeOH">Full_MeOH!$D$48</definedName>
    <definedName name="SHP.AUX_SYS.AIR_Gas_And_Miscellaneous_Fluid_SYSs.FIEXSYS.FIFOAM\coord.z\\MeOH">MeOH!$D$48</definedName>
    <definedName name="SHP.AUX_SYS.AIR_Gas_And_Miscellaneous_Fluid_SYSs.FIEXSYS.FIFOAM\Full_MeOH">Full_MeOH!$D$41</definedName>
    <definedName name="SHP.AUX_SYS.AIR_Gas_And_Miscellaneous_Fluid_SYSs.FIEXSYS.FIFOAM\h\\Full_MeOH">Full_MeOH!$D$49</definedName>
    <definedName name="SHP.AUX_SYS.AIR_Gas_And_Miscellaneous_Fluid_SYSs.FIEXSYS.FIFOAM\h\\MeOH">MeOH!$D$49</definedName>
    <definedName name="SHP.AUX_SYS.AIR_Gas_And_Miscellaneous_Fluid_SYSs.FIEXSYS.FIFOAM\kind\\Full_MeOH">Full_MeOH!$D$50</definedName>
    <definedName name="SHP.AUX_SYS.AIR_Gas_And_Miscellaneous_Fluid_SYSs.FIEXSYS.FIFOAM\kind\\MeOH">MeOH!$D$50</definedName>
    <definedName name="SHP.AUX_SYS.AIR_Gas_And_Miscellaneous_Fluid_SYSs.FIEXSYS.FIFOAM\l\\Full_MeOH">Full_MeOH!$D$51</definedName>
    <definedName name="SHP.AUX_SYS.AIR_Gas_And_Miscellaneous_Fluid_SYSs.FIEXSYS.FIFOAM\l\\MeOH">MeOH!$D$51</definedName>
    <definedName name="SHP.AUX_SYS.AIR_Gas_And_Miscellaneous_Fluid_SYSs.FIEXSYS.FIFOAM\m\\Full_MeOH">Full_MeOH!$D$52</definedName>
    <definedName name="SHP.AUX_SYS.AIR_Gas_And_Miscellaneous_Fluid_SYSs.FIEXSYS.FIFOAM\m\\MeOH">MeOH!$D$52</definedName>
    <definedName name="SHP.AUX_SYS.AIR_Gas_And_Miscellaneous_Fluid_SYSs.FIEXSYS.FIFOAM\m_tot\\Full_MeOH">Full_MeOH!$D$53</definedName>
    <definedName name="SHP.AUX_SYS.AIR_Gas_And_Miscellaneous_Fluid_SYSs.FIEXSYS.FIFOAM\m_tot\\MeOH">MeOH!$D$53</definedName>
    <definedName name="SHP.AUX_SYS.AIR_Gas_And_Miscellaneous_Fluid_SYSs.FIEXSYS.FIFOAM\mass_margin\\Full_MeOH">Full_MeOH!$D$54</definedName>
    <definedName name="SHP.AUX_SYS.AIR_Gas_And_Miscellaneous_Fluid_SYSs.FIEXSYS.FIFOAM\mass_margin\\MeOH">MeOH!$D$54</definedName>
    <definedName name="SHP.AUX_SYS.AIR_Gas_And_Miscellaneous_Fluid_SYSs.FIEXSYS.FIFOAM\MeOH">MeOH!$D$41</definedName>
    <definedName name="SHP.AUX_SYS.AIR_Gas_And_Miscellaneous_Fluid_SYSs.FIEXSYS.FIFOAM\orientation.r11\\Full_MeOH">Full_MeOH!$D$55</definedName>
    <definedName name="SHP.AUX_SYS.AIR_Gas_And_Miscellaneous_Fluid_SYSs.FIEXSYS.FIFOAM\orientation.r11\\MeOH">MeOH!$D$55</definedName>
    <definedName name="SHP.AUX_SYS.AIR_Gas_And_Miscellaneous_Fluid_SYSs.FIEXSYS.FIFOAM\orientation.r12\\Full_MeOH">Full_MeOH!$D$56</definedName>
    <definedName name="SHP.AUX_SYS.AIR_Gas_And_Miscellaneous_Fluid_SYSs.FIEXSYS.FIFOAM\orientation.r12\\MeOH">MeOH!$D$56</definedName>
    <definedName name="SHP.AUX_SYS.AIR_Gas_And_Miscellaneous_Fluid_SYSs.FIEXSYS.FIFOAM\orientation.r13\\Full_MeOH">Full_MeOH!$D$57</definedName>
    <definedName name="SHP.AUX_SYS.AIR_Gas_And_Miscellaneous_Fluid_SYSs.FIEXSYS.FIFOAM\orientation.r13\\MeOH">MeOH!$D$57</definedName>
    <definedName name="SHP.AUX_SYS.AIR_Gas_And_Miscellaneous_Fluid_SYSs.FIEXSYS.FIFOAM\orientation.r21\\Full_MeOH">Full_MeOH!$D$58</definedName>
    <definedName name="SHP.AUX_SYS.AIR_Gas_And_Miscellaneous_Fluid_SYSs.FIEXSYS.FIFOAM\orientation.r21\\MeOH">MeOH!$D$58</definedName>
    <definedName name="SHP.AUX_SYS.AIR_Gas_And_Miscellaneous_Fluid_SYSs.FIEXSYS.FIFOAM\orientation.r22\\Full_MeOH">Full_MeOH!$D$59</definedName>
    <definedName name="SHP.AUX_SYS.AIR_Gas_And_Miscellaneous_Fluid_SYSs.FIEXSYS.FIFOAM\orientation.r22\\MeOH">MeOH!$D$59</definedName>
    <definedName name="SHP.AUX_SYS.AIR_Gas_And_Miscellaneous_Fluid_SYSs.FIEXSYS.FIFOAM\orientation.r23\\Full_MeOH">Full_MeOH!$D$60</definedName>
    <definedName name="SHP.AUX_SYS.AIR_Gas_And_Miscellaneous_Fluid_SYSs.FIEXSYS.FIFOAM\orientation.r23\\MeOH">MeOH!$D$60</definedName>
    <definedName name="SHP.AUX_SYS.AIR_Gas_And_Miscellaneous_Fluid_SYSs.FIEXSYS.FIFOAM\orientation.r31\\Full_MeOH">Full_MeOH!$D$61</definedName>
    <definedName name="SHP.AUX_SYS.AIR_Gas_And_Miscellaneous_Fluid_SYSs.FIEXSYS.FIFOAM\orientation.r31\\MeOH">MeOH!$D$61</definedName>
    <definedName name="SHP.AUX_SYS.AIR_Gas_And_Miscellaneous_Fluid_SYSs.FIEXSYS.FIFOAM\orientation.r32\\Full_MeOH">Full_MeOH!$D$62</definedName>
    <definedName name="SHP.AUX_SYS.AIR_Gas_And_Miscellaneous_Fluid_SYSs.FIEXSYS.FIFOAM\orientation.r32\\MeOH">MeOH!$D$62</definedName>
    <definedName name="SHP.AUX_SYS.AIR_Gas_And_Miscellaneous_Fluid_SYSs.FIEXSYS.FIFOAM\orientation.r33\\Full_MeOH">Full_MeOH!$D$63</definedName>
    <definedName name="SHP.AUX_SYS.AIR_Gas_And_Miscellaneous_Fluid_SYSs.FIEXSYS.FIFOAM\orientation.r33\\MeOH">MeOH!$D$63</definedName>
    <definedName name="SHP.AUX_SYS.AIR_Gas_And_Miscellaneous_Fluid_SYSs.FIEXSYS.FIFOAM\wid_diameter\\Full_MeOH">Full_MeOH!$D$64</definedName>
    <definedName name="SHP.AUX_SYS.AIR_Gas_And_Miscellaneous_Fluid_SYSs.FIEXSYS.FIFOAM\wid_diameter\\MeOH">MeOH!$D$64</definedName>
    <definedName name="SHP.AUX_SYS.AIR_Gas_And_Miscellaneous_Fluid_SYSs.FIEXSYS.TANKCOMP32.BW\Full_MeOH">Full_MeOH!$D$91</definedName>
    <definedName name="SHP.AUX_SYS.AIR_Gas_And_Miscellaneous_Fluid_SYSs.FIEXSYS.TANKCOMP32.BW\MeOH">MeOH!$D$91</definedName>
    <definedName name="SHP.AUX_SYS.AIR_Gas_And_Miscellaneous_Fluid_SYSs.FIEXSYS.TANKCOMP32.BW\ρ\\Full_MeOH">Full_MeOH!$D$92</definedName>
    <definedName name="SHP.AUX_SYS.AIR_Gas_And_Miscellaneous_Fluid_SYSs.FIEXSYS.TANKCOMP32.BW\ρ\\MeOH">MeOH!$D$92</definedName>
    <definedName name="SHP.AUX_SYS.AIR_Gas_And_Miscellaneous_Fluid_SYSs.FIEXSYS.TANKCOMP32\CoG_x\\Full_MeOH">Full_MeOH!$D$66</definedName>
    <definedName name="SHP.AUX_SYS.AIR_Gas_And_Miscellaneous_Fluid_SYSs.FIEXSYS.TANKCOMP32\CoG_x\\MeOH">MeOH!$D$66</definedName>
    <definedName name="SHP.AUX_SYS.AIR_Gas_And_Miscellaneous_Fluid_SYSs.FIEXSYS.TANKCOMP32\CoG_y\\Full_MeOH">Full_MeOH!$D$67</definedName>
    <definedName name="SHP.AUX_SYS.AIR_Gas_And_Miscellaneous_Fluid_SYSs.FIEXSYS.TANKCOMP32\CoG_y\\MeOH">MeOH!$D$67</definedName>
    <definedName name="SHP.AUX_SYS.AIR_Gas_And_Miscellaneous_Fluid_SYSs.FIEXSYS.TANKCOMP32\CoG_z\\Full_MeOH">Full_MeOH!$D$68</definedName>
    <definedName name="SHP.AUX_SYS.AIR_Gas_And_Miscellaneous_Fluid_SYSs.FIEXSYS.TANKCOMP32\CoG_z\\MeOH">MeOH!$D$68</definedName>
    <definedName name="SHP.AUX_SYS.AIR_Gas_And_Miscellaneous_Fluid_SYSs.FIEXSYS.TANKCOMP32\CoG_Z_fuel\\Full_MeOH">Full_MeOH!$D$69</definedName>
    <definedName name="SHP.AUX_SYS.AIR_Gas_And_Miscellaneous_Fluid_SYSs.FIEXSYS.TANKCOMP32\CoG_Z_fuel\\MeOH">MeOH!$D$69</definedName>
    <definedName name="SHP.AUX_SYS.AIR_Gas_And_Miscellaneous_Fluid_SYSs.FIEXSYS.TANKCOMP32\color\\Full_MeOH">Full_MeOH!$D$70</definedName>
    <definedName name="SHP.AUX_SYS.AIR_Gas_And_Miscellaneous_Fluid_SYSs.FIEXSYS.TANKCOMP32\color\\MeOH">MeOH!$D$70</definedName>
    <definedName name="SHP.AUX_SYS.AIR_Gas_And_Miscellaneous_Fluid_SYSs.FIEXSYS.TANKCOMP32\coord.x\\Full_MeOH">Full_MeOH!$D$71</definedName>
    <definedName name="SHP.AUX_SYS.AIR_Gas_And_Miscellaneous_Fluid_SYSs.FIEXSYS.TANKCOMP32\coord.x\\MeOH">MeOH!$D$71</definedName>
    <definedName name="SHP.AUX_SYS.AIR_Gas_And_Miscellaneous_Fluid_SYSs.FIEXSYS.TANKCOMP32\coord.y\\Full_MeOH">Full_MeOH!$D$72</definedName>
    <definedName name="SHP.AUX_SYS.AIR_Gas_And_Miscellaneous_Fluid_SYSs.FIEXSYS.TANKCOMP32\coord.y\\MeOH">MeOH!$D$72</definedName>
    <definedName name="SHP.AUX_SYS.AIR_Gas_And_Miscellaneous_Fluid_SYSs.FIEXSYS.TANKCOMP32\coord.z\\Full_MeOH">Full_MeOH!$D$73</definedName>
    <definedName name="SHP.AUX_SYS.AIR_Gas_And_Miscellaneous_Fluid_SYSs.FIEXSYS.TANKCOMP32\coord.z\\MeOH">MeOH!$D$73</definedName>
    <definedName name="SHP.AUX_SYS.AIR_Gas_And_Miscellaneous_Fluid_SYSs.FIEXSYS.TANKCOMP32\Full_MeOH">Full_MeOH!$D$65</definedName>
    <definedName name="SHP.AUX_SYS.AIR_Gas_And_Miscellaneous_Fluid_SYSs.FIEXSYS.TANKCOMP32\h\\Full_MeOH">Full_MeOH!$D$74</definedName>
    <definedName name="SHP.AUX_SYS.AIR_Gas_And_Miscellaneous_Fluid_SYSs.FIEXSYS.TANKCOMP32\h\\MeOH">MeOH!$D$74</definedName>
    <definedName name="SHP.AUX_SYS.AIR_Gas_And_Miscellaneous_Fluid_SYSs.FIEXSYS.TANKCOMP32\kind\\Full_MeOH">Full_MeOH!$D$75</definedName>
    <definedName name="SHP.AUX_SYS.AIR_Gas_And_Miscellaneous_Fluid_SYSs.FIEXSYS.TANKCOMP32\kind\\MeOH">MeOH!$D$75</definedName>
    <definedName name="SHP.AUX_SYS.AIR_Gas_And_Miscellaneous_Fluid_SYSs.FIEXSYS.TANKCOMP32\l\\Full_MeOH">Full_MeOH!$D$76</definedName>
    <definedName name="SHP.AUX_SYS.AIR_Gas_And_Miscellaneous_Fluid_SYSs.FIEXSYS.TANKCOMP32\l\\MeOH">MeOH!$D$76</definedName>
    <definedName name="SHP.AUX_SYS.AIR_Gas_And_Miscellaneous_Fluid_SYSs.FIEXSYS.TANKCOMP32\m\\Full_MeOH">Full_MeOH!$D$77</definedName>
    <definedName name="SHP.AUX_SYS.AIR_Gas_And_Miscellaneous_Fluid_SYSs.FIEXSYS.TANKCOMP32\m\\MeOH">MeOH!$D$77</definedName>
    <definedName name="SHP.AUX_SYS.AIR_Gas_And_Miscellaneous_Fluid_SYSs.FIEXSYS.TANKCOMP32\m_tot\\Full_MeOH">Full_MeOH!$D$78</definedName>
    <definedName name="SHP.AUX_SYS.AIR_Gas_And_Miscellaneous_Fluid_SYSs.FIEXSYS.TANKCOMP32\m_tot\\MeOH">MeOH!$D$78</definedName>
    <definedName name="SHP.AUX_SYS.AIR_Gas_And_Miscellaneous_Fluid_SYSs.FIEXSYS.TANKCOMP32\mass_margin\\Full_MeOH">Full_MeOH!$D$79</definedName>
    <definedName name="SHP.AUX_SYS.AIR_Gas_And_Miscellaneous_Fluid_SYSs.FIEXSYS.TANKCOMP32\mass_margin\\MeOH">MeOH!$D$79</definedName>
    <definedName name="SHP.AUX_SYS.AIR_Gas_And_Miscellaneous_Fluid_SYSs.FIEXSYS.TANKCOMP32\MeOH">MeOH!$D$65</definedName>
    <definedName name="SHP.AUX_SYS.AIR_Gas_And_Miscellaneous_Fluid_SYSs.FIEXSYS.TANKCOMP32\orientation.r11\\Full_MeOH">Full_MeOH!$D$80</definedName>
    <definedName name="SHP.AUX_SYS.AIR_Gas_And_Miscellaneous_Fluid_SYSs.FIEXSYS.TANKCOMP32\orientation.r11\\MeOH">MeOH!$D$80</definedName>
    <definedName name="SHP.AUX_SYS.AIR_Gas_And_Miscellaneous_Fluid_SYSs.FIEXSYS.TANKCOMP32\orientation.r12\\Full_MeOH">Full_MeOH!$D$81</definedName>
    <definedName name="SHP.AUX_SYS.AIR_Gas_And_Miscellaneous_Fluid_SYSs.FIEXSYS.TANKCOMP32\orientation.r12\\MeOH">MeOH!$D$81</definedName>
    <definedName name="SHP.AUX_SYS.AIR_Gas_And_Miscellaneous_Fluid_SYSs.FIEXSYS.TANKCOMP32\orientation.r13\\Full_MeOH">Full_MeOH!$D$82</definedName>
    <definedName name="SHP.AUX_SYS.AIR_Gas_And_Miscellaneous_Fluid_SYSs.FIEXSYS.TANKCOMP32\orientation.r13\\MeOH">MeOH!$D$82</definedName>
    <definedName name="SHP.AUX_SYS.AIR_Gas_And_Miscellaneous_Fluid_SYSs.FIEXSYS.TANKCOMP32\orientation.r21\\Full_MeOH">Full_MeOH!$D$83</definedName>
    <definedName name="SHP.AUX_SYS.AIR_Gas_And_Miscellaneous_Fluid_SYSs.FIEXSYS.TANKCOMP32\orientation.r21\\MeOH">MeOH!$D$83</definedName>
    <definedName name="SHP.AUX_SYS.AIR_Gas_And_Miscellaneous_Fluid_SYSs.FIEXSYS.TANKCOMP32\orientation.r22\\Full_MeOH">Full_MeOH!$D$84</definedName>
    <definedName name="SHP.AUX_SYS.AIR_Gas_And_Miscellaneous_Fluid_SYSs.FIEXSYS.TANKCOMP32\orientation.r22\\MeOH">MeOH!$D$84</definedName>
    <definedName name="SHP.AUX_SYS.AIR_Gas_And_Miscellaneous_Fluid_SYSs.FIEXSYS.TANKCOMP32\orientation.r23\\Full_MeOH">Full_MeOH!$D$85</definedName>
    <definedName name="SHP.AUX_SYS.AIR_Gas_And_Miscellaneous_Fluid_SYSs.FIEXSYS.TANKCOMP32\orientation.r23\\MeOH">MeOH!$D$85</definedName>
    <definedName name="SHP.AUX_SYS.AIR_Gas_And_Miscellaneous_Fluid_SYSs.FIEXSYS.TANKCOMP32\orientation.r31\\Full_MeOH">Full_MeOH!$D$86</definedName>
    <definedName name="SHP.AUX_SYS.AIR_Gas_And_Miscellaneous_Fluid_SYSs.FIEXSYS.TANKCOMP32\orientation.r31\\MeOH">MeOH!$D$86</definedName>
    <definedName name="SHP.AUX_SYS.AIR_Gas_And_Miscellaneous_Fluid_SYSs.FIEXSYS.TANKCOMP32\orientation.r32\\Full_MeOH">Full_MeOH!$D$87</definedName>
    <definedName name="SHP.AUX_SYS.AIR_Gas_And_Miscellaneous_Fluid_SYSs.FIEXSYS.TANKCOMP32\orientation.r32\\MeOH">MeOH!$D$87</definedName>
    <definedName name="SHP.AUX_SYS.AIR_Gas_And_Miscellaneous_Fluid_SYSs.FIEXSYS.TANKCOMP32\orientation.r33\\Full_MeOH">Full_MeOH!$D$88</definedName>
    <definedName name="SHP.AUX_SYS.AIR_Gas_And_Miscellaneous_Fluid_SYSs.FIEXSYS.TANKCOMP32\orientation.r33\\MeOH">MeOH!$D$88</definedName>
    <definedName name="SHP.AUX_SYS.AIR_Gas_And_Miscellaneous_Fluid_SYSs.FIEXSYS.TANKCOMP32\V\\Full_MeOH">Full_MeOH!$D$89</definedName>
    <definedName name="SHP.AUX_SYS.AIR_Gas_And_Miscellaneous_Fluid_SYSs.FIEXSYS.TANKCOMP32\V\\MeOH">MeOH!$D$89</definedName>
    <definedName name="SHP.AUX_SYS.AIR_Gas_And_Miscellaneous_Fluid_SYSs.FIEXSYS.TANKCOMP32\wid_diameter\\Full_MeOH">Full_MeOH!$D$90</definedName>
    <definedName name="SHP.AUX_SYS.AIR_Gas_And_Miscellaneous_Fluid_SYSs.FIEXSYS.TANKCOMP32\wid_diameter\\MeOH">MeOH!$D$90</definedName>
    <definedName name="SHP.AUX_SYS.AIR_Gas_And_Miscellaneous_Fluid_SYSs.FIEXSYS.WATERSPRAYSYS\CoG_x\\Full_MeOH">Full_MeOH!$D$94</definedName>
    <definedName name="SHP.AUX_SYS.AIR_Gas_And_Miscellaneous_Fluid_SYSs.FIEXSYS.WATERSPRAYSYS\CoG_x\\MeOH">MeOH!$D$94</definedName>
    <definedName name="SHP.AUX_SYS.AIR_Gas_And_Miscellaneous_Fluid_SYSs.FIEXSYS.WATERSPRAYSYS\CoG_y\\Full_MeOH">Full_MeOH!$D$95</definedName>
    <definedName name="SHP.AUX_SYS.AIR_Gas_And_Miscellaneous_Fluid_SYSs.FIEXSYS.WATERSPRAYSYS\CoG_y\\MeOH">MeOH!$D$95</definedName>
    <definedName name="SHP.AUX_SYS.AIR_Gas_And_Miscellaneous_Fluid_SYSs.FIEXSYS.WATERSPRAYSYS\CoG_z\\Full_MeOH">Full_MeOH!$D$96</definedName>
    <definedName name="SHP.AUX_SYS.AIR_Gas_And_Miscellaneous_Fluid_SYSs.FIEXSYS.WATERSPRAYSYS\CoG_z\\MeOH">MeOH!$D$96</definedName>
    <definedName name="SHP.AUX_SYS.AIR_Gas_And_Miscellaneous_Fluid_SYSs.FIEXSYS.WATERSPRAYSYS\color\\Full_MeOH">Full_MeOH!$D$97</definedName>
    <definedName name="SHP.AUX_SYS.AIR_Gas_And_Miscellaneous_Fluid_SYSs.FIEXSYS.WATERSPRAYSYS\color\\MeOH">MeOH!$D$97</definedName>
    <definedName name="SHP.AUX_SYS.AIR_Gas_And_Miscellaneous_Fluid_SYSs.FIEXSYS.WATERSPRAYSYS\coord.x\\Full_MeOH">Full_MeOH!$D$98</definedName>
    <definedName name="SHP.AUX_SYS.AIR_Gas_And_Miscellaneous_Fluid_SYSs.FIEXSYS.WATERSPRAYSYS\coord.x\\MeOH">MeOH!$D$98</definedName>
    <definedName name="SHP.AUX_SYS.AIR_Gas_And_Miscellaneous_Fluid_SYSs.FIEXSYS.WATERSPRAYSYS\coord.y\\Full_MeOH">Full_MeOH!$D$99</definedName>
    <definedName name="SHP.AUX_SYS.AIR_Gas_And_Miscellaneous_Fluid_SYSs.FIEXSYS.WATERSPRAYSYS\coord.y\\MeOH">MeOH!$D$99</definedName>
    <definedName name="SHP.AUX_SYS.AIR_Gas_And_Miscellaneous_Fluid_SYSs.FIEXSYS.WATERSPRAYSYS\coord.z\\Full_MeOH">Full_MeOH!$D$100</definedName>
    <definedName name="SHP.AUX_SYS.AIR_Gas_And_Miscellaneous_Fluid_SYSs.FIEXSYS.WATERSPRAYSYS\coord.z\\MeOH">MeOH!$D$100</definedName>
    <definedName name="SHP.AUX_SYS.AIR_Gas_And_Miscellaneous_Fluid_SYSs.FIEXSYS.WATERSPRAYSYS\Full_MeOH">Full_MeOH!$D$93</definedName>
    <definedName name="SHP.AUX_SYS.AIR_Gas_And_Miscellaneous_Fluid_SYSs.FIEXSYS.WATERSPRAYSYS\h\\Full_MeOH">Full_MeOH!$D$101</definedName>
    <definedName name="SHP.AUX_SYS.AIR_Gas_And_Miscellaneous_Fluid_SYSs.FIEXSYS.WATERSPRAYSYS\h\\MeOH">MeOH!$D$101</definedName>
    <definedName name="SHP.AUX_SYS.AIR_Gas_And_Miscellaneous_Fluid_SYSs.FIEXSYS.WATERSPRAYSYS\kind\\Full_MeOH">Full_MeOH!$D$102</definedName>
    <definedName name="SHP.AUX_SYS.AIR_Gas_And_Miscellaneous_Fluid_SYSs.FIEXSYS.WATERSPRAYSYS\kind\\MeOH">MeOH!$D$102</definedName>
    <definedName name="SHP.AUX_SYS.AIR_Gas_And_Miscellaneous_Fluid_SYSs.FIEXSYS.WATERSPRAYSYS\l\\Full_MeOH">Full_MeOH!$D$103</definedName>
    <definedName name="SHP.AUX_SYS.AIR_Gas_And_Miscellaneous_Fluid_SYSs.FIEXSYS.WATERSPRAYSYS\l\\MeOH">MeOH!$D$103</definedName>
    <definedName name="SHP.AUX_SYS.AIR_Gas_And_Miscellaneous_Fluid_SYSs.FIEXSYS.WATERSPRAYSYS\m\\Full_MeOH">Full_MeOH!$D$104</definedName>
    <definedName name="SHP.AUX_SYS.AIR_Gas_And_Miscellaneous_Fluid_SYSs.FIEXSYS.WATERSPRAYSYS\m\\MeOH">MeOH!$D$104</definedName>
    <definedName name="SHP.AUX_SYS.AIR_Gas_And_Miscellaneous_Fluid_SYSs.FIEXSYS.WATERSPRAYSYS\m_tot\\Full_MeOH">Full_MeOH!$D$105</definedName>
    <definedName name="SHP.AUX_SYS.AIR_Gas_And_Miscellaneous_Fluid_SYSs.FIEXSYS.WATERSPRAYSYS\m_tot\\MeOH">MeOH!$D$105</definedName>
    <definedName name="SHP.AUX_SYS.AIR_Gas_And_Miscellaneous_Fluid_SYSs.FIEXSYS.WATERSPRAYSYS\mass_margin\\Full_MeOH">Full_MeOH!$D$106</definedName>
    <definedName name="SHP.AUX_SYS.AIR_Gas_And_Miscellaneous_Fluid_SYSs.FIEXSYS.WATERSPRAYSYS\mass_margin\\MeOH">MeOH!$D$106</definedName>
    <definedName name="SHP.AUX_SYS.AIR_Gas_And_Miscellaneous_Fluid_SYSs.FIEXSYS.WATERSPRAYSYS\MeOH">MeOH!$D$93</definedName>
    <definedName name="SHP.AUX_SYS.AIR_Gas_And_Miscellaneous_Fluid_SYSs.FIEXSYS.WATERSPRAYSYS\orientation.r11\\Full_MeOH">Full_MeOH!$D$107</definedName>
    <definedName name="SHP.AUX_SYS.AIR_Gas_And_Miscellaneous_Fluid_SYSs.FIEXSYS.WATERSPRAYSYS\orientation.r11\\MeOH">MeOH!$D$107</definedName>
    <definedName name="SHP.AUX_SYS.AIR_Gas_And_Miscellaneous_Fluid_SYSs.FIEXSYS.WATERSPRAYSYS\orientation.r12\\Full_MeOH">Full_MeOH!$D$108</definedName>
    <definedName name="SHP.AUX_SYS.AIR_Gas_And_Miscellaneous_Fluid_SYSs.FIEXSYS.WATERSPRAYSYS\orientation.r12\\MeOH">MeOH!$D$108</definedName>
    <definedName name="SHP.AUX_SYS.AIR_Gas_And_Miscellaneous_Fluid_SYSs.FIEXSYS.WATERSPRAYSYS\orientation.r13\\Full_MeOH">Full_MeOH!$D$109</definedName>
    <definedName name="SHP.AUX_SYS.AIR_Gas_And_Miscellaneous_Fluid_SYSs.FIEXSYS.WATERSPRAYSYS\orientation.r13\\MeOH">MeOH!$D$109</definedName>
    <definedName name="SHP.AUX_SYS.AIR_Gas_And_Miscellaneous_Fluid_SYSs.FIEXSYS.WATERSPRAYSYS\orientation.r21\\Full_MeOH">Full_MeOH!$D$110</definedName>
    <definedName name="SHP.AUX_SYS.AIR_Gas_And_Miscellaneous_Fluid_SYSs.FIEXSYS.WATERSPRAYSYS\orientation.r21\\MeOH">MeOH!$D$110</definedName>
    <definedName name="SHP.AUX_SYS.AIR_Gas_And_Miscellaneous_Fluid_SYSs.FIEXSYS.WATERSPRAYSYS\orientation.r22\\Full_MeOH">Full_MeOH!$D$111</definedName>
    <definedName name="SHP.AUX_SYS.AIR_Gas_And_Miscellaneous_Fluid_SYSs.FIEXSYS.WATERSPRAYSYS\orientation.r22\\MeOH">MeOH!$D$111</definedName>
    <definedName name="SHP.AUX_SYS.AIR_Gas_And_Miscellaneous_Fluid_SYSs.FIEXSYS.WATERSPRAYSYS\orientation.r23\\Full_MeOH">Full_MeOH!$D$112</definedName>
    <definedName name="SHP.AUX_SYS.AIR_Gas_And_Miscellaneous_Fluid_SYSs.FIEXSYS.WATERSPRAYSYS\orientation.r23\\MeOH">MeOH!$D$112</definedName>
    <definedName name="SHP.AUX_SYS.AIR_Gas_And_Miscellaneous_Fluid_SYSs.FIEXSYS.WATERSPRAYSYS\orientation.r31\\Full_MeOH">Full_MeOH!$D$113</definedName>
    <definedName name="SHP.AUX_SYS.AIR_Gas_And_Miscellaneous_Fluid_SYSs.FIEXSYS.WATERSPRAYSYS\orientation.r31\\MeOH">MeOH!$D$113</definedName>
    <definedName name="SHP.AUX_SYS.AIR_Gas_And_Miscellaneous_Fluid_SYSs.FIEXSYS.WATERSPRAYSYS\orientation.r32\\Full_MeOH">Full_MeOH!$D$114</definedName>
    <definedName name="SHP.AUX_SYS.AIR_Gas_And_Miscellaneous_Fluid_SYSs.FIEXSYS.WATERSPRAYSYS\orientation.r32\\MeOH">MeOH!$D$114</definedName>
    <definedName name="SHP.AUX_SYS.AIR_Gas_And_Miscellaneous_Fluid_SYSs.FIEXSYS.WATERSPRAYSYS\orientation.r33\\Full_MeOH">Full_MeOH!$D$115</definedName>
    <definedName name="SHP.AUX_SYS.AIR_Gas_And_Miscellaneous_Fluid_SYSs.FIEXSYS.WATERSPRAYSYS\orientation.r33\\MeOH">MeOH!$D$115</definedName>
    <definedName name="SHP.AUX_SYS.AIR_Gas_And_Miscellaneous_Fluid_SYSs.FIEXSYS.WATERSPRAYSYS\wid_diameter\\Full_MeOH">Full_MeOH!$D$116</definedName>
    <definedName name="SHP.AUX_SYS.AIR_Gas_And_Miscellaneous_Fluid_SYSs.FIEXSYS.WATERSPRAYSYS\wid_diameter\\MeOH">MeOH!$D$116</definedName>
    <definedName name="SHP.AUX_SYS.AIR_Gas_And_Miscellaneous_Fluid_SYSs.FIEXSYS\CoG_x\\Full_MeOH">Full_MeOH!$D$37</definedName>
    <definedName name="SHP.AUX_SYS.AIR_Gas_And_Miscellaneous_Fluid_SYSs.FIEXSYS\CoG_x\\MeOH">MeOH!$D$37</definedName>
    <definedName name="SHP.AUX_SYS.AIR_Gas_And_Miscellaneous_Fluid_SYSs.FIEXSYS\CoG_x\\MGO">#REF!</definedName>
    <definedName name="SHP.AUX_SYS.AIR_Gas_And_Miscellaneous_Fluid_SYSs.FIEXSYS\CoG_y\\Full_MeOH">Full_MeOH!$D$38</definedName>
    <definedName name="SHP.AUX_SYS.AIR_Gas_And_Miscellaneous_Fluid_SYSs.FIEXSYS\CoG_y\\MeOH">MeOH!$D$38</definedName>
    <definedName name="SHP.AUX_SYS.AIR_Gas_And_Miscellaneous_Fluid_SYSs.FIEXSYS\CoG_y\\MGO">#REF!</definedName>
    <definedName name="SHP.AUX_SYS.AIR_Gas_And_Miscellaneous_Fluid_SYSs.FIEXSYS\CoG_z\\Full_MeOH">Full_MeOH!$D$39</definedName>
    <definedName name="SHP.AUX_SYS.AIR_Gas_And_Miscellaneous_Fluid_SYSs.FIEXSYS\CoG_z\\MeOH">MeOH!$D$39</definedName>
    <definedName name="SHP.AUX_SYS.AIR_Gas_And_Miscellaneous_Fluid_SYSs.FIEXSYS\CoG_z\\MGO">#REF!</definedName>
    <definedName name="SHP.AUX_SYS.AIR_Gas_And_Miscellaneous_Fluid_SYSs.FIEXSYS\Full_MeOH">Full_MeOH!$D$36</definedName>
    <definedName name="SHP.AUX_SYS.AIR_Gas_And_Miscellaneous_Fluid_SYSs.FIEXSYS\m\\MeOH">#REF!</definedName>
    <definedName name="SHP.AUX_SYS.AIR_Gas_And_Miscellaneous_Fluid_SYSs.FIEXSYS\m\\MGO">#REF!</definedName>
    <definedName name="SHP.AUX_SYS.AIR_Gas_And_Miscellaneous_Fluid_SYSs.FIEXSYS\m_tot\\Full_MeOH">Full_MeOH!$D$40</definedName>
    <definedName name="SHP.AUX_SYS.AIR_Gas_And_Miscellaneous_Fluid_SYSs.FIEXSYS\m_tot\\MeOH">MeOH!$D$40</definedName>
    <definedName name="SHP.AUX_SYS.AIR_Gas_And_Miscellaneous_Fluid_SYSs.FIEXSYS\mass_margin\\MeOH">#REF!</definedName>
    <definedName name="SHP.AUX_SYS.AIR_Gas_And_Miscellaneous_Fluid_SYSs.FIEXSYS\mass_margin\\MGO">#REF!</definedName>
    <definedName name="SHP.AUX_SYS.AIR_Gas_And_Miscellaneous_Fluid_SYSs.FIEXSYS\MeOH">MeOH!$D$36</definedName>
    <definedName name="SHP.AUX_SYS.AIR_Gas_And_Miscellaneous_Fluid_SYSs.FIEXSYS\MGO">#REF!</definedName>
    <definedName name="SHP.AUX_SYS.AIR_Gas_And_Miscellaneous_Fluid_SYSs.O2N2SYS.N2DOWN\CoG_x\\Full_MeOH">Full_MeOH!$D$123</definedName>
    <definedName name="SHP.AUX_SYS.AIR_Gas_And_Miscellaneous_Fluid_SYSs.O2N2SYS.N2DOWN\CoG_x\\MeOH">MeOH!$D$123</definedName>
    <definedName name="SHP.AUX_SYS.AIR_Gas_And_Miscellaneous_Fluid_SYSs.O2N2SYS.N2DOWN\CoG_y\\Full_MeOH">Full_MeOH!$D$124</definedName>
    <definedName name="SHP.AUX_SYS.AIR_Gas_And_Miscellaneous_Fluid_SYSs.O2N2SYS.N2DOWN\CoG_y\\MeOH">MeOH!$D$124</definedName>
    <definedName name="SHP.AUX_SYS.AIR_Gas_And_Miscellaneous_Fluid_SYSs.O2N2SYS.N2DOWN\CoG_z\\Full_MeOH">Full_MeOH!$D$125</definedName>
    <definedName name="SHP.AUX_SYS.AIR_Gas_And_Miscellaneous_Fluid_SYSs.O2N2SYS.N2DOWN\CoG_z\\MeOH">MeOH!$D$125</definedName>
    <definedName name="SHP.AUX_SYS.AIR_Gas_And_Miscellaneous_Fluid_SYSs.O2N2SYS.N2DOWN\color\\Full_MeOH">Full_MeOH!$D$126</definedName>
    <definedName name="SHP.AUX_SYS.AIR_Gas_And_Miscellaneous_Fluid_SYSs.O2N2SYS.N2DOWN\color\\MeOH">MeOH!$D$126</definedName>
    <definedName name="SHP.AUX_SYS.AIR_Gas_And_Miscellaneous_Fluid_SYSs.O2N2SYS.N2DOWN\coord.x\\Full_MeOH">Full_MeOH!$D$127</definedName>
    <definedName name="SHP.AUX_SYS.AIR_Gas_And_Miscellaneous_Fluid_SYSs.O2N2SYS.N2DOWN\coord.x\\MeOH">MeOH!$D$127</definedName>
    <definedName name="SHP.AUX_SYS.AIR_Gas_And_Miscellaneous_Fluid_SYSs.O2N2SYS.N2DOWN\coord.y\\Full_MeOH">Full_MeOH!$D$128</definedName>
    <definedName name="SHP.AUX_SYS.AIR_Gas_And_Miscellaneous_Fluid_SYSs.O2N2SYS.N2DOWN\coord.y\\MeOH">MeOH!$D$128</definedName>
    <definedName name="SHP.AUX_SYS.AIR_Gas_And_Miscellaneous_Fluid_SYSs.O2N2SYS.N2DOWN\coord.z\\Full_MeOH">Full_MeOH!$D$129</definedName>
    <definedName name="SHP.AUX_SYS.AIR_Gas_And_Miscellaneous_Fluid_SYSs.O2N2SYS.N2DOWN\coord.z\\MeOH">MeOH!$D$129</definedName>
    <definedName name="SHP.AUX_SYS.AIR_Gas_And_Miscellaneous_Fluid_SYSs.O2N2SYS.N2DOWN\Full_MeOH">Full_MeOH!$D$122</definedName>
    <definedName name="SHP.AUX_SYS.AIR_Gas_And_Miscellaneous_Fluid_SYSs.O2N2SYS.N2DOWN\h\\Full_MeOH">Full_MeOH!$D$130</definedName>
    <definedName name="SHP.AUX_SYS.AIR_Gas_And_Miscellaneous_Fluid_SYSs.O2N2SYS.N2DOWN\h\\MeOH">MeOH!$D$130</definedName>
    <definedName name="SHP.AUX_SYS.AIR_Gas_And_Miscellaneous_Fluid_SYSs.O2N2SYS.N2DOWN\kind\\Full_MeOH">Full_MeOH!$D$131</definedName>
    <definedName name="SHP.AUX_SYS.AIR_Gas_And_Miscellaneous_Fluid_SYSs.O2N2SYS.N2DOWN\kind\\MeOH">MeOH!$D$131</definedName>
    <definedName name="SHP.AUX_SYS.AIR_Gas_And_Miscellaneous_Fluid_SYSs.O2N2SYS.N2DOWN\l\\Full_MeOH">Full_MeOH!$D$132</definedName>
    <definedName name="SHP.AUX_SYS.AIR_Gas_And_Miscellaneous_Fluid_SYSs.O2N2SYS.N2DOWN\l\\MeOH">MeOH!$D$132</definedName>
    <definedName name="SHP.AUX_SYS.AIR_Gas_And_Miscellaneous_Fluid_SYSs.O2N2SYS.N2DOWN\m\\Full_MeOH">Full_MeOH!$D$133</definedName>
    <definedName name="SHP.AUX_SYS.AIR_Gas_And_Miscellaneous_Fluid_SYSs.O2N2SYS.N2DOWN\m\\MeOH">MeOH!$D$133</definedName>
    <definedName name="SHP.AUX_SYS.AIR_Gas_And_Miscellaneous_Fluid_SYSs.O2N2SYS.N2DOWN\m_tot\\Full_MeOH">Full_MeOH!$D$134</definedName>
    <definedName name="SHP.AUX_SYS.AIR_Gas_And_Miscellaneous_Fluid_SYSs.O2N2SYS.N2DOWN\m_tot\\MeOH">MeOH!$D$134</definedName>
    <definedName name="SHP.AUX_SYS.AIR_Gas_And_Miscellaneous_Fluid_SYSs.O2N2SYS.N2DOWN\mass_margin\\Full_MeOH">Full_MeOH!$D$135</definedName>
    <definedName name="SHP.AUX_SYS.AIR_Gas_And_Miscellaneous_Fluid_SYSs.O2N2SYS.N2DOWN\mass_margin\\MeOH">MeOH!$D$135</definedName>
    <definedName name="SHP.AUX_SYS.AIR_Gas_And_Miscellaneous_Fluid_SYSs.O2N2SYS.N2DOWN\MeOH">MeOH!$D$122</definedName>
    <definedName name="SHP.AUX_SYS.AIR_Gas_And_Miscellaneous_Fluid_SYSs.O2N2SYS.N2DOWN\orientation.r11\\Full_MeOH">Full_MeOH!$D$136</definedName>
    <definedName name="SHP.AUX_SYS.AIR_Gas_And_Miscellaneous_Fluid_SYSs.O2N2SYS.N2DOWN\orientation.r11\\MeOH">MeOH!$D$136</definedName>
    <definedName name="SHP.AUX_SYS.AIR_Gas_And_Miscellaneous_Fluid_SYSs.O2N2SYS.N2DOWN\orientation.r12\\Full_MeOH">Full_MeOH!$D$137</definedName>
    <definedName name="SHP.AUX_SYS.AIR_Gas_And_Miscellaneous_Fluid_SYSs.O2N2SYS.N2DOWN\orientation.r12\\MeOH">MeOH!$D$137</definedName>
    <definedName name="SHP.AUX_SYS.AIR_Gas_And_Miscellaneous_Fluid_SYSs.O2N2SYS.N2DOWN\orientation.r13\\Full_MeOH">Full_MeOH!$D$138</definedName>
    <definedName name="SHP.AUX_SYS.AIR_Gas_And_Miscellaneous_Fluid_SYSs.O2N2SYS.N2DOWN\orientation.r13\\MeOH">MeOH!$D$138</definedName>
    <definedName name="SHP.AUX_SYS.AIR_Gas_And_Miscellaneous_Fluid_SYSs.O2N2SYS.N2DOWN\orientation.r21\\Full_MeOH">Full_MeOH!$D$139</definedName>
    <definedName name="SHP.AUX_SYS.AIR_Gas_And_Miscellaneous_Fluid_SYSs.O2N2SYS.N2DOWN\orientation.r21\\MeOH">MeOH!$D$139</definedName>
    <definedName name="SHP.AUX_SYS.AIR_Gas_And_Miscellaneous_Fluid_SYSs.O2N2SYS.N2DOWN\orientation.r22\\Full_MeOH">Full_MeOH!$D$140</definedName>
    <definedName name="SHP.AUX_SYS.AIR_Gas_And_Miscellaneous_Fluid_SYSs.O2N2SYS.N2DOWN\orientation.r22\\MeOH">MeOH!$D$140</definedName>
    <definedName name="SHP.AUX_SYS.AIR_Gas_And_Miscellaneous_Fluid_SYSs.O2N2SYS.N2DOWN\orientation.r23\\Full_MeOH">Full_MeOH!$D$141</definedName>
    <definedName name="SHP.AUX_SYS.AIR_Gas_And_Miscellaneous_Fluid_SYSs.O2N2SYS.N2DOWN\orientation.r23\\MeOH">MeOH!$D$141</definedName>
    <definedName name="SHP.AUX_SYS.AIR_Gas_And_Miscellaneous_Fluid_SYSs.O2N2SYS.N2DOWN\orientation.r31\\Full_MeOH">Full_MeOH!$D$142</definedName>
    <definedName name="SHP.AUX_SYS.AIR_Gas_And_Miscellaneous_Fluid_SYSs.O2N2SYS.N2DOWN\orientation.r31\\MeOH">MeOH!$D$142</definedName>
    <definedName name="SHP.AUX_SYS.AIR_Gas_And_Miscellaneous_Fluid_SYSs.O2N2SYS.N2DOWN\orientation.r32\\Full_MeOH">Full_MeOH!$D$143</definedName>
    <definedName name="SHP.AUX_SYS.AIR_Gas_And_Miscellaneous_Fluid_SYSs.O2N2SYS.N2DOWN\orientation.r32\\MeOH">MeOH!$D$143</definedName>
    <definedName name="SHP.AUX_SYS.AIR_Gas_And_Miscellaneous_Fluid_SYSs.O2N2SYS.N2DOWN\orientation.r33\\Full_MeOH">Full_MeOH!$D$144</definedName>
    <definedName name="SHP.AUX_SYS.AIR_Gas_And_Miscellaneous_Fluid_SYSs.O2N2SYS.N2DOWN\orientation.r33\\MeOH">MeOH!$D$144</definedName>
    <definedName name="SHP.AUX_SYS.AIR_Gas_And_Miscellaneous_Fluid_SYSs.O2N2SYS.N2DOWN\wid_diameter\\Full_MeOH">Full_MeOH!$D$145</definedName>
    <definedName name="SHP.AUX_SYS.AIR_Gas_And_Miscellaneous_Fluid_SYSs.O2N2SYS.N2DOWN\wid_diameter\\MeOH">MeOH!$D$145</definedName>
    <definedName name="SHP.AUX_SYS.AIR_Gas_And_Miscellaneous_Fluid_SYSs.O2N2SYS.N2GEN\CoG_x\\Full_MeOH">Full_MeOH!$D$147</definedName>
    <definedName name="SHP.AUX_SYS.AIR_Gas_And_Miscellaneous_Fluid_SYSs.O2N2SYS.N2GEN\CoG_x\\MeOH">MeOH!$D$147</definedName>
    <definedName name="SHP.AUX_SYS.AIR_Gas_And_Miscellaneous_Fluid_SYSs.O2N2SYS.N2GEN\CoG_y\\Full_MeOH">Full_MeOH!$D$148</definedName>
    <definedName name="SHP.AUX_SYS.AIR_Gas_And_Miscellaneous_Fluid_SYSs.O2N2SYS.N2GEN\CoG_y\\MeOH">MeOH!$D$148</definedName>
    <definedName name="SHP.AUX_SYS.AIR_Gas_And_Miscellaneous_Fluid_SYSs.O2N2SYS.N2GEN\CoG_z\\Full_MeOH">Full_MeOH!$D$149</definedName>
    <definedName name="SHP.AUX_SYS.AIR_Gas_And_Miscellaneous_Fluid_SYSs.O2N2SYS.N2GEN\CoG_z\\MeOH">MeOH!$D$149</definedName>
    <definedName name="SHP.AUX_SYS.AIR_Gas_And_Miscellaneous_Fluid_SYSs.O2N2SYS.N2GEN\color\\Full_MeOH">Full_MeOH!$D$150</definedName>
    <definedName name="SHP.AUX_SYS.AIR_Gas_And_Miscellaneous_Fluid_SYSs.O2N2SYS.N2GEN\color\\MeOH">MeOH!$D$150</definedName>
    <definedName name="SHP.AUX_SYS.AIR_Gas_And_Miscellaneous_Fluid_SYSs.O2N2SYS.N2GEN\coord.x\\Full_MeOH">Full_MeOH!$D$151</definedName>
    <definedName name="SHP.AUX_SYS.AIR_Gas_And_Miscellaneous_Fluid_SYSs.O2N2SYS.N2GEN\coord.x\\MeOH">MeOH!$D$151</definedName>
    <definedName name="SHP.AUX_SYS.AIR_Gas_And_Miscellaneous_Fluid_SYSs.O2N2SYS.N2GEN\coord.y\\Full_MeOH">Full_MeOH!$D$152</definedName>
    <definedName name="SHP.AUX_SYS.AIR_Gas_And_Miscellaneous_Fluid_SYSs.O2N2SYS.N2GEN\coord.y\\MeOH">MeOH!$D$152</definedName>
    <definedName name="SHP.AUX_SYS.AIR_Gas_And_Miscellaneous_Fluid_SYSs.O2N2SYS.N2GEN\coord.z\\Full_MeOH">Full_MeOH!$D$153</definedName>
    <definedName name="SHP.AUX_SYS.AIR_Gas_And_Miscellaneous_Fluid_SYSs.O2N2SYS.N2GEN\coord.z\\MeOH">MeOH!$D$153</definedName>
    <definedName name="SHP.AUX_SYS.AIR_Gas_And_Miscellaneous_Fluid_SYSs.O2N2SYS.N2GEN\Full_MeOH">Full_MeOH!$D$146</definedName>
    <definedName name="SHP.AUX_SYS.AIR_Gas_And_Miscellaneous_Fluid_SYSs.O2N2SYS.N2GEN\h\\Full_MeOH">Full_MeOH!$D$154</definedName>
    <definedName name="SHP.AUX_SYS.AIR_Gas_And_Miscellaneous_Fluid_SYSs.O2N2SYS.N2GEN\h\\MeOH">MeOH!$D$154</definedName>
    <definedName name="SHP.AUX_SYS.AIR_Gas_And_Miscellaneous_Fluid_SYSs.O2N2SYS.N2GEN\kind\\Full_MeOH">Full_MeOH!$D$155</definedName>
    <definedName name="SHP.AUX_SYS.AIR_Gas_And_Miscellaneous_Fluid_SYSs.O2N2SYS.N2GEN\kind\\MeOH">MeOH!$D$155</definedName>
    <definedName name="SHP.AUX_SYS.AIR_Gas_And_Miscellaneous_Fluid_SYSs.O2N2SYS.N2GEN\l\\Full_MeOH">Full_MeOH!$D$156</definedName>
    <definedName name="SHP.AUX_SYS.AIR_Gas_And_Miscellaneous_Fluid_SYSs.O2N2SYS.N2GEN\l\\MeOH">MeOH!$D$156</definedName>
    <definedName name="SHP.AUX_SYS.AIR_Gas_And_Miscellaneous_Fluid_SYSs.O2N2SYS.N2GEN\m\\Full_MeOH">Full_MeOH!$D$157</definedName>
    <definedName name="SHP.AUX_SYS.AIR_Gas_And_Miscellaneous_Fluid_SYSs.O2N2SYS.N2GEN\m\\MeOH">MeOH!$D$157</definedName>
    <definedName name="SHP.AUX_SYS.AIR_Gas_And_Miscellaneous_Fluid_SYSs.O2N2SYS.N2GEN\m_tot\\Full_MeOH">Full_MeOH!$D$158</definedName>
    <definedName name="SHP.AUX_SYS.AIR_Gas_And_Miscellaneous_Fluid_SYSs.O2N2SYS.N2GEN\m_tot\\MeOH">MeOH!$D$158</definedName>
    <definedName name="SHP.AUX_SYS.AIR_Gas_And_Miscellaneous_Fluid_SYSs.O2N2SYS.N2GEN\mass_margin\\Full_MeOH">Full_MeOH!$D$159</definedName>
    <definedName name="SHP.AUX_SYS.AIR_Gas_And_Miscellaneous_Fluid_SYSs.O2N2SYS.N2GEN\mass_margin\\MeOH">MeOH!$D$159</definedName>
    <definedName name="SHP.AUX_SYS.AIR_Gas_And_Miscellaneous_Fluid_SYSs.O2N2SYS.N2GEN\MeOH">MeOH!$D$146</definedName>
    <definedName name="SHP.AUX_SYS.AIR_Gas_And_Miscellaneous_Fluid_SYSs.O2N2SYS.N2GEN\orientation.r11\\Full_MeOH">Full_MeOH!$D$160</definedName>
    <definedName name="SHP.AUX_SYS.AIR_Gas_And_Miscellaneous_Fluid_SYSs.O2N2SYS.N2GEN\orientation.r11\\MeOH">MeOH!$D$160</definedName>
    <definedName name="SHP.AUX_SYS.AIR_Gas_And_Miscellaneous_Fluid_SYSs.O2N2SYS.N2GEN\orientation.r12\\Full_MeOH">Full_MeOH!$D$161</definedName>
    <definedName name="SHP.AUX_SYS.AIR_Gas_And_Miscellaneous_Fluid_SYSs.O2N2SYS.N2GEN\orientation.r12\\MeOH">MeOH!$D$161</definedName>
    <definedName name="SHP.AUX_SYS.AIR_Gas_And_Miscellaneous_Fluid_SYSs.O2N2SYS.N2GEN\orientation.r13\\Full_MeOH">Full_MeOH!$D$162</definedName>
    <definedName name="SHP.AUX_SYS.AIR_Gas_And_Miscellaneous_Fluid_SYSs.O2N2SYS.N2GEN\orientation.r13\\MeOH">MeOH!$D$162</definedName>
    <definedName name="SHP.AUX_SYS.AIR_Gas_And_Miscellaneous_Fluid_SYSs.O2N2SYS.N2GEN\orientation.r21\\Full_MeOH">Full_MeOH!$D$163</definedName>
    <definedName name="SHP.AUX_SYS.AIR_Gas_And_Miscellaneous_Fluid_SYSs.O2N2SYS.N2GEN\orientation.r21\\MeOH">MeOH!$D$163</definedName>
    <definedName name="SHP.AUX_SYS.AIR_Gas_And_Miscellaneous_Fluid_SYSs.O2N2SYS.N2GEN\orientation.r22\\Full_MeOH">Full_MeOH!$D$164</definedName>
    <definedName name="SHP.AUX_SYS.AIR_Gas_And_Miscellaneous_Fluid_SYSs.O2N2SYS.N2GEN\orientation.r22\\MeOH">MeOH!$D$164</definedName>
    <definedName name="SHP.AUX_SYS.AIR_Gas_And_Miscellaneous_Fluid_SYSs.O2N2SYS.N2GEN\orientation.r23\\Full_MeOH">Full_MeOH!$D$165</definedName>
    <definedName name="SHP.AUX_SYS.AIR_Gas_And_Miscellaneous_Fluid_SYSs.O2N2SYS.N2GEN\orientation.r23\\MeOH">MeOH!$D$165</definedName>
    <definedName name="SHP.AUX_SYS.AIR_Gas_And_Miscellaneous_Fluid_SYSs.O2N2SYS.N2GEN\orientation.r31\\Full_MeOH">Full_MeOH!$D$166</definedName>
    <definedName name="SHP.AUX_SYS.AIR_Gas_And_Miscellaneous_Fluid_SYSs.O2N2SYS.N2GEN\orientation.r31\\MeOH">MeOH!$D$166</definedName>
    <definedName name="SHP.AUX_SYS.AIR_Gas_And_Miscellaneous_Fluid_SYSs.O2N2SYS.N2GEN\orientation.r32\\Full_MeOH">Full_MeOH!$D$167</definedName>
    <definedName name="SHP.AUX_SYS.AIR_Gas_And_Miscellaneous_Fluid_SYSs.O2N2SYS.N2GEN\orientation.r32\\MeOH">MeOH!$D$167</definedName>
    <definedName name="SHP.AUX_SYS.AIR_Gas_And_Miscellaneous_Fluid_SYSs.O2N2SYS.N2GEN\orientation.r33\\Full_MeOH">Full_MeOH!$D$168</definedName>
    <definedName name="SHP.AUX_SYS.AIR_Gas_And_Miscellaneous_Fluid_SYSs.O2N2SYS.N2GEN\orientation.r33\\MeOH">MeOH!$D$168</definedName>
    <definedName name="SHP.AUX_SYS.AIR_Gas_And_Miscellaneous_Fluid_SYSs.O2N2SYS.N2GEN\wid_diameter\\Full_MeOH">Full_MeOH!$D$169</definedName>
    <definedName name="SHP.AUX_SYS.AIR_Gas_And_Miscellaneous_Fluid_SYSs.O2N2SYS.N2GEN\wid_diameter\\MeOH">MeOH!$D$169</definedName>
    <definedName name="SHP.AUX_SYS.AIR_Gas_And_Miscellaneous_Fluid_SYSs.O2N2SYS.N2UP\CoG_x\\Full_MeOH">Full_MeOH!$D$171</definedName>
    <definedName name="SHP.AUX_SYS.AIR_Gas_And_Miscellaneous_Fluid_SYSs.O2N2SYS.N2UP\CoG_x\\MeOH">MeOH!$D$171</definedName>
    <definedName name="SHP.AUX_SYS.AIR_Gas_And_Miscellaneous_Fluid_SYSs.O2N2SYS.N2UP\CoG_y\\Full_MeOH">Full_MeOH!$D$172</definedName>
    <definedName name="SHP.AUX_SYS.AIR_Gas_And_Miscellaneous_Fluid_SYSs.O2N2SYS.N2UP\CoG_y\\MeOH">MeOH!$D$172</definedName>
    <definedName name="SHP.AUX_SYS.AIR_Gas_And_Miscellaneous_Fluid_SYSs.O2N2SYS.N2UP\CoG_z\\Full_MeOH">Full_MeOH!$D$173</definedName>
    <definedName name="SHP.AUX_SYS.AIR_Gas_And_Miscellaneous_Fluid_SYSs.O2N2SYS.N2UP\CoG_z\\MeOH">MeOH!$D$173</definedName>
    <definedName name="SHP.AUX_SYS.AIR_Gas_And_Miscellaneous_Fluid_SYSs.O2N2SYS.N2UP\color\\Full_MeOH">Full_MeOH!$D$174</definedName>
    <definedName name="SHP.AUX_SYS.AIR_Gas_And_Miscellaneous_Fluid_SYSs.O2N2SYS.N2UP\color\\MeOH">MeOH!$D$174</definedName>
    <definedName name="SHP.AUX_SYS.AIR_Gas_And_Miscellaneous_Fluid_SYSs.O2N2SYS.N2UP\coord.x\\Full_MeOH">Full_MeOH!$D$175</definedName>
    <definedName name="SHP.AUX_SYS.AIR_Gas_And_Miscellaneous_Fluid_SYSs.O2N2SYS.N2UP\coord.x\\MeOH">MeOH!$D$175</definedName>
    <definedName name="SHP.AUX_SYS.AIR_Gas_And_Miscellaneous_Fluid_SYSs.O2N2SYS.N2UP\coord.y\\Full_MeOH">Full_MeOH!$D$176</definedName>
    <definedName name="SHP.AUX_SYS.AIR_Gas_And_Miscellaneous_Fluid_SYSs.O2N2SYS.N2UP\coord.y\\MeOH">MeOH!$D$176</definedName>
    <definedName name="SHP.AUX_SYS.AIR_Gas_And_Miscellaneous_Fluid_SYSs.O2N2SYS.N2UP\coord.z\\Full_MeOH">Full_MeOH!$D$177</definedName>
    <definedName name="SHP.AUX_SYS.AIR_Gas_And_Miscellaneous_Fluid_SYSs.O2N2SYS.N2UP\coord.z\\MeOH">MeOH!$D$177</definedName>
    <definedName name="SHP.AUX_SYS.AIR_Gas_And_Miscellaneous_Fluid_SYSs.O2N2SYS.N2UP\Full_MeOH">Full_MeOH!$D$170</definedName>
    <definedName name="SHP.AUX_SYS.AIR_Gas_And_Miscellaneous_Fluid_SYSs.O2N2SYS.N2UP\h\\Full_MeOH">Full_MeOH!$D$178</definedName>
    <definedName name="SHP.AUX_SYS.AIR_Gas_And_Miscellaneous_Fluid_SYSs.O2N2SYS.N2UP\h\\MeOH">MeOH!$D$178</definedName>
    <definedName name="SHP.AUX_SYS.AIR_Gas_And_Miscellaneous_Fluid_SYSs.O2N2SYS.N2UP\kind\\Full_MeOH">Full_MeOH!$D$179</definedName>
    <definedName name="SHP.AUX_SYS.AIR_Gas_And_Miscellaneous_Fluid_SYSs.O2N2SYS.N2UP\kind\\MeOH">MeOH!$D$179</definedName>
    <definedName name="SHP.AUX_SYS.AIR_Gas_And_Miscellaneous_Fluid_SYSs.O2N2SYS.N2UP\l\\Full_MeOH">Full_MeOH!$D$180</definedName>
    <definedName name="SHP.AUX_SYS.AIR_Gas_And_Miscellaneous_Fluid_SYSs.O2N2SYS.N2UP\l\\MeOH">MeOH!$D$180</definedName>
    <definedName name="SHP.AUX_SYS.AIR_Gas_And_Miscellaneous_Fluid_SYSs.O2N2SYS.N2UP\m\\Full_MeOH">Full_MeOH!$D$181</definedName>
    <definedName name="SHP.AUX_SYS.AIR_Gas_And_Miscellaneous_Fluid_SYSs.O2N2SYS.N2UP\m\\MeOH">MeOH!$D$181</definedName>
    <definedName name="SHP.AUX_SYS.AIR_Gas_And_Miscellaneous_Fluid_SYSs.O2N2SYS.N2UP\m_tot\\Full_MeOH">Full_MeOH!$D$182</definedName>
    <definedName name="SHP.AUX_SYS.AIR_Gas_And_Miscellaneous_Fluid_SYSs.O2N2SYS.N2UP\m_tot\\MeOH">MeOH!$D$182</definedName>
    <definedName name="SHP.AUX_SYS.AIR_Gas_And_Miscellaneous_Fluid_SYSs.O2N2SYS.N2UP\mass_margin\\Full_MeOH">Full_MeOH!$D$183</definedName>
    <definedName name="SHP.AUX_SYS.AIR_Gas_And_Miscellaneous_Fluid_SYSs.O2N2SYS.N2UP\mass_margin\\MeOH">MeOH!$D$183</definedName>
    <definedName name="SHP.AUX_SYS.AIR_Gas_And_Miscellaneous_Fluid_SYSs.O2N2SYS.N2UP\MeOH">MeOH!$D$170</definedName>
    <definedName name="SHP.AUX_SYS.AIR_Gas_And_Miscellaneous_Fluid_SYSs.O2N2SYS.N2UP\orientation.r11\\Full_MeOH">Full_MeOH!$D$184</definedName>
    <definedName name="SHP.AUX_SYS.AIR_Gas_And_Miscellaneous_Fluid_SYSs.O2N2SYS.N2UP\orientation.r11\\MeOH">MeOH!$D$184</definedName>
    <definedName name="SHP.AUX_SYS.AIR_Gas_And_Miscellaneous_Fluid_SYSs.O2N2SYS.N2UP\orientation.r12\\Full_MeOH">Full_MeOH!$D$185</definedName>
    <definedName name="SHP.AUX_SYS.AIR_Gas_And_Miscellaneous_Fluid_SYSs.O2N2SYS.N2UP\orientation.r12\\MeOH">MeOH!$D$185</definedName>
    <definedName name="SHP.AUX_SYS.AIR_Gas_And_Miscellaneous_Fluid_SYSs.O2N2SYS.N2UP\orientation.r13\\Full_MeOH">Full_MeOH!$D$186</definedName>
    <definedName name="SHP.AUX_SYS.AIR_Gas_And_Miscellaneous_Fluid_SYSs.O2N2SYS.N2UP\orientation.r13\\MeOH">MeOH!$D$186</definedName>
    <definedName name="SHP.AUX_SYS.AIR_Gas_And_Miscellaneous_Fluid_SYSs.O2N2SYS.N2UP\orientation.r21\\Full_MeOH">Full_MeOH!$D$187</definedName>
    <definedName name="SHP.AUX_SYS.AIR_Gas_And_Miscellaneous_Fluid_SYSs.O2N2SYS.N2UP\orientation.r21\\MeOH">MeOH!$D$187</definedName>
    <definedName name="SHP.AUX_SYS.AIR_Gas_And_Miscellaneous_Fluid_SYSs.O2N2SYS.N2UP\orientation.r22\\Full_MeOH">Full_MeOH!$D$188</definedName>
    <definedName name="SHP.AUX_SYS.AIR_Gas_And_Miscellaneous_Fluid_SYSs.O2N2SYS.N2UP\orientation.r22\\MeOH">MeOH!$D$188</definedName>
    <definedName name="SHP.AUX_SYS.AIR_Gas_And_Miscellaneous_Fluid_SYSs.O2N2SYS.N2UP\orientation.r23\\Full_MeOH">Full_MeOH!$D$189</definedName>
    <definedName name="SHP.AUX_SYS.AIR_Gas_And_Miscellaneous_Fluid_SYSs.O2N2SYS.N2UP\orientation.r23\\MeOH">MeOH!$D$189</definedName>
    <definedName name="SHP.AUX_SYS.AIR_Gas_And_Miscellaneous_Fluid_SYSs.O2N2SYS.N2UP\orientation.r31\\Full_MeOH">Full_MeOH!$D$190</definedName>
    <definedName name="SHP.AUX_SYS.AIR_Gas_And_Miscellaneous_Fluid_SYSs.O2N2SYS.N2UP\orientation.r31\\MeOH">MeOH!$D$190</definedName>
    <definedName name="SHP.AUX_SYS.AIR_Gas_And_Miscellaneous_Fluid_SYSs.O2N2SYS.N2UP\orientation.r32\\Full_MeOH">Full_MeOH!$D$191</definedName>
    <definedName name="SHP.AUX_SYS.AIR_Gas_And_Miscellaneous_Fluid_SYSs.O2N2SYS.N2UP\orientation.r32\\MeOH">MeOH!$D$191</definedName>
    <definedName name="SHP.AUX_SYS.AIR_Gas_And_Miscellaneous_Fluid_SYSs.O2N2SYS.N2UP\orientation.r33\\Full_MeOH">Full_MeOH!$D$192</definedName>
    <definedName name="SHP.AUX_SYS.AIR_Gas_And_Miscellaneous_Fluid_SYSs.O2N2SYS.N2UP\orientation.r33\\MeOH">MeOH!$D$192</definedName>
    <definedName name="SHP.AUX_SYS.AIR_Gas_And_Miscellaneous_Fluid_SYSs.O2N2SYS.N2UP\wid_diameter\\Full_MeOH">Full_MeOH!$D$193</definedName>
    <definedName name="SHP.AUX_SYS.AIR_Gas_And_Miscellaneous_Fluid_SYSs.O2N2SYS.N2UP\wid_diameter\\MeOH">MeOH!$D$193</definedName>
    <definedName name="SHP.AUX_SYS.AIR_Gas_And_Miscellaneous_Fluid_SYSs.O2N2SYS\CoG_x\\Full_MeOH">Full_MeOH!$D$118</definedName>
    <definedName name="SHP.AUX_SYS.AIR_Gas_And_Miscellaneous_Fluid_SYSs.O2N2SYS\CoG_x\\MeOH">MeOH!$D$118</definedName>
    <definedName name="SHP.AUX_SYS.AIR_Gas_And_Miscellaneous_Fluid_SYSs.O2N2SYS\CoG_y\\Full_MeOH">Full_MeOH!$D$119</definedName>
    <definedName name="SHP.AUX_SYS.AIR_Gas_And_Miscellaneous_Fluid_SYSs.O2N2SYS\CoG_y\\MeOH">MeOH!$D$119</definedName>
    <definedName name="SHP.AUX_SYS.AIR_Gas_And_Miscellaneous_Fluid_SYSs.O2N2SYS\CoG_z\\Full_MeOH">Full_MeOH!$D$120</definedName>
    <definedName name="SHP.AUX_SYS.AIR_Gas_And_Miscellaneous_Fluid_SYSs.O2N2SYS\CoG_z\\MeOH">MeOH!$D$120</definedName>
    <definedName name="SHP.AUX_SYS.AIR_Gas_And_Miscellaneous_Fluid_SYSs.O2N2SYS\Full_MeOH">Full_MeOH!$D$117</definedName>
    <definedName name="SHP.AUX_SYS.AIR_Gas_And_Miscellaneous_Fluid_SYSs.O2N2SYS\m\\MeOH">#REF!</definedName>
    <definedName name="SHP.AUX_SYS.AIR_Gas_And_Miscellaneous_Fluid_SYSs.O2N2SYS\m_tot\\Full_MeOH">Full_MeOH!$D$121</definedName>
    <definedName name="SHP.AUX_SYS.AIR_Gas_And_Miscellaneous_Fluid_SYSs.O2N2SYS\m_tot\\MeOH">MeOH!$D$121</definedName>
    <definedName name="SHP.AUX_SYS.AIR_Gas_And_Miscellaneous_Fluid_SYSs.O2N2SYS\MeOH">MeOH!$D$117</definedName>
    <definedName name="SHP.AUX_SYS.AIR_Gas_And_Miscellaneous_Fluid_SYSs\CoG_x\\Full_MeOH">Full_MeOH!$D$32</definedName>
    <definedName name="SHP.AUX_SYS.AIR_Gas_And_Miscellaneous_Fluid_SYSs\CoG_x\\MeOH">MeOH!$D$32</definedName>
    <definedName name="SHP.AUX_SYS.AIR_Gas_And_Miscellaneous_Fluid_SYSs\CoG_x\\MGO">#REF!</definedName>
    <definedName name="SHP.AUX_SYS.AIR_Gas_And_Miscellaneous_Fluid_SYSs\CoG_y\\Full_MeOH">Full_MeOH!$D$33</definedName>
    <definedName name="SHP.AUX_SYS.AIR_Gas_And_Miscellaneous_Fluid_SYSs\CoG_y\\MeOH">MeOH!$D$33</definedName>
    <definedName name="SHP.AUX_SYS.AIR_Gas_And_Miscellaneous_Fluid_SYSs\CoG_y\\MGO">#REF!</definedName>
    <definedName name="SHP.AUX_SYS.AIR_Gas_And_Miscellaneous_Fluid_SYSs\CoG_z\\Full_MeOH">Full_MeOH!$D$34</definedName>
    <definedName name="SHP.AUX_SYS.AIR_Gas_And_Miscellaneous_Fluid_SYSs\CoG_z\\MeOH">MeOH!$D$34</definedName>
    <definedName name="SHP.AUX_SYS.AIR_Gas_And_Miscellaneous_Fluid_SYSs\CoG_z\\MGO">#REF!</definedName>
    <definedName name="SHP.AUX_SYS.AIR_Gas_And_Miscellaneous_Fluid_SYSs\Full_MeOH">Full_MeOH!$D$31</definedName>
    <definedName name="SHP.AUX_SYS.AIR_Gas_And_Miscellaneous_Fluid_SYSs\m\\MeOH">#REF!</definedName>
    <definedName name="SHP.AUX_SYS.AIR_Gas_And_Miscellaneous_Fluid_SYSs\m\\MGO">#REF!</definedName>
    <definedName name="SHP.AUX_SYS.AIR_Gas_And_Miscellaneous_Fluid_SYSs\m_tot\\Full_MeOH">Full_MeOH!$D$35</definedName>
    <definedName name="SHP.AUX_SYS.AIR_Gas_And_Miscellaneous_Fluid_SYSs\m_tot\\MeOH">MeOH!$D$35</definedName>
    <definedName name="SHP.AUX_SYS.AIR_Gas_And_Miscellaneous_Fluid_SYSs\MeOH">MeOH!$D$31</definedName>
    <definedName name="SHP.AUX_SYS.AIR_Gas_And_Miscellaneous_Fluid_SYSs\MGO">#REF!</definedName>
    <definedName name="SHP.AUX_SYS.Climate_Control.Machinery_Space_Ventilation_SYS.VENT\CoG_x\\Full_MeOH">Full_MeOH!$D$205</definedName>
    <definedName name="SHP.AUX_SYS.Climate_Control.Machinery_Space_Ventilation_SYS.VENT\CoG_x\\MeOH">MeOH!$D$205</definedName>
    <definedName name="SHP.AUX_SYS.Climate_Control.Machinery_Space_Ventilation_SYS.VENT\CoG_y\\Full_MeOH">Full_MeOH!$D$206</definedName>
    <definedName name="SHP.AUX_SYS.Climate_Control.Machinery_Space_Ventilation_SYS.VENT\CoG_y\\MeOH">MeOH!$D$206</definedName>
    <definedName name="SHP.AUX_SYS.Climate_Control.Machinery_Space_Ventilation_SYS.VENT\CoG_z\\Full_MeOH">Full_MeOH!$D$207</definedName>
    <definedName name="SHP.AUX_SYS.Climate_Control.Machinery_Space_Ventilation_SYS.VENT\CoG_z\\MeOH">MeOH!$D$207</definedName>
    <definedName name="SHP.AUX_SYS.Climate_Control.Machinery_Space_Ventilation_SYS.VENT\color\\Full_MeOH">Full_MeOH!$D$208</definedName>
    <definedName name="SHP.AUX_SYS.Climate_Control.Machinery_Space_Ventilation_SYS.VENT\color\\MeOH">MeOH!$D$208</definedName>
    <definedName name="SHP.AUX_SYS.Climate_Control.Machinery_Space_Ventilation_SYS.VENT\coord.x\\Full_MeOH">Full_MeOH!$D$209</definedName>
    <definedName name="SHP.AUX_SYS.Climate_Control.Machinery_Space_Ventilation_SYS.VENT\coord.x\\MeOH">MeOH!$D$209</definedName>
    <definedName name="SHP.AUX_SYS.Climate_Control.Machinery_Space_Ventilation_SYS.VENT\coord.y\\Full_MeOH">Full_MeOH!$D$210</definedName>
    <definedName name="SHP.AUX_SYS.Climate_Control.Machinery_Space_Ventilation_SYS.VENT\coord.y\\MeOH">MeOH!$D$210</definedName>
    <definedName name="SHP.AUX_SYS.Climate_Control.Machinery_Space_Ventilation_SYS.VENT\coord.z\\Full_MeOH">Full_MeOH!$D$211</definedName>
    <definedName name="SHP.AUX_SYS.Climate_Control.Machinery_Space_Ventilation_SYS.VENT\coord.z\\MeOH">MeOH!$D$211</definedName>
    <definedName name="SHP.AUX_SYS.Climate_Control.Machinery_Space_Ventilation_SYS.VENT\Full_MeOH">Full_MeOH!$D$204</definedName>
    <definedName name="SHP.AUX_SYS.Climate_Control.Machinery_Space_Ventilation_SYS.VENT\h\\Full_MeOH">Full_MeOH!$D$212</definedName>
    <definedName name="SHP.AUX_SYS.Climate_Control.Machinery_Space_Ventilation_SYS.VENT\h\\MeOH">MeOH!$D$212</definedName>
    <definedName name="SHP.AUX_SYS.Climate_Control.Machinery_Space_Ventilation_SYS.VENT\kind\\Full_MeOH">Full_MeOH!$D$213</definedName>
    <definedName name="SHP.AUX_SYS.Climate_Control.Machinery_Space_Ventilation_SYS.VENT\kind\\MeOH">MeOH!$D$213</definedName>
    <definedName name="SHP.AUX_SYS.Climate_Control.Machinery_Space_Ventilation_SYS.VENT\l\\Full_MeOH">Full_MeOH!$D$214</definedName>
    <definedName name="SHP.AUX_SYS.Climate_Control.Machinery_Space_Ventilation_SYS.VENT\l\\MeOH">MeOH!$D$214</definedName>
    <definedName name="SHP.AUX_SYS.Climate_Control.Machinery_Space_Ventilation_SYS.VENT\m\\Full_MeOH">Full_MeOH!$D$215</definedName>
    <definedName name="SHP.AUX_SYS.Climate_Control.Machinery_Space_Ventilation_SYS.VENT\m\\MeOH">MeOH!$D$215</definedName>
    <definedName name="SHP.AUX_SYS.Climate_Control.Machinery_Space_Ventilation_SYS.VENT\m_tot\\Full_MeOH">Full_MeOH!$D$216</definedName>
    <definedName name="SHP.AUX_SYS.Climate_Control.Machinery_Space_Ventilation_SYS.VENT\m_tot\\MeOH">MeOH!$D$216</definedName>
    <definedName name="SHP.AUX_SYS.Climate_Control.Machinery_Space_Ventilation_SYS.VENT\mass_margin\\Full_MeOH">Full_MeOH!$D$217</definedName>
    <definedName name="SHP.AUX_SYS.Climate_Control.Machinery_Space_Ventilation_SYS.VENT\mass_margin\\MeOH">MeOH!$D$217</definedName>
    <definedName name="SHP.AUX_SYS.Climate_Control.Machinery_Space_Ventilation_SYS.VENT\MeOH">MeOH!$D$204</definedName>
    <definedName name="SHP.AUX_SYS.Climate_Control.Machinery_Space_Ventilation_SYS.VENT\orientation.r11\\Full_MeOH">Full_MeOH!$D$218</definedName>
    <definedName name="SHP.AUX_SYS.Climate_Control.Machinery_Space_Ventilation_SYS.VENT\orientation.r11\\MeOH">MeOH!$D$218</definedName>
    <definedName name="SHP.AUX_SYS.Climate_Control.Machinery_Space_Ventilation_SYS.VENT\orientation.r12\\Full_MeOH">Full_MeOH!$D$219</definedName>
    <definedName name="SHP.AUX_SYS.Climate_Control.Machinery_Space_Ventilation_SYS.VENT\orientation.r12\\MeOH">MeOH!$D$219</definedName>
    <definedName name="SHP.AUX_SYS.Climate_Control.Machinery_Space_Ventilation_SYS.VENT\orientation.r13\\Full_MeOH">Full_MeOH!$D$220</definedName>
    <definedName name="SHP.AUX_SYS.Climate_Control.Machinery_Space_Ventilation_SYS.VENT\orientation.r13\\MeOH">MeOH!$D$220</definedName>
    <definedName name="SHP.AUX_SYS.Climate_Control.Machinery_Space_Ventilation_SYS.VENT\orientation.r21\\Full_MeOH">Full_MeOH!$D$221</definedName>
    <definedName name="SHP.AUX_SYS.Climate_Control.Machinery_Space_Ventilation_SYS.VENT\orientation.r21\\MeOH">MeOH!$D$221</definedName>
    <definedName name="SHP.AUX_SYS.Climate_Control.Machinery_Space_Ventilation_SYS.VENT\orientation.r22\\Full_MeOH">Full_MeOH!$D$222</definedName>
    <definedName name="SHP.AUX_SYS.Climate_Control.Machinery_Space_Ventilation_SYS.VENT\orientation.r22\\MeOH">MeOH!$D$222</definedName>
    <definedName name="SHP.AUX_SYS.Climate_Control.Machinery_Space_Ventilation_SYS.VENT\orientation.r23\\Full_MeOH">Full_MeOH!$D$223</definedName>
    <definedName name="SHP.AUX_SYS.Climate_Control.Machinery_Space_Ventilation_SYS.VENT\orientation.r23\\MeOH">MeOH!$D$223</definedName>
    <definedName name="SHP.AUX_SYS.Climate_Control.Machinery_Space_Ventilation_SYS.VENT\orientation.r31\\Full_MeOH">Full_MeOH!$D$224</definedName>
    <definedName name="SHP.AUX_SYS.Climate_Control.Machinery_Space_Ventilation_SYS.VENT\orientation.r31\\MeOH">MeOH!$D$224</definedName>
    <definedName name="SHP.AUX_SYS.Climate_Control.Machinery_Space_Ventilation_SYS.VENT\orientation.r32\\Full_MeOH">Full_MeOH!$D$225</definedName>
    <definedName name="SHP.AUX_SYS.Climate_Control.Machinery_Space_Ventilation_SYS.VENT\orientation.r32\\MeOH">MeOH!$D$225</definedName>
    <definedName name="SHP.AUX_SYS.Climate_Control.Machinery_Space_Ventilation_SYS.VENT\orientation.r33\\Full_MeOH">Full_MeOH!$D$226</definedName>
    <definedName name="SHP.AUX_SYS.Climate_Control.Machinery_Space_Ventilation_SYS.VENT\orientation.r33\\MeOH">MeOH!$D$226</definedName>
    <definedName name="SHP.AUX_SYS.Climate_Control.Machinery_Space_Ventilation_SYS.VENT\wid_diameter\\Full_MeOH">Full_MeOH!$D$227</definedName>
    <definedName name="SHP.AUX_SYS.Climate_Control.Machinery_Space_Ventilation_SYS.VENT\wid_diameter\\MeOH">MeOH!$D$227</definedName>
    <definedName name="SHP.AUX_SYS.Climate_Control.Machinery_Space_Ventilation_SYS\CoG_x\\Full_MeOH">Full_MeOH!$D$200</definedName>
    <definedName name="SHP.AUX_SYS.Climate_Control.Machinery_Space_Ventilation_SYS\CoG_x\\MeOH">MeOH!$D$200</definedName>
    <definedName name="SHP.AUX_SYS.Climate_Control.Machinery_Space_Ventilation_SYS\CoG_x\\MGO">#REF!</definedName>
    <definedName name="SHP.AUX_SYS.Climate_Control.Machinery_Space_Ventilation_SYS\CoG_y\\Full_MeOH">Full_MeOH!$D$201</definedName>
    <definedName name="SHP.AUX_SYS.Climate_Control.Machinery_Space_Ventilation_SYS\CoG_y\\MeOH">MeOH!$D$201</definedName>
    <definedName name="SHP.AUX_SYS.Climate_Control.Machinery_Space_Ventilation_SYS\CoG_y\\MGO">#REF!</definedName>
    <definedName name="SHP.AUX_SYS.Climate_Control.Machinery_Space_Ventilation_SYS\CoG_z\\Full_MeOH">Full_MeOH!$D$202</definedName>
    <definedName name="SHP.AUX_SYS.Climate_Control.Machinery_Space_Ventilation_SYS\CoG_z\\MeOH">MeOH!$D$202</definedName>
    <definedName name="SHP.AUX_SYS.Climate_Control.Machinery_Space_Ventilation_SYS\CoG_z\\MGO">#REF!</definedName>
    <definedName name="SHP.AUX_SYS.Climate_Control.Machinery_Space_Ventilation_SYS\Full_MeOH">Full_MeOH!$D$199</definedName>
    <definedName name="SHP.AUX_SYS.Climate_Control.Machinery_Space_Ventilation_SYS\m\\MeOH">#REF!</definedName>
    <definedName name="SHP.AUX_SYS.Climate_Control.Machinery_Space_Ventilation_SYS\m\\MGO">#REF!</definedName>
    <definedName name="SHP.AUX_SYS.Climate_Control.Machinery_Space_Ventilation_SYS\m_tot\\Full_MeOH">Full_MeOH!$D$203</definedName>
    <definedName name="SHP.AUX_SYS.Climate_Control.Machinery_Space_Ventilation_SYS\m_tot\\MeOH">MeOH!$D$203</definedName>
    <definedName name="SHP.AUX_SYS.Climate_Control.Machinery_Space_Ventilation_SYS\MeOH">MeOH!$D$199</definedName>
    <definedName name="SHP.AUX_SYS.Climate_Control.Machinery_Space_Ventilation_SYS\MGO">#REF!</definedName>
    <definedName name="SHP.AUX_SYS.Climate_Control\CoG_x\\Full_MeOH">Full_MeOH!$D$195</definedName>
    <definedName name="SHP.AUX_SYS.Climate_Control\CoG_x\\MeOH">MeOH!$D$195</definedName>
    <definedName name="SHP.AUX_SYS.Climate_Control\CoG_x\\MGO">#REF!</definedName>
    <definedName name="SHP.AUX_SYS.Climate_Control\CoG_y\\Full_MeOH">Full_MeOH!$D$196</definedName>
    <definedName name="SHP.AUX_SYS.Climate_Control\CoG_y\\MeOH">MeOH!$D$196</definedName>
    <definedName name="SHP.AUX_SYS.Climate_Control\CoG_y\\MGO">#REF!</definedName>
    <definedName name="SHP.AUX_SYS.Climate_Control\CoG_z\\Full_MeOH">Full_MeOH!$D$197</definedName>
    <definedName name="SHP.AUX_SYS.Climate_Control\CoG_z\\MeOH">MeOH!$D$197</definedName>
    <definedName name="SHP.AUX_SYS.Climate_Control\CoG_z\\MGO">#REF!</definedName>
    <definedName name="SHP.AUX_SYS.Climate_Control\Full_MeOH">Full_MeOH!$D$194</definedName>
    <definedName name="SHP.AUX_SYS.Climate_Control\m\\MeOH">#REF!</definedName>
    <definedName name="SHP.AUX_SYS.Climate_Control\m\\MGO">#REF!</definedName>
    <definedName name="SHP.AUX_SYS.Climate_Control\m_tot\\Full_MeOH">Full_MeOH!$D$198</definedName>
    <definedName name="SHP.AUX_SYS.Climate_Control\m_tot\\MeOH">MeOH!$D$198</definedName>
    <definedName name="SHP.AUX_SYS.Climate_Control\MeOH">MeOH!$D$194</definedName>
    <definedName name="SHP.AUX_SYS.Climate_Control\MGO">#REF!</definedName>
    <definedName name="SHP.AUX_SYS.Fuels_And_Lubricants_Handling_And_Storage.SHIPFUELSYS.EQMNT\CoG_x\\Full_MeOH">Full_MeOH!$D$241</definedName>
    <definedName name="SHP.AUX_SYS.Fuels_And_Lubricants_Handling_And_Storage.SHIPFUELSYS.EQMNT\CoG_x\\MeOH">MeOH!$D$241</definedName>
    <definedName name="SHP.AUX_SYS.Fuels_And_Lubricants_Handling_And_Storage.SHIPFUELSYS.EQMNT\CoG_y\\Full_MeOH">Full_MeOH!$D$242</definedName>
    <definedName name="SHP.AUX_SYS.Fuels_And_Lubricants_Handling_And_Storage.SHIPFUELSYS.EQMNT\CoG_y\\MeOH">MeOH!$D$242</definedName>
    <definedName name="SHP.AUX_SYS.Fuels_And_Lubricants_Handling_And_Storage.SHIPFUELSYS.EQMNT\CoG_z\\Full_MeOH">Full_MeOH!$D$243</definedName>
    <definedName name="SHP.AUX_SYS.Fuels_And_Lubricants_Handling_And_Storage.SHIPFUELSYS.EQMNT\CoG_z\\MeOH">MeOH!$D$243</definedName>
    <definedName name="SHP.AUX_SYS.Fuels_And_Lubricants_Handling_And_Storage.SHIPFUELSYS.EQMNT\color\\Full_MeOH">Full_MeOH!$D$244</definedName>
    <definedName name="SHP.AUX_SYS.Fuels_And_Lubricants_Handling_And_Storage.SHIPFUELSYS.EQMNT\color\\MeOH">MeOH!$D$244</definedName>
    <definedName name="SHP.AUX_SYS.Fuels_And_Lubricants_Handling_And_Storage.SHIPFUELSYS.EQMNT\coord.x\\Full_MeOH">Full_MeOH!$D$245</definedName>
    <definedName name="SHP.AUX_SYS.Fuels_And_Lubricants_Handling_And_Storage.SHIPFUELSYS.EQMNT\coord.x\\MeOH">MeOH!$D$245</definedName>
    <definedName name="SHP.AUX_SYS.Fuels_And_Lubricants_Handling_And_Storage.SHIPFUELSYS.EQMNT\coord.y\\Full_MeOH">Full_MeOH!$D$246</definedName>
    <definedName name="SHP.AUX_SYS.Fuels_And_Lubricants_Handling_And_Storage.SHIPFUELSYS.EQMNT\coord.y\\MeOH">MeOH!$D$246</definedName>
    <definedName name="SHP.AUX_SYS.Fuels_And_Lubricants_Handling_And_Storage.SHIPFUELSYS.EQMNT\coord.z\\Full_MeOH">Full_MeOH!$D$247</definedName>
    <definedName name="SHP.AUX_SYS.Fuels_And_Lubricants_Handling_And_Storage.SHIPFUELSYS.EQMNT\coord.z\\MeOH">MeOH!$D$247</definedName>
    <definedName name="SHP.AUX_SYS.Fuels_And_Lubricants_Handling_And_Storage.SHIPFUELSYS.EQMNT\Full_MeOH">Full_MeOH!$D$240</definedName>
    <definedName name="SHP.AUX_SYS.Fuels_And_Lubricants_Handling_And_Storage.SHIPFUELSYS.EQMNT\h\\Full_MeOH">Full_MeOH!$D$248</definedName>
    <definedName name="SHP.AUX_SYS.Fuels_And_Lubricants_Handling_And_Storage.SHIPFUELSYS.EQMNT\h\\MeOH">MeOH!$D$248</definedName>
    <definedName name="SHP.AUX_SYS.Fuels_And_Lubricants_Handling_And_Storage.SHIPFUELSYS.EQMNT\kind\\Full_MeOH">Full_MeOH!$D$249</definedName>
    <definedName name="SHP.AUX_SYS.Fuels_And_Lubricants_Handling_And_Storage.SHIPFUELSYS.EQMNT\kind\\MeOH">MeOH!$D$249</definedName>
    <definedName name="SHP.AUX_SYS.Fuels_And_Lubricants_Handling_And_Storage.SHIPFUELSYS.EQMNT\l\\Full_MeOH">Full_MeOH!$D$250</definedName>
    <definedName name="SHP.AUX_SYS.Fuels_And_Lubricants_Handling_And_Storage.SHIPFUELSYS.EQMNT\l\\MeOH">MeOH!$D$250</definedName>
    <definedName name="SHP.AUX_SYS.Fuels_And_Lubricants_Handling_And_Storage.SHIPFUELSYS.EQMNT\m\\Full_MeOH">Full_MeOH!$D$251</definedName>
    <definedName name="SHP.AUX_SYS.Fuels_And_Lubricants_Handling_And_Storage.SHIPFUELSYS.EQMNT\m\\MeOH">MeOH!$D$251</definedName>
    <definedName name="SHP.AUX_SYS.Fuels_And_Lubricants_Handling_And_Storage.SHIPFUELSYS.EQMNT\m_tot\\Full_MeOH">Full_MeOH!$D$252</definedName>
    <definedName name="SHP.AUX_SYS.Fuels_And_Lubricants_Handling_And_Storage.SHIPFUELSYS.EQMNT\m_tot\\MeOH">MeOH!$D$252</definedName>
    <definedName name="SHP.AUX_SYS.Fuels_And_Lubricants_Handling_And_Storage.SHIPFUELSYS.EQMNT\mass_margin\\Full_MeOH">Full_MeOH!$D$253</definedName>
    <definedName name="SHP.AUX_SYS.Fuels_And_Lubricants_Handling_And_Storage.SHIPFUELSYS.EQMNT\mass_margin\\MeOH">MeOH!$D$253</definedName>
    <definedName name="SHP.AUX_SYS.Fuels_And_Lubricants_Handling_And_Storage.SHIPFUELSYS.EQMNT\MeOH">MeOH!$D$240</definedName>
    <definedName name="SHP.AUX_SYS.Fuels_And_Lubricants_Handling_And_Storage.SHIPFUELSYS.EQMNT\orientation.r11\\Full_MeOH">Full_MeOH!$D$254</definedName>
    <definedName name="SHP.AUX_SYS.Fuels_And_Lubricants_Handling_And_Storage.SHIPFUELSYS.EQMNT\orientation.r11\\MeOH">MeOH!$D$254</definedName>
    <definedName name="SHP.AUX_SYS.Fuels_And_Lubricants_Handling_And_Storage.SHIPFUELSYS.EQMNT\orientation.r12\\Full_MeOH">Full_MeOH!$D$255</definedName>
    <definedName name="SHP.AUX_SYS.Fuels_And_Lubricants_Handling_And_Storage.SHIPFUELSYS.EQMNT\orientation.r12\\MeOH">MeOH!$D$255</definedName>
    <definedName name="SHP.AUX_SYS.Fuels_And_Lubricants_Handling_And_Storage.SHIPFUELSYS.EQMNT\orientation.r13\\Full_MeOH">Full_MeOH!$D$256</definedName>
    <definedName name="SHP.AUX_SYS.Fuels_And_Lubricants_Handling_And_Storage.SHIPFUELSYS.EQMNT\orientation.r13\\MeOH">MeOH!$D$256</definedName>
    <definedName name="SHP.AUX_SYS.Fuels_And_Lubricants_Handling_And_Storage.SHIPFUELSYS.EQMNT\orientation.r21\\Full_MeOH">Full_MeOH!$D$257</definedName>
    <definedName name="SHP.AUX_SYS.Fuels_And_Lubricants_Handling_And_Storage.SHIPFUELSYS.EQMNT\orientation.r21\\MeOH">MeOH!$D$257</definedName>
    <definedName name="SHP.AUX_SYS.Fuels_And_Lubricants_Handling_And_Storage.SHIPFUELSYS.EQMNT\orientation.r22\\Full_MeOH">Full_MeOH!$D$258</definedName>
    <definedName name="SHP.AUX_SYS.Fuels_And_Lubricants_Handling_And_Storage.SHIPFUELSYS.EQMNT\orientation.r22\\MeOH">MeOH!$D$258</definedName>
    <definedName name="SHP.AUX_SYS.Fuels_And_Lubricants_Handling_And_Storage.SHIPFUELSYS.EQMNT\orientation.r23\\Full_MeOH">Full_MeOH!$D$259</definedName>
    <definedName name="SHP.AUX_SYS.Fuels_And_Lubricants_Handling_And_Storage.SHIPFUELSYS.EQMNT\orientation.r23\\MeOH">MeOH!$D$259</definedName>
    <definedName name="SHP.AUX_SYS.Fuels_And_Lubricants_Handling_And_Storage.SHIPFUELSYS.EQMNT\orientation.r31\\Full_MeOH">Full_MeOH!$D$260</definedName>
    <definedName name="SHP.AUX_SYS.Fuels_And_Lubricants_Handling_And_Storage.SHIPFUELSYS.EQMNT\orientation.r31\\MeOH">MeOH!$D$260</definedName>
    <definedName name="SHP.AUX_SYS.Fuels_And_Lubricants_Handling_And_Storage.SHIPFUELSYS.EQMNT\orientation.r32\\Full_MeOH">Full_MeOH!$D$261</definedName>
    <definedName name="SHP.AUX_SYS.Fuels_And_Lubricants_Handling_And_Storage.SHIPFUELSYS.EQMNT\orientation.r32\\MeOH">MeOH!$D$261</definedName>
    <definedName name="SHP.AUX_SYS.Fuels_And_Lubricants_Handling_And_Storage.SHIPFUELSYS.EQMNT\orientation.r33\\Full_MeOH">Full_MeOH!$D$262</definedName>
    <definedName name="SHP.AUX_SYS.Fuels_And_Lubricants_Handling_And_Storage.SHIPFUELSYS.EQMNT\orientation.r33\\MeOH">MeOH!$D$262</definedName>
    <definedName name="SHP.AUX_SYS.Fuels_And_Lubricants_Handling_And_Storage.SHIPFUELSYS.EQMNT\wid_diameter\\Full_MeOH">Full_MeOH!$D$263</definedName>
    <definedName name="SHP.AUX_SYS.Fuels_And_Lubricants_Handling_And_Storage.SHIPFUELSYS.EQMNT\wid_diameter\\MeOH">MeOH!$D$263</definedName>
    <definedName name="SHP.AUX_SYS.Fuels_And_Lubricants_Handling_And_Storage.SHIPFUELSYS.FPS\CoG_x\\Full_MeOH">Full_MeOH!$D$265</definedName>
    <definedName name="SHP.AUX_SYS.Fuels_And_Lubricants_Handling_And_Storage.SHIPFUELSYS.FPS\CoG_x\\MeOH">MeOH!$D$265</definedName>
    <definedName name="SHP.AUX_SYS.Fuels_And_Lubricants_Handling_And_Storage.SHIPFUELSYS.FPS\CoG_y\\Full_MeOH">Full_MeOH!$D$266</definedName>
    <definedName name="SHP.AUX_SYS.Fuels_And_Lubricants_Handling_And_Storage.SHIPFUELSYS.FPS\CoG_y\\MeOH">MeOH!$D$266</definedName>
    <definedName name="SHP.AUX_SYS.Fuels_And_Lubricants_Handling_And_Storage.SHIPFUELSYS.FPS\CoG_z\\Full_MeOH">Full_MeOH!$D$267</definedName>
    <definedName name="SHP.AUX_SYS.Fuels_And_Lubricants_Handling_And_Storage.SHIPFUELSYS.FPS\CoG_z\\MeOH">MeOH!$D$267</definedName>
    <definedName name="SHP.AUX_SYS.Fuels_And_Lubricants_Handling_And_Storage.SHIPFUELSYS.FPS\color\\Full_MeOH">Full_MeOH!$D$268</definedName>
    <definedName name="SHP.AUX_SYS.Fuels_And_Lubricants_Handling_And_Storage.SHIPFUELSYS.FPS\color\\MeOH">MeOH!$D$268</definedName>
    <definedName name="SHP.AUX_SYS.Fuels_And_Lubricants_Handling_And_Storage.SHIPFUELSYS.FPS\coord.x\\Full_MeOH">Full_MeOH!$D$269</definedName>
    <definedName name="SHP.AUX_SYS.Fuels_And_Lubricants_Handling_And_Storage.SHIPFUELSYS.FPS\coord.x\\MeOH">MeOH!$D$269</definedName>
    <definedName name="SHP.AUX_SYS.Fuels_And_Lubricants_Handling_And_Storage.SHIPFUELSYS.FPS\coord.y\\Full_MeOH">Full_MeOH!$D$270</definedName>
    <definedName name="SHP.AUX_SYS.Fuels_And_Lubricants_Handling_And_Storage.SHIPFUELSYS.FPS\coord.y\\MeOH">MeOH!$D$270</definedName>
    <definedName name="SHP.AUX_SYS.Fuels_And_Lubricants_Handling_And_Storage.SHIPFUELSYS.FPS\coord.z\\Full_MeOH">Full_MeOH!$D$271</definedName>
    <definedName name="SHP.AUX_SYS.Fuels_And_Lubricants_Handling_And_Storage.SHIPFUELSYS.FPS\coord.z\\MeOH">MeOH!$D$271</definedName>
    <definedName name="SHP.AUX_SYS.Fuels_And_Lubricants_Handling_And_Storage.SHIPFUELSYS.FPS\Full_MeOH">Full_MeOH!$D$264</definedName>
    <definedName name="SHP.AUX_SYS.Fuels_And_Lubricants_Handling_And_Storage.SHIPFUELSYS.FPS\h\\Full_MeOH">Full_MeOH!$D$272</definedName>
    <definedName name="SHP.AUX_SYS.Fuels_And_Lubricants_Handling_And_Storage.SHIPFUELSYS.FPS\h\\MeOH">MeOH!$D$272</definedName>
    <definedName name="SHP.AUX_SYS.Fuels_And_Lubricants_Handling_And_Storage.SHIPFUELSYS.FPS\kind\\Full_MeOH">Full_MeOH!$D$273</definedName>
    <definedName name="SHP.AUX_SYS.Fuels_And_Lubricants_Handling_And_Storage.SHIPFUELSYS.FPS\kind\\MeOH">MeOH!$D$273</definedName>
    <definedName name="SHP.AUX_SYS.Fuels_And_Lubricants_Handling_And_Storage.SHIPFUELSYS.FPS\l\\Full_MeOH">Full_MeOH!$D$274</definedName>
    <definedName name="SHP.AUX_SYS.Fuels_And_Lubricants_Handling_And_Storage.SHIPFUELSYS.FPS\l\\MeOH">MeOH!$D$274</definedName>
    <definedName name="SHP.AUX_SYS.Fuels_And_Lubricants_Handling_And_Storage.SHIPFUELSYS.FPS\m\\Full_MeOH">Full_MeOH!$D$275</definedName>
    <definedName name="SHP.AUX_SYS.Fuels_And_Lubricants_Handling_And_Storage.SHIPFUELSYS.FPS\m\\MeOH">MeOH!$D$275</definedName>
    <definedName name="SHP.AUX_SYS.Fuels_And_Lubricants_Handling_And_Storage.SHIPFUELSYS.FPS\m_tot\\Full_MeOH">Full_MeOH!$D$276</definedName>
    <definedName name="SHP.AUX_SYS.Fuels_And_Lubricants_Handling_And_Storage.SHIPFUELSYS.FPS\m_tot\\MeOH">MeOH!$D$276</definedName>
    <definedName name="SHP.AUX_SYS.Fuels_And_Lubricants_Handling_And_Storage.SHIPFUELSYS.FPS\mass_margin\\Full_MeOH">Full_MeOH!$D$277</definedName>
    <definedName name="SHP.AUX_SYS.Fuels_And_Lubricants_Handling_And_Storage.SHIPFUELSYS.FPS\mass_margin\\MeOH">MeOH!$D$277</definedName>
    <definedName name="SHP.AUX_SYS.Fuels_And_Lubricants_Handling_And_Storage.SHIPFUELSYS.FPS\MeOH">MeOH!$D$264</definedName>
    <definedName name="SHP.AUX_SYS.Fuels_And_Lubricants_Handling_And_Storage.SHIPFUELSYS.FPS\n_items\\Full_MeOH">Full_MeOH!$D$278</definedName>
    <definedName name="SHP.AUX_SYS.Fuels_And_Lubricants_Handling_And_Storage.SHIPFUELSYS.FPS\n_items\\MeOH">MeOH!$D$278</definedName>
    <definedName name="SHP.AUX_SYS.Fuels_And_Lubricants_Handling_And_Storage.SHIPFUELSYS.FPS\orientation.r11\\Full_MeOH">Full_MeOH!$D$279</definedName>
    <definedName name="SHP.AUX_SYS.Fuels_And_Lubricants_Handling_And_Storage.SHIPFUELSYS.FPS\orientation.r11\\MeOH">MeOH!$D$279</definedName>
    <definedName name="SHP.AUX_SYS.Fuels_And_Lubricants_Handling_And_Storage.SHIPFUELSYS.FPS\orientation.r12\\Full_MeOH">Full_MeOH!$D$280</definedName>
    <definedName name="SHP.AUX_SYS.Fuels_And_Lubricants_Handling_And_Storage.SHIPFUELSYS.FPS\orientation.r12\\MeOH">MeOH!$D$280</definedName>
    <definedName name="SHP.AUX_SYS.Fuels_And_Lubricants_Handling_And_Storage.SHIPFUELSYS.FPS\orientation.r13\\Full_MeOH">Full_MeOH!$D$281</definedName>
    <definedName name="SHP.AUX_SYS.Fuels_And_Lubricants_Handling_And_Storage.SHIPFUELSYS.FPS\orientation.r13\\MeOH">MeOH!$D$281</definedName>
    <definedName name="SHP.AUX_SYS.Fuels_And_Lubricants_Handling_And_Storage.SHIPFUELSYS.FPS\orientation.r21\\Full_MeOH">Full_MeOH!$D$282</definedName>
    <definedName name="SHP.AUX_SYS.Fuels_And_Lubricants_Handling_And_Storage.SHIPFUELSYS.FPS\orientation.r21\\MeOH">MeOH!$D$282</definedName>
    <definedName name="SHP.AUX_SYS.Fuels_And_Lubricants_Handling_And_Storage.SHIPFUELSYS.FPS\orientation.r22\\Full_MeOH">Full_MeOH!$D$283</definedName>
    <definedName name="SHP.AUX_SYS.Fuels_And_Lubricants_Handling_And_Storage.SHIPFUELSYS.FPS\orientation.r22\\MeOH">MeOH!$D$283</definedName>
    <definedName name="SHP.AUX_SYS.Fuels_And_Lubricants_Handling_And_Storage.SHIPFUELSYS.FPS\orientation.r23\\Full_MeOH">Full_MeOH!$D$284</definedName>
    <definedName name="SHP.AUX_SYS.Fuels_And_Lubricants_Handling_And_Storage.SHIPFUELSYS.FPS\orientation.r23\\MeOH">MeOH!$D$284</definedName>
    <definedName name="SHP.AUX_SYS.Fuels_And_Lubricants_Handling_And_Storage.SHIPFUELSYS.FPS\orientation.r31\\Full_MeOH">Full_MeOH!$D$285</definedName>
    <definedName name="SHP.AUX_SYS.Fuels_And_Lubricants_Handling_And_Storage.SHIPFUELSYS.FPS\orientation.r31\\MeOH">MeOH!$D$285</definedName>
    <definedName name="SHP.AUX_SYS.Fuels_And_Lubricants_Handling_And_Storage.SHIPFUELSYS.FPS\orientation.r32\\Full_MeOH">Full_MeOH!$D$286</definedName>
    <definedName name="SHP.AUX_SYS.Fuels_And_Lubricants_Handling_And_Storage.SHIPFUELSYS.FPS\orientation.r32\\MeOH">MeOH!$D$286</definedName>
    <definedName name="SHP.AUX_SYS.Fuels_And_Lubricants_Handling_And_Storage.SHIPFUELSYS.FPS\orientation.r33\\Full_MeOH">Full_MeOH!$D$287</definedName>
    <definedName name="SHP.AUX_SYS.Fuels_And_Lubricants_Handling_And_Storage.SHIPFUELSYS.FPS\orientation.r33\\MeOH">MeOH!$D$287</definedName>
    <definedName name="SHP.AUX_SYS.Fuels_And_Lubricants_Handling_And_Storage.SHIPFUELSYS.FPS\wid_diameter\\Full_MeOH">Full_MeOH!$D$288</definedName>
    <definedName name="SHP.AUX_SYS.Fuels_And_Lubricants_Handling_And_Storage.SHIPFUELSYS.FPS\wid_diameter\\MeOH">MeOH!$D$288</definedName>
    <definedName name="SHP.AUX_SYS.Fuels_And_Lubricants_Handling_And_Storage.SHIPFUELSYS.MEOHTANKS04\CoG_x\\MeOH">#REF!</definedName>
    <definedName name="SHP.AUX_SYS.Fuels_And_Lubricants_Handling_And_Storage.SHIPFUELSYS.MEOHTANKS04\CoG_y\\MeOH">#REF!</definedName>
    <definedName name="SHP.AUX_SYS.Fuels_And_Lubricants_Handling_And_Storage.SHIPFUELSYS.MEOHTANKS04\CoG_z\\MeOH">#REF!</definedName>
    <definedName name="SHP.AUX_SYS.Fuels_And_Lubricants_Handling_And_Storage.SHIPFUELSYS.MEOHTANKS04\MeOH">#REF!</definedName>
    <definedName name="SHP.AUX_SYS.Fuels_And_Lubricants_Handling_And_Storage.SHIPFUELSYS.MEOHTANKS05.MeOH\MeOH">#REF!</definedName>
    <definedName name="SHP.AUX_SYS.Fuels_And_Lubricants_Handling_And_Storage.SHIPFUELSYS.MEOHTANKS05.MeOH\ρ\\MeOH">#REF!</definedName>
    <definedName name="SHP.AUX_SYS.Fuels_And_Lubricants_Handling_And_Storage.SHIPFUELSYS.MEOHTANKS05\CoG_x\\MeOH">#REF!</definedName>
    <definedName name="SHP.AUX_SYS.Fuels_And_Lubricants_Handling_And_Storage.SHIPFUELSYS.MEOHTANKS05\CoG_y\\MeOH">#REF!</definedName>
    <definedName name="SHP.AUX_SYS.Fuels_And_Lubricants_Handling_And_Storage.SHIPFUELSYS.MEOHTANKS05\CoG_z\\MeOH">#REF!</definedName>
    <definedName name="SHP.AUX_SYS.Fuels_And_Lubricants_Handling_And_Storage.SHIPFUELSYS.MEOHTANKS05\m\\MeOH">#REF!</definedName>
    <definedName name="SHP.AUX_SYS.Fuels_And_Lubricants_Handling_And_Storage.SHIPFUELSYS.MEOHTANKS05\MeOH">#REF!</definedName>
    <definedName name="SHP.AUX_SYS.Fuels_And_Lubricants_Handling_And_Storage.SHIPFUELSYS.MEOHTANKS05\V\\MeOH">#REF!</definedName>
    <definedName name="SHP.AUX_SYS.Fuels_And_Lubricants_Handling_And_Storage.SHIPFUELSYS.MEOHTANKS09.MeOH\MeOH">#REF!</definedName>
    <definedName name="SHP.AUX_SYS.Fuels_And_Lubricants_Handling_And_Storage.SHIPFUELSYS.MEOHTANKS09.MeOH\ρ\\MeOH">#REF!</definedName>
    <definedName name="SHP.AUX_SYS.Fuels_And_Lubricants_Handling_And_Storage.SHIPFUELSYS.MEOHTANKS09\CoG_x\\MeOH">#REF!</definedName>
    <definedName name="SHP.AUX_SYS.Fuels_And_Lubricants_Handling_And_Storage.SHIPFUELSYS.MEOHTANKS09\CoG_y\\MeOH">#REF!</definedName>
    <definedName name="SHP.AUX_SYS.Fuels_And_Lubricants_Handling_And_Storage.SHIPFUELSYS.MEOHTANKS09\CoG_z\\MeOH">#REF!</definedName>
    <definedName name="SHP.AUX_SYS.Fuels_And_Lubricants_Handling_And_Storage.SHIPFUELSYS.MEOHTANKS09\m\\MeOH">#REF!</definedName>
    <definedName name="SHP.AUX_SYS.Fuels_And_Lubricants_Handling_And_Storage.SHIPFUELSYS.MEOHTANKS09\MeOH">#REF!</definedName>
    <definedName name="SHP.AUX_SYS.Fuels_And_Lubricants_Handling_And_Storage.SHIPFUELSYS.MEOHTANKS09\V\\MeOH">#REF!</definedName>
    <definedName name="SHP.AUX_SYS.Fuels_And_Lubricants_Handling_And_Storage.SHIPFUELSYS.MEOHTANKS10.MeOH\MeOH">#REF!</definedName>
    <definedName name="SHP.AUX_SYS.Fuels_And_Lubricants_Handling_And_Storage.SHIPFUELSYS.MEOHTANKS10.MeOH\ρ\\MeOH">#REF!</definedName>
    <definedName name="SHP.AUX_SYS.Fuels_And_Lubricants_Handling_And_Storage.SHIPFUELSYS.MEOHTANKS10\CoG_x\\MeOH">#REF!</definedName>
    <definedName name="SHP.AUX_SYS.Fuels_And_Lubricants_Handling_And_Storage.SHIPFUELSYS.MEOHTANKS10\CoG_y\\MeOH">#REF!</definedName>
    <definedName name="SHP.AUX_SYS.Fuels_And_Lubricants_Handling_And_Storage.SHIPFUELSYS.MEOHTANKS10\CoG_z\\MeOH">#REF!</definedName>
    <definedName name="SHP.AUX_SYS.Fuels_And_Lubricants_Handling_And_Storage.SHIPFUELSYS.MEOHTANKS10\m\\MeOH">#REF!</definedName>
    <definedName name="SHP.AUX_SYS.Fuels_And_Lubricants_Handling_And_Storage.SHIPFUELSYS.MEOHTANKS10\MeOH">#REF!</definedName>
    <definedName name="SHP.AUX_SYS.Fuels_And_Lubricants_Handling_And_Storage.SHIPFUELSYS.MEOHTANKS10\V\\MeOH">#REF!</definedName>
    <definedName name="SHP.AUX_SYS.Fuels_And_Lubricants_Handling_And_Storage.SHIPFUELSYS.MEOHTANKS31.MeOH\MeOH">#REF!</definedName>
    <definedName name="SHP.AUX_SYS.Fuels_And_Lubricants_Handling_And_Storage.SHIPFUELSYS.MEOHTANKS31.MeOH\ρ\\MeOH">#REF!</definedName>
    <definedName name="SHP.AUX_SYS.Fuels_And_Lubricants_Handling_And_Storage.SHIPFUELSYS.MEOHTANKS31\CoG_x\\MeOH">#REF!</definedName>
    <definedName name="SHP.AUX_SYS.Fuels_And_Lubricants_Handling_And_Storage.SHIPFUELSYS.MEOHTANKS31\CoG_y\\MeOH">#REF!</definedName>
    <definedName name="SHP.AUX_SYS.Fuels_And_Lubricants_Handling_And_Storage.SHIPFUELSYS.MEOHTANKS31\CoG_z\\MeOH">#REF!</definedName>
    <definedName name="SHP.AUX_SYS.Fuels_And_Lubricants_Handling_And_Storage.SHIPFUELSYS.MEOHTANKS31\m\\MeOH">#REF!</definedName>
    <definedName name="SHP.AUX_SYS.Fuels_And_Lubricants_Handling_And_Storage.SHIPFUELSYS.MEOHTANKS31\MeOH">#REF!</definedName>
    <definedName name="SHP.AUX_SYS.Fuels_And_Lubricants_Handling_And_Storage.SHIPFUELSYS.MEOHTANKS31\V\\MeOH">#REF!</definedName>
    <definedName name="SHP.AUX_SYS.Fuels_And_Lubricants_Handling_And_Storage.SHIPFUELSYS.MGOTANKS21.MGO\MeOH">#REF!</definedName>
    <definedName name="SHP.AUX_SYS.Fuels_And_Lubricants_Handling_And_Storage.SHIPFUELSYS.MGOTANKS21.MGO\MGO">#REF!</definedName>
    <definedName name="SHP.AUX_SYS.Fuels_And_Lubricants_Handling_And_Storage.SHIPFUELSYS.MGOTANKS21.MGO\ρ\\MeOH">#REF!</definedName>
    <definedName name="SHP.AUX_SYS.Fuels_And_Lubricants_Handling_And_Storage.SHIPFUELSYS.MGOTANKS21.MGO\ρ\\MGO">#REF!</definedName>
    <definedName name="SHP.AUX_SYS.Fuels_And_Lubricants_Handling_And_Storage.SHIPFUELSYS.MGOTANKS21\CoG_x\\MeOH">#REF!</definedName>
    <definedName name="SHP.AUX_SYS.Fuels_And_Lubricants_Handling_And_Storage.SHIPFUELSYS.MGOTANKS21\CoG_x\\MGO">#REF!</definedName>
    <definedName name="SHP.AUX_SYS.Fuels_And_Lubricants_Handling_And_Storage.SHIPFUELSYS.MGOTANKS21\CoG_y\\MeOH">#REF!</definedName>
    <definedName name="SHP.AUX_SYS.Fuels_And_Lubricants_Handling_And_Storage.SHIPFUELSYS.MGOTANKS21\CoG_y\\MGO">#REF!</definedName>
    <definedName name="SHP.AUX_SYS.Fuels_And_Lubricants_Handling_And_Storage.SHIPFUELSYS.MGOTANKS21\CoG_z\\MeOH">#REF!</definedName>
    <definedName name="SHP.AUX_SYS.Fuels_And_Lubricants_Handling_And_Storage.SHIPFUELSYS.MGOTANKS21\CoG_z\\MGO">#REF!</definedName>
    <definedName name="SHP.AUX_SYS.Fuels_And_Lubricants_Handling_And_Storage.SHIPFUELSYS.MGOTANKS21\m\\MeOH">#REF!</definedName>
    <definedName name="SHP.AUX_SYS.Fuels_And_Lubricants_Handling_And_Storage.SHIPFUELSYS.MGOTANKS21\m\\MGO">#REF!</definedName>
    <definedName name="SHP.AUX_SYS.Fuels_And_Lubricants_Handling_And_Storage.SHIPFUELSYS.MGOTANKS21\MeOH">#REF!</definedName>
    <definedName name="SHP.AUX_SYS.Fuels_And_Lubricants_Handling_And_Storage.SHIPFUELSYS.MGOTANKS21\MGO">#REF!</definedName>
    <definedName name="SHP.AUX_SYS.Fuels_And_Lubricants_Handling_And_Storage.SHIPFUELSYS.MGOTANKS21\V\\MeOH">#REF!</definedName>
    <definedName name="SHP.AUX_SYS.Fuels_And_Lubricants_Handling_And_Storage.SHIPFUELSYS.MGOTANKS21\V\\MGO">#REF!</definedName>
    <definedName name="SHP.AUX_SYS.Fuels_And_Lubricants_Handling_And_Storage.SHIPFUELSYS.MGOTANKS22.MGO\MeOH">#REF!</definedName>
    <definedName name="SHP.AUX_SYS.Fuels_And_Lubricants_Handling_And_Storage.SHIPFUELSYS.MGOTANKS22.MGO\MGO">#REF!</definedName>
    <definedName name="SHP.AUX_SYS.Fuels_And_Lubricants_Handling_And_Storage.SHIPFUELSYS.MGOTANKS22.MGO\ρ\\MeOH">#REF!</definedName>
    <definedName name="SHP.AUX_SYS.Fuels_And_Lubricants_Handling_And_Storage.SHIPFUELSYS.MGOTANKS22.MGO\ρ\\MGO">#REF!</definedName>
    <definedName name="SHP.AUX_SYS.Fuels_And_Lubricants_Handling_And_Storage.SHIPFUELSYS.MGOTANKS22\CoG_x\\MeOH">#REF!</definedName>
    <definedName name="SHP.AUX_SYS.Fuels_And_Lubricants_Handling_And_Storage.SHIPFUELSYS.MGOTANKS22\CoG_x\\MGO">#REF!</definedName>
    <definedName name="SHP.AUX_SYS.Fuels_And_Lubricants_Handling_And_Storage.SHIPFUELSYS.MGOTANKS22\CoG_y\\MeOH">#REF!</definedName>
    <definedName name="SHP.AUX_SYS.Fuels_And_Lubricants_Handling_And_Storage.SHIPFUELSYS.MGOTANKS22\CoG_y\\MGO">#REF!</definedName>
    <definedName name="SHP.AUX_SYS.Fuels_And_Lubricants_Handling_And_Storage.SHIPFUELSYS.MGOTANKS22\CoG_z\\MeOH">#REF!</definedName>
    <definedName name="SHP.AUX_SYS.Fuels_And_Lubricants_Handling_And_Storage.SHIPFUELSYS.MGOTANKS22\CoG_z\\MGO">#REF!</definedName>
    <definedName name="SHP.AUX_SYS.Fuels_And_Lubricants_Handling_And_Storage.SHIPFUELSYS.MGOTANKS22\m\\MeOH">#REF!</definedName>
    <definedName name="SHP.AUX_SYS.Fuels_And_Lubricants_Handling_And_Storage.SHIPFUELSYS.MGOTANKS22\m\\MGO">#REF!</definedName>
    <definedName name="SHP.AUX_SYS.Fuels_And_Lubricants_Handling_And_Storage.SHIPFUELSYS.MGOTANKS22\MeOH">#REF!</definedName>
    <definedName name="SHP.AUX_SYS.Fuels_And_Lubricants_Handling_And_Storage.SHIPFUELSYS.MGOTANKS22\MGO">#REF!</definedName>
    <definedName name="SHP.AUX_SYS.Fuels_And_Lubricants_Handling_And_Storage.SHIPFUELSYS.MGOTANKS22\V\\MeOH">#REF!</definedName>
    <definedName name="SHP.AUX_SYS.Fuels_And_Lubricants_Handling_And_Storage.SHIPFUELSYS.MGOTANKS22\V\\MGO">#REF!</definedName>
    <definedName name="SHP.AUX_SYS.Fuels_And_Lubricants_Handling_And_Storage.SHIPFUELSYS.MGOTANKS24.MGO\MeOH">#REF!</definedName>
    <definedName name="SHP.AUX_SYS.Fuels_And_Lubricants_Handling_And_Storage.SHIPFUELSYS.MGOTANKS24.MGO\MGO">#REF!</definedName>
    <definedName name="SHP.AUX_SYS.Fuels_And_Lubricants_Handling_And_Storage.SHIPFUELSYS.MGOTANKS24.MGO\ρ\\MeOH">#REF!</definedName>
    <definedName name="SHP.AUX_SYS.Fuels_And_Lubricants_Handling_And_Storage.SHIPFUELSYS.MGOTANKS24.MGO\ρ\\MGO">#REF!</definedName>
    <definedName name="SHP.AUX_SYS.Fuels_And_Lubricants_Handling_And_Storage.SHIPFUELSYS.MGOTANKS24\CoG_x\\MeOH">#REF!</definedName>
    <definedName name="SHP.AUX_SYS.Fuels_And_Lubricants_Handling_And_Storage.SHIPFUELSYS.MGOTANKS24\CoG_x\\MGO">#REF!</definedName>
    <definedName name="SHP.AUX_SYS.Fuels_And_Lubricants_Handling_And_Storage.SHIPFUELSYS.MGOTANKS24\CoG_y\\MeOH">#REF!</definedName>
    <definedName name="SHP.AUX_SYS.Fuels_And_Lubricants_Handling_And_Storage.SHIPFUELSYS.MGOTANKS24\CoG_y\\MGO">#REF!</definedName>
    <definedName name="SHP.AUX_SYS.Fuels_And_Lubricants_Handling_And_Storage.SHIPFUELSYS.MGOTANKS24\CoG_z\\MeOH">#REF!</definedName>
    <definedName name="SHP.AUX_SYS.Fuels_And_Lubricants_Handling_And_Storage.SHIPFUELSYS.MGOTANKS24\CoG_z\\MGO">#REF!</definedName>
    <definedName name="SHP.AUX_SYS.Fuels_And_Lubricants_Handling_And_Storage.SHIPFUELSYS.MGOTANKS24\m\\MeOH">#REF!</definedName>
    <definedName name="SHP.AUX_SYS.Fuels_And_Lubricants_Handling_And_Storage.SHIPFUELSYS.MGOTANKS24\m\\MGO">#REF!</definedName>
    <definedName name="SHP.AUX_SYS.Fuels_And_Lubricants_Handling_And_Storage.SHIPFUELSYS.MGOTANKS24\MeOH">#REF!</definedName>
    <definedName name="SHP.AUX_SYS.Fuels_And_Lubricants_Handling_And_Storage.SHIPFUELSYS.MGOTANKS24\MGO">#REF!</definedName>
    <definedName name="SHP.AUX_SYS.Fuels_And_Lubricants_Handling_And_Storage.SHIPFUELSYS.MGOTANKS24\V\\MeOH">#REF!</definedName>
    <definedName name="SHP.AUX_SYS.Fuels_And_Lubricants_Handling_And_Storage.SHIPFUELSYS.MGOTANKS24\V\\MGO">#REF!</definedName>
    <definedName name="SHP.AUX_SYS.Fuels_And_Lubricants_Handling_And_Storage.SHIPFUELSYS.MGOTANKS25.MGO\MeOH">#REF!</definedName>
    <definedName name="SHP.AUX_SYS.Fuels_And_Lubricants_Handling_And_Storage.SHIPFUELSYS.MGOTANKS25.MGO\MGO">#REF!</definedName>
    <definedName name="SHP.AUX_SYS.Fuels_And_Lubricants_Handling_And_Storage.SHIPFUELSYS.MGOTANKS25.MGO\ρ\\MeOH">#REF!</definedName>
    <definedName name="SHP.AUX_SYS.Fuels_And_Lubricants_Handling_And_Storage.SHIPFUELSYS.MGOTANKS25.MGO\ρ\\MGO">#REF!</definedName>
    <definedName name="SHP.AUX_SYS.Fuels_And_Lubricants_Handling_And_Storage.SHIPFUELSYS.MGOTANKS25\CoG_x\\MeOH">#REF!</definedName>
    <definedName name="SHP.AUX_SYS.Fuels_And_Lubricants_Handling_And_Storage.SHIPFUELSYS.MGOTANKS25\CoG_x\\MGO">#REF!</definedName>
    <definedName name="SHP.AUX_SYS.Fuels_And_Lubricants_Handling_And_Storage.SHIPFUELSYS.MGOTANKS25\CoG_y\\MeOH">#REF!</definedName>
    <definedName name="SHP.AUX_SYS.Fuels_And_Lubricants_Handling_And_Storage.SHIPFUELSYS.MGOTANKS25\CoG_y\\MGO">#REF!</definedName>
    <definedName name="SHP.AUX_SYS.Fuels_And_Lubricants_Handling_And_Storage.SHIPFUELSYS.MGOTANKS25\CoG_z\\MeOH">#REF!</definedName>
    <definedName name="SHP.AUX_SYS.Fuels_And_Lubricants_Handling_And_Storage.SHIPFUELSYS.MGOTANKS25\CoG_z\\MGO">#REF!</definedName>
    <definedName name="SHP.AUX_SYS.Fuels_And_Lubricants_Handling_And_Storage.SHIPFUELSYS.MGOTANKS25\m\\MeOH">#REF!</definedName>
    <definedName name="SHP.AUX_SYS.Fuels_And_Lubricants_Handling_And_Storage.SHIPFUELSYS.MGOTANKS25\m\\MGO">#REF!</definedName>
    <definedName name="SHP.AUX_SYS.Fuels_And_Lubricants_Handling_And_Storage.SHIPFUELSYS.MGOTANKS25\MeOH">#REF!</definedName>
    <definedName name="SHP.AUX_SYS.Fuels_And_Lubricants_Handling_And_Storage.SHIPFUELSYS.MGOTANKS25\MGO">#REF!</definedName>
    <definedName name="SHP.AUX_SYS.Fuels_And_Lubricants_Handling_And_Storage.SHIPFUELSYS.MGOTANKS25\V\\MeOH">#REF!</definedName>
    <definedName name="SHP.AUX_SYS.Fuels_And_Lubricants_Handling_And_Storage.SHIPFUELSYS.MGOTANKS25\V\\MGO">#REF!</definedName>
    <definedName name="SHP.AUX_SYS.Fuels_And_Lubricants_Handling_And_Storage.SHIPFUELSYS.MGOTANKS26.MGO\MeOH">#REF!</definedName>
    <definedName name="SHP.AUX_SYS.Fuels_And_Lubricants_Handling_And_Storage.SHIPFUELSYS.MGOTANKS26.MGO\MGO">#REF!</definedName>
    <definedName name="SHP.AUX_SYS.Fuels_And_Lubricants_Handling_And_Storage.SHIPFUELSYS.MGOTANKS26.MGO\ρ\\MeOH">#REF!</definedName>
    <definedName name="SHP.AUX_SYS.Fuels_And_Lubricants_Handling_And_Storage.SHIPFUELSYS.MGOTANKS26.MGO\ρ\\MGO">#REF!</definedName>
    <definedName name="SHP.AUX_SYS.Fuels_And_Lubricants_Handling_And_Storage.SHIPFUELSYS.MGOTANKS26\CoG_x\\MeOH">#REF!</definedName>
    <definedName name="SHP.AUX_SYS.Fuels_And_Lubricants_Handling_And_Storage.SHIPFUELSYS.MGOTANKS26\CoG_x\\MGO">#REF!</definedName>
    <definedName name="SHP.AUX_SYS.Fuels_And_Lubricants_Handling_And_Storage.SHIPFUELSYS.MGOTANKS26\CoG_y\\MeOH">#REF!</definedName>
    <definedName name="SHP.AUX_SYS.Fuels_And_Lubricants_Handling_And_Storage.SHIPFUELSYS.MGOTANKS26\CoG_y\\MGO">#REF!</definedName>
    <definedName name="SHP.AUX_SYS.Fuels_And_Lubricants_Handling_And_Storage.SHIPFUELSYS.MGOTANKS26\CoG_z\\MeOH">#REF!</definedName>
    <definedName name="SHP.AUX_SYS.Fuels_And_Lubricants_Handling_And_Storage.SHIPFUELSYS.MGOTANKS26\CoG_z\\MGO">#REF!</definedName>
    <definedName name="SHP.AUX_SYS.Fuels_And_Lubricants_Handling_And_Storage.SHIPFUELSYS.MGOTANKS26\m\\MeOH">#REF!</definedName>
    <definedName name="SHP.AUX_SYS.Fuels_And_Lubricants_Handling_And_Storage.SHIPFUELSYS.MGOTANKS26\m\\MGO">#REF!</definedName>
    <definedName name="SHP.AUX_SYS.Fuels_And_Lubricants_Handling_And_Storage.SHIPFUELSYS.MGOTANKS26\MeOH">#REF!</definedName>
    <definedName name="SHP.AUX_SYS.Fuels_And_Lubricants_Handling_And_Storage.SHIPFUELSYS.MGOTANKS26\MGO">#REF!</definedName>
    <definedName name="SHP.AUX_SYS.Fuels_And_Lubricants_Handling_And_Storage.SHIPFUELSYS.MGOTANKS26\V\\MeOH">#REF!</definedName>
    <definedName name="SHP.AUX_SYS.Fuels_And_Lubricants_Handling_And_Storage.SHIPFUELSYS.MGOTANKS26\V\\MGO">#REF!</definedName>
    <definedName name="SHP.AUX_SYS.Fuels_And_Lubricants_Handling_And_Storage.SHIPFUELSYS.MGOTANKS27.MGO\MeOH">#REF!</definedName>
    <definedName name="SHP.AUX_SYS.Fuels_And_Lubricants_Handling_And_Storage.SHIPFUELSYS.MGOTANKS27.MGO\MGO">#REF!</definedName>
    <definedName name="SHP.AUX_SYS.Fuels_And_Lubricants_Handling_And_Storage.SHIPFUELSYS.MGOTANKS27.MGO\ρ\\MeOH">#REF!</definedName>
    <definedName name="SHP.AUX_SYS.Fuels_And_Lubricants_Handling_And_Storage.SHIPFUELSYS.MGOTANKS27.MGO\ρ\\MGO">#REF!</definedName>
    <definedName name="SHP.AUX_SYS.Fuels_And_Lubricants_Handling_And_Storage.SHIPFUELSYS.MGOTANKS27\CoG_x\\MeOH">#REF!</definedName>
    <definedName name="SHP.AUX_SYS.Fuels_And_Lubricants_Handling_And_Storage.SHIPFUELSYS.MGOTANKS27\CoG_x\\MGO">#REF!</definedName>
    <definedName name="SHP.AUX_SYS.Fuels_And_Lubricants_Handling_And_Storage.SHIPFUELSYS.MGOTANKS27\CoG_y\\MeOH">#REF!</definedName>
    <definedName name="SHP.AUX_SYS.Fuels_And_Lubricants_Handling_And_Storage.SHIPFUELSYS.MGOTANKS27\CoG_y\\MGO">#REF!</definedName>
    <definedName name="SHP.AUX_SYS.Fuels_And_Lubricants_Handling_And_Storage.SHIPFUELSYS.MGOTANKS27\CoG_z\\MeOH">#REF!</definedName>
    <definedName name="SHP.AUX_SYS.Fuels_And_Lubricants_Handling_And_Storage.SHIPFUELSYS.MGOTANKS27\CoG_z\\MGO">#REF!</definedName>
    <definedName name="SHP.AUX_SYS.Fuels_And_Lubricants_Handling_And_Storage.SHIPFUELSYS.MGOTANKS27\m\\MeOH">#REF!</definedName>
    <definedName name="SHP.AUX_SYS.Fuels_And_Lubricants_Handling_And_Storage.SHIPFUELSYS.MGOTANKS27\m\\MGO">#REF!</definedName>
    <definedName name="SHP.AUX_SYS.Fuels_And_Lubricants_Handling_And_Storage.SHIPFUELSYS.MGOTANKS27\MeOH">#REF!</definedName>
    <definedName name="SHP.AUX_SYS.Fuels_And_Lubricants_Handling_And_Storage.SHIPFUELSYS.MGOTANKS27\MGO">#REF!</definedName>
    <definedName name="SHP.AUX_SYS.Fuels_And_Lubricants_Handling_And_Storage.SHIPFUELSYS.MGOTANKS27\V\\MeOH">#REF!</definedName>
    <definedName name="SHP.AUX_SYS.Fuels_And_Lubricants_Handling_And_Storage.SHIPFUELSYS.MGOTANKS27\V\\MGO">#REF!</definedName>
    <definedName name="SHP.AUX_SYS.Fuels_And_Lubricants_Handling_And_Storage.SHIPFUELSYS.MGOTANKS28.MGO\MeOH">#REF!</definedName>
    <definedName name="SHP.AUX_SYS.Fuels_And_Lubricants_Handling_And_Storage.SHIPFUELSYS.MGOTANKS28.MGO\MGO">#REF!</definedName>
    <definedName name="SHP.AUX_SYS.Fuels_And_Lubricants_Handling_And_Storage.SHIPFUELSYS.MGOTANKS28.MGO\ρ\\MeOH">#REF!</definedName>
    <definedName name="SHP.AUX_SYS.Fuels_And_Lubricants_Handling_And_Storage.SHIPFUELSYS.MGOTANKS28.MGO\ρ\\MGO">#REF!</definedName>
    <definedName name="SHP.AUX_SYS.Fuels_And_Lubricants_Handling_And_Storage.SHIPFUELSYS.MGOTANKS28\CoG_x\\MeOH">#REF!</definedName>
    <definedName name="SHP.AUX_SYS.Fuels_And_Lubricants_Handling_And_Storage.SHIPFUELSYS.MGOTANKS28\CoG_x\\MGO">#REF!</definedName>
    <definedName name="SHP.AUX_SYS.Fuels_And_Lubricants_Handling_And_Storage.SHIPFUELSYS.MGOTANKS28\CoG_y\\MeOH">#REF!</definedName>
    <definedName name="SHP.AUX_SYS.Fuels_And_Lubricants_Handling_And_Storage.SHIPFUELSYS.MGOTANKS28\CoG_y\\MGO">#REF!</definedName>
    <definedName name="SHP.AUX_SYS.Fuels_And_Lubricants_Handling_And_Storage.SHIPFUELSYS.MGOTANKS28\CoG_z\\MeOH">#REF!</definedName>
    <definedName name="SHP.AUX_SYS.Fuels_And_Lubricants_Handling_And_Storage.SHIPFUELSYS.MGOTANKS28\CoG_z\\MGO">#REF!</definedName>
    <definedName name="SHP.AUX_SYS.Fuels_And_Lubricants_Handling_And_Storage.SHIPFUELSYS.MGOTANKS28\m\\MeOH">#REF!</definedName>
    <definedName name="SHP.AUX_SYS.Fuels_And_Lubricants_Handling_And_Storage.SHIPFUELSYS.MGOTANKS28\m\\MGO">#REF!</definedName>
    <definedName name="SHP.AUX_SYS.Fuels_And_Lubricants_Handling_And_Storage.SHIPFUELSYS.MGOTANKS28\MeOH">#REF!</definedName>
    <definedName name="SHP.AUX_SYS.Fuels_And_Lubricants_Handling_And_Storage.SHIPFUELSYS.MGOTANKS28\MGO">#REF!</definedName>
    <definedName name="SHP.AUX_SYS.Fuels_And_Lubricants_Handling_And_Storage.SHIPFUELSYS.MGOTANKS28\V\\MeOH">#REF!</definedName>
    <definedName name="SHP.AUX_SYS.Fuels_And_Lubricants_Handling_And_Storage.SHIPFUELSYS.MGOTANKS28\V\\MGO">#REF!</definedName>
    <definedName name="SHP.AUX_SYS.Fuels_And_Lubricants_Handling_And_Storage.SHIPFUELSYS.TANKCOMP04.MeOH\Coff_penal\\Full_MeOH">Full_MeOH!$D$316</definedName>
    <definedName name="SHP.AUX_SYS.Fuels_And_Lubricants_Handling_And_Storage.SHIPFUELSYS.TANKCOMP04.MeOH\Coff_penal\\MeOH">MeOH!$D$316</definedName>
    <definedName name="SHP.AUX_SYS.Fuels_And_Lubricants_Handling_And_Storage.SHIPFUELSYS.TANKCOMP04.MeOH\Coff_V_penal\\Full_MeOH">Full_MeOH!$D$317</definedName>
    <definedName name="SHP.AUX_SYS.Fuels_And_Lubricants_Handling_And_Storage.SHIPFUELSYS.TANKCOMP04.MeOH\Coff_V_penal\\MeOH">MeOH!$D$317</definedName>
    <definedName name="SHP.AUX_SYS.Fuels_And_Lubricants_Handling_And_Storage.SHIPFUELSYS.TANKCOMP04.MeOH\Full_MeOH">Full_MeOH!$D$315</definedName>
    <definedName name="SHP.AUX_SYS.Fuels_And_Lubricants_Handling_And_Storage.SHIPFUELSYS.TANKCOMP04.MeOH\MeOH">MeOH!$D$315</definedName>
    <definedName name="SHP.AUX_SYS.Fuels_And_Lubricants_Handling_And_Storage.SHIPFUELSYS.TANKCOMP04.MeOH\MGO">#REF!</definedName>
    <definedName name="SHP.AUX_SYS.Fuels_And_Lubricants_Handling_And_Storage.SHIPFUELSYS.TANKCOMP04.MeOH\n_items\\Full_MeOH">Full_MeOH!$D$318</definedName>
    <definedName name="SHP.AUX_SYS.Fuels_And_Lubricants_Handling_And_Storage.SHIPFUELSYS.TANKCOMP04.MeOH\n_items\\MeOH">MeOH!$D$318</definedName>
    <definedName name="SHP.AUX_SYS.Fuels_And_Lubricants_Handling_And_Storage.SHIPFUELSYS.TANKCOMP04.MeOH\ρ\\Full_MeOH">Full_MeOH!$D$319</definedName>
    <definedName name="SHP.AUX_SYS.Fuels_And_Lubricants_Handling_And_Storage.SHIPFUELSYS.TANKCOMP04.MeOH\ρ\\MeOH">MeOH!$D$319</definedName>
    <definedName name="SHP.AUX_SYS.Fuels_And_Lubricants_Handling_And_Storage.SHIPFUELSYS.TANKCOMP04.MeOH\ρ\\MGO">#REF!</definedName>
    <definedName name="SHP.AUX_SYS.Fuels_And_Lubricants_Handling_And_Storage.SHIPFUELSYS.TANKCOMP04.MGO\MeOH">#REF!</definedName>
    <definedName name="SHP.AUX_SYS.Fuels_And_Lubricants_Handling_And_Storage.SHIPFUELSYS.TANKCOMP04.MGO\MGO">MGO!$D$69</definedName>
    <definedName name="SHP.AUX_SYS.Fuels_And_Lubricants_Handling_And_Storage.SHIPFUELSYS.TANKCOMP04.MGO\ρ\\MeOH">#REF!</definedName>
    <definedName name="SHP.AUX_SYS.Fuels_And_Lubricants_Handling_And_Storage.SHIPFUELSYS.TANKCOMP04.MGO\ρ\\MGO">MGO!$D$70</definedName>
    <definedName name="SHP.AUX_SYS.Fuels_And_Lubricants_Handling_And_Storage.SHIPFUELSYS.TANKCOMP04\CoG_x\\Full_MeOH">Full_MeOH!$D$290</definedName>
    <definedName name="SHP.AUX_SYS.Fuels_And_Lubricants_Handling_And_Storage.SHIPFUELSYS.TANKCOMP04\CoG_x\\MeOH">MeOH!$D$290</definedName>
    <definedName name="SHP.AUX_SYS.Fuels_And_Lubricants_Handling_And_Storage.SHIPFUELSYS.TANKCOMP04\CoG_x\\MGO">MGO!$D$44</definedName>
    <definedName name="SHP.AUX_SYS.Fuels_And_Lubricants_Handling_And_Storage.SHIPFUELSYS.TANKCOMP04\CoG_y\\Full_MeOH">Full_MeOH!$D$291</definedName>
    <definedName name="SHP.AUX_SYS.Fuels_And_Lubricants_Handling_And_Storage.SHIPFUELSYS.TANKCOMP04\CoG_y\\MeOH">MeOH!$D$291</definedName>
    <definedName name="SHP.AUX_SYS.Fuels_And_Lubricants_Handling_And_Storage.SHIPFUELSYS.TANKCOMP04\CoG_y\\MGO">MGO!$D$45</definedName>
    <definedName name="SHP.AUX_SYS.Fuels_And_Lubricants_Handling_And_Storage.SHIPFUELSYS.TANKCOMP04\CoG_z\\Full_MeOH">Full_MeOH!$D$292</definedName>
    <definedName name="SHP.AUX_SYS.Fuels_And_Lubricants_Handling_And_Storage.SHIPFUELSYS.TANKCOMP04\CoG_z\\MeOH">MeOH!$D$292</definedName>
    <definedName name="SHP.AUX_SYS.Fuels_And_Lubricants_Handling_And_Storage.SHIPFUELSYS.TANKCOMP04\CoG_z\\MGO">MGO!$D$46</definedName>
    <definedName name="SHP.AUX_SYS.Fuels_And_Lubricants_Handling_And_Storage.SHIPFUELSYS.TANKCOMP04\CoG_Z_fuel\\Full_MeOH">Full_MeOH!$D$293</definedName>
    <definedName name="SHP.AUX_SYS.Fuels_And_Lubricants_Handling_And_Storage.SHIPFUELSYS.TANKCOMP04\CoG_Z_fuel\\MeOH">MeOH!$D$293</definedName>
    <definedName name="SHP.AUX_SYS.Fuels_And_Lubricants_Handling_And_Storage.SHIPFUELSYS.TANKCOMP04\CoG_Z_fuel\\MGO">MGO!$D$47</definedName>
    <definedName name="SHP.AUX_SYS.Fuels_And_Lubricants_Handling_And_Storage.SHIPFUELSYS.TANKCOMP04\color\\Full_MeOH">Full_MeOH!$D$294</definedName>
    <definedName name="SHP.AUX_SYS.Fuels_And_Lubricants_Handling_And_Storage.SHIPFUELSYS.TANKCOMP04\color\\MeOH">MeOH!$D$294</definedName>
    <definedName name="SHP.AUX_SYS.Fuels_And_Lubricants_Handling_And_Storage.SHIPFUELSYS.TANKCOMP04\color\\MGO">MGO!$D$48</definedName>
    <definedName name="SHP.AUX_SYS.Fuels_And_Lubricants_Handling_And_Storage.SHIPFUELSYS.TANKCOMP04\coord.x\\Full_MeOH">Full_MeOH!$D$295</definedName>
    <definedName name="SHP.AUX_SYS.Fuels_And_Lubricants_Handling_And_Storage.SHIPFUELSYS.TANKCOMP04\coord.x\\MeOH">MeOH!$D$295</definedName>
    <definedName name="SHP.AUX_SYS.Fuels_And_Lubricants_Handling_And_Storage.SHIPFUELSYS.TANKCOMP04\coord.x\\MGO">MGO!$D$49</definedName>
    <definedName name="SHP.AUX_SYS.Fuels_And_Lubricants_Handling_And_Storage.SHIPFUELSYS.TANKCOMP04\coord.y\\Full_MeOH">Full_MeOH!$D$296</definedName>
    <definedName name="SHP.AUX_SYS.Fuels_And_Lubricants_Handling_And_Storage.SHIPFUELSYS.TANKCOMP04\coord.y\\MeOH">MeOH!$D$296</definedName>
    <definedName name="SHP.AUX_SYS.Fuels_And_Lubricants_Handling_And_Storage.SHIPFUELSYS.TANKCOMP04\coord.y\\MGO">MGO!$D$50</definedName>
    <definedName name="SHP.AUX_SYS.Fuels_And_Lubricants_Handling_And_Storage.SHIPFUELSYS.TANKCOMP04\coord.z\\Full_MeOH">Full_MeOH!$D$297</definedName>
    <definedName name="SHP.AUX_SYS.Fuels_And_Lubricants_Handling_And_Storage.SHIPFUELSYS.TANKCOMP04\coord.z\\MeOH">MeOH!$D$297</definedName>
    <definedName name="SHP.AUX_SYS.Fuels_And_Lubricants_Handling_And_Storage.SHIPFUELSYS.TANKCOMP04\coord.z\\MGO">MGO!$D$51</definedName>
    <definedName name="SHP.AUX_SYS.Fuels_And_Lubricants_Handling_And_Storage.SHIPFUELSYS.TANKCOMP04\Full_MeOH">Full_MeOH!$D$289</definedName>
    <definedName name="SHP.AUX_SYS.Fuels_And_Lubricants_Handling_And_Storage.SHIPFUELSYS.TANKCOMP04\h\\Full_MeOH">Full_MeOH!$D$298</definedName>
    <definedName name="SHP.AUX_SYS.Fuels_And_Lubricants_Handling_And_Storage.SHIPFUELSYS.TANKCOMP04\h\\MeOH">MeOH!$D$298</definedName>
    <definedName name="SHP.AUX_SYS.Fuels_And_Lubricants_Handling_And_Storage.SHIPFUELSYS.TANKCOMP04\h\\MGO">MGO!$D$52</definedName>
    <definedName name="SHP.AUX_SYS.Fuels_And_Lubricants_Handling_And_Storage.SHIPFUELSYS.TANKCOMP04\kind\\Full_MeOH">Full_MeOH!$D$299</definedName>
    <definedName name="SHP.AUX_SYS.Fuels_And_Lubricants_Handling_And_Storage.SHIPFUELSYS.TANKCOMP04\kind\\MeOH">MeOH!$D$299</definedName>
    <definedName name="SHP.AUX_SYS.Fuels_And_Lubricants_Handling_And_Storage.SHIPFUELSYS.TANKCOMP04\kind\\MGO">MGO!$D$53</definedName>
    <definedName name="SHP.AUX_SYS.Fuels_And_Lubricants_Handling_And_Storage.SHIPFUELSYS.TANKCOMP04\l\\Full_MeOH">Full_MeOH!$D$300</definedName>
    <definedName name="SHP.AUX_SYS.Fuels_And_Lubricants_Handling_And_Storage.SHIPFUELSYS.TANKCOMP04\l\\MeOH">MeOH!$D$300</definedName>
    <definedName name="SHP.AUX_SYS.Fuels_And_Lubricants_Handling_And_Storage.SHIPFUELSYS.TANKCOMP04\l\\MGO">MGO!$D$54</definedName>
    <definedName name="SHP.AUX_SYS.Fuels_And_Lubricants_Handling_And_Storage.SHIPFUELSYS.TANKCOMP04\m\\Full_MeOH">Full_MeOH!$D$301</definedName>
    <definedName name="SHP.AUX_SYS.Fuels_And_Lubricants_Handling_And_Storage.SHIPFUELSYS.TANKCOMP04\m\\MeOH">MeOH!$D$301</definedName>
    <definedName name="SHP.AUX_SYS.Fuels_And_Lubricants_Handling_And_Storage.SHIPFUELSYS.TANKCOMP04\m\\MGO">MGO!$D$55</definedName>
    <definedName name="SHP.AUX_SYS.Fuels_And_Lubricants_Handling_And_Storage.SHIPFUELSYS.TANKCOMP04\m_tot\\Full_MeOH">Full_MeOH!$D$302</definedName>
    <definedName name="SHP.AUX_SYS.Fuels_And_Lubricants_Handling_And_Storage.SHIPFUELSYS.TANKCOMP04\m_tot\\MeOH">MeOH!$D$302</definedName>
    <definedName name="SHP.AUX_SYS.Fuels_And_Lubricants_Handling_And_Storage.SHIPFUELSYS.TANKCOMP04\m_tot\\MGO">MGO!$D$56</definedName>
    <definedName name="SHP.AUX_SYS.Fuels_And_Lubricants_Handling_And_Storage.SHIPFUELSYS.TANKCOMP04\mass_margin\\Full_MeOH">Full_MeOH!$D$303</definedName>
    <definedName name="SHP.AUX_SYS.Fuels_And_Lubricants_Handling_And_Storage.SHIPFUELSYS.TANKCOMP04\mass_margin\\MeOH">MeOH!$D$303</definedName>
    <definedName name="SHP.AUX_SYS.Fuels_And_Lubricants_Handling_And_Storage.SHIPFUELSYS.TANKCOMP04\mass_margin\\MGO">MGO!$D$57</definedName>
    <definedName name="SHP.AUX_SYS.Fuels_And_Lubricants_Handling_And_Storage.SHIPFUELSYS.TANKCOMP04\MeOH">MeOH!$D$289</definedName>
    <definedName name="SHP.AUX_SYS.Fuels_And_Lubricants_Handling_And_Storage.SHIPFUELSYS.TANKCOMP04\MGO">MGO!$D$43</definedName>
    <definedName name="SHP.AUX_SYS.Fuels_And_Lubricants_Handling_And_Storage.SHIPFUELSYS.TANKCOMP04\orientation.r11\\Full_MeOH">Full_MeOH!$D$304</definedName>
    <definedName name="SHP.AUX_SYS.Fuels_And_Lubricants_Handling_And_Storage.SHIPFUELSYS.TANKCOMP04\orientation.r11\\MeOH">MeOH!$D$304</definedName>
    <definedName name="SHP.AUX_SYS.Fuels_And_Lubricants_Handling_And_Storage.SHIPFUELSYS.TANKCOMP04\orientation.r11\\MGO">MGO!$D$58</definedName>
    <definedName name="SHP.AUX_SYS.Fuels_And_Lubricants_Handling_And_Storage.SHIPFUELSYS.TANKCOMP04\orientation.r12\\Full_MeOH">Full_MeOH!$D$305</definedName>
    <definedName name="SHP.AUX_SYS.Fuels_And_Lubricants_Handling_And_Storage.SHIPFUELSYS.TANKCOMP04\orientation.r12\\MeOH">MeOH!$D$305</definedName>
    <definedName name="SHP.AUX_SYS.Fuels_And_Lubricants_Handling_And_Storage.SHIPFUELSYS.TANKCOMP04\orientation.r12\\MGO">MGO!$D$59</definedName>
    <definedName name="SHP.AUX_SYS.Fuels_And_Lubricants_Handling_And_Storage.SHIPFUELSYS.TANKCOMP04\orientation.r13\\Full_MeOH">Full_MeOH!$D$306</definedName>
    <definedName name="SHP.AUX_SYS.Fuels_And_Lubricants_Handling_And_Storage.SHIPFUELSYS.TANKCOMP04\orientation.r13\\MeOH">MeOH!$D$306</definedName>
    <definedName name="SHP.AUX_SYS.Fuels_And_Lubricants_Handling_And_Storage.SHIPFUELSYS.TANKCOMP04\orientation.r13\\MGO">MGO!$D$60</definedName>
    <definedName name="SHP.AUX_SYS.Fuels_And_Lubricants_Handling_And_Storage.SHIPFUELSYS.TANKCOMP04\orientation.r21\\Full_MeOH">Full_MeOH!$D$307</definedName>
    <definedName name="SHP.AUX_SYS.Fuels_And_Lubricants_Handling_And_Storage.SHIPFUELSYS.TANKCOMP04\orientation.r21\\MeOH">MeOH!$D$307</definedName>
    <definedName name="SHP.AUX_SYS.Fuels_And_Lubricants_Handling_And_Storage.SHIPFUELSYS.TANKCOMP04\orientation.r21\\MGO">MGO!$D$61</definedName>
    <definedName name="SHP.AUX_SYS.Fuels_And_Lubricants_Handling_And_Storage.SHIPFUELSYS.TANKCOMP04\orientation.r22\\Full_MeOH">Full_MeOH!$D$308</definedName>
    <definedName name="SHP.AUX_SYS.Fuels_And_Lubricants_Handling_And_Storage.SHIPFUELSYS.TANKCOMP04\orientation.r22\\MeOH">MeOH!$D$308</definedName>
    <definedName name="SHP.AUX_SYS.Fuels_And_Lubricants_Handling_And_Storage.SHIPFUELSYS.TANKCOMP04\orientation.r22\\MGO">MGO!$D$62</definedName>
    <definedName name="SHP.AUX_SYS.Fuels_And_Lubricants_Handling_And_Storage.SHIPFUELSYS.TANKCOMP04\orientation.r23\\Full_MeOH">Full_MeOH!$D$309</definedName>
    <definedName name="SHP.AUX_SYS.Fuels_And_Lubricants_Handling_And_Storage.SHIPFUELSYS.TANKCOMP04\orientation.r23\\MeOH">MeOH!$D$309</definedName>
    <definedName name="SHP.AUX_SYS.Fuels_And_Lubricants_Handling_And_Storage.SHIPFUELSYS.TANKCOMP04\orientation.r23\\MGO">MGO!$D$63</definedName>
    <definedName name="SHP.AUX_SYS.Fuels_And_Lubricants_Handling_And_Storage.SHIPFUELSYS.TANKCOMP04\orientation.r31\\Full_MeOH">Full_MeOH!$D$310</definedName>
    <definedName name="SHP.AUX_SYS.Fuels_And_Lubricants_Handling_And_Storage.SHIPFUELSYS.TANKCOMP04\orientation.r31\\MeOH">MeOH!$D$310</definedName>
    <definedName name="SHP.AUX_SYS.Fuels_And_Lubricants_Handling_And_Storage.SHIPFUELSYS.TANKCOMP04\orientation.r31\\MGO">MGO!$D$64</definedName>
    <definedName name="SHP.AUX_SYS.Fuels_And_Lubricants_Handling_And_Storage.SHIPFUELSYS.TANKCOMP04\orientation.r32\\Full_MeOH">Full_MeOH!$D$311</definedName>
    <definedName name="SHP.AUX_SYS.Fuels_And_Lubricants_Handling_And_Storage.SHIPFUELSYS.TANKCOMP04\orientation.r32\\MeOH">MeOH!$D$311</definedName>
    <definedName name="SHP.AUX_SYS.Fuels_And_Lubricants_Handling_And_Storage.SHIPFUELSYS.TANKCOMP04\orientation.r32\\MGO">MGO!$D$65</definedName>
    <definedName name="SHP.AUX_SYS.Fuels_And_Lubricants_Handling_And_Storage.SHIPFUELSYS.TANKCOMP04\orientation.r33\\Full_MeOH">Full_MeOH!$D$312</definedName>
    <definedName name="SHP.AUX_SYS.Fuels_And_Lubricants_Handling_And_Storage.SHIPFUELSYS.TANKCOMP04\orientation.r33\\MeOH">MeOH!$D$312</definedName>
    <definedName name="SHP.AUX_SYS.Fuels_And_Lubricants_Handling_And_Storage.SHIPFUELSYS.TANKCOMP04\orientation.r33\\MGO">MGO!$D$66</definedName>
    <definedName name="SHP.AUX_SYS.Fuels_And_Lubricants_Handling_And_Storage.SHIPFUELSYS.TANKCOMP04\V\\Full_MeOH">Full_MeOH!$D$313</definedName>
    <definedName name="SHP.AUX_SYS.Fuels_And_Lubricants_Handling_And_Storage.SHIPFUELSYS.TANKCOMP04\V\\MeOH">MeOH!$D$313</definedName>
    <definedName name="SHP.AUX_SYS.Fuels_And_Lubricants_Handling_And_Storage.SHIPFUELSYS.TANKCOMP04\V\\MGO">MGO!$D$67</definedName>
    <definedName name="SHP.AUX_SYS.Fuels_And_Lubricants_Handling_And_Storage.SHIPFUELSYS.TANKCOMP04\wid_diameter\\Full_MeOH">Full_MeOH!$D$314</definedName>
    <definedName name="SHP.AUX_SYS.Fuels_And_Lubricants_Handling_And_Storage.SHIPFUELSYS.TANKCOMP04\wid_diameter\\MeOH">MeOH!$D$314</definedName>
    <definedName name="SHP.AUX_SYS.Fuels_And_Lubricants_Handling_And_Storage.SHIPFUELSYS.TANKCOMP04\wid_diameter\\MGO">MGO!$D$68</definedName>
    <definedName name="SHP.AUX_SYS.Fuels_And_Lubricants_Handling_And_Storage.SHIPFUELSYS.TANKCOMP05.MeOH\Coff_penal\\Full_MeOH">Full_MeOH!$D$347</definedName>
    <definedName name="SHP.AUX_SYS.Fuels_And_Lubricants_Handling_And_Storage.SHIPFUELSYS.TANKCOMP05.MeOH\Coff_penal\\MeOH">MeOH!$D$347</definedName>
    <definedName name="SHP.AUX_SYS.Fuels_And_Lubricants_Handling_And_Storage.SHIPFUELSYS.TANKCOMP05.MeOH\Coff_V_penal\\Full_MeOH">Full_MeOH!$D$348</definedName>
    <definedName name="SHP.AUX_SYS.Fuels_And_Lubricants_Handling_And_Storage.SHIPFUELSYS.TANKCOMP05.MeOH\Coff_V_penal\\MeOH">MeOH!$D$348</definedName>
    <definedName name="SHP.AUX_SYS.Fuels_And_Lubricants_Handling_And_Storage.SHIPFUELSYS.TANKCOMP05.MeOH\Full_MeOH">Full_MeOH!$D$346</definedName>
    <definedName name="SHP.AUX_SYS.Fuels_And_Lubricants_Handling_And_Storage.SHIPFUELSYS.TANKCOMP05.MeOH\MeOH">MeOH!$D$346</definedName>
    <definedName name="SHP.AUX_SYS.Fuels_And_Lubricants_Handling_And_Storage.SHIPFUELSYS.TANKCOMP05.MeOH\MGO">#REF!</definedName>
    <definedName name="SHP.AUX_SYS.Fuels_And_Lubricants_Handling_And_Storage.SHIPFUELSYS.TANKCOMP05.MeOH\n_items\\Full_MeOH">Full_MeOH!$D$349</definedName>
    <definedName name="SHP.AUX_SYS.Fuels_And_Lubricants_Handling_And_Storage.SHIPFUELSYS.TANKCOMP05.MeOH\n_items\\MeOH">MeOH!$D$349</definedName>
    <definedName name="SHP.AUX_SYS.Fuels_And_Lubricants_Handling_And_Storage.SHIPFUELSYS.TANKCOMP05.MeOH\ρ\\Full_MeOH">Full_MeOH!$D$350</definedName>
    <definedName name="SHP.AUX_SYS.Fuels_And_Lubricants_Handling_And_Storage.SHIPFUELSYS.TANKCOMP05.MeOH\ρ\\MeOH">MeOH!$D$350</definedName>
    <definedName name="SHP.AUX_SYS.Fuels_And_Lubricants_Handling_And_Storage.SHIPFUELSYS.TANKCOMP05.MeOH\ρ\\MGO">#REF!</definedName>
    <definedName name="SHP.AUX_SYS.Fuels_And_Lubricants_Handling_And_Storage.SHIPFUELSYS.TANKCOMP05.MGO\MGO">MGO!$D$97</definedName>
    <definedName name="SHP.AUX_SYS.Fuels_And_Lubricants_Handling_And_Storage.SHIPFUELSYS.TANKCOMP05.MGO\ρ\\MGO">MGO!$D$98</definedName>
    <definedName name="SHP.AUX_SYS.Fuels_And_Lubricants_Handling_And_Storage.SHIPFUELSYS.TANKCOMP05\CoG_x\\Full_MeOH">Full_MeOH!$D$321</definedName>
    <definedName name="SHP.AUX_SYS.Fuels_And_Lubricants_Handling_And_Storage.SHIPFUELSYS.TANKCOMP05\CoG_x\\MeOH">MeOH!$D$321</definedName>
    <definedName name="SHP.AUX_SYS.Fuels_And_Lubricants_Handling_And_Storage.SHIPFUELSYS.TANKCOMP05\CoG_x\\MGO">MGO!$D$72</definedName>
    <definedName name="SHP.AUX_SYS.Fuels_And_Lubricants_Handling_And_Storage.SHIPFUELSYS.TANKCOMP05\CoG_y\\Full_MeOH">Full_MeOH!$D$322</definedName>
    <definedName name="SHP.AUX_SYS.Fuels_And_Lubricants_Handling_And_Storage.SHIPFUELSYS.TANKCOMP05\CoG_y\\MeOH">MeOH!$D$322</definedName>
    <definedName name="SHP.AUX_SYS.Fuels_And_Lubricants_Handling_And_Storage.SHIPFUELSYS.TANKCOMP05\CoG_y\\MGO">MGO!$D$73</definedName>
    <definedName name="SHP.AUX_SYS.Fuels_And_Lubricants_Handling_And_Storage.SHIPFUELSYS.TANKCOMP05\CoG_z\\Full_MeOH">Full_MeOH!$D$323</definedName>
    <definedName name="SHP.AUX_SYS.Fuels_And_Lubricants_Handling_And_Storage.SHIPFUELSYS.TANKCOMP05\CoG_z\\MeOH">MeOH!$D$323</definedName>
    <definedName name="SHP.AUX_SYS.Fuels_And_Lubricants_Handling_And_Storage.SHIPFUELSYS.TANKCOMP05\CoG_z\\MGO">MGO!$D$74</definedName>
    <definedName name="SHP.AUX_SYS.Fuels_And_Lubricants_Handling_And_Storage.SHIPFUELSYS.TANKCOMP05\CoG_Z_fuel\\Full_MeOH">Full_MeOH!$D$324</definedName>
    <definedName name="SHP.AUX_SYS.Fuels_And_Lubricants_Handling_And_Storage.SHIPFUELSYS.TANKCOMP05\CoG_Z_fuel\\MeOH">MeOH!$D$324</definedName>
    <definedName name="SHP.AUX_SYS.Fuels_And_Lubricants_Handling_And_Storage.SHIPFUELSYS.TANKCOMP05\CoG_Z_fuel\\MGO">MGO!$D$75</definedName>
    <definedName name="SHP.AUX_SYS.Fuels_And_Lubricants_Handling_And_Storage.SHIPFUELSYS.TANKCOMP05\color\\Full_MeOH">Full_MeOH!$D$325</definedName>
    <definedName name="SHP.AUX_SYS.Fuels_And_Lubricants_Handling_And_Storage.SHIPFUELSYS.TANKCOMP05\color\\MeOH">MeOH!$D$325</definedName>
    <definedName name="SHP.AUX_SYS.Fuels_And_Lubricants_Handling_And_Storage.SHIPFUELSYS.TANKCOMP05\color\\MGO">MGO!$D$76</definedName>
    <definedName name="SHP.AUX_SYS.Fuels_And_Lubricants_Handling_And_Storage.SHIPFUELSYS.TANKCOMP05\coord.x\\Full_MeOH">Full_MeOH!$D$326</definedName>
    <definedName name="SHP.AUX_SYS.Fuels_And_Lubricants_Handling_And_Storage.SHIPFUELSYS.TANKCOMP05\coord.x\\MeOH">MeOH!$D$326</definedName>
    <definedName name="SHP.AUX_SYS.Fuels_And_Lubricants_Handling_And_Storage.SHIPFUELSYS.TANKCOMP05\coord.x\\MGO">MGO!$D$77</definedName>
    <definedName name="SHP.AUX_SYS.Fuels_And_Lubricants_Handling_And_Storage.SHIPFUELSYS.TANKCOMP05\coord.y\\Full_MeOH">Full_MeOH!$D$327</definedName>
    <definedName name="SHP.AUX_SYS.Fuels_And_Lubricants_Handling_And_Storage.SHIPFUELSYS.TANKCOMP05\coord.y\\MeOH">MeOH!$D$327</definedName>
    <definedName name="SHP.AUX_SYS.Fuels_And_Lubricants_Handling_And_Storage.SHIPFUELSYS.TANKCOMP05\coord.y\\MGO">MGO!$D$78</definedName>
    <definedName name="SHP.AUX_SYS.Fuels_And_Lubricants_Handling_And_Storage.SHIPFUELSYS.TANKCOMP05\coord.z\\Full_MeOH">Full_MeOH!$D$328</definedName>
    <definedName name="SHP.AUX_SYS.Fuels_And_Lubricants_Handling_And_Storage.SHIPFUELSYS.TANKCOMP05\coord.z\\MeOH">MeOH!$D$328</definedName>
    <definedName name="SHP.AUX_SYS.Fuels_And_Lubricants_Handling_And_Storage.SHIPFUELSYS.TANKCOMP05\coord.z\\MGO">MGO!$D$79</definedName>
    <definedName name="SHP.AUX_SYS.Fuels_And_Lubricants_Handling_And_Storage.SHIPFUELSYS.TANKCOMP05\Full_MeOH">Full_MeOH!$D$320</definedName>
    <definedName name="SHP.AUX_SYS.Fuels_And_Lubricants_Handling_And_Storage.SHIPFUELSYS.TANKCOMP05\h\\Full_MeOH">Full_MeOH!$D$329</definedName>
    <definedName name="SHP.AUX_SYS.Fuels_And_Lubricants_Handling_And_Storage.SHIPFUELSYS.TANKCOMP05\h\\MeOH">MeOH!$D$329</definedName>
    <definedName name="SHP.AUX_SYS.Fuels_And_Lubricants_Handling_And_Storage.SHIPFUELSYS.TANKCOMP05\h\\MGO">MGO!$D$80</definedName>
    <definedName name="SHP.AUX_SYS.Fuels_And_Lubricants_Handling_And_Storage.SHIPFUELSYS.TANKCOMP05\kind\\Full_MeOH">Full_MeOH!$D$330</definedName>
    <definedName name="SHP.AUX_SYS.Fuels_And_Lubricants_Handling_And_Storage.SHIPFUELSYS.TANKCOMP05\kind\\MeOH">MeOH!$D$330</definedName>
    <definedName name="SHP.AUX_SYS.Fuels_And_Lubricants_Handling_And_Storage.SHIPFUELSYS.TANKCOMP05\kind\\MGO">MGO!$D$81</definedName>
    <definedName name="SHP.AUX_SYS.Fuels_And_Lubricants_Handling_And_Storage.SHIPFUELSYS.TANKCOMP05\l\\Full_MeOH">Full_MeOH!$D$331</definedName>
    <definedName name="SHP.AUX_SYS.Fuels_And_Lubricants_Handling_And_Storage.SHIPFUELSYS.TANKCOMP05\l\\MeOH">MeOH!$D$331</definedName>
    <definedName name="SHP.AUX_SYS.Fuels_And_Lubricants_Handling_And_Storage.SHIPFUELSYS.TANKCOMP05\l\\MGO">MGO!$D$82</definedName>
    <definedName name="SHP.AUX_SYS.Fuels_And_Lubricants_Handling_And_Storage.SHIPFUELSYS.TANKCOMP05\m\\Full_MeOH">Full_MeOH!$D$332</definedName>
    <definedName name="SHP.AUX_SYS.Fuels_And_Lubricants_Handling_And_Storage.SHIPFUELSYS.TANKCOMP05\m\\MeOH">MeOH!$D$332</definedName>
    <definedName name="SHP.AUX_SYS.Fuels_And_Lubricants_Handling_And_Storage.SHIPFUELSYS.TANKCOMP05\m\\MGO">MGO!$D$83</definedName>
    <definedName name="SHP.AUX_SYS.Fuels_And_Lubricants_Handling_And_Storage.SHIPFUELSYS.TANKCOMP05\m_tot\\Full_MeOH">Full_MeOH!$D$333</definedName>
    <definedName name="SHP.AUX_SYS.Fuels_And_Lubricants_Handling_And_Storage.SHIPFUELSYS.TANKCOMP05\m_tot\\MeOH">MeOH!$D$333</definedName>
    <definedName name="SHP.AUX_SYS.Fuels_And_Lubricants_Handling_And_Storage.SHIPFUELSYS.TANKCOMP05\m_tot\\MGO">MGO!$D$84</definedName>
    <definedName name="SHP.AUX_SYS.Fuels_And_Lubricants_Handling_And_Storage.SHIPFUELSYS.TANKCOMP05\mass_margin\\Full_MeOH">Full_MeOH!$D$334</definedName>
    <definedName name="SHP.AUX_SYS.Fuels_And_Lubricants_Handling_And_Storage.SHIPFUELSYS.TANKCOMP05\mass_margin\\MeOH">MeOH!$D$334</definedName>
    <definedName name="SHP.AUX_SYS.Fuels_And_Lubricants_Handling_And_Storage.SHIPFUELSYS.TANKCOMP05\mass_margin\\MGO">MGO!$D$85</definedName>
    <definedName name="SHP.AUX_SYS.Fuels_And_Lubricants_Handling_And_Storage.SHIPFUELSYS.TANKCOMP05\MeOH">MeOH!$D$320</definedName>
    <definedName name="SHP.AUX_SYS.Fuels_And_Lubricants_Handling_And_Storage.SHIPFUELSYS.TANKCOMP05\MGO">MGO!$D$71</definedName>
    <definedName name="SHP.AUX_SYS.Fuels_And_Lubricants_Handling_And_Storage.SHIPFUELSYS.TANKCOMP05\orientation.r11\\Full_MeOH">Full_MeOH!$D$335</definedName>
    <definedName name="SHP.AUX_SYS.Fuels_And_Lubricants_Handling_And_Storage.SHIPFUELSYS.TANKCOMP05\orientation.r11\\MeOH">MeOH!$D$335</definedName>
    <definedName name="SHP.AUX_SYS.Fuels_And_Lubricants_Handling_And_Storage.SHIPFUELSYS.TANKCOMP05\orientation.r11\\MGO">MGO!$D$86</definedName>
    <definedName name="SHP.AUX_SYS.Fuels_And_Lubricants_Handling_And_Storage.SHIPFUELSYS.TANKCOMP05\orientation.r12\\Full_MeOH">Full_MeOH!$D$336</definedName>
    <definedName name="SHP.AUX_SYS.Fuels_And_Lubricants_Handling_And_Storage.SHIPFUELSYS.TANKCOMP05\orientation.r12\\MeOH">MeOH!$D$336</definedName>
    <definedName name="SHP.AUX_SYS.Fuels_And_Lubricants_Handling_And_Storage.SHIPFUELSYS.TANKCOMP05\orientation.r12\\MGO">MGO!$D$87</definedName>
    <definedName name="SHP.AUX_SYS.Fuels_And_Lubricants_Handling_And_Storage.SHIPFUELSYS.TANKCOMP05\orientation.r13\\Full_MeOH">Full_MeOH!$D$337</definedName>
    <definedName name="SHP.AUX_SYS.Fuels_And_Lubricants_Handling_And_Storage.SHIPFUELSYS.TANKCOMP05\orientation.r13\\MeOH">MeOH!$D$337</definedName>
    <definedName name="SHP.AUX_SYS.Fuels_And_Lubricants_Handling_And_Storage.SHIPFUELSYS.TANKCOMP05\orientation.r13\\MGO">MGO!$D$88</definedName>
    <definedName name="SHP.AUX_SYS.Fuels_And_Lubricants_Handling_And_Storage.SHIPFUELSYS.TANKCOMP05\orientation.r21\\Full_MeOH">Full_MeOH!$D$338</definedName>
    <definedName name="SHP.AUX_SYS.Fuels_And_Lubricants_Handling_And_Storage.SHIPFUELSYS.TANKCOMP05\orientation.r21\\MeOH">MeOH!$D$338</definedName>
    <definedName name="SHP.AUX_SYS.Fuels_And_Lubricants_Handling_And_Storage.SHIPFUELSYS.TANKCOMP05\orientation.r21\\MGO">MGO!$D$89</definedName>
    <definedName name="SHP.AUX_SYS.Fuels_And_Lubricants_Handling_And_Storage.SHIPFUELSYS.TANKCOMP05\orientation.r22\\Full_MeOH">Full_MeOH!$D$339</definedName>
    <definedName name="SHP.AUX_SYS.Fuels_And_Lubricants_Handling_And_Storage.SHIPFUELSYS.TANKCOMP05\orientation.r22\\MeOH">MeOH!$D$339</definedName>
    <definedName name="SHP.AUX_SYS.Fuels_And_Lubricants_Handling_And_Storage.SHIPFUELSYS.TANKCOMP05\orientation.r22\\MGO">MGO!$D$90</definedName>
    <definedName name="SHP.AUX_SYS.Fuels_And_Lubricants_Handling_And_Storage.SHIPFUELSYS.TANKCOMP05\orientation.r23\\Full_MeOH">Full_MeOH!$D$340</definedName>
    <definedName name="SHP.AUX_SYS.Fuels_And_Lubricants_Handling_And_Storage.SHIPFUELSYS.TANKCOMP05\orientation.r23\\MeOH">MeOH!$D$340</definedName>
    <definedName name="SHP.AUX_SYS.Fuels_And_Lubricants_Handling_And_Storage.SHIPFUELSYS.TANKCOMP05\orientation.r23\\MGO">MGO!$D$91</definedName>
    <definedName name="SHP.AUX_SYS.Fuels_And_Lubricants_Handling_And_Storage.SHIPFUELSYS.TANKCOMP05\orientation.r31\\Full_MeOH">Full_MeOH!$D$341</definedName>
    <definedName name="SHP.AUX_SYS.Fuels_And_Lubricants_Handling_And_Storage.SHIPFUELSYS.TANKCOMP05\orientation.r31\\MeOH">MeOH!$D$341</definedName>
    <definedName name="SHP.AUX_SYS.Fuels_And_Lubricants_Handling_And_Storage.SHIPFUELSYS.TANKCOMP05\orientation.r31\\MGO">MGO!$D$92</definedName>
    <definedName name="SHP.AUX_SYS.Fuels_And_Lubricants_Handling_And_Storage.SHIPFUELSYS.TANKCOMP05\orientation.r32\\Full_MeOH">Full_MeOH!$D$342</definedName>
    <definedName name="SHP.AUX_SYS.Fuels_And_Lubricants_Handling_And_Storage.SHIPFUELSYS.TANKCOMP05\orientation.r32\\MeOH">MeOH!$D$342</definedName>
    <definedName name="SHP.AUX_SYS.Fuels_And_Lubricants_Handling_And_Storage.SHIPFUELSYS.TANKCOMP05\orientation.r32\\MGO">MGO!$D$93</definedName>
    <definedName name="SHP.AUX_SYS.Fuels_And_Lubricants_Handling_And_Storage.SHIPFUELSYS.TANKCOMP05\orientation.r33\\Full_MeOH">Full_MeOH!$D$343</definedName>
    <definedName name="SHP.AUX_SYS.Fuels_And_Lubricants_Handling_And_Storage.SHIPFUELSYS.TANKCOMP05\orientation.r33\\MeOH">MeOH!$D$343</definedName>
    <definedName name="SHP.AUX_SYS.Fuels_And_Lubricants_Handling_And_Storage.SHIPFUELSYS.TANKCOMP05\orientation.r33\\MGO">MGO!$D$94</definedName>
    <definedName name="SHP.AUX_SYS.Fuels_And_Lubricants_Handling_And_Storage.SHIPFUELSYS.TANKCOMP05\V\\Full_MeOH">Full_MeOH!$D$344</definedName>
    <definedName name="SHP.AUX_SYS.Fuels_And_Lubricants_Handling_And_Storage.SHIPFUELSYS.TANKCOMP05\V\\MeOH">MeOH!$D$344</definedName>
    <definedName name="SHP.AUX_SYS.Fuels_And_Lubricants_Handling_And_Storage.SHIPFUELSYS.TANKCOMP05\V\\MGO">MGO!$D$95</definedName>
    <definedName name="SHP.AUX_SYS.Fuels_And_Lubricants_Handling_And_Storage.SHIPFUELSYS.TANKCOMP05\wid_diameter\\Full_MeOH">Full_MeOH!$D$345</definedName>
    <definedName name="SHP.AUX_SYS.Fuels_And_Lubricants_Handling_And_Storage.SHIPFUELSYS.TANKCOMP05\wid_diameter\\MeOH">MeOH!$D$345</definedName>
    <definedName name="SHP.AUX_SYS.Fuels_And_Lubricants_Handling_And_Storage.SHIPFUELSYS.TANKCOMP05\wid_diameter\\MGO">MGO!$D$96</definedName>
    <definedName name="SHP.AUX_SYS.Fuels_And_Lubricants_Handling_And_Storage.SHIPFUELSYS.TANKCOMP09.BW\Full_MeOH">#REF!</definedName>
    <definedName name="SHP.AUX_SYS.Fuels_And_Lubricants_Handling_And_Storage.SHIPFUELSYS.TANKCOMP09.BW\MGO">#REF!</definedName>
    <definedName name="SHP.AUX_SYS.Fuels_And_Lubricants_Handling_And_Storage.SHIPFUELSYS.TANKCOMP09.BW\ρ\\Full_MeOH">#REF!</definedName>
    <definedName name="SHP.AUX_SYS.Fuels_And_Lubricants_Handling_And_Storage.SHIPFUELSYS.TANKCOMP09.BW\ρ\\MGO">#REF!</definedName>
    <definedName name="SHP.AUX_SYS.Fuels_And_Lubricants_Handling_And_Storage.SHIPFUELSYS.TANKCOMP09.MeOH\Coff_penal\\Full_MeOH">Full_MeOH!$D$378</definedName>
    <definedName name="SHP.AUX_SYS.Fuels_And_Lubricants_Handling_And_Storage.SHIPFUELSYS.TANKCOMP09.MeOH\Coff_penal\\MeOH">MeOH!$D$378</definedName>
    <definedName name="SHP.AUX_SYS.Fuels_And_Lubricants_Handling_And_Storage.SHIPFUELSYS.TANKCOMP09.MeOH\Coff_V_penal\\Full_MeOH">Full_MeOH!$D$379</definedName>
    <definedName name="SHP.AUX_SYS.Fuels_And_Lubricants_Handling_And_Storage.SHIPFUELSYS.TANKCOMP09.MeOH\Coff_V_penal\\MeOH">MeOH!$D$379</definedName>
    <definedName name="SHP.AUX_SYS.Fuels_And_Lubricants_Handling_And_Storage.SHIPFUELSYS.TANKCOMP09.MeOH\Full_MeOH">Full_MeOH!$D$377</definedName>
    <definedName name="SHP.AUX_SYS.Fuels_And_Lubricants_Handling_And_Storage.SHIPFUELSYS.TANKCOMP09.MeOH\MeOH">MeOH!$D$377</definedName>
    <definedName name="SHP.AUX_SYS.Fuels_And_Lubricants_Handling_And_Storage.SHIPFUELSYS.TANKCOMP09.MeOH\MGO">#REF!</definedName>
    <definedName name="SHP.AUX_SYS.Fuels_And_Lubricants_Handling_And_Storage.SHIPFUELSYS.TANKCOMP09.MeOH\n_items\\Full_MeOH">Full_MeOH!$D$380</definedName>
    <definedName name="SHP.AUX_SYS.Fuels_And_Lubricants_Handling_And_Storage.SHIPFUELSYS.TANKCOMP09.MeOH\n_items\\MeOH">MeOH!$D$380</definedName>
    <definedName name="SHP.AUX_SYS.Fuels_And_Lubricants_Handling_And_Storage.SHIPFUELSYS.TANKCOMP09.MeOH\ρ\\Full_MeOH">Full_MeOH!$D$381</definedName>
    <definedName name="SHP.AUX_SYS.Fuels_And_Lubricants_Handling_And_Storage.SHIPFUELSYS.TANKCOMP09.MeOH\ρ\\MeOH">MeOH!$D$381</definedName>
    <definedName name="SHP.AUX_SYS.Fuels_And_Lubricants_Handling_And_Storage.SHIPFUELSYS.TANKCOMP09.MeOH\ρ\\MGO">#REF!</definedName>
    <definedName name="SHP.AUX_SYS.Fuels_And_Lubricants_Handling_And_Storage.SHIPFUELSYS.TANKCOMP09.MGO\Full_MeOH">#REF!</definedName>
    <definedName name="SHP.AUX_SYS.Fuels_And_Lubricants_Handling_And_Storage.SHIPFUELSYS.TANKCOMP09.MGO\MGO">#REF!</definedName>
    <definedName name="SHP.AUX_SYS.Fuels_And_Lubricants_Handling_And_Storage.SHIPFUELSYS.TANKCOMP09.MGO\ρ\\Full_MeOH">#REF!</definedName>
    <definedName name="SHP.AUX_SYS.Fuels_And_Lubricants_Handling_And_Storage.SHIPFUELSYS.TANKCOMP09.MGO\ρ\\MGO">#REF!</definedName>
    <definedName name="SHP.AUX_SYS.Fuels_And_Lubricants_Handling_And_Storage.SHIPFUELSYS.TANKCOMP09\CoG_x\\Full_MeOH">Full_MeOH!$D$352</definedName>
    <definedName name="SHP.AUX_SYS.Fuels_And_Lubricants_Handling_And_Storage.SHIPFUELSYS.TANKCOMP09\CoG_x\\MeOH">MeOH!$D$352</definedName>
    <definedName name="SHP.AUX_SYS.Fuels_And_Lubricants_Handling_And_Storage.SHIPFUELSYS.TANKCOMP09\CoG_x\\MGO">MGO!$D$100</definedName>
    <definedName name="SHP.AUX_SYS.Fuels_And_Lubricants_Handling_And_Storage.SHIPFUELSYS.TANKCOMP09\CoG_y\\Full_MeOH">Full_MeOH!$D$353</definedName>
    <definedName name="SHP.AUX_SYS.Fuels_And_Lubricants_Handling_And_Storage.SHIPFUELSYS.TANKCOMP09\CoG_y\\MeOH">MeOH!$D$353</definedName>
    <definedName name="SHP.AUX_SYS.Fuels_And_Lubricants_Handling_And_Storage.SHIPFUELSYS.TANKCOMP09\CoG_y\\MGO">MGO!$D$101</definedName>
    <definedName name="SHP.AUX_SYS.Fuels_And_Lubricants_Handling_And_Storage.SHIPFUELSYS.TANKCOMP09\CoG_z\\Full_MeOH">Full_MeOH!$D$354</definedName>
    <definedName name="SHP.AUX_SYS.Fuels_And_Lubricants_Handling_And_Storage.SHIPFUELSYS.TANKCOMP09\CoG_z\\MeOH">MeOH!$D$354</definedName>
    <definedName name="SHP.AUX_SYS.Fuels_And_Lubricants_Handling_And_Storage.SHIPFUELSYS.TANKCOMP09\CoG_z\\MGO">MGO!$D$102</definedName>
    <definedName name="SHP.AUX_SYS.Fuels_And_Lubricants_Handling_And_Storage.SHIPFUELSYS.TANKCOMP09\CoG_Z_fuel\\Full_MeOH">Full_MeOH!$D$355</definedName>
    <definedName name="SHP.AUX_SYS.Fuels_And_Lubricants_Handling_And_Storage.SHIPFUELSYS.TANKCOMP09\CoG_Z_fuel\\MeOH">MeOH!$D$355</definedName>
    <definedName name="SHP.AUX_SYS.Fuels_And_Lubricants_Handling_And_Storage.SHIPFUELSYS.TANKCOMP09\CoG_Z_fuel\\MGO">MGO!$D$103</definedName>
    <definedName name="SHP.AUX_SYS.Fuels_And_Lubricants_Handling_And_Storage.SHIPFUELSYS.TANKCOMP09\color\\Full_MeOH">Full_MeOH!$D$356</definedName>
    <definedName name="SHP.AUX_SYS.Fuels_And_Lubricants_Handling_And_Storage.SHIPFUELSYS.TANKCOMP09\color\\MeOH">MeOH!$D$356</definedName>
    <definedName name="SHP.AUX_SYS.Fuels_And_Lubricants_Handling_And_Storage.SHIPFUELSYS.TANKCOMP09\color\\MGO">MGO!$D$104</definedName>
    <definedName name="SHP.AUX_SYS.Fuels_And_Lubricants_Handling_And_Storage.SHIPFUELSYS.TANKCOMP09\coord.x\\Full_MeOH">Full_MeOH!$D$357</definedName>
    <definedName name="SHP.AUX_SYS.Fuels_And_Lubricants_Handling_And_Storage.SHIPFUELSYS.TANKCOMP09\coord.x\\MeOH">MeOH!$D$357</definedName>
    <definedName name="SHP.AUX_SYS.Fuels_And_Lubricants_Handling_And_Storage.SHIPFUELSYS.TANKCOMP09\coord.x\\MGO">MGO!$D$105</definedName>
    <definedName name="SHP.AUX_SYS.Fuels_And_Lubricants_Handling_And_Storage.SHIPFUELSYS.TANKCOMP09\coord.y\\Full_MeOH">Full_MeOH!$D$358</definedName>
    <definedName name="SHP.AUX_SYS.Fuels_And_Lubricants_Handling_And_Storage.SHIPFUELSYS.TANKCOMP09\coord.y\\MeOH">MeOH!$D$358</definedName>
    <definedName name="SHP.AUX_SYS.Fuels_And_Lubricants_Handling_And_Storage.SHIPFUELSYS.TANKCOMP09\coord.y\\MGO">MGO!$D$106</definedName>
    <definedName name="SHP.AUX_SYS.Fuels_And_Lubricants_Handling_And_Storage.SHIPFUELSYS.TANKCOMP09\coord.z\\Full_MeOH">Full_MeOH!$D$359</definedName>
    <definedName name="SHP.AUX_SYS.Fuels_And_Lubricants_Handling_And_Storage.SHIPFUELSYS.TANKCOMP09\coord.z\\MeOH">MeOH!$D$359</definedName>
    <definedName name="SHP.AUX_SYS.Fuels_And_Lubricants_Handling_And_Storage.SHIPFUELSYS.TANKCOMP09\coord.z\\MGO">MGO!$D$107</definedName>
    <definedName name="SHP.AUX_SYS.Fuels_And_Lubricants_Handling_And_Storage.SHIPFUELSYS.TANKCOMP09\Full_MeOH">Full_MeOH!$D$351</definedName>
    <definedName name="SHP.AUX_SYS.Fuels_And_Lubricants_Handling_And_Storage.SHIPFUELSYS.TANKCOMP09\h\\Full_MeOH">Full_MeOH!$D$360</definedName>
    <definedName name="SHP.AUX_SYS.Fuels_And_Lubricants_Handling_And_Storage.SHIPFUELSYS.TANKCOMP09\h\\MeOH">MeOH!$D$360</definedName>
    <definedName name="SHP.AUX_SYS.Fuels_And_Lubricants_Handling_And_Storage.SHIPFUELSYS.TANKCOMP09\h\\MGO">MGO!$D$108</definedName>
    <definedName name="SHP.AUX_SYS.Fuels_And_Lubricants_Handling_And_Storage.SHIPFUELSYS.TANKCOMP09\kind\\Full_MeOH">Full_MeOH!$D$361</definedName>
    <definedName name="SHP.AUX_SYS.Fuels_And_Lubricants_Handling_And_Storage.SHIPFUELSYS.TANKCOMP09\kind\\MeOH">MeOH!$D$361</definedName>
    <definedName name="SHP.AUX_SYS.Fuels_And_Lubricants_Handling_And_Storage.SHIPFUELSYS.TANKCOMP09\kind\\MGO">MGO!$D$109</definedName>
    <definedName name="SHP.AUX_SYS.Fuels_And_Lubricants_Handling_And_Storage.SHIPFUELSYS.TANKCOMP09\l\\Full_MeOH">Full_MeOH!$D$362</definedName>
    <definedName name="SHP.AUX_SYS.Fuels_And_Lubricants_Handling_And_Storage.SHIPFUELSYS.TANKCOMP09\l\\MeOH">MeOH!$D$362</definedName>
    <definedName name="SHP.AUX_SYS.Fuels_And_Lubricants_Handling_And_Storage.SHIPFUELSYS.TANKCOMP09\l\\MGO">MGO!$D$110</definedName>
    <definedName name="SHP.AUX_SYS.Fuels_And_Lubricants_Handling_And_Storage.SHIPFUELSYS.TANKCOMP09\m\\Full_MeOH">Full_MeOH!$D$363</definedName>
    <definedName name="SHP.AUX_SYS.Fuels_And_Lubricants_Handling_And_Storage.SHIPFUELSYS.TANKCOMP09\m\\MeOH">MeOH!$D$363</definedName>
    <definedName name="SHP.AUX_SYS.Fuels_And_Lubricants_Handling_And_Storage.SHIPFUELSYS.TANKCOMP09\m\\MGO">MGO!$D$111</definedName>
    <definedName name="SHP.AUX_SYS.Fuels_And_Lubricants_Handling_And_Storage.SHIPFUELSYS.TANKCOMP09\m_tot\\Full_MeOH">Full_MeOH!$D$364</definedName>
    <definedName name="SHP.AUX_SYS.Fuels_And_Lubricants_Handling_And_Storage.SHIPFUELSYS.TANKCOMP09\m_tot\\MeOH">MeOH!$D$364</definedName>
    <definedName name="SHP.AUX_SYS.Fuels_And_Lubricants_Handling_And_Storage.SHIPFUELSYS.TANKCOMP09\m_tot\\MGO">MGO!$D$112</definedName>
    <definedName name="SHP.AUX_SYS.Fuels_And_Lubricants_Handling_And_Storage.SHIPFUELSYS.TANKCOMP09\mass_margin\\Full_MeOH">Full_MeOH!$D$365</definedName>
    <definedName name="SHP.AUX_SYS.Fuels_And_Lubricants_Handling_And_Storage.SHIPFUELSYS.TANKCOMP09\mass_margin\\MeOH">MeOH!$D$365</definedName>
    <definedName name="SHP.AUX_SYS.Fuels_And_Lubricants_Handling_And_Storage.SHIPFUELSYS.TANKCOMP09\mass_margin\\MGO">MGO!$D$113</definedName>
    <definedName name="SHP.AUX_SYS.Fuels_And_Lubricants_Handling_And_Storage.SHIPFUELSYS.TANKCOMP09\MeOH">MeOH!$D$351</definedName>
    <definedName name="SHP.AUX_SYS.Fuels_And_Lubricants_Handling_And_Storage.SHIPFUELSYS.TANKCOMP09\MGO">MGO!$D$99</definedName>
    <definedName name="SHP.AUX_SYS.Fuels_And_Lubricants_Handling_And_Storage.SHIPFUELSYS.TANKCOMP09\orientation.r11\\Full_MeOH">Full_MeOH!$D$366</definedName>
    <definedName name="SHP.AUX_SYS.Fuels_And_Lubricants_Handling_And_Storage.SHIPFUELSYS.TANKCOMP09\orientation.r11\\MeOH">MeOH!$D$366</definedName>
    <definedName name="SHP.AUX_SYS.Fuels_And_Lubricants_Handling_And_Storage.SHIPFUELSYS.TANKCOMP09\orientation.r11\\MGO">MGO!$D$114</definedName>
    <definedName name="SHP.AUX_SYS.Fuels_And_Lubricants_Handling_And_Storage.SHIPFUELSYS.TANKCOMP09\orientation.r12\\Full_MeOH">Full_MeOH!$D$367</definedName>
    <definedName name="SHP.AUX_SYS.Fuels_And_Lubricants_Handling_And_Storage.SHIPFUELSYS.TANKCOMP09\orientation.r12\\MeOH">MeOH!$D$367</definedName>
    <definedName name="SHP.AUX_SYS.Fuels_And_Lubricants_Handling_And_Storage.SHIPFUELSYS.TANKCOMP09\orientation.r12\\MGO">MGO!$D$115</definedName>
    <definedName name="SHP.AUX_SYS.Fuels_And_Lubricants_Handling_And_Storage.SHIPFUELSYS.TANKCOMP09\orientation.r13\\Full_MeOH">Full_MeOH!$D$368</definedName>
    <definedName name="SHP.AUX_SYS.Fuels_And_Lubricants_Handling_And_Storage.SHIPFUELSYS.TANKCOMP09\orientation.r13\\MeOH">MeOH!$D$368</definedName>
    <definedName name="SHP.AUX_SYS.Fuels_And_Lubricants_Handling_And_Storage.SHIPFUELSYS.TANKCOMP09\orientation.r13\\MGO">MGO!$D$116</definedName>
    <definedName name="SHP.AUX_SYS.Fuels_And_Lubricants_Handling_And_Storage.SHIPFUELSYS.TANKCOMP09\orientation.r21\\Full_MeOH">Full_MeOH!$D$369</definedName>
    <definedName name="SHP.AUX_SYS.Fuels_And_Lubricants_Handling_And_Storage.SHIPFUELSYS.TANKCOMP09\orientation.r21\\MeOH">MeOH!$D$369</definedName>
    <definedName name="SHP.AUX_SYS.Fuels_And_Lubricants_Handling_And_Storage.SHIPFUELSYS.TANKCOMP09\orientation.r21\\MGO">MGO!$D$117</definedName>
    <definedName name="SHP.AUX_SYS.Fuels_And_Lubricants_Handling_And_Storage.SHIPFUELSYS.TANKCOMP09\orientation.r22\\Full_MeOH">Full_MeOH!$D$370</definedName>
    <definedName name="SHP.AUX_SYS.Fuels_And_Lubricants_Handling_And_Storage.SHIPFUELSYS.TANKCOMP09\orientation.r22\\MeOH">MeOH!$D$370</definedName>
    <definedName name="SHP.AUX_SYS.Fuels_And_Lubricants_Handling_And_Storage.SHIPFUELSYS.TANKCOMP09\orientation.r22\\MGO">MGO!$D$118</definedName>
    <definedName name="SHP.AUX_SYS.Fuels_And_Lubricants_Handling_And_Storage.SHIPFUELSYS.TANKCOMP09\orientation.r23\\Full_MeOH">Full_MeOH!$D$371</definedName>
    <definedName name="SHP.AUX_SYS.Fuels_And_Lubricants_Handling_And_Storage.SHIPFUELSYS.TANKCOMP09\orientation.r23\\MeOH">MeOH!$D$371</definedName>
    <definedName name="SHP.AUX_SYS.Fuels_And_Lubricants_Handling_And_Storage.SHIPFUELSYS.TANKCOMP09\orientation.r23\\MGO">MGO!$D$119</definedName>
    <definedName name="SHP.AUX_SYS.Fuels_And_Lubricants_Handling_And_Storage.SHIPFUELSYS.TANKCOMP09\orientation.r31\\Full_MeOH">Full_MeOH!$D$372</definedName>
    <definedName name="SHP.AUX_SYS.Fuels_And_Lubricants_Handling_And_Storage.SHIPFUELSYS.TANKCOMP09\orientation.r31\\MeOH">MeOH!$D$372</definedName>
    <definedName name="SHP.AUX_SYS.Fuels_And_Lubricants_Handling_And_Storage.SHIPFUELSYS.TANKCOMP09\orientation.r31\\MGO">MGO!$D$120</definedName>
    <definedName name="SHP.AUX_SYS.Fuels_And_Lubricants_Handling_And_Storage.SHIPFUELSYS.TANKCOMP09\orientation.r32\\Full_MeOH">Full_MeOH!$D$373</definedName>
    <definedName name="SHP.AUX_SYS.Fuels_And_Lubricants_Handling_And_Storage.SHIPFUELSYS.TANKCOMP09\orientation.r32\\MeOH">MeOH!$D$373</definedName>
    <definedName name="SHP.AUX_SYS.Fuels_And_Lubricants_Handling_And_Storage.SHIPFUELSYS.TANKCOMP09\orientation.r32\\MGO">MGO!$D$121</definedName>
    <definedName name="SHP.AUX_SYS.Fuels_And_Lubricants_Handling_And_Storage.SHIPFUELSYS.TANKCOMP09\orientation.r33\\Full_MeOH">Full_MeOH!$D$374</definedName>
    <definedName name="SHP.AUX_SYS.Fuels_And_Lubricants_Handling_And_Storage.SHIPFUELSYS.TANKCOMP09\orientation.r33\\MeOH">MeOH!$D$374</definedName>
    <definedName name="SHP.AUX_SYS.Fuels_And_Lubricants_Handling_And_Storage.SHIPFUELSYS.TANKCOMP09\orientation.r33\\MGO">MGO!$D$122</definedName>
    <definedName name="SHP.AUX_SYS.Fuels_And_Lubricants_Handling_And_Storage.SHIPFUELSYS.TANKCOMP09\V\\Full_MeOH">Full_MeOH!$D$375</definedName>
    <definedName name="SHP.AUX_SYS.Fuels_And_Lubricants_Handling_And_Storage.SHIPFUELSYS.TANKCOMP09\V\\MeOH">MeOH!$D$375</definedName>
    <definedName name="SHP.AUX_SYS.Fuels_And_Lubricants_Handling_And_Storage.SHIPFUELSYS.TANKCOMP09\V\\MGO">MGO!$D$123</definedName>
    <definedName name="SHP.AUX_SYS.Fuels_And_Lubricants_Handling_And_Storage.SHIPFUELSYS.TANKCOMP09\wid_diameter\\Full_MeOH">Full_MeOH!$D$376</definedName>
    <definedName name="SHP.AUX_SYS.Fuels_And_Lubricants_Handling_And_Storage.SHIPFUELSYS.TANKCOMP09\wid_diameter\\MeOH">MeOH!$D$376</definedName>
    <definedName name="SHP.AUX_SYS.Fuels_And_Lubricants_Handling_And_Storage.SHIPFUELSYS.TANKCOMP09\wid_diameter\\MGO">MGO!$D$124</definedName>
    <definedName name="SHP.AUX_SYS.Fuels_And_Lubricants_Handling_And_Storage.SHIPFUELSYS.TANKCOMP10.BW\Full_MeOH">#REF!</definedName>
    <definedName name="SHP.AUX_SYS.Fuels_And_Lubricants_Handling_And_Storage.SHIPFUELSYS.TANKCOMP10.BW\MGO">#REF!</definedName>
    <definedName name="SHP.AUX_SYS.Fuels_And_Lubricants_Handling_And_Storage.SHIPFUELSYS.TANKCOMP10.BW\ρ\\Full_MeOH">#REF!</definedName>
    <definedName name="SHP.AUX_SYS.Fuels_And_Lubricants_Handling_And_Storage.SHIPFUELSYS.TANKCOMP10.BW\ρ\\MGO">#REF!</definedName>
    <definedName name="SHP.AUX_SYS.Fuels_And_Lubricants_Handling_And_Storage.SHIPFUELSYS.TANKCOMP10.MeOH\Coff_penal\\Full_MeOH">Full_MeOH!$D$409</definedName>
    <definedName name="SHP.AUX_SYS.Fuels_And_Lubricants_Handling_And_Storage.SHIPFUELSYS.TANKCOMP10.MeOH\Coff_penal\\MeOH">MeOH!$D$409</definedName>
    <definedName name="SHP.AUX_SYS.Fuels_And_Lubricants_Handling_And_Storage.SHIPFUELSYS.TANKCOMP10.MeOH\Coff_V_penal\\Full_MeOH">Full_MeOH!$D$410</definedName>
    <definedName name="SHP.AUX_SYS.Fuels_And_Lubricants_Handling_And_Storage.SHIPFUELSYS.TANKCOMP10.MeOH\Coff_V_penal\\MeOH">MeOH!$D$410</definedName>
    <definedName name="SHP.AUX_SYS.Fuels_And_Lubricants_Handling_And_Storage.SHIPFUELSYS.TANKCOMP10.MeOH\Full_MeOH">Full_MeOH!$D$408</definedName>
    <definedName name="SHP.AUX_SYS.Fuels_And_Lubricants_Handling_And_Storage.SHIPFUELSYS.TANKCOMP10.MeOH\MeOH">MeOH!$D$408</definedName>
    <definedName name="SHP.AUX_SYS.Fuels_And_Lubricants_Handling_And_Storage.SHIPFUELSYS.TANKCOMP10.MeOH\MGO">#REF!</definedName>
    <definedName name="SHP.AUX_SYS.Fuels_And_Lubricants_Handling_And_Storage.SHIPFUELSYS.TANKCOMP10.MeOH\n_items\\Full_MeOH">Full_MeOH!$D$411</definedName>
    <definedName name="SHP.AUX_SYS.Fuels_And_Lubricants_Handling_And_Storage.SHIPFUELSYS.TANKCOMP10.MeOH\n_items\\MeOH">MeOH!$D$411</definedName>
    <definedName name="SHP.AUX_SYS.Fuels_And_Lubricants_Handling_And_Storage.SHIPFUELSYS.TANKCOMP10.MeOH\ρ\\Full_MeOH">Full_MeOH!$D$412</definedName>
    <definedName name="SHP.AUX_SYS.Fuels_And_Lubricants_Handling_And_Storage.SHIPFUELSYS.TANKCOMP10.MeOH\ρ\\MeOH">MeOH!$D$412</definedName>
    <definedName name="SHP.AUX_SYS.Fuels_And_Lubricants_Handling_And_Storage.SHIPFUELSYS.TANKCOMP10.MeOH\ρ\\MGO">#REF!</definedName>
    <definedName name="SHP.AUX_SYS.Fuels_And_Lubricants_Handling_And_Storage.SHIPFUELSYS.TANKCOMP10.MGO\Full_MeOH">#REF!</definedName>
    <definedName name="SHP.AUX_SYS.Fuels_And_Lubricants_Handling_And_Storage.SHIPFUELSYS.TANKCOMP10.MGO\MGO">#REF!</definedName>
    <definedName name="SHP.AUX_SYS.Fuels_And_Lubricants_Handling_And_Storage.SHIPFUELSYS.TANKCOMP10.MGO\ρ\\Full_MeOH">#REF!</definedName>
    <definedName name="SHP.AUX_SYS.Fuels_And_Lubricants_Handling_And_Storage.SHIPFUELSYS.TANKCOMP10.MGO\ρ\\MGO">#REF!</definedName>
    <definedName name="SHP.AUX_SYS.Fuels_And_Lubricants_Handling_And_Storage.SHIPFUELSYS.TANKCOMP10\CoG_x\\Full_MeOH">Full_MeOH!$D$383</definedName>
    <definedName name="SHP.AUX_SYS.Fuels_And_Lubricants_Handling_And_Storage.SHIPFUELSYS.TANKCOMP10\CoG_x\\MeOH">MeOH!$D$383</definedName>
    <definedName name="SHP.AUX_SYS.Fuels_And_Lubricants_Handling_And_Storage.SHIPFUELSYS.TANKCOMP10\CoG_x\\MGO">MGO!$D$126</definedName>
    <definedName name="SHP.AUX_SYS.Fuels_And_Lubricants_Handling_And_Storage.SHIPFUELSYS.TANKCOMP10\CoG_y\\Full_MeOH">Full_MeOH!$D$384</definedName>
    <definedName name="SHP.AUX_SYS.Fuels_And_Lubricants_Handling_And_Storage.SHIPFUELSYS.TANKCOMP10\CoG_y\\MeOH">MeOH!$D$384</definedName>
    <definedName name="SHP.AUX_SYS.Fuels_And_Lubricants_Handling_And_Storage.SHIPFUELSYS.TANKCOMP10\CoG_y\\MGO">MGO!$D$127</definedName>
    <definedName name="SHP.AUX_SYS.Fuels_And_Lubricants_Handling_And_Storage.SHIPFUELSYS.TANKCOMP10\CoG_z\\Full_MeOH">Full_MeOH!$D$385</definedName>
    <definedName name="SHP.AUX_SYS.Fuels_And_Lubricants_Handling_And_Storage.SHIPFUELSYS.TANKCOMP10\CoG_z\\MeOH">MeOH!$D$385</definedName>
    <definedName name="SHP.AUX_SYS.Fuels_And_Lubricants_Handling_And_Storage.SHIPFUELSYS.TANKCOMP10\CoG_z\\MGO">MGO!$D$128</definedName>
    <definedName name="SHP.AUX_SYS.Fuels_And_Lubricants_Handling_And_Storage.SHIPFUELSYS.TANKCOMP10\CoG_Z_fuel\\Full_MeOH">Full_MeOH!$D$386</definedName>
    <definedName name="SHP.AUX_SYS.Fuels_And_Lubricants_Handling_And_Storage.SHIPFUELSYS.TANKCOMP10\CoG_Z_fuel\\MeOH">MeOH!$D$386</definedName>
    <definedName name="SHP.AUX_SYS.Fuels_And_Lubricants_Handling_And_Storage.SHIPFUELSYS.TANKCOMP10\CoG_Z_fuel\\MGO">MGO!$D$129</definedName>
    <definedName name="SHP.AUX_SYS.Fuels_And_Lubricants_Handling_And_Storage.SHIPFUELSYS.TANKCOMP10\color\\Full_MeOH">Full_MeOH!$D$387</definedName>
    <definedName name="SHP.AUX_SYS.Fuels_And_Lubricants_Handling_And_Storage.SHIPFUELSYS.TANKCOMP10\color\\MeOH">MeOH!$D$387</definedName>
    <definedName name="SHP.AUX_SYS.Fuels_And_Lubricants_Handling_And_Storage.SHIPFUELSYS.TANKCOMP10\color\\MGO">MGO!$D$130</definedName>
    <definedName name="SHP.AUX_SYS.Fuels_And_Lubricants_Handling_And_Storage.SHIPFUELSYS.TANKCOMP10\coord.x\\Full_MeOH">Full_MeOH!$D$388</definedName>
    <definedName name="SHP.AUX_SYS.Fuels_And_Lubricants_Handling_And_Storage.SHIPFUELSYS.TANKCOMP10\coord.x\\MeOH">MeOH!$D$388</definedName>
    <definedName name="SHP.AUX_SYS.Fuels_And_Lubricants_Handling_And_Storage.SHIPFUELSYS.TANKCOMP10\coord.x\\MGO">MGO!$D$131</definedName>
    <definedName name="SHP.AUX_SYS.Fuels_And_Lubricants_Handling_And_Storage.SHIPFUELSYS.TANKCOMP10\coord.y\\Full_MeOH">Full_MeOH!$D$389</definedName>
    <definedName name="SHP.AUX_SYS.Fuels_And_Lubricants_Handling_And_Storage.SHIPFUELSYS.TANKCOMP10\coord.y\\MeOH">MeOH!$D$389</definedName>
    <definedName name="SHP.AUX_SYS.Fuels_And_Lubricants_Handling_And_Storage.SHIPFUELSYS.TANKCOMP10\coord.y\\MGO">MGO!$D$132</definedName>
    <definedName name="SHP.AUX_SYS.Fuels_And_Lubricants_Handling_And_Storage.SHIPFUELSYS.TANKCOMP10\coord.z\\Full_MeOH">Full_MeOH!$D$390</definedName>
    <definedName name="SHP.AUX_SYS.Fuels_And_Lubricants_Handling_And_Storage.SHIPFUELSYS.TANKCOMP10\coord.z\\MeOH">MeOH!$D$390</definedName>
    <definedName name="SHP.AUX_SYS.Fuels_And_Lubricants_Handling_And_Storage.SHIPFUELSYS.TANKCOMP10\coord.z\\MGO">MGO!$D$133</definedName>
    <definedName name="SHP.AUX_SYS.Fuels_And_Lubricants_Handling_And_Storage.SHIPFUELSYS.TANKCOMP10\Full_MeOH">Full_MeOH!$D$382</definedName>
    <definedName name="SHP.AUX_SYS.Fuels_And_Lubricants_Handling_And_Storage.SHIPFUELSYS.TANKCOMP10\h\\Full_MeOH">Full_MeOH!$D$391</definedName>
    <definedName name="SHP.AUX_SYS.Fuels_And_Lubricants_Handling_And_Storage.SHIPFUELSYS.TANKCOMP10\h\\MeOH">MeOH!$D$391</definedName>
    <definedName name="SHP.AUX_SYS.Fuels_And_Lubricants_Handling_And_Storage.SHIPFUELSYS.TANKCOMP10\h\\MGO">MGO!$D$134</definedName>
    <definedName name="SHP.AUX_SYS.Fuels_And_Lubricants_Handling_And_Storage.SHIPFUELSYS.TANKCOMP10\kind\\Full_MeOH">Full_MeOH!$D$392</definedName>
    <definedName name="SHP.AUX_SYS.Fuels_And_Lubricants_Handling_And_Storage.SHIPFUELSYS.TANKCOMP10\kind\\MeOH">MeOH!$D$392</definedName>
    <definedName name="SHP.AUX_SYS.Fuels_And_Lubricants_Handling_And_Storage.SHIPFUELSYS.TANKCOMP10\kind\\MGO">MGO!$D$135</definedName>
    <definedName name="SHP.AUX_SYS.Fuels_And_Lubricants_Handling_And_Storage.SHIPFUELSYS.TANKCOMP10\l\\Full_MeOH">Full_MeOH!$D$393</definedName>
    <definedName name="SHP.AUX_SYS.Fuels_And_Lubricants_Handling_And_Storage.SHIPFUELSYS.TANKCOMP10\l\\MeOH">MeOH!$D$393</definedName>
    <definedName name="SHP.AUX_SYS.Fuels_And_Lubricants_Handling_And_Storage.SHIPFUELSYS.TANKCOMP10\l\\MGO">MGO!$D$136</definedName>
    <definedName name="SHP.AUX_SYS.Fuels_And_Lubricants_Handling_And_Storage.SHIPFUELSYS.TANKCOMP10\m\\Full_MeOH">Full_MeOH!$D$394</definedName>
    <definedName name="SHP.AUX_SYS.Fuels_And_Lubricants_Handling_And_Storage.SHIPFUELSYS.TANKCOMP10\m\\MeOH">MeOH!$D$394</definedName>
    <definedName name="SHP.AUX_SYS.Fuels_And_Lubricants_Handling_And_Storage.SHIPFUELSYS.TANKCOMP10\m\\MGO">MGO!$D$137</definedName>
    <definedName name="SHP.AUX_SYS.Fuels_And_Lubricants_Handling_And_Storage.SHIPFUELSYS.TANKCOMP10\m_tot\\Full_MeOH">Full_MeOH!$D$395</definedName>
    <definedName name="SHP.AUX_SYS.Fuels_And_Lubricants_Handling_And_Storage.SHIPFUELSYS.TANKCOMP10\m_tot\\MeOH">MeOH!$D$395</definedName>
    <definedName name="SHP.AUX_SYS.Fuels_And_Lubricants_Handling_And_Storage.SHIPFUELSYS.TANKCOMP10\m_tot\\MGO">MGO!$D$138</definedName>
    <definedName name="SHP.AUX_SYS.Fuels_And_Lubricants_Handling_And_Storage.SHIPFUELSYS.TANKCOMP10\mass_margin\\Full_MeOH">Full_MeOH!$D$396</definedName>
    <definedName name="SHP.AUX_SYS.Fuels_And_Lubricants_Handling_And_Storage.SHIPFUELSYS.TANKCOMP10\mass_margin\\MeOH">MeOH!$D$396</definedName>
    <definedName name="SHP.AUX_SYS.Fuels_And_Lubricants_Handling_And_Storage.SHIPFUELSYS.TANKCOMP10\mass_margin\\MGO">MGO!$D$139</definedName>
    <definedName name="SHP.AUX_SYS.Fuels_And_Lubricants_Handling_And_Storage.SHIPFUELSYS.TANKCOMP10\MeOH">MeOH!$D$382</definedName>
    <definedName name="SHP.AUX_SYS.Fuels_And_Lubricants_Handling_And_Storage.SHIPFUELSYS.TANKCOMP10\MGO">MGO!$D$125</definedName>
    <definedName name="SHP.AUX_SYS.Fuels_And_Lubricants_Handling_And_Storage.SHIPFUELSYS.TANKCOMP10\orientation.r11\\Full_MeOH">Full_MeOH!$D$397</definedName>
    <definedName name="SHP.AUX_SYS.Fuels_And_Lubricants_Handling_And_Storage.SHIPFUELSYS.TANKCOMP10\orientation.r11\\MeOH">MeOH!$D$397</definedName>
    <definedName name="SHP.AUX_SYS.Fuels_And_Lubricants_Handling_And_Storage.SHIPFUELSYS.TANKCOMP10\orientation.r11\\MGO">MGO!$D$140</definedName>
    <definedName name="SHP.AUX_SYS.Fuels_And_Lubricants_Handling_And_Storage.SHIPFUELSYS.TANKCOMP10\orientation.r12\\Full_MeOH">Full_MeOH!$D$398</definedName>
    <definedName name="SHP.AUX_SYS.Fuels_And_Lubricants_Handling_And_Storage.SHIPFUELSYS.TANKCOMP10\orientation.r12\\MeOH">MeOH!$D$398</definedName>
    <definedName name="SHP.AUX_SYS.Fuels_And_Lubricants_Handling_And_Storage.SHIPFUELSYS.TANKCOMP10\orientation.r12\\MGO">MGO!$D$141</definedName>
    <definedName name="SHP.AUX_SYS.Fuels_And_Lubricants_Handling_And_Storage.SHIPFUELSYS.TANKCOMP10\orientation.r13\\Full_MeOH">Full_MeOH!$D$399</definedName>
    <definedName name="SHP.AUX_SYS.Fuels_And_Lubricants_Handling_And_Storage.SHIPFUELSYS.TANKCOMP10\orientation.r13\\MeOH">MeOH!$D$399</definedName>
    <definedName name="SHP.AUX_SYS.Fuels_And_Lubricants_Handling_And_Storage.SHIPFUELSYS.TANKCOMP10\orientation.r13\\MGO">MGO!$D$142</definedName>
    <definedName name="SHP.AUX_SYS.Fuels_And_Lubricants_Handling_And_Storage.SHIPFUELSYS.TANKCOMP10\orientation.r21\\Full_MeOH">Full_MeOH!$D$400</definedName>
    <definedName name="SHP.AUX_SYS.Fuels_And_Lubricants_Handling_And_Storage.SHIPFUELSYS.TANKCOMP10\orientation.r21\\MeOH">MeOH!$D$400</definedName>
    <definedName name="SHP.AUX_SYS.Fuels_And_Lubricants_Handling_And_Storage.SHIPFUELSYS.TANKCOMP10\orientation.r21\\MGO">MGO!$D$143</definedName>
    <definedName name="SHP.AUX_SYS.Fuels_And_Lubricants_Handling_And_Storage.SHIPFUELSYS.TANKCOMP10\orientation.r22\\Full_MeOH">Full_MeOH!$D$401</definedName>
    <definedName name="SHP.AUX_SYS.Fuels_And_Lubricants_Handling_And_Storage.SHIPFUELSYS.TANKCOMP10\orientation.r22\\MeOH">MeOH!$D$401</definedName>
    <definedName name="SHP.AUX_SYS.Fuels_And_Lubricants_Handling_And_Storage.SHIPFUELSYS.TANKCOMP10\orientation.r22\\MGO">MGO!$D$144</definedName>
    <definedName name="SHP.AUX_SYS.Fuels_And_Lubricants_Handling_And_Storage.SHIPFUELSYS.TANKCOMP10\orientation.r23\\Full_MeOH">Full_MeOH!$D$402</definedName>
    <definedName name="SHP.AUX_SYS.Fuels_And_Lubricants_Handling_And_Storage.SHIPFUELSYS.TANKCOMP10\orientation.r23\\MeOH">MeOH!$D$402</definedName>
    <definedName name="SHP.AUX_SYS.Fuels_And_Lubricants_Handling_And_Storage.SHIPFUELSYS.TANKCOMP10\orientation.r23\\MGO">MGO!$D$145</definedName>
    <definedName name="SHP.AUX_SYS.Fuels_And_Lubricants_Handling_And_Storage.SHIPFUELSYS.TANKCOMP10\orientation.r31\\Full_MeOH">Full_MeOH!$D$403</definedName>
    <definedName name="SHP.AUX_SYS.Fuels_And_Lubricants_Handling_And_Storage.SHIPFUELSYS.TANKCOMP10\orientation.r31\\MeOH">MeOH!$D$403</definedName>
    <definedName name="SHP.AUX_SYS.Fuels_And_Lubricants_Handling_And_Storage.SHIPFUELSYS.TANKCOMP10\orientation.r31\\MGO">MGO!$D$146</definedName>
    <definedName name="SHP.AUX_SYS.Fuels_And_Lubricants_Handling_And_Storage.SHIPFUELSYS.TANKCOMP10\orientation.r32\\Full_MeOH">Full_MeOH!$D$404</definedName>
    <definedName name="SHP.AUX_SYS.Fuels_And_Lubricants_Handling_And_Storage.SHIPFUELSYS.TANKCOMP10\orientation.r32\\MeOH">MeOH!$D$404</definedName>
    <definedName name="SHP.AUX_SYS.Fuels_And_Lubricants_Handling_And_Storage.SHIPFUELSYS.TANKCOMP10\orientation.r32\\MGO">MGO!$D$147</definedName>
    <definedName name="SHP.AUX_SYS.Fuels_And_Lubricants_Handling_And_Storage.SHIPFUELSYS.TANKCOMP10\orientation.r33\\Full_MeOH">Full_MeOH!$D$405</definedName>
    <definedName name="SHP.AUX_SYS.Fuels_And_Lubricants_Handling_And_Storage.SHIPFUELSYS.TANKCOMP10\orientation.r33\\MeOH">MeOH!$D$405</definedName>
    <definedName name="SHP.AUX_SYS.Fuels_And_Lubricants_Handling_And_Storage.SHIPFUELSYS.TANKCOMP10\orientation.r33\\MGO">MGO!$D$148</definedName>
    <definedName name="SHP.AUX_SYS.Fuels_And_Lubricants_Handling_And_Storage.SHIPFUELSYS.TANKCOMP10\V\\Full_MeOH">Full_MeOH!$D$406</definedName>
    <definedName name="SHP.AUX_SYS.Fuels_And_Lubricants_Handling_And_Storage.SHIPFUELSYS.TANKCOMP10\V\\MeOH">MeOH!$D$406</definedName>
    <definedName name="SHP.AUX_SYS.Fuels_And_Lubricants_Handling_And_Storage.SHIPFUELSYS.TANKCOMP10\V\\MGO">MGO!$D$149</definedName>
    <definedName name="SHP.AUX_SYS.Fuels_And_Lubricants_Handling_And_Storage.SHIPFUELSYS.TANKCOMP10\wid_diameter\\Full_MeOH">Full_MeOH!$D$407</definedName>
    <definedName name="SHP.AUX_SYS.Fuels_And_Lubricants_Handling_And_Storage.SHIPFUELSYS.TANKCOMP10\wid_diameter\\MeOH">MeOH!$D$407</definedName>
    <definedName name="SHP.AUX_SYS.Fuels_And_Lubricants_Handling_And_Storage.SHIPFUELSYS.TANKCOMP10\wid_diameter\\MGO">MGO!$D$150</definedName>
    <definedName name="SHP.AUX_SYS.Fuels_And_Lubricants_Handling_And_Storage.SHIPFUELSYS.TANKCOMP14.MeOH\Coff_penal\\Full_MeOH">#REF!</definedName>
    <definedName name="SHP.AUX_SYS.Fuels_And_Lubricants_Handling_And_Storage.SHIPFUELSYS.TANKCOMP14.MeOH\Full_MeOH">#REF!</definedName>
    <definedName name="SHP.AUX_SYS.Fuels_And_Lubricants_Handling_And_Storage.SHIPFUELSYS.TANKCOMP14.MeOH\ρ\\Full_MeOH">#REF!</definedName>
    <definedName name="SHP.AUX_SYS.Fuels_And_Lubricants_Handling_And_Storage.SHIPFUELSYS.TANKCOMP14.MGO\MGO">MGO!$D$177</definedName>
    <definedName name="SHP.AUX_SYS.Fuels_And_Lubricants_Handling_And_Storage.SHIPFUELSYS.TANKCOMP14.MGO\ρ\\MGO">MGO!$D$178</definedName>
    <definedName name="SHP.AUX_SYS.Fuels_And_Lubricants_Handling_And_Storage.SHIPFUELSYS.TANKCOMP14\CoG_x\\Full_MeOH">Full_MeOH!$D$414</definedName>
    <definedName name="SHP.AUX_SYS.Fuels_And_Lubricants_Handling_And_Storage.SHIPFUELSYS.TANKCOMP14\CoG_x\\MeOH">MeOH!$D$414</definedName>
    <definedName name="SHP.AUX_SYS.Fuels_And_Lubricants_Handling_And_Storage.SHIPFUELSYS.TANKCOMP14\CoG_x\\MGO">MGO!$D$152</definedName>
    <definedName name="SHP.AUX_SYS.Fuels_And_Lubricants_Handling_And_Storage.SHIPFUELSYS.TANKCOMP14\CoG_y\\Full_MeOH">Full_MeOH!$D$415</definedName>
    <definedName name="SHP.AUX_SYS.Fuels_And_Lubricants_Handling_And_Storage.SHIPFUELSYS.TANKCOMP14\CoG_y\\MeOH">MeOH!$D$415</definedName>
    <definedName name="SHP.AUX_SYS.Fuels_And_Lubricants_Handling_And_Storage.SHIPFUELSYS.TANKCOMP14\CoG_y\\MGO">MGO!$D$153</definedName>
    <definedName name="SHP.AUX_SYS.Fuels_And_Lubricants_Handling_And_Storage.SHIPFUELSYS.TANKCOMP14\CoG_z\\Full_MeOH">Full_MeOH!$D$416</definedName>
    <definedName name="SHP.AUX_SYS.Fuels_And_Lubricants_Handling_And_Storage.SHIPFUELSYS.TANKCOMP14\CoG_z\\MeOH">MeOH!$D$416</definedName>
    <definedName name="SHP.AUX_SYS.Fuels_And_Lubricants_Handling_And_Storage.SHIPFUELSYS.TANKCOMP14\CoG_z\\MGO">MGO!$D$154</definedName>
    <definedName name="SHP.AUX_SYS.Fuels_And_Lubricants_Handling_And_Storage.SHIPFUELSYS.TANKCOMP14\CoG_Z_fuel\\Full_MeOH">Full_MeOH!$D$417</definedName>
    <definedName name="SHP.AUX_SYS.Fuels_And_Lubricants_Handling_And_Storage.SHIPFUELSYS.TANKCOMP14\CoG_Z_fuel\\MeOH">MeOH!$D$417</definedName>
    <definedName name="SHP.AUX_SYS.Fuels_And_Lubricants_Handling_And_Storage.SHIPFUELSYS.TANKCOMP14\CoG_Z_fuel\\MGO">MGO!$D$155</definedName>
    <definedName name="SHP.AUX_SYS.Fuels_And_Lubricants_Handling_And_Storage.SHIPFUELSYS.TANKCOMP14\color\\Full_MeOH">Full_MeOH!$D$418</definedName>
    <definedName name="SHP.AUX_SYS.Fuels_And_Lubricants_Handling_And_Storage.SHIPFUELSYS.TANKCOMP14\color\\MeOH">MeOH!$D$418</definedName>
    <definedName name="SHP.AUX_SYS.Fuels_And_Lubricants_Handling_And_Storage.SHIPFUELSYS.TANKCOMP14\color\\MGO">MGO!$D$156</definedName>
    <definedName name="SHP.AUX_SYS.Fuels_And_Lubricants_Handling_And_Storage.SHIPFUELSYS.TANKCOMP14\coord.x\\Full_MeOH">Full_MeOH!$D$419</definedName>
    <definedName name="SHP.AUX_SYS.Fuels_And_Lubricants_Handling_And_Storage.SHIPFUELSYS.TANKCOMP14\coord.x\\MeOH">MeOH!$D$419</definedName>
    <definedName name="SHP.AUX_SYS.Fuels_And_Lubricants_Handling_And_Storage.SHIPFUELSYS.TANKCOMP14\coord.x\\MGO">MGO!$D$157</definedName>
    <definedName name="SHP.AUX_SYS.Fuels_And_Lubricants_Handling_And_Storage.SHIPFUELSYS.TANKCOMP14\coord.y\\Full_MeOH">Full_MeOH!$D$420</definedName>
    <definedName name="SHP.AUX_SYS.Fuels_And_Lubricants_Handling_And_Storage.SHIPFUELSYS.TANKCOMP14\coord.y\\MeOH">MeOH!$D$420</definedName>
    <definedName name="SHP.AUX_SYS.Fuels_And_Lubricants_Handling_And_Storage.SHIPFUELSYS.TANKCOMP14\coord.y\\MGO">MGO!$D$158</definedName>
    <definedName name="SHP.AUX_SYS.Fuels_And_Lubricants_Handling_And_Storage.SHIPFUELSYS.TANKCOMP14\coord.z\\Full_MeOH">Full_MeOH!$D$421</definedName>
    <definedName name="SHP.AUX_SYS.Fuels_And_Lubricants_Handling_And_Storage.SHIPFUELSYS.TANKCOMP14\coord.z\\MeOH">MeOH!$D$421</definedName>
    <definedName name="SHP.AUX_SYS.Fuels_And_Lubricants_Handling_And_Storage.SHIPFUELSYS.TANKCOMP14\coord.z\\MGO">MGO!$D$159</definedName>
    <definedName name="SHP.AUX_SYS.Fuels_And_Lubricants_Handling_And_Storage.SHIPFUELSYS.TANKCOMP14\Full_MeOH">Full_MeOH!$D$413</definedName>
    <definedName name="SHP.AUX_SYS.Fuels_And_Lubricants_Handling_And_Storage.SHIPFUELSYS.TANKCOMP14\h\\Full_MeOH">Full_MeOH!$D$422</definedName>
    <definedName name="SHP.AUX_SYS.Fuels_And_Lubricants_Handling_And_Storage.SHIPFUELSYS.TANKCOMP14\h\\MeOH">MeOH!$D$422</definedName>
    <definedName name="SHP.AUX_SYS.Fuels_And_Lubricants_Handling_And_Storage.SHIPFUELSYS.TANKCOMP14\h\\MGO">MGO!$D$160</definedName>
    <definedName name="SHP.AUX_SYS.Fuels_And_Lubricants_Handling_And_Storage.SHIPFUELSYS.TANKCOMP14\kind\\Full_MeOH">Full_MeOH!$D$423</definedName>
    <definedName name="SHP.AUX_SYS.Fuels_And_Lubricants_Handling_And_Storage.SHIPFUELSYS.TANKCOMP14\kind\\MeOH">MeOH!$D$423</definedName>
    <definedName name="SHP.AUX_SYS.Fuels_And_Lubricants_Handling_And_Storage.SHIPFUELSYS.TANKCOMP14\kind\\MGO">MGO!$D$161</definedName>
    <definedName name="SHP.AUX_SYS.Fuels_And_Lubricants_Handling_And_Storage.SHIPFUELSYS.TANKCOMP14\l\\Full_MeOH">Full_MeOH!$D$424</definedName>
    <definedName name="SHP.AUX_SYS.Fuels_And_Lubricants_Handling_And_Storage.SHIPFUELSYS.TANKCOMP14\l\\MeOH">MeOH!$D$424</definedName>
    <definedName name="SHP.AUX_SYS.Fuels_And_Lubricants_Handling_And_Storage.SHIPFUELSYS.TANKCOMP14\l\\MGO">MGO!$D$162</definedName>
    <definedName name="SHP.AUX_SYS.Fuels_And_Lubricants_Handling_And_Storage.SHIPFUELSYS.TANKCOMP14\m\\Full_MeOH">Full_MeOH!$D$425</definedName>
    <definedName name="SHP.AUX_SYS.Fuels_And_Lubricants_Handling_And_Storage.SHIPFUELSYS.TANKCOMP14\m\\MeOH">MeOH!$D$425</definedName>
    <definedName name="SHP.AUX_SYS.Fuels_And_Lubricants_Handling_And_Storage.SHIPFUELSYS.TANKCOMP14\m\\MGO">MGO!$D$163</definedName>
    <definedName name="SHP.AUX_SYS.Fuels_And_Lubricants_Handling_And_Storage.SHIPFUELSYS.TANKCOMP14\m_tot\\Full_MeOH">Full_MeOH!$D$426</definedName>
    <definedName name="SHP.AUX_SYS.Fuels_And_Lubricants_Handling_And_Storage.SHIPFUELSYS.TANKCOMP14\m_tot\\MeOH">MeOH!$D$426</definedName>
    <definedName name="SHP.AUX_SYS.Fuels_And_Lubricants_Handling_And_Storage.SHIPFUELSYS.TANKCOMP14\m_tot\\MGO">MGO!$D$164</definedName>
    <definedName name="SHP.AUX_SYS.Fuels_And_Lubricants_Handling_And_Storage.SHIPFUELSYS.TANKCOMP14\mass_margin\\Full_MeOH">Full_MeOH!$D$427</definedName>
    <definedName name="SHP.AUX_SYS.Fuels_And_Lubricants_Handling_And_Storage.SHIPFUELSYS.TANKCOMP14\mass_margin\\MeOH">MeOH!$D$427</definedName>
    <definedName name="SHP.AUX_SYS.Fuels_And_Lubricants_Handling_And_Storage.SHIPFUELSYS.TANKCOMP14\mass_margin\\MGO">MGO!$D$165</definedName>
    <definedName name="SHP.AUX_SYS.Fuels_And_Lubricants_Handling_And_Storage.SHIPFUELSYS.TANKCOMP14\MeOH">MeOH!$D$413</definedName>
    <definedName name="SHP.AUX_SYS.Fuels_And_Lubricants_Handling_And_Storage.SHIPFUELSYS.TANKCOMP14\MGO">MGO!$D$151</definedName>
    <definedName name="SHP.AUX_SYS.Fuels_And_Lubricants_Handling_And_Storage.SHIPFUELSYS.TANKCOMP14\orientation.r11\\Full_MeOH">Full_MeOH!$D$428</definedName>
    <definedName name="SHP.AUX_SYS.Fuels_And_Lubricants_Handling_And_Storage.SHIPFUELSYS.TANKCOMP14\orientation.r11\\MeOH">MeOH!$D$428</definedName>
    <definedName name="SHP.AUX_SYS.Fuels_And_Lubricants_Handling_And_Storage.SHIPFUELSYS.TANKCOMP14\orientation.r11\\MGO">MGO!$D$166</definedName>
    <definedName name="SHP.AUX_SYS.Fuels_And_Lubricants_Handling_And_Storage.SHIPFUELSYS.TANKCOMP14\orientation.r12\\Full_MeOH">Full_MeOH!$D$429</definedName>
    <definedName name="SHP.AUX_SYS.Fuels_And_Lubricants_Handling_And_Storage.SHIPFUELSYS.TANKCOMP14\orientation.r12\\MeOH">MeOH!$D$429</definedName>
    <definedName name="SHP.AUX_SYS.Fuels_And_Lubricants_Handling_And_Storage.SHIPFUELSYS.TANKCOMP14\orientation.r12\\MGO">MGO!$D$167</definedName>
    <definedName name="SHP.AUX_SYS.Fuels_And_Lubricants_Handling_And_Storage.SHIPFUELSYS.TANKCOMP14\orientation.r13\\Full_MeOH">Full_MeOH!$D$430</definedName>
    <definedName name="SHP.AUX_SYS.Fuels_And_Lubricants_Handling_And_Storage.SHIPFUELSYS.TANKCOMP14\orientation.r13\\MeOH">MeOH!$D$430</definedName>
    <definedName name="SHP.AUX_SYS.Fuels_And_Lubricants_Handling_And_Storage.SHIPFUELSYS.TANKCOMP14\orientation.r13\\MGO">MGO!$D$168</definedName>
    <definedName name="SHP.AUX_SYS.Fuels_And_Lubricants_Handling_And_Storage.SHIPFUELSYS.TANKCOMP14\orientation.r21\\Full_MeOH">Full_MeOH!$D$431</definedName>
    <definedName name="SHP.AUX_SYS.Fuels_And_Lubricants_Handling_And_Storage.SHIPFUELSYS.TANKCOMP14\orientation.r21\\MeOH">MeOH!$D$431</definedName>
    <definedName name="SHP.AUX_SYS.Fuels_And_Lubricants_Handling_And_Storage.SHIPFUELSYS.TANKCOMP14\orientation.r21\\MGO">MGO!$D$169</definedName>
    <definedName name="SHP.AUX_SYS.Fuels_And_Lubricants_Handling_And_Storage.SHIPFUELSYS.TANKCOMP14\orientation.r22\\Full_MeOH">Full_MeOH!$D$432</definedName>
    <definedName name="SHP.AUX_SYS.Fuels_And_Lubricants_Handling_And_Storage.SHIPFUELSYS.TANKCOMP14\orientation.r22\\MeOH">MeOH!$D$432</definedName>
    <definedName name="SHP.AUX_SYS.Fuels_And_Lubricants_Handling_And_Storage.SHIPFUELSYS.TANKCOMP14\orientation.r22\\MGO">MGO!$D$170</definedName>
    <definedName name="SHP.AUX_SYS.Fuels_And_Lubricants_Handling_And_Storage.SHIPFUELSYS.TANKCOMP14\orientation.r23\\Full_MeOH">Full_MeOH!$D$433</definedName>
    <definedName name="SHP.AUX_SYS.Fuels_And_Lubricants_Handling_And_Storage.SHIPFUELSYS.TANKCOMP14\orientation.r23\\MeOH">MeOH!$D$433</definedName>
    <definedName name="SHP.AUX_SYS.Fuels_And_Lubricants_Handling_And_Storage.SHIPFUELSYS.TANKCOMP14\orientation.r23\\MGO">MGO!$D$171</definedName>
    <definedName name="SHP.AUX_SYS.Fuels_And_Lubricants_Handling_And_Storage.SHIPFUELSYS.TANKCOMP14\orientation.r31\\Full_MeOH">Full_MeOH!$D$434</definedName>
    <definedName name="SHP.AUX_SYS.Fuels_And_Lubricants_Handling_And_Storage.SHIPFUELSYS.TANKCOMP14\orientation.r31\\MeOH">MeOH!$D$434</definedName>
    <definedName name="SHP.AUX_SYS.Fuels_And_Lubricants_Handling_And_Storage.SHIPFUELSYS.TANKCOMP14\orientation.r31\\MGO">MGO!$D$172</definedName>
    <definedName name="SHP.AUX_SYS.Fuels_And_Lubricants_Handling_And_Storage.SHIPFUELSYS.TANKCOMP14\orientation.r32\\Full_MeOH">Full_MeOH!$D$435</definedName>
    <definedName name="SHP.AUX_SYS.Fuels_And_Lubricants_Handling_And_Storage.SHIPFUELSYS.TANKCOMP14\orientation.r32\\MeOH">MeOH!$D$435</definedName>
    <definedName name="SHP.AUX_SYS.Fuels_And_Lubricants_Handling_And_Storage.SHIPFUELSYS.TANKCOMP14\orientation.r32\\MGO">MGO!$D$173</definedName>
    <definedName name="SHP.AUX_SYS.Fuels_And_Lubricants_Handling_And_Storage.SHIPFUELSYS.TANKCOMP14\orientation.r33\\Full_MeOH">Full_MeOH!$D$436</definedName>
    <definedName name="SHP.AUX_SYS.Fuels_And_Lubricants_Handling_And_Storage.SHIPFUELSYS.TANKCOMP14\orientation.r33\\MeOH">MeOH!$D$436</definedName>
    <definedName name="SHP.AUX_SYS.Fuels_And_Lubricants_Handling_And_Storage.SHIPFUELSYS.TANKCOMP14\orientation.r33\\MGO">MGO!$D$174</definedName>
    <definedName name="SHP.AUX_SYS.Fuels_And_Lubricants_Handling_And_Storage.SHIPFUELSYS.TANKCOMP14\V\\Full_MeOH">Full_MeOH!$D$437</definedName>
    <definedName name="SHP.AUX_SYS.Fuels_And_Lubricants_Handling_And_Storage.SHIPFUELSYS.TANKCOMP14\V\\MeOH">MeOH!$D$437</definedName>
    <definedName name="SHP.AUX_SYS.Fuels_And_Lubricants_Handling_And_Storage.SHIPFUELSYS.TANKCOMP14\V\\MGO">MGO!$D$175</definedName>
    <definedName name="SHP.AUX_SYS.Fuels_And_Lubricants_Handling_And_Storage.SHIPFUELSYS.TANKCOMP14\wid_diameter\\Full_MeOH">Full_MeOH!$D$438</definedName>
    <definedName name="SHP.AUX_SYS.Fuels_And_Lubricants_Handling_And_Storage.SHIPFUELSYS.TANKCOMP14\wid_diameter\\MeOH">MeOH!$D$438</definedName>
    <definedName name="SHP.AUX_SYS.Fuels_And_Lubricants_Handling_And_Storage.SHIPFUELSYS.TANKCOMP14\wid_diameter\\MGO">MGO!$D$176</definedName>
    <definedName name="SHP.AUX_SYS.Fuels_And_Lubricants_Handling_And_Storage.SHIPFUELSYS.TANKCOMP15.BW\Full_MeOH">Full_MeOH!$D$465</definedName>
    <definedName name="SHP.AUX_SYS.Fuels_And_Lubricants_Handling_And_Storage.SHIPFUELSYS.TANKCOMP15.BW\MeOH">MeOH!$D$465</definedName>
    <definedName name="SHP.AUX_SYS.Fuels_And_Lubricants_Handling_And_Storage.SHIPFUELSYS.TANKCOMP15.BW\ρ\\Full_MeOH">Full_MeOH!$D$466</definedName>
    <definedName name="SHP.AUX_SYS.Fuels_And_Lubricants_Handling_And_Storage.SHIPFUELSYS.TANKCOMP15.BW\ρ\\MeOH">MeOH!$D$466</definedName>
    <definedName name="SHP.AUX_SYS.Fuels_And_Lubricants_Handling_And_Storage.SHIPFUELSYS.TANKCOMP15.MeOH\Coff_penal\\Full_MeOH">#REF!</definedName>
    <definedName name="SHP.AUX_SYS.Fuels_And_Lubricants_Handling_And_Storage.SHIPFUELSYS.TANKCOMP15.MeOH\Coff_V_penal\\Full_MeOH">#REF!</definedName>
    <definedName name="SHP.AUX_SYS.Fuels_And_Lubricants_Handling_And_Storage.SHIPFUELSYS.TANKCOMP15.MeOH\Full_MeOH">#REF!</definedName>
    <definedName name="SHP.AUX_SYS.Fuels_And_Lubricants_Handling_And_Storage.SHIPFUELSYS.TANKCOMP15.MeOH\n_items\\Full_MeOH">#REF!</definedName>
    <definedName name="SHP.AUX_SYS.Fuels_And_Lubricants_Handling_And_Storage.SHIPFUELSYS.TANKCOMP15.MeOH\ρ\\Full_MeOH">#REF!</definedName>
    <definedName name="SHP.AUX_SYS.Fuels_And_Lubricants_Handling_And_Storage.SHIPFUELSYS.TANKCOMP15.MGO\MeOH">#REF!</definedName>
    <definedName name="SHP.AUX_SYS.Fuels_And_Lubricants_Handling_And_Storage.SHIPFUELSYS.TANKCOMP15.MGO\MGO">MGO!$D$205</definedName>
    <definedName name="SHP.AUX_SYS.Fuels_And_Lubricants_Handling_And_Storage.SHIPFUELSYS.TANKCOMP15.MGO\ρ\\MeOH">#REF!</definedName>
    <definedName name="SHP.AUX_SYS.Fuels_And_Lubricants_Handling_And_Storage.SHIPFUELSYS.TANKCOMP15.MGO\ρ\\MGO">MGO!$D$206</definedName>
    <definedName name="SHP.AUX_SYS.Fuels_And_Lubricants_Handling_And_Storage.SHIPFUELSYS.TANKCOMP15\CoG_x\\Full_MeOH">Full_MeOH!$D$440</definedName>
    <definedName name="SHP.AUX_SYS.Fuels_And_Lubricants_Handling_And_Storage.SHIPFUELSYS.TANKCOMP15\CoG_x\\MeOH">MeOH!$D$440</definedName>
    <definedName name="SHP.AUX_SYS.Fuels_And_Lubricants_Handling_And_Storage.SHIPFUELSYS.TANKCOMP15\CoG_x\\MGO">MGO!$D$180</definedName>
    <definedName name="SHP.AUX_SYS.Fuels_And_Lubricants_Handling_And_Storage.SHIPFUELSYS.TANKCOMP15\CoG_y\\Full_MeOH">Full_MeOH!$D$441</definedName>
    <definedName name="SHP.AUX_SYS.Fuels_And_Lubricants_Handling_And_Storage.SHIPFUELSYS.TANKCOMP15\CoG_y\\MeOH">MeOH!$D$441</definedName>
    <definedName name="SHP.AUX_SYS.Fuels_And_Lubricants_Handling_And_Storage.SHIPFUELSYS.TANKCOMP15\CoG_y\\MGO">MGO!$D$181</definedName>
    <definedName name="SHP.AUX_SYS.Fuels_And_Lubricants_Handling_And_Storage.SHIPFUELSYS.TANKCOMP15\CoG_z\\Full_MeOH">Full_MeOH!$D$442</definedName>
    <definedName name="SHP.AUX_SYS.Fuels_And_Lubricants_Handling_And_Storage.SHIPFUELSYS.TANKCOMP15\CoG_z\\MeOH">MeOH!$D$442</definedName>
    <definedName name="SHP.AUX_SYS.Fuels_And_Lubricants_Handling_And_Storage.SHIPFUELSYS.TANKCOMP15\CoG_z\\MGO">MGO!$D$182</definedName>
    <definedName name="SHP.AUX_SYS.Fuels_And_Lubricants_Handling_And_Storage.SHIPFUELSYS.TANKCOMP15\CoG_Z_fuel\\Full_MeOH">Full_MeOH!$D$443</definedName>
    <definedName name="SHP.AUX_SYS.Fuels_And_Lubricants_Handling_And_Storage.SHIPFUELSYS.TANKCOMP15\CoG_Z_fuel\\MeOH">MeOH!$D$443</definedName>
    <definedName name="SHP.AUX_SYS.Fuels_And_Lubricants_Handling_And_Storage.SHIPFUELSYS.TANKCOMP15\CoG_Z_fuel\\MGO">MGO!$D$183</definedName>
    <definedName name="SHP.AUX_SYS.Fuels_And_Lubricants_Handling_And_Storage.SHIPFUELSYS.TANKCOMP15\color\\Full_MeOH">Full_MeOH!$D$444</definedName>
    <definedName name="SHP.AUX_SYS.Fuels_And_Lubricants_Handling_And_Storage.SHIPFUELSYS.TANKCOMP15\color\\MeOH">MeOH!$D$444</definedName>
    <definedName name="SHP.AUX_SYS.Fuels_And_Lubricants_Handling_And_Storage.SHIPFUELSYS.TANKCOMP15\color\\MGO">MGO!$D$184</definedName>
    <definedName name="SHP.AUX_SYS.Fuels_And_Lubricants_Handling_And_Storage.SHIPFUELSYS.TANKCOMP15\coord.x\\Full_MeOH">Full_MeOH!$D$445</definedName>
    <definedName name="SHP.AUX_SYS.Fuels_And_Lubricants_Handling_And_Storage.SHIPFUELSYS.TANKCOMP15\coord.x\\MeOH">MeOH!$D$445</definedName>
    <definedName name="SHP.AUX_SYS.Fuels_And_Lubricants_Handling_And_Storage.SHIPFUELSYS.TANKCOMP15\coord.x\\MGO">MGO!$D$185</definedName>
    <definedName name="SHP.AUX_SYS.Fuels_And_Lubricants_Handling_And_Storage.SHIPFUELSYS.TANKCOMP15\coord.y\\Full_MeOH">Full_MeOH!$D$446</definedName>
    <definedName name="SHP.AUX_SYS.Fuels_And_Lubricants_Handling_And_Storage.SHIPFUELSYS.TANKCOMP15\coord.y\\MeOH">MeOH!$D$446</definedName>
    <definedName name="SHP.AUX_SYS.Fuels_And_Lubricants_Handling_And_Storage.SHIPFUELSYS.TANKCOMP15\coord.y\\MGO">MGO!$D$186</definedName>
    <definedName name="SHP.AUX_SYS.Fuels_And_Lubricants_Handling_And_Storage.SHIPFUELSYS.TANKCOMP15\coord.z\\Full_MeOH">Full_MeOH!$D$447</definedName>
    <definedName name="SHP.AUX_SYS.Fuels_And_Lubricants_Handling_And_Storage.SHIPFUELSYS.TANKCOMP15\coord.z\\MeOH">MeOH!$D$447</definedName>
    <definedName name="SHP.AUX_SYS.Fuels_And_Lubricants_Handling_And_Storage.SHIPFUELSYS.TANKCOMP15\coord.z\\MGO">MGO!$D$187</definedName>
    <definedName name="SHP.AUX_SYS.Fuels_And_Lubricants_Handling_And_Storage.SHIPFUELSYS.TANKCOMP15\Full_MeOH">Full_MeOH!$D$439</definedName>
    <definedName name="SHP.AUX_SYS.Fuels_And_Lubricants_Handling_And_Storage.SHIPFUELSYS.TANKCOMP15\h\\Full_MeOH">Full_MeOH!$D$448</definedName>
    <definedName name="SHP.AUX_SYS.Fuels_And_Lubricants_Handling_And_Storage.SHIPFUELSYS.TANKCOMP15\h\\MeOH">MeOH!$D$448</definedName>
    <definedName name="SHP.AUX_SYS.Fuels_And_Lubricants_Handling_And_Storage.SHIPFUELSYS.TANKCOMP15\h\\MGO">MGO!$D$188</definedName>
    <definedName name="SHP.AUX_SYS.Fuels_And_Lubricants_Handling_And_Storage.SHIPFUELSYS.TANKCOMP15\kind\\Full_MeOH">Full_MeOH!$D$449</definedName>
    <definedName name="SHP.AUX_SYS.Fuels_And_Lubricants_Handling_And_Storage.SHIPFUELSYS.TANKCOMP15\kind\\MeOH">MeOH!$D$449</definedName>
    <definedName name="SHP.AUX_SYS.Fuels_And_Lubricants_Handling_And_Storage.SHIPFUELSYS.TANKCOMP15\kind\\MGO">MGO!$D$189</definedName>
    <definedName name="SHP.AUX_SYS.Fuels_And_Lubricants_Handling_And_Storage.SHIPFUELSYS.TANKCOMP15\l\\Full_MeOH">Full_MeOH!$D$450</definedName>
    <definedName name="SHP.AUX_SYS.Fuels_And_Lubricants_Handling_And_Storage.SHIPFUELSYS.TANKCOMP15\l\\MeOH">MeOH!$D$450</definedName>
    <definedName name="SHP.AUX_SYS.Fuels_And_Lubricants_Handling_And_Storage.SHIPFUELSYS.TANKCOMP15\l\\MGO">MGO!$D$190</definedName>
    <definedName name="SHP.AUX_SYS.Fuels_And_Lubricants_Handling_And_Storage.SHIPFUELSYS.TANKCOMP15\m\\Full_MeOH">Full_MeOH!$D$451</definedName>
    <definedName name="SHP.AUX_SYS.Fuels_And_Lubricants_Handling_And_Storage.SHIPFUELSYS.TANKCOMP15\m\\MeOH">MeOH!$D$451</definedName>
    <definedName name="SHP.AUX_SYS.Fuels_And_Lubricants_Handling_And_Storage.SHIPFUELSYS.TANKCOMP15\m\\MGO">MGO!$D$191</definedName>
    <definedName name="SHP.AUX_SYS.Fuels_And_Lubricants_Handling_And_Storage.SHIPFUELSYS.TANKCOMP15\m_tot\\Full_MeOH">Full_MeOH!$D$452</definedName>
    <definedName name="SHP.AUX_SYS.Fuels_And_Lubricants_Handling_And_Storage.SHIPFUELSYS.TANKCOMP15\m_tot\\MeOH">MeOH!$D$452</definedName>
    <definedName name="SHP.AUX_SYS.Fuels_And_Lubricants_Handling_And_Storage.SHIPFUELSYS.TANKCOMP15\m_tot\\MGO">MGO!$D$192</definedName>
    <definedName name="SHP.AUX_SYS.Fuels_And_Lubricants_Handling_And_Storage.SHIPFUELSYS.TANKCOMP15\mass_margin\\Full_MeOH">Full_MeOH!$D$453</definedName>
    <definedName name="SHP.AUX_SYS.Fuels_And_Lubricants_Handling_And_Storage.SHIPFUELSYS.TANKCOMP15\mass_margin\\MeOH">MeOH!$D$453</definedName>
    <definedName name="SHP.AUX_SYS.Fuels_And_Lubricants_Handling_And_Storage.SHIPFUELSYS.TANKCOMP15\mass_margin\\MGO">MGO!$D$193</definedName>
    <definedName name="SHP.AUX_SYS.Fuels_And_Lubricants_Handling_And_Storage.SHIPFUELSYS.TANKCOMP15\MeOH">MeOH!$D$439</definedName>
    <definedName name="SHP.AUX_SYS.Fuels_And_Lubricants_Handling_And_Storage.SHIPFUELSYS.TANKCOMP15\MGO">MGO!$D$179</definedName>
    <definedName name="SHP.AUX_SYS.Fuels_And_Lubricants_Handling_And_Storage.SHIPFUELSYS.TANKCOMP15\orientation.r11\\Full_MeOH">Full_MeOH!$D$454</definedName>
    <definedName name="SHP.AUX_SYS.Fuels_And_Lubricants_Handling_And_Storage.SHIPFUELSYS.TANKCOMP15\orientation.r11\\MeOH">MeOH!$D$454</definedName>
    <definedName name="SHP.AUX_SYS.Fuels_And_Lubricants_Handling_And_Storage.SHIPFUELSYS.TANKCOMP15\orientation.r11\\MGO">MGO!$D$194</definedName>
    <definedName name="SHP.AUX_SYS.Fuels_And_Lubricants_Handling_And_Storage.SHIPFUELSYS.TANKCOMP15\orientation.r12\\Full_MeOH">Full_MeOH!$D$455</definedName>
    <definedName name="SHP.AUX_SYS.Fuels_And_Lubricants_Handling_And_Storage.SHIPFUELSYS.TANKCOMP15\orientation.r12\\MeOH">MeOH!$D$455</definedName>
    <definedName name="SHP.AUX_SYS.Fuels_And_Lubricants_Handling_And_Storage.SHIPFUELSYS.TANKCOMP15\orientation.r12\\MGO">MGO!$D$195</definedName>
    <definedName name="SHP.AUX_SYS.Fuels_And_Lubricants_Handling_And_Storage.SHIPFUELSYS.TANKCOMP15\orientation.r13\\Full_MeOH">Full_MeOH!$D$456</definedName>
    <definedName name="SHP.AUX_SYS.Fuels_And_Lubricants_Handling_And_Storage.SHIPFUELSYS.TANKCOMP15\orientation.r13\\MeOH">MeOH!$D$456</definedName>
    <definedName name="SHP.AUX_SYS.Fuels_And_Lubricants_Handling_And_Storage.SHIPFUELSYS.TANKCOMP15\orientation.r13\\MGO">MGO!$D$196</definedName>
    <definedName name="SHP.AUX_SYS.Fuels_And_Lubricants_Handling_And_Storage.SHIPFUELSYS.TANKCOMP15\orientation.r21\\Full_MeOH">Full_MeOH!$D$457</definedName>
    <definedName name="SHP.AUX_SYS.Fuels_And_Lubricants_Handling_And_Storage.SHIPFUELSYS.TANKCOMP15\orientation.r21\\MeOH">MeOH!$D$457</definedName>
    <definedName name="SHP.AUX_SYS.Fuels_And_Lubricants_Handling_And_Storage.SHIPFUELSYS.TANKCOMP15\orientation.r21\\MGO">MGO!$D$197</definedName>
    <definedName name="SHP.AUX_SYS.Fuels_And_Lubricants_Handling_And_Storage.SHIPFUELSYS.TANKCOMP15\orientation.r22\\Full_MeOH">Full_MeOH!$D$458</definedName>
    <definedName name="SHP.AUX_SYS.Fuels_And_Lubricants_Handling_And_Storage.SHIPFUELSYS.TANKCOMP15\orientation.r22\\MeOH">MeOH!$D$458</definedName>
    <definedName name="SHP.AUX_SYS.Fuels_And_Lubricants_Handling_And_Storage.SHIPFUELSYS.TANKCOMP15\orientation.r22\\MGO">MGO!$D$198</definedName>
    <definedName name="SHP.AUX_SYS.Fuels_And_Lubricants_Handling_And_Storage.SHIPFUELSYS.TANKCOMP15\orientation.r23\\Full_MeOH">Full_MeOH!$D$459</definedName>
    <definedName name="SHP.AUX_SYS.Fuels_And_Lubricants_Handling_And_Storage.SHIPFUELSYS.TANKCOMP15\orientation.r23\\MeOH">MeOH!$D$459</definedName>
    <definedName name="SHP.AUX_SYS.Fuels_And_Lubricants_Handling_And_Storage.SHIPFUELSYS.TANKCOMP15\orientation.r23\\MGO">MGO!$D$199</definedName>
    <definedName name="SHP.AUX_SYS.Fuels_And_Lubricants_Handling_And_Storage.SHIPFUELSYS.TANKCOMP15\orientation.r31\\Full_MeOH">Full_MeOH!$D$460</definedName>
    <definedName name="SHP.AUX_SYS.Fuels_And_Lubricants_Handling_And_Storage.SHIPFUELSYS.TANKCOMP15\orientation.r31\\MeOH">MeOH!$D$460</definedName>
    <definedName name="SHP.AUX_SYS.Fuels_And_Lubricants_Handling_And_Storage.SHIPFUELSYS.TANKCOMP15\orientation.r31\\MGO">MGO!$D$200</definedName>
    <definedName name="SHP.AUX_SYS.Fuels_And_Lubricants_Handling_And_Storage.SHIPFUELSYS.TANKCOMP15\orientation.r32\\Full_MeOH">Full_MeOH!$D$461</definedName>
    <definedName name="SHP.AUX_SYS.Fuels_And_Lubricants_Handling_And_Storage.SHIPFUELSYS.TANKCOMP15\orientation.r32\\MeOH">MeOH!$D$461</definedName>
    <definedName name="SHP.AUX_SYS.Fuels_And_Lubricants_Handling_And_Storage.SHIPFUELSYS.TANKCOMP15\orientation.r32\\MGO">MGO!$D$201</definedName>
    <definedName name="SHP.AUX_SYS.Fuels_And_Lubricants_Handling_And_Storage.SHIPFUELSYS.TANKCOMP15\orientation.r33\\Full_MeOH">Full_MeOH!$D$462</definedName>
    <definedName name="SHP.AUX_SYS.Fuels_And_Lubricants_Handling_And_Storage.SHIPFUELSYS.TANKCOMP15\orientation.r33\\MeOH">MeOH!$D$462</definedName>
    <definedName name="SHP.AUX_SYS.Fuels_And_Lubricants_Handling_And_Storage.SHIPFUELSYS.TANKCOMP15\orientation.r33\\MGO">MGO!$D$202</definedName>
    <definedName name="SHP.AUX_SYS.Fuels_And_Lubricants_Handling_And_Storage.SHIPFUELSYS.TANKCOMP15\V\\Full_MeOH">Full_MeOH!$D$463</definedName>
    <definedName name="SHP.AUX_SYS.Fuels_And_Lubricants_Handling_And_Storage.SHIPFUELSYS.TANKCOMP15\V\\MeOH">MeOH!$D$463</definedName>
    <definedName name="SHP.AUX_SYS.Fuels_And_Lubricants_Handling_And_Storage.SHIPFUELSYS.TANKCOMP15\V\\MGO">MGO!$D$203</definedName>
    <definedName name="SHP.AUX_SYS.Fuels_And_Lubricants_Handling_And_Storage.SHIPFUELSYS.TANKCOMP15\wid_diameter\\Full_MeOH">Full_MeOH!$D$464</definedName>
    <definedName name="SHP.AUX_SYS.Fuels_And_Lubricants_Handling_And_Storage.SHIPFUELSYS.TANKCOMP15\wid_diameter\\MeOH">MeOH!$D$464</definedName>
    <definedName name="SHP.AUX_SYS.Fuels_And_Lubricants_Handling_And_Storage.SHIPFUELSYS.TANKCOMP15\wid_diameter\\MGO">MGO!$D$204</definedName>
    <definedName name="SHP.AUX_SYS.Fuels_And_Lubricants_Handling_And_Storage.SHIPFUELSYS.TANKCOMP21.MeOH\Coff_penal\\Full_MeOH">Full_MeOH!$D$494</definedName>
    <definedName name="SHP.AUX_SYS.Fuels_And_Lubricants_Handling_And_Storage.SHIPFUELSYS.TANKCOMP21.MeOH\Coff_V_penal\\Full_MeOH">Full_MeOH!$D$495</definedName>
    <definedName name="SHP.AUX_SYS.Fuels_And_Lubricants_Handling_And_Storage.SHIPFUELSYS.TANKCOMP21.MeOH\Full_MeOH">Full_MeOH!$D$493</definedName>
    <definedName name="SHP.AUX_SYS.Fuels_And_Lubricants_Handling_And_Storage.SHIPFUELSYS.TANKCOMP21.MeOH\n_items\\Full_MeOH">Full_MeOH!$D$496</definedName>
    <definedName name="SHP.AUX_SYS.Fuels_And_Lubricants_Handling_And_Storage.SHIPFUELSYS.TANKCOMP21.MeOH\ρ\\Full_MeOH">Full_MeOH!$D$497</definedName>
    <definedName name="SHP.AUX_SYS.Fuels_And_Lubricants_Handling_And_Storage.SHIPFUELSYS.TANKCOMP21.MGO\MeOH">MeOH!$D$493</definedName>
    <definedName name="SHP.AUX_SYS.Fuels_And_Lubricants_Handling_And_Storage.SHIPFUELSYS.TANKCOMP21.MGO\MGO">MGO!$D$233</definedName>
    <definedName name="SHP.AUX_SYS.Fuels_And_Lubricants_Handling_And_Storage.SHIPFUELSYS.TANKCOMP21.MGO\ρ\\MeOH">MeOH!$D$494</definedName>
    <definedName name="SHP.AUX_SYS.Fuels_And_Lubricants_Handling_And_Storage.SHIPFUELSYS.TANKCOMP21.MGO\ρ\\MGO">MGO!$D$234</definedName>
    <definedName name="SHP.AUX_SYS.Fuels_And_Lubricants_Handling_And_Storage.SHIPFUELSYS.TANKCOMP21\CoG_x\\Full_MeOH">Full_MeOH!$D$468</definedName>
    <definedName name="SHP.AUX_SYS.Fuels_And_Lubricants_Handling_And_Storage.SHIPFUELSYS.TANKCOMP21\CoG_x\\MeOH">MeOH!$D$468</definedName>
    <definedName name="SHP.AUX_SYS.Fuels_And_Lubricants_Handling_And_Storage.SHIPFUELSYS.TANKCOMP21\CoG_x\\MGO">MGO!$D$208</definedName>
    <definedName name="SHP.AUX_SYS.Fuels_And_Lubricants_Handling_And_Storage.SHIPFUELSYS.TANKCOMP21\CoG_y\\Full_MeOH">Full_MeOH!$D$469</definedName>
    <definedName name="SHP.AUX_SYS.Fuels_And_Lubricants_Handling_And_Storage.SHIPFUELSYS.TANKCOMP21\CoG_y\\MeOH">MeOH!$D$469</definedName>
    <definedName name="SHP.AUX_SYS.Fuels_And_Lubricants_Handling_And_Storage.SHIPFUELSYS.TANKCOMP21\CoG_y\\MGO">MGO!$D$209</definedName>
    <definedName name="SHP.AUX_SYS.Fuels_And_Lubricants_Handling_And_Storage.SHIPFUELSYS.TANKCOMP21\CoG_z\\Full_MeOH">Full_MeOH!$D$470</definedName>
    <definedName name="SHP.AUX_SYS.Fuels_And_Lubricants_Handling_And_Storage.SHIPFUELSYS.TANKCOMP21\CoG_z\\MeOH">MeOH!$D$470</definedName>
    <definedName name="SHP.AUX_SYS.Fuels_And_Lubricants_Handling_And_Storage.SHIPFUELSYS.TANKCOMP21\CoG_z\\MGO">MGO!$D$210</definedName>
    <definedName name="SHP.AUX_SYS.Fuels_And_Lubricants_Handling_And_Storage.SHIPFUELSYS.TANKCOMP21\CoG_Z_fuel\\Full_MeOH">Full_MeOH!$D$471</definedName>
    <definedName name="SHP.AUX_SYS.Fuels_And_Lubricants_Handling_And_Storage.SHIPFUELSYS.TANKCOMP21\CoG_Z_fuel\\MeOH">MeOH!$D$471</definedName>
    <definedName name="SHP.AUX_SYS.Fuels_And_Lubricants_Handling_And_Storage.SHIPFUELSYS.TANKCOMP21\CoG_Z_fuel\\MGO">MGO!$D$211</definedName>
    <definedName name="SHP.AUX_SYS.Fuels_And_Lubricants_Handling_And_Storage.SHIPFUELSYS.TANKCOMP21\color\\Full_MeOH">Full_MeOH!$D$472</definedName>
    <definedName name="SHP.AUX_SYS.Fuels_And_Lubricants_Handling_And_Storage.SHIPFUELSYS.TANKCOMP21\color\\MeOH">MeOH!$D$472</definedName>
    <definedName name="SHP.AUX_SYS.Fuels_And_Lubricants_Handling_And_Storage.SHIPFUELSYS.TANKCOMP21\color\\MGO">MGO!$D$212</definedName>
    <definedName name="SHP.AUX_SYS.Fuels_And_Lubricants_Handling_And_Storage.SHIPFUELSYS.TANKCOMP21\coord.x\\Full_MeOH">Full_MeOH!$D$473</definedName>
    <definedName name="SHP.AUX_SYS.Fuels_And_Lubricants_Handling_And_Storage.SHIPFUELSYS.TANKCOMP21\coord.x\\MeOH">MeOH!$D$473</definedName>
    <definedName name="SHP.AUX_SYS.Fuels_And_Lubricants_Handling_And_Storage.SHIPFUELSYS.TANKCOMP21\coord.x\\MGO">MGO!$D$213</definedName>
    <definedName name="SHP.AUX_SYS.Fuels_And_Lubricants_Handling_And_Storage.SHIPFUELSYS.TANKCOMP21\coord.y\\Full_MeOH">Full_MeOH!$D$474</definedName>
    <definedName name="SHP.AUX_SYS.Fuels_And_Lubricants_Handling_And_Storage.SHIPFUELSYS.TANKCOMP21\coord.y\\MeOH">MeOH!$D$474</definedName>
    <definedName name="SHP.AUX_SYS.Fuels_And_Lubricants_Handling_And_Storage.SHIPFUELSYS.TANKCOMP21\coord.y\\MGO">MGO!$D$214</definedName>
    <definedName name="SHP.AUX_SYS.Fuels_And_Lubricants_Handling_And_Storage.SHIPFUELSYS.TANKCOMP21\coord.z\\Full_MeOH">Full_MeOH!$D$475</definedName>
    <definedName name="SHP.AUX_SYS.Fuels_And_Lubricants_Handling_And_Storage.SHIPFUELSYS.TANKCOMP21\coord.z\\MeOH">MeOH!$D$475</definedName>
    <definedName name="SHP.AUX_SYS.Fuels_And_Lubricants_Handling_And_Storage.SHIPFUELSYS.TANKCOMP21\coord.z\\MGO">MGO!$D$215</definedName>
    <definedName name="SHP.AUX_SYS.Fuels_And_Lubricants_Handling_And_Storage.SHIPFUELSYS.TANKCOMP21\Full_MeOH">Full_MeOH!$D$467</definedName>
    <definedName name="SHP.AUX_SYS.Fuels_And_Lubricants_Handling_And_Storage.SHIPFUELSYS.TANKCOMP21\h\\Full_MeOH">Full_MeOH!$D$476</definedName>
    <definedName name="SHP.AUX_SYS.Fuels_And_Lubricants_Handling_And_Storage.SHIPFUELSYS.TANKCOMP21\h\\MeOH">MeOH!$D$476</definedName>
    <definedName name="SHP.AUX_SYS.Fuels_And_Lubricants_Handling_And_Storage.SHIPFUELSYS.TANKCOMP21\h\\MGO">MGO!$D$216</definedName>
    <definedName name="SHP.AUX_SYS.Fuels_And_Lubricants_Handling_And_Storage.SHIPFUELSYS.TANKCOMP21\kind\\Full_MeOH">Full_MeOH!$D$477</definedName>
    <definedName name="SHP.AUX_SYS.Fuels_And_Lubricants_Handling_And_Storage.SHIPFUELSYS.TANKCOMP21\kind\\MeOH">MeOH!$D$477</definedName>
    <definedName name="SHP.AUX_SYS.Fuels_And_Lubricants_Handling_And_Storage.SHIPFUELSYS.TANKCOMP21\kind\\MGO">MGO!$D$217</definedName>
    <definedName name="SHP.AUX_SYS.Fuels_And_Lubricants_Handling_And_Storage.SHIPFUELSYS.TANKCOMP21\l\\Full_MeOH">Full_MeOH!$D$478</definedName>
    <definedName name="SHP.AUX_SYS.Fuels_And_Lubricants_Handling_And_Storage.SHIPFUELSYS.TANKCOMP21\l\\MeOH">MeOH!$D$478</definedName>
    <definedName name="SHP.AUX_SYS.Fuels_And_Lubricants_Handling_And_Storage.SHIPFUELSYS.TANKCOMP21\l\\MGO">MGO!$D$218</definedName>
    <definedName name="SHP.AUX_SYS.Fuels_And_Lubricants_Handling_And_Storage.SHIPFUELSYS.TANKCOMP21\m\\Full_MeOH">Full_MeOH!$D$479</definedName>
    <definedName name="SHP.AUX_SYS.Fuels_And_Lubricants_Handling_And_Storage.SHIPFUELSYS.TANKCOMP21\m\\MeOH">MeOH!$D$479</definedName>
    <definedName name="SHP.AUX_SYS.Fuels_And_Lubricants_Handling_And_Storage.SHIPFUELSYS.TANKCOMP21\m\\MGO">MGO!$D$219</definedName>
    <definedName name="SHP.AUX_SYS.Fuels_And_Lubricants_Handling_And_Storage.SHIPFUELSYS.TANKCOMP21\m_tot\\Full_MeOH">Full_MeOH!$D$480</definedName>
    <definedName name="SHP.AUX_SYS.Fuels_And_Lubricants_Handling_And_Storage.SHIPFUELSYS.TANKCOMP21\m_tot\\MeOH">MeOH!$D$480</definedName>
    <definedName name="SHP.AUX_SYS.Fuels_And_Lubricants_Handling_And_Storage.SHIPFUELSYS.TANKCOMP21\m_tot\\MGO">MGO!$D$220</definedName>
    <definedName name="SHP.AUX_SYS.Fuels_And_Lubricants_Handling_And_Storage.SHIPFUELSYS.TANKCOMP21\mass_margin\\Full_MeOH">Full_MeOH!$D$481</definedName>
    <definedName name="SHP.AUX_SYS.Fuels_And_Lubricants_Handling_And_Storage.SHIPFUELSYS.TANKCOMP21\mass_margin\\MeOH">MeOH!$D$481</definedName>
    <definedName name="SHP.AUX_SYS.Fuels_And_Lubricants_Handling_And_Storage.SHIPFUELSYS.TANKCOMP21\mass_margin\\MGO">MGO!$D$221</definedName>
    <definedName name="SHP.AUX_SYS.Fuels_And_Lubricants_Handling_And_Storage.SHIPFUELSYS.TANKCOMP21\MeOH">MeOH!$D$467</definedName>
    <definedName name="SHP.AUX_SYS.Fuels_And_Lubricants_Handling_And_Storage.SHIPFUELSYS.TANKCOMP21\MGO">MGO!$D$207</definedName>
    <definedName name="SHP.AUX_SYS.Fuels_And_Lubricants_Handling_And_Storage.SHIPFUELSYS.TANKCOMP21\orientation.r11\\Full_MeOH">Full_MeOH!$D$482</definedName>
    <definedName name="SHP.AUX_SYS.Fuels_And_Lubricants_Handling_And_Storage.SHIPFUELSYS.TANKCOMP21\orientation.r11\\MeOH">MeOH!$D$482</definedName>
    <definedName name="SHP.AUX_SYS.Fuels_And_Lubricants_Handling_And_Storage.SHIPFUELSYS.TANKCOMP21\orientation.r11\\MGO">MGO!$D$222</definedName>
    <definedName name="SHP.AUX_SYS.Fuels_And_Lubricants_Handling_And_Storage.SHIPFUELSYS.TANKCOMP21\orientation.r12\\Full_MeOH">Full_MeOH!$D$483</definedName>
    <definedName name="SHP.AUX_SYS.Fuels_And_Lubricants_Handling_And_Storage.SHIPFUELSYS.TANKCOMP21\orientation.r12\\MeOH">MeOH!$D$483</definedName>
    <definedName name="SHP.AUX_SYS.Fuels_And_Lubricants_Handling_And_Storage.SHIPFUELSYS.TANKCOMP21\orientation.r12\\MGO">MGO!$D$223</definedName>
    <definedName name="SHP.AUX_SYS.Fuels_And_Lubricants_Handling_And_Storage.SHIPFUELSYS.TANKCOMP21\orientation.r13\\Full_MeOH">Full_MeOH!$D$484</definedName>
    <definedName name="SHP.AUX_SYS.Fuels_And_Lubricants_Handling_And_Storage.SHIPFUELSYS.TANKCOMP21\orientation.r13\\MeOH">MeOH!$D$484</definedName>
    <definedName name="SHP.AUX_SYS.Fuels_And_Lubricants_Handling_And_Storage.SHIPFUELSYS.TANKCOMP21\orientation.r13\\MGO">MGO!$D$224</definedName>
    <definedName name="SHP.AUX_SYS.Fuels_And_Lubricants_Handling_And_Storage.SHIPFUELSYS.TANKCOMP21\orientation.r21\\Full_MeOH">Full_MeOH!$D$485</definedName>
    <definedName name="SHP.AUX_SYS.Fuels_And_Lubricants_Handling_And_Storage.SHIPFUELSYS.TANKCOMP21\orientation.r21\\MeOH">MeOH!$D$485</definedName>
    <definedName name="SHP.AUX_SYS.Fuels_And_Lubricants_Handling_And_Storage.SHIPFUELSYS.TANKCOMP21\orientation.r21\\MGO">MGO!$D$225</definedName>
    <definedName name="SHP.AUX_SYS.Fuels_And_Lubricants_Handling_And_Storage.SHIPFUELSYS.TANKCOMP21\orientation.r22\\Full_MeOH">Full_MeOH!$D$486</definedName>
    <definedName name="SHP.AUX_SYS.Fuels_And_Lubricants_Handling_And_Storage.SHIPFUELSYS.TANKCOMP21\orientation.r22\\MeOH">MeOH!$D$486</definedName>
    <definedName name="SHP.AUX_SYS.Fuels_And_Lubricants_Handling_And_Storage.SHIPFUELSYS.TANKCOMP21\orientation.r22\\MGO">MGO!$D$226</definedName>
    <definedName name="SHP.AUX_SYS.Fuels_And_Lubricants_Handling_And_Storage.SHIPFUELSYS.TANKCOMP21\orientation.r23\\Full_MeOH">Full_MeOH!$D$487</definedName>
    <definedName name="SHP.AUX_SYS.Fuels_And_Lubricants_Handling_And_Storage.SHIPFUELSYS.TANKCOMP21\orientation.r23\\MeOH">MeOH!$D$487</definedName>
    <definedName name="SHP.AUX_SYS.Fuels_And_Lubricants_Handling_And_Storage.SHIPFUELSYS.TANKCOMP21\orientation.r23\\MGO">MGO!$D$227</definedName>
    <definedName name="SHP.AUX_SYS.Fuels_And_Lubricants_Handling_And_Storage.SHIPFUELSYS.TANKCOMP21\orientation.r31\\Full_MeOH">Full_MeOH!$D$488</definedName>
    <definedName name="SHP.AUX_SYS.Fuels_And_Lubricants_Handling_And_Storage.SHIPFUELSYS.TANKCOMP21\orientation.r31\\MeOH">MeOH!$D$488</definedName>
    <definedName name="SHP.AUX_SYS.Fuels_And_Lubricants_Handling_And_Storage.SHIPFUELSYS.TANKCOMP21\orientation.r31\\MGO">MGO!$D$228</definedName>
    <definedName name="SHP.AUX_SYS.Fuels_And_Lubricants_Handling_And_Storage.SHIPFUELSYS.TANKCOMP21\orientation.r32\\Full_MeOH">Full_MeOH!$D$489</definedName>
    <definedName name="SHP.AUX_SYS.Fuels_And_Lubricants_Handling_And_Storage.SHIPFUELSYS.TANKCOMP21\orientation.r32\\MeOH">MeOH!$D$489</definedName>
    <definedName name="SHP.AUX_SYS.Fuels_And_Lubricants_Handling_And_Storage.SHIPFUELSYS.TANKCOMP21\orientation.r32\\MGO">MGO!$D$229</definedName>
    <definedName name="SHP.AUX_SYS.Fuels_And_Lubricants_Handling_And_Storage.SHIPFUELSYS.TANKCOMP21\orientation.r33\\Full_MeOH">Full_MeOH!$D$490</definedName>
    <definedName name="SHP.AUX_SYS.Fuels_And_Lubricants_Handling_And_Storage.SHIPFUELSYS.TANKCOMP21\orientation.r33\\MeOH">MeOH!$D$490</definedName>
    <definedName name="SHP.AUX_SYS.Fuels_And_Lubricants_Handling_And_Storage.SHIPFUELSYS.TANKCOMP21\orientation.r33\\MGO">MGO!$D$230</definedName>
    <definedName name="SHP.AUX_SYS.Fuels_And_Lubricants_Handling_And_Storage.SHIPFUELSYS.TANKCOMP21\V\\Full_MeOH">Full_MeOH!$D$491</definedName>
    <definedName name="SHP.AUX_SYS.Fuels_And_Lubricants_Handling_And_Storage.SHIPFUELSYS.TANKCOMP21\V\\MeOH">MeOH!$D$491</definedName>
    <definedName name="SHP.AUX_SYS.Fuels_And_Lubricants_Handling_And_Storage.SHIPFUELSYS.TANKCOMP21\V\\MGO">MGO!$D$231</definedName>
    <definedName name="SHP.AUX_SYS.Fuels_And_Lubricants_Handling_And_Storage.SHIPFUELSYS.TANKCOMP21\wid_diameter\\Full_MeOH">Full_MeOH!$D$492</definedName>
    <definedName name="SHP.AUX_SYS.Fuels_And_Lubricants_Handling_And_Storage.SHIPFUELSYS.TANKCOMP21\wid_diameter\\MeOH">MeOH!$D$492</definedName>
    <definedName name="SHP.AUX_SYS.Fuels_And_Lubricants_Handling_And_Storage.SHIPFUELSYS.TANKCOMP21\wid_diameter\\MGO">MGO!$D$232</definedName>
    <definedName name="SHP.AUX_SYS.Fuels_And_Lubricants_Handling_And_Storage.SHIPFUELSYS.TANKCOMP22.MeOH\Coff_penal\\Full_MeOH">Full_MeOH!$D$525</definedName>
    <definedName name="SHP.AUX_SYS.Fuels_And_Lubricants_Handling_And_Storage.SHIPFUELSYS.TANKCOMP22.MeOH\Coff_V_penal\\Full_MeOH">Full_MeOH!$D$526</definedName>
    <definedName name="SHP.AUX_SYS.Fuels_And_Lubricants_Handling_And_Storage.SHIPFUELSYS.TANKCOMP22.MeOH\Full_MeOH">Full_MeOH!$D$524</definedName>
    <definedName name="SHP.AUX_SYS.Fuels_And_Lubricants_Handling_And_Storage.SHIPFUELSYS.TANKCOMP22.MeOH\n_items\\Full_MeOH">Full_MeOH!$D$527</definedName>
    <definedName name="SHP.AUX_SYS.Fuels_And_Lubricants_Handling_And_Storage.SHIPFUELSYS.TANKCOMP22.MeOH\ρ\\Full_MeOH">Full_MeOH!$D$528</definedName>
    <definedName name="SHP.AUX_SYS.Fuels_And_Lubricants_Handling_And_Storage.SHIPFUELSYS.TANKCOMP22.MGO\Full_MeOH">#REF!</definedName>
    <definedName name="SHP.AUX_SYS.Fuels_And_Lubricants_Handling_And_Storage.SHIPFUELSYS.TANKCOMP22.MGO\MeOH">MeOH!$D$521</definedName>
    <definedName name="SHP.AUX_SYS.Fuels_And_Lubricants_Handling_And_Storage.SHIPFUELSYS.TANKCOMP22.MGO\MGO">MGO!$D$261</definedName>
    <definedName name="SHP.AUX_SYS.Fuels_And_Lubricants_Handling_And_Storage.SHIPFUELSYS.TANKCOMP22.MGO\ρ\\Full_MeOH">#REF!</definedName>
    <definedName name="SHP.AUX_SYS.Fuels_And_Lubricants_Handling_And_Storage.SHIPFUELSYS.TANKCOMP22.MGO\ρ\\MeOH">MeOH!$D$522</definedName>
    <definedName name="SHP.AUX_SYS.Fuels_And_Lubricants_Handling_And_Storage.SHIPFUELSYS.TANKCOMP22.MGO\ρ\\MGO">MGO!$D$262</definedName>
    <definedName name="SHP.AUX_SYS.Fuels_And_Lubricants_Handling_And_Storage.SHIPFUELSYS.TANKCOMP22\CoG_x\\Full_MeOH">Full_MeOH!$D$499</definedName>
    <definedName name="SHP.AUX_SYS.Fuels_And_Lubricants_Handling_And_Storage.SHIPFUELSYS.TANKCOMP22\CoG_x\\MeOH">MeOH!$D$496</definedName>
    <definedName name="SHP.AUX_SYS.Fuels_And_Lubricants_Handling_And_Storage.SHIPFUELSYS.TANKCOMP22\CoG_x\\MGO">MGO!$D$236</definedName>
    <definedName name="SHP.AUX_SYS.Fuels_And_Lubricants_Handling_And_Storage.SHIPFUELSYS.TANKCOMP22\CoG_y\\Full_MeOH">Full_MeOH!$D$500</definedName>
    <definedName name="SHP.AUX_SYS.Fuels_And_Lubricants_Handling_And_Storage.SHIPFUELSYS.TANKCOMP22\CoG_y\\MeOH">MeOH!$D$497</definedName>
    <definedName name="SHP.AUX_SYS.Fuels_And_Lubricants_Handling_And_Storage.SHIPFUELSYS.TANKCOMP22\CoG_y\\MGO">MGO!$D$237</definedName>
    <definedName name="SHP.AUX_SYS.Fuels_And_Lubricants_Handling_And_Storage.SHIPFUELSYS.TANKCOMP22\CoG_z\\Full_MeOH">Full_MeOH!$D$501</definedName>
    <definedName name="SHP.AUX_SYS.Fuels_And_Lubricants_Handling_And_Storage.SHIPFUELSYS.TANKCOMP22\CoG_z\\MeOH">MeOH!$D$498</definedName>
    <definedName name="SHP.AUX_SYS.Fuels_And_Lubricants_Handling_And_Storage.SHIPFUELSYS.TANKCOMP22\CoG_z\\MGO">MGO!$D$238</definedName>
    <definedName name="SHP.AUX_SYS.Fuels_And_Lubricants_Handling_And_Storage.SHIPFUELSYS.TANKCOMP22\CoG_Z_fuel\\Full_MeOH">Full_MeOH!$D$502</definedName>
    <definedName name="SHP.AUX_SYS.Fuels_And_Lubricants_Handling_And_Storage.SHIPFUELSYS.TANKCOMP22\CoG_Z_fuel\\MeOH">MeOH!$D$499</definedName>
    <definedName name="SHP.AUX_SYS.Fuels_And_Lubricants_Handling_And_Storage.SHIPFUELSYS.TANKCOMP22\CoG_Z_fuel\\MGO">MGO!$D$239</definedName>
    <definedName name="SHP.AUX_SYS.Fuels_And_Lubricants_Handling_And_Storage.SHIPFUELSYS.TANKCOMP22\color\\Full_MeOH">Full_MeOH!$D$503</definedName>
    <definedName name="SHP.AUX_SYS.Fuels_And_Lubricants_Handling_And_Storage.SHIPFUELSYS.TANKCOMP22\color\\MeOH">MeOH!$D$500</definedName>
    <definedName name="SHP.AUX_SYS.Fuels_And_Lubricants_Handling_And_Storage.SHIPFUELSYS.TANKCOMP22\color\\MGO">MGO!$D$240</definedName>
    <definedName name="SHP.AUX_SYS.Fuels_And_Lubricants_Handling_And_Storage.SHIPFUELSYS.TANKCOMP22\coord.x\\Full_MeOH">Full_MeOH!$D$504</definedName>
    <definedName name="SHP.AUX_SYS.Fuels_And_Lubricants_Handling_And_Storage.SHIPFUELSYS.TANKCOMP22\coord.x\\MeOH">MeOH!$D$501</definedName>
    <definedName name="SHP.AUX_SYS.Fuels_And_Lubricants_Handling_And_Storage.SHIPFUELSYS.TANKCOMP22\coord.x\\MGO">MGO!$D$241</definedName>
    <definedName name="SHP.AUX_SYS.Fuels_And_Lubricants_Handling_And_Storage.SHIPFUELSYS.TANKCOMP22\coord.y\\Full_MeOH">Full_MeOH!$D$505</definedName>
    <definedName name="SHP.AUX_SYS.Fuels_And_Lubricants_Handling_And_Storage.SHIPFUELSYS.TANKCOMP22\coord.y\\MeOH">MeOH!$D$502</definedName>
    <definedName name="SHP.AUX_SYS.Fuels_And_Lubricants_Handling_And_Storage.SHIPFUELSYS.TANKCOMP22\coord.y\\MGO">MGO!$D$242</definedName>
    <definedName name="SHP.AUX_SYS.Fuels_And_Lubricants_Handling_And_Storage.SHIPFUELSYS.TANKCOMP22\coord.z\\Full_MeOH">Full_MeOH!$D$506</definedName>
    <definedName name="SHP.AUX_SYS.Fuels_And_Lubricants_Handling_And_Storage.SHIPFUELSYS.TANKCOMP22\coord.z\\MeOH">MeOH!$D$503</definedName>
    <definedName name="SHP.AUX_SYS.Fuels_And_Lubricants_Handling_And_Storage.SHIPFUELSYS.TANKCOMP22\coord.z\\MGO">MGO!$D$243</definedName>
    <definedName name="SHP.AUX_SYS.Fuels_And_Lubricants_Handling_And_Storage.SHIPFUELSYS.TANKCOMP22\Full_MeOH">Full_MeOH!$D$498</definedName>
    <definedName name="SHP.AUX_SYS.Fuels_And_Lubricants_Handling_And_Storage.SHIPFUELSYS.TANKCOMP22\h\\Full_MeOH">Full_MeOH!$D$507</definedName>
    <definedName name="SHP.AUX_SYS.Fuels_And_Lubricants_Handling_And_Storage.SHIPFUELSYS.TANKCOMP22\h\\MeOH">MeOH!$D$504</definedName>
    <definedName name="SHP.AUX_SYS.Fuels_And_Lubricants_Handling_And_Storage.SHIPFUELSYS.TANKCOMP22\h\\MGO">MGO!$D$244</definedName>
    <definedName name="SHP.AUX_SYS.Fuels_And_Lubricants_Handling_And_Storage.SHIPFUELSYS.TANKCOMP22\kind\\Full_MeOH">Full_MeOH!$D$508</definedName>
    <definedName name="SHP.AUX_SYS.Fuels_And_Lubricants_Handling_And_Storage.SHIPFUELSYS.TANKCOMP22\kind\\MeOH">MeOH!$D$505</definedName>
    <definedName name="SHP.AUX_SYS.Fuels_And_Lubricants_Handling_And_Storage.SHIPFUELSYS.TANKCOMP22\kind\\MGO">MGO!$D$245</definedName>
    <definedName name="SHP.AUX_SYS.Fuels_And_Lubricants_Handling_And_Storage.SHIPFUELSYS.TANKCOMP22\l\\Full_MeOH">Full_MeOH!$D$509</definedName>
    <definedName name="SHP.AUX_SYS.Fuels_And_Lubricants_Handling_And_Storage.SHIPFUELSYS.TANKCOMP22\l\\MeOH">MeOH!$D$506</definedName>
    <definedName name="SHP.AUX_SYS.Fuels_And_Lubricants_Handling_And_Storage.SHIPFUELSYS.TANKCOMP22\l\\MGO">MGO!$D$246</definedName>
    <definedName name="SHP.AUX_SYS.Fuels_And_Lubricants_Handling_And_Storage.SHIPFUELSYS.TANKCOMP22\m\\Full_MeOH">Full_MeOH!$D$510</definedName>
    <definedName name="SHP.AUX_SYS.Fuels_And_Lubricants_Handling_And_Storage.SHIPFUELSYS.TANKCOMP22\m\\MeOH">MeOH!$D$507</definedName>
    <definedName name="SHP.AUX_SYS.Fuels_And_Lubricants_Handling_And_Storage.SHIPFUELSYS.TANKCOMP22\m\\MGO">MGO!$D$247</definedName>
    <definedName name="SHP.AUX_SYS.Fuels_And_Lubricants_Handling_And_Storage.SHIPFUELSYS.TANKCOMP22\m_tot\\Full_MeOH">Full_MeOH!$D$511</definedName>
    <definedName name="SHP.AUX_SYS.Fuels_And_Lubricants_Handling_And_Storage.SHIPFUELSYS.TANKCOMP22\m_tot\\MeOH">MeOH!$D$508</definedName>
    <definedName name="SHP.AUX_SYS.Fuels_And_Lubricants_Handling_And_Storage.SHIPFUELSYS.TANKCOMP22\m_tot\\MGO">MGO!$D$248</definedName>
    <definedName name="SHP.AUX_SYS.Fuels_And_Lubricants_Handling_And_Storage.SHIPFUELSYS.TANKCOMP22\mass_margin\\Full_MeOH">Full_MeOH!$D$512</definedName>
    <definedName name="SHP.AUX_SYS.Fuels_And_Lubricants_Handling_And_Storage.SHIPFUELSYS.TANKCOMP22\mass_margin\\MeOH">MeOH!$D$509</definedName>
    <definedName name="SHP.AUX_SYS.Fuels_And_Lubricants_Handling_And_Storage.SHIPFUELSYS.TANKCOMP22\mass_margin\\MGO">MGO!$D$249</definedName>
    <definedName name="SHP.AUX_SYS.Fuels_And_Lubricants_Handling_And_Storage.SHIPFUELSYS.TANKCOMP22\MeOH">MeOH!$D$495</definedName>
    <definedName name="SHP.AUX_SYS.Fuels_And_Lubricants_Handling_And_Storage.SHIPFUELSYS.TANKCOMP22\MGO">MGO!$D$235</definedName>
    <definedName name="SHP.AUX_SYS.Fuels_And_Lubricants_Handling_And_Storage.SHIPFUELSYS.TANKCOMP22\orientation.r11\\Full_MeOH">Full_MeOH!$D$513</definedName>
    <definedName name="SHP.AUX_SYS.Fuels_And_Lubricants_Handling_And_Storage.SHIPFUELSYS.TANKCOMP22\orientation.r11\\MeOH">MeOH!$D$510</definedName>
    <definedName name="SHP.AUX_SYS.Fuels_And_Lubricants_Handling_And_Storage.SHIPFUELSYS.TANKCOMP22\orientation.r11\\MGO">MGO!$D$250</definedName>
    <definedName name="SHP.AUX_SYS.Fuels_And_Lubricants_Handling_And_Storage.SHIPFUELSYS.TANKCOMP22\orientation.r12\\Full_MeOH">Full_MeOH!$D$514</definedName>
    <definedName name="SHP.AUX_SYS.Fuels_And_Lubricants_Handling_And_Storage.SHIPFUELSYS.TANKCOMP22\orientation.r12\\MeOH">MeOH!$D$511</definedName>
    <definedName name="SHP.AUX_SYS.Fuels_And_Lubricants_Handling_And_Storage.SHIPFUELSYS.TANKCOMP22\orientation.r12\\MGO">MGO!$D$251</definedName>
    <definedName name="SHP.AUX_SYS.Fuels_And_Lubricants_Handling_And_Storage.SHIPFUELSYS.TANKCOMP22\orientation.r13\\Full_MeOH">Full_MeOH!$D$515</definedName>
    <definedName name="SHP.AUX_SYS.Fuels_And_Lubricants_Handling_And_Storage.SHIPFUELSYS.TANKCOMP22\orientation.r13\\MeOH">MeOH!$D$512</definedName>
    <definedName name="SHP.AUX_SYS.Fuels_And_Lubricants_Handling_And_Storage.SHIPFUELSYS.TANKCOMP22\orientation.r13\\MGO">MGO!$D$252</definedName>
    <definedName name="SHP.AUX_SYS.Fuels_And_Lubricants_Handling_And_Storage.SHIPFUELSYS.TANKCOMP22\orientation.r21\\Full_MeOH">Full_MeOH!$D$516</definedName>
    <definedName name="SHP.AUX_SYS.Fuels_And_Lubricants_Handling_And_Storage.SHIPFUELSYS.TANKCOMP22\orientation.r21\\MeOH">MeOH!$D$513</definedName>
    <definedName name="SHP.AUX_SYS.Fuels_And_Lubricants_Handling_And_Storage.SHIPFUELSYS.TANKCOMP22\orientation.r21\\MGO">MGO!$D$253</definedName>
    <definedName name="SHP.AUX_SYS.Fuels_And_Lubricants_Handling_And_Storage.SHIPFUELSYS.TANKCOMP22\orientation.r22\\Full_MeOH">Full_MeOH!$D$517</definedName>
    <definedName name="SHP.AUX_SYS.Fuels_And_Lubricants_Handling_And_Storage.SHIPFUELSYS.TANKCOMP22\orientation.r22\\MeOH">MeOH!$D$514</definedName>
    <definedName name="SHP.AUX_SYS.Fuels_And_Lubricants_Handling_And_Storage.SHIPFUELSYS.TANKCOMP22\orientation.r22\\MGO">MGO!$D$254</definedName>
    <definedName name="SHP.AUX_SYS.Fuels_And_Lubricants_Handling_And_Storage.SHIPFUELSYS.TANKCOMP22\orientation.r23\\Full_MeOH">Full_MeOH!$D$518</definedName>
    <definedName name="SHP.AUX_SYS.Fuels_And_Lubricants_Handling_And_Storage.SHIPFUELSYS.TANKCOMP22\orientation.r23\\MeOH">MeOH!$D$515</definedName>
    <definedName name="SHP.AUX_SYS.Fuels_And_Lubricants_Handling_And_Storage.SHIPFUELSYS.TANKCOMP22\orientation.r23\\MGO">MGO!$D$255</definedName>
    <definedName name="SHP.AUX_SYS.Fuels_And_Lubricants_Handling_And_Storage.SHIPFUELSYS.TANKCOMP22\orientation.r31\\Full_MeOH">Full_MeOH!$D$519</definedName>
    <definedName name="SHP.AUX_SYS.Fuels_And_Lubricants_Handling_And_Storage.SHIPFUELSYS.TANKCOMP22\orientation.r31\\MeOH">MeOH!$D$516</definedName>
    <definedName name="SHP.AUX_SYS.Fuels_And_Lubricants_Handling_And_Storage.SHIPFUELSYS.TANKCOMP22\orientation.r31\\MGO">MGO!$D$256</definedName>
    <definedName name="SHP.AUX_SYS.Fuels_And_Lubricants_Handling_And_Storage.SHIPFUELSYS.TANKCOMP22\orientation.r32\\Full_MeOH">Full_MeOH!$D$520</definedName>
    <definedName name="SHP.AUX_SYS.Fuels_And_Lubricants_Handling_And_Storage.SHIPFUELSYS.TANKCOMP22\orientation.r32\\MeOH">MeOH!$D$517</definedName>
    <definedName name="SHP.AUX_SYS.Fuels_And_Lubricants_Handling_And_Storage.SHIPFUELSYS.TANKCOMP22\orientation.r32\\MGO">MGO!$D$257</definedName>
    <definedName name="SHP.AUX_SYS.Fuels_And_Lubricants_Handling_And_Storage.SHIPFUELSYS.TANKCOMP22\orientation.r33\\Full_MeOH">Full_MeOH!$D$521</definedName>
    <definedName name="SHP.AUX_SYS.Fuels_And_Lubricants_Handling_And_Storage.SHIPFUELSYS.TANKCOMP22\orientation.r33\\MeOH">MeOH!$D$518</definedName>
    <definedName name="SHP.AUX_SYS.Fuels_And_Lubricants_Handling_And_Storage.SHIPFUELSYS.TANKCOMP22\orientation.r33\\MGO">MGO!$D$258</definedName>
    <definedName name="SHP.AUX_SYS.Fuels_And_Lubricants_Handling_And_Storage.SHIPFUELSYS.TANKCOMP22\V\\Full_MeOH">Full_MeOH!$D$522</definedName>
    <definedName name="SHP.AUX_SYS.Fuels_And_Lubricants_Handling_And_Storage.SHIPFUELSYS.TANKCOMP22\V\\MeOH">MeOH!$D$519</definedName>
    <definedName name="SHP.AUX_SYS.Fuels_And_Lubricants_Handling_And_Storage.SHIPFUELSYS.TANKCOMP22\V\\MGO">MGO!$D$259</definedName>
    <definedName name="SHP.AUX_SYS.Fuels_And_Lubricants_Handling_And_Storage.SHIPFUELSYS.TANKCOMP22\wid_diameter\\Full_MeOH">Full_MeOH!$D$523</definedName>
    <definedName name="SHP.AUX_SYS.Fuels_And_Lubricants_Handling_And_Storage.SHIPFUELSYS.TANKCOMP22\wid_diameter\\MeOH">MeOH!$D$520</definedName>
    <definedName name="SHP.AUX_SYS.Fuels_And_Lubricants_Handling_And_Storage.SHIPFUELSYS.TANKCOMP22\wid_diameter\\MGO">MGO!$D$260</definedName>
    <definedName name="SHP.AUX_SYS.Fuels_And_Lubricants_Handling_And_Storage.SHIPFUELSYS.TANKCOMP24.MeOH\Coff_penal\\Full_MeOH">Full_MeOH!$D$556</definedName>
    <definedName name="SHP.AUX_SYS.Fuels_And_Lubricants_Handling_And_Storage.SHIPFUELSYS.TANKCOMP24.MeOH\Coff_V_penal\\Full_MeOH">Full_MeOH!$D$557</definedName>
    <definedName name="SHP.AUX_SYS.Fuels_And_Lubricants_Handling_And_Storage.SHIPFUELSYS.TANKCOMP24.MeOH\Full_MeOH">Full_MeOH!$D$555</definedName>
    <definedName name="SHP.AUX_SYS.Fuels_And_Lubricants_Handling_And_Storage.SHIPFUELSYS.TANKCOMP24.MeOH\n_items\\Full_MeOH">Full_MeOH!$D$558</definedName>
    <definedName name="SHP.AUX_SYS.Fuels_And_Lubricants_Handling_And_Storage.SHIPFUELSYS.TANKCOMP24.MeOH\ρ\\Full_MeOH">Full_MeOH!$D$559</definedName>
    <definedName name="SHP.AUX_SYS.Fuels_And_Lubricants_Handling_And_Storage.SHIPFUELSYS.TANKCOMP24.MGO\MeOH">MeOH!$D$549</definedName>
    <definedName name="SHP.AUX_SYS.Fuels_And_Lubricants_Handling_And_Storage.SHIPFUELSYS.TANKCOMP24.MGO\MGO">MGO!$D$289</definedName>
    <definedName name="SHP.AUX_SYS.Fuels_And_Lubricants_Handling_And_Storage.SHIPFUELSYS.TANKCOMP24.MGO\ρ\\MeOH">MeOH!$D$550</definedName>
    <definedName name="SHP.AUX_SYS.Fuels_And_Lubricants_Handling_And_Storage.SHIPFUELSYS.TANKCOMP24.MGO\ρ\\MGO">MGO!$D$290</definedName>
    <definedName name="SHP.AUX_SYS.Fuels_And_Lubricants_Handling_And_Storage.SHIPFUELSYS.TANKCOMP24\CoG_x\\Full_MeOH">Full_MeOH!$D$530</definedName>
    <definedName name="SHP.AUX_SYS.Fuels_And_Lubricants_Handling_And_Storage.SHIPFUELSYS.TANKCOMP24\CoG_x\\MeOH">MeOH!$D$524</definedName>
    <definedName name="SHP.AUX_SYS.Fuels_And_Lubricants_Handling_And_Storage.SHIPFUELSYS.TANKCOMP24\CoG_x\\MGO">MGO!$D$264</definedName>
    <definedName name="SHP.AUX_SYS.Fuels_And_Lubricants_Handling_And_Storage.SHIPFUELSYS.TANKCOMP24\CoG_y\\Full_MeOH">Full_MeOH!$D$531</definedName>
    <definedName name="SHP.AUX_SYS.Fuels_And_Lubricants_Handling_And_Storage.SHIPFUELSYS.TANKCOMP24\CoG_y\\MeOH">MeOH!$D$525</definedName>
    <definedName name="SHP.AUX_SYS.Fuels_And_Lubricants_Handling_And_Storage.SHIPFUELSYS.TANKCOMP24\CoG_y\\MGO">MGO!$D$265</definedName>
    <definedName name="SHP.AUX_SYS.Fuels_And_Lubricants_Handling_And_Storage.SHIPFUELSYS.TANKCOMP24\CoG_z\\Full_MeOH">Full_MeOH!$D$532</definedName>
    <definedName name="SHP.AUX_SYS.Fuels_And_Lubricants_Handling_And_Storage.SHIPFUELSYS.TANKCOMP24\CoG_z\\MeOH">MeOH!$D$526</definedName>
    <definedName name="SHP.AUX_SYS.Fuels_And_Lubricants_Handling_And_Storage.SHIPFUELSYS.TANKCOMP24\CoG_z\\MGO">MGO!$D$266</definedName>
    <definedName name="SHP.AUX_SYS.Fuels_And_Lubricants_Handling_And_Storage.SHIPFUELSYS.TANKCOMP24\CoG_Z_fuel\\Full_MeOH">Full_MeOH!$D$533</definedName>
    <definedName name="SHP.AUX_SYS.Fuels_And_Lubricants_Handling_And_Storage.SHIPFUELSYS.TANKCOMP24\CoG_Z_fuel\\MeOH">MeOH!$D$527</definedName>
    <definedName name="SHP.AUX_SYS.Fuels_And_Lubricants_Handling_And_Storage.SHIPFUELSYS.TANKCOMP24\CoG_Z_fuel\\MGO">MGO!$D$267</definedName>
    <definedName name="SHP.AUX_SYS.Fuels_And_Lubricants_Handling_And_Storage.SHIPFUELSYS.TANKCOMP24\color\\Full_MeOH">Full_MeOH!$D$534</definedName>
    <definedName name="SHP.AUX_SYS.Fuels_And_Lubricants_Handling_And_Storage.SHIPFUELSYS.TANKCOMP24\color\\MeOH">MeOH!$D$528</definedName>
    <definedName name="SHP.AUX_SYS.Fuels_And_Lubricants_Handling_And_Storage.SHIPFUELSYS.TANKCOMP24\color\\MGO">MGO!$D$268</definedName>
    <definedName name="SHP.AUX_SYS.Fuels_And_Lubricants_Handling_And_Storage.SHIPFUELSYS.TANKCOMP24\coord.x\\Full_MeOH">Full_MeOH!$D$535</definedName>
    <definedName name="SHP.AUX_SYS.Fuels_And_Lubricants_Handling_And_Storage.SHIPFUELSYS.TANKCOMP24\coord.x\\MeOH">MeOH!$D$529</definedName>
    <definedName name="SHP.AUX_SYS.Fuels_And_Lubricants_Handling_And_Storage.SHIPFUELSYS.TANKCOMP24\coord.x\\MGO">MGO!$D$269</definedName>
    <definedName name="SHP.AUX_SYS.Fuels_And_Lubricants_Handling_And_Storage.SHIPFUELSYS.TANKCOMP24\coord.y\\Full_MeOH">Full_MeOH!$D$536</definedName>
    <definedName name="SHP.AUX_SYS.Fuels_And_Lubricants_Handling_And_Storage.SHIPFUELSYS.TANKCOMP24\coord.y\\MeOH">MeOH!$D$530</definedName>
    <definedName name="SHP.AUX_SYS.Fuels_And_Lubricants_Handling_And_Storage.SHIPFUELSYS.TANKCOMP24\coord.y\\MGO">MGO!$D$270</definedName>
    <definedName name="SHP.AUX_SYS.Fuels_And_Lubricants_Handling_And_Storage.SHIPFUELSYS.TANKCOMP24\coord.z\\Full_MeOH">Full_MeOH!$D$537</definedName>
    <definedName name="SHP.AUX_SYS.Fuels_And_Lubricants_Handling_And_Storage.SHIPFUELSYS.TANKCOMP24\coord.z\\MeOH">MeOH!$D$531</definedName>
    <definedName name="SHP.AUX_SYS.Fuels_And_Lubricants_Handling_And_Storage.SHIPFUELSYS.TANKCOMP24\coord.z\\MGO">MGO!$D$271</definedName>
    <definedName name="SHP.AUX_SYS.Fuels_And_Lubricants_Handling_And_Storage.SHIPFUELSYS.TANKCOMP24\Full_MeOH">Full_MeOH!$D$529</definedName>
    <definedName name="SHP.AUX_SYS.Fuels_And_Lubricants_Handling_And_Storage.SHIPFUELSYS.TANKCOMP24\h\\Full_MeOH">Full_MeOH!$D$538</definedName>
    <definedName name="SHP.AUX_SYS.Fuels_And_Lubricants_Handling_And_Storage.SHIPFUELSYS.TANKCOMP24\h\\MeOH">MeOH!$D$532</definedName>
    <definedName name="SHP.AUX_SYS.Fuels_And_Lubricants_Handling_And_Storage.SHIPFUELSYS.TANKCOMP24\h\\MGO">MGO!$D$272</definedName>
    <definedName name="SHP.AUX_SYS.Fuels_And_Lubricants_Handling_And_Storage.SHIPFUELSYS.TANKCOMP24\kind\\Full_MeOH">Full_MeOH!$D$539</definedName>
    <definedName name="SHP.AUX_SYS.Fuels_And_Lubricants_Handling_And_Storage.SHIPFUELSYS.TANKCOMP24\kind\\MeOH">MeOH!$D$533</definedName>
    <definedName name="SHP.AUX_SYS.Fuels_And_Lubricants_Handling_And_Storage.SHIPFUELSYS.TANKCOMP24\kind\\MGO">MGO!$D$273</definedName>
    <definedName name="SHP.AUX_SYS.Fuels_And_Lubricants_Handling_And_Storage.SHIPFUELSYS.TANKCOMP24\l\\Full_MeOH">Full_MeOH!$D$540</definedName>
    <definedName name="SHP.AUX_SYS.Fuels_And_Lubricants_Handling_And_Storage.SHIPFUELSYS.TANKCOMP24\l\\MeOH">MeOH!$D$534</definedName>
    <definedName name="SHP.AUX_SYS.Fuels_And_Lubricants_Handling_And_Storage.SHIPFUELSYS.TANKCOMP24\l\\MGO">MGO!$D$274</definedName>
    <definedName name="SHP.AUX_SYS.Fuels_And_Lubricants_Handling_And_Storage.SHIPFUELSYS.TANKCOMP24\m\\Full_MeOH">Full_MeOH!$D$541</definedName>
    <definedName name="SHP.AUX_SYS.Fuels_And_Lubricants_Handling_And_Storage.SHIPFUELSYS.TANKCOMP24\m\\MeOH">MeOH!$D$535</definedName>
    <definedName name="SHP.AUX_SYS.Fuels_And_Lubricants_Handling_And_Storage.SHIPFUELSYS.TANKCOMP24\m\\MGO">MGO!$D$275</definedName>
    <definedName name="SHP.AUX_SYS.Fuels_And_Lubricants_Handling_And_Storage.SHIPFUELSYS.TANKCOMP24\m_tot\\Full_MeOH">Full_MeOH!$D$542</definedName>
    <definedName name="SHP.AUX_SYS.Fuels_And_Lubricants_Handling_And_Storage.SHIPFUELSYS.TANKCOMP24\m_tot\\MeOH">MeOH!$D$536</definedName>
    <definedName name="SHP.AUX_SYS.Fuels_And_Lubricants_Handling_And_Storage.SHIPFUELSYS.TANKCOMP24\m_tot\\MGO">MGO!$D$276</definedName>
    <definedName name="SHP.AUX_SYS.Fuels_And_Lubricants_Handling_And_Storage.SHIPFUELSYS.TANKCOMP24\mass_margin\\Full_MeOH">Full_MeOH!$D$543</definedName>
    <definedName name="SHP.AUX_SYS.Fuels_And_Lubricants_Handling_And_Storage.SHIPFUELSYS.TANKCOMP24\mass_margin\\MeOH">MeOH!$D$537</definedName>
    <definedName name="SHP.AUX_SYS.Fuels_And_Lubricants_Handling_And_Storage.SHIPFUELSYS.TANKCOMP24\mass_margin\\MGO">MGO!$D$277</definedName>
    <definedName name="SHP.AUX_SYS.Fuels_And_Lubricants_Handling_And_Storage.SHIPFUELSYS.TANKCOMP24\MeOH">MeOH!$D$523</definedName>
    <definedName name="SHP.AUX_SYS.Fuels_And_Lubricants_Handling_And_Storage.SHIPFUELSYS.TANKCOMP24\MGO">MGO!$D$263</definedName>
    <definedName name="SHP.AUX_SYS.Fuels_And_Lubricants_Handling_And_Storage.SHIPFUELSYS.TANKCOMP24\orientation.r11\\Full_MeOH">Full_MeOH!$D$544</definedName>
    <definedName name="SHP.AUX_SYS.Fuels_And_Lubricants_Handling_And_Storage.SHIPFUELSYS.TANKCOMP24\orientation.r11\\MeOH">MeOH!$D$538</definedName>
    <definedName name="SHP.AUX_SYS.Fuels_And_Lubricants_Handling_And_Storage.SHIPFUELSYS.TANKCOMP24\orientation.r11\\MGO">MGO!$D$278</definedName>
    <definedName name="SHP.AUX_SYS.Fuels_And_Lubricants_Handling_And_Storage.SHIPFUELSYS.TANKCOMP24\orientation.r12\\Full_MeOH">Full_MeOH!$D$545</definedName>
    <definedName name="SHP.AUX_SYS.Fuels_And_Lubricants_Handling_And_Storage.SHIPFUELSYS.TANKCOMP24\orientation.r12\\MeOH">MeOH!$D$539</definedName>
    <definedName name="SHP.AUX_SYS.Fuels_And_Lubricants_Handling_And_Storage.SHIPFUELSYS.TANKCOMP24\orientation.r12\\MGO">MGO!$D$279</definedName>
    <definedName name="SHP.AUX_SYS.Fuels_And_Lubricants_Handling_And_Storage.SHIPFUELSYS.TANKCOMP24\orientation.r13\\Full_MeOH">Full_MeOH!$D$546</definedName>
    <definedName name="SHP.AUX_SYS.Fuels_And_Lubricants_Handling_And_Storage.SHIPFUELSYS.TANKCOMP24\orientation.r13\\MeOH">MeOH!$D$540</definedName>
    <definedName name="SHP.AUX_SYS.Fuels_And_Lubricants_Handling_And_Storage.SHIPFUELSYS.TANKCOMP24\orientation.r13\\MGO">MGO!$D$280</definedName>
    <definedName name="SHP.AUX_SYS.Fuels_And_Lubricants_Handling_And_Storage.SHIPFUELSYS.TANKCOMP24\orientation.r21\\Full_MeOH">Full_MeOH!$D$547</definedName>
    <definedName name="SHP.AUX_SYS.Fuels_And_Lubricants_Handling_And_Storage.SHIPFUELSYS.TANKCOMP24\orientation.r21\\MeOH">MeOH!$D$541</definedName>
    <definedName name="SHP.AUX_SYS.Fuels_And_Lubricants_Handling_And_Storage.SHIPFUELSYS.TANKCOMP24\orientation.r21\\MGO">MGO!$D$281</definedName>
    <definedName name="SHP.AUX_SYS.Fuels_And_Lubricants_Handling_And_Storage.SHIPFUELSYS.TANKCOMP24\orientation.r22\\Full_MeOH">Full_MeOH!$D$548</definedName>
    <definedName name="SHP.AUX_SYS.Fuels_And_Lubricants_Handling_And_Storage.SHIPFUELSYS.TANKCOMP24\orientation.r22\\MeOH">MeOH!$D$542</definedName>
    <definedName name="SHP.AUX_SYS.Fuels_And_Lubricants_Handling_And_Storage.SHIPFUELSYS.TANKCOMP24\orientation.r22\\MGO">MGO!$D$282</definedName>
    <definedName name="SHP.AUX_SYS.Fuels_And_Lubricants_Handling_And_Storage.SHIPFUELSYS.TANKCOMP24\orientation.r23\\Full_MeOH">Full_MeOH!$D$549</definedName>
    <definedName name="SHP.AUX_SYS.Fuels_And_Lubricants_Handling_And_Storage.SHIPFUELSYS.TANKCOMP24\orientation.r23\\MeOH">MeOH!$D$543</definedName>
    <definedName name="SHP.AUX_SYS.Fuels_And_Lubricants_Handling_And_Storage.SHIPFUELSYS.TANKCOMP24\orientation.r23\\MGO">MGO!$D$283</definedName>
    <definedName name="SHP.AUX_SYS.Fuels_And_Lubricants_Handling_And_Storage.SHIPFUELSYS.TANKCOMP24\orientation.r31\\Full_MeOH">Full_MeOH!$D$550</definedName>
    <definedName name="SHP.AUX_SYS.Fuels_And_Lubricants_Handling_And_Storage.SHIPFUELSYS.TANKCOMP24\orientation.r31\\MeOH">MeOH!$D$544</definedName>
    <definedName name="SHP.AUX_SYS.Fuels_And_Lubricants_Handling_And_Storage.SHIPFUELSYS.TANKCOMP24\orientation.r31\\MGO">MGO!$D$284</definedName>
    <definedName name="SHP.AUX_SYS.Fuels_And_Lubricants_Handling_And_Storage.SHIPFUELSYS.TANKCOMP24\orientation.r32\\Full_MeOH">Full_MeOH!$D$551</definedName>
    <definedName name="SHP.AUX_SYS.Fuels_And_Lubricants_Handling_And_Storage.SHIPFUELSYS.TANKCOMP24\orientation.r32\\MeOH">MeOH!$D$545</definedName>
    <definedName name="SHP.AUX_SYS.Fuels_And_Lubricants_Handling_And_Storage.SHIPFUELSYS.TANKCOMP24\orientation.r32\\MGO">MGO!$D$285</definedName>
    <definedName name="SHP.AUX_SYS.Fuels_And_Lubricants_Handling_And_Storage.SHIPFUELSYS.TANKCOMP24\orientation.r33\\Full_MeOH">Full_MeOH!$D$552</definedName>
    <definedName name="SHP.AUX_SYS.Fuels_And_Lubricants_Handling_And_Storage.SHIPFUELSYS.TANKCOMP24\orientation.r33\\MeOH">MeOH!$D$546</definedName>
    <definedName name="SHP.AUX_SYS.Fuels_And_Lubricants_Handling_And_Storage.SHIPFUELSYS.TANKCOMP24\orientation.r33\\MGO">MGO!$D$286</definedName>
    <definedName name="SHP.AUX_SYS.Fuels_And_Lubricants_Handling_And_Storage.SHIPFUELSYS.TANKCOMP24\V\\Full_MeOH">Full_MeOH!$D$553</definedName>
    <definedName name="SHP.AUX_SYS.Fuels_And_Lubricants_Handling_And_Storage.SHIPFUELSYS.TANKCOMP24\V\\MeOH">MeOH!$D$547</definedName>
    <definedName name="SHP.AUX_SYS.Fuels_And_Lubricants_Handling_And_Storage.SHIPFUELSYS.TANKCOMP24\V\\MGO">MGO!$D$287</definedName>
    <definedName name="SHP.AUX_SYS.Fuels_And_Lubricants_Handling_And_Storage.SHIPFUELSYS.TANKCOMP24\wid_diameter\\Full_MeOH">Full_MeOH!$D$554</definedName>
    <definedName name="SHP.AUX_SYS.Fuels_And_Lubricants_Handling_And_Storage.SHIPFUELSYS.TANKCOMP24\wid_diameter\\MeOH">MeOH!$D$548</definedName>
    <definedName name="SHP.AUX_SYS.Fuels_And_Lubricants_Handling_And_Storage.SHIPFUELSYS.TANKCOMP24\wid_diameter\\MGO">MGO!$D$288</definedName>
    <definedName name="SHP.AUX_SYS.Fuels_And_Lubricants_Handling_And_Storage.SHIPFUELSYS.TANKCOMP25.MeOH\Coff_penal\\Full_MeOH">Full_MeOH!$D$587</definedName>
    <definedName name="SHP.AUX_SYS.Fuels_And_Lubricants_Handling_And_Storage.SHIPFUELSYS.TANKCOMP25.MeOH\Coff_V_penal\\Full_MeOH">Full_MeOH!$D$588</definedName>
    <definedName name="SHP.AUX_SYS.Fuels_And_Lubricants_Handling_And_Storage.SHIPFUELSYS.TANKCOMP25.MeOH\Full_MeOH">Full_MeOH!$D$586</definedName>
    <definedName name="SHP.AUX_SYS.Fuels_And_Lubricants_Handling_And_Storage.SHIPFUELSYS.TANKCOMP25.MeOH\n_items\\Full_MeOH">Full_MeOH!$D$589</definedName>
    <definedName name="SHP.AUX_SYS.Fuels_And_Lubricants_Handling_And_Storage.SHIPFUELSYS.TANKCOMP25.MeOH\ρ\\Full_MeOH">Full_MeOH!$D$590</definedName>
    <definedName name="SHP.AUX_SYS.Fuels_And_Lubricants_Handling_And_Storage.SHIPFUELSYS.TANKCOMP25.MGO\MeOH">MeOH!$D$577</definedName>
    <definedName name="SHP.AUX_SYS.Fuels_And_Lubricants_Handling_And_Storage.SHIPFUELSYS.TANKCOMP25.MGO\MGO">MGO!$D$317</definedName>
    <definedName name="SHP.AUX_SYS.Fuels_And_Lubricants_Handling_And_Storage.SHIPFUELSYS.TANKCOMP25.MGO\ρ\\MeOH">MeOH!$D$578</definedName>
    <definedName name="SHP.AUX_SYS.Fuels_And_Lubricants_Handling_And_Storage.SHIPFUELSYS.TANKCOMP25.MGO\ρ\\MGO">MGO!$D$318</definedName>
    <definedName name="SHP.AUX_SYS.Fuels_And_Lubricants_Handling_And_Storage.SHIPFUELSYS.TANKCOMP25\CoG_x\\Full_MeOH">Full_MeOH!$D$561</definedName>
    <definedName name="SHP.AUX_SYS.Fuels_And_Lubricants_Handling_And_Storage.SHIPFUELSYS.TANKCOMP25\CoG_x\\MeOH">MeOH!$D$552</definedName>
    <definedName name="SHP.AUX_SYS.Fuels_And_Lubricants_Handling_And_Storage.SHIPFUELSYS.TANKCOMP25\CoG_x\\MGO">MGO!$D$292</definedName>
    <definedName name="SHP.AUX_SYS.Fuels_And_Lubricants_Handling_And_Storage.SHIPFUELSYS.TANKCOMP25\CoG_y\\Full_MeOH">Full_MeOH!$D$562</definedName>
    <definedName name="SHP.AUX_SYS.Fuels_And_Lubricants_Handling_And_Storage.SHIPFUELSYS.TANKCOMP25\CoG_y\\MeOH">MeOH!$D$553</definedName>
    <definedName name="SHP.AUX_SYS.Fuels_And_Lubricants_Handling_And_Storage.SHIPFUELSYS.TANKCOMP25\CoG_y\\MGO">MGO!$D$293</definedName>
    <definedName name="SHP.AUX_SYS.Fuels_And_Lubricants_Handling_And_Storage.SHIPFUELSYS.TANKCOMP25\CoG_z\\Full_MeOH">Full_MeOH!$D$563</definedName>
    <definedName name="SHP.AUX_SYS.Fuels_And_Lubricants_Handling_And_Storage.SHIPFUELSYS.TANKCOMP25\CoG_z\\MeOH">MeOH!$D$554</definedName>
    <definedName name="SHP.AUX_SYS.Fuels_And_Lubricants_Handling_And_Storage.SHIPFUELSYS.TANKCOMP25\CoG_z\\MGO">MGO!$D$294</definedName>
    <definedName name="SHP.AUX_SYS.Fuels_And_Lubricants_Handling_And_Storage.SHIPFUELSYS.TANKCOMP25\CoG_Z_fuel\\Full_MeOH">Full_MeOH!$D$564</definedName>
    <definedName name="SHP.AUX_SYS.Fuels_And_Lubricants_Handling_And_Storage.SHIPFUELSYS.TANKCOMP25\CoG_Z_fuel\\MeOH">MeOH!$D$555</definedName>
    <definedName name="SHP.AUX_SYS.Fuels_And_Lubricants_Handling_And_Storage.SHIPFUELSYS.TANKCOMP25\CoG_Z_fuel\\MGO">MGO!$D$295</definedName>
    <definedName name="SHP.AUX_SYS.Fuels_And_Lubricants_Handling_And_Storage.SHIPFUELSYS.TANKCOMP25\color\\Full_MeOH">Full_MeOH!$D$565</definedName>
    <definedName name="SHP.AUX_SYS.Fuels_And_Lubricants_Handling_And_Storage.SHIPFUELSYS.TANKCOMP25\color\\MeOH">MeOH!$D$556</definedName>
    <definedName name="SHP.AUX_SYS.Fuels_And_Lubricants_Handling_And_Storage.SHIPFUELSYS.TANKCOMP25\color\\MGO">MGO!$D$296</definedName>
    <definedName name="SHP.AUX_SYS.Fuels_And_Lubricants_Handling_And_Storage.SHIPFUELSYS.TANKCOMP25\coord.x\\Full_MeOH">Full_MeOH!$D$566</definedName>
    <definedName name="SHP.AUX_SYS.Fuels_And_Lubricants_Handling_And_Storage.SHIPFUELSYS.TANKCOMP25\coord.x\\MeOH">MeOH!$D$557</definedName>
    <definedName name="SHP.AUX_SYS.Fuels_And_Lubricants_Handling_And_Storage.SHIPFUELSYS.TANKCOMP25\coord.x\\MGO">MGO!$D$297</definedName>
    <definedName name="SHP.AUX_SYS.Fuels_And_Lubricants_Handling_And_Storage.SHIPFUELSYS.TANKCOMP25\coord.y\\Full_MeOH">Full_MeOH!$D$567</definedName>
    <definedName name="SHP.AUX_SYS.Fuels_And_Lubricants_Handling_And_Storage.SHIPFUELSYS.TANKCOMP25\coord.y\\MeOH">MeOH!$D$558</definedName>
    <definedName name="SHP.AUX_SYS.Fuels_And_Lubricants_Handling_And_Storage.SHIPFUELSYS.TANKCOMP25\coord.y\\MGO">MGO!$D$298</definedName>
    <definedName name="SHP.AUX_SYS.Fuels_And_Lubricants_Handling_And_Storage.SHIPFUELSYS.TANKCOMP25\coord.z\\Full_MeOH">Full_MeOH!$D$568</definedName>
    <definedName name="SHP.AUX_SYS.Fuels_And_Lubricants_Handling_And_Storage.SHIPFUELSYS.TANKCOMP25\coord.z\\MeOH">MeOH!$D$559</definedName>
    <definedName name="SHP.AUX_SYS.Fuels_And_Lubricants_Handling_And_Storage.SHIPFUELSYS.TANKCOMP25\coord.z\\MGO">MGO!$D$299</definedName>
    <definedName name="SHP.AUX_SYS.Fuels_And_Lubricants_Handling_And_Storage.SHIPFUELSYS.TANKCOMP25\Full_MeOH">Full_MeOH!$D$560</definedName>
    <definedName name="SHP.AUX_SYS.Fuels_And_Lubricants_Handling_And_Storage.SHIPFUELSYS.TANKCOMP25\h\\Full_MeOH">Full_MeOH!$D$569</definedName>
    <definedName name="SHP.AUX_SYS.Fuels_And_Lubricants_Handling_And_Storage.SHIPFUELSYS.TANKCOMP25\h\\MeOH">MeOH!$D$560</definedName>
    <definedName name="SHP.AUX_SYS.Fuels_And_Lubricants_Handling_And_Storage.SHIPFUELSYS.TANKCOMP25\h\\MGO">MGO!$D$300</definedName>
    <definedName name="SHP.AUX_SYS.Fuels_And_Lubricants_Handling_And_Storage.SHIPFUELSYS.TANKCOMP25\kind\\Full_MeOH">Full_MeOH!$D$570</definedName>
    <definedName name="SHP.AUX_SYS.Fuels_And_Lubricants_Handling_And_Storage.SHIPFUELSYS.TANKCOMP25\kind\\MeOH">MeOH!$D$561</definedName>
    <definedName name="SHP.AUX_SYS.Fuels_And_Lubricants_Handling_And_Storage.SHIPFUELSYS.TANKCOMP25\kind\\MGO">MGO!$D$301</definedName>
    <definedName name="SHP.AUX_SYS.Fuels_And_Lubricants_Handling_And_Storage.SHIPFUELSYS.TANKCOMP25\l\\Full_MeOH">Full_MeOH!$D$571</definedName>
    <definedName name="SHP.AUX_SYS.Fuels_And_Lubricants_Handling_And_Storage.SHIPFUELSYS.TANKCOMP25\l\\MeOH">MeOH!$D$562</definedName>
    <definedName name="SHP.AUX_SYS.Fuels_And_Lubricants_Handling_And_Storage.SHIPFUELSYS.TANKCOMP25\l\\MGO">MGO!$D$302</definedName>
    <definedName name="SHP.AUX_SYS.Fuels_And_Lubricants_Handling_And_Storage.SHIPFUELSYS.TANKCOMP25\m\\Full_MeOH">Full_MeOH!$D$572</definedName>
    <definedName name="SHP.AUX_SYS.Fuels_And_Lubricants_Handling_And_Storage.SHIPFUELSYS.TANKCOMP25\m\\MeOH">MeOH!$D$563</definedName>
    <definedName name="SHP.AUX_SYS.Fuels_And_Lubricants_Handling_And_Storage.SHIPFUELSYS.TANKCOMP25\m\\MGO">MGO!$D$303</definedName>
    <definedName name="SHP.AUX_SYS.Fuels_And_Lubricants_Handling_And_Storage.SHIPFUELSYS.TANKCOMP25\m_tot\\Full_MeOH">Full_MeOH!$D$573</definedName>
    <definedName name="SHP.AUX_SYS.Fuels_And_Lubricants_Handling_And_Storage.SHIPFUELSYS.TANKCOMP25\m_tot\\MeOH">MeOH!$D$564</definedName>
    <definedName name="SHP.AUX_SYS.Fuels_And_Lubricants_Handling_And_Storage.SHIPFUELSYS.TANKCOMP25\m_tot\\MGO">MGO!$D$304</definedName>
    <definedName name="SHP.AUX_SYS.Fuels_And_Lubricants_Handling_And_Storage.SHIPFUELSYS.TANKCOMP25\mass_margin\\Full_MeOH">Full_MeOH!$D$574</definedName>
    <definedName name="SHP.AUX_SYS.Fuels_And_Lubricants_Handling_And_Storage.SHIPFUELSYS.TANKCOMP25\mass_margin\\MeOH">MeOH!$D$565</definedName>
    <definedName name="SHP.AUX_SYS.Fuels_And_Lubricants_Handling_And_Storage.SHIPFUELSYS.TANKCOMP25\mass_margin\\MGO">MGO!$D$305</definedName>
    <definedName name="SHP.AUX_SYS.Fuels_And_Lubricants_Handling_And_Storage.SHIPFUELSYS.TANKCOMP25\MeOH">MeOH!$D$551</definedName>
    <definedName name="SHP.AUX_SYS.Fuels_And_Lubricants_Handling_And_Storage.SHIPFUELSYS.TANKCOMP25\MGO">MGO!$D$291</definedName>
    <definedName name="SHP.AUX_SYS.Fuels_And_Lubricants_Handling_And_Storage.SHIPFUELSYS.TANKCOMP25\orientation.r11\\Full_MeOH">Full_MeOH!$D$575</definedName>
    <definedName name="SHP.AUX_SYS.Fuels_And_Lubricants_Handling_And_Storage.SHIPFUELSYS.TANKCOMP25\orientation.r11\\MeOH">MeOH!$D$566</definedName>
    <definedName name="SHP.AUX_SYS.Fuels_And_Lubricants_Handling_And_Storage.SHIPFUELSYS.TANKCOMP25\orientation.r11\\MGO">MGO!$D$306</definedName>
    <definedName name="SHP.AUX_SYS.Fuels_And_Lubricants_Handling_And_Storage.SHIPFUELSYS.TANKCOMP25\orientation.r12\\Full_MeOH">Full_MeOH!$D$576</definedName>
    <definedName name="SHP.AUX_SYS.Fuels_And_Lubricants_Handling_And_Storage.SHIPFUELSYS.TANKCOMP25\orientation.r12\\MeOH">MeOH!$D$567</definedName>
    <definedName name="SHP.AUX_SYS.Fuels_And_Lubricants_Handling_And_Storage.SHIPFUELSYS.TANKCOMP25\orientation.r12\\MGO">MGO!$D$307</definedName>
    <definedName name="SHP.AUX_SYS.Fuels_And_Lubricants_Handling_And_Storage.SHIPFUELSYS.TANKCOMP25\orientation.r13\\Full_MeOH">Full_MeOH!$D$577</definedName>
    <definedName name="SHP.AUX_SYS.Fuels_And_Lubricants_Handling_And_Storage.SHIPFUELSYS.TANKCOMP25\orientation.r13\\MeOH">MeOH!$D$568</definedName>
    <definedName name="SHP.AUX_SYS.Fuels_And_Lubricants_Handling_And_Storage.SHIPFUELSYS.TANKCOMP25\orientation.r13\\MGO">MGO!$D$308</definedName>
    <definedName name="SHP.AUX_SYS.Fuels_And_Lubricants_Handling_And_Storage.SHIPFUELSYS.TANKCOMP25\orientation.r21\\Full_MeOH">Full_MeOH!$D$578</definedName>
    <definedName name="SHP.AUX_SYS.Fuels_And_Lubricants_Handling_And_Storage.SHIPFUELSYS.TANKCOMP25\orientation.r21\\MeOH">MeOH!$D$569</definedName>
    <definedName name="SHP.AUX_SYS.Fuels_And_Lubricants_Handling_And_Storage.SHIPFUELSYS.TANKCOMP25\orientation.r21\\MGO">MGO!$D$309</definedName>
    <definedName name="SHP.AUX_SYS.Fuels_And_Lubricants_Handling_And_Storage.SHIPFUELSYS.TANKCOMP25\orientation.r22\\Full_MeOH">Full_MeOH!$D$579</definedName>
    <definedName name="SHP.AUX_SYS.Fuels_And_Lubricants_Handling_And_Storage.SHIPFUELSYS.TANKCOMP25\orientation.r22\\MeOH">MeOH!$D$570</definedName>
    <definedName name="SHP.AUX_SYS.Fuels_And_Lubricants_Handling_And_Storage.SHIPFUELSYS.TANKCOMP25\orientation.r22\\MGO">MGO!$D$310</definedName>
    <definedName name="SHP.AUX_SYS.Fuels_And_Lubricants_Handling_And_Storage.SHIPFUELSYS.TANKCOMP25\orientation.r23\\Full_MeOH">Full_MeOH!$D$580</definedName>
    <definedName name="SHP.AUX_SYS.Fuels_And_Lubricants_Handling_And_Storage.SHIPFUELSYS.TANKCOMP25\orientation.r23\\MeOH">MeOH!$D$571</definedName>
    <definedName name="SHP.AUX_SYS.Fuels_And_Lubricants_Handling_And_Storage.SHIPFUELSYS.TANKCOMP25\orientation.r23\\MGO">MGO!$D$311</definedName>
    <definedName name="SHP.AUX_SYS.Fuels_And_Lubricants_Handling_And_Storage.SHIPFUELSYS.TANKCOMP25\orientation.r31\\Full_MeOH">Full_MeOH!$D$581</definedName>
    <definedName name="SHP.AUX_SYS.Fuels_And_Lubricants_Handling_And_Storage.SHIPFUELSYS.TANKCOMP25\orientation.r31\\MeOH">MeOH!$D$572</definedName>
    <definedName name="SHP.AUX_SYS.Fuels_And_Lubricants_Handling_And_Storage.SHIPFUELSYS.TANKCOMP25\orientation.r31\\MGO">MGO!$D$312</definedName>
    <definedName name="SHP.AUX_SYS.Fuels_And_Lubricants_Handling_And_Storage.SHIPFUELSYS.TANKCOMP25\orientation.r32\\Full_MeOH">Full_MeOH!$D$582</definedName>
    <definedName name="SHP.AUX_SYS.Fuels_And_Lubricants_Handling_And_Storage.SHIPFUELSYS.TANKCOMP25\orientation.r32\\MeOH">MeOH!$D$573</definedName>
    <definedName name="SHP.AUX_SYS.Fuels_And_Lubricants_Handling_And_Storage.SHIPFUELSYS.TANKCOMP25\orientation.r32\\MGO">MGO!$D$313</definedName>
    <definedName name="SHP.AUX_SYS.Fuels_And_Lubricants_Handling_And_Storage.SHIPFUELSYS.TANKCOMP25\orientation.r33\\Full_MeOH">Full_MeOH!$D$583</definedName>
    <definedName name="SHP.AUX_SYS.Fuels_And_Lubricants_Handling_And_Storage.SHIPFUELSYS.TANKCOMP25\orientation.r33\\MeOH">MeOH!$D$574</definedName>
    <definedName name="SHP.AUX_SYS.Fuels_And_Lubricants_Handling_And_Storage.SHIPFUELSYS.TANKCOMP25\orientation.r33\\MGO">MGO!$D$314</definedName>
    <definedName name="SHP.AUX_SYS.Fuels_And_Lubricants_Handling_And_Storage.SHIPFUELSYS.TANKCOMP25\V\\Full_MeOH">Full_MeOH!$D$584</definedName>
    <definedName name="SHP.AUX_SYS.Fuels_And_Lubricants_Handling_And_Storage.SHIPFUELSYS.TANKCOMP25\V\\MeOH">MeOH!$D$575</definedName>
    <definedName name="SHP.AUX_SYS.Fuels_And_Lubricants_Handling_And_Storage.SHIPFUELSYS.TANKCOMP25\V\\MGO">MGO!$D$315</definedName>
    <definedName name="SHP.AUX_SYS.Fuels_And_Lubricants_Handling_And_Storage.SHIPFUELSYS.TANKCOMP25\wid_diameter\\Full_MeOH">Full_MeOH!$D$585</definedName>
    <definedName name="SHP.AUX_SYS.Fuels_And_Lubricants_Handling_And_Storage.SHIPFUELSYS.TANKCOMP25\wid_diameter\\MeOH">MeOH!$D$576</definedName>
    <definedName name="SHP.AUX_SYS.Fuels_And_Lubricants_Handling_And_Storage.SHIPFUELSYS.TANKCOMP25\wid_diameter\\MGO">MGO!$D$316</definedName>
    <definedName name="SHP.AUX_SYS.Fuels_And_Lubricants_Handling_And_Storage.SHIPFUELSYS.TANKCOMP26.MeOH\Coff_penal\\Full_MeOH">Full_MeOH!$D$618</definedName>
    <definedName name="SHP.AUX_SYS.Fuels_And_Lubricants_Handling_And_Storage.SHIPFUELSYS.TANKCOMP26.MeOH\Coff_V_penal\\Full_MeOH">Full_MeOH!$D$619</definedName>
    <definedName name="SHP.AUX_SYS.Fuels_And_Lubricants_Handling_And_Storage.SHIPFUELSYS.TANKCOMP26.MeOH\Full_MeOH">Full_MeOH!$D$617</definedName>
    <definedName name="SHP.AUX_SYS.Fuels_And_Lubricants_Handling_And_Storage.SHIPFUELSYS.TANKCOMP26.MeOH\n_items\\Full_MeOH">Full_MeOH!$D$620</definedName>
    <definedName name="SHP.AUX_SYS.Fuels_And_Lubricants_Handling_And_Storage.SHIPFUELSYS.TANKCOMP26.MeOH\ρ\\Full_MeOH">Full_MeOH!$D$621</definedName>
    <definedName name="SHP.AUX_SYS.Fuels_And_Lubricants_Handling_And_Storage.SHIPFUELSYS.TANKCOMP26.MGO\MeOH">MeOH!$D$605</definedName>
    <definedName name="SHP.AUX_SYS.Fuels_And_Lubricants_Handling_And_Storage.SHIPFUELSYS.TANKCOMP26.MGO\MGO">MGO!$D$345</definedName>
    <definedName name="SHP.AUX_SYS.Fuels_And_Lubricants_Handling_And_Storage.SHIPFUELSYS.TANKCOMP26.MGO\ρ\\MeOH">MeOH!$D$606</definedName>
    <definedName name="SHP.AUX_SYS.Fuels_And_Lubricants_Handling_And_Storage.SHIPFUELSYS.TANKCOMP26.MGO\ρ\\MGO">MGO!$D$346</definedName>
    <definedName name="SHP.AUX_SYS.Fuels_And_Lubricants_Handling_And_Storage.SHIPFUELSYS.TANKCOMP26\CoG_x\\Full_MeOH">Full_MeOH!$D$592</definedName>
    <definedName name="SHP.AUX_SYS.Fuels_And_Lubricants_Handling_And_Storage.SHIPFUELSYS.TANKCOMP26\CoG_x\\MeOH">MeOH!$D$580</definedName>
    <definedName name="SHP.AUX_SYS.Fuels_And_Lubricants_Handling_And_Storage.SHIPFUELSYS.TANKCOMP26\CoG_x\\MGO">MGO!$D$320</definedName>
    <definedName name="SHP.AUX_SYS.Fuels_And_Lubricants_Handling_And_Storage.SHIPFUELSYS.TANKCOMP26\CoG_y\\Full_MeOH">Full_MeOH!$D$593</definedName>
    <definedName name="SHP.AUX_SYS.Fuels_And_Lubricants_Handling_And_Storage.SHIPFUELSYS.TANKCOMP26\CoG_y\\MeOH">MeOH!$D$581</definedName>
    <definedName name="SHP.AUX_SYS.Fuels_And_Lubricants_Handling_And_Storage.SHIPFUELSYS.TANKCOMP26\CoG_y\\MGO">MGO!$D$321</definedName>
    <definedName name="SHP.AUX_SYS.Fuels_And_Lubricants_Handling_And_Storage.SHIPFUELSYS.TANKCOMP26\CoG_z\\Full_MeOH">Full_MeOH!$D$594</definedName>
    <definedName name="SHP.AUX_SYS.Fuels_And_Lubricants_Handling_And_Storage.SHIPFUELSYS.TANKCOMP26\CoG_z\\MeOH">MeOH!$D$582</definedName>
    <definedName name="SHP.AUX_SYS.Fuels_And_Lubricants_Handling_And_Storage.SHIPFUELSYS.TANKCOMP26\CoG_z\\MGO">MGO!$D$322</definedName>
    <definedName name="SHP.AUX_SYS.Fuels_And_Lubricants_Handling_And_Storage.SHIPFUELSYS.TANKCOMP26\CoG_Z_fuel\\Full_MeOH">Full_MeOH!$D$595</definedName>
    <definedName name="SHP.AUX_SYS.Fuels_And_Lubricants_Handling_And_Storage.SHIPFUELSYS.TANKCOMP26\CoG_Z_fuel\\MeOH">MeOH!$D$583</definedName>
    <definedName name="SHP.AUX_SYS.Fuels_And_Lubricants_Handling_And_Storage.SHIPFUELSYS.TANKCOMP26\CoG_Z_fuel\\MGO">MGO!$D$323</definedName>
    <definedName name="SHP.AUX_SYS.Fuels_And_Lubricants_Handling_And_Storage.SHIPFUELSYS.TANKCOMP26\color\\Full_MeOH">Full_MeOH!$D$596</definedName>
    <definedName name="SHP.AUX_SYS.Fuels_And_Lubricants_Handling_And_Storage.SHIPFUELSYS.TANKCOMP26\color\\MeOH">MeOH!$D$584</definedName>
    <definedName name="SHP.AUX_SYS.Fuels_And_Lubricants_Handling_And_Storage.SHIPFUELSYS.TANKCOMP26\color\\MGO">MGO!$D$324</definedName>
    <definedName name="SHP.AUX_SYS.Fuels_And_Lubricants_Handling_And_Storage.SHIPFUELSYS.TANKCOMP26\coord.x\\Full_MeOH">Full_MeOH!$D$597</definedName>
    <definedName name="SHP.AUX_SYS.Fuels_And_Lubricants_Handling_And_Storage.SHIPFUELSYS.TANKCOMP26\coord.x\\MeOH">MeOH!$D$585</definedName>
    <definedName name="SHP.AUX_SYS.Fuels_And_Lubricants_Handling_And_Storage.SHIPFUELSYS.TANKCOMP26\coord.x\\MGO">MGO!$D$325</definedName>
    <definedName name="SHP.AUX_SYS.Fuels_And_Lubricants_Handling_And_Storage.SHIPFUELSYS.TANKCOMP26\coord.y\\Full_MeOH">Full_MeOH!$D$598</definedName>
    <definedName name="SHP.AUX_SYS.Fuels_And_Lubricants_Handling_And_Storage.SHIPFUELSYS.TANKCOMP26\coord.y\\MeOH">MeOH!$D$586</definedName>
    <definedName name="SHP.AUX_SYS.Fuels_And_Lubricants_Handling_And_Storage.SHIPFUELSYS.TANKCOMP26\coord.y\\MGO">MGO!$D$326</definedName>
    <definedName name="SHP.AUX_SYS.Fuels_And_Lubricants_Handling_And_Storage.SHIPFUELSYS.TANKCOMP26\coord.z\\Full_MeOH">Full_MeOH!$D$599</definedName>
    <definedName name="SHP.AUX_SYS.Fuels_And_Lubricants_Handling_And_Storage.SHIPFUELSYS.TANKCOMP26\coord.z\\MeOH">MeOH!$D$587</definedName>
    <definedName name="SHP.AUX_SYS.Fuels_And_Lubricants_Handling_And_Storage.SHIPFUELSYS.TANKCOMP26\coord.z\\MGO">MGO!$D$327</definedName>
    <definedName name="SHP.AUX_SYS.Fuels_And_Lubricants_Handling_And_Storage.SHIPFUELSYS.TANKCOMP26\Full_MeOH">Full_MeOH!$D$591</definedName>
    <definedName name="SHP.AUX_SYS.Fuels_And_Lubricants_Handling_And_Storage.SHIPFUELSYS.TANKCOMP26\h\\Full_MeOH">Full_MeOH!$D$600</definedName>
    <definedName name="SHP.AUX_SYS.Fuels_And_Lubricants_Handling_And_Storage.SHIPFUELSYS.TANKCOMP26\h\\MeOH">MeOH!$D$588</definedName>
    <definedName name="SHP.AUX_SYS.Fuels_And_Lubricants_Handling_And_Storage.SHIPFUELSYS.TANKCOMP26\h\\MGO">MGO!$D$328</definedName>
    <definedName name="SHP.AUX_SYS.Fuels_And_Lubricants_Handling_And_Storage.SHIPFUELSYS.TANKCOMP26\kind\\Full_MeOH">Full_MeOH!$D$601</definedName>
    <definedName name="SHP.AUX_SYS.Fuels_And_Lubricants_Handling_And_Storage.SHIPFUELSYS.TANKCOMP26\kind\\MeOH">MeOH!$D$589</definedName>
    <definedName name="SHP.AUX_SYS.Fuels_And_Lubricants_Handling_And_Storage.SHIPFUELSYS.TANKCOMP26\kind\\MGO">MGO!$D$329</definedName>
    <definedName name="SHP.AUX_SYS.Fuels_And_Lubricants_Handling_And_Storage.SHIPFUELSYS.TANKCOMP26\l\\Full_MeOH">Full_MeOH!$D$602</definedName>
    <definedName name="SHP.AUX_SYS.Fuels_And_Lubricants_Handling_And_Storage.SHIPFUELSYS.TANKCOMP26\l\\MeOH">MeOH!$D$590</definedName>
    <definedName name="SHP.AUX_SYS.Fuels_And_Lubricants_Handling_And_Storage.SHIPFUELSYS.TANKCOMP26\l\\MGO">MGO!$D$330</definedName>
    <definedName name="SHP.AUX_SYS.Fuels_And_Lubricants_Handling_And_Storage.SHIPFUELSYS.TANKCOMP26\m\\Full_MeOH">Full_MeOH!$D$603</definedName>
    <definedName name="SHP.AUX_SYS.Fuels_And_Lubricants_Handling_And_Storage.SHIPFUELSYS.TANKCOMP26\m\\MeOH">MeOH!$D$591</definedName>
    <definedName name="SHP.AUX_SYS.Fuels_And_Lubricants_Handling_And_Storage.SHIPFUELSYS.TANKCOMP26\m\\MGO">MGO!$D$331</definedName>
    <definedName name="SHP.AUX_SYS.Fuels_And_Lubricants_Handling_And_Storage.SHIPFUELSYS.TANKCOMP26\m_tot\\Full_MeOH">Full_MeOH!$D$604</definedName>
    <definedName name="SHP.AUX_SYS.Fuels_And_Lubricants_Handling_And_Storage.SHIPFUELSYS.TANKCOMP26\m_tot\\MeOH">MeOH!$D$592</definedName>
    <definedName name="SHP.AUX_SYS.Fuels_And_Lubricants_Handling_And_Storage.SHIPFUELSYS.TANKCOMP26\m_tot\\MGO">MGO!$D$332</definedName>
    <definedName name="SHP.AUX_SYS.Fuels_And_Lubricants_Handling_And_Storage.SHIPFUELSYS.TANKCOMP26\mass_margin\\Full_MeOH">Full_MeOH!$D$605</definedName>
    <definedName name="SHP.AUX_SYS.Fuels_And_Lubricants_Handling_And_Storage.SHIPFUELSYS.TANKCOMP26\mass_margin\\MeOH">MeOH!$D$593</definedName>
    <definedName name="SHP.AUX_SYS.Fuels_And_Lubricants_Handling_And_Storage.SHIPFUELSYS.TANKCOMP26\mass_margin\\MGO">MGO!$D$333</definedName>
    <definedName name="SHP.AUX_SYS.Fuels_And_Lubricants_Handling_And_Storage.SHIPFUELSYS.TANKCOMP26\MeOH">MeOH!$D$579</definedName>
    <definedName name="SHP.AUX_SYS.Fuels_And_Lubricants_Handling_And_Storage.SHIPFUELSYS.TANKCOMP26\MGO">MGO!$D$319</definedName>
    <definedName name="SHP.AUX_SYS.Fuels_And_Lubricants_Handling_And_Storage.SHIPFUELSYS.TANKCOMP26\orientation.r11\\Full_MeOH">Full_MeOH!$D$606</definedName>
    <definedName name="SHP.AUX_SYS.Fuels_And_Lubricants_Handling_And_Storage.SHIPFUELSYS.TANKCOMP26\orientation.r11\\MeOH">MeOH!$D$594</definedName>
    <definedName name="SHP.AUX_SYS.Fuels_And_Lubricants_Handling_And_Storage.SHIPFUELSYS.TANKCOMP26\orientation.r11\\MGO">MGO!$D$334</definedName>
    <definedName name="SHP.AUX_SYS.Fuels_And_Lubricants_Handling_And_Storage.SHIPFUELSYS.TANKCOMP26\orientation.r12\\Full_MeOH">Full_MeOH!$D$607</definedName>
    <definedName name="SHP.AUX_SYS.Fuels_And_Lubricants_Handling_And_Storage.SHIPFUELSYS.TANKCOMP26\orientation.r12\\MeOH">MeOH!$D$595</definedName>
    <definedName name="SHP.AUX_SYS.Fuels_And_Lubricants_Handling_And_Storage.SHIPFUELSYS.TANKCOMP26\orientation.r12\\MGO">MGO!$D$335</definedName>
    <definedName name="SHP.AUX_SYS.Fuels_And_Lubricants_Handling_And_Storage.SHIPFUELSYS.TANKCOMP26\orientation.r13\\Full_MeOH">Full_MeOH!$D$608</definedName>
    <definedName name="SHP.AUX_SYS.Fuels_And_Lubricants_Handling_And_Storage.SHIPFUELSYS.TANKCOMP26\orientation.r13\\MeOH">MeOH!$D$596</definedName>
    <definedName name="SHP.AUX_SYS.Fuels_And_Lubricants_Handling_And_Storage.SHIPFUELSYS.TANKCOMP26\orientation.r13\\MGO">MGO!$D$336</definedName>
    <definedName name="SHP.AUX_SYS.Fuels_And_Lubricants_Handling_And_Storage.SHIPFUELSYS.TANKCOMP26\orientation.r21\\Full_MeOH">Full_MeOH!$D$609</definedName>
    <definedName name="SHP.AUX_SYS.Fuels_And_Lubricants_Handling_And_Storage.SHIPFUELSYS.TANKCOMP26\orientation.r21\\MeOH">MeOH!$D$597</definedName>
    <definedName name="SHP.AUX_SYS.Fuels_And_Lubricants_Handling_And_Storage.SHIPFUELSYS.TANKCOMP26\orientation.r21\\MGO">MGO!$D$337</definedName>
    <definedName name="SHP.AUX_SYS.Fuels_And_Lubricants_Handling_And_Storage.SHIPFUELSYS.TANKCOMP26\orientation.r22\\Full_MeOH">Full_MeOH!$D$610</definedName>
    <definedName name="SHP.AUX_SYS.Fuels_And_Lubricants_Handling_And_Storage.SHIPFUELSYS.TANKCOMP26\orientation.r22\\MeOH">MeOH!$D$598</definedName>
    <definedName name="SHP.AUX_SYS.Fuels_And_Lubricants_Handling_And_Storage.SHIPFUELSYS.TANKCOMP26\orientation.r22\\MGO">MGO!$D$338</definedName>
    <definedName name="SHP.AUX_SYS.Fuels_And_Lubricants_Handling_And_Storage.SHIPFUELSYS.TANKCOMP26\orientation.r23\\Full_MeOH">Full_MeOH!$D$611</definedName>
    <definedName name="SHP.AUX_SYS.Fuels_And_Lubricants_Handling_And_Storage.SHIPFUELSYS.TANKCOMP26\orientation.r23\\MeOH">MeOH!$D$599</definedName>
    <definedName name="SHP.AUX_SYS.Fuels_And_Lubricants_Handling_And_Storage.SHIPFUELSYS.TANKCOMP26\orientation.r23\\MGO">MGO!$D$339</definedName>
    <definedName name="SHP.AUX_SYS.Fuels_And_Lubricants_Handling_And_Storage.SHIPFUELSYS.TANKCOMP26\orientation.r31\\Full_MeOH">Full_MeOH!$D$612</definedName>
    <definedName name="SHP.AUX_SYS.Fuels_And_Lubricants_Handling_And_Storage.SHIPFUELSYS.TANKCOMP26\orientation.r31\\MeOH">MeOH!$D$600</definedName>
    <definedName name="SHP.AUX_SYS.Fuels_And_Lubricants_Handling_And_Storage.SHIPFUELSYS.TANKCOMP26\orientation.r31\\MGO">MGO!$D$340</definedName>
    <definedName name="SHP.AUX_SYS.Fuels_And_Lubricants_Handling_And_Storage.SHIPFUELSYS.TANKCOMP26\orientation.r32\\Full_MeOH">Full_MeOH!$D$613</definedName>
    <definedName name="SHP.AUX_SYS.Fuels_And_Lubricants_Handling_And_Storage.SHIPFUELSYS.TANKCOMP26\orientation.r32\\MeOH">MeOH!$D$601</definedName>
    <definedName name="SHP.AUX_SYS.Fuels_And_Lubricants_Handling_And_Storage.SHIPFUELSYS.TANKCOMP26\orientation.r32\\MGO">MGO!$D$341</definedName>
    <definedName name="SHP.AUX_SYS.Fuels_And_Lubricants_Handling_And_Storage.SHIPFUELSYS.TANKCOMP26\orientation.r33\\Full_MeOH">Full_MeOH!$D$614</definedName>
    <definedName name="SHP.AUX_SYS.Fuels_And_Lubricants_Handling_And_Storage.SHIPFUELSYS.TANKCOMP26\orientation.r33\\MeOH">MeOH!$D$602</definedName>
    <definedName name="SHP.AUX_SYS.Fuels_And_Lubricants_Handling_And_Storage.SHIPFUELSYS.TANKCOMP26\orientation.r33\\MGO">MGO!$D$342</definedName>
    <definedName name="SHP.AUX_SYS.Fuels_And_Lubricants_Handling_And_Storage.SHIPFUELSYS.TANKCOMP26\V\\Full_MeOH">Full_MeOH!$D$615</definedName>
    <definedName name="SHP.AUX_SYS.Fuels_And_Lubricants_Handling_And_Storage.SHIPFUELSYS.TANKCOMP26\V\\MeOH">MeOH!$D$603</definedName>
    <definedName name="SHP.AUX_SYS.Fuels_And_Lubricants_Handling_And_Storage.SHIPFUELSYS.TANKCOMP26\V\\MGO">MGO!$D$343</definedName>
    <definedName name="SHP.AUX_SYS.Fuels_And_Lubricants_Handling_And_Storage.SHIPFUELSYS.TANKCOMP26\wid_diameter\\Full_MeOH">Full_MeOH!$D$616</definedName>
    <definedName name="SHP.AUX_SYS.Fuels_And_Lubricants_Handling_And_Storage.SHIPFUELSYS.TANKCOMP26\wid_diameter\\MeOH">MeOH!$D$604</definedName>
    <definedName name="SHP.AUX_SYS.Fuels_And_Lubricants_Handling_And_Storage.SHIPFUELSYS.TANKCOMP26\wid_diameter\\MGO">MGO!$D$344</definedName>
    <definedName name="SHP.AUX_SYS.Fuels_And_Lubricants_Handling_And_Storage.SHIPFUELSYS.TANKCOMP27.MeOH\Coff_penal\\Full_MeOH">Full_MeOH!$D$649</definedName>
    <definedName name="SHP.AUX_SYS.Fuels_And_Lubricants_Handling_And_Storage.SHIPFUELSYS.TANKCOMP27.MeOH\Coff_V_penal\\Full_MeOH">Full_MeOH!$D$650</definedName>
    <definedName name="SHP.AUX_SYS.Fuels_And_Lubricants_Handling_And_Storage.SHIPFUELSYS.TANKCOMP27.MeOH\Full_MeOH">Full_MeOH!$D$648</definedName>
    <definedName name="SHP.AUX_SYS.Fuels_And_Lubricants_Handling_And_Storage.SHIPFUELSYS.TANKCOMP27.MeOH\n_items\\Full_MeOH">Full_MeOH!$D$651</definedName>
    <definedName name="SHP.AUX_SYS.Fuels_And_Lubricants_Handling_And_Storage.SHIPFUELSYS.TANKCOMP27.MeOH\ρ\\Full_MeOH">Full_MeOH!$D$652</definedName>
    <definedName name="SHP.AUX_SYS.Fuels_And_Lubricants_Handling_And_Storage.SHIPFUELSYS.TANKCOMP27.MGO\MeOH">MeOH!$D$633</definedName>
    <definedName name="SHP.AUX_SYS.Fuels_And_Lubricants_Handling_And_Storage.SHIPFUELSYS.TANKCOMP27.MGO\MGO">MGO!$D$373</definedName>
    <definedName name="SHP.AUX_SYS.Fuels_And_Lubricants_Handling_And_Storage.SHIPFUELSYS.TANKCOMP27.MGO\ρ\\MeOH">MeOH!$D$634</definedName>
    <definedName name="SHP.AUX_SYS.Fuels_And_Lubricants_Handling_And_Storage.SHIPFUELSYS.TANKCOMP27.MGO\ρ\\MGO">MGO!$D$374</definedName>
    <definedName name="SHP.AUX_SYS.Fuels_And_Lubricants_Handling_And_Storage.SHIPFUELSYS.TANKCOMP27\CoG_x\\Full_MeOH">Full_MeOH!$D$623</definedName>
    <definedName name="SHP.AUX_SYS.Fuels_And_Lubricants_Handling_And_Storage.SHIPFUELSYS.TANKCOMP27\CoG_x\\MeOH">MeOH!$D$608</definedName>
    <definedName name="SHP.AUX_SYS.Fuels_And_Lubricants_Handling_And_Storage.SHIPFUELSYS.TANKCOMP27\CoG_x\\MGO">MGO!$D$348</definedName>
    <definedName name="SHP.AUX_SYS.Fuels_And_Lubricants_Handling_And_Storage.SHIPFUELSYS.TANKCOMP27\CoG_y\\Full_MeOH">Full_MeOH!$D$624</definedName>
    <definedName name="SHP.AUX_SYS.Fuels_And_Lubricants_Handling_And_Storage.SHIPFUELSYS.TANKCOMP27\CoG_y\\MeOH">MeOH!$D$609</definedName>
    <definedName name="SHP.AUX_SYS.Fuels_And_Lubricants_Handling_And_Storage.SHIPFUELSYS.TANKCOMP27\CoG_y\\MGO">MGO!$D$349</definedName>
    <definedName name="SHP.AUX_SYS.Fuels_And_Lubricants_Handling_And_Storage.SHIPFUELSYS.TANKCOMP27\CoG_z\\Full_MeOH">Full_MeOH!$D$625</definedName>
    <definedName name="SHP.AUX_SYS.Fuels_And_Lubricants_Handling_And_Storage.SHIPFUELSYS.TANKCOMP27\CoG_z\\MeOH">MeOH!$D$610</definedName>
    <definedName name="SHP.AUX_SYS.Fuels_And_Lubricants_Handling_And_Storage.SHIPFUELSYS.TANKCOMP27\CoG_z\\MGO">MGO!$D$350</definedName>
    <definedName name="SHP.AUX_SYS.Fuels_And_Lubricants_Handling_And_Storage.SHIPFUELSYS.TANKCOMP27\CoG_Z_fuel\\Full_MeOH">Full_MeOH!$D$626</definedName>
    <definedName name="SHP.AUX_SYS.Fuels_And_Lubricants_Handling_And_Storage.SHIPFUELSYS.TANKCOMP27\CoG_Z_fuel\\MeOH">MeOH!$D$611</definedName>
    <definedName name="SHP.AUX_SYS.Fuels_And_Lubricants_Handling_And_Storage.SHIPFUELSYS.TANKCOMP27\CoG_Z_fuel\\MGO">MGO!$D$351</definedName>
    <definedName name="SHP.AUX_SYS.Fuels_And_Lubricants_Handling_And_Storage.SHIPFUELSYS.TANKCOMP27\color\\Full_MeOH">Full_MeOH!$D$627</definedName>
    <definedName name="SHP.AUX_SYS.Fuels_And_Lubricants_Handling_And_Storage.SHIPFUELSYS.TANKCOMP27\color\\MeOH">MeOH!$D$612</definedName>
    <definedName name="SHP.AUX_SYS.Fuels_And_Lubricants_Handling_And_Storage.SHIPFUELSYS.TANKCOMP27\color\\MGO">MGO!$D$352</definedName>
    <definedName name="SHP.AUX_SYS.Fuels_And_Lubricants_Handling_And_Storage.SHIPFUELSYS.TANKCOMP27\coord.x\\Full_MeOH">Full_MeOH!$D$628</definedName>
    <definedName name="SHP.AUX_SYS.Fuels_And_Lubricants_Handling_And_Storage.SHIPFUELSYS.TANKCOMP27\coord.x\\MeOH">MeOH!$D$613</definedName>
    <definedName name="SHP.AUX_SYS.Fuels_And_Lubricants_Handling_And_Storage.SHIPFUELSYS.TANKCOMP27\coord.x\\MGO">MGO!$D$353</definedName>
    <definedName name="SHP.AUX_SYS.Fuels_And_Lubricants_Handling_And_Storage.SHIPFUELSYS.TANKCOMP27\coord.y\\Full_MeOH">Full_MeOH!$D$629</definedName>
    <definedName name="SHP.AUX_SYS.Fuels_And_Lubricants_Handling_And_Storage.SHIPFUELSYS.TANKCOMP27\coord.y\\MeOH">MeOH!$D$614</definedName>
    <definedName name="SHP.AUX_SYS.Fuels_And_Lubricants_Handling_And_Storage.SHIPFUELSYS.TANKCOMP27\coord.y\\MGO">MGO!$D$354</definedName>
    <definedName name="SHP.AUX_SYS.Fuels_And_Lubricants_Handling_And_Storage.SHIPFUELSYS.TANKCOMP27\coord.z\\Full_MeOH">Full_MeOH!$D$630</definedName>
    <definedName name="SHP.AUX_SYS.Fuels_And_Lubricants_Handling_And_Storage.SHIPFUELSYS.TANKCOMP27\coord.z\\MeOH">MeOH!$D$615</definedName>
    <definedName name="SHP.AUX_SYS.Fuels_And_Lubricants_Handling_And_Storage.SHIPFUELSYS.TANKCOMP27\coord.z\\MGO">MGO!$D$355</definedName>
    <definedName name="SHP.AUX_SYS.Fuels_And_Lubricants_Handling_And_Storage.SHIPFUELSYS.TANKCOMP27\Full_MeOH">Full_MeOH!$D$622</definedName>
    <definedName name="SHP.AUX_SYS.Fuels_And_Lubricants_Handling_And_Storage.SHIPFUELSYS.TANKCOMP27\h\\Full_MeOH">Full_MeOH!$D$631</definedName>
    <definedName name="SHP.AUX_SYS.Fuels_And_Lubricants_Handling_And_Storage.SHIPFUELSYS.TANKCOMP27\h\\MeOH">MeOH!$D$616</definedName>
    <definedName name="SHP.AUX_SYS.Fuels_And_Lubricants_Handling_And_Storage.SHIPFUELSYS.TANKCOMP27\h\\MGO">MGO!$D$356</definedName>
    <definedName name="SHP.AUX_SYS.Fuels_And_Lubricants_Handling_And_Storage.SHIPFUELSYS.TANKCOMP27\kind\\Full_MeOH">Full_MeOH!$D$632</definedName>
    <definedName name="SHP.AUX_SYS.Fuels_And_Lubricants_Handling_And_Storage.SHIPFUELSYS.TANKCOMP27\kind\\MeOH">MeOH!$D$617</definedName>
    <definedName name="SHP.AUX_SYS.Fuels_And_Lubricants_Handling_And_Storage.SHIPFUELSYS.TANKCOMP27\kind\\MGO">MGO!$D$357</definedName>
    <definedName name="SHP.AUX_SYS.Fuels_And_Lubricants_Handling_And_Storage.SHIPFUELSYS.TANKCOMP27\l\\Full_MeOH">Full_MeOH!$D$633</definedName>
    <definedName name="SHP.AUX_SYS.Fuels_And_Lubricants_Handling_And_Storage.SHIPFUELSYS.TANKCOMP27\l\\MeOH">MeOH!$D$618</definedName>
    <definedName name="SHP.AUX_SYS.Fuels_And_Lubricants_Handling_And_Storage.SHIPFUELSYS.TANKCOMP27\l\\MGO">MGO!$D$358</definedName>
    <definedName name="SHP.AUX_SYS.Fuels_And_Lubricants_Handling_And_Storage.SHIPFUELSYS.TANKCOMP27\m\\Full_MeOH">Full_MeOH!$D$634</definedName>
    <definedName name="SHP.AUX_SYS.Fuels_And_Lubricants_Handling_And_Storage.SHIPFUELSYS.TANKCOMP27\m\\MeOH">MeOH!$D$619</definedName>
    <definedName name="SHP.AUX_SYS.Fuels_And_Lubricants_Handling_And_Storage.SHIPFUELSYS.TANKCOMP27\m\\MGO">MGO!$D$359</definedName>
    <definedName name="SHP.AUX_SYS.Fuels_And_Lubricants_Handling_And_Storage.SHIPFUELSYS.TANKCOMP27\m_tot\\Full_MeOH">Full_MeOH!$D$635</definedName>
    <definedName name="SHP.AUX_SYS.Fuels_And_Lubricants_Handling_And_Storage.SHIPFUELSYS.TANKCOMP27\m_tot\\MeOH">MeOH!$D$620</definedName>
    <definedName name="SHP.AUX_SYS.Fuels_And_Lubricants_Handling_And_Storage.SHIPFUELSYS.TANKCOMP27\m_tot\\MGO">MGO!$D$360</definedName>
    <definedName name="SHP.AUX_SYS.Fuels_And_Lubricants_Handling_And_Storage.SHIPFUELSYS.TANKCOMP27\mass_margin\\Full_MeOH">Full_MeOH!$D$636</definedName>
    <definedName name="SHP.AUX_SYS.Fuels_And_Lubricants_Handling_And_Storage.SHIPFUELSYS.TANKCOMP27\mass_margin\\MeOH">MeOH!$D$621</definedName>
    <definedName name="SHP.AUX_SYS.Fuels_And_Lubricants_Handling_And_Storage.SHIPFUELSYS.TANKCOMP27\mass_margin\\MGO">MGO!$D$361</definedName>
    <definedName name="SHP.AUX_SYS.Fuels_And_Lubricants_Handling_And_Storage.SHIPFUELSYS.TANKCOMP27\MeOH">MeOH!$D$607</definedName>
    <definedName name="SHP.AUX_SYS.Fuels_And_Lubricants_Handling_And_Storage.SHIPFUELSYS.TANKCOMP27\MGO">MGO!$D$347</definedName>
    <definedName name="SHP.AUX_SYS.Fuels_And_Lubricants_Handling_And_Storage.SHIPFUELSYS.TANKCOMP27\orientation.r11\\Full_MeOH">Full_MeOH!$D$637</definedName>
    <definedName name="SHP.AUX_SYS.Fuels_And_Lubricants_Handling_And_Storage.SHIPFUELSYS.TANKCOMP27\orientation.r11\\MeOH">MeOH!$D$622</definedName>
    <definedName name="SHP.AUX_SYS.Fuels_And_Lubricants_Handling_And_Storage.SHIPFUELSYS.TANKCOMP27\orientation.r11\\MGO">MGO!$D$362</definedName>
    <definedName name="SHP.AUX_SYS.Fuels_And_Lubricants_Handling_And_Storage.SHIPFUELSYS.TANKCOMP27\orientation.r12\\Full_MeOH">Full_MeOH!$D$638</definedName>
    <definedName name="SHP.AUX_SYS.Fuels_And_Lubricants_Handling_And_Storage.SHIPFUELSYS.TANKCOMP27\orientation.r12\\MeOH">MeOH!$D$623</definedName>
    <definedName name="SHP.AUX_SYS.Fuels_And_Lubricants_Handling_And_Storage.SHIPFUELSYS.TANKCOMP27\orientation.r12\\MGO">MGO!$D$363</definedName>
    <definedName name="SHP.AUX_SYS.Fuels_And_Lubricants_Handling_And_Storage.SHIPFUELSYS.TANKCOMP27\orientation.r13\\Full_MeOH">Full_MeOH!$D$639</definedName>
    <definedName name="SHP.AUX_SYS.Fuels_And_Lubricants_Handling_And_Storage.SHIPFUELSYS.TANKCOMP27\orientation.r13\\MeOH">MeOH!$D$624</definedName>
    <definedName name="SHP.AUX_SYS.Fuels_And_Lubricants_Handling_And_Storage.SHIPFUELSYS.TANKCOMP27\orientation.r13\\MGO">MGO!$D$364</definedName>
    <definedName name="SHP.AUX_SYS.Fuels_And_Lubricants_Handling_And_Storage.SHIPFUELSYS.TANKCOMP27\orientation.r21\\Full_MeOH">Full_MeOH!$D$640</definedName>
    <definedName name="SHP.AUX_SYS.Fuels_And_Lubricants_Handling_And_Storage.SHIPFUELSYS.TANKCOMP27\orientation.r21\\MeOH">MeOH!$D$625</definedName>
    <definedName name="SHP.AUX_SYS.Fuels_And_Lubricants_Handling_And_Storage.SHIPFUELSYS.TANKCOMP27\orientation.r21\\MGO">MGO!$D$365</definedName>
    <definedName name="SHP.AUX_SYS.Fuels_And_Lubricants_Handling_And_Storage.SHIPFUELSYS.TANKCOMP27\orientation.r22\\Full_MeOH">Full_MeOH!$D$641</definedName>
    <definedName name="SHP.AUX_SYS.Fuels_And_Lubricants_Handling_And_Storage.SHIPFUELSYS.TANKCOMP27\orientation.r22\\MeOH">MeOH!$D$626</definedName>
    <definedName name="SHP.AUX_SYS.Fuels_And_Lubricants_Handling_And_Storage.SHIPFUELSYS.TANKCOMP27\orientation.r22\\MGO">MGO!$D$366</definedName>
    <definedName name="SHP.AUX_SYS.Fuels_And_Lubricants_Handling_And_Storage.SHIPFUELSYS.TANKCOMP27\orientation.r23\\Full_MeOH">Full_MeOH!$D$642</definedName>
    <definedName name="SHP.AUX_SYS.Fuels_And_Lubricants_Handling_And_Storage.SHIPFUELSYS.TANKCOMP27\orientation.r23\\MeOH">MeOH!$D$627</definedName>
    <definedName name="SHP.AUX_SYS.Fuels_And_Lubricants_Handling_And_Storage.SHIPFUELSYS.TANKCOMP27\orientation.r23\\MGO">MGO!$D$367</definedName>
    <definedName name="SHP.AUX_SYS.Fuels_And_Lubricants_Handling_And_Storage.SHIPFUELSYS.TANKCOMP27\orientation.r31\\Full_MeOH">Full_MeOH!$D$643</definedName>
    <definedName name="SHP.AUX_SYS.Fuels_And_Lubricants_Handling_And_Storage.SHIPFUELSYS.TANKCOMP27\orientation.r31\\MeOH">MeOH!$D$628</definedName>
    <definedName name="SHP.AUX_SYS.Fuels_And_Lubricants_Handling_And_Storage.SHIPFUELSYS.TANKCOMP27\orientation.r31\\MGO">MGO!$D$368</definedName>
    <definedName name="SHP.AUX_SYS.Fuels_And_Lubricants_Handling_And_Storage.SHIPFUELSYS.TANKCOMP27\orientation.r32\\Full_MeOH">Full_MeOH!$D$644</definedName>
    <definedName name="SHP.AUX_SYS.Fuels_And_Lubricants_Handling_And_Storage.SHIPFUELSYS.TANKCOMP27\orientation.r32\\MeOH">MeOH!$D$629</definedName>
    <definedName name="SHP.AUX_SYS.Fuels_And_Lubricants_Handling_And_Storage.SHIPFUELSYS.TANKCOMP27\orientation.r32\\MGO">MGO!$D$369</definedName>
    <definedName name="SHP.AUX_SYS.Fuels_And_Lubricants_Handling_And_Storage.SHIPFUELSYS.TANKCOMP27\orientation.r33\\Full_MeOH">Full_MeOH!$D$645</definedName>
    <definedName name="SHP.AUX_SYS.Fuels_And_Lubricants_Handling_And_Storage.SHIPFUELSYS.TANKCOMP27\orientation.r33\\MeOH">MeOH!$D$630</definedName>
    <definedName name="SHP.AUX_SYS.Fuels_And_Lubricants_Handling_And_Storage.SHIPFUELSYS.TANKCOMP27\orientation.r33\\MGO">MGO!$D$370</definedName>
    <definedName name="SHP.AUX_SYS.Fuels_And_Lubricants_Handling_And_Storage.SHIPFUELSYS.TANKCOMP27\V\\Full_MeOH">Full_MeOH!$D$646</definedName>
    <definedName name="SHP.AUX_SYS.Fuels_And_Lubricants_Handling_And_Storage.SHIPFUELSYS.TANKCOMP27\V\\MeOH">MeOH!$D$631</definedName>
    <definedName name="SHP.AUX_SYS.Fuels_And_Lubricants_Handling_And_Storage.SHIPFUELSYS.TANKCOMP27\V\\MGO">MGO!$D$371</definedName>
    <definedName name="SHP.AUX_SYS.Fuels_And_Lubricants_Handling_And_Storage.SHIPFUELSYS.TANKCOMP27\wid_diameter\\Full_MeOH">Full_MeOH!$D$647</definedName>
    <definedName name="SHP.AUX_SYS.Fuels_And_Lubricants_Handling_And_Storage.SHIPFUELSYS.TANKCOMP27\wid_diameter\\MeOH">MeOH!$D$632</definedName>
    <definedName name="SHP.AUX_SYS.Fuels_And_Lubricants_Handling_And_Storage.SHIPFUELSYS.TANKCOMP27\wid_diameter\\MGO">MGO!$D$372</definedName>
    <definedName name="SHP.AUX_SYS.Fuels_And_Lubricants_Handling_And_Storage.SHIPFUELSYS.TANKCOMP28.MeOH\Coff_penal\\Full_MeOH">Full_MeOH!$D$680</definedName>
    <definedName name="SHP.AUX_SYS.Fuels_And_Lubricants_Handling_And_Storage.SHIPFUELSYS.TANKCOMP28.MeOH\Coff_V_penal\\Full_MeOH">Full_MeOH!$D$681</definedName>
    <definedName name="SHP.AUX_SYS.Fuels_And_Lubricants_Handling_And_Storage.SHIPFUELSYS.TANKCOMP28.MeOH\Full_MeOH">Full_MeOH!$D$679</definedName>
    <definedName name="SHP.AUX_SYS.Fuels_And_Lubricants_Handling_And_Storage.SHIPFUELSYS.TANKCOMP28.MeOH\n_items\\Full_MeOH">Full_MeOH!$D$682</definedName>
    <definedName name="SHP.AUX_SYS.Fuels_And_Lubricants_Handling_And_Storage.SHIPFUELSYS.TANKCOMP28.MeOH\ρ\\Full_MeOH">Full_MeOH!$D$683</definedName>
    <definedName name="SHP.AUX_SYS.Fuels_And_Lubricants_Handling_And_Storage.SHIPFUELSYS.TANKCOMP28.MGO\MeOH">MeOH!$D$661</definedName>
    <definedName name="SHP.AUX_SYS.Fuels_And_Lubricants_Handling_And_Storage.SHIPFUELSYS.TANKCOMP28.MGO\MGO">MGO!$D$401</definedName>
    <definedName name="SHP.AUX_SYS.Fuels_And_Lubricants_Handling_And_Storage.SHIPFUELSYS.TANKCOMP28.MGO\ρ\\MeOH">MeOH!$D$662</definedName>
    <definedName name="SHP.AUX_SYS.Fuels_And_Lubricants_Handling_And_Storage.SHIPFUELSYS.TANKCOMP28.MGO\ρ\\MGO">MGO!$D$402</definedName>
    <definedName name="SHP.AUX_SYS.Fuels_And_Lubricants_Handling_And_Storage.SHIPFUELSYS.TANKCOMP28\CoG_x\\Full_MeOH">Full_MeOH!$D$654</definedName>
    <definedName name="SHP.AUX_SYS.Fuels_And_Lubricants_Handling_And_Storage.SHIPFUELSYS.TANKCOMP28\CoG_x\\MeOH">MeOH!$D$636</definedName>
    <definedName name="SHP.AUX_SYS.Fuels_And_Lubricants_Handling_And_Storage.SHIPFUELSYS.TANKCOMP28\CoG_x\\MGO">MGO!$D$376</definedName>
    <definedName name="SHP.AUX_SYS.Fuels_And_Lubricants_Handling_And_Storage.SHIPFUELSYS.TANKCOMP28\CoG_y\\Full_MeOH">Full_MeOH!$D$655</definedName>
    <definedName name="SHP.AUX_SYS.Fuels_And_Lubricants_Handling_And_Storage.SHIPFUELSYS.TANKCOMP28\CoG_y\\MeOH">MeOH!$D$637</definedName>
    <definedName name="SHP.AUX_SYS.Fuels_And_Lubricants_Handling_And_Storage.SHIPFUELSYS.TANKCOMP28\CoG_y\\MGO">MGO!$D$377</definedName>
    <definedName name="SHP.AUX_SYS.Fuels_And_Lubricants_Handling_And_Storage.SHIPFUELSYS.TANKCOMP28\CoG_z\\Full_MeOH">Full_MeOH!$D$656</definedName>
    <definedName name="SHP.AUX_SYS.Fuels_And_Lubricants_Handling_And_Storage.SHIPFUELSYS.TANKCOMP28\CoG_z\\MeOH">MeOH!$D$638</definedName>
    <definedName name="SHP.AUX_SYS.Fuels_And_Lubricants_Handling_And_Storage.SHIPFUELSYS.TANKCOMP28\CoG_z\\MGO">MGO!$D$378</definedName>
    <definedName name="SHP.AUX_SYS.Fuels_And_Lubricants_Handling_And_Storage.SHIPFUELSYS.TANKCOMP28\CoG_Z_fuel\\Full_MeOH">Full_MeOH!$D$657</definedName>
    <definedName name="SHP.AUX_SYS.Fuels_And_Lubricants_Handling_And_Storage.SHIPFUELSYS.TANKCOMP28\CoG_Z_fuel\\MeOH">MeOH!$D$639</definedName>
    <definedName name="SHP.AUX_SYS.Fuels_And_Lubricants_Handling_And_Storage.SHIPFUELSYS.TANKCOMP28\CoG_Z_fuel\\MGO">MGO!$D$379</definedName>
    <definedName name="SHP.AUX_SYS.Fuels_And_Lubricants_Handling_And_Storage.SHIPFUELSYS.TANKCOMP28\color\\Full_MeOH">Full_MeOH!$D$658</definedName>
    <definedName name="SHP.AUX_SYS.Fuels_And_Lubricants_Handling_And_Storage.SHIPFUELSYS.TANKCOMP28\color\\MeOH">MeOH!$D$640</definedName>
    <definedName name="SHP.AUX_SYS.Fuels_And_Lubricants_Handling_And_Storage.SHIPFUELSYS.TANKCOMP28\color\\MGO">MGO!$D$380</definedName>
    <definedName name="SHP.AUX_SYS.Fuels_And_Lubricants_Handling_And_Storage.SHIPFUELSYS.TANKCOMP28\coord.x\\Full_MeOH">Full_MeOH!$D$659</definedName>
    <definedName name="SHP.AUX_SYS.Fuels_And_Lubricants_Handling_And_Storage.SHIPFUELSYS.TANKCOMP28\coord.x\\MeOH">MeOH!$D$641</definedName>
    <definedName name="SHP.AUX_SYS.Fuels_And_Lubricants_Handling_And_Storage.SHIPFUELSYS.TANKCOMP28\coord.x\\MGO">MGO!$D$381</definedName>
    <definedName name="SHP.AUX_SYS.Fuels_And_Lubricants_Handling_And_Storage.SHIPFUELSYS.TANKCOMP28\coord.y\\Full_MeOH">Full_MeOH!$D$660</definedName>
    <definedName name="SHP.AUX_SYS.Fuels_And_Lubricants_Handling_And_Storage.SHIPFUELSYS.TANKCOMP28\coord.y\\MeOH">MeOH!$D$642</definedName>
    <definedName name="SHP.AUX_SYS.Fuels_And_Lubricants_Handling_And_Storage.SHIPFUELSYS.TANKCOMP28\coord.y\\MGO">MGO!$D$382</definedName>
    <definedName name="SHP.AUX_SYS.Fuels_And_Lubricants_Handling_And_Storage.SHIPFUELSYS.TANKCOMP28\coord.z\\Full_MeOH">Full_MeOH!$D$661</definedName>
    <definedName name="SHP.AUX_SYS.Fuels_And_Lubricants_Handling_And_Storage.SHIPFUELSYS.TANKCOMP28\coord.z\\MeOH">MeOH!$D$643</definedName>
    <definedName name="SHP.AUX_SYS.Fuels_And_Lubricants_Handling_And_Storage.SHIPFUELSYS.TANKCOMP28\coord.z\\MGO">MGO!$D$383</definedName>
    <definedName name="SHP.AUX_SYS.Fuels_And_Lubricants_Handling_And_Storage.SHIPFUELSYS.TANKCOMP28\Full_MeOH">Full_MeOH!$D$653</definedName>
    <definedName name="SHP.AUX_SYS.Fuels_And_Lubricants_Handling_And_Storage.SHIPFUELSYS.TANKCOMP28\h\\Full_MeOH">Full_MeOH!$D$662</definedName>
    <definedName name="SHP.AUX_SYS.Fuels_And_Lubricants_Handling_And_Storage.SHIPFUELSYS.TANKCOMP28\h\\MeOH">MeOH!$D$644</definedName>
    <definedName name="SHP.AUX_SYS.Fuels_And_Lubricants_Handling_And_Storage.SHIPFUELSYS.TANKCOMP28\h\\MGO">MGO!$D$384</definedName>
    <definedName name="SHP.AUX_SYS.Fuels_And_Lubricants_Handling_And_Storage.SHIPFUELSYS.TANKCOMP28\kind\\Full_MeOH">Full_MeOH!$D$663</definedName>
    <definedName name="SHP.AUX_SYS.Fuels_And_Lubricants_Handling_And_Storage.SHIPFUELSYS.TANKCOMP28\kind\\MeOH">MeOH!$D$645</definedName>
    <definedName name="SHP.AUX_SYS.Fuels_And_Lubricants_Handling_And_Storage.SHIPFUELSYS.TANKCOMP28\kind\\MGO">MGO!$D$385</definedName>
    <definedName name="SHP.AUX_SYS.Fuels_And_Lubricants_Handling_And_Storage.SHIPFUELSYS.TANKCOMP28\l\\Full_MeOH">Full_MeOH!$D$664</definedName>
    <definedName name="SHP.AUX_SYS.Fuels_And_Lubricants_Handling_And_Storage.SHIPFUELSYS.TANKCOMP28\l\\MeOH">MeOH!$D$646</definedName>
    <definedName name="SHP.AUX_SYS.Fuels_And_Lubricants_Handling_And_Storage.SHIPFUELSYS.TANKCOMP28\l\\MGO">MGO!$D$386</definedName>
    <definedName name="SHP.AUX_SYS.Fuels_And_Lubricants_Handling_And_Storage.SHIPFUELSYS.TANKCOMP28\m\\Full_MeOH">Full_MeOH!$D$665</definedName>
    <definedName name="SHP.AUX_SYS.Fuels_And_Lubricants_Handling_And_Storage.SHIPFUELSYS.TANKCOMP28\m\\MeOH">MeOH!$D$647</definedName>
    <definedName name="SHP.AUX_SYS.Fuels_And_Lubricants_Handling_And_Storage.SHIPFUELSYS.TANKCOMP28\m\\MGO">MGO!$D$387</definedName>
    <definedName name="SHP.AUX_SYS.Fuels_And_Lubricants_Handling_And_Storage.SHIPFUELSYS.TANKCOMP28\m_tot\\Full_MeOH">Full_MeOH!$D$666</definedName>
    <definedName name="SHP.AUX_SYS.Fuels_And_Lubricants_Handling_And_Storage.SHIPFUELSYS.TANKCOMP28\m_tot\\MeOH">MeOH!$D$648</definedName>
    <definedName name="SHP.AUX_SYS.Fuels_And_Lubricants_Handling_And_Storage.SHIPFUELSYS.TANKCOMP28\m_tot\\MGO">MGO!$D$388</definedName>
    <definedName name="SHP.AUX_SYS.Fuels_And_Lubricants_Handling_And_Storage.SHIPFUELSYS.TANKCOMP28\mass_margin\\Full_MeOH">Full_MeOH!$D$667</definedName>
    <definedName name="SHP.AUX_SYS.Fuels_And_Lubricants_Handling_And_Storage.SHIPFUELSYS.TANKCOMP28\mass_margin\\MeOH">MeOH!$D$649</definedName>
    <definedName name="SHP.AUX_SYS.Fuels_And_Lubricants_Handling_And_Storage.SHIPFUELSYS.TANKCOMP28\mass_margin\\MGO">MGO!$D$389</definedName>
    <definedName name="SHP.AUX_SYS.Fuels_And_Lubricants_Handling_And_Storage.SHIPFUELSYS.TANKCOMP28\MeOH">MeOH!$D$635</definedName>
    <definedName name="SHP.AUX_SYS.Fuels_And_Lubricants_Handling_And_Storage.SHIPFUELSYS.TANKCOMP28\MGO">MGO!$D$375</definedName>
    <definedName name="SHP.AUX_SYS.Fuels_And_Lubricants_Handling_And_Storage.SHIPFUELSYS.TANKCOMP28\orientation.r11\\Full_MeOH">Full_MeOH!$D$668</definedName>
    <definedName name="SHP.AUX_SYS.Fuels_And_Lubricants_Handling_And_Storage.SHIPFUELSYS.TANKCOMP28\orientation.r11\\MeOH">MeOH!$D$650</definedName>
    <definedName name="SHP.AUX_SYS.Fuels_And_Lubricants_Handling_And_Storage.SHIPFUELSYS.TANKCOMP28\orientation.r11\\MGO">MGO!$D$390</definedName>
    <definedName name="SHP.AUX_SYS.Fuels_And_Lubricants_Handling_And_Storage.SHIPFUELSYS.TANKCOMP28\orientation.r12\\Full_MeOH">Full_MeOH!$D$669</definedName>
    <definedName name="SHP.AUX_SYS.Fuels_And_Lubricants_Handling_And_Storage.SHIPFUELSYS.TANKCOMP28\orientation.r12\\MeOH">MeOH!$D$651</definedName>
    <definedName name="SHP.AUX_SYS.Fuels_And_Lubricants_Handling_And_Storage.SHIPFUELSYS.TANKCOMP28\orientation.r12\\MGO">MGO!$D$391</definedName>
    <definedName name="SHP.AUX_SYS.Fuels_And_Lubricants_Handling_And_Storage.SHIPFUELSYS.TANKCOMP28\orientation.r13\\Full_MeOH">Full_MeOH!$D$670</definedName>
    <definedName name="SHP.AUX_SYS.Fuels_And_Lubricants_Handling_And_Storage.SHIPFUELSYS.TANKCOMP28\orientation.r13\\MeOH">MeOH!$D$652</definedName>
    <definedName name="SHP.AUX_SYS.Fuels_And_Lubricants_Handling_And_Storage.SHIPFUELSYS.TANKCOMP28\orientation.r13\\MGO">MGO!$D$392</definedName>
    <definedName name="SHP.AUX_SYS.Fuels_And_Lubricants_Handling_And_Storage.SHIPFUELSYS.TANKCOMP28\orientation.r21\\Full_MeOH">Full_MeOH!$D$671</definedName>
    <definedName name="SHP.AUX_SYS.Fuels_And_Lubricants_Handling_And_Storage.SHIPFUELSYS.TANKCOMP28\orientation.r21\\MeOH">MeOH!$D$653</definedName>
    <definedName name="SHP.AUX_SYS.Fuels_And_Lubricants_Handling_And_Storage.SHIPFUELSYS.TANKCOMP28\orientation.r21\\MGO">MGO!$D$393</definedName>
    <definedName name="SHP.AUX_SYS.Fuels_And_Lubricants_Handling_And_Storage.SHIPFUELSYS.TANKCOMP28\orientation.r22\\Full_MeOH">Full_MeOH!$D$672</definedName>
    <definedName name="SHP.AUX_SYS.Fuels_And_Lubricants_Handling_And_Storage.SHIPFUELSYS.TANKCOMP28\orientation.r22\\MeOH">MeOH!$D$654</definedName>
    <definedName name="SHP.AUX_SYS.Fuels_And_Lubricants_Handling_And_Storage.SHIPFUELSYS.TANKCOMP28\orientation.r22\\MGO">MGO!$D$394</definedName>
    <definedName name="SHP.AUX_SYS.Fuels_And_Lubricants_Handling_And_Storage.SHIPFUELSYS.TANKCOMP28\orientation.r23\\Full_MeOH">Full_MeOH!$D$673</definedName>
    <definedName name="SHP.AUX_SYS.Fuels_And_Lubricants_Handling_And_Storage.SHIPFUELSYS.TANKCOMP28\orientation.r23\\MeOH">MeOH!$D$655</definedName>
    <definedName name="SHP.AUX_SYS.Fuels_And_Lubricants_Handling_And_Storage.SHIPFUELSYS.TANKCOMP28\orientation.r23\\MGO">MGO!$D$395</definedName>
    <definedName name="SHP.AUX_SYS.Fuels_And_Lubricants_Handling_And_Storage.SHIPFUELSYS.TANKCOMP28\orientation.r31\\Full_MeOH">Full_MeOH!$D$674</definedName>
    <definedName name="SHP.AUX_SYS.Fuels_And_Lubricants_Handling_And_Storage.SHIPFUELSYS.TANKCOMP28\orientation.r31\\MeOH">MeOH!$D$656</definedName>
    <definedName name="SHP.AUX_SYS.Fuels_And_Lubricants_Handling_And_Storage.SHIPFUELSYS.TANKCOMP28\orientation.r31\\MGO">MGO!$D$396</definedName>
    <definedName name="SHP.AUX_SYS.Fuels_And_Lubricants_Handling_And_Storage.SHIPFUELSYS.TANKCOMP28\orientation.r32\\Full_MeOH">Full_MeOH!$D$675</definedName>
    <definedName name="SHP.AUX_SYS.Fuels_And_Lubricants_Handling_And_Storage.SHIPFUELSYS.TANKCOMP28\orientation.r32\\MeOH">MeOH!$D$657</definedName>
    <definedName name="SHP.AUX_SYS.Fuels_And_Lubricants_Handling_And_Storage.SHIPFUELSYS.TANKCOMP28\orientation.r32\\MGO">MGO!$D$397</definedName>
    <definedName name="SHP.AUX_SYS.Fuels_And_Lubricants_Handling_And_Storage.SHIPFUELSYS.TANKCOMP28\orientation.r33\\Full_MeOH">Full_MeOH!$D$676</definedName>
    <definedName name="SHP.AUX_SYS.Fuels_And_Lubricants_Handling_And_Storage.SHIPFUELSYS.TANKCOMP28\orientation.r33\\MeOH">MeOH!$D$658</definedName>
    <definedName name="SHP.AUX_SYS.Fuels_And_Lubricants_Handling_And_Storage.SHIPFUELSYS.TANKCOMP28\orientation.r33\\MGO">MGO!$D$398</definedName>
    <definedName name="SHP.AUX_SYS.Fuels_And_Lubricants_Handling_And_Storage.SHIPFUELSYS.TANKCOMP28\V\\Full_MeOH">Full_MeOH!$D$677</definedName>
    <definedName name="SHP.AUX_SYS.Fuels_And_Lubricants_Handling_And_Storage.SHIPFUELSYS.TANKCOMP28\V\\MeOH">MeOH!$D$659</definedName>
    <definedName name="SHP.AUX_SYS.Fuels_And_Lubricants_Handling_And_Storage.SHIPFUELSYS.TANKCOMP28\V\\MGO">MGO!$D$399</definedName>
    <definedName name="SHP.AUX_SYS.Fuels_And_Lubricants_Handling_And_Storage.SHIPFUELSYS.TANKCOMP28\wid_diameter\\Full_MeOH">Full_MeOH!$D$678</definedName>
    <definedName name="SHP.AUX_SYS.Fuels_And_Lubricants_Handling_And_Storage.SHIPFUELSYS.TANKCOMP28\wid_diameter\\MeOH">MeOH!$D$660</definedName>
    <definedName name="SHP.AUX_SYS.Fuels_And_Lubricants_Handling_And_Storage.SHIPFUELSYS.TANKCOMP28\wid_diameter\\MGO">MGO!$D$400</definedName>
    <definedName name="SHP.AUX_SYS.Fuels_And_Lubricants_Handling_And_Storage.SHIPFUELSYS.TANKCOMP31.BW\MGO">#REF!</definedName>
    <definedName name="SHP.AUX_SYS.Fuels_And_Lubricants_Handling_And_Storage.SHIPFUELSYS.TANKCOMP31.BW\ρ\\MGO">#REF!</definedName>
    <definedName name="SHP.AUX_SYS.Fuels_And_Lubricants_Handling_And_Storage.SHIPFUELSYS.TANKCOMP31.MeOH\Coff_penal\\Full_MeOH">Full_MeOH!$D$711</definedName>
    <definedName name="SHP.AUX_SYS.Fuels_And_Lubricants_Handling_And_Storage.SHIPFUELSYS.TANKCOMP31.MeOH\Coff_penal\\MeOH">MeOH!$D$690</definedName>
    <definedName name="SHP.AUX_SYS.Fuels_And_Lubricants_Handling_And_Storage.SHIPFUELSYS.TANKCOMP31.MeOH\Coff_V_penal\\Full_MeOH">Full_MeOH!$D$712</definedName>
    <definedName name="SHP.AUX_SYS.Fuels_And_Lubricants_Handling_And_Storage.SHIPFUELSYS.TANKCOMP31.MeOH\Coff_V_penal\\MeOH">MeOH!$D$691</definedName>
    <definedName name="SHP.AUX_SYS.Fuels_And_Lubricants_Handling_And_Storage.SHIPFUELSYS.TANKCOMP31.MeOH\Full_MeOH">Full_MeOH!$D$710</definedName>
    <definedName name="SHP.AUX_SYS.Fuels_And_Lubricants_Handling_And_Storage.SHIPFUELSYS.TANKCOMP31.MeOH\MeOH">MeOH!$D$689</definedName>
    <definedName name="SHP.AUX_SYS.Fuels_And_Lubricants_Handling_And_Storage.SHIPFUELSYS.TANKCOMP31.MeOH\MGO">#REF!</definedName>
    <definedName name="SHP.AUX_SYS.Fuels_And_Lubricants_Handling_And_Storage.SHIPFUELSYS.TANKCOMP31.MeOH\n_items\\Full_MeOH">Full_MeOH!$D$713</definedName>
    <definedName name="SHP.AUX_SYS.Fuels_And_Lubricants_Handling_And_Storage.SHIPFUELSYS.TANKCOMP31.MeOH\n_items\\MeOH">MeOH!$D$692</definedName>
    <definedName name="SHP.AUX_SYS.Fuels_And_Lubricants_Handling_And_Storage.SHIPFUELSYS.TANKCOMP31.MeOH\ρ\\Full_MeOH">Full_MeOH!$D$714</definedName>
    <definedName name="SHP.AUX_SYS.Fuels_And_Lubricants_Handling_And_Storage.SHIPFUELSYS.TANKCOMP31.MeOH\ρ\\MeOH">MeOH!$D$693</definedName>
    <definedName name="SHP.AUX_SYS.Fuels_And_Lubricants_Handling_And_Storage.SHIPFUELSYS.TANKCOMP31.MeOH\ρ\\MGO">#REF!</definedName>
    <definedName name="SHP.AUX_SYS.Fuels_And_Lubricants_Handling_And_Storage.SHIPFUELSYS.TANKCOMP31.MGO\Full_MeOH">#REF!</definedName>
    <definedName name="SHP.AUX_SYS.Fuels_And_Lubricants_Handling_And_Storage.SHIPFUELSYS.TANKCOMP31.MGO\MGO">#REF!</definedName>
    <definedName name="SHP.AUX_SYS.Fuels_And_Lubricants_Handling_And_Storage.SHIPFUELSYS.TANKCOMP31.MGO\ρ\\Full_MeOH">#REF!</definedName>
    <definedName name="SHP.AUX_SYS.Fuels_And_Lubricants_Handling_And_Storage.SHIPFUELSYS.TANKCOMP31.MGO\ρ\\MGO">#REF!</definedName>
    <definedName name="SHP.AUX_SYS.Fuels_And_Lubricants_Handling_And_Storage.SHIPFUELSYS.TANKCOMP31\CoG_x\\Full_MeOH">Full_MeOH!$D$685</definedName>
    <definedName name="SHP.AUX_SYS.Fuels_And_Lubricants_Handling_And_Storage.SHIPFUELSYS.TANKCOMP31\CoG_x\\MeOH">MeOH!$D$664</definedName>
    <definedName name="SHP.AUX_SYS.Fuels_And_Lubricants_Handling_And_Storage.SHIPFUELSYS.TANKCOMP31\CoG_x\\MGO">MGO!$D$404</definedName>
    <definedName name="SHP.AUX_SYS.Fuels_And_Lubricants_Handling_And_Storage.SHIPFUELSYS.TANKCOMP31\CoG_y\\Full_MeOH">Full_MeOH!$D$686</definedName>
    <definedName name="SHP.AUX_SYS.Fuels_And_Lubricants_Handling_And_Storage.SHIPFUELSYS.TANKCOMP31\CoG_y\\MeOH">MeOH!$D$665</definedName>
    <definedName name="SHP.AUX_SYS.Fuels_And_Lubricants_Handling_And_Storage.SHIPFUELSYS.TANKCOMP31\CoG_y\\MGO">MGO!$D$405</definedName>
    <definedName name="SHP.AUX_SYS.Fuels_And_Lubricants_Handling_And_Storage.SHIPFUELSYS.TANKCOMP31\CoG_z\\Full_MeOH">Full_MeOH!$D$687</definedName>
    <definedName name="SHP.AUX_SYS.Fuels_And_Lubricants_Handling_And_Storage.SHIPFUELSYS.TANKCOMP31\CoG_z\\MeOH">MeOH!$D$666</definedName>
    <definedName name="SHP.AUX_SYS.Fuels_And_Lubricants_Handling_And_Storage.SHIPFUELSYS.TANKCOMP31\CoG_z\\MGO">MGO!$D$406</definedName>
    <definedName name="SHP.AUX_SYS.Fuels_And_Lubricants_Handling_And_Storage.SHIPFUELSYS.TANKCOMP31\CoG_Z_fuel\\Full_MeOH">Full_MeOH!$D$688</definedName>
    <definedName name="SHP.AUX_SYS.Fuels_And_Lubricants_Handling_And_Storage.SHIPFUELSYS.TANKCOMP31\CoG_Z_fuel\\MeOH">MeOH!$D$667</definedName>
    <definedName name="SHP.AUX_SYS.Fuels_And_Lubricants_Handling_And_Storage.SHIPFUELSYS.TANKCOMP31\CoG_Z_fuel\\MGO">MGO!$D$407</definedName>
    <definedName name="SHP.AUX_SYS.Fuels_And_Lubricants_Handling_And_Storage.SHIPFUELSYS.TANKCOMP31\color\\Full_MeOH">Full_MeOH!$D$689</definedName>
    <definedName name="SHP.AUX_SYS.Fuels_And_Lubricants_Handling_And_Storage.SHIPFUELSYS.TANKCOMP31\color\\MeOH">MeOH!$D$668</definedName>
    <definedName name="SHP.AUX_SYS.Fuels_And_Lubricants_Handling_And_Storage.SHIPFUELSYS.TANKCOMP31\color\\MGO">MGO!$D$408</definedName>
    <definedName name="SHP.AUX_SYS.Fuels_And_Lubricants_Handling_And_Storage.SHIPFUELSYS.TANKCOMP31\coord.x\\Full_MeOH">Full_MeOH!$D$690</definedName>
    <definedName name="SHP.AUX_SYS.Fuels_And_Lubricants_Handling_And_Storage.SHIPFUELSYS.TANKCOMP31\coord.x\\MeOH">MeOH!$D$669</definedName>
    <definedName name="SHP.AUX_SYS.Fuels_And_Lubricants_Handling_And_Storage.SHIPFUELSYS.TANKCOMP31\coord.x\\MGO">MGO!$D$409</definedName>
    <definedName name="SHP.AUX_SYS.Fuels_And_Lubricants_Handling_And_Storage.SHIPFUELSYS.TANKCOMP31\coord.y\\Full_MeOH">Full_MeOH!$D$691</definedName>
    <definedName name="SHP.AUX_SYS.Fuels_And_Lubricants_Handling_And_Storage.SHIPFUELSYS.TANKCOMP31\coord.y\\MeOH">MeOH!$D$670</definedName>
    <definedName name="SHP.AUX_SYS.Fuels_And_Lubricants_Handling_And_Storage.SHIPFUELSYS.TANKCOMP31\coord.y\\MGO">MGO!$D$410</definedName>
    <definedName name="SHP.AUX_SYS.Fuels_And_Lubricants_Handling_And_Storage.SHIPFUELSYS.TANKCOMP31\coord.z\\Full_MeOH">Full_MeOH!$D$692</definedName>
    <definedName name="SHP.AUX_SYS.Fuels_And_Lubricants_Handling_And_Storage.SHIPFUELSYS.TANKCOMP31\coord.z\\MeOH">MeOH!$D$671</definedName>
    <definedName name="SHP.AUX_SYS.Fuels_And_Lubricants_Handling_And_Storage.SHIPFUELSYS.TANKCOMP31\coord.z\\MGO">MGO!$D$411</definedName>
    <definedName name="SHP.AUX_SYS.Fuels_And_Lubricants_Handling_And_Storage.SHIPFUELSYS.TANKCOMP31\Full_MeOH">Full_MeOH!$D$684</definedName>
    <definedName name="SHP.AUX_SYS.Fuels_And_Lubricants_Handling_And_Storage.SHIPFUELSYS.TANKCOMP31\h\\Full_MeOH">Full_MeOH!$D$693</definedName>
    <definedName name="SHP.AUX_SYS.Fuels_And_Lubricants_Handling_And_Storage.SHIPFUELSYS.TANKCOMP31\h\\MeOH">MeOH!$D$672</definedName>
    <definedName name="SHP.AUX_SYS.Fuels_And_Lubricants_Handling_And_Storage.SHIPFUELSYS.TANKCOMP31\h\\MGO">MGO!$D$412</definedName>
    <definedName name="SHP.AUX_SYS.Fuels_And_Lubricants_Handling_And_Storage.SHIPFUELSYS.TANKCOMP31\kind\\Full_MeOH">Full_MeOH!$D$694</definedName>
    <definedName name="SHP.AUX_SYS.Fuels_And_Lubricants_Handling_And_Storage.SHIPFUELSYS.TANKCOMP31\kind\\MeOH">MeOH!$D$673</definedName>
    <definedName name="SHP.AUX_SYS.Fuels_And_Lubricants_Handling_And_Storage.SHIPFUELSYS.TANKCOMP31\kind\\MGO">MGO!$D$413</definedName>
    <definedName name="SHP.AUX_SYS.Fuels_And_Lubricants_Handling_And_Storage.SHIPFUELSYS.TANKCOMP31\l\\Full_MeOH">Full_MeOH!$D$695</definedName>
    <definedName name="SHP.AUX_SYS.Fuels_And_Lubricants_Handling_And_Storage.SHIPFUELSYS.TANKCOMP31\l\\MeOH">MeOH!$D$674</definedName>
    <definedName name="SHP.AUX_SYS.Fuels_And_Lubricants_Handling_And_Storage.SHIPFUELSYS.TANKCOMP31\l\\MGO">MGO!$D$414</definedName>
    <definedName name="SHP.AUX_SYS.Fuels_And_Lubricants_Handling_And_Storage.SHIPFUELSYS.TANKCOMP31\m\\Full_MeOH">Full_MeOH!$D$696</definedName>
    <definedName name="SHP.AUX_SYS.Fuels_And_Lubricants_Handling_And_Storage.SHIPFUELSYS.TANKCOMP31\m\\MeOH">MeOH!$D$675</definedName>
    <definedName name="SHP.AUX_SYS.Fuels_And_Lubricants_Handling_And_Storage.SHIPFUELSYS.TANKCOMP31\m\\MGO">MGO!$D$415</definedName>
    <definedName name="SHP.AUX_SYS.Fuels_And_Lubricants_Handling_And_Storage.SHIPFUELSYS.TANKCOMP31\m_tot\\Full_MeOH">Full_MeOH!$D$697</definedName>
    <definedName name="SHP.AUX_SYS.Fuels_And_Lubricants_Handling_And_Storage.SHIPFUELSYS.TANKCOMP31\m_tot\\MeOH">MeOH!$D$676</definedName>
    <definedName name="SHP.AUX_SYS.Fuels_And_Lubricants_Handling_And_Storage.SHIPFUELSYS.TANKCOMP31\m_tot\\MGO">MGO!$D$416</definedName>
    <definedName name="SHP.AUX_SYS.Fuels_And_Lubricants_Handling_And_Storage.SHIPFUELSYS.TANKCOMP31\mass_margin\\Full_MeOH">Full_MeOH!$D$698</definedName>
    <definedName name="SHP.AUX_SYS.Fuels_And_Lubricants_Handling_And_Storage.SHIPFUELSYS.TANKCOMP31\mass_margin\\MeOH">MeOH!$D$677</definedName>
    <definedName name="SHP.AUX_SYS.Fuels_And_Lubricants_Handling_And_Storage.SHIPFUELSYS.TANKCOMP31\mass_margin\\MGO">MGO!$D$417</definedName>
    <definedName name="SHP.AUX_SYS.Fuels_And_Lubricants_Handling_And_Storage.SHIPFUELSYS.TANKCOMP31\MeOH">MeOH!$D$663</definedName>
    <definedName name="SHP.AUX_SYS.Fuels_And_Lubricants_Handling_And_Storage.SHIPFUELSYS.TANKCOMP31\MGO">MGO!$D$403</definedName>
    <definedName name="SHP.AUX_SYS.Fuels_And_Lubricants_Handling_And_Storage.SHIPFUELSYS.TANKCOMP31\orientation.r11\\Full_MeOH">Full_MeOH!$D$699</definedName>
    <definedName name="SHP.AUX_SYS.Fuels_And_Lubricants_Handling_And_Storage.SHIPFUELSYS.TANKCOMP31\orientation.r11\\MeOH">MeOH!$D$678</definedName>
    <definedName name="SHP.AUX_SYS.Fuels_And_Lubricants_Handling_And_Storage.SHIPFUELSYS.TANKCOMP31\orientation.r11\\MGO">MGO!$D$418</definedName>
    <definedName name="SHP.AUX_SYS.Fuels_And_Lubricants_Handling_And_Storage.SHIPFUELSYS.TANKCOMP31\orientation.r12\\Full_MeOH">Full_MeOH!$D$700</definedName>
    <definedName name="SHP.AUX_SYS.Fuels_And_Lubricants_Handling_And_Storage.SHIPFUELSYS.TANKCOMP31\orientation.r12\\MeOH">MeOH!$D$679</definedName>
    <definedName name="SHP.AUX_SYS.Fuels_And_Lubricants_Handling_And_Storage.SHIPFUELSYS.TANKCOMP31\orientation.r12\\MGO">MGO!$D$419</definedName>
    <definedName name="SHP.AUX_SYS.Fuels_And_Lubricants_Handling_And_Storage.SHIPFUELSYS.TANKCOMP31\orientation.r13\\Full_MeOH">Full_MeOH!$D$701</definedName>
    <definedName name="SHP.AUX_SYS.Fuels_And_Lubricants_Handling_And_Storage.SHIPFUELSYS.TANKCOMP31\orientation.r13\\MeOH">MeOH!$D$680</definedName>
    <definedName name="SHP.AUX_SYS.Fuels_And_Lubricants_Handling_And_Storage.SHIPFUELSYS.TANKCOMP31\orientation.r13\\MGO">MGO!$D$420</definedName>
    <definedName name="SHP.AUX_SYS.Fuels_And_Lubricants_Handling_And_Storage.SHIPFUELSYS.TANKCOMP31\orientation.r21\\Full_MeOH">Full_MeOH!$D$702</definedName>
    <definedName name="SHP.AUX_SYS.Fuels_And_Lubricants_Handling_And_Storage.SHIPFUELSYS.TANKCOMP31\orientation.r21\\MeOH">MeOH!$D$681</definedName>
    <definedName name="SHP.AUX_SYS.Fuels_And_Lubricants_Handling_And_Storage.SHIPFUELSYS.TANKCOMP31\orientation.r21\\MGO">MGO!$D$421</definedName>
    <definedName name="SHP.AUX_SYS.Fuels_And_Lubricants_Handling_And_Storage.SHIPFUELSYS.TANKCOMP31\orientation.r22\\Full_MeOH">Full_MeOH!$D$703</definedName>
    <definedName name="SHP.AUX_SYS.Fuels_And_Lubricants_Handling_And_Storage.SHIPFUELSYS.TANKCOMP31\orientation.r22\\MeOH">MeOH!$D$682</definedName>
    <definedName name="SHP.AUX_SYS.Fuels_And_Lubricants_Handling_And_Storage.SHIPFUELSYS.TANKCOMP31\orientation.r22\\MGO">MGO!$D$422</definedName>
    <definedName name="SHP.AUX_SYS.Fuels_And_Lubricants_Handling_And_Storage.SHIPFUELSYS.TANKCOMP31\orientation.r23\\Full_MeOH">Full_MeOH!$D$704</definedName>
    <definedName name="SHP.AUX_SYS.Fuels_And_Lubricants_Handling_And_Storage.SHIPFUELSYS.TANKCOMP31\orientation.r23\\MeOH">MeOH!$D$683</definedName>
    <definedName name="SHP.AUX_SYS.Fuels_And_Lubricants_Handling_And_Storage.SHIPFUELSYS.TANKCOMP31\orientation.r23\\MGO">MGO!$D$423</definedName>
    <definedName name="SHP.AUX_SYS.Fuels_And_Lubricants_Handling_And_Storage.SHIPFUELSYS.TANKCOMP31\orientation.r31\\Full_MeOH">Full_MeOH!$D$705</definedName>
    <definedName name="SHP.AUX_SYS.Fuels_And_Lubricants_Handling_And_Storage.SHIPFUELSYS.TANKCOMP31\orientation.r31\\MeOH">MeOH!$D$684</definedName>
    <definedName name="SHP.AUX_SYS.Fuels_And_Lubricants_Handling_And_Storage.SHIPFUELSYS.TANKCOMP31\orientation.r31\\MGO">MGO!$D$424</definedName>
    <definedName name="SHP.AUX_SYS.Fuels_And_Lubricants_Handling_And_Storage.SHIPFUELSYS.TANKCOMP31\orientation.r32\\Full_MeOH">Full_MeOH!$D$706</definedName>
    <definedName name="SHP.AUX_SYS.Fuels_And_Lubricants_Handling_And_Storage.SHIPFUELSYS.TANKCOMP31\orientation.r32\\MeOH">MeOH!$D$685</definedName>
    <definedName name="SHP.AUX_SYS.Fuels_And_Lubricants_Handling_And_Storage.SHIPFUELSYS.TANKCOMP31\orientation.r32\\MGO">MGO!$D$425</definedName>
    <definedName name="SHP.AUX_SYS.Fuels_And_Lubricants_Handling_And_Storage.SHIPFUELSYS.TANKCOMP31\orientation.r33\\Full_MeOH">Full_MeOH!$D$707</definedName>
    <definedName name="SHP.AUX_SYS.Fuels_And_Lubricants_Handling_And_Storage.SHIPFUELSYS.TANKCOMP31\orientation.r33\\MeOH">MeOH!$D$686</definedName>
    <definedName name="SHP.AUX_SYS.Fuels_And_Lubricants_Handling_And_Storage.SHIPFUELSYS.TANKCOMP31\orientation.r33\\MGO">MGO!$D$426</definedName>
    <definedName name="SHP.AUX_SYS.Fuels_And_Lubricants_Handling_And_Storage.SHIPFUELSYS.TANKCOMP31\V\\Full_MeOH">Full_MeOH!$D$708</definedName>
    <definedName name="SHP.AUX_SYS.Fuels_And_Lubricants_Handling_And_Storage.SHIPFUELSYS.TANKCOMP31\V\\MeOH">MeOH!$D$687</definedName>
    <definedName name="SHP.AUX_SYS.Fuels_And_Lubricants_Handling_And_Storage.SHIPFUELSYS.TANKCOMP31\V\\MGO">MGO!$D$427</definedName>
    <definedName name="SHP.AUX_SYS.Fuels_And_Lubricants_Handling_And_Storage.SHIPFUELSYS.TANKCOMP31\wid_diameter\\Full_MeOH">Full_MeOH!$D$709</definedName>
    <definedName name="SHP.AUX_SYS.Fuels_And_Lubricants_Handling_And_Storage.SHIPFUELSYS.TANKCOMP31\wid_diameter\\MeOH">MeOH!$D$688</definedName>
    <definedName name="SHP.AUX_SYS.Fuels_And_Lubricants_Handling_And_Storage.SHIPFUELSYS.TANKCOMP31\wid_diameter\\MGO">MGO!$D$428</definedName>
    <definedName name="SHP.AUX_SYS.Fuels_And_Lubricants_Handling_And_Storage.SHIPFUELSYS.TANKCOMP32.BW\Full_MeOH">Full_MeOH!$D$741</definedName>
    <definedName name="SHP.AUX_SYS.Fuels_And_Lubricants_Handling_And_Storage.SHIPFUELSYS.TANKCOMP32.BW\MeOH">MeOH!$D$720</definedName>
    <definedName name="SHP.AUX_SYS.Fuels_And_Lubricants_Handling_And_Storage.SHIPFUELSYS.TANKCOMP32.BW\ρ\\Full_MeOH">Full_MeOH!$D$742</definedName>
    <definedName name="SHP.AUX_SYS.Fuels_And_Lubricants_Handling_And_Storage.SHIPFUELSYS.TANKCOMP32.BW\ρ\\MeOH">MeOH!$D$721</definedName>
    <definedName name="SHP.AUX_SYS.Fuels_And_Lubricants_Handling_And_Storage.SHIPFUELSYS.TANKCOMP32.MGO\MGO">MGO!$D$455</definedName>
    <definedName name="SHP.AUX_SYS.Fuels_And_Lubricants_Handling_And_Storage.SHIPFUELSYS.TANKCOMP32.MGO\ρ\\MGO">MGO!$D$456</definedName>
    <definedName name="SHP.AUX_SYS.Fuels_And_Lubricants_Handling_And_Storage.SHIPFUELSYS.TANKCOMP32\CoG_x\\Full_MeOH">Full_MeOH!$D$716</definedName>
    <definedName name="SHP.AUX_SYS.Fuels_And_Lubricants_Handling_And_Storage.SHIPFUELSYS.TANKCOMP32\CoG_x\\MeOH">MeOH!$D$695</definedName>
    <definedName name="SHP.AUX_SYS.Fuels_And_Lubricants_Handling_And_Storage.SHIPFUELSYS.TANKCOMP32\CoG_x\\MGO">MGO!$D$430</definedName>
    <definedName name="SHP.AUX_SYS.Fuels_And_Lubricants_Handling_And_Storage.SHIPFUELSYS.TANKCOMP32\CoG_y\\Full_MeOH">Full_MeOH!$D$717</definedName>
    <definedName name="SHP.AUX_SYS.Fuels_And_Lubricants_Handling_And_Storage.SHIPFUELSYS.TANKCOMP32\CoG_y\\MeOH">MeOH!$D$696</definedName>
    <definedName name="SHP.AUX_SYS.Fuels_And_Lubricants_Handling_And_Storage.SHIPFUELSYS.TANKCOMP32\CoG_y\\MGO">MGO!$D$431</definedName>
    <definedName name="SHP.AUX_SYS.Fuels_And_Lubricants_Handling_And_Storage.SHIPFUELSYS.TANKCOMP32\CoG_z\\Full_MeOH">Full_MeOH!$D$718</definedName>
    <definedName name="SHP.AUX_SYS.Fuels_And_Lubricants_Handling_And_Storage.SHIPFUELSYS.TANKCOMP32\CoG_z\\MeOH">MeOH!$D$697</definedName>
    <definedName name="SHP.AUX_SYS.Fuels_And_Lubricants_Handling_And_Storage.SHIPFUELSYS.TANKCOMP32\CoG_z\\MGO">MGO!$D$432</definedName>
    <definedName name="SHP.AUX_SYS.Fuels_And_Lubricants_Handling_And_Storage.SHIPFUELSYS.TANKCOMP32\CoG_Z_fuel\\Full_MeOH">Full_MeOH!$D$719</definedName>
    <definedName name="SHP.AUX_SYS.Fuels_And_Lubricants_Handling_And_Storage.SHIPFUELSYS.TANKCOMP32\CoG_Z_fuel\\MeOH">MeOH!$D$698</definedName>
    <definedName name="SHP.AUX_SYS.Fuels_And_Lubricants_Handling_And_Storage.SHIPFUELSYS.TANKCOMP32\CoG_Z_fuel\\MGO">MGO!$D$433</definedName>
    <definedName name="SHP.AUX_SYS.Fuels_And_Lubricants_Handling_And_Storage.SHIPFUELSYS.TANKCOMP32\color\\Full_MeOH">Full_MeOH!$D$720</definedName>
    <definedName name="SHP.AUX_SYS.Fuels_And_Lubricants_Handling_And_Storage.SHIPFUELSYS.TANKCOMP32\color\\MeOH">MeOH!$D$699</definedName>
    <definedName name="SHP.AUX_SYS.Fuels_And_Lubricants_Handling_And_Storage.SHIPFUELSYS.TANKCOMP32\color\\MGO">MGO!$D$434</definedName>
    <definedName name="SHP.AUX_SYS.Fuels_And_Lubricants_Handling_And_Storage.SHIPFUELSYS.TANKCOMP32\coord.x\\Full_MeOH">Full_MeOH!$D$721</definedName>
    <definedName name="SHP.AUX_SYS.Fuels_And_Lubricants_Handling_And_Storage.SHIPFUELSYS.TANKCOMP32\coord.x\\MeOH">MeOH!$D$700</definedName>
    <definedName name="SHP.AUX_SYS.Fuels_And_Lubricants_Handling_And_Storage.SHIPFUELSYS.TANKCOMP32\coord.x\\MGO">MGO!$D$435</definedName>
    <definedName name="SHP.AUX_SYS.Fuels_And_Lubricants_Handling_And_Storage.SHIPFUELSYS.TANKCOMP32\coord.y\\Full_MeOH">Full_MeOH!$D$722</definedName>
    <definedName name="SHP.AUX_SYS.Fuels_And_Lubricants_Handling_And_Storage.SHIPFUELSYS.TANKCOMP32\coord.y\\MeOH">MeOH!$D$701</definedName>
    <definedName name="SHP.AUX_SYS.Fuels_And_Lubricants_Handling_And_Storage.SHIPFUELSYS.TANKCOMP32\coord.y\\MGO">MGO!$D$436</definedName>
    <definedName name="SHP.AUX_SYS.Fuels_And_Lubricants_Handling_And_Storage.SHIPFUELSYS.TANKCOMP32\coord.z\\Full_MeOH">Full_MeOH!$D$723</definedName>
    <definedName name="SHP.AUX_SYS.Fuels_And_Lubricants_Handling_And_Storage.SHIPFUELSYS.TANKCOMP32\coord.z\\MeOH">MeOH!$D$702</definedName>
    <definedName name="SHP.AUX_SYS.Fuels_And_Lubricants_Handling_And_Storage.SHIPFUELSYS.TANKCOMP32\coord.z\\MGO">MGO!$D$437</definedName>
    <definedName name="SHP.AUX_SYS.Fuels_And_Lubricants_Handling_And_Storage.SHIPFUELSYS.TANKCOMP32\Full_MeOH">Full_MeOH!$D$715</definedName>
    <definedName name="SHP.AUX_SYS.Fuels_And_Lubricants_Handling_And_Storage.SHIPFUELSYS.TANKCOMP32\h\\Full_MeOH">Full_MeOH!$D$724</definedName>
    <definedName name="SHP.AUX_SYS.Fuels_And_Lubricants_Handling_And_Storage.SHIPFUELSYS.TANKCOMP32\h\\MeOH">MeOH!$D$703</definedName>
    <definedName name="SHP.AUX_SYS.Fuels_And_Lubricants_Handling_And_Storage.SHIPFUELSYS.TANKCOMP32\h\\MGO">MGO!$D$438</definedName>
    <definedName name="SHP.AUX_SYS.Fuels_And_Lubricants_Handling_And_Storage.SHIPFUELSYS.TANKCOMP32\kind\\Full_MeOH">Full_MeOH!$D$725</definedName>
    <definedName name="SHP.AUX_SYS.Fuels_And_Lubricants_Handling_And_Storage.SHIPFUELSYS.TANKCOMP32\kind\\MeOH">MeOH!$D$704</definedName>
    <definedName name="SHP.AUX_SYS.Fuels_And_Lubricants_Handling_And_Storage.SHIPFUELSYS.TANKCOMP32\kind\\MGO">MGO!$D$439</definedName>
    <definedName name="SHP.AUX_SYS.Fuels_And_Lubricants_Handling_And_Storage.SHIPFUELSYS.TANKCOMP32\l\\Full_MeOH">Full_MeOH!$D$726</definedName>
    <definedName name="SHP.AUX_SYS.Fuels_And_Lubricants_Handling_And_Storage.SHIPFUELSYS.TANKCOMP32\l\\MeOH">MeOH!$D$705</definedName>
    <definedName name="SHP.AUX_SYS.Fuels_And_Lubricants_Handling_And_Storage.SHIPFUELSYS.TANKCOMP32\l\\MGO">MGO!$D$440</definedName>
    <definedName name="SHP.AUX_SYS.Fuels_And_Lubricants_Handling_And_Storage.SHIPFUELSYS.TANKCOMP32\m\\Full_MeOH">Full_MeOH!$D$727</definedName>
    <definedName name="SHP.AUX_SYS.Fuels_And_Lubricants_Handling_And_Storage.SHIPFUELSYS.TANKCOMP32\m\\MeOH">MeOH!$D$706</definedName>
    <definedName name="SHP.AUX_SYS.Fuels_And_Lubricants_Handling_And_Storage.SHIPFUELSYS.TANKCOMP32\m\\MGO">MGO!$D$441</definedName>
    <definedName name="SHP.AUX_SYS.Fuels_And_Lubricants_Handling_And_Storage.SHIPFUELSYS.TANKCOMP32\m_tot\\Full_MeOH">Full_MeOH!$D$728</definedName>
    <definedName name="SHP.AUX_SYS.Fuels_And_Lubricants_Handling_And_Storage.SHIPFUELSYS.TANKCOMP32\m_tot\\MeOH">MeOH!$D$707</definedName>
    <definedName name="SHP.AUX_SYS.Fuels_And_Lubricants_Handling_And_Storage.SHIPFUELSYS.TANKCOMP32\m_tot\\MGO">MGO!$D$442</definedName>
    <definedName name="SHP.AUX_SYS.Fuels_And_Lubricants_Handling_And_Storage.SHIPFUELSYS.TANKCOMP32\mass_margin\\Full_MeOH">Full_MeOH!$D$729</definedName>
    <definedName name="SHP.AUX_SYS.Fuels_And_Lubricants_Handling_And_Storage.SHIPFUELSYS.TANKCOMP32\mass_margin\\MeOH">MeOH!$D$708</definedName>
    <definedName name="SHP.AUX_SYS.Fuels_And_Lubricants_Handling_And_Storage.SHIPFUELSYS.TANKCOMP32\mass_margin\\MGO">MGO!$D$443</definedName>
    <definedName name="SHP.AUX_SYS.Fuels_And_Lubricants_Handling_And_Storage.SHIPFUELSYS.TANKCOMP32\MeOH">MeOH!$D$694</definedName>
    <definedName name="SHP.AUX_SYS.Fuels_And_Lubricants_Handling_And_Storage.SHIPFUELSYS.TANKCOMP32\MGO">MGO!$D$429</definedName>
    <definedName name="SHP.AUX_SYS.Fuels_And_Lubricants_Handling_And_Storage.SHIPFUELSYS.TANKCOMP32\orientation.r11\\Full_MeOH">Full_MeOH!$D$730</definedName>
    <definedName name="SHP.AUX_SYS.Fuels_And_Lubricants_Handling_And_Storage.SHIPFUELSYS.TANKCOMP32\orientation.r11\\MeOH">MeOH!$D$709</definedName>
    <definedName name="SHP.AUX_SYS.Fuels_And_Lubricants_Handling_And_Storage.SHIPFUELSYS.TANKCOMP32\orientation.r11\\MGO">MGO!$D$444</definedName>
    <definedName name="SHP.AUX_SYS.Fuels_And_Lubricants_Handling_And_Storage.SHIPFUELSYS.TANKCOMP32\orientation.r12\\Full_MeOH">Full_MeOH!$D$731</definedName>
    <definedName name="SHP.AUX_SYS.Fuels_And_Lubricants_Handling_And_Storage.SHIPFUELSYS.TANKCOMP32\orientation.r12\\MeOH">MeOH!$D$710</definedName>
    <definedName name="SHP.AUX_SYS.Fuels_And_Lubricants_Handling_And_Storage.SHIPFUELSYS.TANKCOMP32\orientation.r12\\MGO">MGO!$D$445</definedName>
    <definedName name="SHP.AUX_SYS.Fuels_And_Lubricants_Handling_And_Storage.SHIPFUELSYS.TANKCOMP32\orientation.r13\\Full_MeOH">Full_MeOH!$D$732</definedName>
    <definedName name="SHP.AUX_SYS.Fuels_And_Lubricants_Handling_And_Storage.SHIPFUELSYS.TANKCOMP32\orientation.r13\\MeOH">MeOH!$D$711</definedName>
    <definedName name="SHP.AUX_SYS.Fuels_And_Lubricants_Handling_And_Storage.SHIPFUELSYS.TANKCOMP32\orientation.r13\\MGO">MGO!$D$446</definedName>
    <definedName name="SHP.AUX_SYS.Fuels_And_Lubricants_Handling_And_Storage.SHIPFUELSYS.TANKCOMP32\orientation.r21\\Full_MeOH">Full_MeOH!$D$733</definedName>
    <definedName name="SHP.AUX_SYS.Fuels_And_Lubricants_Handling_And_Storage.SHIPFUELSYS.TANKCOMP32\orientation.r21\\MeOH">MeOH!$D$712</definedName>
    <definedName name="SHP.AUX_SYS.Fuels_And_Lubricants_Handling_And_Storage.SHIPFUELSYS.TANKCOMP32\orientation.r21\\MGO">MGO!$D$447</definedName>
    <definedName name="SHP.AUX_SYS.Fuels_And_Lubricants_Handling_And_Storage.SHIPFUELSYS.TANKCOMP32\orientation.r22\\Full_MeOH">Full_MeOH!$D$734</definedName>
    <definedName name="SHP.AUX_SYS.Fuels_And_Lubricants_Handling_And_Storage.SHIPFUELSYS.TANKCOMP32\orientation.r22\\MeOH">MeOH!$D$713</definedName>
    <definedName name="SHP.AUX_SYS.Fuels_And_Lubricants_Handling_And_Storage.SHIPFUELSYS.TANKCOMP32\orientation.r22\\MGO">MGO!$D$448</definedName>
    <definedName name="SHP.AUX_SYS.Fuels_And_Lubricants_Handling_And_Storage.SHIPFUELSYS.TANKCOMP32\orientation.r23\\Full_MeOH">Full_MeOH!$D$735</definedName>
    <definedName name="SHP.AUX_SYS.Fuels_And_Lubricants_Handling_And_Storage.SHIPFUELSYS.TANKCOMP32\orientation.r23\\MeOH">MeOH!$D$714</definedName>
    <definedName name="SHP.AUX_SYS.Fuels_And_Lubricants_Handling_And_Storage.SHIPFUELSYS.TANKCOMP32\orientation.r23\\MGO">MGO!$D$449</definedName>
    <definedName name="SHP.AUX_SYS.Fuels_And_Lubricants_Handling_And_Storage.SHIPFUELSYS.TANKCOMP32\orientation.r31\\Full_MeOH">Full_MeOH!$D$736</definedName>
    <definedName name="SHP.AUX_SYS.Fuels_And_Lubricants_Handling_And_Storage.SHIPFUELSYS.TANKCOMP32\orientation.r31\\MeOH">MeOH!$D$715</definedName>
    <definedName name="SHP.AUX_SYS.Fuels_And_Lubricants_Handling_And_Storage.SHIPFUELSYS.TANKCOMP32\orientation.r31\\MGO">MGO!$D$450</definedName>
    <definedName name="SHP.AUX_SYS.Fuels_And_Lubricants_Handling_And_Storage.SHIPFUELSYS.TANKCOMP32\orientation.r32\\Full_MeOH">Full_MeOH!$D$737</definedName>
    <definedName name="SHP.AUX_SYS.Fuels_And_Lubricants_Handling_And_Storage.SHIPFUELSYS.TANKCOMP32\orientation.r32\\MeOH">MeOH!$D$716</definedName>
    <definedName name="SHP.AUX_SYS.Fuels_And_Lubricants_Handling_And_Storage.SHIPFUELSYS.TANKCOMP32\orientation.r32\\MGO">MGO!$D$451</definedName>
    <definedName name="SHP.AUX_SYS.Fuels_And_Lubricants_Handling_And_Storage.SHIPFUELSYS.TANKCOMP32\orientation.r33\\Full_MeOH">Full_MeOH!$D$738</definedName>
    <definedName name="SHP.AUX_SYS.Fuels_And_Lubricants_Handling_And_Storage.SHIPFUELSYS.TANKCOMP32\orientation.r33\\MeOH">MeOH!$D$717</definedName>
    <definedName name="SHP.AUX_SYS.Fuels_And_Lubricants_Handling_And_Storage.SHIPFUELSYS.TANKCOMP32\orientation.r33\\MGO">MGO!$D$452</definedName>
    <definedName name="SHP.AUX_SYS.Fuels_And_Lubricants_Handling_And_Storage.SHIPFUELSYS.TANKCOMP32\V\\Full_MeOH">Full_MeOH!$D$739</definedName>
    <definedName name="SHP.AUX_SYS.Fuels_And_Lubricants_Handling_And_Storage.SHIPFUELSYS.TANKCOMP32\V\\MeOH">MeOH!$D$718</definedName>
    <definedName name="SHP.AUX_SYS.Fuels_And_Lubricants_Handling_And_Storage.SHIPFUELSYS.TANKCOMP32\V\\MGO">MGO!$D$453</definedName>
    <definedName name="SHP.AUX_SYS.Fuels_And_Lubricants_Handling_And_Storage.SHIPFUELSYS.TANKCOMP32\wid_diameter\\Full_MeOH">Full_MeOH!$D$740</definedName>
    <definedName name="SHP.AUX_SYS.Fuels_And_Lubricants_Handling_And_Storage.SHIPFUELSYS.TANKCOMP32\wid_diameter\\MeOH">MeOH!$D$719</definedName>
    <definedName name="SHP.AUX_SYS.Fuels_And_Lubricants_Handling_And_Storage.SHIPFUELSYS.TANKCOMP32\wid_diameter\\MGO">MGO!$D$454</definedName>
    <definedName name="SHP.AUX_SYS.Fuels_And_Lubricants_Handling_And_Storage.SHIPFUELSYS\CoG_x\\Full_MeOH">Full_MeOH!$D$234</definedName>
    <definedName name="SHP.AUX_SYS.Fuels_And_Lubricants_Handling_And_Storage.SHIPFUELSYS\CoG_x\\MeOH">MeOH!$D$234</definedName>
    <definedName name="SHP.AUX_SYS.Fuels_And_Lubricants_Handling_And_Storage.SHIPFUELSYS\CoG_x\\MGO">MGO!$D$37</definedName>
    <definedName name="SHP.AUX_SYS.Fuels_And_Lubricants_Handling_And_Storage.SHIPFUELSYS\CoG_y\\Full_MeOH">Full_MeOH!$D$235</definedName>
    <definedName name="SHP.AUX_SYS.Fuels_And_Lubricants_Handling_And_Storage.SHIPFUELSYS\CoG_y\\MeOH">MeOH!$D$235</definedName>
    <definedName name="SHP.AUX_SYS.Fuels_And_Lubricants_Handling_And_Storage.SHIPFUELSYS\CoG_y\\MGO">MGO!$D$38</definedName>
    <definedName name="SHP.AUX_SYS.Fuels_And_Lubricants_Handling_And_Storage.SHIPFUELSYS\CoG_z\\Full_MeOH">Full_MeOH!$D$236</definedName>
    <definedName name="SHP.AUX_SYS.Fuels_And_Lubricants_Handling_And_Storage.SHIPFUELSYS\CoG_z\\MeOH">MeOH!$D$236</definedName>
    <definedName name="SHP.AUX_SYS.Fuels_And_Lubricants_Handling_And_Storage.SHIPFUELSYS\CoG_z\\MGO">MGO!$D$39</definedName>
    <definedName name="SHP.AUX_SYS.Fuels_And_Lubricants_Handling_And_Storage.SHIPFUELSYS\Full_MeOH">Full_MeOH!$D$233</definedName>
    <definedName name="SHP.AUX_SYS.Fuels_And_Lubricants_Handling_And_Storage.SHIPFUELSYS\m\\MeOH">#REF!</definedName>
    <definedName name="SHP.AUX_SYS.Fuels_And_Lubricants_Handling_And_Storage.SHIPFUELSYS\m\\MGO">#REF!</definedName>
    <definedName name="SHP.AUX_SYS.Fuels_And_Lubricants_Handling_And_Storage.SHIPFUELSYS\m_tot\\Full_MeOH">Full_MeOH!$D$237</definedName>
    <definedName name="SHP.AUX_SYS.Fuels_And_Lubricants_Handling_And_Storage.SHIPFUELSYS\m_tot\\MeOH">MeOH!$D$237</definedName>
    <definedName name="SHP.AUX_SYS.Fuels_And_Lubricants_Handling_And_Storage.SHIPFUELSYS\m_tot\\MGO">MGO!$D$40</definedName>
    <definedName name="SHP.AUX_SYS.Fuels_And_Lubricants_Handling_And_Storage.SHIPFUELSYS\MeOH">MeOH!$D$233</definedName>
    <definedName name="SHP.AUX_SYS.Fuels_And_Lubricants_Handling_And_Storage.SHIPFUELSYS\MGO">MGO!$D$36</definedName>
    <definedName name="SHP.AUX_SYS.Fuels_And_Lubricants_Handling_And_Storage.SHIPFUELSYS\num_of_MeOH_tanks\\Full_MeOH">Full_MeOH!$D$238</definedName>
    <definedName name="SHP.AUX_SYS.Fuels_And_Lubricants_Handling_And_Storage.SHIPFUELSYS\num_of_MeOH_tanks\\MeOH">MeOH!$D$238</definedName>
    <definedName name="SHP.AUX_SYS.Fuels_And_Lubricants_Handling_And_Storage.SHIPFUELSYS\num_of_MeOH_tanks\\MGO">MGO!$D$41</definedName>
    <definedName name="SHP.AUX_SYS.Fuels_And_Lubricants_Handling_And_Storage.SHIPFUELSYS\SWBS_cd\\Full_MeOH">Full_MeOH!$D$239</definedName>
    <definedName name="SHP.AUX_SYS.Fuels_And_Lubricants_Handling_And_Storage.SHIPFUELSYS\SWBS_cd\\MeOH">MeOH!$D$239</definedName>
    <definedName name="SHP.AUX_SYS.Fuels_And_Lubricants_Handling_And_Storage.SHIPFUELSYS\SWBS_cd\\MGO">MGO!$D$42</definedName>
    <definedName name="SHP.AUX_SYS.Fuels_And_Lubricants_Handling_And_Storage.SHIPFUELSYS\V_MeOH\\MeOH">#REF!</definedName>
    <definedName name="SHP.AUX_SYS.Fuels_And_Lubricants_Handling_And_Storage.SHIPFUELSYS\V_MeOH\\MGO">#REF!</definedName>
    <definedName name="SHP.AUX_SYS.Fuels_And_Lubricants_Handling_And_Storage.SHIPFUELSYS\V_MGO\\MeOH">#REF!</definedName>
    <definedName name="SHP.AUX_SYS.Fuels_And_Lubricants_Handling_And_Storage.SHIPFUELSYS\V_MGO\\MGO">#REF!</definedName>
    <definedName name="SHP.AUX_SYS.Fuels_And_Lubricants_Handling_And_Storage\CoG_x\\Full_MeOH">Full_MeOH!$D$229</definedName>
    <definedName name="SHP.AUX_SYS.Fuels_And_Lubricants_Handling_And_Storage\CoG_x\\MeOH">MeOH!$D$229</definedName>
    <definedName name="SHP.AUX_SYS.Fuels_And_Lubricants_Handling_And_Storage\CoG_x\\MGO">MGO!$D$32</definedName>
    <definedName name="SHP.AUX_SYS.Fuels_And_Lubricants_Handling_And_Storage\CoG_y\\Full_MeOH">Full_MeOH!$D$230</definedName>
    <definedName name="SHP.AUX_SYS.Fuels_And_Lubricants_Handling_And_Storage\CoG_y\\MeOH">MeOH!$D$230</definedName>
    <definedName name="SHP.AUX_SYS.Fuels_And_Lubricants_Handling_And_Storage\CoG_y\\MGO">MGO!$D$33</definedName>
    <definedName name="SHP.AUX_SYS.Fuels_And_Lubricants_Handling_And_Storage\CoG_z\\Full_MeOH">Full_MeOH!$D$231</definedName>
    <definedName name="SHP.AUX_SYS.Fuels_And_Lubricants_Handling_And_Storage\CoG_z\\MeOH">MeOH!$D$231</definedName>
    <definedName name="SHP.AUX_SYS.Fuels_And_Lubricants_Handling_And_Storage\CoG_z\\MGO">MGO!$D$34</definedName>
    <definedName name="SHP.AUX_SYS.Fuels_And_Lubricants_Handling_And_Storage\Full_MeOH">Full_MeOH!$D$228</definedName>
    <definedName name="SHP.AUX_SYS.Fuels_And_Lubricants_Handling_And_Storage\m\\MeOH">#REF!</definedName>
    <definedName name="SHP.AUX_SYS.Fuels_And_Lubricants_Handling_And_Storage\m\\MGO">#REF!</definedName>
    <definedName name="SHP.AUX_SYS.Fuels_And_Lubricants_Handling_And_Storage\m_tot\\Full_MeOH">Full_MeOH!$D$232</definedName>
    <definedName name="SHP.AUX_SYS.Fuels_And_Lubricants_Handling_And_Storage\m_tot\\MeOH">MeOH!$D$232</definedName>
    <definedName name="SHP.AUX_SYS.Fuels_And_Lubricants_Handling_And_Storage\m_tot\\MGO">MGO!$D$35</definedName>
    <definedName name="SHP.AUX_SYS.Fuels_And_Lubricants_Handling_And_Storage\MeOH">MeOH!$D$228</definedName>
    <definedName name="SHP.AUX_SYS.Fuels_And_Lubricants_Handling_And_Storage\MGO">MGO!$D$31</definedName>
    <definedName name="SHP.AUX_SYS.Replenishment_SYSs.RAS.BUNKSTATIONMEOH\CoG_x\\Full_MeOH">Full_MeOH!$D$755</definedName>
    <definedName name="SHP.AUX_SYS.Replenishment_SYSs.RAS.BUNKSTATIONMEOH\CoG_x\\MeOH">MeOH!$D$734</definedName>
    <definedName name="SHP.AUX_SYS.Replenishment_SYSs.RAS.BUNKSTATIONMEOH\CoG_y\\Full_MeOH">Full_MeOH!$D$756</definedName>
    <definedName name="SHP.AUX_SYS.Replenishment_SYSs.RAS.BUNKSTATIONMEOH\CoG_y\\MeOH">MeOH!$D$735</definedName>
    <definedName name="SHP.AUX_SYS.Replenishment_SYSs.RAS.BUNKSTATIONMEOH\CoG_z\\Full_MeOH">Full_MeOH!$D$757</definedName>
    <definedName name="SHP.AUX_SYS.Replenishment_SYSs.RAS.BUNKSTATIONMEOH\CoG_z\\MeOH">MeOH!$D$736</definedName>
    <definedName name="SHP.AUX_SYS.Replenishment_SYSs.RAS.BUNKSTATIONMEOH\color\\Full_MeOH">Full_MeOH!$D$758</definedName>
    <definedName name="SHP.AUX_SYS.Replenishment_SYSs.RAS.BUNKSTATIONMEOH\color\\MeOH">MeOH!$D$737</definedName>
    <definedName name="SHP.AUX_SYS.Replenishment_SYSs.RAS.BUNKSTATIONMEOH\coord.x\\Full_MeOH">Full_MeOH!$D$759</definedName>
    <definedName name="SHP.AUX_SYS.Replenishment_SYSs.RAS.BUNKSTATIONMEOH\coord.x\\MeOH">MeOH!$D$738</definedName>
    <definedName name="SHP.AUX_SYS.Replenishment_SYSs.RAS.BUNKSTATIONMEOH\coord.y\\Full_MeOH">Full_MeOH!$D$760</definedName>
    <definedName name="SHP.AUX_SYS.Replenishment_SYSs.RAS.BUNKSTATIONMEOH\coord.y\\MeOH">MeOH!$D$739</definedName>
    <definedName name="SHP.AUX_SYS.Replenishment_SYSs.RAS.BUNKSTATIONMEOH\coord.z\\Full_MeOH">Full_MeOH!$D$761</definedName>
    <definedName name="SHP.AUX_SYS.Replenishment_SYSs.RAS.BUNKSTATIONMEOH\coord.z\\MeOH">MeOH!$D$740</definedName>
    <definedName name="SHP.AUX_SYS.Replenishment_SYSs.RAS.BUNKSTATIONMEOH\Full_MeOH">Full_MeOH!$D$754</definedName>
    <definedName name="SHP.AUX_SYS.Replenishment_SYSs.RAS.BUNKSTATIONMEOH\h\\Full_MeOH">Full_MeOH!$D$762</definedName>
    <definedName name="SHP.AUX_SYS.Replenishment_SYSs.RAS.BUNKSTATIONMEOH\h\\MeOH">MeOH!$D$741</definedName>
    <definedName name="SHP.AUX_SYS.Replenishment_SYSs.RAS.BUNKSTATIONMEOH\kind\\Full_MeOH">Full_MeOH!$D$763</definedName>
    <definedName name="SHP.AUX_SYS.Replenishment_SYSs.RAS.BUNKSTATIONMEOH\kind\\MeOH">MeOH!$D$742</definedName>
    <definedName name="SHP.AUX_SYS.Replenishment_SYSs.RAS.BUNKSTATIONMEOH\l\\Full_MeOH">Full_MeOH!$D$764</definedName>
    <definedName name="SHP.AUX_SYS.Replenishment_SYSs.RAS.BUNKSTATIONMEOH\l\\MeOH">MeOH!$D$743</definedName>
    <definedName name="SHP.AUX_SYS.Replenishment_SYSs.RAS.BUNKSTATIONMEOH\m\\Full_MeOH">Full_MeOH!$D$765</definedName>
    <definedName name="SHP.AUX_SYS.Replenishment_SYSs.RAS.BUNKSTATIONMEOH\m\\MeOH">MeOH!$D$744</definedName>
    <definedName name="SHP.AUX_SYS.Replenishment_SYSs.RAS.BUNKSTATIONMEOH\m_tot\\Full_MeOH">Full_MeOH!$D$766</definedName>
    <definedName name="SHP.AUX_SYS.Replenishment_SYSs.RAS.BUNKSTATIONMEOH\m_tot\\MeOH">MeOH!$D$745</definedName>
    <definedName name="SHP.AUX_SYS.Replenishment_SYSs.RAS.BUNKSTATIONMEOH\mass_margin\\Full_MeOH">Full_MeOH!$D$767</definedName>
    <definedName name="SHP.AUX_SYS.Replenishment_SYSs.RAS.BUNKSTATIONMEOH\mass_margin\\MeOH">MeOH!$D$746</definedName>
    <definedName name="SHP.AUX_SYS.Replenishment_SYSs.RAS.BUNKSTATIONMEOH\MeOH">MeOH!$D$733</definedName>
    <definedName name="SHP.AUX_SYS.Replenishment_SYSs.RAS.BUNKSTATIONMEOH\n_items\\Full_MeOH">Full_MeOH!$D$768</definedName>
    <definedName name="SHP.AUX_SYS.Replenishment_SYSs.RAS.BUNKSTATIONMEOH\n_items\\MeOH">MeOH!$D$747</definedName>
    <definedName name="SHP.AUX_SYS.Replenishment_SYSs.RAS.BUNKSTATIONMEOH\orientation.r11\\Full_MeOH">Full_MeOH!$D$769</definedName>
    <definedName name="SHP.AUX_SYS.Replenishment_SYSs.RAS.BUNKSTATIONMEOH\orientation.r11\\MeOH">MeOH!$D$748</definedName>
    <definedName name="SHP.AUX_SYS.Replenishment_SYSs.RAS.BUNKSTATIONMEOH\orientation.r12\\Full_MeOH">Full_MeOH!$D$770</definedName>
    <definedName name="SHP.AUX_SYS.Replenishment_SYSs.RAS.BUNKSTATIONMEOH\orientation.r12\\MeOH">MeOH!$D$749</definedName>
    <definedName name="SHP.AUX_SYS.Replenishment_SYSs.RAS.BUNKSTATIONMEOH\orientation.r13\\Full_MeOH">Full_MeOH!$D$771</definedName>
    <definedName name="SHP.AUX_SYS.Replenishment_SYSs.RAS.BUNKSTATIONMEOH\orientation.r13\\MeOH">MeOH!$D$750</definedName>
    <definedName name="SHP.AUX_SYS.Replenishment_SYSs.RAS.BUNKSTATIONMEOH\orientation.r21\\Full_MeOH">Full_MeOH!$D$772</definedName>
    <definedName name="SHP.AUX_SYS.Replenishment_SYSs.RAS.BUNKSTATIONMEOH\orientation.r21\\MeOH">MeOH!$D$751</definedName>
    <definedName name="SHP.AUX_SYS.Replenishment_SYSs.RAS.BUNKSTATIONMEOH\orientation.r22\\Full_MeOH">Full_MeOH!$D$773</definedName>
    <definedName name="SHP.AUX_SYS.Replenishment_SYSs.RAS.BUNKSTATIONMEOH\orientation.r22\\MeOH">MeOH!$D$752</definedName>
    <definedName name="SHP.AUX_SYS.Replenishment_SYSs.RAS.BUNKSTATIONMEOH\orientation.r23\\Full_MeOH">Full_MeOH!$D$774</definedName>
    <definedName name="SHP.AUX_SYS.Replenishment_SYSs.RAS.BUNKSTATIONMEOH\orientation.r23\\MeOH">MeOH!$D$753</definedName>
    <definedName name="SHP.AUX_SYS.Replenishment_SYSs.RAS.BUNKSTATIONMEOH\orientation.r31\\Full_MeOH">Full_MeOH!$D$775</definedName>
    <definedName name="SHP.AUX_SYS.Replenishment_SYSs.RAS.BUNKSTATIONMEOH\orientation.r31\\MeOH">MeOH!$D$754</definedName>
    <definedName name="SHP.AUX_SYS.Replenishment_SYSs.RAS.BUNKSTATIONMEOH\orientation.r32\\Full_MeOH">Full_MeOH!$D$776</definedName>
    <definedName name="SHP.AUX_SYS.Replenishment_SYSs.RAS.BUNKSTATIONMEOH\orientation.r32\\MeOH">MeOH!$D$755</definedName>
    <definedName name="SHP.AUX_SYS.Replenishment_SYSs.RAS.BUNKSTATIONMEOH\orientation.r33\\Full_MeOH">Full_MeOH!$D$777</definedName>
    <definedName name="SHP.AUX_SYS.Replenishment_SYSs.RAS.BUNKSTATIONMEOH\orientation.r33\\MeOH">MeOH!$D$756</definedName>
    <definedName name="SHP.AUX_SYS.Replenishment_SYSs.RAS.BUNKSTATIONMEOH\wid_diameter\\Full_MeOH">Full_MeOH!$D$778</definedName>
    <definedName name="SHP.AUX_SYS.Replenishment_SYSs.RAS.BUNKSTATIONMEOH\wid_diameter\\MeOH">MeOH!$D$757</definedName>
    <definedName name="SHP.AUX_SYS.Replenishment_SYSs.RAS\CoG_x\\Full_MeOH">Full_MeOH!$D$750</definedName>
    <definedName name="SHP.AUX_SYS.Replenishment_SYSs.RAS\CoG_x\\MeOH">MeOH!$D$729</definedName>
    <definedName name="SHP.AUX_SYS.Replenishment_SYSs.RAS\CoG_y\\Full_MeOH">Full_MeOH!$D$751</definedName>
    <definedName name="SHP.AUX_SYS.Replenishment_SYSs.RAS\CoG_y\\MeOH">MeOH!$D$730</definedName>
    <definedName name="SHP.AUX_SYS.Replenishment_SYSs.RAS\CoG_z\\Full_MeOH">Full_MeOH!$D$752</definedName>
    <definedName name="SHP.AUX_SYS.Replenishment_SYSs.RAS\CoG_z\\MeOH">MeOH!$D$731</definedName>
    <definedName name="SHP.AUX_SYS.Replenishment_SYSs.RAS\Full_MeOH">Full_MeOH!$D$749</definedName>
    <definedName name="SHP.AUX_SYS.Replenishment_SYSs.RAS\m_tot\\Full_MeOH">Full_MeOH!$D$753</definedName>
    <definedName name="SHP.AUX_SYS.Replenishment_SYSs.RAS\m_tot\\MeOH">MeOH!$D$732</definedName>
    <definedName name="SHP.AUX_SYS.Replenishment_SYSs.RAS\MeOH">MeOH!$D$728</definedName>
    <definedName name="SHP.AUX_SYS.Replenishment_SYSs\CoG_x\\Full_MeOH">Full_MeOH!$D$744</definedName>
    <definedName name="SHP.AUX_SYS.Replenishment_SYSs\CoG_x\\MeOH">MeOH!$D$723</definedName>
    <definedName name="SHP.AUX_SYS.Replenishment_SYSs\CoG_x\\MGO">#REF!</definedName>
    <definedName name="SHP.AUX_SYS.Replenishment_SYSs\CoG_y\\Full_MeOH">Full_MeOH!$D$745</definedName>
    <definedName name="SHP.AUX_SYS.Replenishment_SYSs\CoG_y\\MeOH">MeOH!$D$724</definedName>
    <definedName name="SHP.AUX_SYS.Replenishment_SYSs\CoG_y\\MGO">#REF!</definedName>
    <definedName name="SHP.AUX_SYS.Replenishment_SYSs\CoG_z\\Full_MeOH">Full_MeOH!$D$746</definedName>
    <definedName name="SHP.AUX_SYS.Replenishment_SYSs\CoG_z\\MeOH">MeOH!$D$725</definedName>
    <definedName name="SHP.AUX_SYS.Replenishment_SYSs\CoG_z\\MGO">#REF!</definedName>
    <definedName name="SHP.AUX_SYS.Replenishment_SYSs\Full_MeOH">Full_MeOH!$D$743</definedName>
    <definedName name="SHP.AUX_SYS.Replenishment_SYSs\m\\MeOH">#REF!</definedName>
    <definedName name="SHP.AUX_SYS.Replenishment_SYSs\m\\MGO">#REF!</definedName>
    <definedName name="SHP.AUX_SYS.Replenishment_SYSs\m_tot\\Full_MeOH">Full_MeOH!$D$747</definedName>
    <definedName name="SHP.AUX_SYS.Replenishment_SYSs\m_tot\\MeOH">MeOH!$D$726</definedName>
    <definedName name="SHP.AUX_SYS.Replenishment_SYSs\MeOH">MeOH!$D$722</definedName>
    <definedName name="SHP.AUX_SYS.Replenishment_SYSs\MGO">#REF!</definedName>
    <definedName name="SHP.AUX_SYS.Replenishment_SYSs\P_mean\\MeOH">#REF!</definedName>
    <definedName name="SHP.AUX_SYS.Replenishment_SYSs\P_mean\\MGO">#REF!</definedName>
    <definedName name="SHP.AUX_SYS.Replenishment_SYSs\P_peak\\MeOH">#REF!</definedName>
    <definedName name="SHP.AUX_SYS.Replenishment_SYSs\P_peak\\MGO">#REF!</definedName>
    <definedName name="SHP.AUX_SYS.Replenishment_SYSs\SWBS_cd\\Full_MeOH">Full_MeOH!$D$748</definedName>
    <definedName name="SHP.AUX_SYS.Replenishment_SYSs\SWBS_cd\\MeOH">MeOH!$D$727</definedName>
    <definedName name="SHP.AUX_SYS.Replenishment_SYSs\SWBS_cd\\MGO">#REF!</definedName>
    <definedName name="SHP.AUX_SYS\CoG_x\\Full_MeOH">Full_MeOH!$D$27</definedName>
    <definedName name="SHP.AUX_SYS\CoG_x\\MeOH">MeOH!$D$27</definedName>
    <definedName name="SHP.AUX_SYS\CoG_x\\MGO">MGO!$D$27</definedName>
    <definedName name="SHP.AUX_SYS\CoG_y\\Full_MeOH">Full_MeOH!$D$28</definedName>
    <definedName name="SHP.AUX_SYS\CoG_y\\MeOH">MeOH!$D$28</definedName>
    <definedName name="SHP.AUX_SYS\CoG_y\\MGO">MGO!$D$28</definedName>
    <definedName name="SHP.AUX_SYS\CoG_z\\Full_MeOH">Full_MeOH!$D$29</definedName>
    <definedName name="SHP.AUX_SYS\CoG_z\\MeOH">MeOH!$D$29</definedName>
    <definedName name="SHP.AUX_SYS\CoG_z\\MGO">MGO!$D$29</definedName>
    <definedName name="SHP.AUX_SYS\Full_MeOH">Full_MeOH!$D$26</definedName>
    <definedName name="SHP.AUX_SYS\m\\MeOH">#REF!</definedName>
    <definedName name="SHP.AUX_SYS\m\\MGO">#REF!</definedName>
    <definedName name="SHP.AUX_SYS\m_tot\\Full_MeOH">Full_MeOH!$D$30</definedName>
    <definedName name="SHP.AUX_SYS\m_tot\\MeOH">MeOH!$D$30</definedName>
    <definedName name="SHP.AUX_SYS\m_tot\\MGO">MGO!$D$30</definedName>
    <definedName name="SHP.AUX_SYS\MeOH">MeOH!$D$26</definedName>
    <definedName name="SHP.AUX_SYS\MGO">MGO!$D$26</definedName>
    <definedName name="SHP.CoG_x">#REF!</definedName>
    <definedName name="SHP.CoG_x\Full_MeOH">Parameters!$G$745</definedName>
    <definedName name="SHP.CoG_x\MeOH">Parameters!$G$744</definedName>
    <definedName name="SHP.CoG_x\MGO">Parameters!$G$743</definedName>
    <definedName name="SHP.CoG_y">#REF!</definedName>
    <definedName name="SHP.CoG_y\Full_MeOH">Parameters!$G$748</definedName>
    <definedName name="SHP.CoG_y\MeOH">Parameters!$G$747</definedName>
    <definedName name="SHP.CoG_y\MGO">Parameters!$G$746</definedName>
    <definedName name="SHP.CoG_z">#REF!</definedName>
    <definedName name="SHP.CoG_z\Full_MeOH">Parameters!$G$751</definedName>
    <definedName name="SHP.CoG_z\MeOH">Parameters!$G$750</definedName>
    <definedName name="SHP.CoG_z\MGO">Parameters!$G$749</definedName>
    <definedName name="SHP.DRAFT">#REF!</definedName>
    <definedName name="SHP.DRAFT\Full_MeOH">Parameters!$G$754</definedName>
    <definedName name="SHP.DRAFT\MeOH">Parameters!$G$753</definedName>
    <definedName name="SHP.DRAFT\MGO">Parameters!$G$752</definedName>
    <definedName name="SHP.draught_max">#REF!</definedName>
    <definedName name="SHP.ELEC_PLNT">Parameters!$G$775</definedName>
    <definedName name="SHP.ELEC_PLNT.Electric_PWR_Generation.Ship_Service_PWR_Generation.MEOHGENSET1\CoG_x\\Full_MeOH">Full_MeOH!$D$803</definedName>
    <definedName name="SHP.ELEC_PLNT.Electric_PWR_Generation.Ship_Service_PWR_Generation.MEOHGENSET1\CoG_x\\MeOH">MeOH!$D$782</definedName>
    <definedName name="SHP.ELEC_PLNT.Electric_PWR_Generation.Ship_Service_PWR_Generation.MEOHGENSET1\CoG_y\\Full_MeOH">Full_MeOH!$D$804</definedName>
    <definedName name="SHP.ELEC_PLNT.Electric_PWR_Generation.Ship_Service_PWR_Generation.MEOHGENSET1\CoG_y\\MeOH">MeOH!$D$783</definedName>
    <definedName name="SHP.ELEC_PLNT.Electric_PWR_Generation.Ship_Service_PWR_Generation.MEOHGENSET1\CoG_z\\Full_MeOH">Full_MeOH!$D$805</definedName>
    <definedName name="SHP.ELEC_PLNT.Electric_PWR_Generation.Ship_Service_PWR_Generation.MEOHGENSET1\CoG_z\\MeOH">MeOH!$D$784</definedName>
    <definedName name="SHP.ELEC_PLNT.Electric_PWR_Generation.Ship_Service_PWR_Generation.MEOHGENSET1\color\\Full_MeOH">Full_MeOH!$D$806</definedName>
    <definedName name="SHP.ELEC_PLNT.Electric_PWR_Generation.Ship_Service_PWR_Generation.MEOHGENSET1\color\\MeOH">MeOH!$D$785</definedName>
    <definedName name="SHP.ELEC_PLNT.Electric_PWR_Generation.Ship_Service_PWR_Generation.MEOHGENSET1\coord.x\\Full_MeOH">Full_MeOH!$D$807</definedName>
    <definedName name="SHP.ELEC_PLNT.Electric_PWR_Generation.Ship_Service_PWR_Generation.MEOHGENSET1\coord.x\\MeOH">MeOH!$D$786</definedName>
    <definedName name="SHP.ELEC_PLNT.Electric_PWR_Generation.Ship_Service_PWR_Generation.MEOHGENSET1\coord.y\\Full_MeOH">Full_MeOH!$D$808</definedName>
    <definedName name="SHP.ELEC_PLNT.Electric_PWR_Generation.Ship_Service_PWR_Generation.MEOHGENSET1\coord.y\\MeOH">MeOH!$D$787</definedName>
    <definedName name="SHP.ELEC_PLNT.Electric_PWR_Generation.Ship_Service_PWR_Generation.MEOHGENSET1\coord.z\\Full_MeOH">Full_MeOH!$D$809</definedName>
    <definedName name="SHP.ELEC_PLNT.Electric_PWR_Generation.Ship_Service_PWR_Generation.MEOHGENSET1\coord.z\\MeOH">MeOH!$D$788</definedName>
    <definedName name="SHP.ELEC_PLNT.Electric_PWR_Generation.Ship_Service_PWR_Generation.MEOHGENSET1\Full_MeOH">Full_MeOH!$D$802</definedName>
    <definedName name="SHP.ELEC_PLNT.Electric_PWR_Generation.Ship_Service_PWR_Generation.MEOHGENSET1\h\\Full_MeOH">Full_MeOH!$D$810</definedName>
    <definedName name="SHP.ELEC_PLNT.Electric_PWR_Generation.Ship_Service_PWR_Generation.MEOHGENSET1\h\\MeOH">MeOH!$D$789</definedName>
    <definedName name="SHP.ELEC_PLNT.Electric_PWR_Generation.Ship_Service_PWR_Generation.MEOHGENSET1\kind\\Full_MeOH">Full_MeOH!$D$811</definedName>
    <definedName name="SHP.ELEC_PLNT.Electric_PWR_Generation.Ship_Service_PWR_Generation.MEOHGENSET1\kind\\MeOH">MeOH!$D$790</definedName>
    <definedName name="SHP.ELEC_PLNT.Electric_PWR_Generation.Ship_Service_PWR_Generation.MEOHGENSET1\l\\Full_MeOH">Full_MeOH!$D$812</definedName>
    <definedName name="SHP.ELEC_PLNT.Electric_PWR_Generation.Ship_Service_PWR_Generation.MEOHGENSET1\l\\MeOH">MeOH!$D$791</definedName>
    <definedName name="SHP.ELEC_PLNT.Electric_PWR_Generation.Ship_Service_PWR_Generation.MEOHGENSET1\m\\Full_MeOH">Full_MeOH!$D$813</definedName>
    <definedName name="SHP.ELEC_PLNT.Electric_PWR_Generation.Ship_Service_PWR_Generation.MEOHGENSET1\m\\MeOH">MeOH!$D$792</definedName>
    <definedName name="SHP.ELEC_PLNT.Electric_PWR_Generation.Ship_Service_PWR_Generation.MEOHGENSET1\m_tot\\Full_MeOH">Full_MeOH!$D$814</definedName>
    <definedName name="SHP.ELEC_PLNT.Electric_PWR_Generation.Ship_Service_PWR_Generation.MEOHGENSET1\m_tot\\MeOH">MeOH!$D$793</definedName>
    <definedName name="SHP.ELEC_PLNT.Electric_PWR_Generation.Ship_Service_PWR_Generation.MEOHGENSET1\mass_margin\\Full_MeOH">Full_MeOH!$D$815</definedName>
    <definedName name="SHP.ELEC_PLNT.Electric_PWR_Generation.Ship_Service_PWR_Generation.MEOHGENSET1\mass_margin\\MeOH">MeOH!$D$794</definedName>
    <definedName name="SHP.ELEC_PLNT.Electric_PWR_Generation.Ship_Service_PWR_Generation.MEOHGENSET1\MeOH">MeOH!$D$781</definedName>
    <definedName name="SHP.ELEC_PLNT.Electric_PWR_Generation.Ship_Service_PWR_Generation.MEOHGENSET1\n_items\\Full_MeOH">Full_MeOH!$D$816</definedName>
    <definedName name="SHP.ELEC_PLNT.Electric_PWR_Generation.Ship_Service_PWR_Generation.MEOHGENSET1\n_items\\MeOH">MeOH!$D$795</definedName>
    <definedName name="SHP.ELEC_PLNT.Electric_PWR_Generation.Ship_Service_PWR_Generation.MEOHGENSET1\orientation.r11\\Full_MeOH">Full_MeOH!$D$817</definedName>
    <definedName name="SHP.ELEC_PLNT.Electric_PWR_Generation.Ship_Service_PWR_Generation.MEOHGENSET1\orientation.r11\\MeOH">MeOH!$D$796</definedName>
    <definedName name="SHP.ELEC_PLNT.Electric_PWR_Generation.Ship_Service_PWR_Generation.MEOHGENSET1\orientation.r12\\Full_MeOH">Full_MeOH!$D$818</definedName>
    <definedName name="SHP.ELEC_PLNT.Electric_PWR_Generation.Ship_Service_PWR_Generation.MEOHGENSET1\orientation.r12\\MeOH">MeOH!$D$797</definedName>
    <definedName name="SHP.ELEC_PLNT.Electric_PWR_Generation.Ship_Service_PWR_Generation.MEOHGENSET1\orientation.r13\\Full_MeOH">Full_MeOH!$D$819</definedName>
    <definedName name="SHP.ELEC_PLNT.Electric_PWR_Generation.Ship_Service_PWR_Generation.MEOHGENSET1\orientation.r13\\MeOH">MeOH!$D$798</definedName>
    <definedName name="SHP.ELEC_PLNT.Electric_PWR_Generation.Ship_Service_PWR_Generation.MEOHGENSET1\orientation.r21\\Full_MeOH">Full_MeOH!$D$820</definedName>
    <definedName name="SHP.ELEC_PLNT.Electric_PWR_Generation.Ship_Service_PWR_Generation.MEOHGENSET1\orientation.r21\\MeOH">MeOH!$D$799</definedName>
    <definedName name="SHP.ELEC_PLNT.Electric_PWR_Generation.Ship_Service_PWR_Generation.MEOHGENSET1\orientation.r22\\Full_MeOH">Full_MeOH!$D$821</definedName>
    <definedName name="SHP.ELEC_PLNT.Electric_PWR_Generation.Ship_Service_PWR_Generation.MEOHGENSET1\orientation.r22\\MeOH">MeOH!$D$800</definedName>
    <definedName name="SHP.ELEC_PLNT.Electric_PWR_Generation.Ship_Service_PWR_Generation.MEOHGENSET1\orientation.r23\\Full_MeOH">Full_MeOH!$D$822</definedName>
    <definedName name="SHP.ELEC_PLNT.Electric_PWR_Generation.Ship_Service_PWR_Generation.MEOHGENSET1\orientation.r23\\MeOH">MeOH!$D$801</definedName>
    <definedName name="SHP.ELEC_PLNT.Electric_PWR_Generation.Ship_Service_PWR_Generation.MEOHGENSET1\orientation.r31\\Full_MeOH">Full_MeOH!$D$823</definedName>
    <definedName name="SHP.ELEC_PLNT.Electric_PWR_Generation.Ship_Service_PWR_Generation.MEOHGENSET1\orientation.r31\\MeOH">MeOH!$D$802</definedName>
    <definedName name="SHP.ELEC_PLNT.Electric_PWR_Generation.Ship_Service_PWR_Generation.MEOHGENSET1\orientation.r32\\Full_MeOH">Full_MeOH!$D$824</definedName>
    <definedName name="SHP.ELEC_PLNT.Electric_PWR_Generation.Ship_Service_PWR_Generation.MEOHGENSET1\orientation.r32\\MeOH">MeOH!$D$803</definedName>
    <definedName name="SHP.ELEC_PLNT.Electric_PWR_Generation.Ship_Service_PWR_Generation.MEOHGENSET1\orientation.r33\\Full_MeOH">Full_MeOH!$D$825</definedName>
    <definedName name="SHP.ELEC_PLNT.Electric_PWR_Generation.Ship_Service_PWR_Generation.MEOHGENSET1\orientation.r33\\MeOH">MeOH!$D$804</definedName>
    <definedName name="SHP.ELEC_PLNT.Electric_PWR_Generation.Ship_Service_PWR_Generation.MEOHGENSET1\P_out\\Full_MeOH">Full_MeOH!$D$826</definedName>
    <definedName name="SHP.ELEC_PLNT.Electric_PWR_Generation.Ship_Service_PWR_Generation.MEOHGENSET1\P_out\\MeOH">MeOH!$D$805</definedName>
    <definedName name="SHP.ELEC_PLNT.Electric_PWR_Generation.Ship_Service_PWR_Generation.MEOHGENSET1\wid_diameter\\Full_MeOH">Full_MeOH!$D$827</definedName>
    <definedName name="SHP.ELEC_PLNT.Electric_PWR_Generation.Ship_Service_PWR_Generation.MEOHGENSET1\wid_diameter\\MeOH">MeOH!$D$806</definedName>
    <definedName name="SHP.ELEC_PLNT.Electric_PWR_Generation.Ship_Service_PWR_Generation.MEOHGENSET2\CoG_x\\Full_MeOH">Full_MeOH!$D$829</definedName>
    <definedName name="SHP.ELEC_PLNT.Electric_PWR_Generation.Ship_Service_PWR_Generation.MEOHGENSET2\CoG_x\\MeOH">MeOH!$D$808</definedName>
    <definedName name="SHP.ELEC_PLNT.Electric_PWR_Generation.Ship_Service_PWR_Generation.MEOHGENSET2\CoG_y\\Full_MeOH">Full_MeOH!$D$830</definedName>
    <definedName name="SHP.ELEC_PLNT.Electric_PWR_Generation.Ship_Service_PWR_Generation.MEOHGENSET2\CoG_y\\MeOH">MeOH!$D$809</definedName>
    <definedName name="SHP.ELEC_PLNT.Electric_PWR_Generation.Ship_Service_PWR_Generation.MEOHGENSET2\CoG_z\\Full_MeOH">Full_MeOH!$D$831</definedName>
    <definedName name="SHP.ELEC_PLNT.Electric_PWR_Generation.Ship_Service_PWR_Generation.MEOHGENSET2\CoG_z\\MeOH">MeOH!$D$810</definedName>
    <definedName name="SHP.ELEC_PLNT.Electric_PWR_Generation.Ship_Service_PWR_Generation.MEOHGENSET2\color\\Full_MeOH">Full_MeOH!$D$832</definedName>
    <definedName name="SHP.ELEC_PLNT.Electric_PWR_Generation.Ship_Service_PWR_Generation.MEOHGENSET2\color\\MeOH">MeOH!$D$811</definedName>
    <definedName name="SHP.ELEC_PLNT.Electric_PWR_Generation.Ship_Service_PWR_Generation.MEOHGENSET2\coord.x\\Full_MeOH">Full_MeOH!$D$833</definedName>
    <definedName name="SHP.ELEC_PLNT.Electric_PWR_Generation.Ship_Service_PWR_Generation.MEOHGENSET2\coord.x\\MeOH">MeOH!$D$812</definedName>
    <definedName name="SHP.ELEC_PLNT.Electric_PWR_Generation.Ship_Service_PWR_Generation.MEOHGENSET2\coord.y\\Full_MeOH">Full_MeOH!$D$834</definedName>
    <definedName name="SHP.ELEC_PLNT.Electric_PWR_Generation.Ship_Service_PWR_Generation.MEOHGENSET2\coord.y\\MeOH">MeOH!$D$813</definedName>
    <definedName name="SHP.ELEC_PLNT.Electric_PWR_Generation.Ship_Service_PWR_Generation.MEOHGENSET2\coord.z\\Full_MeOH">Full_MeOH!$D$835</definedName>
    <definedName name="SHP.ELEC_PLNT.Electric_PWR_Generation.Ship_Service_PWR_Generation.MEOHGENSET2\coord.z\\MeOH">MeOH!$D$814</definedName>
    <definedName name="SHP.ELEC_PLNT.Electric_PWR_Generation.Ship_Service_PWR_Generation.MEOHGENSET2\Full_MeOH">Full_MeOH!$D$828</definedName>
    <definedName name="SHP.ELEC_PLNT.Electric_PWR_Generation.Ship_Service_PWR_Generation.MEOHGENSET2\h\\Full_MeOH">Full_MeOH!$D$836</definedName>
    <definedName name="SHP.ELEC_PLNT.Electric_PWR_Generation.Ship_Service_PWR_Generation.MEOHGENSET2\h\\MeOH">MeOH!$D$815</definedName>
    <definedName name="SHP.ELEC_PLNT.Electric_PWR_Generation.Ship_Service_PWR_Generation.MEOHGENSET2\kind\\Full_MeOH">Full_MeOH!$D$837</definedName>
    <definedName name="SHP.ELEC_PLNT.Electric_PWR_Generation.Ship_Service_PWR_Generation.MEOHGENSET2\kind\\MeOH">MeOH!$D$816</definedName>
    <definedName name="SHP.ELEC_PLNT.Electric_PWR_Generation.Ship_Service_PWR_Generation.MEOHGENSET2\l\\Full_MeOH">Full_MeOH!$D$838</definedName>
    <definedName name="SHP.ELEC_PLNT.Electric_PWR_Generation.Ship_Service_PWR_Generation.MEOHGENSET2\l\\MeOH">MeOH!$D$817</definedName>
    <definedName name="SHP.ELEC_PLNT.Electric_PWR_Generation.Ship_Service_PWR_Generation.MEOHGENSET2\m\\Full_MeOH">Full_MeOH!$D$839</definedName>
    <definedName name="SHP.ELEC_PLNT.Electric_PWR_Generation.Ship_Service_PWR_Generation.MEOHGENSET2\m\\MeOH">MeOH!$D$818</definedName>
    <definedName name="SHP.ELEC_PLNT.Electric_PWR_Generation.Ship_Service_PWR_Generation.MEOHGENSET2\m_tot\\Full_MeOH">Full_MeOH!$D$840</definedName>
    <definedName name="SHP.ELEC_PLNT.Electric_PWR_Generation.Ship_Service_PWR_Generation.MEOHGENSET2\m_tot\\MeOH">MeOH!$D$819</definedName>
    <definedName name="SHP.ELEC_PLNT.Electric_PWR_Generation.Ship_Service_PWR_Generation.MEOHGENSET2\mass_margin\\Full_MeOH">Full_MeOH!$D$841</definedName>
    <definedName name="SHP.ELEC_PLNT.Electric_PWR_Generation.Ship_Service_PWR_Generation.MEOHGENSET2\mass_margin\\MeOH">MeOH!$D$820</definedName>
    <definedName name="SHP.ELEC_PLNT.Electric_PWR_Generation.Ship_Service_PWR_Generation.MEOHGENSET2\MeOH">MeOH!$D$807</definedName>
    <definedName name="SHP.ELEC_PLNT.Electric_PWR_Generation.Ship_Service_PWR_Generation.MEOHGENSET2\n_items\\Full_MeOH">Full_MeOH!$D$842</definedName>
    <definedName name="SHP.ELEC_PLNT.Electric_PWR_Generation.Ship_Service_PWR_Generation.MEOHGENSET2\n_items\\MeOH">MeOH!$D$821</definedName>
    <definedName name="SHP.ELEC_PLNT.Electric_PWR_Generation.Ship_Service_PWR_Generation.MEOHGENSET2\orientation.r11\\Full_MeOH">Full_MeOH!$D$843</definedName>
    <definedName name="SHP.ELEC_PLNT.Electric_PWR_Generation.Ship_Service_PWR_Generation.MEOHGENSET2\orientation.r11\\MeOH">MeOH!$D$822</definedName>
    <definedName name="SHP.ELEC_PLNT.Electric_PWR_Generation.Ship_Service_PWR_Generation.MEOHGENSET2\orientation.r12\\Full_MeOH">Full_MeOH!$D$844</definedName>
    <definedName name="SHP.ELEC_PLNT.Electric_PWR_Generation.Ship_Service_PWR_Generation.MEOHGENSET2\orientation.r12\\MeOH">MeOH!$D$823</definedName>
    <definedName name="SHP.ELEC_PLNT.Electric_PWR_Generation.Ship_Service_PWR_Generation.MEOHGENSET2\orientation.r13\\Full_MeOH">Full_MeOH!$D$845</definedName>
    <definedName name="SHP.ELEC_PLNT.Electric_PWR_Generation.Ship_Service_PWR_Generation.MEOHGENSET2\orientation.r13\\MeOH">MeOH!$D$824</definedName>
    <definedName name="SHP.ELEC_PLNT.Electric_PWR_Generation.Ship_Service_PWR_Generation.MEOHGENSET2\orientation.r21\\Full_MeOH">Full_MeOH!$D$846</definedName>
    <definedName name="SHP.ELEC_PLNT.Electric_PWR_Generation.Ship_Service_PWR_Generation.MEOHGENSET2\orientation.r21\\MeOH">MeOH!$D$825</definedName>
    <definedName name="SHP.ELEC_PLNT.Electric_PWR_Generation.Ship_Service_PWR_Generation.MEOHGENSET2\orientation.r22\\Full_MeOH">Full_MeOH!$D$847</definedName>
    <definedName name="SHP.ELEC_PLNT.Electric_PWR_Generation.Ship_Service_PWR_Generation.MEOHGENSET2\orientation.r22\\MeOH">MeOH!$D$826</definedName>
    <definedName name="SHP.ELEC_PLNT.Electric_PWR_Generation.Ship_Service_PWR_Generation.MEOHGENSET2\orientation.r23\\Full_MeOH">Full_MeOH!$D$848</definedName>
    <definedName name="SHP.ELEC_PLNT.Electric_PWR_Generation.Ship_Service_PWR_Generation.MEOHGENSET2\orientation.r23\\MeOH">MeOH!$D$827</definedName>
    <definedName name="SHP.ELEC_PLNT.Electric_PWR_Generation.Ship_Service_PWR_Generation.MEOHGENSET2\orientation.r31\\Full_MeOH">Full_MeOH!$D$849</definedName>
    <definedName name="SHP.ELEC_PLNT.Electric_PWR_Generation.Ship_Service_PWR_Generation.MEOHGENSET2\orientation.r31\\MeOH">MeOH!$D$828</definedName>
    <definedName name="SHP.ELEC_PLNT.Electric_PWR_Generation.Ship_Service_PWR_Generation.MEOHGENSET2\orientation.r32\\Full_MeOH">Full_MeOH!$D$850</definedName>
    <definedName name="SHP.ELEC_PLNT.Electric_PWR_Generation.Ship_Service_PWR_Generation.MEOHGENSET2\orientation.r32\\MeOH">MeOH!$D$829</definedName>
    <definedName name="SHP.ELEC_PLNT.Electric_PWR_Generation.Ship_Service_PWR_Generation.MEOHGENSET2\orientation.r33\\Full_MeOH">Full_MeOH!$D$851</definedName>
    <definedName name="SHP.ELEC_PLNT.Electric_PWR_Generation.Ship_Service_PWR_Generation.MEOHGENSET2\orientation.r33\\MeOH">MeOH!$D$830</definedName>
    <definedName name="SHP.ELEC_PLNT.Electric_PWR_Generation.Ship_Service_PWR_Generation.MEOHGENSET2\P_out\\Full_MeOH">Full_MeOH!$D$852</definedName>
    <definedName name="SHP.ELEC_PLNT.Electric_PWR_Generation.Ship_Service_PWR_Generation.MEOHGENSET2\P_out\\MeOH">MeOH!$D$831</definedName>
    <definedName name="SHP.ELEC_PLNT.Electric_PWR_Generation.Ship_Service_PWR_Generation.MEOHGENSET2\wid_diameter\\Full_MeOH">Full_MeOH!$D$853</definedName>
    <definedName name="SHP.ELEC_PLNT.Electric_PWR_Generation.Ship_Service_PWR_Generation.MEOHGENSET2\wid_diameter\\MeOH">MeOH!$D$832</definedName>
    <definedName name="SHP.ELEC_PLNT.Electric_PWR_Generation.Ship_Service_PWR_Generation.MEOHGENSET3\CoG_x\\Full_MeOH">Full_MeOH!$D$855</definedName>
    <definedName name="SHP.ELEC_PLNT.Electric_PWR_Generation.Ship_Service_PWR_Generation.MEOHGENSET3\CoG_y\\Full_MeOH">Full_MeOH!$D$856</definedName>
    <definedName name="SHP.ELEC_PLNT.Electric_PWR_Generation.Ship_Service_PWR_Generation.MEOHGENSET3\CoG_z\\Full_MeOH">Full_MeOH!$D$857</definedName>
    <definedName name="SHP.ELEC_PLNT.Electric_PWR_Generation.Ship_Service_PWR_Generation.MEOHGENSET3\color\\Full_MeOH">Full_MeOH!$D$858</definedName>
    <definedName name="SHP.ELEC_PLNT.Electric_PWR_Generation.Ship_Service_PWR_Generation.MEOHGENSET3\coord.x\\Full_MeOH">Full_MeOH!$D$859</definedName>
    <definedName name="SHP.ELEC_PLNT.Electric_PWR_Generation.Ship_Service_PWR_Generation.MEOHGENSET3\coord.y\\Full_MeOH">Full_MeOH!$D$860</definedName>
    <definedName name="SHP.ELEC_PLNT.Electric_PWR_Generation.Ship_Service_PWR_Generation.MEOHGENSET3\coord.z\\Full_MeOH">Full_MeOH!$D$861</definedName>
    <definedName name="SHP.ELEC_PLNT.Electric_PWR_Generation.Ship_Service_PWR_Generation.MEOHGENSET3\Full_MeOH">Full_MeOH!$D$854</definedName>
    <definedName name="SHP.ELEC_PLNT.Electric_PWR_Generation.Ship_Service_PWR_Generation.MEOHGENSET3\h\\Full_MeOH">Full_MeOH!$D$862</definedName>
    <definedName name="SHP.ELEC_PLNT.Electric_PWR_Generation.Ship_Service_PWR_Generation.MEOHGENSET3\kind\\Full_MeOH">Full_MeOH!$D$863</definedName>
    <definedName name="SHP.ELEC_PLNT.Electric_PWR_Generation.Ship_Service_PWR_Generation.MEOHGENSET3\l\\Full_MeOH">Full_MeOH!$D$864</definedName>
    <definedName name="SHP.ELEC_PLNT.Electric_PWR_Generation.Ship_Service_PWR_Generation.MEOHGENSET3\m\\Full_MeOH">Full_MeOH!$D$865</definedName>
    <definedName name="SHP.ELEC_PLNT.Electric_PWR_Generation.Ship_Service_PWR_Generation.MEOHGENSET3\m_tot\\Full_MeOH">Full_MeOH!$D$866</definedName>
    <definedName name="SHP.ELEC_PLNT.Electric_PWR_Generation.Ship_Service_PWR_Generation.MEOHGENSET3\mass_margin\\Full_MeOH">Full_MeOH!$D$867</definedName>
    <definedName name="SHP.ELEC_PLNT.Electric_PWR_Generation.Ship_Service_PWR_Generation.MEOHGENSET3\n_items\\Full_MeOH">Full_MeOH!$D$868</definedName>
    <definedName name="SHP.ELEC_PLNT.Electric_PWR_Generation.Ship_Service_PWR_Generation.MEOHGENSET3\orientation.r11\\Full_MeOH">Full_MeOH!$D$869</definedName>
    <definedName name="SHP.ELEC_PLNT.Electric_PWR_Generation.Ship_Service_PWR_Generation.MEOHGENSET3\orientation.r12\\Full_MeOH">Full_MeOH!$D$870</definedName>
    <definedName name="SHP.ELEC_PLNT.Electric_PWR_Generation.Ship_Service_PWR_Generation.MEOHGENSET3\orientation.r13\\Full_MeOH">Full_MeOH!$D$871</definedName>
    <definedName name="SHP.ELEC_PLNT.Electric_PWR_Generation.Ship_Service_PWR_Generation.MEOHGENSET3\orientation.r21\\Full_MeOH">Full_MeOH!$D$872</definedName>
    <definedName name="SHP.ELEC_PLNT.Electric_PWR_Generation.Ship_Service_PWR_Generation.MEOHGENSET3\orientation.r22\\Full_MeOH">Full_MeOH!$D$873</definedName>
    <definedName name="SHP.ELEC_PLNT.Electric_PWR_Generation.Ship_Service_PWR_Generation.MEOHGENSET3\orientation.r23\\Full_MeOH">Full_MeOH!$D$874</definedName>
    <definedName name="SHP.ELEC_PLNT.Electric_PWR_Generation.Ship_Service_PWR_Generation.MEOHGENSET3\orientation.r31\\Full_MeOH">Full_MeOH!$D$875</definedName>
    <definedName name="SHP.ELEC_PLNT.Electric_PWR_Generation.Ship_Service_PWR_Generation.MEOHGENSET3\orientation.r32\\Full_MeOH">Full_MeOH!$D$876</definedName>
    <definedName name="SHP.ELEC_PLNT.Electric_PWR_Generation.Ship_Service_PWR_Generation.MEOHGENSET3\orientation.r33\\Full_MeOH">Full_MeOH!$D$877</definedName>
    <definedName name="SHP.ELEC_PLNT.Electric_PWR_Generation.Ship_Service_PWR_Generation.MEOHGENSET3\P_out\\Full_MeOH">Full_MeOH!$D$878</definedName>
    <definedName name="SHP.ELEC_PLNT.Electric_PWR_Generation.Ship_Service_PWR_Generation.MEOHGENSET3\wid_diameter\\Full_MeOH">Full_MeOH!$D$879</definedName>
    <definedName name="SHP.ELEC_PLNT.Electric_PWR_Generation.Ship_Service_PWR_Generation.MEOHGENSET4\CoG_x\\Full_MeOH">Full_MeOH!$D$881</definedName>
    <definedName name="SHP.ELEC_PLNT.Electric_PWR_Generation.Ship_Service_PWR_Generation.MEOHGENSET4\CoG_y\\Full_MeOH">Full_MeOH!$D$882</definedName>
    <definedName name="SHP.ELEC_PLNT.Electric_PWR_Generation.Ship_Service_PWR_Generation.MEOHGENSET4\CoG_z\\Full_MeOH">Full_MeOH!$D$883</definedName>
    <definedName name="SHP.ELEC_PLNT.Electric_PWR_Generation.Ship_Service_PWR_Generation.MEOHGENSET4\color\\Full_MeOH">Full_MeOH!$D$884</definedName>
    <definedName name="SHP.ELEC_PLNT.Electric_PWR_Generation.Ship_Service_PWR_Generation.MEOHGENSET4\coord.x\\Full_MeOH">Full_MeOH!$D$885</definedName>
    <definedName name="SHP.ELEC_PLNT.Electric_PWR_Generation.Ship_Service_PWR_Generation.MEOHGENSET4\coord.y\\Full_MeOH">Full_MeOH!$D$886</definedName>
    <definedName name="SHP.ELEC_PLNT.Electric_PWR_Generation.Ship_Service_PWR_Generation.MEOHGENSET4\coord.z\\Full_MeOH">Full_MeOH!$D$887</definedName>
    <definedName name="SHP.ELEC_PLNT.Electric_PWR_Generation.Ship_Service_PWR_Generation.MEOHGENSET4\Full_MeOH">Full_MeOH!$D$880</definedName>
    <definedName name="SHP.ELEC_PLNT.Electric_PWR_Generation.Ship_Service_PWR_Generation.MEOHGENSET4\h\\Full_MeOH">Full_MeOH!$D$888</definedName>
    <definedName name="SHP.ELEC_PLNT.Electric_PWR_Generation.Ship_Service_PWR_Generation.MEOHGENSET4\kind\\Full_MeOH">Full_MeOH!$D$889</definedName>
    <definedName name="SHP.ELEC_PLNT.Electric_PWR_Generation.Ship_Service_PWR_Generation.MEOHGENSET4\l\\Full_MeOH">Full_MeOH!$D$890</definedName>
    <definedName name="SHP.ELEC_PLNT.Electric_PWR_Generation.Ship_Service_PWR_Generation.MEOHGENSET4\m\\Full_MeOH">Full_MeOH!$D$891</definedName>
    <definedName name="SHP.ELEC_PLNT.Electric_PWR_Generation.Ship_Service_PWR_Generation.MEOHGENSET4\m_tot\\Full_MeOH">Full_MeOH!$D$892</definedName>
    <definedName name="SHP.ELEC_PLNT.Electric_PWR_Generation.Ship_Service_PWR_Generation.MEOHGENSET4\mass_margin\\Full_MeOH">Full_MeOH!$D$893</definedName>
    <definedName name="SHP.ELEC_PLNT.Electric_PWR_Generation.Ship_Service_PWR_Generation.MEOHGENSET4\n_items\\Full_MeOH">Full_MeOH!$D$894</definedName>
    <definedName name="SHP.ELEC_PLNT.Electric_PWR_Generation.Ship_Service_PWR_Generation.MEOHGENSET4\orientation.r11\\Full_MeOH">Full_MeOH!$D$895</definedName>
    <definedName name="SHP.ELEC_PLNT.Electric_PWR_Generation.Ship_Service_PWR_Generation.MEOHGENSET4\orientation.r12\\Full_MeOH">Full_MeOH!$D$896</definedName>
    <definedName name="SHP.ELEC_PLNT.Electric_PWR_Generation.Ship_Service_PWR_Generation.MEOHGENSET4\orientation.r13\\Full_MeOH">Full_MeOH!$D$897</definedName>
    <definedName name="SHP.ELEC_PLNT.Electric_PWR_Generation.Ship_Service_PWR_Generation.MEOHGENSET4\orientation.r21\\Full_MeOH">Full_MeOH!$D$898</definedName>
    <definedName name="SHP.ELEC_PLNT.Electric_PWR_Generation.Ship_Service_PWR_Generation.MEOHGENSET4\orientation.r22\\Full_MeOH">Full_MeOH!$D$899</definedName>
    <definedName name="SHP.ELEC_PLNT.Electric_PWR_Generation.Ship_Service_PWR_Generation.MEOHGENSET4\orientation.r23\\Full_MeOH">Full_MeOH!$D$900</definedName>
    <definedName name="SHP.ELEC_PLNT.Electric_PWR_Generation.Ship_Service_PWR_Generation.MEOHGENSET4\orientation.r31\\Full_MeOH">Full_MeOH!$D$901</definedName>
    <definedName name="SHP.ELEC_PLNT.Electric_PWR_Generation.Ship_Service_PWR_Generation.MEOHGENSET4\orientation.r32\\Full_MeOH">Full_MeOH!$D$902</definedName>
    <definedName name="SHP.ELEC_PLNT.Electric_PWR_Generation.Ship_Service_PWR_Generation.MEOHGENSET4\orientation.r33\\Full_MeOH">Full_MeOH!$D$903</definedName>
    <definedName name="SHP.ELEC_PLNT.Electric_PWR_Generation.Ship_Service_PWR_Generation.MEOHGENSET4\P_out\\Full_MeOH">Full_MeOH!$D$904</definedName>
    <definedName name="SHP.ELEC_PLNT.Electric_PWR_Generation.Ship_Service_PWR_Generation.MEOHGENSET4\wid_diameter\\Full_MeOH">Full_MeOH!$D$905</definedName>
    <definedName name="SHP.ELEC_PLNT.Electric_PWR_Generation.Ship_Service_PWR_Generation.MGOGENSET1\CoG_x\\Full_MeOH">#REF!</definedName>
    <definedName name="SHP.ELEC_PLNT.Electric_PWR_Generation.Ship_Service_PWR_Generation.MGOGENSET1\CoG_x\\MeOH">MeOH!$D$834</definedName>
    <definedName name="SHP.ELEC_PLNT.Electric_PWR_Generation.Ship_Service_PWR_Generation.MGOGENSET1\CoG_x\\MGO">MGO!$D$481</definedName>
    <definedName name="SHP.ELEC_PLNT.Electric_PWR_Generation.Ship_Service_PWR_Generation.MGOGENSET1\CoG_y\\Full_MeOH">#REF!</definedName>
    <definedName name="SHP.ELEC_PLNT.Electric_PWR_Generation.Ship_Service_PWR_Generation.MGOGENSET1\CoG_y\\MeOH">MeOH!$D$835</definedName>
    <definedName name="SHP.ELEC_PLNT.Electric_PWR_Generation.Ship_Service_PWR_Generation.MGOGENSET1\CoG_y\\MGO">MGO!$D$482</definedName>
    <definedName name="SHP.ELEC_PLNT.Electric_PWR_Generation.Ship_Service_PWR_Generation.MGOGENSET1\CoG_z\\Full_MeOH">#REF!</definedName>
    <definedName name="SHP.ELEC_PLNT.Electric_PWR_Generation.Ship_Service_PWR_Generation.MGOGENSET1\CoG_z\\MeOH">MeOH!$D$836</definedName>
    <definedName name="SHP.ELEC_PLNT.Electric_PWR_Generation.Ship_Service_PWR_Generation.MGOGENSET1\CoG_z\\MGO">MGO!$D$483</definedName>
    <definedName name="SHP.ELEC_PLNT.Electric_PWR_Generation.Ship_Service_PWR_Generation.MGOGENSET1\color\\MeOH">MeOH!$D$837</definedName>
    <definedName name="SHP.ELEC_PLNT.Electric_PWR_Generation.Ship_Service_PWR_Generation.MGOGENSET1\color\\MGO">MGO!$D$484</definedName>
    <definedName name="SHP.ELEC_PLNT.Electric_PWR_Generation.Ship_Service_PWR_Generation.MGOGENSET1\coord.x\\MeOH">MeOH!$D$838</definedName>
    <definedName name="SHP.ELEC_PLNT.Electric_PWR_Generation.Ship_Service_PWR_Generation.MGOGENSET1\coord.x\\MGO">MGO!$D$485</definedName>
    <definedName name="SHP.ELEC_PLNT.Electric_PWR_Generation.Ship_Service_PWR_Generation.MGOGENSET1\coord.y\\MeOH">MeOH!$D$839</definedName>
    <definedName name="SHP.ELEC_PLNT.Electric_PWR_Generation.Ship_Service_PWR_Generation.MGOGENSET1\coord.y\\MGO">MGO!$D$486</definedName>
    <definedName name="SHP.ELEC_PLNT.Electric_PWR_Generation.Ship_Service_PWR_Generation.MGOGENSET1\coord.z\\MeOH">MeOH!$D$840</definedName>
    <definedName name="SHP.ELEC_PLNT.Electric_PWR_Generation.Ship_Service_PWR_Generation.MGOGENSET1\coord.z\\MGO">MGO!$D$487</definedName>
    <definedName name="SHP.ELEC_PLNT.Electric_PWR_Generation.Ship_Service_PWR_Generation.MGOGENSET1\Full_MeOH">#REF!</definedName>
    <definedName name="SHP.ELEC_PLNT.Electric_PWR_Generation.Ship_Service_PWR_Generation.MGOGENSET1\h\\MeOH">MeOH!$D$841</definedName>
    <definedName name="SHP.ELEC_PLNT.Electric_PWR_Generation.Ship_Service_PWR_Generation.MGOGENSET1\h\\MGO">MGO!$D$488</definedName>
    <definedName name="SHP.ELEC_PLNT.Electric_PWR_Generation.Ship_Service_PWR_Generation.MGOGENSET1\kind\\MeOH">MeOH!$D$842</definedName>
    <definedName name="SHP.ELEC_PLNT.Electric_PWR_Generation.Ship_Service_PWR_Generation.MGOGENSET1\kind\\MGO">MGO!$D$489</definedName>
    <definedName name="SHP.ELEC_PLNT.Electric_PWR_Generation.Ship_Service_PWR_Generation.MGOGENSET1\l\\MeOH">MeOH!$D$843</definedName>
    <definedName name="SHP.ELEC_PLNT.Electric_PWR_Generation.Ship_Service_PWR_Generation.MGOGENSET1\l\\MGO">MGO!$D$490</definedName>
    <definedName name="SHP.ELEC_PLNT.Electric_PWR_Generation.Ship_Service_PWR_Generation.MGOGENSET1\m\\Full_MeOH">#REF!</definedName>
    <definedName name="SHP.ELEC_PLNT.Electric_PWR_Generation.Ship_Service_PWR_Generation.MGOGENSET1\m\\MeOH">MeOH!$D$844</definedName>
    <definedName name="SHP.ELEC_PLNT.Electric_PWR_Generation.Ship_Service_PWR_Generation.MGOGENSET1\m\\MGO">MGO!$D$491</definedName>
    <definedName name="SHP.ELEC_PLNT.Electric_PWR_Generation.Ship_Service_PWR_Generation.MGOGENSET1\m_tot\\Full_MeOH">#REF!</definedName>
    <definedName name="SHP.ELEC_PLNT.Electric_PWR_Generation.Ship_Service_PWR_Generation.MGOGENSET1\m_tot\\MeOH">MeOH!$D$845</definedName>
    <definedName name="SHP.ELEC_PLNT.Electric_PWR_Generation.Ship_Service_PWR_Generation.MGOGENSET1\m_tot\\MGO">MGO!$D$492</definedName>
    <definedName name="SHP.ELEC_PLNT.Electric_PWR_Generation.Ship_Service_PWR_Generation.MGOGENSET1\mass_margin\\Full_MeOH">#REF!</definedName>
    <definedName name="SHP.ELEC_PLNT.Electric_PWR_Generation.Ship_Service_PWR_Generation.MGOGENSET1\mass_margin\\MeOH">MeOH!$D$846</definedName>
    <definedName name="SHP.ELEC_PLNT.Electric_PWR_Generation.Ship_Service_PWR_Generation.MGOGENSET1\mass_margin\\MGO">MGO!$D$493</definedName>
    <definedName name="SHP.ELEC_PLNT.Electric_PWR_Generation.Ship_Service_PWR_Generation.MGOGENSET1\MeOH">MeOH!$D$833</definedName>
    <definedName name="SHP.ELEC_PLNT.Electric_PWR_Generation.Ship_Service_PWR_Generation.MGOGENSET1\MGO">MGO!$D$480</definedName>
    <definedName name="SHP.ELEC_PLNT.Electric_PWR_Generation.Ship_Service_PWR_Generation.MGOGENSET1\n_items\\MeOH">MeOH!$D$847</definedName>
    <definedName name="SHP.ELEC_PLNT.Electric_PWR_Generation.Ship_Service_PWR_Generation.MGOGENSET1\n_items\\MGO">MGO!$D$494</definedName>
    <definedName name="SHP.ELEC_PLNT.Electric_PWR_Generation.Ship_Service_PWR_Generation.MGOGENSET1\orientation.r11\\MeOH">MeOH!$D$848</definedName>
    <definedName name="SHP.ELEC_PLNT.Electric_PWR_Generation.Ship_Service_PWR_Generation.MGOGENSET1\orientation.r11\\MGO">MGO!$D$495</definedName>
    <definedName name="SHP.ELEC_PLNT.Electric_PWR_Generation.Ship_Service_PWR_Generation.MGOGENSET1\orientation.r12\\MeOH">MeOH!$D$849</definedName>
    <definedName name="SHP.ELEC_PLNT.Electric_PWR_Generation.Ship_Service_PWR_Generation.MGOGENSET1\orientation.r12\\MGO">MGO!$D$496</definedName>
    <definedName name="SHP.ELEC_PLNT.Electric_PWR_Generation.Ship_Service_PWR_Generation.MGOGENSET1\orientation.r13\\MeOH">MeOH!$D$850</definedName>
    <definedName name="SHP.ELEC_PLNT.Electric_PWR_Generation.Ship_Service_PWR_Generation.MGOGENSET1\orientation.r13\\MGO">MGO!$D$497</definedName>
    <definedName name="SHP.ELEC_PLNT.Electric_PWR_Generation.Ship_Service_PWR_Generation.MGOGENSET1\orientation.r21\\MeOH">MeOH!$D$851</definedName>
    <definedName name="SHP.ELEC_PLNT.Electric_PWR_Generation.Ship_Service_PWR_Generation.MGOGENSET1\orientation.r21\\MGO">MGO!$D$498</definedName>
    <definedName name="SHP.ELEC_PLNT.Electric_PWR_Generation.Ship_Service_PWR_Generation.MGOGENSET1\orientation.r22\\MeOH">MeOH!$D$852</definedName>
    <definedName name="SHP.ELEC_PLNT.Electric_PWR_Generation.Ship_Service_PWR_Generation.MGOGENSET1\orientation.r22\\MGO">MGO!$D$499</definedName>
    <definedName name="SHP.ELEC_PLNT.Electric_PWR_Generation.Ship_Service_PWR_Generation.MGOGENSET1\orientation.r23\\MeOH">MeOH!$D$853</definedName>
    <definedName name="SHP.ELEC_PLNT.Electric_PWR_Generation.Ship_Service_PWR_Generation.MGOGENSET1\orientation.r23\\MGO">MGO!$D$500</definedName>
    <definedName name="SHP.ELEC_PLNT.Electric_PWR_Generation.Ship_Service_PWR_Generation.MGOGENSET1\orientation.r31\\MeOH">MeOH!$D$854</definedName>
    <definedName name="SHP.ELEC_PLNT.Electric_PWR_Generation.Ship_Service_PWR_Generation.MGOGENSET1\orientation.r31\\MGO">MGO!$D$501</definedName>
    <definedName name="SHP.ELEC_PLNT.Electric_PWR_Generation.Ship_Service_PWR_Generation.MGOGENSET1\orientation.r32\\MeOH">MeOH!$D$855</definedName>
    <definedName name="SHP.ELEC_PLNT.Electric_PWR_Generation.Ship_Service_PWR_Generation.MGOGENSET1\orientation.r32\\MGO">MGO!$D$502</definedName>
    <definedName name="SHP.ELEC_PLNT.Electric_PWR_Generation.Ship_Service_PWR_Generation.MGOGENSET1\orientation.r33\\MeOH">MeOH!$D$856</definedName>
    <definedName name="SHP.ELEC_PLNT.Electric_PWR_Generation.Ship_Service_PWR_Generation.MGOGENSET1\orientation.r33\\MGO">MGO!$D$503</definedName>
    <definedName name="SHP.ELEC_PLNT.Electric_PWR_Generation.Ship_Service_PWR_Generation.MGOGENSET1\P_out\\Full_MeOH">#REF!</definedName>
    <definedName name="SHP.ELEC_PLNT.Electric_PWR_Generation.Ship_Service_PWR_Generation.MGOGENSET1\P_out\\MeOH">MeOH!$D$857</definedName>
    <definedName name="SHP.ELEC_PLNT.Electric_PWR_Generation.Ship_Service_PWR_Generation.MGOGENSET1\P_out\\MGO">MGO!$D$504</definedName>
    <definedName name="SHP.ELEC_PLNT.Electric_PWR_Generation.Ship_Service_PWR_Generation.MGOGENSET1\wid_diameter\\MeOH">MeOH!$D$858</definedName>
    <definedName name="SHP.ELEC_PLNT.Electric_PWR_Generation.Ship_Service_PWR_Generation.MGOGENSET1\wid_diameter\\MGO">MGO!$D$505</definedName>
    <definedName name="SHP.ELEC_PLNT.Electric_PWR_Generation.Ship_Service_PWR_Generation.MGOGENSET2\CoG_x\\Full_MeOH">#REF!</definedName>
    <definedName name="SHP.ELEC_PLNT.Electric_PWR_Generation.Ship_Service_PWR_Generation.MGOGENSET2\CoG_x\\MeOH">MeOH!$D$860</definedName>
    <definedName name="SHP.ELEC_PLNT.Electric_PWR_Generation.Ship_Service_PWR_Generation.MGOGENSET2\CoG_x\\MGO">MGO!$D$507</definedName>
    <definedName name="SHP.ELEC_PLNT.Electric_PWR_Generation.Ship_Service_PWR_Generation.MGOGENSET2\CoG_y\\Full_MeOH">#REF!</definedName>
    <definedName name="SHP.ELEC_PLNT.Electric_PWR_Generation.Ship_Service_PWR_Generation.MGOGENSET2\CoG_y\\MeOH">MeOH!$D$861</definedName>
    <definedName name="SHP.ELEC_PLNT.Electric_PWR_Generation.Ship_Service_PWR_Generation.MGOGENSET2\CoG_y\\MGO">MGO!$D$508</definedName>
    <definedName name="SHP.ELEC_PLNT.Electric_PWR_Generation.Ship_Service_PWR_Generation.MGOGENSET2\CoG_z\\Full_MeOH">#REF!</definedName>
    <definedName name="SHP.ELEC_PLNT.Electric_PWR_Generation.Ship_Service_PWR_Generation.MGOGENSET2\CoG_z\\MeOH">MeOH!$D$862</definedName>
    <definedName name="SHP.ELEC_PLNT.Electric_PWR_Generation.Ship_Service_PWR_Generation.MGOGENSET2\CoG_z\\MGO">MGO!$D$509</definedName>
    <definedName name="SHP.ELEC_PLNT.Electric_PWR_Generation.Ship_Service_PWR_Generation.MGOGENSET2\color\\MeOH">MeOH!$D$863</definedName>
    <definedName name="SHP.ELEC_PLNT.Electric_PWR_Generation.Ship_Service_PWR_Generation.MGOGENSET2\color\\MGO">MGO!$D$510</definedName>
    <definedName name="SHP.ELEC_PLNT.Electric_PWR_Generation.Ship_Service_PWR_Generation.MGOGENSET2\coord.x\\MeOH">MeOH!$D$864</definedName>
    <definedName name="SHP.ELEC_PLNT.Electric_PWR_Generation.Ship_Service_PWR_Generation.MGOGENSET2\coord.x\\MGO">MGO!$D$511</definedName>
    <definedName name="SHP.ELEC_PLNT.Electric_PWR_Generation.Ship_Service_PWR_Generation.MGOGENSET2\coord.y\\MeOH">MeOH!$D$865</definedName>
    <definedName name="SHP.ELEC_PLNT.Electric_PWR_Generation.Ship_Service_PWR_Generation.MGOGENSET2\coord.y\\MGO">MGO!$D$512</definedName>
    <definedName name="SHP.ELEC_PLNT.Electric_PWR_Generation.Ship_Service_PWR_Generation.MGOGENSET2\coord.z\\MeOH">MeOH!$D$866</definedName>
    <definedName name="SHP.ELEC_PLNT.Electric_PWR_Generation.Ship_Service_PWR_Generation.MGOGENSET2\coord.z\\MGO">MGO!$D$513</definedName>
    <definedName name="SHP.ELEC_PLNT.Electric_PWR_Generation.Ship_Service_PWR_Generation.MGOGENSET2\Full_MeOH">#REF!</definedName>
    <definedName name="SHP.ELEC_PLNT.Electric_PWR_Generation.Ship_Service_PWR_Generation.MGOGENSET2\h\\MeOH">MeOH!$D$867</definedName>
    <definedName name="SHP.ELEC_PLNT.Electric_PWR_Generation.Ship_Service_PWR_Generation.MGOGENSET2\h\\MGO">MGO!$D$514</definedName>
    <definedName name="SHP.ELEC_PLNT.Electric_PWR_Generation.Ship_Service_PWR_Generation.MGOGENSET2\kind\\MeOH">MeOH!$D$868</definedName>
    <definedName name="SHP.ELEC_PLNT.Electric_PWR_Generation.Ship_Service_PWR_Generation.MGOGENSET2\kind\\MGO">MGO!$D$515</definedName>
    <definedName name="SHP.ELEC_PLNT.Electric_PWR_Generation.Ship_Service_PWR_Generation.MGOGENSET2\l\\MeOH">MeOH!$D$869</definedName>
    <definedName name="SHP.ELEC_PLNT.Electric_PWR_Generation.Ship_Service_PWR_Generation.MGOGENSET2\l\\MGO">MGO!$D$516</definedName>
    <definedName name="SHP.ELEC_PLNT.Electric_PWR_Generation.Ship_Service_PWR_Generation.MGOGENSET2\m\\Full_MeOH">#REF!</definedName>
    <definedName name="SHP.ELEC_PLNT.Electric_PWR_Generation.Ship_Service_PWR_Generation.MGOGENSET2\m\\MeOH">MeOH!$D$870</definedName>
    <definedName name="SHP.ELEC_PLNT.Electric_PWR_Generation.Ship_Service_PWR_Generation.MGOGENSET2\m\\MGO">MGO!$D$517</definedName>
    <definedName name="SHP.ELEC_PLNT.Electric_PWR_Generation.Ship_Service_PWR_Generation.MGOGENSET2\m_tot\\Full_MeOH">#REF!</definedName>
    <definedName name="SHP.ELEC_PLNT.Electric_PWR_Generation.Ship_Service_PWR_Generation.MGOGENSET2\m_tot\\MeOH">MeOH!$D$871</definedName>
    <definedName name="SHP.ELEC_PLNT.Electric_PWR_Generation.Ship_Service_PWR_Generation.MGOGENSET2\m_tot\\MGO">MGO!$D$518</definedName>
    <definedName name="SHP.ELEC_PLNT.Electric_PWR_Generation.Ship_Service_PWR_Generation.MGOGENSET2\mass_margin\\Full_MeOH">#REF!</definedName>
    <definedName name="SHP.ELEC_PLNT.Electric_PWR_Generation.Ship_Service_PWR_Generation.MGOGENSET2\mass_margin\\MeOH">MeOH!$D$872</definedName>
    <definedName name="SHP.ELEC_PLNT.Electric_PWR_Generation.Ship_Service_PWR_Generation.MGOGENSET2\mass_margin\\MGO">MGO!$D$519</definedName>
    <definedName name="SHP.ELEC_PLNT.Electric_PWR_Generation.Ship_Service_PWR_Generation.MGOGENSET2\MeOH">MeOH!$D$859</definedName>
    <definedName name="SHP.ELEC_PLNT.Electric_PWR_Generation.Ship_Service_PWR_Generation.MGOGENSET2\MGO">MGO!$D$506</definedName>
    <definedName name="SHP.ELEC_PLNT.Electric_PWR_Generation.Ship_Service_PWR_Generation.MGOGENSET2\n_items\\MeOH">MeOH!$D$873</definedName>
    <definedName name="SHP.ELEC_PLNT.Electric_PWR_Generation.Ship_Service_PWR_Generation.MGOGENSET2\n_items\\MGO">MGO!$D$520</definedName>
    <definedName name="SHP.ELEC_PLNT.Electric_PWR_Generation.Ship_Service_PWR_Generation.MGOGENSET2\orientation.r11\\MeOH">MeOH!$D$874</definedName>
    <definedName name="SHP.ELEC_PLNT.Electric_PWR_Generation.Ship_Service_PWR_Generation.MGOGENSET2\orientation.r11\\MGO">MGO!$D$521</definedName>
    <definedName name="SHP.ELEC_PLNT.Electric_PWR_Generation.Ship_Service_PWR_Generation.MGOGENSET2\orientation.r12\\MeOH">MeOH!$D$875</definedName>
    <definedName name="SHP.ELEC_PLNT.Electric_PWR_Generation.Ship_Service_PWR_Generation.MGOGENSET2\orientation.r12\\MGO">MGO!$D$522</definedName>
    <definedName name="SHP.ELEC_PLNT.Electric_PWR_Generation.Ship_Service_PWR_Generation.MGOGENSET2\orientation.r13\\MeOH">MeOH!$D$876</definedName>
    <definedName name="SHP.ELEC_PLNT.Electric_PWR_Generation.Ship_Service_PWR_Generation.MGOGENSET2\orientation.r13\\MGO">MGO!$D$523</definedName>
    <definedName name="SHP.ELEC_PLNT.Electric_PWR_Generation.Ship_Service_PWR_Generation.MGOGENSET2\orientation.r21\\MeOH">MeOH!$D$877</definedName>
    <definedName name="SHP.ELEC_PLNT.Electric_PWR_Generation.Ship_Service_PWR_Generation.MGOGENSET2\orientation.r21\\MGO">MGO!$D$524</definedName>
    <definedName name="SHP.ELEC_PLNT.Electric_PWR_Generation.Ship_Service_PWR_Generation.MGOGENSET2\orientation.r22\\MeOH">MeOH!$D$878</definedName>
    <definedName name="SHP.ELEC_PLNT.Electric_PWR_Generation.Ship_Service_PWR_Generation.MGOGENSET2\orientation.r22\\MGO">MGO!$D$525</definedName>
    <definedName name="SHP.ELEC_PLNT.Electric_PWR_Generation.Ship_Service_PWR_Generation.MGOGENSET2\orientation.r23\\MeOH">MeOH!$D$879</definedName>
    <definedName name="SHP.ELEC_PLNT.Electric_PWR_Generation.Ship_Service_PWR_Generation.MGOGENSET2\orientation.r23\\MGO">MGO!$D$526</definedName>
    <definedName name="SHP.ELEC_PLNT.Electric_PWR_Generation.Ship_Service_PWR_Generation.MGOGENSET2\orientation.r31\\MeOH">MeOH!$D$880</definedName>
    <definedName name="SHP.ELEC_PLNT.Electric_PWR_Generation.Ship_Service_PWR_Generation.MGOGENSET2\orientation.r31\\MGO">MGO!$D$527</definedName>
    <definedName name="SHP.ELEC_PLNT.Electric_PWR_Generation.Ship_Service_PWR_Generation.MGOGENSET2\orientation.r32\\MeOH">MeOH!$D$881</definedName>
    <definedName name="SHP.ELEC_PLNT.Electric_PWR_Generation.Ship_Service_PWR_Generation.MGOGENSET2\orientation.r32\\MGO">MGO!$D$528</definedName>
    <definedName name="SHP.ELEC_PLNT.Electric_PWR_Generation.Ship_Service_PWR_Generation.MGOGENSET2\orientation.r33\\MeOH">MeOH!$D$882</definedName>
    <definedName name="SHP.ELEC_PLNT.Electric_PWR_Generation.Ship_Service_PWR_Generation.MGOGENSET2\orientation.r33\\MGO">MGO!$D$529</definedName>
    <definedName name="SHP.ELEC_PLNT.Electric_PWR_Generation.Ship_Service_PWR_Generation.MGOGENSET2\P_out\\Full_MeOH">#REF!</definedName>
    <definedName name="SHP.ELEC_PLNT.Electric_PWR_Generation.Ship_Service_PWR_Generation.MGOGENSET2\P_out\\MeOH">MeOH!$D$883</definedName>
    <definedName name="SHP.ELEC_PLNT.Electric_PWR_Generation.Ship_Service_PWR_Generation.MGOGENSET2\P_out\\MGO">MGO!$D$530</definedName>
    <definedName name="SHP.ELEC_PLNT.Electric_PWR_Generation.Ship_Service_PWR_Generation.MGOGENSET2\wid_diameter\\MeOH">MeOH!$D$884</definedName>
    <definedName name="SHP.ELEC_PLNT.Electric_PWR_Generation.Ship_Service_PWR_Generation.MGOGENSET2\wid_diameter\\MGO">MGO!$D$531</definedName>
    <definedName name="SHP.ELEC_PLNT.Electric_PWR_Generation.Ship_Service_PWR_Generation.MGOGENSET3\CoG_x\\Full_MeOH">#REF!</definedName>
    <definedName name="SHP.ELEC_PLNT.Electric_PWR_Generation.Ship_Service_PWR_Generation.MGOGENSET3\CoG_x\\MGO">MGO!$D$533</definedName>
    <definedName name="SHP.ELEC_PLNT.Electric_PWR_Generation.Ship_Service_PWR_Generation.MGOGENSET3\CoG_y\\Full_MeOH">#REF!</definedName>
    <definedName name="SHP.ELEC_PLNT.Electric_PWR_Generation.Ship_Service_PWR_Generation.MGOGENSET3\CoG_y\\MGO">MGO!$D$534</definedName>
    <definedName name="SHP.ELEC_PLNT.Electric_PWR_Generation.Ship_Service_PWR_Generation.MGOGENSET3\CoG_z\\Full_MeOH">#REF!</definedName>
    <definedName name="SHP.ELEC_PLNT.Electric_PWR_Generation.Ship_Service_PWR_Generation.MGOGENSET3\CoG_z\\MGO">MGO!$D$535</definedName>
    <definedName name="SHP.ELEC_PLNT.Electric_PWR_Generation.Ship_Service_PWR_Generation.MGOGENSET3\color\\MGO">MGO!$D$536</definedName>
    <definedName name="SHP.ELEC_PLNT.Electric_PWR_Generation.Ship_Service_PWR_Generation.MGOGENSET3\coord.x\\MGO">MGO!$D$537</definedName>
    <definedName name="SHP.ELEC_PLNT.Electric_PWR_Generation.Ship_Service_PWR_Generation.MGOGENSET3\coord.y\\MGO">MGO!$D$538</definedName>
    <definedName name="SHP.ELEC_PLNT.Electric_PWR_Generation.Ship_Service_PWR_Generation.MGOGENSET3\coord.z\\MGO">MGO!$D$539</definedName>
    <definedName name="SHP.ELEC_PLNT.Electric_PWR_Generation.Ship_Service_PWR_Generation.MGOGENSET3\Full_MeOH">#REF!</definedName>
    <definedName name="SHP.ELEC_PLNT.Electric_PWR_Generation.Ship_Service_PWR_Generation.MGOGENSET3\h\\MGO">MGO!$D$540</definedName>
    <definedName name="SHP.ELEC_PLNT.Electric_PWR_Generation.Ship_Service_PWR_Generation.MGOGENSET3\kind\\MGO">MGO!$D$541</definedName>
    <definedName name="SHP.ELEC_PLNT.Electric_PWR_Generation.Ship_Service_PWR_Generation.MGOGENSET3\l\\MGO">MGO!$D$542</definedName>
    <definedName name="SHP.ELEC_PLNT.Electric_PWR_Generation.Ship_Service_PWR_Generation.MGOGENSET3\m\\Full_MeOH">#REF!</definedName>
    <definedName name="SHP.ELEC_PLNT.Electric_PWR_Generation.Ship_Service_PWR_Generation.MGOGENSET3\m\\MGO">MGO!$D$543</definedName>
    <definedName name="SHP.ELEC_PLNT.Electric_PWR_Generation.Ship_Service_PWR_Generation.MGOGENSET3\m_tot\\Full_MeOH">#REF!</definedName>
    <definedName name="SHP.ELEC_PLNT.Electric_PWR_Generation.Ship_Service_PWR_Generation.MGOGENSET3\m_tot\\MGO">MGO!$D$544</definedName>
    <definedName name="SHP.ELEC_PLNT.Electric_PWR_Generation.Ship_Service_PWR_Generation.MGOGENSET3\mass_margin\\Full_MeOH">#REF!</definedName>
    <definedName name="SHP.ELEC_PLNT.Electric_PWR_Generation.Ship_Service_PWR_Generation.MGOGENSET3\mass_margin\\MGO">MGO!$D$545</definedName>
    <definedName name="SHP.ELEC_PLNT.Electric_PWR_Generation.Ship_Service_PWR_Generation.MGOGENSET3\MGO">MGO!$D$532</definedName>
    <definedName name="SHP.ELEC_PLNT.Electric_PWR_Generation.Ship_Service_PWR_Generation.MGOGENSET3\n_items\\MGO">MGO!$D$546</definedName>
    <definedName name="SHP.ELEC_PLNT.Electric_PWR_Generation.Ship_Service_PWR_Generation.MGOGENSET3\orientation.r11\\MGO">MGO!$D$547</definedName>
    <definedName name="SHP.ELEC_PLNT.Electric_PWR_Generation.Ship_Service_PWR_Generation.MGOGENSET3\orientation.r12\\MGO">MGO!$D$548</definedName>
    <definedName name="SHP.ELEC_PLNT.Electric_PWR_Generation.Ship_Service_PWR_Generation.MGOGENSET3\orientation.r13\\MGO">MGO!$D$549</definedName>
    <definedName name="SHP.ELEC_PLNT.Electric_PWR_Generation.Ship_Service_PWR_Generation.MGOGENSET3\orientation.r21\\MGO">MGO!$D$550</definedName>
    <definedName name="SHP.ELEC_PLNT.Electric_PWR_Generation.Ship_Service_PWR_Generation.MGOGENSET3\orientation.r22\\MGO">MGO!$D$551</definedName>
    <definedName name="SHP.ELEC_PLNT.Electric_PWR_Generation.Ship_Service_PWR_Generation.MGOGENSET3\orientation.r23\\MGO">MGO!$D$552</definedName>
    <definedName name="SHP.ELEC_PLNT.Electric_PWR_Generation.Ship_Service_PWR_Generation.MGOGENSET3\orientation.r31\\MGO">MGO!$D$553</definedName>
    <definedName name="SHP.ELEC_PLNT.Electric_PWR_Generation.Ship_Service_PWR_Generation.MGOGENSET3\orientation.r32\\MGO">MGO!$D$554</definedName>
    <definedName name="SHP.ELEC_PLNT.Electric_PWR_Generation.Ship_Service_PWR_Generation.MGOGENSET3\orientation.r33\\MGO">MGO!$D$555</definedName>
    <definedName name="SHP.ELEC_PLNT.Electric_PWR_Generation.Ship_Service_PWR_Generation.MGOGENSET3\P_out\\Full_MeOH">#REF!</definedName>
    <definedName name="SHP.ELEC_PLNT.Electric_PWR_Generation.Ship_Service_PWR_Generation.MGOGENSET3\P_out\\MGO">MGO!$D$556</definedName>
    <definedName name="SHP.ELEC_PLNT.Electric_PWR_Generation.Ship_Service_PWR_Generation.MGOGENSET3\wid_diameter\\MGO">MGO!$D$557</definedName>
    <definedName name="SHP.ELEC_PLNT.Electric_PWR_Generation.Ship_Service_PWR_Generation.MGOGENSET4\CoG_x\\Full_MeOH">#REF!</definedName>
    <definedName name="SHP.ELEC_PLNT.Electric_PWR_Generation.Ship_Service_PWR_Generation.MGOGENSET4\CoG_x\\MGO">MGO!$D$559</definedName>
    <definedName name="SHP.ELEC_PLNT.Electric_PWR_Generation.Ship_Service_PWR_Generation.MGOGENSET4\CoG_y\\Full_MeOH">#REF!</definedName>
    <definedName name="SHP.ELEC_PLNT.Electric_PWR_Generation.Ship_Service_PWR_Generation.MGOGENSET4\CoG_y\\MGO">MGO!$D$560</definedName>
    <definedName name="SHP.ELEC_PLNT.Electric_PWR_Generation.Ship_Service_PWR_Generation.MGOGENSET4\CoG_z\\Full_MeOH">#REF!</definedName>
    <definedName name="SHP.ELEC_PLNT.Electric_PWR_Generation.Ship_Service_PWR_Generation.MGOGENSET4\CoG_z\\MGO">MGO!$D$561</definedName>
    <definedName name="SHP.ELEC_PLNT.Electric_PWR_Generation.Ship_Service_PWR_Generation.MGOGENSET4\color\\MGO">MGO!$D$562</definedName>
    <definedName name="SHP.ELEC_PLNT.Electric_PWR_Generation.Ship_Service_PWR_Generation.MGOGENSET4\coord.x\\MGO">MGO!$D$563</definedName>
    <definedName name="SHP.ELEC_PLNT.Electric_PWR_Generation.Ship_Service_PWR_Generation.MGOGENSET4\coord.y\\MGO">MGO!$D$564</definedName>
    <definedName name="SHP.ELEC_PLNT.Electric_PWR_Generation.Ship_Service_PWR_Generation.MGOGENSET4\coord.z\\MGO">MGO!$D$565</definedName>
    <definedName name="SHP.ELEC_PLNT.Electric_PWR_Generation.Ship_Service_PWR_Generation.MGOGENSET4\Full_MeOH">#REF!</definedName>
    <definedName name="SHP.ELEC_PLNT.Electric_PWR_Generation.Ship_Service_PWR_Generation.MGOGENSET4\h\\MGO">MGO!$D$566</definedName>
    <definedName name="SHP.ELEC_PLNT.Electric_PWR_Generation.Ship_Service_PWR_Generation.MGOGENSET4\kind\\MGO">MGO!$D$567</definedName>
    <definedName name="SHP.ELEC_PLNT.Electric_PWR_Generation.Ship_Service_PWR_Generation.MGOGENSET4\l\\MGO">MGO!$D$568</definedName>
    <definedName name="SHP.ELEC_PLNT.Electric_PWR_Generation.Ship_Service_PWR_Generation.MGOGENSET4\m\\Full_MeOH">#REF!</definedName>
    <definedName name="SHP.ELEC_PLNT.Electric_PWR_Generation.Ship_Service_PWR_Generation.MGOGENSET4\m\\MGO">MGO!$D$569</definedName>
    <definedName name="SHP.ELEC_PLNT.Electric_PWR_Generation.Ship_Service_PWR_Generation.MGOGENSET4\m_tot\\Full_MeOH">#REF!</definedName>
    <definedName name="SHP.ELEC_PLNT.Electric_PWR_Generation.Ship_Service_PWR_Generation.MGOGENSET4\m_tot\\MGO">MGO!$D$570</definedName>
    <definedName name="SHP.ELEC_PLNT.Electric_PWR_Generation.Ship_Service_PWR_Generation.MGOGENSET4\mass_margin\\Full_MeOH">#REF!</definedName>
    <definedName name="SHP.ELEC_PLNT.Electric_PWR_Generation.Ship_Service_PWR_Generation.MGOGENSET4\mass_margin\\MGO">MGO!$D$571</definedName>
    <definedName name="SHP.ELEC_PLNT.Electric_PWR_Generation.Ship_Service_PWR_Generation.MGOGENSET4\MGO">MGO!$D$558</definedName>
    <definedName name="SHP.ELEC_PLNT.Electric_PWR_Generation.Ship_Service_PWR_Generation.MGOGENSET4\n_items\\MGO">MGO!$D$572</definedName>
    <definedName name="SHP.ELEC_PLNT.Electric_PWR_Generation.Ship_Service_PWR_Generation.MGOGENSET4\orientation.r11\\MGO">MGO!$D$573</definedName>
    <definedName name="SHP.ELEC_PLNT.Electric_PWR_Generation.Ship_Service_PWR_Generation.MGOGENSET4\orientation.r12\\MGO">MGO!$D$574</definedName>
    <definedName name="SHP.ELEC_PLNT.Electric_PWR_Generation.Ship_Service_PWR_Generation.MGOGENSET4\orientation.r13\\MGO">MGO!$D$575</definedName>
    <definedName name="SHP.ELEC_PLNT.Electric_PWR_Generation.Ship_Service_PWR_Generation.MGOGENSET4\orientation.r21\\MGO">MGO!$D$576</definedName>
    <definedName name="SHP.ELEC_PLNT.Electric_PWR_Generation.Ship_Service_PWR_Generation.MGOGENSET4\orientation.r22\\MGO">MGO!$D$577</definedName>
    <definedName name="SHP.ELEC_PLNT.Electric_PWR_Generation.Ship_Service_PWR_Generation.MGOGENSET4\orientation.r23\\MGO">MGO!$D$578</definedName>
    <definedName name="SHP.ELEC_PLNT.Electric_PWR_Generation.Ship_Service_PWR_Generation.MGOGENSET4\orientation.r31\\MGO">MGO!$D$579</definedName>
    <definedName name="SHP.ELEC_PLNT.Electric_PWR_Generation.Ship_Service_PWR_Generation.MGOGENSET4\orientation.r32\\MGO">MGO!$D$580</definedName>
    <definedName name="SHP.ELEC_PLNT.Electric_PWR_Generation.Ship_Service_PWR_Generation.MGOGENSET4\orientation.r33\\MGO">MGO!$D$581</definedName>
    <definedName name="SHP.ELEC_PLNT.Electric_PWR_Generation.Ship_Service_PWR_Generation.MGOGENSET4\P_out\\Full_MeOH">#REF!</definedName>
    <definedName name="SHP.ELEC_PLNT.Electric_PWR_Generation.Ship_Service_PWR_Generation.MGOGENSET4\P_out\\MGO">MGO!$D$582</definedName>
    <definedName name="SHP.ELEC_PLNT.Electric_PWR_Generation.Ship_Service_PWR_Generation.MGOGENSET4\wid_diameter\\MGO">MGO!$D$583</definedName>
    <definedName name="SHP.ELEC_PLNT.Electric_PWR_Generation.Ship_Service_PWR_Generation\CoG_x\\Full_MeOH">Full_MeOH!$D$796</definedName>
    <definedName name="SHP.ELEC_PLNT.Electric_PWR_Generation.Ship_Service_PWR_Generation\CoG_x\\MeOH">MeOH!$D$775</definedName>
    <definedName name="SHP.ELEC_PLNT.Electric_PWR_Generation.Ship_Service_PWR_Generation\CoG_x\\MGO">MGO!$D$474</definedName>
    <definedName name="SHP.ELEC_PLNT.Electric_PWR_Generation.Ship_Service_PWR_Generation\CoG_y\\Full_MeOH">Full_MeOH!$D$797</definedName>
    <definedName name="SHP.ELEC_PLNT.Electric_PWR_Generation.Ship_Service_PWR_Generation\CoG_y\\MeOH">MeOH!$D$776</definedName>
    <definedName name="SHP.ELEC_PLNT.Electric_PWR_Generation.Ship_Service_PWR_Generation\CoG_y\\MGO">MGO!$D$475</definedName>
    <definedName name="SHP.ELEC_PLNT.Electric_PWR_Generation.Ship_Service_PWR_Generation\CoG_z\\Full_MeOH">Full_MeOH!$D$798</definedName>
    <definedName name="SHP.ELEC_PLNT.Electric_PWR_Generation.Ship_Service_PWR_Generation\CoG_z\\MeOH">MeOH!$D$777</definedName>
    <definedName name="SHP.ELEC_PLNT.Electric_PWR_Generation.Ship_Service_PWR_Generation\CoG_z\\MGO">MGO!$D$476</definedName>
    <definedName name="SHP.ELEC_PLNT.Electric_PWR_Generation.Ship_Service_PWR_Generation\Full_MeOH">Full_MeOH!$D$795</definedName>
    <definedName name="SHP.ELEC_PLNT.Electric_PWR_Generation.Ship_Service_PWR_Generation\m\\MeOH">#REF!</definedName>
    <definedName name="SHP.ELEC_PLNT.Electric_PWR_Generation.Ship_Service_PWR_Generation\m\\MGO">#REF!</definedName>
    <definedName name="SHP.ELEC_PLNT.Electric_PWR_Generation.Ship_Service_PWR_Generation\m_tot\\Full_MeOH">Full_MeOH!$D$799</definedName>
    <definedName name="SHP.ELEC_PLNT.Electric_PWR_Generation.Ship_Service_PWR_Generation\m_tot\\MeOH">MeOH!$D$778</definedName>
    <definedName name="SHP.ELEC_PLNT.Electric_PWR_Generation.Ship_Service_PWR_Generation\m_tot\\MGO">MGO!$D$477</definedName>
    <definedName name="SHP.ELEC_PLNT.Electric_PWR_Generation.Ship_Service_PWR_Generation\MeOH">MeOH!$D$774</definedName>
    <definedName name="SHP.ELEC_PLNT.Electric_PWR_Generation.Ship_Service_PWR_Generation\MGO">MGO!$D$473</definedName>
    <definedName name="SHP.ELEC_PLNT.Electric_PWR_Generation.Ship_Service_PWR_Generation\P_duty_cyc\\MeOH">#REF!</definedName>
    <definedName name="SHP.ELEC_PLNT.Electric_PWR_Generation.Ship_Service_PWR_Generation\P_duty_cyc\\MGO">#REF!</definedName>
    <definedName name="SHP.ELEC_PLNT.Electric_PWR_Generation.Ship_Service_PWR_Generation\P_mean\\MeOH">#REF!</definedName>
    <definedName name="SHP.ELEC_PLNT.Electric_PWR_Generation.Ship_Service_PWR_Generation\P_mean\\MGO">#REF!</definedName>
    <definedName name="SHP.ELEC_PLNT.Electric_PWR_Generation.Ship_Service_PWR_Generation\P_on\\MeOH">#REF!</definedName>
    <definedName name="SHP.ELEC_PLNT.Electric_PWR_Generation.Ship_Service_PWR_Generation\P_on\\MGO">#REF!</definedName>
    <definedName name="SHP.ELEC_PLNT.Electric_PWR_Generation.Ship_Service_PWR_Generation\P_out\\Full_MeOH">Full_MeOH!$D$800</definedName>
    <definedName name="SHP.ELEC_PLNT.Electric_PWR_Generation.Ship_Service_PWR_Generation\P_out\\MeOH">MeOH!$D$779</definedName>
    <definedName name="SHP.ELEC_PLNT.Electric_PWR_Generation.Ship_Service_PWR_Generation\P_out\\MGO">MGO!$D$478</definedName>
    <definedName name="SHP.ELEC_PLNT.Electric_PWR_Generation.Ship_Service_PWR_Generation\P_peak\\MeOH">#REF!</definedName>
    <definedName name="SHP.ELEC_PLNT.Electric_PWR_Generation.Ship_Service_PWR_Generation\P_peak\\MGO">#REF!</definedName>
    <definedName name="SHP.ELEC_PLNT.Electric_PWR_Generation.Ship_Service_PWR_Generation\P_stby\\MeOH">#REF!</definedName>
    <definedName name="SHP.ELEC_PLNT.Electric_PWR_Generation.Ship_Service_PWR_Generation\P_stby\\MGO">#REF!</definedName>
    <definedName name="SHP.ELEC_PLNT.Electric_PWR_Generation.Ship_Service_PWR_Generation\SWBS_cd\\Full_MeOH">Full_MeOH!$D$801</definedName>
    <definedName name="SHP.ELEC_PLNT.Electric_PWR_Generation.Ship_Service_PWR_Generation\SWBS_cd\\MeOH">MeOH!$D$780</definedName>
    <definedName name="SHP.ELEC_PLNT.Electric_PWR_Generation.Ship_Service_PWR_Generation\SWBS_cd\\MGO">MGO!$D$479</definedName>
    <definedName name="SHP.ELEC_PLNT.Electric_PWR_Generation\CoG_x\\Full_MeOH">Full_MeOH!$D$788</definedName>
    <definedName name="SHP.ELEC_PLNT.Electric_PWR_Generation\CoG_x\\MeOH">MeOH!$D$767</definedName>
    <definedName name="SHP.ELEC_PLNT.Electric_PWR_Generation\CoG_x\\MGO">MGO!$D$466</definedName>
    <definedName name="SHP.ELEC_PLNT.Electric_PWR_Generation\CoG_y\\Full_MeOH">Full_MeOH!$D$789</definedName>
    <definedName name="SHP.ELEC_PLNT.Electric_PWR_Generation\CoG_y\\MeOH">MeOH!$D$768</definedName>
    <definedName name="SHP.ELEC_PLNT.Electric_PWR_Generation\CoG_y\\MGO">MGO!$D$467</definedName>
    <definedName name="SHP.ELEC_PLNT.Electric_PWR_Generation\CoG_z\\Full_MeOH">Full_MeOH!$D$790</definedName>
    <definedName name="SHP.ELEC_PLNT.Electric_PWR_Generation\CoG_z\\MeOH">MeOH!$D$769</definedName>
    <definedName name="SHP.ELEC_PLNT.Electric_PWR_Generation\CoG_z\\MGO">MGO!$D$468</definedName>
    <definedName name="SHP.ELEC_PLNT.Electric_PWR_Generation\Full_MeOH">Full_MeOH!$D$787</definedName>
    <definedName name="SHP.ELEC_PLNT.Electric_PWR_Generation\m\\MeOH">#REF!</definedName>
    <definedName name="SHP.ELEC_PLNT.Electric_PWR_Generation\m\\MGO">#REF!</definedName>
    <definedName name="SHP.ELEC_PLNT.Electric_PWR_Generation\m_tot\\Full_MeOH">Full_MeOH!$D$791</definedName>
    <definedName name="SHP.ELEC_PLNT.Electric_PWR_Generation\m_tot\\MeOH">MeOH!$D$770</definedName>
    <definedName name="SHP.ELEC_PLNT.Electric_PWR_Generation\m_tot\\MGO">MGO!$D$469</definedName>
    <definedName name="SHP.ELEC_PLNT.Electric_PWR_Generation\MeOH">MeOH!$D$766</definedName>
    <definedName name="SHP.ELEC_PLNT.Electric_PWR_Generation\MGO">MGO!$D$465</definedName>
    <definedName name="SHP.ELEC_PLNT.Electric_PWR_Generation\P_mean\\Full_MeOH">Full_MeOH!$D$792</definedName>
    <definedName name="SHP.ELEC_PLNT.Electric_PWR_Generation\P_mean\\MeOH">MeOH!$D$771</definedName>
    <definedName name="SHP.ELEC_PLNT.Electric_PWR_Generation\P_mean\\MGO">MGO!$D$470</definedName>
    <definedName name="SHP.ELEC_PLNT.Electric_PWR_Generation\P_peak\\Full_MeOH">Full_MeOH!$D$793</definedName>
    <definedName name="SHP.ELEC_PLNT.Electric_PWR_Generation\P_peak\\MeOH">MeOH!$D$772</definedName>
    <definedName name="SHP.ELEC_PLNT.Electric_PWR_Generation\P_peak\\MGO">MGO!$D$471</definedName>
    <definedName name="SHP.ELEC_PLNT.Electric_PWR_Generation\SWBS_cd\\Full_MeOH">Full_MeOH!$D$794</definedName>
    <definedName name="SHP.ELEC_PLNT.Electric_PWR_Generation\SWBS_cd\\MeOH">MeOH!$D$773</definedName>
    <definedName name="SHP.ELEC_PLNT.Electric_PWR_Generation\SWBS_cd\\MGO">MGO!$D$472</definedName>
    <definedName name="SHP.ELEC_PLNT\adl_swbs\\MeOH">#REF!</definedName>
    <definedName name="SHP.ELEC_PLNT\adl_swbs\\MGO">#REF!</definedName>
    <definedName name="SHP.ELEC_PLNT\CoG_x\\Full_MeOH">Full_MeOH!$D$780</definedName>
    <definedName name="SHP.ELEC_PLNT\CoG_x\\MeOH">MeOH!$D$759</definedName>
    <definedName name="SHP.ELEC_PLNT\CoG_x\\MGO">MGO!$D$458</definedName>
    <definedName name="SHP.ELEC_PLNT\CoG_y\\Full_MeOH">Full_MeOH!$D$781</definedName>
    <definedName name="SHP.ELEC_PLNT\CoG_y\\MeOH">MeOH!$D$760</definedName>
    <definedName name="SHP.ELEC_PLNT\CoG_y\\MGO">MGO!$D$459</definedName>
    <definedName name="SHP.ELEC_PLNT\CoG_z\\Full_MeOH">Full_MeOH!$D$782</definedName>
    <definedName name="SHP.ELEC_PLNT\CoG_z\\MeOH">MeOH!$D$761</definedName>
    <definedName name="SHP.ELEC_PLNT\CoG_z\\MGO">MGO!$D$460</definedName>
    <definedName name="SHP.ELEC_PLNT\Full_MeOH">Full_MeOH!$D$779</definedName>
    <definedName name="SHP.ELEC_PLNT\m\\MeOH">#REF!</definedName>
    <definedName name="SHP.ELEC_PLNT\m\\MGO">#REF!</definedName>
    <definedName name="SHP.ELEC_PLNT\m_tot\\Full_MeOH">Full_MeOH!$D$783</definedName>
    <definedName name="SHP.ELEC_PLNT\m_tot\\MeOH">MeOH!$D$762</definedName>
    <definedName name="SHP.ELEC_PLNT\m_tot\\MGO">MGO!$D$461</definedName>
    <definedName name="SHP.ELEC_PLNT\mass_margin\\MeOH">#REF!</definedName>
    <definedName name="SHP.ELEC_PLNT\mass_margin\\MGO">#REF!</definedName>
    <definedName name="SHP.ELEC_PLNT\MeOH">MeOH!$D$758</definedName>
    <definedName name="SHP.ELEC_PLNT\MGO">MGO!$D$457</definedName>
    <definedName name="SHP.ELEC_PLNT\P_mean\\Full_MeOH">Full_MeOH!$D$784</definedName>
    <definedName name="SHP.ELEC_PLNT\P_mean\\MeOH">MeOH!$D$763</definedName>
    <definedName name="SHP.ELEC_PLNT\P_mean\\MGO">MGO!$D$462</definedName>
    <definedName name="SHP.ELEC_PLNT\P_peak\\Full_MeOH">Full_MeOH!$D$785</definedName>
    <definedName name="SHP.ELEC_PLNT\P_peak\\MeOH">MeOH!$D$764</definedName>
    <definedName name="SHP.ELEC_PLNT\P_peak\\MGO">MGO!$D$463</definedName>
    <definedName name="SHP.ELEC_PLNT\SWBS_cd\\Full_MeOH">Full_MeOH!$D$786</definedName>
    <definedName name="SHP.ELEC_PLNT\SWBS_cd\\MeOH">MeOH!$D$765</definedName>
    <definedName name="SHP.ELEC_PLNT\SWBS_cd\\MGO">MGO!$D$464</definedName>
    <definedName name="SHP.endur\MeOH">#REF!</definedName>
    <definedName name="SHP.endur\MGO">#REF!</definedName>
    <definedName name="SHP.endur_MeOH\Full_MeOH">Parameters!$G$737</definedName>
    <definedName name="SHP.endur_MeOH\MeOH">Parameters!$G$736</definedName>
    <definedName name="SHP.endur_MeOH\MGO">Parameters!$G$735</definedName>
    <definedName name="SHP.endur_MGO\Full_MeOH">Parameters!$G$740</definedName>
    <definedName name="SHP.endur_MGO\MeOH">Parameters!$G$739</definedName>
    <definedName name="SHP.endur_MGO\MGO">Parameters!$G$738</definedName>
    <definedName name="SHP.GM">#REF!</definedName>
    <definedName name="SHP.GM\Full_MeOH">Parameters!$G$760</definedName>
    <definedName name="SHP.GM\MeOH">Parameters!$G$759</definedName>
    <definedName name="SHP.GM\MGO">Parameters!$G$758</definedName>
    <definedName name="SHP.HULLSTRUCT">Parameters!$G$776</definedName>
    <definedName name="SHP.HULLSTRUCT.REST.REST2.MANDCOG\CoG_x\\Full_MeOH">Full_MeOH!$D$922</definedName>
    <definedName name="SHP.HULLSTRUCT.REST.REST2.MANDCOG\CoG_x\\MeOH">MeOH!$D$901</definedName>
    <definedName name="SHP.HULLSTRUCT.REST.REST2.MANDCOG\CoG_x\\MGO">MGO!$D$600</definedName>
    <definedName name="SHP.HULLSTRUCT.REST.REST2.MANDCOG\CoG_y\\Full_MeOH">Full_MeOH!$D$923</definedName>
    <definedName name="SHP.HULLSTRUCT.REST.REST2.MANDCOG\CoG_y\\MeOH">MeOH!$D$902</definedName>
    <definedName name="SHP.HULLSTRUCT.REST.REST2.MANDCOG\CoG_y\\MGO">MGO!$D$601</definedName>
    <definedName name="SHP.HULLSTRUCT.REST.REST2.MANDCOG\CoG_z\\Full_MeOH">Full_MeOH!$D$924</definedName>
    <definedName name="SHP.HULLSTRUCT.REST.REST2.MANDCOG\CoG_z\\MeOH">MeOH!$D$903</definedName>
    <definedName name="SHP.HULLSTRUCT.REST.REST2.MANDCOG\CoG_z\\MGO">MGO!$D$602</definedName>
    <definedName name="SHP.HULLSTRUCT.REST.REST2.MANDCOG\color\\Full_MeOH">Full_MeOH!$D$925</definedName>
    <definedName name="SHP.HULLSTRUCT.REST.REST2.MANDCOG\color\\MeOH">MeOH!$D$904</definedName>
    <definedName name="SHP.HULLSTRUCT.REST.REST2.MANDCOG\color\\MGO">MGO!$D$603</definedName>
    <definedName name="SHP.HULLSTRUCT.REST.REST2.MANDCOG\coord.x\\Full_MeOH">Full_MeOH!$D$926</definedName>
    <definedName name="SHP.HULLSTRUCT.REST.REST2.MANDCOG\coord.x\\MeOH">MeOH!$D$905</definedName>
    <definedName name="SHP.HULLSTRUCT.REST.REST2.MANDCOG\coord.x\\MGO">MGO!$D$604</definedName>
    <definedName name="SHP.HULLSTRUCT.REST.REST2.MANDCOG\coord.y\\Full_MeOH">Full_MeOH!$D$927</definedName>
    <definedName name="SHP.HULLSTRUCT.REST.REST2.MANDCOG\coord.y\\MeOH">MeOH!$D$906</definedName>
    <definedName name="SHP.HULLSTRUCT.REST.REST2.MANDCOG\coord.y\\MGO">MGO!$D$605</definedName>
    <definedName name="SHP.HULLSTRUCT.REST.REST2.MANDCOG\coord.z\\Full_MeOH">Full_MeOH!$D$928</definedName>
    <definedName name="SHP.HULLSTRUCT.REST.REST2.MANDCOG\coord.z\\MeOH">MeOH!$D$907</definedName>
    <definedName name="SHP.HULLSTRUCT.REST.REST2.MANDCOG\coord.z\\MGO">MGO!$D$606</definedName>
    <definedName name="SHP.HULLSTRUCT.REST.REST2.MANDCOG\Full_MeOH">Full_MeOH!$D$921</definedName>
    <definedName name="SHP.HULLSTRUCT.REST.REST2.MANDCOG\h\\Full_MeOH">Full_MeOH!$D$929</definedName>
    <definedName name="SHP.HULLSTRUCT.REST.REST2.MANDCOG\h\\MeOH">MeOH!$D$908</definedName>
    <definedName name="SHP.HULLSTRUCT.REST.REST2.MANDCOG\h\\MGO">MGO!$D$607</definedName>
    <definedName name="SHP.HULLSTRUCT.REST.REST2.MANDCOG\kind\\Full_MeOH">Full_MeOH!$D$930</definedName>
    <definedName name="SHP.HULLSTRUCT.REST.REST2.MANDCOG\kind\\MeOH">MeOH!$D$909</definedName>
    <definedName name="SHP.HULLSTRUCT.REST.REST2.MANDCOG\kind\\MGO">MGO!$D$608</definedName>
    <definedName name="SHP.HULLSTRUCT.REST.REST2.MANDCOG\l\\Full_MeOH">Full_MeOH!$D$931</definedName>
    <definedName name="SHP.HULLSTRUCT.REST.REST2.MANDCOG\l\\MeOH">MeOH!$D$910</definedName>
    <definedName name="SHP.HULLSTRUCT.REST.REST2.MANDCOG\l\\MGO">MGO!$D$609</definedName>
    <definedName name="SHP.HULLSTRUCT.REST.REST2.MANDCOG\m\\Full_MeOH">Full_MeOH!$D$932</definedName>
    <definedName name="SHP.HULLSTRUCT.REST.REST2.MANDCOG\m\\MeOH">MeOH!$D$911</definedName>
    <definedName name="SHP.HULLSTRUCT.REST.REST2.MANDCOG\m\\MGO">MGO!$D$610</definedName>
    <definedName name="SHP.HULLSTRUCT.REST.REST2.MANDCOG\m_tot\\Full_MeOH">Full_MeOH!$D$933</definedName>
    <definedName name="SHP.HULLSTRUCT.REST.REST2.MANDCOG\m_tot\\MeOH">MeOH!$D$912</definedName>
    <definedName name="SHP.HULLSTRUCT.REST.REST2.MANDCOG\m_tot\\MGO">MGO!$D$611</definedName>
    <definedName name="SHP.HULLSTRUCT.REST.REST2.MANDCOG\mass_margin\\Full_MeOH">Full_MeOH!$D$934</definedName>
    <definedName name="SHP.HULLSTRUCT.REST.REST2.MANDCOG\mass_margin\\MeOH">MeOH!$D$913</definedName>
    <definedName name="SHP.HULLSTRUCT.REST.REST2.MANDCOG\mass_margin\\MGO">MGO!$D$612</definedName>
    <definedName name="SHP.HULLSTRUCT.REST.REST2.MANDCOG\MeOH">MeOH!$D$900</definedName>
    <definedName name="SHP.HULLSTRUCT.REST.REST2.MANDCOG\MGO">MGO!$D$599</definedName>
    <definedName name="SHP.HULLSTRUCT.REST.REST2.MANDCOG\orientation.r11\\Full_MeOH">Full_MeOH!$D$935</definedName>
    <definedName name="SHP.HULLSTRUCT.REST.REST2.MANDCOG\orientation.r11\\MeOH">MeOH!$D$914</definedName>
    <definedName name="SHP.HULLSTRUCT.REST.REST2.MANDCOG\orientation.r11\\MGO">MGO!$D$613</definedName>
    <definedName name="SHP.HULLSTRUCT.REST.REST2.MANDCOG\orientation.r12\\Full_MeOH">Full_MeOH!$D$936</definedName>
    <definedName name="SHP.HULLSTRUCT.REST.REST2.MANDCOG\orientation.r12\\MeOH">MeOH!$D$915</definedName>
    <definedName name="SHP.HULLSTRUCT.REST.REST2.MANDCOG\orientation.r12\\MGO">MGO!$D$614</definedName>
    <definedName name="SHP.HULLSTRUCT.REST.REST2.MANDCOG\orientation.r13\\Full_MeOH">Full_MeOH!$D$937</definedName>
    <definedName name="SHP.HULLSTRUCT.REST.REST2.MANDCOG\orientation.r13\\MeOH">MeOH!$D$916</definedName>
    <definedName name="SHP.HULLSTRUCT.REST.REST2.MANDCOG\orientation.r13\\MGO">MGO!$D$615</definedName>
    <definedName name="SHP.HULLSTRUCT.REST.REST2.MANDCOG\orientation.r21\\Full_MeOH">Full_MeOH!$D$938</definedName>
    <definedName name="SHP.HULLSTRUCT.REST.REST2.MANDCOG\orientation.r21\\MeOH">MeOH!$D$917</definedName>
    <definedName name="SHP.HULLSTRUCT.REST.REST2.MANDCOG\orientation.r21\\MGO">MGO!$D$616</definedName>
    <definedName name="SHP.HULLSTRUCT.REST.REST2.MANDCOG\orientation.r22\\Full_MeOH">Full_MeOH!$D$939</definedName>
    <definedName name="SHP.HULLSTRUCT.REST.REST2.MANDCOG\orientation.r22\\MeOH">MeOH!$D$918</definedName>
    <definedName name="SHP.HULLSTRUCT.REST.REST2.MANDCOG\orientation.r22\\MGO">MGO!$D$617</definedName>
    <definedName name="SHP.HULLSTRUCT.REST.REST2.MANDCOG\orientation.r23\\Full_MeOH">Full_MeOH!$D$940</definedName>
    <definedName name="SHP.HULLSTRUCT.REST.REST2.MANDCOG\orientation.r23\\MeOH">MeOH!$D$919</definedName>
    <definedName name="SHP.HULLSTRUCT.REST.REST2.MANDCOG\orientation.r23\\MGO">MGO!$D$618</definedName>
    <definedName name="SHP.HULLSTRUCT.REST.REST2.MANDCOG\orientation.r31\\Full_MeOH">Full_MeOH!$D$941</definedName>
    <definedName name="SHP.HULLSTRUCT.REST.REST2.MANDCOG\orientation.r31\\MeOH">MeOH!$D$920</definedName>
    <definedName name="SHP.HULLSTRUCT.REST.REST2.MANDCOG\orientation.r31\\MGO">MGO!$D$619</definedName>
    <definedName name="SHP.HULLSTRUCT.REST.REST2.MANDCOG\orientation.r32\\Full_MeOH">Full_MeOH!$D$942</definedName>
    <definedName name="SHP.HULLSTRUCT.REST.REST2.MANDCOG\orientation.r32\\MeOH">MeOH!$D$921</definedName>
    <definedName name="SHP.HULLSTRUCT.REST.REST2.MANDCOG\orientation.r32\\MGO">MGO!$D$620</definedName>
    <definedName name="SHP.HULLSTRUCT.REST.REST2.MANDCOG\orientation.r33\\Full_MeOH">Full_MeOH!$D$943</definedName>
    <definedName name="SHP.HULLSTRUCT.REST.REST2.MANDCOG\orientation.r33\\MeOH">MeOH!$D$922</definedName>
    <definedName name="SHP.HULLSTRUCT.REST.REST2.MANDCOG\orientation.r33\\MGO">MGO!$D$621</definedName>
    <definedName name="SHP.HULLSTRUCT.REST.REST2.MANDCOG\wid_diameter\\Full_MeOH">Full_MeOH!$D$944</definedName>
    <definedName name="SHP.HULLSTRUCT.REST.REST2.MANDCOG\wid_diameter\\MeOH">MeOH!$D$923</definedName>
    <definedName name="SHP.HULLSTRUCT.REST.REST2.MANDCOG\wid_diameter\\MGO">MGO!$D$622</definedName>
    <definedName name="SHP.HULLSTRUCT.REST.REST2\CoG_x\\Full_MeOH">Full_MeOH!$D$917</definedName>
    <definedName name="SHP.HULLSTRUCT.REST.REST2\CoG_x\\MeOH">MeOH!$D$896</definedName>
    <definedName name="SHP.HULLSTRUCT.REST.REST2\CoG_x\\MGO">MGO!$D$595</definedName>
    <definedName name="SHP.HULLSTRUCT.REST.REST2\CoG_y\\Full_MeOH">Full_MeOH!$D$918</definedName>
    <definedName name="SHP.HULLSTRUCT.REST.REST2\CoG_y\\MeOH">MeOH!$D$897</definedName>
    <definedName name="SHP.HULLSTRUCT.REST.REST2\CoG_y\\MGO">MGO!$D$596</definedName>
    <definedName name="SHP.HULLSTRUCT.REST.REST2\CoG_z\\Full_MeOH">Full_MeOH!$D$919</definedName>
    <definedName name="SHP.HULLSTRUCT.REST.REST2\CoG_z\\MeOH">MeOH!$D$898</definedName>
    <definedName name="SHP.HULLSTRUCT.REST.REST2\CoG_z\\MGO">MGO!$D$597</definedName>
    <definedName name="SHP.HULLSTRUCT.REST.REST2\Full_MeOH">Full_MeOH!$D$916</definedName>
    <definedName name="SHP.HULLSTRUCT.REST.REST2\m\\MeOH">#REF!</definedName>
    <definedName name="SHP.HULLSTRUCT.REST.REST2\m\\MGO">#REF!</definedName>
    <definedName name="SHP.HULLSTRUCT.REST.REST2\m_tot\\Full_MeOH">Full_MeOH!$D$920</definedName>
    <definedName name="SHP.HULLSTRUCT.REST.REST2\m_tot\\MeOH">MeOH!$D$899</definedName>
    <definedName name="SHP.HULLSTRUCT.REST.REST2\m_tot\\MGO">MGO!$D$598</definedName>
    <definedName name="SHP.HULLSTRUCT.REST.REST2\mass_margin\\MeOH">#REF!</definedName>
    <definedName name="SHP.HULLSTRUCT.REST.REST2\mass_margin\\MGO">#REF!</definedName>
    <definedName name="SHP.HULLSTRUCT.REST.REST2\MeOH">MeOH!$D$895</definedName>
    <definedName name="SHP.HULLSTRUCT.REST.REST2\MGO">MGO!$D$594</definedName>
    <definedName name="SHP.HULLSTRUCT.REST\CoG_x\\Full_MeOH">Full_MeOH!$D$912</definedName>
    <definedName name="SHP.HULLSTRUCT.REST\CoG_x\\MeOH">MeOH!$D$891</definedName>
    <definedName name="SHP.HULLSTRUCT.REST\CoG_x\\MGO">MGO!$D$590</definedName>
    <definedName name="SHP.HULLSTRUCT.REST\CoG_y\\Full_MeOH">Full_MeOH!$D$913</definedName>
    <definedName name="SHP.HULLSTRUCT.REST\CoG_y\\MeOH">MeOH!$D$892</definedName>
    <definedName name="SHP.HULLSTRUCT.REST\CoG_y\\MGO">MGO!$D$591</definedName>
    <definedName name="SHP.HULLSTRUCT.REST\CoG_z\\Full_MeOH">Full_MeOH!$D$914</definedName>
    <definedName name="SHP.HULLSTRUCT.REST\CoG_z\\MeOH">MeOH!$D$893</definedName>
    <definedName name="SHP.HULLSTRUCT.REST\CoG_z\\MGO">MGO!$D$592</definedName>
    <definedName name="SHP.HULLSTRUCT.REST\Full_MeOH">Full_MeOH!$D$911</definedName>
    <definedName name="SHP.HULLSTRUCT.REST\m\\MeOH">#REF!</definedName>
    <definedName name="SHP.HULLSTRUCT.REST\m\\MGO">#REF!</definedName>
    <definedName name="SHP.HULLSTRUCT.REST\m_tot\\Full_MeOH">Full_MeOH!$D$915</definedName>
    <definedName name="SHP.HULLSTRUCT.REST\m_tot\\MeOH">MeOH!$D$894</definedName>
    <definedName name="SHP.HULLSTRUCT.REST\m_tot\\MGO">MGO!$D$593</definedName>
    <definedName name="SHP.HULLSTRUCT.REST\mass_margin\\MeOH">#REF!</definedName>
    <definedName name="SHP.HULLSTRUCT.REST\mass_margin\\MGO">#REF!</definedName>
    <definedName name="SHP.HULLSTRUCT.REST\MeOH">MeOH!$D$890</definedName>
    <definedName name="SHP.HULLSTRUCT.REST\MGO">MGO!$D$589</definedName>
    <definedName name="SHP.HULLSTRUCT\CoG_x\\Full_MeOH">Full_MeOH!$D$907</definedName>
    <definedName name="SHP.HULLSTRUCT\CoG_x\\MeOH">MeOH!$D$886</definedName>
    <definedName name="SHP.HULLSTRUCT\CoG_x\\MGO">MGO!$D$585</definedName>
    <definedName name="SHP.HULLSTRUCT\CoG_y\\Full_MeOH">Full_MeOH!$D$908</definedName>
    <definedName name="SHP.HULLSTRUCT\CoG_y\\MeOH">MeOH!$D$887</definedName>
    <definedName name="SHP.HULLSTRUCT\CoG_y\\MGO">MGO!$D$586</definedName>
    <definedName name="SHP.HULLSTRUCT\CoG_z\\Full_MeOH">Full_MeOH!$D$909</definedName>
    <definedName name="SHP.HULLSTRUCT\CoG_z\\MeOH">MeOH!$D$888</definedName>
    <definedName name="SHP.HULLSTRUCT\CoG_z\\MGO">MGO!$D$587</definedName>
    <definedName name="SHP.HULLSTRUCT\Full_MeOH">Full_MeOH!$D$906</definedName>
    <definedName name="SHP.HULLSTRUCT\m\\MeOH">#REF!</definedName>
    <definedName name="SHP.HULLSTRUCT\m\\MGO">#REF!</definedName>
    <definedName name="SHP.HULLSTRUCT\m_tot\\Full_MeOH">Full_MeOH!$D$910</definedName>
    <definedName name="SHP.HULLSTRUCT\m_tot\\MeOH">MeOH!$D$889</definedName>
    <definedName name="SHP.HULLSTRUCT\m_tot\\MGO">MGO!$D$588</definedName>
    <definedName name="SHP.HULLSTRUCT\mass_margin\\MeOH">#REF!</definedName>
    <definedName name="SHP.HULLSTRUCT\mass_margin\\MGO">#REF!</definedName>
    <definedName name="SHP.HULLSTRUCT\MeOH">MeOH!$D$885</definedName>
    <definedName name="SHP.HULLSTRUCT\MGO">MGO!$D$584</definedName>
    <definedName name="SHP.l">Parameters!$G$732</definedName>
    <definedName name="SHP.l\Full_MeOH">#REF!</definedName>
    <definedName name="SHP.l\MeOH">#REF!</definedName>
    <definedName name="SHP.l\MGO">#REF!</definedName>
    <definedName name="SHP.LIST\Full_MeOH">Parameters!$G$757</definedName>
    <definedName name="SHP.LIST\MeOH">Parameters!$G$756</definedName>
    <definedName name="SHP.LIST\MGO">Parameters!$G$755</definedName>
    <definedName name="SHP.m">#REF!</definedName>
    <definedName name="SHP.m\MeOH">#REF!</definedName>
    <definedName name="SHP.m\MGO">#REF!</definedName>
    <definedName name="SHP.m_tot\Full_MeOH">Parameters!$G$763</definedName>
    <definedName name="SHP.m_tot\MeOH">Parameters!$G$762</definedName>
    <definedName name="SHP.m_tot\MGO">Parameters!$G$761</definedName>
    <definedName name="SHP.mass_margin">#REF!</definedName>
    <definedName name="SHP.P_mean">#REF!</definedName>
    <definedName name="SHP.P_peak">#REF!</definedName>
    <definedName name="SHP.range">#REF!</definedName>
    <definedName name="SHP.speed">#REF!</definedName>
    <definedName name="SHP.total_power_hours">#REF!</definedName>
    <definedName name="SHP.TRIM\Full_MeOH">Parameters!$G$766</definedName>
    <definedName name="SHP.TRIM\MeOH">Parameters!$G$765</definedName>
    <definedName name="SHP.TRIM\MGO">Parameters!$G$764</definedName>
    <definedName name="SHP.V_MeOH\Full_MeOH">Parameters!$G$770</definedName>
    <definedName name="SHP.V_MeOH\MeOH">Parameters!$G$769</definedName>
    <definedName name="SHP.V_MeOH\MGO">Parameters!$G$768</definedName>
    <definedName name="SHP.V_MGO\Full_MeOH">Parameters!$G$773</definedName>
    <definedName name="SHP.V_MGO\MeOH">Parameters!$G$772</definedName>
    <definedName name="SHP.V_MGO\MGO">Parameters!$G$771</definedName>
    <definedName name="SHP.width">Parameters!$G$733</definedName>
    <definedName name="SHP.width\Full_MeOH">#REF!</definedName>
    <definedName name="SHP.width\MeOH">#REF!</definedName>
    <definedName name="SHP.width\MGO">#REF!</definedName>
    <definedName name="SHP\CoG_x\\Full_MeOH">Full_MeOH!$D$12</definedName>
    <definedName name="SHP\CoG_x\\MeOH">MeOH!$D$12</definedName>
    <definedName name="SHP\CoG_x\\MGO">MGO!$D$12</definedName>
    <definedName name="SHP\CoG_y\\Full_MeOH">Full_MeOH!$D$13</definedName>
    <definedName name="SHP\CoG_y\\MeOH">MeOH!$D$13</definedName>
    <definedName name="SHP\CoG_y\\MGO">MGO!$D$13</definedName>
    <definedName name="SHP\CoG_z\\Full_MeOH">Full_MeOH!$D$14</definedName>
    <definedName name="SHP\CoG_z\\MeOH">MeOH!$D$14</definedName>
    <definedName name="SHP\CoG_z\\MGO">MGO!$D$14</definedName>
    <definedName name="SHP\DRAFT\\Full_MeOH">Full_MeOH!$D$15</definedName>
    <definedName name="SHP\DRAFT\\MeOH">MeOH!$D$15</definedName>
    <definedName name="SHP\DRAFT\\MGO">MGO!$D$15</definedName>
    <definedName name="SHP\draught_max\\MeOH">#REF!</definedName>
    <definedName name="SHP\draught_max\\MGO">#REF!</definedName>
    <definedName name="SHP\endur\\MeOH">#REF!</definedName>
    <definedName name="SHP\endur\\MGO">#REF!</definedName>
    <definedName name="SHP\endur_MeOH\\Full_MeOH">Full_MeOH!$D$16</definedName>
    <definedName name="SHP\endur_MeOH\\MeOH">MeOH!$D$16</definedName>
    <definedName name="SHP\endur_MeOH\\MGO">MGO!$D$16</definedName>
    <definedName name="SHP\endur_MGO\\Full_MeOH">Full_MeOH!$D$17</definedName>
    <definedName name="SHP\endur_MGO\\MeOH">MeOH!$D$17</definedName>
    <definedName name="SHP\endur_MGO\\MGO">MGO!$D$17</definedName>
    <definedName name="SHP\Full_MeOH">Full_MeOH!$D$11</definedName>
    <definedName name="SHP\GM\\Full_MeOH">Full_MeOH!$D$18</definedName>
    <definedName name="SHP\GM\\MeOH">MeOH!$D$18</definedName>
    <definedName name="SHP\GM\\MGO">MGO!$D$18</definedName>
    <definedName name="SHP\l\\Full_MeOH">Full_MeOH!$D$19</definedName>
    <definedName name="SHP\l\\MeOH">MeOH!$D$19</definedName>
    <definedName name="SHP\l\\MGO">MGO!$D$19</definedName>
    <definedName name="SHP\LIST\\Full_MeOH">Full_MeOH!$D$20</definedName>
    <definedName name="SHP\LIST\\MeOH">MeOH!$D$20</definedName>
    <definedName name="SHP\LIST\\MGO">MGO!$D$20</definedName>
    <definedName name="SHP\m\\MeOH">#REF!</definedName>
    <definedName name="SHP\m\\MGO">#REF!</definedName>
    <definedName name="SHP\m_tot\\Full_MeOH">Full_MeOH!$D$21</definedName>
    <definedName name="SHP\m_tot\\MeOH">MeOH!$D$21</definedName>
    <definedName name="SHP\m_tot\\MGO">MGO!$D$21</definedName>
    <definedName name="SHP\mass_margin\\MeOH">#REF!</definedName>
    <definedName name="SHP\mass_margin\\MGO">#REF!</definedName>
    <definedName name="SHP\MeOH">MeOH!$D$11</definedName>
    <definedName name="SHP\MGO">MGO!$D$11</definedName>
    <definedName name="SHP\P_mean\\MeOH">#REF!</definedName>
    <definedName name="SHP\P_mean\\MGO">#REF!</definedName>
    <definedName name="SHP\P_peak\\MeOH">#REF!</definedName>
    <definedName name="SHP\P_peak\\MGO">#REF!</definedName>
    <definedName name="SHP\range\\MeOH">#REF!</definedName>
    <definedName name="SHP\range\\MGO">#REF!</definedName>
    <definedName name="SHP\speed\\MeOH">#REF!</definedName>
    <definedName name="SHP\speed\\MGO">#REF!</definedName>
    <definedName name="SHP\total_power_hours\\MeOH">#REF!</definedName>
    <definedName name="SHP\total_power_hours\\MGO">#REF!</definedName>
    <definedName name="SHP\TRIM\\Full_MeOH">Full_MeOH!$D$22</definedName>
    <definedName name="SHP\TRIM\\MeOH">MeOH!$D$22</definedName>
    <definedName name="SHP\TRIM\\MGO">MGO!$D$22</definedName>
    <definedName name="SHP\V_MeOH\\Full_MeOH">Full_MeOH!$D$23</definedName>
    <definedName name="SHP\V_MeOH\\MeOH">MeOH!$D$23</definedName>
    <definedName name="SHP\V_MeOH\\MGO">MGO!$D$23</definedName>
    <definedName name="SHP\V_MGO\\Full_MeOH">Full_MeOH!$D$24</definedName>
    <definedName name="SHP\V_MGO\\MeOH">MeOH!$D$24</definedName>
    <definedName name="SHP\V_MGO\\MGO">MGO!$D$24</definedName>
    <definedName name="SHP\width\\Full_MeOH">Full_MeOH!$D$25</definedName>
    <definedName name="SHP\width\\MeOH">MeOH!$D$25</definedName>
    <definedName name="SHP\width\\MGO">MGO!$D$25</definedName>
    <definedName name="TANKCOMP04">Parameters!$G$838</definedName>
    <definedName name="TANKCOMP04.CoG_x">Parameters!$G$842</definedName>
    <definedName name="TANKCOMP04.CoG_y">Parameters!$G$843</definedName>
    <definedName name="TANKCOMP04.CoG_z">#REF!</definedName>
    <definedName name="TANKCOMP04.CoG_z\Full_MeOH">Parameters!$G$847</definedName>
    <definedName name="TANKCOMP04.CoG_z\MeOH">Parameters!$G$846</definedName>
    <definedName name="TANKCOMP04.CoG_z\MGO">Parameters!$G$845</definedName>
    <definedName name="TANKCOMP04.CoG_Z_fuel">Parameters!$G$844</definedName>
    <definedName name="TANKCOMP04.color\Full_MeOH">Parameters!$G$869</definedName>
    <definedName name="TANKCOMP04.color\MeOH">Parameters!$G$868</definedName>
    <definedName name="TANKCOMP04.color\MGO">Parameters!$G$867</definedName>
    <definedName name="TANKCOMP04.coord">Parameters!$G$849</definedName>
    <definedName name="TANKCOMP04.coord.x">Parameters!$G$850</definedName>
    <definedName name="TANKCOMP04.coord.y">Parameters!$G$851</definedName>
    <definedName name="TANKCOMP04.coord.z">Parameters!$G$852</definedName>
    <definedName name="TANKCOMP04.h">Parameters!$G$854</definedName>
    <definedName name="TANKCOMP04.kind">Parameters!$G$866</definedName>
    <definedName name="TANKCOMP04.l">Parameters!$G$855</definedName>
    <definedName name="TANKCOMP04.m\Full_MeOH">Parameters!$G$874</definedName>
    <definedName name="TANKCOMP04.m\MeOH">Parameters!$G$873</definedName>
    <definedName name="TANKCOMP04.m\MGO">Parameters!$G$872</definedName>
    <definedName name="TANKCOMP04.m_tot\Full_MeOH">Parameters!$G$877</definedName>
    <definedName name="TANKCOMP04.m_tot\MeOH">Parameters!$G$876</definedName>
    <definedName name="TANKCOMP04.m_tot\MGO">Parameters!$G$875</definedName>
    <definedName name="TANKCOMP04.mass_margin">Parameters!$G$839</definedName>
    <definedName name="TANKCOMP04.MeOH">Parameters!$G$870</definedName>
    <definedName name="TANKCOMP04.MGO">Parameters!$G$871</definedName>
    <definedName name="TANKCOMP04.orientation">Parameters!$G$856</definedName>
    <definedName name="TANKCOMP04.orientation.r11">Parameters!$G$857</definedName>
    <definedName name="TANKCOMP04.orientation.r12">Parameters!$G$858</definedName>
    <definedName name="TANKCOMP04.orientation.r13">Parameters!$G$859</definedName>
    <definedName name="TANKCOMP04.orientation.r21">Parameters!$G$860</definedName>
    <definedName name="TANKCOMP04.orientation.r22">Parameters!$G$861</definedName>
    <definedName name="TANKCOMP04.orientation.r23">Parameters!$G$862</definedName>
    <definedName name="TANKCOMP04.orientation.r31">Parameters!$G$863</definedName>
    <definedName name="TANKCOMP04.orientation.r32">Parameters!$G$864</definedName>
    <definedName name="TANKCOMP04.orientation.r33">Parameters!$G$865</definedName>
    <definedName name="TANKCOMP04.V">Parameters!$G$840</definedName>
    <definedName name="TANKCOMP04.V\MeOH">#REF!</definedName>
    <definedName name="TANKCOMP04.V\MGO">#REF!</definedName>
    <definedName name="TANKCOMP04.wid_diameter">Parameters!$G$853</definedName>
    <definedName name="TANKCOMP05">Parameters!$G$878</definedName>
    <definedName name="TANKCOMP05.CoG_x">Parameters!$G$882</definedName>
    <definedName name="TANKCOMP05.CoG_y">Parameters!$G$883</definedName>
    <definedName name="TANKCOMP05.CoG_z">#REF!</definedName>
    <definedName name="TANKCOMP05.CoG_z\Full_MeOH">Parameters!$G$887</definedName>
    <definedName name="TANKCOMP05.CoG_z\MeOH">Parameters!$G$886</definedName>
    <definedName name="TANKCOMP05.CoG_z\MGO">Parameters!$G$885</definedName>
    <definedName name="TANKCOMP05.CoG_Z_fuel">Parameters!$G$884</definedName>
    <definedName name="TANKCOMP05.color\Full_MeOH">Parameters!$G$909</definedName>
    <definedName name="TANKCOMP05.color\MeOH">Parameters!$G$908</definedName>
    <definedName name="TANKCOMP05.color\MGO">Parameters!$G$907</definedName>
    <definedName name="TANKCOMP05.coord">Parameters!$G$889</definedName>
    <definedName name="TANKCOMP05.coord.x">Parameters!$G$890</definedName>
    <definedName name="TANKCOMP05.coord.y">Parameters!$G$891</definedName>
    <definedName name="TANKCOMP05.coord.z">Parameters!$G$892</definedName>
    <definedName name="TANKCOMP05.h">Parameters!$G$894</definedName>
    <definedName name="TANKCOMP05.kind">Parameters!$G$906</definedName>
    <definedName name="TANKCOMP05.l">Parameters!$G$895</definedName>
    <definedName name="TANKCOMP05.m\Full_MeOH">Parameters!$G$914</definedName>
    <definedName name="TANKCOMP05.m\MeOH">Parameters!$G$913</definedName>
    <definedName name="TANKCOMP05.m\MGO">Parameters!$G$912</definedName>
    <definedName name="TANKCOMP05.m_tot\Full_MeOH">Parameters!$G$917</definedName>
    <definedName name="TANKCOMP05.m_tot\MeOH">Parameters!$G$916</definedName>
    <definedName name="TANKCOMP05.m_tot\MGO">Parameters!$G$915</definedName>
    <definedName name="TANKCOMP05.mass_margin">Parameters!$G$879</definedName>
    <definedName name="TANKCOMP05.MeOH">Parameters!$G$910</definedName>
    <definedName name="TANKCOMP05.MGO">Parameters!$G$911</definedName>
    <definedName name="TANKCOMP05.orientation">Parameters!$G$896</definedName>
    <definedName name="TANKCOMP05.orientation.r11">Parameters!$G$897</definedName>
    <definedName name="TANKCOMP05.orientation.r12">Parameters!$G$898</definedName>
    <definedName name="TANKCOMP05.orientation.r13">Parameters!$G$899</definedName>
    <definedName name="TANKCOMP05.orientation.r21">Parameters!$G$900</definedName>
    <definedName name="TANKCOMP05.orientation.r22">Parameters!$G$901</definedName>
    <definedName name="TANKCOMP05.orientation.r23">Parameters!$G$902</definedName>
    <definedName name="TANKCOMP05.orientation.r31">Parameters!$G$903</definedName>
    <definedName name="TANKCOMP05.orientation.r32">Parameters!$G$904</definedName>
    <definedName name="TANKCOMP05.orientation.r33">Parameters!$G$905</definedName>
    <definedName name="TANKCOMP05.V">Parameters!$G$880</definedName>
    <definedName name="TANKCOMP05.wid_diameter">Parameters!$G$893</definedName>
    <definedName name="TANKCOMP09">Parameters!$G$918</definedName>
    <definedName name="TANKCOMP09.BW">Parameters!$G$950</definedName>
    <definedName name="TANKCOMP09.CoG_x">Parameters!$G$922</definedName>
    <definedName name="TANKCOMP09.CoG_y">Parameters!$G$923</definedName>
    <definedName name="TANKCOMP09.CoG_z">#REF!</definedName>
    <definedName name="TANKCOMP09.CoG_z\Full_MeOH">Parameters!$G$927</definedName>
    <definedName name="TANKCOMP09.CoG_z\MeOH">Parameters!$G$926</definedName>
    <definedName name="TANKCOMP09.CoG_z\MGO">Parameters!$G$925</definedName>
    <definedName name="TANKCOMP09.CoG_Z_fuel">Parameters!$G$924</definedName>
    <definedName name="TANKCOMP09.color\Full_MeOH">Parameters!$G$949</definedName>
    <definedName name="TANKCOMP09.color\MeOH">Parameters!$G$948</definedName>
    <definedName name="TANKCOMP09.color\MGO">Parameters!$G$947</definedName>
    <definedName name="TANKCOMP09.coord">Parameters!$G$929</definedName>
    <definedName name="TANKCOMP09.coord.x">Parameters!$G$930</definedName>
    <definedName name="TANKCOMP09.coord.y">Parameters!$G$931</definedName>
    <definedName name="TANKCOMP09.coord.z">Parameters!$G$932</definedName>
    <definedName name="TANKCOMP09.h">Parameters!$G$934</definedName>
    <definedName name="TANKCOMP09.kind">Parameters!$G$946</definedName>
    <definedName name="TANKCOMP09.l">Parameters!$G$935</definedName>
    <definedName name="TANKCOMP09.m\Full_MeOH">Parameters!$G$954</definedName>
    <definedName name="TANKCOMP09.m\MeOH">Parameters!$G$953</definedName>
    <definedName name="TANKCOMP09.m\MGO">Parameters!$G$952</definedName>
    <definedName name="TANKCOMP09.m_tot\Full_MeOH">Parameters!$G$957</definedName>
    <definedName name="TANKCOMP09.m_tot\MeOH">Parameters!$G$956</definedName>
    <definedName name="TANKCOMP09.m_tot\MGO">Parameters!$G$955</definedName>
    <definedName name="TANKCOMP09.mass_margin">Parameters!$G$919</definedName>
    <definedName name="TANKCOMP09.MeOH">Parameters!$G$951</definedName>
    <definedName name="TANKCOMP09.MGO">#REF!</definedName>
    <definedName name="TANKCOMP09.orientation">Parameters!$G$936</definedName>
    <definedName name="TANKCOMP09.orientation.r11">Parameters!$G$937</definedName>
    <definedName name="TANKCOMP09.orientation.r12">Parameters!$G$938</definedName>
    <definedName name="TANKCOMP09.orientation.r13">Parameters!$G$939</definedName>
    <definedName name="TANKCOMP09.orientation.r21">Parameters!$G$940</definedName>
    <definedName name="TANKCOMP09.orientation.r22">Parameters!$G$941</definedName>
    <definedName name="TANKCOMP09.orientation.r23">Parameters!$G$942</definedName>
    <definedName name="TANKCOMP09.orientation.r31">Parameters!$G$943</definedName>
    <definedName name="TANKCOMP09.orientation.r32">Parameters!$G$944</definedName>
    <definedName name="TANKCOMP09.orientation.r33">Parameters!$G$945</definedName>
    <definedName name="TANKCOMP09.V">Parameters!$G$920</definedName>
    <definedName name="TANKCOMP09.wid_diameter">Parameters!$G$933</definedName>
    <definedName name="TANKCOMP10">Parameters!$G$958</definedName>
    <definedName name="TANKCOMP10.BW">Parameters!$G$990</definedName>
    <definedName name="TANKCOMP10.CoG_x">Parameters!$G$962</definedName>
    <definedName name="TANKCOMP10.CoG_y">Parameters!$G$963</definedName>
    <definedName name="TANKCOMP10.CoG_z">#REF!</definedName>
    <definedName name="TANKCOMP10.CoG_z\Full_MeOH">Parameters!$G$967</definedName>
    <definedName name="TANKCOMP10.CoG_z\MeOH">Parameters!$G$966</definedName>
    <definedName name="TANKCOMP10.CoG_z\MGO">Parameters!$G$965</definedName>
    <definedName name="TANKCOMP10.CoG_Z_fuel">Parameters!$G$964</definedName>
    <definedName name="TANKCOMP10.color\Full_MeOH">Parameters!$G$989</definedName>
    <definedName name="TANKCOMP10.color\MeOH">Parameters!$G$988</definedName>
    <definedName name="TANKCOMP10.color\MGO">Parameters!$G$987</definedName>
    <definedName name="TANKCOMP10.coord">Parameters!$G$969</definedName>
    <definedName name="TANKCOMP10.coord.x">Parameters!$G$970</definedName>
    <definedName name="TANKCOMP10.coord.y">Parameters!$G$971</definedName>
    <definedName name="TANKCOMP10.coord.z">Parameters!$G$972</definedName>
    <definedName name="TANKCOMP10.h">Parameters!$G$974</definedName>
    <definedName name="TANKCOMP10.kind">Parameters!$G$986</definedName>
    <definedName name="TANKCOMP10.l">Parameters!$G$975</definedName>
    <definedName name="TANKCOMP10.m\Full_MeOH">Parameters!$G$994</definedName>
    <definedName name="TANKCOMP10.m\MeOH">Parameters!$G$993</definedName>
    <definedName name="TANKCOMP10.m\MGO">Parameters!$G$992</definedName>
    <definedName name="TANKCOMP10.m_tot\Full_MeOH">Parameters!$G$997</definedName>
    <definedName name="TANKCOMP10.m_tot\MeOH">Parameters!$G$996</definedName>
    <definedName name="TANKCOMP10.m_tot\MGO">Parameters!$G$995</definedName>
    <definedName name="TANKCOMP10.mass_margin">Parameters!$G$959</definedName>
    <definedName name="TANKCOMP10.MeOH">Parameters!$G$991</definedName>
    <definedName name="TANKCOMP10.MGO">#REF!</definedName>
    <definedName name="TANKCOMP10.orientation">Parameters!$G$976</definedName>
    <definedName name="TANKCOMP10.orientation.r11">Parameters!$G$977</definedName>
    <definedName name="TANKCOMP10.orientation.r12">Parameters!$G$978</definedName>
    <definedName name="TANKCOMP10.orientation.r13">Parameters!$G$979</definedName>
    <definedName name="TANKCOMP10.orientation.r21">Parameters!$G$980</definedName>
    <definedName name="TANKCOMP10.orientation.r22">Parameters!$G$981</definedName>
    <definedName name="TANKCOMP10.orientation.r23">Parameters!$G$982</definedName>
    <definedName name="TANKCOMP10.orientation.r31">Parameters!$G$983</definedName>
    <definedName name="TANKCOMP10.orientation.r32">Parameters!$G$984</definedName>
    <definedName name="TANKCOMP10.orientation.r33">Parameters!$G$985</definedName>
    <definedName name="TANKCOMP10.V">Parameters!$G$960</definedName>
    <definedName name="TANKCOMP10.wid_diameter">Parameters!$G$973</definedName>
    <definedName name="TANKCOMP14">Parameters!$G$998</definedName>
    <definedName name="TANKCOMP14.CoG_x">Parameters!$G$1002</definedName>
    <definedName name="TANKCOMP14.CoG_y">Parameters!$G$1003</definedName>
    <definedName name="TANKCOMP14.CoG_z">#REF!</definedName>
    <definedName name="TANKCOMP14.CoG_z\Full_MeOH">Parameters!$G$1007</definedName>
    <definedName name="TANKCOMP14.CoG_z\MeOH">Parameters!$G$1006</definedName>
    <definedName name="TANKCOMP14.CoG_z\MGO">Parameters!$G$1005</definedName>
    <definedName name="TANKCOMP14.CoG_Z_fuel">Parameters!$G$1004</definedName>
    <definedName name="TANKCOMP14.color\Full_MeOH">Parameters!$G$1029</definedName>
    <definedName name="TANKCOMP14.color\MeOH">Parameters!$G$1028</definedName>
    <definedName name="TANKCOMP14.color\MGO">Parameters!$G$1027</definedName>
    <definedName name="TANKCOMP14.coord">Parameters!$G$1009</definedName>
    <definedName name="TANKCOMP14.coord.x">Parameters!$G$1010</definedName>
    <definedName name="TANKCOMP14.coord.y">Parameters!$G$1011</definedName>
    <definedName name="TANKCOMP14.coord.z">Parameters!$G$1012</definedName>
    <definedName name="TANKCOMP14.h">Parameters!$G$1014</definedName>
    <definedName name="TANKCOMP14.kind">Parameters!$G$1026</definedName>
    <definedName name="TANKCOMP14.l">Parameters!$G$1015</definedName>
    <definedName name="TANKCOMP14.m\Full_MeOH">Parameters!$G$1034</definedName>
    <definedName name="TANKCOMP14.m\MeOH">Parameters!$G$1033</definedName>
    <definedName name="TANKCOMP14.m\MGO">Parameters!$G$1032</definedName>
    <definedName name="TANKCOMP14.m_tot\Full_MeOH">Parameters!$G$1037</definedName>
    <definedName name="TANKCOMP14.m_tot\MeOH">Parameters!$G$1036</definedName>
    <definedName name="TANKCOMP14.m_tot\MGO">Parameters!$G$1035</definedName>
    <definedName name="TANKCOMP14.mass_margin">Parameters!$G$999</definedName>
    <definedName name="TANKCOMP14.MeOH">Parameters!$G$1030</definedName>
    <definedName name="TANKCOMP14.MGO">Parameters!$G$1031</definedName>
    <definedName name="TANKCOMP14.orientation">Parameters!$G$1016</definedName>
    <definedName name="TANKCOMP14.orientation.r11">Parameters!$G$1017</definedName>
    <definedName name="TANKCOMP14.orientation.r12">Parameters!$G$1018</definedName>
    <definedName name="TANKCOMP14.orientation.r13">Parameters!$G$1019</definedName>
    <definedName name="TANKCOMP14.orientation.r21">Parameters!$G$1020</definedName>
    <definedName name="TANKCOMP14.orientation.r22">Parameters!$G$1021</definedName>
    <definedName name="TANKCOMP14.orientation.r23">Parameters!$G$1022</definedName>
    <definedName name="TANKCOMP14.orientation.r31">Parameters!$G$1023</definedName>
    <definedName name="TANKCOMP14.orientation.r32">Parameters!$G$1024</definedName>
    <definedName name="TANKCOMP14.orientation.r33">Parameters!$G$1025</definedName>
    <definedName name="TANKCOMP14.V">Parameters!$G$1000</definedName>
    <definedName name="TANKCOMP14.wid_diameter">Parameters!$G$1013</definedName>
    <definedName name="TANKCOMP15">Parameters!$G$1038</definedName>
    <definedName name="TANKCOMP15.BW">Parameters!$G$1070</definedName>
    <definedName name="TANKCOMP15.CoG_x">Parameters!$G$1042</definedName>
    <definedName name="TANKCOMP15.CoG_y">Parameters!$G$1043</definedName>
    <definedName name="TANKCOMP15.CoG_z">#REF!</definedName>
    <definedName name="TANKCOMP15.CoG_z\Full_MeOH">Parameters!$G$1047</definedName>
    <definedName name="TANKCOMP15.CoG_z\MeOH">Parameters!$G$1046</definedName>
    <definedName name="TANKCOMP15.CoG_z\MGO">Parameters!$G$1045</definedName>
    <definedName name="TANKCOMP15.CoG_Z_fuel">Parameters!$G$1044</definedName>
    <definedName name="TANKCOMP15.color\Full_MeOH">Parameters!$G$1069</definedName>
    <definedName name="TANKCOMP15.color\MeOH">Parameters!$G$1068</definedName>
    <definedName name="TANKCOMP15.color\MGO">Parameters!$G$1067</definedName>
    <definedName name="TANKCOMP15.coord">Parameters!$G$1049</definedName>
    <definedName name="TANKCOMP15.coord.x">Parameters!$G$1050</definedName>
    <definedName name="TANKCOMP15.coord.y">Parameters!$G$1051</definedName>
    <definedName name="TANKCOMP15.coord.z">Parameters!$G$1052</definedName>
    <definedName name="TANKCOMP15.h">Parameters!$G$1054</definedName>
    <definedName name="TANKCOMP15.kind">Parameters!$G$1066</definedName>
    <definedName name="TANKCOMP15.l">Parameters!$G$1055</definedName>
    <definedName name="TANKCOMP15.m\Full_MeOH">Parameters!$G$1075</definedName>
    <definedName name="TANKCOMP15.m\MeOH">Parameters!$G$1074</definedName>
    <definedName name="TANKCOMP15.m\MGO">Parameters!$G$1073</definedName>
    <definedName name="TANKCOMP15.m_tot\Full_MeOH">Parameters!$G$1078</definedName>
    <definedName name="TANKCOMP15.m_tot\MeOH">Parameters!$G$1077</definedName>
    <definedName name="TANKCOMP15.m_tot\MGO">Parameters!$G$1076</definedName>
    <definedName name="TANKCOMP15.mass_margin">Parameters!$G$1039</definedName>
    <definedName name="TANKCOMP15.MeOH">Parameters!$G$1071</definedName>
    <definedName name="TANKCOMP15.MGO">Parameters!$G$1072</definedName>
    <definedName name="TANKCOMP15.orientation">Parameters!$G$1056</definedName>
    <definedName name="TANKCOMP15.orientation.r11">Parameters!$G$1057</definedName>
    <definedName name="TANKCOMP15.orientation.r12">Parameters!$G$1058</definedName>
    <definedName name="TANKCOMP15.orientation.r13">Parameters!$G$1059</definedName>
    <definedName name="TANKCOMP15.orientation.r21">Parameters!$G$1060</definedName>
    <definedName name="TANKCOMP15.orientation.r22">Parameters!$G$1061</definedName>
    <definedName name="TANKCOMP15.orientation.r23">Parameters!$G$1062</definedName>
    <definedName name="TANKCOMP15.orientation.r31">Parameters!$G$1063</definedName>
    <definedName name="TANKCOMP15.orientation.r32">Parameters!$G$1064</definedName>
    <definedName name="TANKCOMP15.orientation.r33">Parameters!$G$1065</definedName>
    <definedName name="TANKCOMP15.V">Parameters!$G$1040</definedName>
    <definedName name="TANKCOMP15.wid_diameter">Parameters!$G$1053</definedName>
    <definedName name="TANKCOMP21">Parameters!$G$1079</definedName>
    <definedName name="TANKCOMP21.CoG_x">Parameters!$G$1083</definedName>
    <definedName name="TANKCOMP21.CoG_y">Parameters!$G$1084</definedName>
    <definedName name="TANKCOMP21.CoG_z">#REF!</definedName>
    <definedName name="TANKCOMP21.CoG_z\Full_MeOH">Parameters!$G$1088</definedName>
    <definedName name="TANKCOMP21.CoG_z\MeOH">Parameters!$G$1087</definedName>
    <definedName name="TANKCOMP21.CoG_z\MGO">Parameters!$G$1086</definedName>
    <definedName name="TANKCOMP21.CoG_Z_fuel">Parameters!$G$1085</definedName>
    <definedName name="TANKCOMP21.color\Full_MeOH">Parameters!$G$1110</definedName>
    <definedName name="TANKCOMP21.color\MeOH">Parameters!$G$1109</definedName>
    <definedName name="TANKCOMP21.color\MGO">Parameters!$G$1108</definedName>
    <definedName name="TANKCOMP21.coord">Parameters!$G$1090</definedName>
    <definedName name="TANKCOMP21.coord.x">Parameters!$G$1091</definedName>
    <definedName name="TANKCOMP21.coord.y">Parameters!$G$1092</definedName>
    <definedName name="TANKCOMP21.coord.z">Parameters!$G$1093</definedName>
    <definedName name="TANKCOMP21.h">Parameters!$G$1095</definedName>
    <definedName name="TANKCOMP21.kind">Parameters!$G$1107</definedName>
    <definedName name="TANKCOMP21.l">Parameters!$G$1096</definedName>
    <definedName name="TANKCOMP21.m\Full_MeOH">Parameters!$G$1115</definedName>
    <definedName name="TANKCOMP21.m\MeOH">Parameters!$G$1114</definedName>
    <definedName name="TANKCOMP21.m\MGO">Parameters!$G$1113</definedName>
    <definedName name="TANKCOMP21.m_tot\Full_MeOH">Parameters!$G$1118</definedName>
    <definedName name="TANKCOMP21.m_tot\MeOH">Parameters!$G$1117</definedName>
    <definedName name="TANKCOMP21.m_tot\MGO">Parameters!$G$1116</definedName>
    <definedName name="TANKCOMP21.mass_margin">Parameters!$G$1080</definedName>
    <definedName name="TANKCOMP21.MeOH">Parameters!$G$1111</definedName>
    <definedName name="TANKCOMP21.MGO">Parameters!$G$1112</definedName>
    <definedName name="TANKCOMP21.orientation">Parameters!$G$1097</definedName>
    <definedName name="TANKCOMP21.orientation.r11">Parameters!$G$1098</definedName>
    <definedName name="TANKCOMP21.orientation.r12">Parameters!$G$1099</definedName>
    <definedName name="TANKCOMP21.orientation.r13">Parameters!$G$1100</definedName>
    <definedName name="TANKCOMP21.orientation.r21">Parameters!$G$1101</definedName>
    <definedName name="TANKCOMP21.orientation.r22">Parameters!$G$1102</definedName>
    <definedName name="TANKCOMP21.orientation.r23">Parameters!$G$1103</definedName>
    <definedName name="TANKCOMP21.orientation.r31">Parameters!$G$1104</definedName>
    <definedName name="TANKCOMP21.orientation.r32">Parameters!$G$1105</definedName>
    <definedName name="TANKCOMP21.orientation.r33">Parameters!$G$1106</definedName>
    <definedName name="TANKCOMP21.V">Parameters!$G$1081</definedName>
    <definedName name="TANKCOMP21.wid_diameter">Parameters!$G$1094</definedName>
    <definedName name="TANKCOMP22">Parameters!$G$1119</definedName>
    <definedName name="TANKCOMP22.CoG_x">Parameters!$G$1123</definedName>
    <definedName name="TANKCOMP22.CoG_y">Parameters!$G$1124</definedName>
    <definedName name="TANKCOMP22.CoG_z">#REF!</definedName>
    <definedName name="TANKCOMP22.CoG_z\Full_MeOH">Parameters!$G$1128</definedName>
    <definedName name="TANKCOMP22.CoG_z\MeOH">Parameters!$G$1127</definedName>
    <definedName name="TANKCOMP22.CoG_z\MGO">Parameters!$G$1126</definedName>
    <definedName name="TANKCOMP22.CoG_Z_fuel">Parameters!$G$1125</definedName>
    <definedName name="TANKCOMP22.color\Full_MeOH">Parameters!$G$1150</definedName>
    <definedName name="TANKCOMP22.color\MeOH">Parameters!$G$1149</definedName>
    <definedName name="TANKCOMP22.color\MGO">Parameters!$G$1148</definedName>
    <definedName name="TANKCOMP22.coord">Parameters!$G$1130</definedName>
    <definedName name="TANKCOMP22.coord.x">Parameters!$G$1131</definedName>
    <definedName name="TANKCOMP22.coord.y">Parameters!$G$1132</definedName>
    <definedName name="TANKCOMP22.coord.z">Parameters!$G$1133</definedName>
    <definedName name="TANKCOMP22.h">Parameters!$G$1135</definedName>
    <definedName name="TANKCOMP22.kind">Parameters!$G$1147</definedName>
    <definedName name="TANKCOMP22.l">Parameters!$G$1136</definedName>
    <definedName name="TANKCOMP22.m\Full_MeOH">Parameters!$G$1155</definedName>
    <definedName name="TANKCOMP22.m\MeOH">Parameters!$G$1154</definedName>
    <definedName name="TANKCOMP22.m\MGO">Parameters!$G$1153</definedName>
    <definedName name="TANKCOMP22.m_tot\Full_MeOH">Parameters!$G$1158</definedName>
    <definedName name="TANKCOMP22.m_tot\MeOH">Parameters!$G$1157</definedName>
    <definedName name="TANKCOMP22.m_tot\MGO">Parameters!$G$1156</definedName>
    <definedName name="TANKCOMP22.mass_margin">Parameters!$G$1120</definedName>
    <definedName name="TANKCOMP22.MeOH">Parameters!$G$1151</definedName>
    <definedName name="TANKCOMP22.MGO">Parameters!$G$1152</definedName>
    <definedName name="TANKCOMP22.orientation">Parameters!$G$1137</definedName>
    <definedName name="TANKCOMP22.orientation.r11">Parameters!$G$1138</definedName>
    <definedName name="TANKCOMP22.orientation.r12">Parameters!$G$1139</definedName>
    <definedName name="TANKCOMP22.orientation.r13">Parameters!$G$1140</definedName>
    <definedName name="TANKCOMP22.orientation.r21">Parameters!$G$1141</definedName>
    <definedName name="TANKCOMP22.orientation.r22">Parameters!$G$1142</definedName>
    <definedName name="TANKCOMP22.orientation.r23">Parameters!$G$1143</definedName>
    <definedName name="TANKCOMP22.orientation.r31">Parameters!$G$1144</definedName>
    <definedName name="TANKCOMP22.orientation.r32">Parameters!$G$1145</definedName>
    <definedName name="TANKCOMP22.orientation.r33">Parameters!$G$1146</definedName>
    <definedName name="TANKCOMP22.V">Parameters!$G$1121</definedName>
    <definedName name="TANKCOMP22.wid_diameter">Parameters!$G$1134</definedName>
    <definedName name="TANKCOMP24">Parameters!$G$1159</definedName>
    <definedName name="TANKCOMP24.CoG_x">Parameters!$G$1163</definedName>
    <definedName name="TANKCOMP24.CoG_y">Parameters!$G$1164</definedName>
    <definedName name="TANKCOMP24.CoG_z">#REF!</definedName>
    <definedName name="TANKCOMP24.CoG_z\Full_MeOH">Parameters!$G$1168</definedName>
    <definedName name="TANKCOMP24.CoG_z\MeOH">Parameters!$G$1167</definedName>
    <definedName name="TANKCOMP24.CoG_z\MGO">Parameters!$G$1166</definedName>
    <definedName name="TANKCOMP24.CoG_Z_fuel">Parameters!$G$1165</definedName>
    <definedName name="TANKCOMP24.color\Full_MeOH">Parameters!$G$1190</definedName>
    <definedName name="TANKCOMP24.color\MeOH">Parameters!$G$1189</definedName>
    <definedName name="TANKCOMP24.color\MGO">Parameters!$G$1188</definedName>
    <definedName name="TANKCOMP24.coord">Parameters!$G$1170</definedName>
    <definedName name="TANKCOMP24.coord.x">Parameters!$G$1171</definedName>
    <definedName name="TANKCOMP24.coord.y">Parameters!$G$1172</definedName>
    <definedName name="TANKCOMP24.coord.z">Parameters!$G$1173</definedName>
    <definedName name="TANKCOMP24.h">Parameters!$G$1175</definedName>
    <definedName name="TANKCOMP24.kind">Parameters!$G$1187</definedName>
    <definedName name="TANKCOMP24.l">Parameters!$G$1176</definedName>
    <definedName name="TANKCOMP24.m\Full_MeOH">Parameters!$G$1195</definedName>
    <definedName name="TANKCOMP24.m\MeOH">Parameters!$G$1194</definedName>
    <definedName name="TANKCOMP24.m\MGO">Parameters!$G$1193</definedName>
    <definedName name="TANKCOMP24.m_tot\Full_MeOH">Parameters!$G$1198</definedName>
    <definedName name="TANKCOMP24.m_tot\MeOH">Parameters!$G$1197</definedName>
    <definedName name="TANKCOMP24.m_tot\MGO">Parameters!$G$1196</definedName>
    <definedName name="TANKCOMP24.mass_margin">Parameters!$G$1160</definedName>
    <definedName name="TANKCOMP24.MeOH">Parameters!$G$1191</definedName>
    <definedName name="TANKCOMP24.MGO">Parameters!$G$1192</definedName>
    <definedName name="TANKCOMP24.orientation">Parameters!$G$1177</definedName>
    <definedName name="TANKCOMP24.orientation.r11">Parameters!$G$1178</definedName>
    <definedName name="TANKCOMP24.orientation.r12">Parameters!$G$1179</definedName>
    <definedName name="TANKCOMP24.orientation.r13">Parameters!$G$1180</definedName>
    <definedName name="TANKCOMP24.orientation.r21">Parameters!$G$1181</definedName>
    <definedName name="TANKCOMP24.orientation.r22">Parameters!$G$1182</definedName>
    <definedName name="TANKCOMP24.orientation.r23">Parameters!$G$1183</definedName>
    <definedName name="TANKCOMP24.orientation.r31">Parameters!$G$1184</definedName>
    <definedName name="TANKCOMP24.orientation.r32">Parameters!$G$1185</definedName>
    <definedName name="TANKCOMP24.orientation.r33">Parameters!$G$1186</definedName>
    <definedName name="TANKCOMP24.V">Parameters!$G$1161</definedName>
    <definedName name="TANKCOMP24.wid_diameter">Parameters!$G$1174</definedName>
    <definedName name="TANKCOMP25">Parameters!$G$1199</definedName>
    <definedName name="TANKCOMP25.CoG_x">Parameters!$G$1203</definedName>
    <definedName name="TANKCOMP25.CoG_y">Parameters!$G$1204</definedName>
    <definedName name="TANKCOMP25.CoG_z">#REF!</definedName>
    <definedName name="TANKCOMP25.CoG_z\Full_MeOH">Parameters!$G$1208</definedName>
    <definedName name="TANKCOMP25.CoG_z\MeOH">Parameters!$G$1207</definedName>
    <definedName name="TANKCOMP25.CoG_z\MGO">Parameters!$G$1206</definedName>
    <definedName name="TANKCOMP25.CoG_Z_fuel">Parameters!$G$1205</definedName>
    <definedName name="TANKCOMP25.color\Full_MeOH">Parameters!$G$1230</definedName>
    <definedName name="TANKCOMP25.color\MeOH">Parameters!$G$1229</definedName>
    <definedName name="TANKCOMP25.color\MGO">Parameters!$G$1228</definedName>
    <definedName name="TANKCOMP25.coord">Parameters!$G$1210</definedName>
    <definedName name="TANKCOMP25.coord.x">Parameters!$G$1211</definedName>
    <definedName name="TANKCOMP25.coord.y">Parameters!$G$1212</definedName>
    <definedName name="TANKCOMP25.coord.z">Parameters!$G$1213</definedName>
    <definedName name="TANKCOMP25.h">Parameters!$G$1215</definedName>
    <definedName name="TANKCOMP25.kind">Parameters!$G$1227</definedName>
    <definedName name="TANKCOMP25.l">Parameters!$G$1216</definedName>
    <definedName name="TANKCOMP25.m\Full_MeOH">Parameters!$G$1235</definedName>
    <definedName name="TANKCOMP25.m\MeOH">Parameters!$G$1234</definedName>
    <definedName name="TANKCOMP25.m\MGO">Parameters!$G$1233</definedName>
    <definedName name="TANKCOMP25.m_tot\Full_MeOH">Parameters!$G$1238</definedName>
    <definedName name="TANKCOMP25.m_tot\MeOH">Parameters!$G$1237</definedName>
    <definedName name="TANKCOMP25.m_tot\MGO">Parameters!$G$1236</definedName>
    <definedName name="TANKCOMP25.mass_margin">Parameters!$G$1200</definedName>
    <definedName name="TANKCOMP25.MeOH">Parameters!$G$1231</definedName>
    <definedName name="TANKCOMP25.MGO">Parameters!$G$1232</definedName>
    <definedName name="TANKCOMP25.orientation">Parameters!$G$1217</definedName>
    <definedName name="TANKCOMP25.orientation.r11">Parameters!$G$1218</definedName>
    <definedName name="TANKCOMP25.orientation.r12">Parameters!$G$1219</definedName>
    <definedName name="TANKCOMP25.orientation.r13">Parameters!$G$1220</definedName>
    <definedName name="TANKCOMP25.orientation.r21">Parameters!$G$1221</definedName>
    <definedName name="TANKCOMP25.orientation.r22">Parameters!$G$1222</definedName>
    <definedName name="TANKCOMP25.orientation.r23">Parameters!$G$1223</definedName>
    <definedName name="TANKCOMP25.orientation.r31">Parameters!$G$1224</definedName>
    <definedName name="TANKCOMP25.orientation.r32">Parameters!$G$1225</definedName>
    <definedName name="TANKCOMP25.orientation.r33">Parameters!$G$1226</definedName>
    <definedName name="TANKCOMP25.V">Parameters!$G$1201</definedName>
    <definedName name="TANKCOMP25.wid_diameter">Parameters!$G$1214</definedName>
    <definedName name="TANKCOMP26">Parameters!$G$1239</definedName>
    <definedName name="TANKCOMP26.CoG_x">Parameters!$G$1243</definedName>
    <definedName name="TANKCOMP26.CoG_y">Parameters!$G$1244</definedName>
    <definedName name="TANKCOMP26.CoG_z">#REF!</definedName>
    <definedName name="TANKCOMP26.CoG_z\Full_MeOH">Parameters!$G$1248</definedName>
    <definedName name="TANKCOMP26.CoG_z\MeOH">Parameters!$G$1247</definedName>
    <definedName name="TANKCOMP26.CoG_z\MGO">Parameters!$G$1246</definedName>
    <definedName name="TANKCOMP26.CoG_Z_fuel">Parameters!$G$1245</definedName>
    <definedName name="TANKCOMP26.color\Full_MeOH">Parameters!$G$1270</definedName>
    <definedName name="TANKCOMP26.color\MeOH">Parameters!$G$1269</definedName>
    <definedName name="TANKCOMP26.color\MGO">Parameters!$G$1268</definedName>
    <definedName name="TANKCOMP26.coord">Parameters!$G$1250</definedName>
    <definedName name="TANKCOMP26.coord.x">Parameters!$G$1251</definedName>
    <definedName name="TANKCOMP26.coord.y">Parameters!$G$1252</definedName>
    <definedName name="TANKCOMP26.coord.z">Parameters!$G$1253</definedName>
    <definedName name="TANKCOMP26.h">Parameters!$G$1255</definedName>
    <definedName name="TANKCOMP26.kind">Parameters!$G$1267</definedName>
    <definedName name="TANKCOMP26.l">Parameters!$G$1256</definedName>
    <definedName name="TANKCOMP26.m\Full_MeOH">Parameters!$G$1275</definedName>
    <definedName name="TANKCOMP26.m\MeOH">Parameters!$G$1274</definedName>
    <definedName name="TANKCOMP26.m\MGO">Parameters!$G$1273</definedName>
    <definedName name="TANKCOMP26.m_tot\Full_MeOH">Parameters!$G$1278</definedName>
    <definedName name="TANKCOMP26.m_tot\MeOH">Parameters!$G$1277</definedName>
    <definedName name="TANKCOMP26.m_tot\MGO">Parameters!$G$1276</definedName>
    <definedName name="TANKCOMP26.mass_margin">Parameters!$G$1240</definedName>
    <definedName name="TANKCOMP26.MeOH">Parameters!$G$1271</definedName>
    <definedName name="TANKCOMP26.MGO">Parameters!$G$1272</definedName>
    <definedName name="TANKCOMP26.orientation">Parameters!$G$1257</definedName>
    <definedName name="TANKCOMP26.orientation.r11">Parameters!$G$1258</definedName>
    <definedName name="TANKCOMP26.orientation.r12">Parameters!$G$1259</definedName>
    <definedName name="TANKCOMP26.orientation.r13">Parameters!$G$1260</definedName>
    <definedName name="TANKCOMP26.orientation.r21">Parameters!$G$1261</definedName>
    <definedName name="TANKCOMP26.orientation.r22">Parameters!$G$1262</definedName>
    <definedName name="TANKCOMP26.orientation.r23">Parameters!$G$1263</definedName>
    <definedName name="TANKCOMP26.orientation.r31">Parameters!$G$1264</definedName>
    <definedName name="TANKCOMP26.orientation.r32">Parameters!$G$1265</definedName>
    <definedName name="TANKCOMP26.orientation.r33">Parameters!$G$1266</definedName>
    <definedName name="TANKCOMP26.V">Parameters!$G$1241</definedName>
    <definedName name="TANKCOMP26.wid_diameter">Parameters!$G$1254</definedName>
    <definedName name="TANKCOMP27">Parameters!$G$1279</definedName>
    <definedName name="TANKCOMP27.CoG_x">Parameters!$G$1283</definedName>
    <definedName name="TANKCOMP27.CoG_y">Parameters!$G$1284</definedName>
    <definedName name="TANKCOMP27.CoG_z">#REF!</definedName>
    <definedName name="TANKCOMP27.CoG_z\Full_MeOH">Parameters!$G$1288</definedName>
    <definedName name="TANKCOMP27.CoG_z\MeOH">Parameters!$G$1287</definedName>
    <definedName name="TANKCOMP27.CoG_z\MGO">Parameters!$G$1286</definedName>
    <definedName name="TANKCOMP27.CoG_Z_fuel">Parameters!$G$1285</definedName>
    <definedName name="TANKCOMP27.color\Full_MeOH">Parameters!$G$1310</definedName>
    <definedName name="TANKCOMP27.color\MeOH">Parameters!$G$1309</definedName>
    <definedName name="TANKCOMP27.color\MGO">Parameters!$G$1308</definedName>
    <definedName name="TANKCOMP27.coord">Parameters!$G$1290</definedName>
    <definedName name="TANKCOMP27.coord.x">Parameters!$G$1291</definedName>
    <definedName name="TANKCOMP27.coord.y">Parameters!$G$1292</definedName>
    <definedName name="TANKCOMP27.coord.z">Parameters!$G$1293</definedName>
    <definedName name="TANKCOMP27.h">Parameters!$G$1295</definedName>
    <definedName name="TANKCOMP27.kind">Parameters!$G$1307</definedName>
    <definedName name="TANKCOMP27.l">Parameters!$G$1296</definedName>
    <definedName name="TANKCOMP27.m\Full_MeOH">Parameters!$G$1315</definedName>
    <definedName name="TANKCOMP27.m\MeOH">Parameters!$G$1314</definedName>
    <definedName name="TANKCOMP27.m\MGO">Parameters!$G$1313</definedName>
    <definedName name="TANKCOMP27.m_tot\Full_MeOH">Parameters!$G$1318</definedName>
    <definedName name="TANKCOMP27.m_tot\MeOH">Parameters!$G$1317</definedName>
    <definedName name="TANKCOMP27.m_tot\MGO">Parameters!$G$1316</definedName>
    <definedName name="TANKCOMP27.mass_margin">Parameters!$G$1280</definedName>
    <definedName name="TANKCOMP27.MeOH">Parameters!$G$1311</definedName>
    <definedName name="TANKCOMP27.MGO">Parameters!$G$1312</definedName>
    <definedName name="TANKCOMP27.orientation">Parameters!$G$1297</definedName>
    <definedName name="TANKCOMP27.orientation.r11">Parameters!$G$1298</definedName>
    <definedName name="TANKCOMP27.orientation.r12">Parameters!$G$1299</definedName>
    <definedName name="TANKCOMP27.orientation.r13">Parameters!$G$1300</definedName>
    <definedName name="TANKCOMP27.orientation.r21">Parameters!$G$1301</definedName>
    <definedName name="TANKCOMP27.orientation.r22">Parameters!$G$1302</definedName>
    <definedName name="TANKCOMP27.orientation.r23">Parameters!$G$1303</definedName>
    <definedName name="TANKCOMP27.orientation.r31">Parameters!$G$1304</definedName>
    <definedName name="TANKCOMP27.orientation.r32">Parameters!$G$1305</definedName>
    <definedName name="TANKCOMP27.orientation.r33">Parameters!$G$1306</definedName>
    <definedName name="TANKCOMP27.V">Parameters!$G$1281</definedName>
    <definedName name="TANKCOMP27.wid_diameter">Parameters!$G$1294</definedName>
    <definedName name="TANKCOMP28">Parameters!$G$1319</definedName>
    <definedName name="TANKCOMP28.CoG_x">Parameters!$G$1323</definedName>
    <definedName name="TANKCOMP28.CoG_y">Parameters!$G$1324</definedName>
    <definedName name="TANKCOMP28.CoG_z">#REF!</definedName>
    <definedName name="TANKCOMP28.CoG_z\Full_MeOH">Parameters!$G$1328</definedName>
    <definedName name="TANKCOMP28.CoG_z\MeOH">Parameters!$G$1327</definedName>
    <definedName name="TANKCOMP28.CoG_z\MGO">Parameters!$G$1326</definedName>
    <definedName name="TANKCOMP28.CoG_Z_fuel">Parameters!$G$1325</definedName>
    <definedName name="TANKCOMP28.color\Full_MeOH">Parameters!$G$1350</definedName>
    <definedName name="TANKCOMP28.color\MeOH">Parameters!$G$1349</definedName>
    <definedName name="TANKCOMP28.color\MGO">Parameters!$G$1348</definedName>
    <definedName name="TANKCOMP28.coord">Parameters!$G$1330</definedName>
    <definedName name="TANKCOMP28.coord.x">Parameters!$G$1331</definedName>
    <definedName name="TANKCOMP28.coord.y">Parameters!$G$1332</definedName>
    <definedName name="TANKCOMP28.coord.z">Parameters!$G$1333</definedName>
    <definedName name="TANKCOMP28.h">Parameters!$G$1335</definedName>
    <definedName name="TANKCOMP28.kind">Parameters!$G$1347</definedName>
    <definedName name="TANKCOMP28.l">Parameters!$G$1336</definedName>
    <definedName name="TANKCOMP28.m\Full_MeOH">Parameters!$G$1355</definedName>
    <definedName name="TANKCOMP28.m\MeOH">Parameters!$G$1354</definedName>
    <definedName name="TANKCOMP28.m\MGO">Parameters!$G$1353</definedName>
    <definedName name="TANKCOMP28.m_tot\Full_MeOH">Parameters!$G$1358</definedName>
    <definedName name="TANKCOMP28.m_tot\MeOH">Parameters!$G$1357</definedName>
    <definedName name="TANKCOMP28.m_tot\MGO">Parameters!$G$1356</definedName>
    <definedName name="TANKCOMP28.mass_margin">Parameters!$G$1320</definedName>
    <definedName name="TANKCOMP28.MeOH">Parameters!$G$1351</definedName>
    <definedName name="TANKCOMP28.MGO">Parameters!$G$1352</definedName>
    <definedName name="TANKCOMP28.orientation">Parameters!$G$1337</definedName>
    <definedName name="TANKCOMP28.orientation.r11">Parameters!$G$1338</definedName>
    <definedName name="TANKCOMP28.orientation.r12">Parameters!$G$1339</definedName>
    <definedName name="TANKCOMP28.orientation.r13">Parameters!$G$1340</definedName>
    <definedName name="TANKCOMP28.orientation.r21">Parameters!$G$1341</definedName>
    <definedName name="TANKCOMP28.orientation.r22">Parameters!$G$1342</definedName>
    <definedName name="TANKCOMP28.orientation.r23">Parameters!$G$1343</definedName>
    <definedName name="TANKCOMP28.orientation.r31">Parameters!$G$1344</definedName>
    <definedName name="TANKCOMP28.orientation.r32">Parameters!$G$1345</definedName>
    <definedName name="TANKCOMP28.orientation.r33">Parameters!$G$1346</definedName>
    <definedName name="TANKCOMP28.V">Parameters!$G$1321</definedName>
    <definedName name="TANKCOMP28.wid_diameter">Parameters!$G$1334</definedName>
    <definedName name="TANKCOMP31">Parameters!$G$1359</definedName>
    <definedName name="TANKCOMP31.BW">Parameters!$G$1391</definedName>
    <definedName name="TANKCOMP31.CoG_x">Parameters!$G$1363</definedName>
    <definedName name="TANKCOMP31.CoG_y">Parameters!$G$1364</definedName>
    <definedName name="TANKCOMP31.CoG_z">#REF!</definedName>
    <definedName name="TANKCOMP31.CoG_z\Full_MeOH">Parameters!$G$1368</definedName>
    <definedName name="TANKCOMP31.CoG_z\MeOH">Parameters!$G$1367</definedName>
    <definedName name="TANKCOMP31.CoG_z\MGO">Parameters!$G$1366</definedName>
    <definedName name="TANKCOMP31.CoG_Z_fuel">Parameters!$G$1365</definedName>
    <definedName name="TANKCOMP31.color\Full_MeOH">Parameters!$G$1390</definedName>
    <definedName name="TANKCOMP31.color\MeOH">Parameters!$G$1389</definedName>
    <definedName name="TANKCOMP31.color\MGO">Parameters!$G$1388</definedName>
    <definedName name="TANKCOMP31.coord">Parameters!$G$1370</definedName>
    <definedName name="TANKCOMP31.coord.x">Parameters!$G$1371</definedName>
    <definedName name="TANKCOMP31.coord.y">Parameters!$G$1372</definedName>
    <definedName name="TANKCOMP31.coord.z">Parameters!$G$1373</definedName>
    <definedName name="TANKCOMP31.h">Parameters!$G$1375</definedName>
    <definedName name="TANKCOMP31.kind">Parameters!$G$1387</definedName>
    <definedName name="TANKCOMP31.l">Parameters!$G$1376</definedName>
    <definedName name="TANKCOMP31.m\Full_MeOH">Parameters!$G$1396</definedName>
    <definedName name="TANKCOMP31.m\MeOH">Parameters!$G$1395</definedName>
    <definedName name="TANKCOMP31.m\MGO">Parameters!$G$1394</definedName>
    <definedName name="TANKCOMP31.m_tot\Full_MeOH">Parameters!$G$1399</definedName>
    <definedName name="TANKCOMP31.m_tot\MeOH">Parameters!$G$1398</definedName>
    <definedName name="TANKCOMP31.m_tot\MGO">Parameters!$G$1397</definedName>
    <definedName name="TANKCOMP31.mass_margin">Parameters!$G$1360</definedName>
    <definedName name="TANKCOMP31.MeOH">Parameters!$G$1392</definedName>
    <definedName name="TANKCOMP31.MGO">Parameters!$G$1393</definedName>
    <definedName name="TANKCOMP31.orientation">Parameters!$G$1377</definedName>
    <definedName name="TANKCOMP31.orientation.r11">Parameters!$G$1378</definedName>
    <definedName name="TANKCOMP31.orientation.r12">Parameters!$G$1379</definedName>
    <definedName name="TANKCOMP31.orientation.r13">Parameters!$G$1380</definedName>
    <definedName name="TANKCOMP31.orientation.r21">Parameters!$G$1381</definedName>
    <definedName name="TANKCOMP31.orientation.r22">Parameters!$G$1382</definedName>
    <definedName name="TANKCOMP31.orientation.r23">Parameters!$G$1383</definedName>
    <definedName name="TANKCOMP31.orientation.r31">Parameters!$G$1384</definedName>
    <definedName name="TANKCOMP31.orientation.r32">Parameters!$G$1385</definedName>
    <definedName name="TANKCOMP31.orientation.r33">Parameters!$G$1386</definedName>
    <definedName name="TANKCOMP31.V">Parameters!$G$1361</definedName>
    <definedName name="TANKCOMP31.wid_diameter">Parameters!$G$1374</definedName>
    <definedName name="TANKCOMP32">Parameters!$G$1400</definedName>
    <definedName name="TANKCOMP32.BW">Parameters!$G$1432</definedName>
    <definedName name="TANKCOMP32.CoG_x">Parameters!$G$1404</definedName>
    <definedName name="TANKCOMP32.CoG_y">Parameters!$G$1405</definedName>
    <definedName name="TANKCOMP32.CoG_z\Full_MeOH">Parameters!$G$1409</definedName>
    <definedName name="TANKCOMP32.CoG_z\MeOH">Parameters!$G$1408</definedName>
    <definedName name="TANKCOMP32.CoG_z\MGO">Parameters!$G$1407</definedName>
    <definedName name="TANKCOMP32.CoG_Z_fuel">Parameters!$G$1406</definedName>
    <definedName name="TANKCOMP32.color\Full_MeOH">Parameters!$G$1431</definedName>
    <definedName name="TANKCOMP32.color\MeOH">Parameters!$G$1430</definedName>
    <definedName name="TANKCOMP32.color\MGO">Parameters!$G$1429</definedName>
    <definedName name="TANKCOMP32.coord">Parameters!$G$1411</definedName>
    <definedName name="TANKCOMP32.coord.x">Parameters!$G$1412</definedName>
    <definedName name="TANKCOMP32.coord.y">Parameters!$G$1413</definedName>
    <definedName name="TANKCOMP32.coord.z">Parameters!$G$1414</definedName>
    <definedName name="TANKCOMP32.h">Parameters!$G$1416</definedName>
    <definedName name="TANKCOMP32.kind">Parameters!$G$1428</definedName>
    <definedName name="TANKCOMP32.l">Parameters!$G$1417</definedName>
    <definedName name="TANKCOMP32.m\Full_MeOH">Parameters!$G$1437</definedName>
    <definedName name="TANKCOMP32.m\MeOH">Parameters!$G$1436</definedName>
    <definedName name="TANKCOMP32.m\MGO">Parameters!$G$1435</definedName>
    <definedName name="TANKCOMP32.m_tot\Full_MeOH">Parameters!$G$1440</definedName>
    <definedName name="TANKCOMP32.m_tot\MeOH">Parameters!$G$1439</definedName>
    <definedName name="TANKCOMP32.m_tot\MGO">Parameters!$G$1438</definedName>
    <definedName name="TANKCOMP32.mass_margin">Parameters!$G$1401</definedName>
    <definedName name="TANKCOMP32.MeOH">Parameters!$G$1433</definedName>
    <definedName name="TANKCOMP32.MGO">Parameters!$G$1434</definedName>
    <definedName name="TANKCOMP32.orientation">Parameters!$G$1418</definedName>
    <definedName name="TANKCOMP32.orientation.r11">Parameters!$G$1419</definedName>
    <definedName name="TANKCOMP32.orientation.r12">Parameters!$G$1420</definedName>
    <definedName name="TANKCOMP32.orientation.r13">Parameters!$G$1421</definedName>
    <definedName name="TANKCOMP32.orientation.r21">Parameters!$G$1422</definedName>
    <definedName name="TANKCOMP32.orientation.r22">Parameters!$G$1423</definedName>
    <definedName name="TANKCOMP32.orientation.r23">Parameters!$G$1424</definedName>
    <definedName name="TANKCOMP32.orientation.r31">Parameters!$G$1425</definedName>
    <definedName name="TANKCOMP32.orientation.r32">Parameters!$G$1426</definedName>
    <definedName name="TANKCOMP32.orientation.r33">Parameters!$G$1427</definedName>
    <definedName name="TANKCOMP32.V">Parameters!$G$1402</definedName>
    <definedName name="TANKCOMP32.wid_diameter">Parameters!$G$1415</definedName>
    <definedName name="Tot_Pwr_out_MeoH">'Calculations - endurance'!$B$3</definedName>
    <definedName name="Tot_Pwr_out_MeOHFull">'Calculations - endurance'!$B$5</definedName>
    <definedName name="Tot_Pwr_out_MGO">'Calculations - endurance'!$B$4</definedName>
    <definedName name="TotalMeOHtanks_FullMeOHopt">'Calculations - tank arrangement'!$L$57</definedName>
    <definedName name="TotalMeOHtanks_MeoHopt">'Calculations - tank arrangement'!$L$17</definedName>
    <definedName name="TotalMeOHtanks_MGOopt">'Calculations - tank arrangement'!$L$37</definedName>
    <definedName name="VENT">Parameters!$G$495</definedName>
    <definedName name="VENT.CoG_x">Parameters!$G$500</definedName>
    <definedName name="VENT.CoG_y">Parameters!$G$501</definedName>
    <definedName name="VENT.CoG_z">Parameters!$G$502</definedName>
    <definedName name="VENT.color\Full_MeOH">Parameters!$G$524</definedName>
    <definedName name="VENT.color\MeOH">Parameters!$G$523</definedName>
    <definedName name="VENT.color\MGO">Parameters!$G$522</definedName>
    <definedName name="VENT.coord">Parameters!$G$504</definedName>
    <definedName name="VENT.coord.x">Parameters!$G$505</definedName>
    <definedName name="VENT.coord.y">Parameters!$G$506</definedName>
    <definedName name="VENT.coord.z">Parameters!$G$507</definedName>
    <definedName name="VENT.h">Parameters!$G$509</definedName>
    <definedName name="VENT.kind">Parameters!$G$521</definedName>
    <definedName name="VENT.l">Parameters!$G$510</definedName>
    <definedName name="VENT.m">Parameters!$G$496</definedName>
    <definedName name="VENT.m_tot">Parameters!$G$498</definedName>
    <definedName name="VENT.mass_margin">Parameters!$G$497</definedName>
    <definedName name="VENT.orientation">Parameters!$G$511</definedName>
    <definedName name="VENT.orientation.r11">Parameters!$G$512</definedName>
    <definedName name="VENT.orientation.r12">Parameters!$G$513</definedName>
    <definedName name="VENT.orientation.r13">Parameters!$G$514</definedName>
    <definedName name="VENT.orientation.r21">Parameters!$G$515</definedName>
    <definedName name="VENT.orientation.r22">Parameters!$G$516</definedName>
    <definedName name="VENT.orientation.r23">Parameters!$G$517</definedName>
    <definedName name="VENT.orientation.r31">Parameters!$G$518</definedName>
    <definedName name="VENT.orientation.r32">Parameters!$G$519</definedName>
    <definedName name="VENT.orientation.r33">Parameters!$G$520</definedName>
    <definedName name="VENT.wid_diameter">Parameters!$G$508</definedName>
    <definedName name="WATERSPRAYSYS">Parameters!$G$525</definedName>
    <definedName name="WATERSPRAYSYS.CoG_x">Parameters!$G$530</definedName>
    <definedName name="WATERSPRAYSYS.CoG_y">Parameters!$G$531</definedName>
    <definedName name="WATERSPRAYSYS.CoG_z">Parameters!$G$532</definedName>
    <definedName name="WATERSPRAYSYS.color\Full_MeOH">Parameters!$G$554</definedName>
    <definedName name="WATERSPRAYSYS.color\MeOH">Parameters!$G$553</definedName>
    <definedName name="WATERSPRAYSYS.color\MGO">Parameters!$G$552</definedName>
    <definedName name="WATERSPRAYSYS.coord">Parameters!$G$534</definedName>
    <definedName name="WATERSPRAYSYS.coord.x">Parameters!$G$535</definedName>
    <definedName name="WATERSPRAYSYS.coord.y">Parameters!$G$536</definedName>
    <definedName name="WATERSPRAYSYS.coord.z">Parameters!$G$537</definedName>
    <definedName name="WATERSPRAYSYS.h">Parameters!$G$539</definedName>
    <definedName name="WATERSPRAYSYS.kind">Parameters!$G$551</definedName>
    <definedName name="WATERSPRAYSYS.l">Parameters!$G$540</definedName>
    <definedName name="WATERSPRAYSYS.m">Parameters!$G$526</definedName>
    <definedName name="WATERSPRAYSYS.m_tot">Parameters!$G$528</definedName>
    <definedName name="WATERSPRAYSYS.mass_margin">Parameters!$G$527</definedName>
    <definedName name="WATERSPRAYSYS.orientation">Parameters!$G$541</definedName>
    <definedName name="WATERSPRAYSYS.orientation.r11">Parameters!$G$542</definedName>
    <definedName name="WATERSPRAYSYS.orientation.r12">Parameters!$G$543</definedName>
    <definedName name="WATERSPRAYSYS.orientation.r13">Parameters!$G$544</definedName>
    <definedName name="WATERSPRAYSYS.orientation.r21">Parameters!$G$545</definedName>
    <definedName name="WATERSPRAYSYS.orientation.r22">Parameters!$G$546</definedName>
    <definedName name="WATERSPRAYSYS.orientation.r23">Parameters!$G$547</definedName>
    <definedName name="WATERSPRAYSYS.orientation.r31">Parameters!$G$548</definedName>
    <definedName name="WATERSPRAYSYS.orientation.r32">Parameters!$G$549</definedName>
    <definedName name="WATERSPRAYSYS.orientation.r33">Parameters!$G$550</definedName>
    <definedName name="WATERSPRAYSYS.wid_diameter">Parameters!$G$538</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40" i="320" l="1"/>
  <c r="G1439" i="320"/>
  <c r="G1438" i="320"/>
  <c r="G1428" i="320"/>
  <c r="F1427" i="320"/>
  <c r="G1427" i="320" s="1"/>
  <c r="F1426" i="320"/>
  <c r="G1426" i="320" s="1"/>
  <c r="F1425" i="320"/>
  <c r="G1425" i="320" s="1"/>
  <c r="F1424" i="320"/>
  <c r="G1424" i="320" s="1"/>
  <c r="G1423" i="320"/>
  <c r="F1423" i="320"/>
  <c r="F1422" i="320"/>
  <c r="G1422" i="320" s="1"/>
  <c r="F1421" i="320"/>
  <c r="G1421" i="320" s="1"/>
  <c r="G1420" i="320"/>
  <c r="F1420" i="320"/>
  <c r="F1419" i="320"/>
  <c r="G1419" i="320" s="1"/>
  <c r="G1417" i="320"/>
  <c r="G1416" i="320"/>
  <c r="G1415" i="320"/>
  <c r="G1414" i="320"/>
  <c r="F1414" i="320"/>
  <c r="F1413" i="320"/>
  <c r="G1413" i="320" s="1"/>
  <c r="F1412" i="320"/>
  <c r="G1412" i="320" s="1"/>
  <c r="G1406" i="320"/>
  <c r="G1405" i="320"/>
  <c r="G1404" i="320"/>
  <c r="G1402" i="320"/>
  <c r="G1401" i="320"/>
  <c r="G1399" i="320"/>
  <c r="G1398" i="320"/>
  <c r="G1397" i="320"/>
  <c r="C1390" i="320"/>
  <c r="G1390" i="320" s="1"/>
  <c r="G1387" i="320"/>
  <c r="F1386" i="320"/>
  <c r="G1386" i="320" s="1"/>
  <c r="F1385" i="320"/>
  <c r="G1385" i="320" s="1"/>
  <c r="F1384" i="320"/>
  <c r="G1384" i="320" s="1"/>
  <c r="F1383" i="320"/>
  <c r="G1383" i="320" s="1"/>
  <c r="F1382" i="320"/>
  <c r="G1382" i="320" s="1"/>
  <c r="F1381" i="320"/>
  <c r="G1381" i="320" s="1"/>
  <c r="F1380" i="320"/>
  <c r="G1380" i="320" s="1"/>
  <c r="F1379" i="320"/>
  <c r="G1379" i="320" s="1"/>
  <c r="F1378" i="320"/>
  <c r="G1378" i="320" s="1"/>
  <c r="G1376" i="320"/>
  <c r="G1375" i="320"/>
  <c r="G1374" i="320"/>
  <c r="G1373" i="320"/>
  <c r="F1373" i="320"/>
  <c r="F1372" i="320"/>
  <c r="G1372" i="320" s="1"/>
  <c r="G1371" i="320"/>
  <c r="F1371" i="320"/>
  <c r="G1365" i="320"/>
  <c r="G1364" i="320"/>
  <c r="G1363" i="320"/>
  <c r="G1361" i="320"/>
  <c r="G1360" i="320"/>
  <c r="G1358" i="320"/>
  <c r="G1357" i="320"/>
  <c r="G1356" i="320"/>
  <c r="C1348" i="320"/>
  <c r="G1348" i="320" s="1"/>
  <c r="G1347" i="320"/>
  <c r="F1346" i="320"/>
  <c r="G1346" i="320" s="1"/>
  <c r="F1345" i="320"/>
  <c r="G1345" i="320" s="1"/>
  <c r="F1344" i="320"/>
  <c r="G1344" i="320" s="1"/>
  <c r="F1343" i="320"/>
  <c r="G1343" i="320" s="1"/>
  <c r="F1342" i="320"/>
  <c r="G1342" i="320" s="1"/>
  <c r="F1341" i="320"/>
  <c r="G1341" i="320" s="1"/>
  <c r="F1340" i="320"/>
  <c r="G1340" i="320" s="1"/>
  <c r="F1339" i="320"/>
  <c r="G1339" i="320" s="1"/>
  <c r="G1338" i="320"/>
  <c r="F1338" i="320"/>
  <c r="G1336" i="320"/>
  <c r="G1335" i="320"/>
  <c r="G1334" i="320"/>
  <c r="F1333" i="320"/>
  <c r="G1333" i="320" s="1"/>
  <c r="G1332" i="320"/>
  <c r="F1332" i="320"/>
  <c r="G1331" i="320"/>
  <c r="F1331" i="320"/>
  <c r="G1325" i="320"/>
  <c r="G1324" i="320"/>
  <c r="G1323" i="320"/>
  <c r="G1321" i="320"/>
  <c r="G1320" i="320"/>
  <c r="G1318" i="320"/>
  <c r="G1317" i="320"/>
  <c r="G1316" i="320"/>
  <c r="C1310" i="320"/>
  <c r="G1310" i="320"/>
  <c r="C1308" i="320"/>
  <c r="G1308" i="320" s="1"/>
  <c r="G1307" i="320"/>
  <c r="F1306" i="320"/>
  <c r="G1306" i="320" s="1"/>
  <c r="F1305" i="320"/>
  <c r="G1305" i="320" s="1"/>
  <c r="F1304" i="320"/>
  <c r="G1304" i="320" s="1"/>
  <c r="F1303" i="320"/>
  <c r="G1303" i="320" s="1"/>
  <c r="F1302" i="320"/>
  <c r="G1302" i="320" s="1"/>
  <c r="F1301" i="320"/>
  <c r="G1301" i="320" s="1"/>
  <c r="F1300" i="320"/>
  <c r="G1300" i="320" s="1"/>
  <c r="F1299" i="320"/>
  <c r="G1299" i="320" s="1"/>
  <c r="F1298" i="320"/>
  <c r="G1298" i="320" s="1"/>
  <c r="G1296" i="320"/>
  <c r="G1295" i="320"/>
  <c r="G1294" i="320"/>
  <c r="F1293" i="320"/>
  <c r="G1293" i="320" s="1"/>
  <c r="G1292" i="320"/>
  <c r="F1292" i="320"/>
  <c r="F1291" i="320"/>
  <c r="G1291" i="320" s="1"/>
  <c r="G1285" i="320"/>
  <c r="G1284" i="320"/>
  <c r="G1283" i="320"/>
  <c r="G1281" i="320"/>
  <c r="G1280" i="320"/>
  <c r="G1278" i="320"/>
  <c r="G1277" i="320"/>
  <c r="G1276" i="320"/>
  <c r="G1267" i="320"/>
  <c r="F1266" i="320"/>
  <c r="G1266" i="320" s="1"/>
  <c r="F1265" i="320"/>
  <c r="G1265" i="320" s="1"/>
  <c r="F1264" i="320"/>
  <c r="G1264" i="320" s="1"/>
  <c r="F1263" i="320"/>
  <c r="G1263" i="320" s="1"/>
  <c r="F1262" i="320"/>
  <c r="G1262" i="320" s="1"/>
  <c r="F1261" i="320"/>
  <c r="G1261" i="320" s="1"/>
  <c r="F1260" i="320"/>
  <c r="G1260" i="320" s="1"/>
  <c r="F1259" i="320"/>
  <c r="G1259" i="320" s="1"/>
  <c r="F1258" i="320"/>
  <c r="G1258" i="320" s="1"/>
  <c r="G1256" i="320"/>
  <c r="G1255" i="320"/>
  <c r="G1254" i="320"/>
  <c r="F1253" i="320"/>
  <c r="G1253" i="320" s="1"/>
  <c r="G1252" i="320"/>
  <c r="F1252" i="320"/>
  <c r="F1251" i="320"/>
  <c r="G1251" i="320" s="1"/>
  <c r="G1245" i="320"/>
  <c r="G1244" i="320"/>
  <c r="G1243" i="320"/>
  <c r="G1241" i="320"/>
  <c r="G1240" i="320"/>
  <c r="G1238" i="320"/>
  <c r="G1237" i="320"/>
  <c r="G1236" i="320"/>
  <c r="C1229" i="320"/>
  <c r="G1229" i="320"/>
  <c r="C1228" i="320"/>
  <c r="G1228" i="320"/>
  <c r="G1227" i="320"/>
  <c r="G1226" i="320"/>
  <c r="F1226" i="320"/>
  <c r="F1225" i="320"/>
  <c r="G1225" i="320" s="1"/>
  <c r="F1224" i="320"/>
  <c r="G1224" i="320" s="1"/>
  <c r="F1223" i="320"/>
  <c r="G1223" i="320" s="1"/>
  <c r="F1222" i="320"/>
  <c r="G1222" i="320" s="1"/>
  <c r="G1221" i="320"/>
  <c r="F1221" i="320"/>
  <c r="F1220" i="320"/>
  <c r="G1220" i="320" s="1"/>
  <c r="F1219" i="320"/>
  <c r="G1219" i="320" s="1"/>
  <c r="F1218" i="320"/>
  <c r="G1218" i="320" s="1"/>
  <c r="G1216" i="320"/>
  <c r="G1215" i="320"/>
  <c r="G1214" i="320"/>
  <c r="G1213" i="320"/>
  <c r="F1213" i="320"/>
  <c r="G1212" i="320"/>
  <c r="F1212" i="320"/>
  <c r="F1211" i="320"/>
  <c r="G1211" i="320" s="1"/>
  <c r="G1205" i="320"/>
  <c r="G1204" i="320"/>
  <c r="G1203" i="320"/>
  <c r="G1201" i="320"/>
  <c r="G1200" i="320"/>
  <c r="G1198" i="320"/>
  <c r="G1197" i="320"/>
  <c r="G1196" i="320"/>
  <c r="C1189" i="320"/>
  <c r="G1189" i="320" s="1"/>
  <c r="G1187" i="320"/>
  <c r="F1186" i="320"/>
  <c r="G1186" i="320" s="1"/>
  <c r="F1185" i="320"/>
  <c r="G1185" i="320" s="1"/>
  <c r="F1184" i="320"/>
  <c r="G1184" i="320" s="1"/>
  <c r="F1183" i="320"/>
  <c r="G1183" i="320" s="1"/>
  <c r="F1182" i="320"/>
  <c r="G1182" i="320" s="1"/>
  <c r="G1181" i="320"/>
  <c r="F1181" i="320"/>
  <c r="F1180" i="320"/>
  <c r="G1180" i="320" s="1"/>
  <c r="F1179" i="320"/>
  <c r="G1179" i="320" s="1"/>
  <c r="F1178" i="320"/>
  <c r="G1178" i="320" s="1"/>
  <c r="G1176" i="320"/>
  <c r="G1175" i="320"/>
  <c r="G1174" i="320"/>
  <c r="F1173" i="320"/>
  <c r="G1173" i="320" s="1"/>
  <c r="F1172" i="320"/>
  <c r="G1172" i="320" s="1"/>
  <c r="F1171" i="320"/>
  <c r="G1171" i="320" s="1"/>
  <c r="G1165" i="320"/>
  <c r="G1164" i="320"/>
  <c r="G1163" i="320"/>
  <c r="G1161" i="320"/>
  <c r="G1160" i="320"/>
  <c r="G1158" i="320"/>
  <c r="G1157" i="320"/>
  <c r="G1156" i="320"/>
  <c r="G1148" i="320"/>
  <c r="G1147" i="320"/>
  <c r="F1146" i="320"/>
  <c r="G1146" i="320" s="1"/>
  <c r="F1145" i="320"/>
  <c r="G1145" i="320" s="1"/>
  <c r="F1144" i="320"/>
  <c r="G1144" i="320" s="1"/>
  <c r="F1143" i="320"/>
  <c r="G1143" i="320" s="1"/>
  <c r="F1142" i="320"/>
  <c r="G1142" i="320" s="1"/>
  <c r="F1141" i="320"/>
  <c r="G1141" i="320" s="1"/>
  <c r="F1140" i="320"/>
  <c r="G1140" i="320" s="1"/>
  <c r="F1139" i="320"/>
  <c r="G1139" i="320" s="1"/>
  <c r="F1138" i="320"/>
  <c r="G1138" i="320" s="1"/>
  <c r="G1136" i="320"/>
  <c r="G1135" i="320"/>
  <c r="G1134" i="320"/>
  <c r="G1133" i="320"/>
  <c r="F1133" i="320"/>
  <c r="F1132" i="320"/>
  <c r="G1132" i="320" s="1"/>
  <c r="G1131" i="320"/>
  <c r="F1131" i="320"/>
  <c r="G1125" i="320"/>
  <c r="G1124" i="320"/>
  <c r="G1123" i="320"/>
  <c r="G1121" i="320"/>
  <c r="G1120" i="320"/>
  <c r="G1118" i="320"/>
  <c r="G1117" i="320"/>
  <c r="G1116" i="320"/>
  <c r="C1110" i="320"/>
  <c r="G1110" i="320"/>
  <c r="C1109" i="320"/>
  <c r="G1109" i="320"/>
  <c r="G1107" i="320"/>
  <c r="F1106" i="320"/>
  <c r="G1106" i="320" s="1"/>
  <c r="F1105" i="320"/>
  <c r="G1105" i="320" s="1"/>
  <c r="F1104" i="320"/>
  <c r="G1104" i="320" s="1"/>
  <c r="F1103" i="320"/>
  <c r="G1103" i="320" s="1"/>
  <c r="F1102" i="320"/>
  <c r="G1102" i="320" s="1"/>
  <c r="G1101" i="320"/>
  <c r="F1101" i="320"/>
  <c r="F1100" i="320"/>
  <c r="G1100" i="320" s="1"/>
  <c r="F1099" i="320"/>
  <c r="G1099" i="320" s="1"/>
  <c r="F1098" i="320"/>
  <c r="G1098" i="320" s="1"/>
  <c r="G1096" i="320"/>
  <c r="G1095" i="320"/>
  <c r="G1094" i="320"/>
  <c r="G1093" i="320"/>
  <c r="F1093" i="320"/>
  <c r="F1092" i="320"/>
  <c r="G1092" i="320" s="1"/>
  <c r="F1091" i="320"/>
  <c r="G1091" i="320" s="1"/>
  <c r="G1085" i="320"/>
  <c r="G1084" i="320"/>
  <c r="G1083" i="320"/>
  <c r="G1081" i="320"/>
  <c r="G1080" i="320"/>
  <c r="G1078" i="320"/>
  <c r="G1077" i="320"/>
  <c r="G1076" i="320"/>
  <c r="G1066" i="320"/>
  <c r="F1065" i="320"/>
  <c r="G1065" i="320" s="1"/>
  <c r="F1064" i="320"/>
  <c r="G1064" i="320" s="1"/>
  <c r="F1063" i="320"/>
  <c r="G1063" i="320" s="1"/>
  <c r="F1062" i="320"/>
  <c r="G1062" i="320" s="1"/>
  <c r="F1061" i="320"/>
  <c r="G1061" i="320" s="1"/>
  <c r="F1060" i="320"/>
  <c r="G1060" i="320" s="1"/>
  <c r="F1059" i="320"/>
  <c r="G1059" i="320" s="1"/>
  <c r="F1058" i="320"/>
  <c r="G1058" i="320" s="1"/>
  <c r="F1057" i="320"/>
  <c r="G1057" i="320" s="1"/>
  <c r="G1055" i="320"/>
  <c r="G1054" i="320"/>
  <c r="G1053" i="320"/>
  <c r="F1052" i="320"/>
  <c r="G1052" i="320" s="1"/>
  <c r="G1051" i="320"/>
  <c r="F1051" i="320"/>
  <c r="G1050" i="320"/>
  <c r="F1050" i="320"/>
  <c r="G1044" i="320"/>
  <c r="G1043" i="320"/>
  <c r="G1042" i="320"/>
  <c r="G1040" i="320"/>
  <c r="G1039" i="320"/>
  <c r="G1037" i="320"/>
  <c r="G1036" i="320"/>
  <c r="G1035" i="320"/>
  <c r="C1028" i="320"/>
  <c r="G1028" i="320"/>
  <c r="C1027" i="320"/>
  <c r="G1027" i="320"/>
  <c r="G1026" i="320"/>
  <c r="F1025" i="320"/>
  <c r="G1025" i="320" s="1"/>
  <c r="F1024" i="320"/>
  <c r="G1024" i="320" s="1"/>
  <c r="F1023" i="320"/>
  <c r="G1023" i="320" s="1"/>
  <c r="F1022" i="320"/>
  <c r="G1022" i="320" s="1"/>
  <c r="F1021" i="320"/>
  <c r="G1021" i="320" s="1"/>
  <c r="F1020" i="320"/>
  <c r="G1020" i="320" s="1"/>
  <c r="G1019" i="320"/>
  <c r="F1019" i="320"/>
  <c r="F1018" i="320"/>
  <c r="G1018" i="320" s="1"/>
  <c r="F1017" i="320"/>
  <c r="G1017" i="320" s="1"/>
  <c r="G1015" i="320"/>
  <c r="G1014" i="320"/>
  <c r="G1013" i="320"/>
  <c r="F1012" i="320"/>
  <c r="G1012" i="320" s="1"/>
  <c r="G1011" i="320"/>
  <c r="F1011" i="320"/>
  <c r="G1010" i="320"/>
  <c r="F1010" i="320"/>
  <c r="G1004" i="320"/>
  <c r="G1003" i="320"/>
  <c r="G1002" i="320"/>
  <c r="G1000" i="320"/>
  <c r="G999" i="320"/>
  <c r="G997" i="320"/>
  <c r="G996" i="320"/>
  <c r="G995" i="320"/>
  <c r="C989" i="320"/>
  <c r="G989" i="320"/>
  <c r="C988" i="320"/>
  <c r="G988" i="320" s="1"/>
  <c r="G986" i="320"/>
  <c r="F985" i="320"/>
  <c r="G985" i="320" s="1"/>
  <c r="F984" i="320"/>
  <c r="G984" i="320" s="1"/>
  <c r="F983" i="320"/>
  <c r="G983" i="320" s="1"/>
  <c r="F982" i="320"/>
  <c r="G982" i="320" s="1"/>
  <c r="F981" i="320"/>
  <c r="G981" i="320" s="1"/>
  <c r="F980" i="320"/>
  <c r="G980" i="320" s="1"/>
  <c r="F979" i="320"/>
  <c r="G979" i="320" s="1"/>
  <c r="F978" i="320"/>
  <c r="G978" i="320" s="1"/>
  <c r="F977" i="320"/>
  <c r="G977" i="320" s="1"/>
  <c r="G975" i="320"/>
  <c r="G974" i="320"/>
  <c r="G973" i="320"/>
  <c r="F972" i="320"/>
  <c r="G972" i="320" s="1"/>
  <c r="F971" i="320"/>
  <c r="G971" i="320" s="1"/>
  <c r="F970" i="320"/>
  <c r="G970" i="320" s="1"/>
  <c r="G964" i="320"/>
  <c r="G963" i="320"/>
  <c r="G962" i="320"/>
  <c r="G960" i="320"/>
  <c r="G959" i="320"/>
  <c r="G957" i="320"/>
  <c r="G956" i="320"/>
  <c r="G955" i="320"/>
  <c r="G946" i="320"/>
  <c r="F945" i="320"/>
  <c r="G945" i="320" s="1"/>
  <c r="F944" i="320"/>
  <c r="G944" i="320" s="1"/>
  <c r="F943" i="320"/>
  <c r="G943" i="320" s="1"/>
  <c r="G942" i="320"/>
  <c r="F942" i="320"/>
  <c r="F941" i="320"/>
  <c r="G941" i="320" s="1"/>
  <c r="F940" i="320"/>
  <c r="G940" i="320" s="1"/>
  <c r="F939" i="320"/>
  <c r="G939" i="320" s="1"/>
  <c r="F938" i="320"/>
  <c r="G938" i="320" s="1"/>
  <c r="G937" i="320"/>
  <c r="F937" i="320"/>
  <c r="G935" i="320"/>
  <c r="G934" i="320"/>
  <c r="G933" i="320"/>
  <c r="F932" i="320"/>
  <c r="G932" i="320" s="1"/>
  <c r="G931" i="320"/>
  <c r="F931" i="320"/>
  <c r="F930" i="320"/>
  <c r="G930" i="320" s="1"/>
  <c r="G924" i="320"/>
  <c r="G923" i="320"/>
  <c r="G922" i="320"/>
  <c r="G920" i="320"/>
  <c r="G919" i="320"/>
  <c r="G917" i="320"/>
  <c r="G916" i="320"/>
  <c r="G915" i="320"/>
  <c r="G906" i="320"/>
  <c r="F905" i="320"/>
  <c r="G905" i="320" s="1"/>
  <c r="F904" i="320"/>
  <c r="G904" i="320" s="1"/>
  <c r="F903" i="320"/>
  <c r="G903" i="320" s="1"/>
  <c r="F902" i="320"/>
  <c r="G902" i="320" s="1"/>
  <c r="F901" i="320"/>
  <c r="G901" i="320" s="1"/>
  <c r="F900" i="320"/>
  <c r="G900" i="320" s="1"/>
  <c r="F899" i="320"/>
  <c r="G899" i="320" s="1"/>
  <c r="F898" i="320"/>
  <c r="G898" i="320" s="1"/>
  <c r="F897" i="320"/>
  <c r="G897" i="320" s="1"/>
  <c r="G895" i="320"/>
  <c r="G894" i="320"/>
  <c r="G893" i="320"/>
  <c r="G892" i="320"/>
  <c r="F892" i="320"/>
  <c r="G891" i="320"/>
  <c r="F891" i="320"/>
  <c r="F890" i="320"/>
  <c r="G890" i="320" s="1"/>
  <c r="G884" i="320"/>
  <c r="G883" i="320"/>
  <c r="G882" i="320"/>
  <c r="G880" i="320"/>
  <c r="G879" i="320"/>
  <c r="G877" i="320"/>
  <c r="G876" i="320"/>
  <c r="G875" i="320"/>
  <c r="G866" i="320"/>
  <c r="F865" i="320"/>
  <c r="G865" i="320" s="1"/>
  <c r="F864" i="320"/>
  <c r="G864" i="320" s="1"/>
  <c r="F863" i="320"/>
  <c r="G863" i="320" s="1"/>
  <c r="G862" i="320"/>
  <c r="F862" i="320"/>
  <c r="F861" i="320"/>
  <c r="G861" i="320" s="1"/>
  <c r="F860" i="320"/>
  <c r="G860" i="320" s="1"/>
  <c r="F859" i="320"/>
  <c r="G859" i="320" s="1"/>
  <c r="F858" i="320"/>
  <c r="G858" i="320" s="1"/>
  <c r="F857" i="320"/>
  <c r="G857" i="320" s="1"/>
  <c r="G855" i="320"/>
  <c r="G854" i="320"/>
  <c r="G853" i="320"/>
  <c r="F852" i="320"/>
  <c r="G852" i="320" s="1"/>
  <c r="F851" i="320"/>
  <c r="G851" i="320" s="1"/>
  <c r="G850" i="320"/>
  <c r="F850" i="320"/>
  <c r="G844" i="320"/>
  <c r="G843" i="320"/>
  <c r="G842" i="320"/>
  <c r="G840" i="320"/>
  <c r="G839" i="320"/>
  <c r="G837" i="320"/>
  <c r="G836" i="320"/>
  <c r="G835" i="320"/>
  <c r="G834" i="320"/>
  <c r="G823" i="320"/>
  <c r="G822" i="320"/>
  <c r="G821" i="320"/>
  <c r="G820" i="320"/>
  <c r="G819" i="320"/>
  <c r="G818" i="320"/>
  <c r="G817" i="320"/>
  <c r="G816" i="320"/>
  <c r="G815" i="320"/>
  <c r="G813" i="320"/>
  <c r="G811" i="320"/>
  <c r="G810" i="320"/>
  <c r="G809" i="320"/>
  <c r="G788" i="320"/>
  <c r="G787" i="320"/>
  <c r="G786" i="320"/>
  <c r="G785" i="320"/>
  <c r="G784" i="320"/>
  <c r="G783" i="320"/>
  <c r="G782" i="320"/>
  <c r="G781" i="320"/>
  <c r="G780" i="320"/>
  <c r="G778" i="320"/>
  <c r="C768" i="320"/>
  <c r="G768" i="320"/>
  <c r="G763" i="320"/>
  <c r="G762" i="320"/>
  <c r="G761" i="320"/>
  <c r="G751" i="320"/>
  <c r="G750" i="320"/>
  <c r="G749" i="320"/>
  <c r="G748" i="320"/>
  <c r="G747" i="320"/>
  <c r="G746" i="320"/>
  <c r="G745" i="320"/>
  <c r="G744" i="320"/>
  <c r="G743" i="320"/>
  <c r="G733" i="320"/>
  <c r="G732" i="320"/>
  <c r="G729" i="320"/>
  <c r="G728" i="320"/>
  <c r="G727" i="320"/>
  <c r="G725" i="320"/>
  <c r="G724" i="320"/>
  <c r="G723" i="320"/>
  <c r="G720" i="320"/>
  <c r="G719" i="320"/>
  <c r="G718" i="320"/>
  <c r="G716" i="320"/>
  <c r="G715" i="320"/>
  <c r="G714" i="320"/>
  <c r="G710" i="320"/>
  <c r="G709" i="320"/>
  <c r="G708" i="320"/>
  <c r="G706" i="320"/>
  <c r="G703" i="320"/>
  <c r="G702" i="320"/>
  <c r="G701" i="320"/>
  <c r="G699" i="320"/>
  <c r="G698" i="320"/>
  <c r="G693" i="320"/>
  <c r="G692" i="320"/>
  <c r="G691" i="320"/>
  <c r="G689" i="320"/>
  <c r="G687" i="320"/>
  <c r="G686" i="320"/>
  <c r="G685" i="320"/>
  <c r="G684" i="320"/>
  <c r="G683" i="320"/>
  <c r="F683" i="320"/>
  <c r="F682" i="320"/>
  <c r="G682" i="320" s="1"/>
  <c r="F681" i="320"/>
  <c r="G681" i="320" s="1"/>
  <c r="F680" i="320"/>
  <c r="G680" i="320" s="1"/>
  <c r="F679" i="320"/>
  <c r="G679" i="320" s="1"/>
  <c r="F678" i="320"/>
  <c r="G678" i="320" s="1"/>
  <c r="F677" i="320"/>
  <c r="G677" i="320" s="1"/>
  <c r="G676" i="320"/>
  <c r="F676" i="320"/>
  <c r="F675" i="320"/>
  <c r="G675" i="320" s="1"/>
  <c r="G673" i="320"/>
  <c r="G672" i="320"/>
  <c r="G671" i="320"/>
  <c r="G670" i="320"/>
  <c r="F670" i="320"/>
  <c r="F669" i="320"/>
  <c r="G669" i="320" s="1"/>
  <c r="G668" i="320"/>
  <c r="F668" i="320"/>
  <c r="G665" i="320"/>
  <c r="G664" i="320"/>
  <c r="G663" i="320"/>
  <c r="G661" i="320"/>
  <c r="G660" i="320"/>
  <c r="G659" i="320"/>
  <c r="G658" i="320"/>
  <c r="G657" i="320"/>
  <c r="G655" i="320"/>
  <c r="G654" i="320"/>
  <c r="G653" i="320"/>
  <c r="G652" i="320"/>
  <c r="F651" i="320"/>
  <c r="G651" i="320" s="1"/>
  <c r="G650" i="320"/>
  <c r="F650" i="320"/>
  <c r="G649" i="320"/>
  <c r="F649" i="320"/>
  <c r="F648" i="320"/>
  <c r="G648" i="320" s="1"/>
  <c r="F647" i="320"/>
  <c r="G647" i="320" s="1"/>
  <c r="G646" i="320"/>
  <c r="F646" i="320"/>
  <c r="F645" i="320"/>
  <c r="G645" i="320" s="1"/>
  <c r="G644" i="320"/>
  <c r="F644" i="320"/>
  <c r="F643" i="320"/>
  <c r="G643" i="320" s="1"/>
  <c r="G641" i="320"/>
  <c r="G640" i="320"/>
  <c r="G639" i="320"/>
  <c r="F638" i="320"/>
  <c r="G638" i="320" s="1"/>
  <c r="F637" i="320"/>
  <c r="G637" i="320" s="1"/>
  <c r="F636" i="320"/>
  <c r="G636" i="320" s="1"/>
  <c r="G633" i="320"/>
  <c r="G632" i="320"/>
  <c r="G631" i="320"/>
  <c r="G629" i="320"/>
  <c r="G628" i="320"/>
  <c r="G627" i="320"/>
  <c r="G626" i="320"/>
  <c r="G625" i="320"/>
  <c r="G623" i="320"/>
  <c r="G622" i="320"/>
  <c r="G621" i="320"/>
  <c r="G620" i="320"/>
  <c r="F619" i="320"/>
  <c r="G619" i="320" s="1"/>
  <c r="F618" i="320"/>
  <c r="G618" i="320" s="1"/>
  <c r="F617" i="320"/>
  <c r="G617" i="320" s="1"/>
  <c r="F616" i="320"/>
  <c r="G616" i="320" s="1"/>
  <c r="F615" i="320"/>
  <c r="G615" i="320" s="1"/>
  <c r="F614" i="320"/>
  <c r="G614" i="320" s="1"/>
  <c r="F613" i="320"/>
  <c r="G613" i="320" s="1"/>
  <c r="F612" i="320"/>
  <c r="G612" i="320" s="1"/>
  <c r="F611" i="320"/>
  <c r="G611" i="320" s="1"/>
  <c r="G609" i="320"/>
  <c r="G608" i="320"/>
  <c r="G607" i="320"/>
  <c r="F606" i="320"/>
  <c r="G606" i="320" s="1"/>
  <c r="G605" i="320"/>
  <c r="F605" i="320"/>
  <c r="F604" i="320"/>
  <c r="G604" i="320" s="1"/>
  <c r="G601" i="320"/>
  <c r="G600" i="320"/>
  <c r="G599" i="320"/>
  <c r="G597" i="320"/>
  <c r="G596" i="320"/>
  <c r="G595" i="320"/>
  <c r="G594" i="320"/>
  <c r="G593" i="320"/>
  <c r="G591" i="320"/>
  <c r="G590" i="320"/>
  <c r="G589" i="320"/>
  <c r="G588" i="320"/>
  <c r="G587" i="320"/>
  <c r="F587" i="320"/>
  <c r="F586" i="320"/>
  <c r="G586" i="320" s="1"/>
  <c r="G585" i="320"/>
  <c r="F585" i="320"/>
  <c r="G584" i="320"/>
  <c r="F584" i="320"/>
  <c r="F583" i="320"/>
  <c r="G583" i="320" s="1"/>
  <c r="F582" i="320"/>
  <c r="G582" i="320" s="1"/>
  <c r="F581" i="320"/>
  <c r="G581" i="320" s="1"/>
  <c r="F580" i="320"/>
  <c r="G580" i="320" s="1"/>
  <c r="G579" i="320"/>
  <c r="F579" i="320"/>
  <c r="G577" i="320"/>
  <c r="G576" i="320"/>
  <c r="G575" i="320"/>
  <c r="F574" i="320"/>
  <c r="G574" i="320" s="1"/>
  <c r="F573" i="320"/>
  <c r="G573" i="320" s="1"/>
  <c r="F572" i="320"/>
  <c r="G572" i="320" s="1"/>
  <c r="G569" i="320"/>
  <c r="G568" i="320"/>
  <c r="G567" i="320"/>
  <c r="G565" i="320"/>
  <c r="G564" i="320"/>
  <c r="G563" i="320"/>
  <c r="G562" i="320"/>
  <c r="G561" i="320"/>
  <c r="G559" i="320"/>
  <c r="G558" i="320"/>
  <c r="G557" i="320"/>
  <c r="G556" i="320"/>
  <c r="G554" i="320"/>
  <c r="G553" i="320"/>
  <c r="G552" i="320"/>
  <c r="G551" i="320"/>
  <c r="F550" i="320"/>
  <c r="G550" i="320" s="1"/>
  <c r="G549" i="320"/>
  <c r="F549" i="320"/>
  <c r="F548" i="320"/>
  <c r="G548" i="320" s="1"/>
  <c r="F547" i="320"/>
  <c r="G547" i="320" s="1"/>
  <c r="F546" i="320"/>
  <c r="G546" i="320" s="1"/>
  <c r="F545" i="320"/>
  <c r="G545" i="320" s="1"/>
  <c r="F544" i="320"/>
  <c r="G544" i="320" s="1"/>
  <c r="F543" i="320"/>
  <c r="G543" i="320" s="1"/>
  <c r="G542" i="320"/>
  <c r="F542" i="320"/>
  <c r="G540" i="320"/>
  <c r="G539" i="320"/>
  <c r="G538" i="320"/>
  <c r="G537" i="320"/>
  <c r="F537" i="320"/>
  <c r="F536" i="320"/>
  <c r="G536" i="320" s="1"/>
  <c r="G535" i="320"/>
  <c r="F535" i="320"/>
  <c r="G532" i="320"/>
  <c r="G531" i="320"/>
  <c r="G530" i="320"/>
  <c r="G528" i="320"/>
  <c r="G527" i="320"/>
  <c r="G526" i="320"/>
  <c r="G524" i="320"/>
  <c r="G523" i="320"/>
  <c r="G522" i="320"/>
  <c r="G521" i="320"/>
  <c r="G520" i="320"/>
  <c r="F520" i="320"/>
  <c r="F519" i="320"/>
  <c r="G519" i="320" s="1"/>
  <c r="G518" i="320"/>
  <c r="F518" i="320"/>
  <c r="G517" i="320"/>
  <c r="F517" i="320"/>
  <c r="F516" i="320"/>
  <c r="G516" i="320" s="1"/>
  <c r="F515" i="320"/>
  <c r="G515" i="320" s="1"/>
  <c r="F514" i="320"/>
  <c r="G514" i="320" s="1"/>
  <c r="G513" i="320"/>
  <c r="F513" i="320"/>
  <c r="G512" i="320"/>
  <c r="F512" i="320"/>
  <c r="G510" i="320"/>
  <c r="G509" i="320"/>
  <c r="G508" i="320"/>
  <c r="F507" i="320"/>
  <c r="G507" i="320" s="1"/>
  <c r="F506" i="320"/>
  <c r="G506" i="320" s="1"/>
  <c r="F505" i="320"/>
  <c r="G505" i="320" s="1"/>
  <c r="G502" i="320"/>
  <c r="G501" i="320"/>
  <c r="G500" i="320"/>
  <c r="G498" i="320"/>
  <c r="G497" i="320"/>
  <c r="G496" i="320"/>
  <c r="G494" i="320"/>
  <c r="G493" i="320"/>
  <c r="G492" i="320"/>
  <c r="G491" i="320"/>
  <c r="F490" i="320"/>
  <c r="G490" i="320" s="1"/>
  <c r="F489" i="320"/>
  <c r="G489" i="320" s="1"/>
  <c r="F488" i="320"/>
  <c r="G488" i="320" s="1"/>
  <c r="F487" i="320"/>
  <c r="G487" i="320" s="1"/>
  <c r="F486" i="320"/>
  <c r="G486" i="320" s="1"/>
  <c r="F485" i="320"/>
  <c r="G485" i="320" s="1"/>
  <c r="F484" i="320"/>
  <c r="G484" i="320" s="1"/>
  <c r="F483" i="320"/>
  <c r="G483" i="320" s="1"/>
  <c r="F482" i="320"/>
  <c r="G482" i="320" s="1"/>
  <c r="G480" i="320"/>
  <c r="G479" i="320"/>
  <c r="G478" i="320"/>
  <c r="F477" i="320"/>
  <c r="G477" i="320" s="1"/>
  <c r="F476" i="320"/>
  <c r="G476" i="320" s="1"/>
  <c r="F475" i="320"/>
  <c r="G475" i="320" s="1"/>
  <c r="G472" i="320"/>
  <c r="G471" i="320"/>
  <c r="G470" i="320"/>
  <c r="G468" i="320"/>
  <c r="G467" i="320"/>
  <c r="G466" i="320"/>
  <c r="G464" i="320"/>
  <c r="G463" i="320"/>
  <c r="G462" i="320"/>
  <c r="G461" i="320"/>
  <c r="F460" i="320"/>
  <c r="G460" i="320" s="1"/>
  <c r="F459" i="320"/>
  <c r="G459" i="320" s="1"/>
  <c r="F458" i="320"/>
  <c r="G458" i="320" s="1"/>
  <c r="G457" i="320"/>
  <c r="F457" i="320"/>
  <c r="F456" i="320"/>
  <c r="G456" i="320" s="1"/>
  <c r="G455" i="320"/>
  <c r="F455" i="320"/>
  <c r="G454" i="320"/>
  <c r="F454" i="320"/>
  <c r="F453" i="320"/>
  <c r="G453" i="320" s="1"/>
  <c r="F452" i="320"/>
  <c r="G452" i="320" s="1"/>
  <c r="G450" i="320"/>
  <c r="G449" i="320"/>
  <c r="G448" i="320"/>
  <c r="F447" i="320"/>
  <c r="G447" i="320" s="1"/>
  <c r="F446" i="320"/>
  <c r="G446" i="320" s="1"/>
  <c r="F445" i="320"/>
  <c r="G445" i="320" s="1"/>
  <c r="G442" i="320"/>
  <c r="G441" i="320"/>
  <c r="G440" i="320"/>
  <c r="G438" i="320"/>
  <c r="G437" i="320"/>
  <c r="G436" i="320"/>
  <c r="G434" i="320"/>
  <c r="G433" i="320"/>
  <c r="G432" i="320"/>
  <c r="G431" i="320"/>
  <c r="G430" i="320"/>
  <c r="F430" i="320"/>
  <c r="F429" i="320"/>
  <c r="G429" i="320" s="1"/>
  <c r="F428" i="320"/>
  <c r="G428" i="320" s="1"/>
  <c r="F427" i="320"/>
  <c r="G427" i="320" s="1"/>
  <c r="F426" i="320"/>
  <c r="G426" i="320" s="1"/>
  <c r="F425" i="320"/>
  <c r="G425" i="320" s="1"/>
  <c r="F424" i="320"/>
  <c r="G424" i="320" s="1"/>
  <c r="G423" i="320"/>
  <c r="F423" i="320"/>
  <c r="F422" i="320"/>
  <c r="G422" i="320" s="1"/>
  <c r="G420" i="320"/>
  <c r="G419" i="320"/>
  <c r="G418" i="320"/>
  <c r="G417" i="320"/>
  <c r="F417" i="320"/>
  <c r="G416" i="320"/>
  <c r="F416" i="320"/>
  <c r="F415" i="320"/>
  <c r="G415" i="320" s="1"/>
  <c r="G412" i="320"/>
  <c r="G411" i="320"/>
  <c r="G410" i="320"/>
  <c r="G408" i="320"/>
  <c r="G407" i="320"/>
  <c r="G406" i="320"/>
  <c r="G404" i="320"/>
  <c r="G403" i="320"/>
  <c r="G402" i="320"/>
  <c r="G401" i="320"/>
  <c r="G400" i="320"/>
  <c r="F400" i="320"/>
  <c r="G399" i="320"/>
  <c r="F399" i="320"/>
  <c r="F398" i="320"/>
  <c r="G398" i="320" s="1"/>
  <c r="F397" i="320"/>
  <c r="G397" i="320" s="1"/>
  <c r="F396" i="320"/>
  <c r="G396" i="320" s="1"/>
  <c r="F395" i="320"/>
  <c r="G395" i="320" s="1"/>
  <c r="G394" i="320"/>
  <c r="F394" i="320"/>
  <c r="F393" i="320"/>
  <c r="G393" i="320" s="1"/>
  <c r="G392" i="320"/>
  <c r="F392" i="320"/>
  <c r="G390" i="320"/>
  <c r="G389" i="320"/>
  <c r="G388" i="320"/>
  <c r="F387" i="320"/>
  <c r="G387" i="320" s="1"/>
  <c r="F386" i="320"/>
  <c r="G386" i="320" s="1"/>
  <c r="F385" i="320"/>
  <c r="G385" i="320" s="1"/>
  <c r="G382" i="320"/>
  <c r="G381" i="320"/>
  <c r="G380" i="320"/>
  <c r="G378" i="320"/>
  <c r="G377" i="320"/>
  <c r="G376" i="320"/>
  <c r="G375" i="320"/>
  <c r="G374" i="320"/>
  <c r="G372" i="320"/>
  <c r="G371" i="320"/>
  <c r="G370" i="320"/>
  <c r="G369" i="320"/>
  <c r="F368" i="320"/>
  <c r="G368" i="320" s="1"/>
  <c r="F367" i="320"/>
  <c r="G367" i="320" s="1"/>
  <c r="F366" i="320"/>
  <c r="G366" i="320" s="1"/>
  <c r="F365" i="320"/>
  <c r="G365" i="320" s="1"/>
  <c r="F364" i="320"/>
  <c r="G364" i="320" s="1"/>
  <c r="F363" i="320"/>
  <c r="G363" i="320" s="1"/>
  <c r="F362" i="320"/>
  <c r="G362" i="320" s="1"/>
  <c r="F361" i="320"/>
  <c r="G361" i="320" s="1"/>
  <c r="F360" i="320"/>
  <c r="G360" i="320" s="1"/>
  <c r="G358" i="320"/>
  <c r="G357" i="320"/>
  <c r="G356" i="320"/>
  <c r="G355" i="320"/>
  <c r="F355" i="320"/>
  <c r="F354" i="320"/>
  <c r="G354" i="320" s="1"/>
  <c r="G353" i="320"/>
  <c r="F353" i="320"/>
  <c r="G350" i="320"/>
  <c r="G349" i="320"/>
  <c r="G348" i="320"/>
  <c r="G346" i="320"/>
  <c r="G345" i="320"/>
  <c r="G344" i="320"/>
  <c r="G343" i="320"/>
  <c r="G342" i="320"/>
  <c r="G340" i="320"/>
  <c r="G339" i="320"/>
  <c r="G338" i="320"/>
  <c r="G337" i="320"/>
  <c r="F336" i="320"/>
  <c r="G336" i="320" s="1"/>
  <c r="G335" i="320"/>
  <c r="F335" i="320"/>
  <c r="G334" i="320"/>
  <c r="F334" i="320"/>
  <c r="F333" i="320"/>
  <c r="G333" i="320" s="1"/>
  <c r="F332" i="320"/>
  <c r="G332" i="320" s="1"/>
  <c r="F331" i="320"/>
  <c r="G331" i="320" s="1"/>
  <c r="F330" i="320"/>
  <c r="G330" i="320" s="1"/>
  <c r="G329" i="320"/>
  <c r="F329" i="320"/>
  <c r="F328" i="320"/>
  <c r="G328" i="320" s="1"/>
  <c r="G326" i="320"/>
  <c r="G325" i="320"/>
  <c r="G324" i="320"/>
  <c r="F323" i="320"/>
  <c r="G323" i="320" s="1"/>
  <c r="G322" i="320"/>
  <c r="F322" i="320"/>
  <c r="F321" i="320"/>
  <c r="G321" i="320" s="1"/>
  <c r="G318" i="320"/>
  <c r="G317" i="320"/>
  <c r="G316" i="320"/>
  <c r="G314" i="320"/>
  <c r="G313" i="320"/>
  <c r="G312" i="320"/>
  <c r="G311" i="320"/>
  <c r="G310" i="320"/>
  <c r="G308" i="320"/>
  <c r="G307" i="320"/>
  <c r="G306" i="320"/>
  <c r="G305" i="320"/>
  <c r="G304" i="320"/>
  <c r="G303" i="320"/>
  <c r="G302" i="320"/>
  <c r="F301" i="320"/>
  <c r="G301" i="320" s="1"/>
  <c r="F300" i="320"/>
  <c r="G300" i="320" s="1"/>
  <c r="G299" i="320"/>
  <c r="F299" i="320"/>
  <c r="F298" i="320"/>
  <c r="G298" i="320" s="1"/>
  <c r="G297" i="320"/>
  <c r="F297" i="320"/>
  <c r="G296" i="320"/>
  <c r="F296" i="320"/>
  <c r="F295" i="320"/>
  <c r="G295" i="320" s="1"/>
  <c r="F294" i="320"/>
  <c r="G294" i="320" s="1"/>
  <c r="F293" i="320"/>
  <c r="G293" i="320" s="1"/>
  <c r="G291" i="320"/>
  <c r="G290" i="320"/>
  <c r="G289" i="320"/>
  <c r="F288" i="320"/>
  <c r="G288" i="320" s="1"/>
  <c r="F287" i="320"/>
  <c r="G287" i="320" s="1"/>
  <c r="F286" i="320"/>
  <c r="G286" i="320" s="1"/>
  <c r="G283" i="320"/>
  <c r="G282" i="320"/>
  <c r="G281" i="320"/>
  <c r="G279" i="320"/>
  <c r="G278" i="320"/>
  <c r="G277" i="320"/>
  <c r="G276" i="320"/>
  <c r="G274" i="320"/>
  <c r="G273" i="320"/>
  <c r="G272" i="320"/>
  <c r="G271" i="320"/>
  <c r="F270" i="320"/>
  <c r="G270" i="320" s="1"/>
  <c r="G269" i="320"/>
  <c r="F269" i="320"/>
  <c r="G268" i="320"/>
  <c r="F268" i="320"/>
  <c r="F267" i="320"/>
  <c r="G267" i="320" s="1"/>
  <c r="F266" i="320"/>
  <c r="G266" i="320" s="1"/>
  <c r="F265" i="320"/>
  <c r="G265" i="320" s="1"/>
  <c r="F264" i="320"/>
  <c r="G264" i="320" s="1"/>
  <c r="G263" i="320"/>
  <c r="F263" i="320"/>
  <c r="F262" i="320"/>
  <c r="G262" i="320" s="1"/>
  <c r="G260" i="320"/>
  <c r="G259" i="320"/>
  <c r="G258" i="320"/>
  <c r="F257" i="320"/>
  <c r="G257" i="320" s="1"/>
  <c r="F256" i="320"/>
  <c r="G256" i="320" s="1"/>
  <c r="F255" i="320"/>
  <c r="G255" i="320" s="1"/>
  <c r="G252" i="320"/>
  <c r="G251" i="320"/>
  <c r="G250" i="320"/>
  <c r="G248" i="320"/>
  <c r="G247" i="320"/>
  <c r="G246" i="320"/>
  <c r="G245" i="320"/>
  <c r="G243" i="320"/>
  <c r="G242" i="320"/>
  <c r="G241" i="320"/>
  <c r="G240" i="320"/>
  <c r="F239" i="320"/>
  <c r="G239" i="320" s="1"/>
  <c r="F238" i="320"/>
  <c r="G238" i="320" s="1"/>
  <c r="F237" i="320"/>
  <c r="G237" i="320" s="1"/>
  <c r="F236" i="320"/>
  <c r="G236" i="320" s="1"/>
  <c r="G235" i="320"/>
  <c r="F235" i="320"/>
  <c r="F234" i="320"/>
  <c r="G234" i="320" s="1"/>
  <c r="G233" i="320"/>
  <c r="F233" i="320"/>
  <c r="G232" i="320"/>
  <c r="F232" i="320"/>
  <c r="F231" i="320"/>
  <c r="G231" i="320" s="1"/>
  <c r="G229" i="320"/>
  <c r="G228" i="320"/>
  <c r="G227" i="320"/>
  <c r="F226" i="320"/>
  <c r="G226" i="320" s="1"/>
  <c r="F225" i="320"/>
  <c r="G225" i="320" s="1"/>
  <c r="F224" i="320"/>
  <c r="G224" i="320" s="1"/>
  <c r="G221" i="320"/>
  <c r="G220" i="320"/>
  <c r="G219" i="320"/>
  <c r="G217" i="320"/>
  <c r="G216" i="320"/>
  <c r="G215" i="320"/>
  <c r="G213" i="320"/>
  <c r="G212" i="320"/>
  <c r="G211" i="320"/>
  <c r="G210" i="320"/>
  <c r="G209" i="320"/>
  <c r="G208" i="320"/>
  <c r="G207" i="320"/>
  <c r="G206" i="320"/>
  <c r="F206" i="320"/>
  <c r="F205" i="320"/>
  <c r="G205" i="320" s="1"/>
  <c r="G204" i="320"/>
  <c r="F204" i="320"/>
  <c r="G203" i="320"/>
  <c r="F203" i="320"/>
  <c r="F202" i="320"/>
  <c r="G202" i="320" s="1"/>
  <c r="F201" i="320"/>
  <c r="G201" i="320" s="1"/>
  <c r="F200" i="320"/>
  <c r="G200" i="320" s="1"/>
  <c r="G199" i="320"/>
  <c r="F199" i="320"/>
  <c r="G198" i="320"/>
  <c r="F198" i="320"/>
  <c r="G196" i="320"/>
  <c r="G195" i="320"/>
  <c r="G194" i="320"/>
  <c r="F193" i="320"/>
  <c r="G193" i="320" s="1"/>
  <c r="F192" i="320"/>
  <c r="G192" i="320" s="1"/>
  <c r="F191" i="320"/>
  <c r="G191" i="320" s="1"/>
  <c r="G188" i="320"/>
  <c r="G187" i="320"/>
  <c r="G186" i="320"/>
  <c r="G184" i="320"/>
  <c r="G183" i="320"/>
  <c r="G181" i="320"/>
  <c r="G180" i="320"/>
  <c r="G179" i="320"/>
  <c r="G178" i="320"/>
  <c r="G177" i="320"/>
  <c r="F177" i="320"/>
  <c r="G176" i="320"/>
  <c r="F176" i="320"/>
  <c r="F175" i="320"/>
  <c r="G175" i="320" s="1"/>
  <c r="F174" i="320"/>
  <c r="G174" i="320" s="1"/>
  <c r="F173" i="320"/>
  <c r="G173" i="320" s="1"/>
  <c r="F172" i="320"/>
  <c r="G172" i="320" s="1"/>
  <c r="G171" i="320"/>
  <c r="F171" i="320"/>
  <c r="F170" i="320"/>
  <c r="G170" i="320" s="1"/>
  <c r="G169" i="320"/>
  <c r="F169" i="320"/>
  <c r="G167" i="320"/>
  <c r="G166" i="320"/>
  <c r="G165" i="320"/>
  <c r="F164" i="320"/>
  <c r="G164" i="320" s="1"/>
  <c r="F163" i="320"/>
  <c r="G163" i="320" s="1"/>
  <c r="F162" i="320"/>
  <c r="G162" i="320" s="1"/>
  <c r="G159" i="320"/>
  <c r="G158" i="320"/>
  <c r="G157" i="320"/>
  <c r="G155" i="320"/>
  <c r="G154" i="320"/>
  <c r="G153" i="320"/>
  <c r="G152" i="320"/>
  <c r="G150" i="320"/>
  <c r="G149" i="320"/>
  <c r="G148" i="320"/>
  <c r="G147" i="320"/>
  <c r="F146" i="320"/>
  <c r="G146" i="320" s="1"/>
  <c r="G145" i="320"/>
  <c r="F145" i="320"/>
  <c r="F144" i="320"/>
  <c r="G144" i="320" s="1"/>
  <c r="G143" i="320"/>
  <c r="F143" i="320"/>
  <c r="F142" i="320"/>
  <c r="G142" i="320" s="1"/>
  <c r="G141" i="320"/>
  <c r="F141" i="320"/>
  <c r="G140" i="320"/>
  <c r="F140" i="320"/>
  <c r="F139" i="320"/>
  <c r="G139" i="320" s="1"/>
  <c r="F138" i="320"/>
  <c r="G138" i="320" s="1"/>
  <c r="G136" i="320"/>
  <c r="G135" i="320"/>
  <c r="G134" i="320"/>
  <c r="F133" i="320"/>
  <c r="G133" i="320" s="1"/>
  <c r="F132" i="320"/>
  <c r="G132" i="320" s="1"/>
  <c r="F131" i="320"/>
  <c r="G131" i="320" s="1"/>
  <c r="C128" i="320"/>
  <c r="G128" i="320"/>
  <c r="C127" i="320"/>
  <c r="G127" i="320"/>
  <c r="C126" i="320"/>
  <c r="G126" i="320"/>
  <c r="G124" i="320"/>
  <c r="G123" i="320"/>
  <c r="G122" i="320"/>
  <c r="G120" i="320"/>
  <c r="G117" i="320"/>
  <c r="G116" i="320"/>
  <c r="G115" i="320"/>
  <c r="G113" i="320"/>
  <c r="G110" i="320"/>
  <c r="G109" i="320"/>
  <c r="G108" i="320"/>
  <c r="G106" i="320"/>
  <c r="G104" i="320"/>
  <c r="G103" i="320"/>
  <c r="G102" i="320"/>
  <c r="G100" i="320"/>
  <c r="G99" i="320"/>
  <c r="G98" i="320"/>
  <c r="G97" i="320"/>
  <c r="G96" i="320"/>
  <c r="G95" i="320"/>
  <c r="G94" i="320"/>
  <c r="G93" i="320"/>
  <c r="G92" i="320"/>
  <c r="G86" i="320"/>
  <c r="G85" i="320"/>
  <c r="G84" i="320"/>
  <c r="G82" i="320"/>
  <c r="G80" i="320"/>
  <c r="G79" i="320"/>
  <c r="G78" i="320"/>
  <c r="G76" i="320"/>
  <c r="G75" i="320"/>
  <c r="G74" i="320"/>
  <c r="G73" i="320"/>
  <c r="G72" i="320"/>
  <c r="G71" i="320"/>
  <c r="G70" i="320"/>
  <c r="G69" i="320"/>
  <c r="G68" i="320"/>
  <c r="G66" i="320"/>
  <c r="G65" i="320"/>
  <c r="G64" i="320"/>
  <c r="G62" i="320"/>
  <c r="G61" i="320"/>
  <c r="G60" i="320"/>
  <c r="G58" i="320"/>
  <c r="G57" i="320"/>
  <c r="G56" i="320"/>
  <c r="G55" i="320"/>
  <c r="G54" i="320"/>
  <c r="G53" i="320"/>
  <c r="G52" i="320"/>
  <c r="G51" i="320"/>
  <c r="G50" i="320"/>
  <c r="G48" i="320"/>
  <c r="G47" i="320"/>
  <c r="G46" i="320"/>
  <c r="G43" i="320"/>
  <c r="G42" i="320"/>
  <c r="G41" i="320"/>
  <c r="G39" i="320"/>
  <c r="G37" i="320"/>
  <c r="G35" i="320"/>
  <c r="G34" i="320"/>
  <c r="G33" i="320"/>
  <c r="G28" i="320"/>
  <c r="G27" i="320"/>
  <c r="G26" i="320"/>
  <c r="G25" i="320"/>
  <c r="G24" i="320"/>
  <c r="G23" i="320"/>
  <c r="G22" i="320"/>
  <c r="G21" i="320"/>
  <c r="G20" i="320"/>
  <c r="G15" i="320"/>
  <c r="G14" i="320"/>
  <c r="G13" i="320"/>
  <c r="G11" i="320"/>
  <c r="AF4" i="9"/>
  <c r="AF5" i="9"/>
  <c r="AF6" i="9"/>
  <c r="AF7" i="9"/>
  <c r="AF8" i="9"/>
  <c r="AF9" i="9"/>
  <c r="AF10" i="9"/>
  <c r="AF11" i="9"/>
  <c r="AF12" i="9"/>
  <c r="AF13" i="9"/>
  <c r="AF14" i="9"/>
  <c r="AF15" i="9"/>
  <c r="AF16" i="9"/>
  <c r="AF17" i="9"/>
  <c r="AF18" i="9"/>
  <c r="AF19" i="9"/>
  <c r="AF20" i="9"/>
  <c r="AF21" i="9"/>
  <c r="AF22" i="9"/>
  <c r="AF23" i="9"/>
  <c r="AF24" i="9"/>
  <c r="AF25" i="9"/>
  <c r="AF26" i="9"/>
  <c r="AF27" i="9"/>
  <c r="AF28" i="9"/>
  <c r="AF29" i="9"/>
  <c r="AF30" i="9"/>
  <c r="AF31" i="9"/>
  <c r="AF32" i="9"/>
  <c r="AF33" i="9"/>
  <c r="AF34" i="9"/>
  <c r="AF35" i="9"/>
  <c r="AF36" i="9"/>
  <c r="AF37" i="9"/>
  <c r="AF38" i="9"/>
  <c r="AF39" i="9"/>
  <c r="AF40" i="9"/>
  <c r="AF41" i="9"/>
  <c r="AF42" i="9"/>
  <c r="AF43" i="9"/>
  <c r="AF3" i="9"/>
  <c r="B3" i="1" a="1"/>
  <c r="B3" i="1" s="1"/>
  <c r="C753" i="320" s="1"/>
  <c r="G753" i="320" s="1"/>
  <c r="P4" i="283" a="1"/>
  <c r="P4" i="283" s="1"/>
  <c r="P11" i="283" s="1"/>
  <c r="C1431" i="320" s="1"/>
  <c r="G1431" i="320" s="1"/>
  <c r="O4" i="283" a="1"/>
  <c r="O4" i="283" s="1"/>
  <c r="O11" i="283" s="1"/>
  <c r="N4" i="283" a="1"/>
  <c r="N4" i="283" s="1"/>
  <c r="N11" i="283" s="1"/>
  <c r="C1350" i="320" s="1"/>
  <c r="G1350" i="320" s="1"/>
  <c r="M4" i="283" a="1"/>
  <c r="M4" i="283" s="1"/>
  <c r="M11" i="283" s="1"/>
  <c r="L4" i="283" a="1"/>
  <c r="L4" i="283" s="1"/>
  <c r="L11" i="283" s="1"/>
  <c r="C1270" i="320" s="1"/>
  <c r="G1270" i="320" s="1"/>
  <c r="K4" i="283" a="1"/>
  <c r="K4" i="283" s="1"/>
  <c r="K11" i="283" s="1"/>
  <c r="C1230" i="320" s="1"/>
  <c r="G1230" i="320" s="1"/>
  <c r="J4" i="283" a="1"/>
  <c r="J4" i="283" s="1"/>
  <c r="J11" i="283" s="1"/>
  <c r="C1190" i="320" s="1"/>
  <c r="G1190" i="320" s="1"/>
  <c r="I4" i="283" a="1"/>
  <c r="I4" i="283" s="1"/>
  <c r="I11" i="283" s="1"/>
  <c r="C1150" i="320" s="1"/>
  <c r="G1150" i="320" s="1"/>
  <c r="H4" i="283" a="1"/>
  <c r="H4" i="283" s="1"/>
  <c r="H11" i="283" s="1"/>
  <c r="G4" i="283" a="1"/>
  <c r="G4" i="283" s="1"/>
  <c r="G11" i="283" s="1"/>
  <c r="C1069" i="320" s="1"/>
  <c r="G1069" i="320" s="1"/>
  <c r="F4" i="283" a="1"/>
  <c r="F4" i="283" s="1"/>
  <c r="F11" i="283" s="1"/>
  <c r="C1029" i="320" s="1"/>
  <c r="G1029" i="320" s="1"/>
  <c r="E4" i="283" a="1"/>
  <c r="E4" i="283" s="1"/>
  <c r="E11" i="283" s="1"/>
  <c r="D4" i="283" a="1"/>
  <c r="D4" i="283" s="1"/>
  <c r="D11" i="283" s="1"/>
  <c r="C949" i="320" s="1"/>
  <c r="G949" i="320" s="1"/>
  <c r="C4" i="283" a="1"/>
  <c r="C4" i="283" s="1"/>
  <c r="C11" i="283" s="1"/>
  <c r="C909" i="320" s="1"/>
  <c r="G909" i="320" s="1"/>
  <c r="B4" i="283" a="1"/>
  <c r="B4" i="283" s="1"/>
  <c r="B11" i="283" s="1"/>
  <c r="C869" i="320" s="1"/>
  <c r="G869" i="320" s="1"/>
  <c r="P3" i="283" a="1"/>
  <c r="P3" i="283" s="1"/>
  <c r="P10" i="283" s="1"/>
  <c r="C1429" i="320" s="1"/>
  <c r="G1429" i="320" s="1"/>
  <c r="O3" i="283" a="1"/>
  <c r="O3" i="283" s="1"/>
  <c r="O10" i="283" s="1"/>
  <c r="C1388" i="320" s="1"/>
  <c r="G1388" i="320" s="1"/>
  <c r="N3" i="283" a="1"/>
  <c r="N3" i="283" s="1"/>
  <c r="N10" i="283" s="1"/>
  <c r="M3" i="283" a="1"/>
  <c r="M3" i="283" s="1"/>
  <c r="M10" i="283" s="1"/>
  <c r="L3" i="283" a="1"/>
  <c r="L3" i="283" s="1"/>
  <c r="L10" i="283" s="1"/>
  <c r="C1268" i="320" s="1"/>
  <c r="G1268" i="320" s="1"/>
  <c r="K3" i="283" a="1"/>
  <c r="K3" i="283" s="1"/>
  <c r="K10" i="283" s="1"/>
  <c r="J3" i="283" a="1"/>
  <c r="J3" i="283" s="1"/>
  <c r="J10" i="283" s="1"/>
  <c r="C1188" i="320" s="1"/>
  <c r="G1188" i="320" s="1"/>
  <c r="I3" i="283" a="1"/>
  <c r="I3" i="283" s="1"/>
  <c r="I10" i="283" s="1"/>
  <c r="C1148" i="320" s="1"/>
  <c r="H3" i="283" a="1"/>
  <c r="H3" i="283" s="1"/>
  <c r="H10" i="283" s="1"/>
  <c r="C1108" i="320" s="1"/>
  <c r="G1108" i="320" s="1"/>
  <c r="G3" i="283" a="1"/>
  <c r="G3" i="283" s="1"/>
  <c r="G10" i="283" s="1"/>
  <c r="C1067" i="320" s="1"/>
  <c r="G1067" i="320" s="1"/>
  <c r="F3" i="283" a="1"/>
  <c r="F3" i="283" s="1"/>
  <c r="F10" i="283" s="1"/>
  <c r="E3" i="283" a="1"/>
  <c r="E3" i="283" s="1"/>
  <c r="E10" i="283" s="1"/>
  <c r="C987" i="320" s="1"/>
  <c r="G987" i="320" s="1"/>
  <c r="D3" i="283" a="1"/>
  <c r="D3" i="283" s="1"/>
  <c r="D10" i="283" s="1"/>
  <c r="C947" i="320" s="1"/>
  <c r="G947" i="320" s="1"/>
  <c r="C3" i="283" a="1"/>
  <c r="C3" i="283" s="1"/>
  <c r="C10" i="283" s="1"/>
  <c r="C907" i="320" s="1"/>
  <c r="G907" i="320" s="1"/>
  <c r="B3" i="283" a="1"/>
  <c r="B3" i="283" s="1"/>
  <c r="B10" i="283" s="1"/>
  <c r="C867" i="320" s="1"/>
  <c r="G867" i="320" s="1"/>
  <c r="P2" i="283" a="1"/>
  <c r="P2" i="283" s="1"/>
  <c r="P9" i="283" s="1"/>
  <c r="C1430" i="320" s="1"/>
  <c r="G1430" i="320" s="1"/>
  <c r="O2" i="283" a="1"/>
  <c r="O2" i="283" s="1"/>
  <c r="O9" i="283" s="1"/>
  <c r="C1389" i="320" s="1"/>
  <c r="G1389" i="320" s="1"/>
  <c r="N2" i="283" a="1"/>
  <c r="N2" i="283" s="1"/>
  <c r="N9" i="283" s="1"/>
  <c r="C1349" i="320" s="1"/>
  <c r="G1349" i="320" s="1"/>
  <c r="M2" i="283" a="1"/>
  <c r="M2" i="283" s="1"/>
  <c r="M9" i="283" s="1"/>
  <c r="C1309" i="320" s="1"/>
  <c r="G1309" i="320" s="1"/>
  <c r="L2" i="283" a="1"/>
  <c r="L2" i="283" s="1"/>
  <c r="L9" i="283" s="1"/>
  <c r="C1269" i="320" s="1"/>
  <c r="G1269" i="320" s="1"/>
  <c r="K2" i="283" a="1"/>
  <c r="K2" i="283" s="1"/>
  <c r="K9" i="283" s="1"/>
  <c r="J2" i="283" a="1"/>
  <c r="J2" i="283" s="1"/>
  <c r="J9" i="283" s="1"/>
  <c r="I2" i="283" a="1"/>
  <c r="I2" i="283" s="1"/>
  <c r="I9" i="283" s="1"/>
  <c r="C1149" i="320" s="1"/>
  <c r="G1149" i="320" s="1"/>
  <c r="H2" i="283" a="1"/>
  <c r="H2" i="283" s="1"/>
  <c r="H9" i="283" s="1"/>
  <c r="G2" i="283" a="1"/>
  <c r="G2" i="283" s="1"/>
  <c r="G9" i="283" s="1"/>
  <c r="C1068" i="320" s="1"/>
  <c r="G1068" i="320" s="1"/>
  <c r="F2" i="283" a="1"/>
  <c r="F2" i="283" s="1"/>
  <c r="F9" i="283" s="1"/>
  <c r="E2" i="283" a="1"/>
  <c r="E2" i="283" s="1"/>
  <c r="E9" i="283" s="1"/>
  <c r="D2" i="283" a="1"/>
  <c r="D2" i="283" s="1"/>
  <c r="D9" i="283" s="1"/>
  <c r="C948" i="320" s="1"/>
  <c r="G948" i="320" s="1"/>
  <c r="C2" i="283" a="1"/>
  <c r="C2" i="283" s="1"/>
  <c r="C9" i="283" s="1"/>
  <c r="C908" i="320" s="1"/>
  <c r="G908" i="320" s="1"/>
  <c r="B2" i="283" a="1"/>
  <c r="B2" i="283" s="1"/>
  <c r="B9" i="283" s="1"/>
  <c r="C868" i="320" s="1"/>
  <c r="G868" i="320" s="1"/>
  <c r="AH23" i="66" l="1"/>
  <c r="AG43" i="66"/>
  <c r="AD43" i="66"/>
  <c r="AC43" i="66"/>
  <c r="K43" i="66"/>
  <c r="F43" i="66"/>
  <c r="I5" i="1"/>
  <c r="O54" i="66"/>
  <c r="Y55" i="66"/>
  <c r="AB43" i="66"/>
  <c r="X43" i="66"/>
  <c r="W43" i="66"/>
  <c r="Q43" i="66"/>
  <c r="AA43" i="66"/>
  <c r="Z43" i="66"/>
  <c r="P43" i="66"/>
  <c r="L43" i="66"/>
  <c r="G43" i="66"/>
  <c r="S53" i="66"/>
  <c r="W46" i="66"/>
  <c r="AG45" i="66"/>
  <c r="H5" i="1" a="1"/>
  <c r="H5" i="1" s="1"/>
  <c r="G5" i="1" a="1"/>
  <c r="G5" i="1" s="1"/>
  <c r="C5" i="1" a="1"/>
  <c r="C5" i="1" s="1"/>
  <c r="B5" i="1" a="1"/>
  <c r="B5" i="1" s="1"/>
  <c r="C754" i="320" s="1"/>
  <c r="G754" i="320" s="1"/>
  <c r="D5" i="1"/>
  <c r="B4" i="28" a="1"/>
  <c r="B4" i="28" s="1"/>
  <c r="C832" i="320" s="1"/>
  <c r="G832" i="320" s="1"/>
  <c r="AD45" i="66"/>
  <c r="AH46" i="66" a="1"/>
  <c r="AH46" i="66" s="1"/>
  <c r="Q46" i="66"/>
  <c r="P46" i="66" a="1"/>
  <c r="P46" i="66" s="1"/>
  <c r="AH26" i="66" a="1"/>
  <c r="AH26" i="66" s="1"/>
  <c r="AG26" i="66" a="1"/>
  <c r="AG26" i="66" s="1"/>
  <c r="AD26" i="66" a="1"/>
  <c r="AD26" i="66" s="1"/>
  <c r="AC26" i="66" a="1"/>
  <c r="AC26" i="66" s="1"/>
  <c r="AB26" i="66" a="1"/>
  <c r="AB26" i="66" s="1"/>
  <c r="AA26" i="66" a="1"/>
  <c r="AA26" i="66" s="1"/>
  <c r="Z26" i="66" a="1"/>
  <c r="Z26" i="66" s="1"/>
  <c r="X26" i="66" a="1"/>
  <c r="X26" i="66" s="1"/>
  <c r="W26" i="66" a="1"/>
  <c r="W26" i="66" s="1"/>
  <c r="Q26" i="66" a="1"/>
  <c r="Q26" i="66" s="1"/>
  <c r="P26" i="66" a="1"/>
  <c r="P26" i="66" s="1"/>
  <c r="L26" i="66" a="1"/>
  <c r="L26" i="66" s="1"/>
  <c r="K26" i="66" a="1"/>
  <c r="K26" i="66" s="1"/>
  <c r="G26" i="66" a="1"/>
  <c r="G26" i="66" s="1"/>
  <c r="H26" i="66" a="1"/>
  <c r="H26" i="66" s="1"/>
  <c r="I26" i="66" a="1"/>
  <c r="I26" i="66" s="1"/>
  <c r="J26" i="66" a="1"/>
  <c r="J26" i="66" s="1"/>
  <c r="M26" i="66" a="1"/>
  <c r="M26" i="66" s="1"/>
  <c r="N26" i="66" a="1"/>
  <c r="N26" i="66" s="1"/>
  <c r="O26" i="66" a="1"/>
  <c r="O26" i="66" s="1"/>
  <c r="R26" i="66" a="1"/>
  <c r="R26" i="66" s="1"/>
  <c r="S26" i="66" a="1"/>
  <c r="S26" i="66" s="1"/>
  <c r="T26" i="66" a="1"/>
  <c r="T26" i="66" s="1"/>
  <c r="U26" i="66" a="1"/>
  <c r="U26" i="66" s="1"/>
  <c r="V26" i="66" a="1"/>
  <c r="V26" i="66" s="1"/>
  <c r="Y26" i="66" a="1"/>
  <c r="Y26" i="66" s="1"/>
  <c r="AE26" i="66" a="1"/>
  <c r="AE26" i="66" s="1"/>
  <c r="AF26" i="66" a="1"/>
  <c r="AF26" i="66" s="1"/>
  <c r="F26" i="66" a="1"/>
  <c r="F26" i="66" s="1"/>
  <c r="AH47" i="66"/>
  <c r="AG47" i="66"/>
  <c r="AD47" i="66"/>
  <c r="AC47" i="66"/>
  <c r="AB47" i="66"/>
  <c r="AA47" i="66"/>
  <c r="Z47" i="66"/>
  <c r="X47" i="66"/>
  <c r="W47" i="66"/>
  <c r="Q47" i="66"/>
  <c r="P47" i="66"/>
  <c r="L47" i="66"/>
  <c r="K47" i="66"/>
  <c r="G47" i="66"/>
  <c r="F47" i="66"/>
  <c r="AH45" i="66" a="1"/>
  <c r="AH45" i="66" s="1"/>
  <c r="Q5" i="66" a="1"/>
  <c r="Q5" i="66" s="1"/>
  <c r="Q45" i="66"/>
  <c r="P45" i="66" a="1"/>
  <c r="P45" i="66" s="1"/>
  <c r="AH44" i="66" a="1"/>
  <c r="AH44" i="66" s="1"/>
  <c r="AG44" i="66" a="1"/>
  <c r="AG44" i="66" s="1"/>
  <c r="AD44" i="66" a="1"/>
  <c r="AD44" i="66" s="1"/>
  <c r="AC44" i="66" a="1"/>
  <c r="AC44" i="66" s="1"/>
  <c r="AB44" i="66" a="1"/>
  <c r="AB44" i="66" s="1"/>
  <c r="AA44" i="66" a="1"/>
  <c r="AA44" i="66" s="1"/>
  <c r="Z44" i="66" a="1"/>
  <c r="Z44" i="66" s="1"/>
  <c r="X44" i="66" a="1"/>
  <c r="X44" i="66" s="1"/>
  <c r="W44" i="66" a="1"/>
  <c r="W44" i="66" s="1"/>
  <c r="Q44" i="66" a="1"/>
  <c r="Q44" i="66" s="1"/>
  <c r="P44" i="66" a="1"/>
  <c r="P44" i="66" s="1"/>
  <c r="L44" i="66" a="1"/>
  <c r="L44" i="66" s="1"/>
  <c r="K44" i="66" a="1"/>
  <c r="K44" i="66" s="1"/>
  <c r="G44" i="66" a="1"/>
  <c r="G44" i="66" s="1"/>
  <c r="F44" i="66" a="1"/>
  <c r="F44" i="66" s="1"/>
  <c r="AH6" i="66" a="1"/>
  <c r="AH6" i="66" s="1"/>
  <c r="AH5" i="66" a="1"/>
  <c r="AH5" i="66" s="1"/>
  <c r="AD6" i="66" a="1"/>
  <c r="AD6" i="66" s="1"/>
  <c r="AC6" i="66" a="1"/>
  <c r="AC6" i="66" s="1"/>
  <c r="AB6" i="66" a="1"/>
  <c r="AB6" i="66" s="1"/>
  <c r="AA6" i="66" a="1"/>
  <c r="AA6" i="66" s="1"/>
  <c r="Z6" i="66" a="1"/>
  <c r="Z6" i="66" s="1"/>
  <c r="X6" i="66" a="1"/>
  <c r="X6" i="66" s="1"/>
  <c r="W6" i="66" a="1"/>
  <c r="W6" i="66" s="1"/>
  <c r="Q6" i="66" a="1"/>
  <c r="Q6" i="66" s="1"/>
  <c r="P6" i="66" a="1"/>
  <c r="P6" i="66" s="1"/>
  <c r="AH27" i="66"/>
  <c r="AH25" i="66" a="1"/>
  <c r="AH25" i="66" s="1"/>
  <c r="AH24" i="66" a="1"/>
  <c r="AH24" i="66" s="1"/>
  <c r="AH7" i="66"/>
  <c r="AH4" i="66" a="1"/>
  <c r="AH4" i="66" s="1"/>
  <c r="U33" i="66" l="1"/>
  <c r="E5" i="1"/>
  <c r="C760" i="320" s="1"/>
  <c r="G760" i="320" s="1"/>
  <c r="U46" i="66"/>
  <c r="R46" i="66"/>
  <c r="I46" i="66"/>
  <c r="Z45" i="66"/>
  <c r="M53" i="66"/>
  <c r="M51" i="66" s="1"/>
  <c r="Q53" i="66"/>
  <c r="Q51" i="66" s="1"/>
  <c r="X46" i="66"/>
  <c r="Z46" i="66"/>
  <c r="Z53" i="66" s="1"/>
  <c r="AA46" i="66"/>
  <c r="AA53" i="66" s="1"/>
  <c r="AB46" i="66"/>
  <c r="AB53" i="66" s="1"/>
  <c r="V46" i="66"/>
  <c r="S46" i="66"/>
  <c r="N46" i="66"/>
  <c r="X45" i="66"/>
  <c r="F45" i="66"/>
  <c r="G46" i="66"/>
  <c r="G53" i="66" s="1"/>
  <c r="AE46" i="66"/>
  <c r="K46" i="66"/>
  <c r="K53" i="66" s="1"/>
  <c r="K51" i="66" s="1"/>
  <c r="AA45" i="66"/>
  <c r="AB45" i="66"/>
  <c r="AC45" i="66"/>
  <c r="F46" i="66"/>
  <c r="F53" i="66" s="1"/>
  <c r="AC46" i="66"/>
  <c r="AC53" i="66" s="1"/>
  <c r="Y46" i="66"/>
  <c r="AE33" i="66"/>
  <c r="N53" i="66"/>
  <c r="N51" i="66" s="1"/>
  <c r="Y33" i="66"/>
  <c r="O53" i="66"/>
  <c r="O51" i="66" s="1"/>
  <c r="V33" i="66"/>
  <c r="R53" i="66"/>
  <c r="R51" i="66" s="1"/>
  <c r="V53" i="66"/>
  <c r="V51" i="66" s="1"/>
  <c r="U13" i="66"/>
  <c r="O33" i="66"/>
  <c r="AE53" i="66"/>
  <c r="AE51" i="66" s="1"/>
  <c r="T33" i="66"/>
  <c r="AF33" i="66"/>
  <c r="Y13" i="66"/>
  <c r="R33" i="66"/>
  <c r="R13" i="66"/>
  <c r="AE13" i="66"/>
  <c r="AH54" i="66"/>
  <c r="T46" i="66"/>
  <c r="AD46" i="66"/>
  <c r="AD53" i="66" s="1"/>
  <c r="H33" i="66"/>
  <c r="O13" i="66"/>
  <c r="O46" i="66"/>
  <c r="AG46" i="66"/>
  <c r="AG53" i="66" s="1"/>
  <c r="U53" i="66"/>
  <c r="U51" i="66" s="1"/>
  <c r="Y53" i="66"/>
  <c r="Y51" i="66" s="1"/>
  <c r="AH13" i="66"/>
  <c r="AH11" i="66" s="1"/>
  <c r="S33" i="66"/>
  <c r="T13" i="66"/>
  <c r="J33" i="66"/>
  <c r="AF53" i="66"/>
  <c r="AF51" i="66" s="1"/>
  <c r="S13" i="66"/>
  <c r="N13" i="66"/>
  <c r="H53" i="66"/>
  <c r="H51" i="66" s="1"/>
  <c r="M13" i="66"/>
  <c r="I53" i="66"/>
  <c r="I51" i="66" s="1"/>
  <c r="J13" i="66"/>
  <c r="J53" i="66"/>
  <c r="J51" i="66" s="1"/>
  <c r="I13" i="66"/>
  <c r="J5" i="1"/>
  <c r="C766" i="320" s="1"/>
  <c r="G766" i="320" s="1"/>
  <c r="G45" i="66"/>
  <c r="K45" i="66"/>
  <c r="M46" i="66"/>
  <c r="AG55" i="66"/>
  <c r="H13" i="66"/>
  <c r="I33" i="66"/>
  <c r="T53" i="66"/>
  <c r="T51" i="66" s="1"/>
  <c r="W53" i="66"/>
  <c r="W51" i="66" s="1"/>
  <c r="L45" i="66"/>
  <c r="J46" i="66"/>
  <c r="J35" i="66"/>
  <c r="H35" i="66"/>
  <c r="H46" i="66"/>
  <c r="U55" i="66"/>
  <c r="I35" i="66"/>
  <c r="M35" i="66"/>
  <c r="N35" i="66"/>
  <c r="Y35" i="66"/>
  <c r="W45" i="66"/>
  <c r="AF46" i="66"/>
  <c r="L46" i="66"/>
  <c r="L53" i="66" s="1"/>
  <c r="V13" i="66"/>
  <c r="AH43" i="66"/>
  <c r="AH55" i="66" s="1"/>
  <c r="H55" i="66"/>
  <c r="V55" i="66"/>
  <c r="AH3" i="66"/>
  <c r="AH15" i="66" s="1"/>
  <c r="AE55" i="66"/>
  <c r="AF55" i="66"/>
  <c r="M54" i="66"/>
  <c r="I55" i="66"/>
  <c r="M55" i="66"/>
  <c r="N55" i="66"/>
  <c r="AE15" i="66"/>
  <c r="O55" i="66"/>
  <c r="AB54" i="66"/>
  <c r="Y15" i="66"/>
  <c r="Q55" i="66"/>
  <c r="U15" i="66"/>
  <c r="T55" i="66"/>
  <c r="AG54" i="66"/>
  <c r="N54" i="66"/>
  <c r="J55" i="66"/>
  <c r="K54" i="66"/>
  <c r="V15" i="66"/>
  <c r="R55" i="66"/>
  <c r="S55" i="66"/>
  <c r="S49" i="66" s="1"/>
  <c r="S48" i="66" s="1"/>
  <c r="T15" i="66"/>
  <c r="S15" i="66"/>
  <c r="S51" i="66"/>
  <c r="AC54" i="66"/>
  <c r="AC55" i="66"/>
  <c r="F54" i="66"/>
  <c r="F55" i="66"/>
  <c r="AD54" i="66"/>
  <c r="AD55" i="66"/>
  <c r="G54" i="66"/>
  <c r="G55" i="66"/>
  <c r="X54" i="66"/>
  <c r="X53" i="66"/>
  <c r="X55" i="66"/>
  <c r="AA54" i="66"/>
  <c r="AA55" i="66"/>
  <c r="L54" i="66"/>
  <c r="L55" i="66"/>
  <c r="Z54" i="66"/>
  <c r="Z55" i="66"/>
  <c r="P53" i="66"/>
  <c r="P55" i="66"/>
  <c r="P54" i="66"/>
  <c r="W55" i="66"/>
  <c r="K55" i="66"/>
  <c r="Q54" i="66"/>
  <c r="AB55" i="66"/>
  <c r="W54" i="66"/>
  <c r="AH53" i="66"/>
  <c r="AH33" i="66"/>
  <c r="AH35" i="66"/>
  <c r="AF35" i="66"/>
  <c r="N15" i="66"/>
  <c r="M15" i="66"/>
  <c r="I15" i="66"/>
  <c r="T35" i="66"/>
  <c r="AE35" i="66"/>
  <c r="O15" i="66"/>
  <c r="R35" i="66"/>
  <c r="S35" i="66"/>
  <c r="R15" i="66"/>
  <c r="O35" i="66"/>
  <c r="J15" i="66"/>
  <c r="H15" i="66"/>
  <c r="U35" i="66"/>
  <c r="V35" i="66"/>
  <c r="N33" i="66"/>
  <c r="AF13" i="66"/>
  <c r="M33" i="66"/>
  <c r="AF15" i="66"/>
  <c r="V6" i="66"/>
  <c r="U6" i="66"/>
  <c r="I6" i="66"/>
  <c r="T6" i="66"/>
  <c r="S6" i="66"/>
  <c r="R6" i="66"/>
  <c r="G6" i="66"/>
  <c r="K6" i="66"/>
  <c r="Y6" i="66"/>
  <c r="L6" i="66"/>
  <c r="AG6" i="66"/>
  <c r="AF6" i="66"/>
  <c r="AE6" i="66"/>
  <c r="O6" i="66"/>
  <c r="F6" i="66"/>
  <c r="N6" i="66"/>
  <c r="M6" i="66"/>
  <c r="J6" i="66"/>
  <c r="H6" i="66"/>
  <c r="AH14" i="66"/>
  <c r="AH34" i="66"/>
  <c r="F5" i="1" l="1" a="1"/>
  <c r="F5" i="1" s="1"/>
  <c r="C757" i="320" s="1"/>
  <c r="G757" i="320" s="1"/>
  <c r="U9" i="66"/>
  <c r="U8" i="66" s="1"/>
  <c r="U29" i="66"/>
  <c r="U28" i="66" s="1"/>
  <c r="I9" i="66"/>
  <c r="I8" i="66" s="1"/>
  <c r="Q49" i="66"/>
  <c r="C1075" i="320" s="1"/>
  <c r="G1075" i="320" s="1"/>
  <c r="I49" i="66"/>
  <c r="I48" i="66" s="1"/>
  <c r="V29" i="66"/>
  <c r="V28" i="66" s="1"/>
  <c r="H29" i="66"/>
  <c r="H28" i="66" s="1"/>
  <c r="J9" i="66"/>
  <c r="J8" i="66" s="1"/>
  <c r="H49" i="66"/>
  <c r="H48" i="66" s="1"/>
  <c r="AE29" i="66"/>
  <c r="AE28" i="66" s="1"/>
  <c r="T29" i="66"/>
  <c r="T28" i="66" s="1"/>
  <c r="O49" i="66"/>
  <c r="O48" i="66" s="1"/>
  <c r="Y29" i="66"/>
  <c r="Y28" i="66" s="1"/>
  <c r="Y49" i="66"/>
  <c r="Y48" i="66" s="1"/>
  <c r="AE9" i="66"/>
  <c r="AE8" i="66" s="1"/>
  <c r="S9" i="66"/>
  <c r="S8" i="66" s="1"/>
  <c r="AF29" i="66"/>
  <c r="AF28" i="66" s="1"/>
  <c r="AF49" i="66"/>
  <c r="AF48" i="66" s="1"/>
  <c r="Y9" i="66"/>
  <c r="Y8" i="66" s="1"/>
  <c r="R9" i="66"/>
  <c r="R8" i="66" s="1"/>
  <c r="T9" i="66"/>
  <c r="T8" i="66" s="1"/>
  <c r="U49" i="66"/>
  <c r="U48" i="66" s="1"/>
  <c r="J49" i="66"/>
  <c r="J48" i="66" s="1"/>
  <c r="H9" i="66"/>
  <c r="H8" i="66" s="1"/>
  <c r="I29" i="66"/>
  <c r="I28" i="66" s="1"/>
  <c r="R49" i="66"/>
  <c r="R48" i="66" s="1"/>
  <c r="AE49" i="66"/>
  <c r="AE48" i="66" s="1"/>
  <c r="S29" i="66"/>
  <c r="S28" i="66" s="1"/>
  <c r="J29" i="66"/>
  <c r="J28" i="66" s="1"/>
  <c r="R29" i="66"/>
  <c r="R28" i="66" s="1"/>
  <c r="V49" i="66"/>
  <c r="V48" i="66" s="1"/>
  <c r="T49" i="66"/>
  <c r="T48" i="66" s="1"/>
  <c r="V9" i="66"/>
  <c r="V8" i="66" s="1"/>
  <c r="M49" i="66"/>
  <c r="M48" i="66" s="1"/>
  <c r="N49" i="66"/>
  <c r="N48" i="66" s="1"/>
  <c r="AH9" i="66"/>
  <c r="C1436" i="320" s="1"/>
  <c r="G1436" i="320" s="1"/>
  <c r="W49" i="66"/>
  <c r="C1115" i="320" s="1"/>
  <c r="G1115" i="320" s="1"/>
  <c r="K49" i="66"/>
  <c r="C954" i="320" s="1"/>
  <c r="G954" i="320" s="1"/>
  <c r="B58" i="66"/>
  <c r="C773" i="320" s="1"/>
  <c r="G773" i="320" s="1"/>
  <c r="Z51" i="66"/>
  <c r="Z49" i="66"/>
  <c r="C1195" i="320" s="1"/>
  <c r="G1195" i="320" s="1"/>
  <c r="AB51" i="66"/>
  <c r="AB49" i="66"/>
  <c r="C1275" i="320" s="1"/>
  <c r="G1275" i="320" s="1"/>
  <c r="G49" i="66"/>
  <c r="C914" i="320" s="1"/>
  <c r="G914" i="320" s="1"/>
  <c r="G51" i="66"/>
  <c r="L49" i="66"/>
  <c r="C994" i="320" s="1"/>
  <c r="G994" i="320" s="1"/>
  <c r="L51" i="66"/>
  <c r="AD49" i="66"/>
  <c r="C1355" i="320" s="1"/>
  <c r="G1355" i="320" s="1"/>
  <c r="AD51" i="66"/>
  <c r="B57" i="66"/>
  <c r="C770" i="320" s="1"/>
  <c r="G770" i="320" s="1"/>
  <c r="F49" i="66"/>
  <c r="C874" i="320" s="1"/>
  <c r="G874" i="320" s="1"/>
  <c r="F51" i="66"/>
  <c r="AH49" i="66"/>
  <c r="C1437" i="320" s="1"/>
  <c r="G1437" i="320" s="1"/>
  <c r="AH51" i="66"/>
  <c r="P51" i="66"/>
  <c r="P49" i="66"/>
  <c r="C1034" i="320" s="1"/>
  <c r="G1034" i="320" s="1"/>
  <c r="X49" i="66"/>
  <c r="C1155" i="320" s="1"/>
  <c r="G1155" i="320" s="1"/>
  <c r="X51" i="66"/>
  <c r="AG51" i="66"/>
  <c r="AG49" i="66"/>
  <c r="C1396" i="320" s="1"/>
  <c r="G1396" i="320" s="1"/>
  <c r="AA49" i="66"/>
  <c r="C1235" i="320" s="1"/>
  <c r="G1235" i="320" s="1"/>
  <c r="AA51" i="66"/>
  <c r="AC49" i="66"/>
  <c r="C1315" i="320" s="1"/>
  <c r="G1315" i="320" s="1"/>
  <c r="AC51" i="66"/>
  <c r="AF9" i="66"/>
  <c r="AF8" i="66" s="1"/>
  <c r="AH29" i="66"/>
  <c r="C1435" i="320" s="1"/>
  <c r="G1435" i="320" s="1"/>
  <c r="AH31" i="66"/>
  <c r="AB23" i="66"/>
  <c r="X3" i="66"/>
  <c r="I3" i="1"/>
  <c r="AG3" i="66"/>
  <c r="AD23" i="66"/>
  <c r="AA3" i="66"/>
  <c r="Z3" i="66"/>
  <c r="W3" i="66"/>
  <c r="Q23" i="66"/>
  <c r="P23" i="66"/>
  <c r="F3" i="66"/>
  <c r="AG5" i="66"/>
  <c r="AF31" i="66"/>
  <c r="AE31" i="66"/>
  <c r="Y31" i="66"/>
  <c r="V31" i="66"/>
  <c r="U31" i="66"/>
  <c r="T31" i="66"/>
  <c r="S31" i="66"/>
  <c r="R31" i="66"/>
  <c r="J31" i="66"/>
  <c r="I31" i="66"/>
  <c r="H31" i="66"/>
  <c r="H11" i="66"/>
  <c r="I11" i="66"/>
  <c r="J11" i="66"/>
  <c r="R11" i="66"/>
  <c r="S11" i="66"/>
  <c r="T11" i="66"/>
  <c r="U11" i="66"/>
  <c r="V11" i="66"/>
  <c r="Y11" i="66"/>
  <c r="AE11" i="66"/>
  <c r="AF11" i="66"/>
  <c r="I4" i="1"/>
  <c r="O11" i="66"/>
  <c r="M14" i="66"/>
  <c r="AC3" i="66" a="1"/>
  <c r="AC3" i="66" s="1"/>
  <c r="L23" i="66"/>
  <c r="AG27" i="66"/>
  <c r="AD27" i="66"/>
  <c r="AC27" i="66"/>
  <c r="AB27" i="66"/>
  <c r="AA27" i="66"/>
  <c r="Z27" i="66"/>
  <c r="X27" i="66"/>
  <c r="W27" i="66"/>
  <c r="Q27" i="66"/>
  <c r="P27" i="66"/>
  <c r="L27" i="66"/>
  <c r="K27" i="66"/>
  <c r="G27" i="66"/>
  <c r="F27" i="66"/>
  <c r="AG7" i="66"/>
  <c r="AD7" i="66"/>
  <c r="AC7" i="66"/>
  <c r="AB7" i="66"/>
  <c r="AA7" i="66"/>
  <c r="Z7" i="66"/>
  <c r="X7" i="66"/>
  <c r="W7" i="66"/>
  <c r="Q7" i="66"/>
  <c r="P7" i="66"/>
  <c r="L7" i="66"/>
  <c r="K7" i="66"/>
  <c r="G7" i="66"/>
  <c r="F7" i="66"/>
  <c r="H4" i="1" a="1"/>
  <c r="H4" i="1" s="1"/>
  <c r="H3" i="1" a="1"/>
  <c r="H3" i="1" s="1"/>
  <c r="G4" i="1" a="1"/>
  <c r="G4" i="1" s="1"/>
  <c r="G3" i="1" a="1"/>
  <c r="G3" i="1" s="1"/>
  <c r="C4" i="1" a="1"/>
  <c r="C4" i="1" s="1"/>
  <c r="C3" i="1" a="1"/>
  <c r="C3" i="1" s="1"/>
  <c r="B4" i="1" a="1"/>
  <c r="B4" i="1" s="1"/>
  <c r="C752" i="320" s="1"/>
  <c r="G752" i="320" s="1"/>
  <c r="AG24" i="66" a="1"/>
  <c r="AG24" i="66" s="1"/>
  <c r="AD24" i="66" a="1"/>
  <c r="AD24" i="66" s="1"/>
  <c r="AC24" i="66" a="1"/>
  <c r="AC24" i="66" s="1"/>
  <c r="AB24" i="66" a="1"/>
  <c r="AB24" i="66" s="1"/>
  <c r="AA24" i="66" a="1"/>
  <c r="AA24" i="66" s="1"/>
  <c r="Z24" i="66" a="1"/>
  <c r="Z24" i="66" s="1"/>
  <c r="X24" i="66" a="1"/>
  <c r="X24" i="66" s="1"/>
  <c r="W24" i="66" a="1"/>
  <c r="W24" i="66" s="1"/>
  <c r="G24" i="66" a="1"/>
  <c r="G24" i="66" s="1"/>
  <c r="F24" i="66" a="1"/>
  <c r="F24" i="66" s="1"/>
  <c r="AG4" i="66" a="1"/>
  <c r="AG4" i="66" s="1"/>
  <c r="AD4" i="66" a="1"/>
  <c r="AD4" i="66" s="1"/>
  <c r="AC4" i="66" a="1"/>
  <c r="AC4" i="66" s="1"/>
  <c r="AB4" i="66" a="1"/>
  <c r="AB4" i="66" s="1"/>
  <c r="AA4" i="66" a="1"/>
  <c r="AA4" i="66" s="1"/>
  <c r="X4" i="66" a="1"/>
  <c r="X4" i="66" s="1"/>
  <c r="Z4" i="66" a="1"/>
  <c r="Z4" i="66" s="1"/>
  <c r="W4" i="66" a="1"/>
  <c r="W4" i="66" s="1"/>
  <c r="L4" i="66" a="1"/>
  <c r="L4" i="66" s="1"/>
  <c r="K4" i="66" a="1"/>
  <c r="K4" i="66" s="1"/>
  <c r="G4" i="66" a="1"/>
  <c r="G4" i="66" s="1"/>
  <c r="F4" i="66" a="1"/>
  <c r="F4" i="66" s="1"/>
  <c r="L24" i="66" a="1"/>
  <c r="L24" i="66" s="1"/>
  <c r="K24" i="66" a="1"/>
  <c r="K24" i="66" s="1"/>
  <c r="Q25" i="66" a="1"/>
  <c r="Q25" i="66" s="1"/>
  <c r="P25" i="66" a="1"/>
  <c r="P25" i="66" s="1"/>
  <c r="P5" i="66" a="1"/>
  <c r="P5" i="66" s="1"/>
  <c r="P24" i="66" a="1"/>
  <c r="P24" i="66" s="1"/>
  <c r="Q24" i="66" a="1"/>
  <c r="Q24" i="66" s="1"/>
  <c r="Q4" i="66" a="1"/>
  <c r="Q4" i="66" s="1"/>
  <c r="P4" i="66" a="1"/>
  <c r="P4" i="66" s="1"/>
  <c r="B3" i="28" a="1"/>
  <c r="B3" i="28" s="1"/>
  <c r="C833" i="320" s="1"/>
  <c r="G833" i="320" s="1"/>
  <c r="AG25" i="66" a="1"/>
  <c r="AG25" i="66" s="1"/>
  <c r="AD25" i="66" a="1"/>
  <c r="AD25" i="66" s="1"/>
  <c r="AC25" i="66" a="1"/>
  <c r="AC25" i="66" s="1"/>
  <c r="AB25" i="66" a="1"/>
  <c r="AB25" i="66" s="1"/>
  <c r="AA25" i="66" a="1"/>
  <c r="AA25" i="66" s="1"/>
  <c r="Z25" i="66" a="1"/>
  <c r="Z25" i="66" s="1"/>
  <c r="X25" i="66" a="1"/>
  <c r="X25" i="66" s="1"/>
  <c r="W25" i="66" a="1"/>
  <c r="W25" i="66" s="1"/>
  <c r="L25" i="66" a="1"/>
  <c r="L25" i="66" s="1"/>
  <c r="K25" i="66" a="1"/>
  <c r="K25" i="66" s="1"/>
  <c r="G25" i="66" a="1"/>
  <c r="G25" i="66" s="1"/>
  <c r="F25" i="66" a="1"/>
  <c r="F25" i="66" s="1"/>
  <c r="W5" i="66" a="1"/>
  <c r="W5" i="66" s="1"/>
  <c r="X5" i="66" a="1"/>
  <c r="X5" i="66" s="1"/>
  <c r="Z5" i="66" a="1"/>
  <c r="Z5" i="66" s="1"/>
  <c r="AA5" i="66" a="1"/>
  <c r="AA5" i="66" s="1"/>
  <c r="AB5" i="66" a="1"/>
  <c r="AB5" i="66" s="1"/>
  <c r="AC5" i="66" a="1"/>
  <c r="AC5" i="66" s="1"/>
  <c r="AD5" i="66" a="1"/>
  <c r="AD5" i="66" s="1"/>
  <c r="D3" i="1"/>
  <c r="D4" i="1" a="1"/>
  <c r="D4" i="1" s="1"/>
  <c r="Q48" i="66" l="1"/>
  <c r="C1047" i="320" s="1"/>
  <c r="G1047" i="320" s="1"/>
  <c r="L57" i="66"/>
  <c r="C808" i="320" s="1"/>
  <c r="G808" i="320" s="1"/>
  <c r="AC48" i="66"/>
  <c r="C1288" i="320" s="1"/>
  <c r="G1288" i="320" s="1"/>
  <c r="AG48" i="66"/>
  <c r="C1368" i="320" s="1"/>
  <c r="G1368" i="320" s="1"/>
  <c r="L48" i="66"/>
  <c r="C967" i="320" s="1"/>
  <c r="G967" i="320" s="1"/>
  <c r="AA48" i="66"/>
  <c r="C1208" i="320" s="1"/>
  <c r="G1208" i="320" s="1"/>
  <c r="X48" i="66"/>
  <c r="C1128" i="320" s="1"/>
  <c r="G1128" i="320" s="1"/>
  <c r="Z48" i="66"/>
  <c r="C1168" i="320" s="1"/>
  <c r="G1168" i="320" s="1"/>
  <c r="G48" i="66"/>
  <c r="C887" i="320" s="1"/>
  <c r="G887" i="320" s="1"/>
  <c r="AB48" i="66"/>
  <c r="C1248" i="320" s="1"/>
  <c r="G1248" i="320" s="1"/>
  <c r="P48" i="66"/>
  <c r="C1007" i="320" s="1"/>
  <c r="G1007" i="320" s="1"/>
  <c r="F48" i="66"/>
  <c r="C847" i="320" s="1"/>
  <c r="G847" i="320" s="1"/>
  <c r="K48" i="66"/>
  <c r="C927" i="320" s="1"/>
  <c r="G927" i="320" s="1"/>
  <c r="AH48" i="66"/>
  <c r="C1409" i="320" s="1"/>
  <c r="G1409" i="320" s="1"/>
  <c r="W48" i="66"/>
  <c r="C1088" i="320" s="1"/>
  <c r="G1088" i="320" s="1"/>
  <c r="AD48" i="66"/>
  <c r="C1328" i="320" s="1"/>
  <c r="G1328" i="320" s="1"/>
  <c r="J4" i="1"/>
  <c r="C764" i="320" s="1"/>
  <c r="G764" i="320" s="1"/>
  <c r="D5" i="28"/>
  <c r="F5" i="28" s="1"/>
  <c r="C740" i="320" s="1"/>
  <c r="G740" i="320" s="1"/>
  <c r="C5" i="28"/>
  <c r="AH8" i="66"/>
  <c r="C1408" i="320" s="1"/>
  <c r="G1408" i="320" s="1"/>
  <c r="AH28" i="66"/>
  <c r="C1407" i="320" s="1"/>
  <c r="G1407" i="320" s="1"/>
  <c r="P33" i="66"/>
  <c r="P35" i="66"/>
  <c r="K33" i="66"/>
  <c r="L33" i="66"/>
  <c r="L35" i="66"/>
  <c r="Q33" i="66"/>
  <c r="Q35" i="66"/>
  <c r="F35" i="66"/>
  <c r="F33" i="66"/>
  <c r="M9" i="66"/>
  <c r="M8" i="66" s="1"/>
  <c r="G35" i="66"/>
  <c r="G33" i="66"/>
  <c r="W35" i="66"/>
  <c r="W33" i="66"/>
  <c r="X35" i="66"/>
  <c r="X33" i="66"/>
  <c r="Z35" i="66"/>
  <c r="Z33" i="66"/>
  <c r="AA35" i="66"/>
  <c r="AA33" i="66"/>
  <c r="AB33" i="66"/>
  <c r="AB35" i="66"/>
  <c r="AC33" i="66"/>
  <c r="AC35" i="66"/>
  <c r="AD33" i="66"/>
  <c r="AD35" i="66"/>
  <c r="AG33" i="66"/>
  <c r="W15" i="66"/>
  <c r="W13" i="66"/>
  <c r="W11" i="66" s="1"/>
  <c r="Z15" i="66"/>
  <c r="Z13" i="66"/>
  <c r="Z11" i="66" s="1"/>
  <c r="AA13" i="66"/>
  <c r="AA15" i="66"/>
  <c r="AD13" i="66"/>
  <c r="AD15" i="66"/>
  <c r="Q13" i="66"/>
  <c r="Q11" i="66" s="1"/>
  <c r="X15" i="66"/>
  <c r="X13" i="66"/>
  <c r="X11" i="66" s="1"/>
  <c r="AB15" i="66"/>
  <c r="AB13" i="66"/>
  <c r="AC13" i="66"/>
  <c r="AC15" i="66"/>
  <c r="F13" i="66"/>
  <c r="F15" i="66"/>
  <c r="P15" i="66"/>
  <c r="P13" i="66"/>
  <c r="P11" i="66" s="1"/>
  <c r="AG15" i="66"/>
  <c r="AG13" i="66"/>
  <c r="AG11" i="66" s="1"/>
  <c r="G15" i="66"/>
  <c r="K15" i="66"/>
  <c r="L15" i="66"/>
  <c r="M11" i="66"/>
  <c r="L5" i="66"/>
  <c r="Q3" i="66"/>
  <c r="Q15" i="66" s="1"/>
  <c r="F23" i="66"/>
  <c r="F34" i="66" s="1"/>
  <c r="J3" i="1"/>
  <c r="C765" i="320" s="1"/>
  <c r="G765" i="320" s="1"/>
  <c r="N11" i="66"/>
  <c r="F5" i="66"/>
  <c r="P3" i="66"/>
  <c r="P34" i="66"/>
  <c r="M34" i="66"/>
  <c r="M29" i="66" s="1"/>
  <c r="M28" i="66" s="1"/>
  <c r="Q14" i="66"/>
  <c r="P14" i="66"/>
  <c r="O14" i="66"/>
  <c r="Q34" i="66"/>
  <c r="O34" i="66"/>
  <c r="O29" i="66" s="1"/>
  <c r="O28" i="66" s="1"/>
  <c r="N34" i="66"/>
  <c r="N29" i="66" s="1"/>
  <c r="N28" i="66" s="1"/>
  <c r="N14" i="66"/>
  <c r="K5" i="66"/>
  <c r="G5" i="66"/>
  <c r="K14" i="66"/>
  <c r="AC23" i="66"/>
  <c r="Z23" i="66"/>
  <c r="L3" i="66"/>
  <c r="L13" i="66" s="1"/>
  <c r="L34" i="66"/>
  <c r="AG23" i="66"/>
  <c r="AG35" i="66" s="1"/>
  <c r="AD3" i="66"/>
  <c r="W23" i="66"/>
  <c r="AA23" i="66"/>
  <c r="K23" i="66"/>
  <c r="K35" i="66" s="1"/>
  <c r="X23" i="66"/>
  <c r="AB3" i="66"/>
  <c r="AD34" i="66"/>
  <c r="K3" i="66"/>
  <c r="K13" i="66" s="1"/>
  <c r="AB34" i="66"/>
  <c r="G3" i="66"/>
  <c r="G13" i="66" s="1"/>
  <c r="G23" i="66"/>
  <c r="X14" i="66"/>
  <c r="Z14" i="66"/>
  <c r="AA14" i="66"/>
  <c r="L14" i="66"/>
  <c r="W14" i="66"/>
  <c r="AG14" i="66"/>
  <c r="AC14" i="66"/>
  <c r="G14" i="66"/>
  <c r="F14" i="66"/>
  <c r="E4" i="1"/>
  <c r="C758" i="320" s="1"/>
  <c r="G758" i="320" s="1"/>
  <c r="E3" i="1"/>
  <c r="C759" i="320" s="1"/>
  <c r="G759" i="320" s="1"/>
  <c r="E5" i="28" l="1"/>
  <c r="C737" i="320" s="1"/>
  <c r="G737" i="320" s="1"/>
  <c r="K9" i="66"/>
  <c r="C953" i="320" s="1"/>
  <c r="G953" i="320" s="1"/>
  <c r="L29" i="66"/>
  <c r="C992" i="320" s="1"/>
  <c r="G992" i="320" s="1"/>
  <c r="AA9" i="66"/>
  <c r="C1234" i="320" s="1"/>
  <c r="G1234" i="320" s="1"/>
  <c r="Z9" i="66"/>
  <c r="C1194" i="320" s="1"/>
  <c r="G1194" i="320" s="1"/>
  <c r="O9" i="66"/>
  <c r="O8" i="66" s="1"/>
  <c r="Q9" i="66"/>
  <c r="C1074" i="320" s="1"/>
  <c r="G1074" i="320" s="1"/>
  <c r="F29" i="66"/>
  <c r="C872" i="320" s="1"/>
  <c r="G872" i="320" s="1"/>
  <c r="AA11" i="66"/>
  <c r="AB29" i="66"/>
  <c r="C1273" i="320" s="1"/>
  <c r="G1273" i="320" s="1"/>
  <c r="Q29" i="66"/>
  <c r="C1073" i="320" s="1"/>
  <c r="G1073" i="320" s="1"/>
  <c r="AG9" i="66"/>
  <c r="C1395" i="320" s="1"/>
  <c r="G1395" i="320" s="1"/>
  <c r="N9" i="66"/>
  <c r="N8" i="66" s="1"/>
  <c r="AC9" i="66"/>
  <c r="C1314" i="320" s="1"/>
  <c r="G1314" i="320" s="1"/>
  <c r="AD29" i="66"/>
  <c r="C1353" i="320" s="1"/>
  <c r="G1353" i="320" s="1"/>
  <c r="L9" i="66"/>
  <c r="C993" i="320" s="1"/>
  <c r="G993" i="320" s="1"/>
  <c r="X9" i="66"/>
  <c r="C1154" i="320" s="1"/>
  <c r="G1154" i="320" s="1"/>
  <c r="W9" i="66"/>
  <c r="C1114" i="320" s="1"/>
  <c r="G1114" i="320" s="1"/>
  <c r="P9" i="66"/>
  <c r="C1033" i="320" s="1"/>
  <c r="G1033" i="320" s="1"/>
  <c r="G9" i="66"/>
  <c r="C913" i="320" s="1"/>
  <c r="G913" i="320" s="1"/>
  <c r="F9" i="66"/>
  <c r="C873" i="320" s="1"/>
  <c r="G873" i="320" s="1"/>
  <c r="P29" i="66"/>
  <c r="C1032" i="320" s="1"/>
  <c r="G1032" i="320" s="1"/>
  <c r="Q31" i="66"/>
  <c r="X31" i="66"/>
  <c r="AG31" i="66"/>
  <c r="M31" i="66"/>
  <c r="O31" i="66"/>
  <c r="AB31" i="66"/>
  <c r="P31" i="66"/>
  <c r="AB11" i="66"/>
  <c r="W31" i="66"/>
  <c r="AC11" i="66"/>
  <c r="N31" i="66"/>
  <c r="AD31" i="66"/>
  <c r="AD11" i="66"/>
  <c r="Z31" i="66"/>
  <c r="L31" i="66"/>
  <c r="F31" i="66"/>
  <c r="G11" i="66"/>
  <c r="Z34" i="66"/>
  <c r="Z29" i="66" s="1"/>
  <c r="C1193" i="320" s="1"/>
  <c r="G1193" i="320" s="1"/>
  <c r="AA34" i="66"/>
  <c r="AA29" i="66" s="1"/>
  <c r="C1233" i="320" s="1"/>
  <c r="G1233" i="320" s="1"/>
  <c r="AC34" i="66"/>
  <c r="AC29" i="66" s="1"/>
  <c r="C1313" i="320" s="1"/>
  <c r="G1313" i="320" s="1"/>
  <c r="K34" i="66"/>
  <c r="K29" i="66" s="1"/>
  <c r="C952" i="320" s="1"/>
  <c r="G952" i="320" s="1"/>
  <c r="L11" i="66"/>
  <c r="AG34" i="66"/>
  <c r="AG29" i="66" s="1"/>
  <c r="C1394" i="320" s="1"/>
  <c r="G1394" i="320" s="1"/>
  <c r="G34" i="66"/>
  <c r="G29" i="66" s="1"/>
  <c r="C912" i="320" s="1"/>
  <c r="G912" i="320" s="1"/>
  <c r="AD14" i="66"/>
  <c r="AD9" i="66" s="1"/>
  <c r="C1354" i="320" s="1"/>
  <c r="G1354" i="320" s="1"/>
  <c r="X34" i="66"/>
  <c r="X29" i="66" s="1"/>
  <c r="C1153" i="320" s="1"/>
  <c r="G1153" i="320" s="1"/>
  <c r="AB14" i="66"/>
  <c r="K11" i="66"/>
  <c r="W34" i="66"/>
  <c r="W29" i="66" s="1"/>
  <c r="C1113" i="320" s="1"/>
  <c r="G1113" i="320" s="1"/>
  <c r="F3" i="1"/>
  <c r="C756" i="320" s="1"/>
  <c r="G756" i="320" s="1"/>
  <c r="F4" i="1"/>
  <c r="C755" i="320" s="1"/>
  <c r="G755" i="320" s="1"/>
  <c r="AD8" i="66" l="1"/>
  <c r="C1327" i="320" s="1"/>
  <c r="G1327" i="320" s="1"/>
  <c r="Z28" i="66"/>
  <c r="C1166" i="320" s="1"/>
  <c r="G1166" i="320" s="1"/>
  <c r="G28" i="66"/>
  <c r="C885" i="320" s="1"/>
  <c r="G885" i="320" s="1"/>
  <c r="AG28" i="66"/>
  <c r="C1366" i="320" s="1"/>
  <c r="G1366" i="320" s="1"/>
  <c r="K28" i="66"/>
  <c r="C925" i="320" s="1"/>
  <c r="G925" i="320" s="1"/>
  <c r="AG8" i="66"/>
  <c r="C1367" i="320" s="1"/>
  <c r="G1367" i="320" s="1"/>
  <c r="P28" i="66"/>
  <c r="C1005" i="320" s="1"/>
  <c r="G1005" i="320" s="1"/>
  <c r="F28" i="66"/>
  <c r="C845" i="320" s="1"/>
  <c r="G845" i="320" s="1"/>
  <c r="L8" i="66"/>
  <c r="C966" i="320" s="1"/>
  <c r="G966" i="320" s="1"/>
  <c r="AD28" i="66"/>
  <c r="C1326" i="320" s="1"/>
  <c r="G1326" i="320" s="1"/>
  <c r="Q28" i="66"/>
  <c r="C1045" i="320" s="1"/>
  <c r="G1045" i="320" s="1"/>
  <c r="AB28" i="66"/>
  <c r="C1246" i="320" s="1"/>
  <c r="G1246" i="320" s="1"/>
  <c r="F8" i="66"/>
  <c r="C846" i="320" s="1"/>
  <c r="G846" i="320" s="1"/>
  <c r="Q8" i="66"/>
  <c r="C1046" i="320" s="1"/>
  <c r="G1046" i="320" s="1"/>
  <c r="AA28" i="66"/>
  <c r="C1206" i="320" s="1"/>
  <c r="G1206" i="320" s="1"/>
  <c r="G8" i="66"/>
  <c r="C886" i="320" s="1"/>
  <c r="G886" i="320" s="1"/>
  <c r="AA8" i="66"/>
  <c r="C1207" i="320" s="1"/>
  <c r="G1207" i="320" s="1"/>
  <c r="W28" i="66"/>
  <c r="C1086" i="320" s="1"/>
  <c r="G1086" i="320" s="1"/>
  <c r="Z8" i="66"/>
  <c r="C1167" i="320" s="1"/>
  <c r="G1167" i="320" s="1"/>
  <c r="P8" i="66"/>
  <c r="C1006" i="320" s="1"/>
  <c r="G1006" i="320" s="1"/>
  <c r="B18" i="66"/>
  <c r="C772" i="320" s="1"/>
  <c r="G772" i="320" s="1"/>
  <c r="W8" i="66"/>
  <c r="C1087" i="320" s="1"/>
  <c r="G1087" i="320" s="1"/>
  <c r="L28" i="66"/>
  <c r="C965" i="320" s="1"/>
  <c r="G965" i="320" s="1"/>
  <c r="AC8" i="66"/>
  <c r="C1287" i="320" s="1"/>
  <c r="G1287" i="320" s="1"/>
  <c r="AC28" i="66"/>
  <c r="C1286" i="320" s="1"/>
  <c r="G1286" i="320" s="1"/>
  <c r="X28" i="66"/>
  <c r="C1126" i="320" s="1"/>
  <c r="G1126" i="320" s="1"/>
  <c r="X8" i="66"/>
  <c r="C1127" i="320" s="1"/>
  <c r="G1127" i="320" s="1"/>
  <c r="K8" i="66"/>
  <c r="C926" i="320" s="1"/>
  <c r="G926" i="320" s="1"/>
  <c r="AB9" i="66"/>
  <c r="C1274" i="320" s="1"/>
  <c r="G1274" i="320" s="1"/>
  <c r="AC31" i="66"/>
  <c r="AA31" i="66"/>
  <c r="K31" i="66"/>
  <c r="G31" i="66"/>
  <c r="B38" i="66"/>
  <c r="F11" i="66"/>
  <c r="L17" i="66" s="1"/>
  <c r="C807" i="320" s="1"/>
  <c r="G807" i="320" s="1"/>
  <c r="B17" i="66"/>
  <c r="C769" i="320" s="1"/>
  <c r="G769" i="320" s="1"/>
  <c r="B37" i="66"/>
  <c r="C771" i="320" s="1"/>
  <c r="G771" i="320" s="1"/>
  <c r="L37" i="66" l="1"/>
  <c r="C806" i="320" s="1"/>
  <c r="G806" i="320" s="1"/>
  <c r="AB8" i="66"/>
  <c r="C1247" i="320" s="1"/>
  <c r="G1247" i="320" s="1"/>
  <c r="D4" i="28"/>
  <c r="C3" i="28"/>
  <c r="E3" i="28" s="1"/>
  <c r="C736" i="320" s="1"/>
  <c r="G736" i="320" s="1"/>
  <c r="D3" i="28"/>
  <c r="C4" i="28"/>
  <c r="F4" i="28" l="1"/>
  <c r="C738" i="320" s="1"/>
  <c r="G738" i="320" s="1"/>
  <c r="F3" i="28"/>
  <c r="C739" i="320" s="1"/>
  <c r="G739" i="320" s="1"/>
  <c r="E4" i="28"/>
  <c r="C735" i="320" s="1"/>
  <c r="G735" i="3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Jaap Janssen</author>
  </authors>
  <commentList>
    <comment ref="C806" authorId="0" shapeId="0" xr:uid="{39B32DA3-0D12-42BE-95F9-5553AC8092AF}">
      <text>
        <r>
          <rPr>
            <b/>
            <sz val="9"/>
            <color indexed="81"/>
            <rFont val="Tahoma"/>
            <family val="2"/>
          </rPr>
          <t>CDP: String:"" is not a member of the REAL NUMBER SET</t>
        </r>
      </text>
    </comment>
    <comment ref="G806" authorId="0" shapeId="0" xr:uid="{FD2AC80C-0BCB-487F-AE2D-447202C202E3}">
      <text>
        <r>
          <rPr>
            <b/>
            <sz val="9"/>
            <color indexed="81"/>
            <rFont val="Tahoma"/>
            <family val="2"/>
          </rPr>
          <t>CDP: String:"" is not a member of the REAL NUMBER SET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<sst xmlns="http://schemas.openxmlformats.org/spreadsheetml/2006/main" count="30909" uniqueCount="8367">
  <si>
    <t>Engineering Model:</t>
  </si>
  <si>
    <t>Iteration number:</t>
  </si>
  <si>
    <t>Option:</t>
  </si>
  <si>
    <t>MeOH</t>
  </si>
  <si>
    <t>Study Phase:</t>
  </si>
  <si>
    <t>Domain:</t>
  </si>
  <si>
    <t>System Engineering</t>
  </si>
  <si>
    <t>User:</t>
  </si>
  <si>
    <t>Jaap Janssen</t>
  </si>
  <si>
    <t>Rebuild Date:</t>
  </si>
  <si>
    <t>Name</t>
  </si>
  <si>
    <t>Short Name</t>
  </si>
  <si>
    <t>Model Code</t>
  </si>
  <si>
    <t>Actual Value</t>
  </si>
  <si>
    <t>Parameter Type</t>
  </si>
  <si>
    <t>Owner</t>
  </si>
  <si>
    <t>Category</t>
  </si>
  <si>
    <t>TYPE</t>
  </si>
  <si>
    <t>ValueSet Id</t>
  </si>
  <si>
    <t>Ship</t>
  </si>
  <si>
    <t>SHP</t>
  </si>
  <si>
    <t>SYS</t>
  </si>
  <si>
    <t>FUNC SYS</t>
  </si>
  <si>
    <t>CoG_x</t>
  </si>
  <si>
    <t>-</t>
  </si>
  <si>
    <t>CoG_x [m]</t>
  </si>
  <si>
    <t>CoG_y</t>
  </si>
  <si>
    <t>CoG_y [m]</t>
  </si>
  <si>
    <t>CoG_z</t>
  </si>
  <si>
    <t>CoG_z [m]</t>
  </si>
  <si>
    <t>DRAFT [m]</t>
  </si>
  <si>
    <t>GM [m]</t>
  </si>
  <si>
    <t>l</t>
  </si>
  <si>
    <t>l [m]</t>
  </si>
  <si>
    <t>LIST [°]</t>
  </si>
  <si>
    <t xml:space="preserve">   mass</t>
  </si>
  <si>
    <t>m</t>
  </si>
  <si>
    <t>m [kg]</t>
  </si>
  <si>
    <t xml:space="preserve">   mass margin</t>
  </si>
  <si>
    <t>mass_margin</t>
  </si>
  <si>
    <t>mass_margin [%]</t>
  </si>
  <si>
    <t xml:space="preserve">   mean consumed power</t>
  </si>
  <si>
    <t>P_mean</t>
  </si>
  <si>
    <t>P_mean [W]</t>
  </si>
  <si>
    <t xml:space="preserve">   peak consumed power</t>
  </si>
  <si>
    <t>P_peak</t>
  </si>
  <si>
    <t>P_peak [W]</t>
  </si>
  <si>
    <t>width</t>
  </si>
  <si>
    <t>width [m]</t>
  </si>
  <si>
    <t>SHP.AUX_SYS</t>
  </si>
  <si>
    <t>SSE</t>
  </si>
  <si>
    <t xml:space="preserve">      center of gravity X</t>
  </si>
  <si>
    <t xml:space="preserve">      center of gravity Y</t>
  </si>
  <si>
    <t xml:space="preserve">      center of gravity Z</t>
  </si>
  <si>
    <t>PROD EQT</t>
  </si>
  <si>
    <t>SWBS_cd</t>
  </si>
  <si>
    <t>SHP.ELEC_PLNT</t>
  </si>
  <si>
    <t>P_out</t>
  </si>
  <si>
    <t>P_out [kW]</t>
  </si>
  <si>
    <t>SHP.HULLSTRUCT</t>
  </si>
  <si>
    <t>MGO</t>
  </si>
  <si>
    <t>Computed</t>
  </si>
  <si>
    <t>Manual</t>
  </si>
  <si>
    <t>Reference</t>
  </si>
  <si>
    <t>Switch</t>
  </si>
  <si>
    <t>Air, Gas, And Miscellaneous Fluid Systems</t>
  </si>
  <si>
    <t>AIR_Gas_And_Miscellaneous_Fluid_SYSs</t>
  </si>
  <si>
    <t>ED</t>
  </si>
  <si>
    <t xml:space="preserve">   CoG coordinates</t>
  </si>
  <si>
    <t>PG</t>
  </si>
  <si>
    <t>COMPUTED</t>
  </si>
  <si>
    <t>AIR_Gas_And_Miscellaneous_Fluid_SYSs.CoG_x</t>
  </si>
  <si>
    <t>PVS</t>
  </si>
  <si>
    <t>AIR_Gas_And_Miscellaneous_Fluid_SYSs.CoG_y</t>
  </si>
  <si>
    <t>AIR_Gas_And_Miscellaneous_Fluid_SYSs.CoG_z</t>
  </si>
  <si>
    <t xml:space="preserve">   FIEXSYS : FIEXSYS</t>
  </si>
  <si>
    <t>AIR_Gas_And_Miscellaneous_Fluid_SYSs.FIEXSYS</t>
  </si>
  <si>
    <t>EU</t>
  </si>
  <si>
    <t xml:space="preserve">   O2N2SYS : O2N2SYS</t>
  </si>
  <si>
    <t>AIR_Gas_And_Miscellaneous_Fluid_SYSs.O2N2SYS</t>
  </si>
  <si>
    <t>Auxiliary Systems</t>
  </si>
  <si>
    <t>AUX_SYS</t>
  </si>
  <si>
    <t xml:space="preserve">   AIR_Gas_And_Miscellaneous_Fluid_SYSs : AIR_Gas_And_Miscellaneous_Fluid_SYSs</t>
  </si>
  <si>
    <t>AUX_SYS.AIR_Gas_And_Miscellaneous_Fluid_SYSs</t>
  </si>
  <si>
    <t xml:space="preserve">   Climate_Control : Climate_Control</t>
  </si>
  <si>
    <t>AUX_SYS.Climate_Control</t>
  </si>
  <si>
    <t xml:space="preserve">   Fuels_And_Lubricants_Handling_And_Storage : Fuels_And_Lubricants_Handling_And_Storage</t>
  </si>
  <si>
    <t>AUX_SYS.Fuels_And_Lubricants_Handling_And_Storage</t>
  </si>
  <si>
    <t xml:space="preserve">   Replenishment_SYSs : Replenishment_SYSs</t>
  </si>
  <si>
    <t>AUX_SYS.Replenishment_SYSs</t>
  </si>
  <si>
    <t>Climate Control</t>
  </si>
  <si>
    <t>Climate_Control</t>
  </si>
  <si>
    <t>Climate_Control.CoG_x</t>
  </si>
  <si>
    <t>Climate_Control.CoG_y</t>
  </si>
  <si>
    <t>Climate_Control.CoG_z</t>
  </si>
  <si>
    <t xml:space="preserve">   Machinery_Space_Ventilation_SYS : Machinery_Space_Ventilation_SYS</t>
  </si>
  <si>
    <t>Climate_Control.Machinery_Space_Ventilation_SYS</t>
  </si>
  <si>
    <t>Electric Plant</t>
  </si>
  <si>
    <t>ELEC_PLNT</t>
  </si>
  <si>
    <t>MANUAL</t>
  </si>
  <si>
    <t xml:space="preserve">   SWBS code</t>
  </si>
  <si>
    <t>300</t>
  </si>
  <si>
    <t>ELEC_PLNT.SWBS_cd</t>
  </si>
  <si>
    <t>ELEC_PLNT.P_mean</t>
  </si>
  <si>
    <t>ELEC_PLNT.P_peak</t>
  </si>
  <si>
    <t xml:space="preserve">   Electric_PWR_Generation : Electric_PWR_Generation</t>
  </si>
  <si>
    <t>ELEC_PLNT.Electric_PWR_Generation</t>
  </si>
  <si>
    <t>Electric Power Generation</t>
  </si>
  <si>
    <t>Electric_PWR_Generation</t>
  </si>
  <si>
    <t>310</t>
  </si>
  <si>
    <t>Electric_PWR_Generation.SWBS_cd</t>
  </si>
  <si>
    <t>Electric_PWR_Generation.P_mean</t>
  </si>
  <si>
    <t>Electric_PWR_Generation.P_peak</t>
  </si>
  <si>
    <t xml:space="preserve">   Ship_Service_PWR_Generation : Ship_Service_PWR_Generation</t>
  </si>
  <si>
    <t>Electric_PWR_Generation.Ship_Service_PWR_Generation</t>
  </si>
  <si>
    <t>Fire Extinguishing Systems</t>
  </si>
  <si>
    <t>FIEXSYS</t>
  </si>
  <si>
    <t>FIEXSYS.CoG_x</t>
  </si>
  <si>
    <t>FIEXSYS.CoG_y</t>
  </si>
  <si>
    <t>FIEXSYS.CoG_z</t>
  </si>
  <si>
    <t xml:space="preserve">   FIFOAM : FIFOAM</t>
  </si>
  <si>
    <t>FIEXSYS.FIFOAM</t>
  </si>
  <si>
    <t xml:space="preserve">   WATERSPRAYSYS : WATERSPRAYSYS</t>
  </si>
  <si>
    <t>FIEXSYS.WATERSPRAYSYS</t>
  </si>
  <si>
    <t>Fuels And Lubricants, Handling And Storage</t>
  </si>
  <si>
    <t>Fuels_And_Lubricants_Handling_And_Storage</t>
  </si>
  <si>
    <t xml:space="preserve">   SHIPFUELSYS : SHIPFUELSYS</t>
  </si>
  <si>
    <t>Fuels_And_Lubricants_Handling_And_Storage.SHIPFUELSYS</t>
  </si>
  <si>
    <t>Hull Structure, General</t>
  </si>
  <si>
    <t>HULLSTRUCT</t>
  </si>
  <si>
    <t>HULLSTRUCT.CoG_x</t>
  </si>
  <si>
    <t>HULLSTRUCT.CoG_y</t>
  </si>
  <si>
    <t>HULLSTRUCT.CoG_z</t>
  </si>
  <si>
    <t xml:space="preserve">   REST : REST</t>
  </si>
  <si>
    <t>HULLSTRUCT.REST</t>
  </si>
  <si>
    <t>Machinery Space Ventilation System</t>
  </si>
  <si>
    <t>Machinery_Space_Ventilation_SYS</t>
  </si>
  <si>
    <t>Machinery_Space_Ventilation_SYS.CoG_x</t>
  </si>
  <si>
    <t>Machinery_Space_Ventilation_SYS.CoG_y</t>
  </si>
  <si>
    <t>Machinery_Space_Ventilation_SYS.CoG_z</t>
  </si>
  <si>
    <t xml:space="preserve">   VENT : VENT</t>
  </si>
  <si>
    <t>Machinery_Space_Ventilation_SYS.VENT</t>
  </si>
  <si>
    <t>Mass and CoG - Rest of Ship</t>
  </si>
  <si>
    <t>MANDCOG</t>
  </si>
  <si>
    <t>MANDCOG.mass_margin</t>
  </si>
  <si>
    <t>MANDCOG.CoG_x</t>
  </si>
  <si>
    <t>MANDCOG.CoG_y</t>
  </si>
  <si>
    <t>MANDCOG.CoG_z</t>
  </si>
  <si>
    <t>MeOH Bunker Station</t>
  </si>
  <si>
    <t>BUNKSTATIONMEOH</t>
  </si>
  <si>
    <t>BUNKSTATIONMEOH.CoG_x</t>
  </si>
  <si>
    <t>BUNKSTATIONMEOH.CoG_y</t>
  </si>
  <si>
    <t>BUNKSTATIONMEOH.CoG_z</t>
  </si>
  <si>
    <t>MeOH Equipment</t>
  </si>
  <si>
    <t>EQMNT</t>
  </si>
  <si>
    <t>EQMNT.CoG_x</t>
  </si>
  <si>
    <t>EQMNT.CoG_y</t>
  </si>
  <si>
    <t>EQMNT.CoG_z</t>
  </si>
  <si>
    <t>MeOH Fire Foam System</t>
  </si>
  <si>
    <t>FIFOAM</t>
  </si>
  <si>
    <t>FIFOAM.CoG_x</t>
  </si>
  <si>
    <t>FIFOAM.CoG_y</t>
  </si>
  <si>
    <t>FIFOAM.CoG_z</t>
  </si>
  <si>
    <t>MeOH Fuel Preparation Space</t>
  </si>
  <si>
    <t>FPS</t>
  </si>
  <si>
    <t>FPS.CoG_x</t>
  </si>
  <si>
    <t>FPS.CoG_y</t>
  </si>
  <si>
    <t>FPS.CoG_z</t>
  </si>
  <si>
    <t xml:space="preserve">   Power output</t>
  </si>
  <si>
    <t>MeOH Nitrogen Downstream</t>
  </si>
  <si>
    <t>N2DOWN</t>
  </si>
  <si>
    <t>N2DOWN.CoG_x</t>
  </si>
  <si>
    <t>N2DOWN.CoG_y</t>
  </si>
  <si>
    <t>N2DOWN.CoG_z</t>
  </si>
  <si>
    <t>MeOH Nitrogen Generator</t>
  </si>
  <si>
    <t>N2GEN</t>
  </si>
  <si>
    <t>N2GEN.CoG_x</t>
  </si>
  <si>
    <t>N2GEN.CoG_y</t>
  </si>
  <si>
    <t>N2GEN.CoG_z</t>
  </si>
  <si>
    <t>MeOH Nitrogen Upstream</t>
  </si>
  <si>
    <t>N2UP</t>
  </si>
  <si>
    <t>N2UP.CoG_x</t>
  </si>
  <si>
    <t>N2UP.CoG_y</t>
  </si>
  <si>
    <t>N2UP.CoG_z</t>
  </si>
  <si>
    <t>MeOH Ventilation</t>
  </si>
  <si>
    <t>VENT</t>
  </si>
  <si>
    <t>VENT.CoG_x</t>
  </si>
  <si>
    <t>VENT.CoG_y</t>
  </si>
  <si>
    <t>VENT.CoG_z</t>
  </si>
  <si>
    <t>MeOH Water Spray System</t>
  </si>
  <si>
    <t>WATERSPRAYSYS</t>
  </si>
  <si>
    <t>WATERSPRAYSYS.CoG_x</t>
  </si>
  <si>
    <t>WATERSPRAYSYS.CoG_y</t>
  </si>
  <si>
    <t>WATERSPRAYSYS.CoG_z</t>
  </si>
  <si>
    <t>O2 N2 System</t>
  </si>
  <si>
    <t>O2N2SYS</t>
  </si>
  <si>
    <t>O2N2SYS.CoG_x</t>
  </si>
  <si>
    <t>O2N2SYS.CoG_y</t>
  </si>
  <si>
    <t>O2N2SYS.CoG_z</t>
  </si>
  <si>
    <t xml:space="preserve">   N2DOWN : N2DOWN</t>
  </si>
  <si>
    <t>O2N2SYS.N2DOWN</t>
  </si>
  <si>
    <t xml:space="preserve">   N2GEN : N2GEN</t>
  </si>
  <si>
    <t>O2N2SYS.N2GEN</t>
  </si>
  <si>
    <t xml:space="preserve">   N2UP : N2UP</t>
  </si>
  <si>
    <t>O2N2SYS.N2UP</t>
  </si>
  <si>
    <t>Replenishment Systems</t>
  </si>
  <si>
    <t>Replenishment_SYSs</t>
  </si>
  <si>
    <t>570</t>
  </si>
  <si>
    <t>Replenishment_SYSs.SWBS_cd</t>
  </si>
  <si>
    <t>Replenishment_SYSs.CoG_x</t>
  </si>
  <si>
    <t>Replenishment_SYSs.CoG_y</t>
  </si>
  <si>
    <t>Replenishment_SYSs.CoG_z</t>
  </si>
  <si>
    <t>Replenishment-At-Sea Systems</t>
  </si>
  <si>
    <t>RAS</t>
  </si>
  <si>
    <t>RAS.CoG_x</t>
  </si>
  <si>
    <t>RAS.CoG_y</t>
  </si>
  <si>
    <t>RAS.CoG_z</t>
  </si>
  <si>
    <t xml:space="preserve">   BUNKSTATIONMEOH : BUNKSTATIONMEOH</t>
  </si>
  <si>
    <t>RAS.BUNKSTATIONMEOH</t>
  </si>
  <si>
    <t>Rest of the Ship</t>
  </si>
  <si>
    <t>REST</t>
  </si>
  <si>
    <t>REST.CoG_x</t>
  </si>
  <si>
    <t>REST.CoG_y</t>
  </si>
  <si>
    <t>REST.CoG_z</t>
  </si>
  <si>
    <t xml:space="preserve">   REST2 : REST2</t>
  </si>
  <si>
    <t>REST.REST2</t>
  </si>
  <si>
    <t>Rest of the Ship - Mass and CoG</t>
  </si>
  <si>
    <t>REST2</t>
  </si>
  <si>
    <t>REST2.CoG_x</t>
  </si>
  <si>
    <t>REST2.CoG_y</t>
  </si>
  <si>
    <t>REST2.CoG_z</t>
  </si>
  <si>
    <t xml:space="preserve">   MANDCOG : MANDCOG</t>
  </si>
  <si>
    <t>REST2.MANDCOG</t>
  </si>
  <si>
    <t>CoG_x\MGO\</t>
  </si>
  <si>
    <t>SHP.CoG_x\MGO</t>
  </si>
  <si>
    <t>CoG_x\MeOH\</t>
  </si>
  <si>
    <t>SHP.CoG_x\MeOH</t>
  </si>
  <si>
    <t>CoG_y\MGO\</t>
  </si>
  <si>
    <t>SHP.CoG_y\MGO</t>
  </si>
  <si>
    <t>CoG_y\MeOH\</t>
  </si>
  <si>
    <t>SHP.CoG_y\MeOH</t>
  </si>
  <si>
    <t>CoG_z\MGO\</t>
  </si>
  <si>
    <t>SHP.CoG_z\MGO</t>
  </si>
  <si>
    <t>CoG_z\MeOH\</t>
  </si>
  <si>
    <t>SHP.CoG_z\MeOH</t>
  </si>
  <si>
    <t xml:space="preserve">   Dimensions</t>
  </si>
  <si>
    <t xml:space="preserve">   AUX_SYS : AUX_SYS</t>
  </si>
  <si>
    <t xml:space="preserve">   ELEC_PLNT : ELEC_PLNT</t>
  </si>
  <si>
    <t xml:space="preserve">   HULLSTRUCT : HULLSTRUCT</t>
  </si>
  <si>
    <t>DRAFT\MGO\</t>
  </si>
  <si>
    <t>SHP.DRAFT\MGO</t>
  </si>
  <si>
    <t>DRAFT\MeOH\</t>
  </si>
  <si>
    <t>SHP.DRAFT\MeOH</t>
  </si>
  <si>
    <t>LIST\MGO\</t>
  </si>
  <si>
    <t>SHP.LIST\MGO</t>
  </si>
  <si>
    <t>LIST\MeOH\</t>
  </si>
  <si>
    <t>SHP.LIST\MeOH</t>
  </si>
  <si>
    <t xml:space="preserve">   mass\MGO\</t>
  </si>
  <si>
    <t>m\MGO\</t>
  </si>
  <si>
    <t xml:space="preserve">   mass\MeOH\</t>
  </si>
  <si>
    <t>m\MeOH\</t>
  </si>
  <si>
    <t>GM\MGO\</t>
  </si>
  <si>
    <t>SHP.GM\MGO</t>
  </si>
  <si>
    <t>GM\MeOH\</t>
  </si>
  <si>
    <t>SHP.GM\MeOH</t>
  </si>
  <si>
    <t>Ship Fuel and Fuel Compensating System</t>
  </si>
  <si>
    <t>SHIPFUELSYS</t>
  </si>
  <si>
    <t>541</t>
  </si>
  <si>
    <t>SHIPFUELSYS.SWBS_cd</t>
  </si>
  <si>
    <t>V_MeOH [m³]</t>
  </si>
  <si>
    <t>V_MGO [m³]</t>
  </si>
  <si>
    <t xml:space="preserve">   EQMNT : EQMNT</t>
  </si>
  <si>
    <t>SHIPFUELSYS.EQMNT</t>
  </si>
  <si>
    <t xml:space="preserve">   FPS : FPS</t>
  </si>
  <si>
    <t>SHIPFUELSYS.FPS</t>
  </si>
  <si>
    <t>Ship Service Power Generation</t>
  </si>
  <si>
    <t>Ship_Service_PWR_Generation</t>
  </si>
  <si>
    <t>311</t>
  </si>
  <si>
    <t>Ship_Service_PWR_Generation.SWBS_cd</t>
  </si>
  <si>
    <t>Ship_Service_PWR_Generation.MEOHGENSET1</t>
  </si>
  <si>
    <t>Ship_Service_PWR_Generation.MEOHGENSET2</t>
  </si>
  <si>
    <t>Ship_Service_PWR_Generation.MGOGENSET1</t>
  </si>
  <si>
    <t>Ship_Service_PWR_Generation.MGOGENSET2</t>
  </si>
  <si>
    <t>Ship_Service_PWR_Generation.MGOGENSET3</t>
  </si>
  <si>
    <t>Ship_Service_PWR_Generation.MGOGENSET4</t>
  </si>
  <si>
    <t xml:space="preserve">   Power output\MGO\</t>
  </si>
  <si>
    <t>P_out\MGO\</t>
  </si>
  <si>
    <t>Ship_Service_PWR_Generation.P_out\MGO</t>
  </si>
  <si>
    <t xml:space="preserve">   Power output\MeOH\</t>
  </si>
  <si>
    <t>P_out\MeOH\</t>
  </si>
  <si>
    <t>Ship_Service_PWR_Generation.P_out\MeOH</t>
  </si>
  <si>
    <t>Draft</t>
  </si>
  <si>
    <t>Mean</t>
  </si>
  <si>
    <t>Volume</t>
  </si>
  <si>
    <t>Displ.</t>
  </si>
  <si>
    <t>Cb</t>
  </si>
  <si>
    <t>LCB</t>
  </si>
  <si>
    <t>VCB</t>
  </si>
  <si>
    <t>TCB</t>
  </si>
  <si>
    <t>Aw</t>
  </si>
  <si>
    <t>KMt</t>
  </si>
  <si>
    <t>m3</t>
  </si>
  <si>
    <t>t</t>
  </si>
  <si>
    <t>m2</t>
  </si>
  <si>
    <t>KG0</t>
  </si>
  <si>
    <t>GM (G0Mt)</t>
  </si>
  <si>
    <t>Units</t>
  </si>
  <si>
    <t>[m]</t>
  </si>
  <si>
    <t>[deg]</t>
  </si>
  <si>
    <t>MeOH-Option</t>
  </si>
  <si>
    <t>MGO-Option</t>
  </si>
  <si>
    <t>Total Power Output</t>
  </si>
  <si>
    <t>Endurance MeOH - Average</t>
  </si>
  <si>
    <t>Endurance MGO - Average</t>
  </si>
  <si>
    <t>[kW]</t>
  </si>
  <si>
    <t>Methanol</t>
  </si>
  <si>
    <t>Average</t>
  </si>
  <si>
    <t>m3/day</t>
  </si>
  <si>
    <t>…</t>
  </si>
  <si>
    <t>….</t>
  </si>
  <si>
    <t>[m3]</t>
  </si>
  <si>
    <t>[days]</t>
  </si>
  <si>
    <t>endur_MGO\MGO\</t>
  </si>
  <si>
    <t>SHP.endur_MGO\MGO</t>
  </si>
  <si>
    <t>endur_MGO [d]</t>
  </si>
  <si>
    <t>endur_MGO\MeOH\</t>
  </si>
  <si>
    <t>SHP.endur_MGO\MeOH</t>
  </si>
  <si>
    <t>endur_MeOH\MGO\</t>
  </si>
  <si>
    <t>SHP.endur_MeOH\MGO</t>
  </si>
  <si>
    <t>endur_MeOH [d]</t>
  </si>
  <si>
    <t>endur_MeOH\MeOH\</t>
  </si>
  <si>
    <t>SHP.endur_MeOH\MeOH</t>
  </si>
  <si>
    <t>FUNC SS SWBS_2D</t>
  </si>
  <si>
    <t>FUNC SS SWBS_1D</t>
  </si>
  <si>
    <t>FUNC SS SWBS_3D</t>
  </si>
  <si>
    <t>TRIM\MGO\</t>
  </si>
  <si>
    <t>SHP.TRIM\MGO</t>
  </si>
  <si>
    <t>TRIM [m]</t>
  </si>
  <si>
    <t>TRIM\MeOH\</t>
  </si>
  <si>
    <t>SHP.TRIM\MeOH</t>
  </si>
  <si>
    <t>Trim</t>
  </si>
  <si>
    <t>ϕ (list angle)</t>
  </si>
  <si>
    <t>Marine Gas Oil</t>
  </si>
  <si>
    <t xml:space="preserve">   mass density</t>
  </si>
  <si>
    <t>ρ</t>
  </si>
  <si>
    <t>MGO.ρ</t>
  </si>
  <si>
    <t>ρ [t/m³]</t>
  </si>
  <si>
    <t>MeOH.ρ</t>
  </si>
  <si>
    <t xml:space="preserve">   TANKCOMP04 : TANKCOMP04</t>
  </si>
  <si>
    <t>SHIPFUELSYS.TANKCOMP04</t>
  </si>
  <si>
    <t>Tank Compartment 04</t>
  </si>
  <si>
    <t>TANKCOMP04</t>
  </si>
  <si>
    <t xml:space="preserve">   volume</t>
  </si>
  <si>
    <t>V</t>
  </si>
  <si>
    <t>TANKCOMP04.V</t>
  </si>
  <si>
    <t>V [m³]</t>
  </si>
  <si>
    <t>TANKCOMP04.CoG_x</t>
  </si>
  <si>
    <t>TANKCOMP04.CoG_y</t>
  </si>
  <si>
    <t xml:space="preserve">   MeOH : MeOH</t>
  </si>
  <si>
    <t>TANKCOMP04.MeOH</t>
  </si>
  <si>
    <t xml:space="preserve">   MGO : MGO</t>
  </si>
  <si>
    <t>TANKCOMP04.MGO</t>
  </si>
  <si>
    <t>TANKCOMP04.m\MGO</t>
  </si>
  <si>
    <t>TANKCOMP04.m\MeOH</t>
  </si>
  <si>
    <t>Volume [m3]</t>
  </si>
  <si>
    <t>Density [t/m3]</t>
  </si>
  <si>
    <t>Mass [kg]</t>
  </si>
  <si>
    <t>MeOH Capacity [m3]</t>
  </si>
  <si>
    <t>MGO Capacity [m3]</t>
  </si>
  <si>
    <t>MeOH Option</t>
  </si>
  <si>
    <t>MGO Option</t>
  </si>
  <si>
    <t>Total MGO tank capacity</t>
  </si>
  <si>
    <t>Total MeOH tank capacity</t>
  </si>
  <si>
    <t>Tank Compartment</t>
  </si>
  <si>
    <t>Total MeoH Capacity [m3]</t>
  </si>
  <si>
    <t>Total MGO Capacity [m3]</t>
  </si>
  <si>
    <t>Tank Compartment 05</t>
  </si>
  <si>
    <t>TANKCOMP05</t>
  </si>
  <si>
    <t>TANKCOMP05.V</t>
  </si>
  <si>
    <t>TANKCOMP05.CoG_x</t>
  </si>
  <si>
    <t>TANKCOMP05.CoG_y</t>
  </si>
  <si>
    <t>TANKCOMP05.MeOH</t>
  </si>
  <si>
    <t>TANKCOMP05.MGO</t>
  </si>
  <si>
    <t>TANKCOMP05.m\MGO</t>
  </si>
  <si>
    <t>TANKCOMP05.m\MeOH</t>
  </si>
  <si>
    <t>Tank Compartment 09</t>
  </si>
  <si>
    <t>TANKCOMP09</t>
  </si>
  <si>
    <t>TANKCOMP09.V</t>
  </si>
  <si>
    <t>TANKCOMP09.CoG_x</t>
  </si>
  <si>
    <t>TANKCOMP09.CoG_y</t>
  </si>
  <si>
    <t>TANKCOMP09.MeOH</t>
  </si>
  <si>
    <t>TANKCOMP09.m\MGO</t>
  </si>
  <si>
    <t>TANKCOMP09.m\MeOH</t>
  </si>
  <si>
    <t>Tank Compartment 10</t>
  </si>
  <si>
    <t>TANKCOMP10</t>
  </si>
  <si>
    <t>TANKCOMP10.V</t>
  </si>
  <si>
    <t>TANKCOMP10.CoG_x</t>
  </si>
  <si>
    <t>TANKCOMP10.CoG_y</t>
  </si>
  <si>
    <t>TANKCOMP10.MeOH</t>
  </si>
  <si>
    <t>TANKCOMP10.m\MGO</t>
  </si>
  <si>
    <t>TANKCOMP10.m\MeOH</t>
  </si>
  <si>
    <t>Tank Compartment 21</t>
  </si>
  <si>
    <t>TANKCOMP21</t>
  </si>
  <si>
    <t>TANKCOMP21.V</t>
  </si>
  <si>
    <t>TANKCOMP21.CoG_x</t>
  </si>
  <si>
    <t>TANKCOMP21.CoG_y</t>
  </si>
  <si>
    <t>TANKCOMP21.MeOH</t>
  </si>
  <si>
    <t>TANKCOMP21.MGO</t>
  </si>
  <si>
    <t>TANKCOMP21.m\MGO</t>
  </si>
  <si>
    <t>TANKCOMP21.m\MeOH</t>
  </si>
  <si>
    <t>Tank Compartment 22</t>
  </si>
  <si>
    <t>TANKCOMP22</t>
  </si>
  <si>
    <t>TANKCOMP22.V</t>
  </si>
  <si>
    <t>TANKCOMP22.CoG_x</t>
  </si>
  <si>
    <t>TANKCOMP22.CoG_y</t>
  </si>
  <si>
    <t>TANKCOMP22.MeOH</t>
  </si>
  <si>
    <t>TANKCOMP22.MGO</t>
  </si>
  <si>
    <t>TANKCOMP22.m\MGO</t>
  </si>
  <si>
    <t>TANKCOMP22.m\MeOH</t>
  </si>
  <si>
    <t>Tank Compartment 24</t>
  </si>
  <si>
    <t>TANKCOMP24</t>
  </si>
  <si>
    <t>TANKCOMP24.V</t>
  </si>
  <si>
    <t>TANKCOMP24.CoG_x</t>
  </si>
  <si>
    <t>TANKCOMP24.CoG_y</t>
  </si>
  <si>
    <t>TANKCOMP24.MeOH</t>
  </si>
  <si>
    <t>TANKCOMP24.MGO</t>
  </si>
  <si>
    <t>TANKCOMP24.m\MGO</t>
  </si>
  <si>
    <t>TANKCOMP24.m\MeOH</t>
  </si>
  <si>
    <t>Tank Compartment 25</t>
  </si>
  <si>
    <t>TANKCOMP25</t>
  </si>
  <si>
    <t>TANKCOMP25.V</t>
  </si>
  <si>
    <t>TANKCOMP25.CoG_x</t>
  </si>
  <si>
    <t>TANKCOMP25.CoG_y</t>
  </si>
  <si>
    <t>TANKCOMP25.MeOH</t>
  </si>
  <si>
    <t>TANKCOMP25.MGO</t>
  </si>
  <si>
    <t>TANKCOMP25.m\MGO</t>
  </si>
  <si>
    <t>TANKCOMP25.m\MeOH</t>
  </si>
  <si>
    <t>Tank Compartment 26</t>
  </si>
  <si>
    <t>TANKCOMP26</t>
  </si>
  <si>
    <t>TANKCOMP26.V</t>
  </si>
  <si>
    <t>TANKCOMP26.CoG_x</t>
  </si>
  <si>
    <t>TANKCOMP26.CoG_y</t>
  </si>
  <si>
    <t>TANKCOMP26.MeOH</t>
  </si>
  <si>
    <t>TANKCOMP26.MGO</t>
  </si>
  <si>
    <t>TANKCOMP26.m\MGO</t>
  </si>
  <si>
    <t>TANKCOMP26.m\MeOH</t>
  </si>
  <si>
    <t>Tank Compartment 27</t>
  </si>
  <si>
    <t>Tank Compartment 28</t>
  </si>
  <si>
    <t>TANKCOMP28</t>
  </si>
  <si>
    <t>TANKCOMP28.V</t>
  </si>
  <si>
    <t>TANKCOMP28.CoG_x</t>
  </si>
  <si>
    <t>TANKCOMP28.CoG_y</t>
  </si>
  <si>
    <t>TANKCOMP28.MeOH</t>
  </si>
  <si>
    <t>TANKCOMP28.MGO</t>
  </si>
  <si>
    <t>TANKCOMP28.m\MGO</t>
  </si>
  <si>
    <t>TANKCOMP28.m\MeOH</t>
  </si>
  <si>
    <t>Tank Compartment 31</t>
  </si>
  <si>
    <t>TANKCOMP31</t>
  </si>
  <si>
    <t>TANKCOMP31.V</t>
  </si>
  <si>
    <t>TANKCOMP31.CoG_x</t>
  </si>
  <si>
    <t>TANKCOMP31.CoG_y</t>
  </si>
  <si>
    <t>TANKCOMP31.MeOH</t>
  </si>
  <si>
    <t>TANKCOMP31.MGO</t>
  </si>
  <si>
    <t>TANKCOMP31.m\MGO</t>
  </si>
  <si>
    <t>TANKCOMP31.m\MeOH</t>
  </si>
  <si>
    <t xml:space="preserve">   TANKCOMP05 : TANKCOMP05</t>
  </si>
  <si>
    <t>SHIPFUELSYS.TANKCOMP05</t>
  </si>
  <si>
    <t xml:space="preserve">   TANKCOMP09 : TANKCOMP09</t>
  </si>
  <si>
    <t>SHIPFUELSYS.TANKCOMP09</t>
  </si>
  <si>
    <t xml:space="preserve">   TANKCOMP10 : TANKCOMP10</t>
  </si>
  <si>
    <t>SHIPFUELSYS.TANKCOMP10</t>
  </si>
  <si>
    <t xml:space="preserve">   TANKCOMP21 : TANKCOMP21</t>
  </si>
  <si>
    <t>SHIPFUELSYS.TANKCOMP21</t>
  </si>
  <si>
    <t xml:space="preserve">   TANKCOMP22 : TANKCOMP22</t>
  </si>
  <si>
    <t>SHIPFUELSYS.TANKCOMP22</t>
  </si>
  <si>
    <t xml:space="preserve">   TANKCOMP24 : TANKCOMP24</t>
  </si>
  <si>
    <t>SHIPFUELSYS.TANKCOMP24</t>
  </si>
  <si>
    <t xml:space="preserve">   TANKCOMP26 : TANKCOMP26</t>
  </si>
  <si>
    <t>SHIPFUELSYS.TANKCOMP26</t>
  </si>
  <si>
    <t xml:space="preserve">   TANKCOMP31 : TANKCOMP31</t>
  </si>
  <si>
    <t>SHIPFUELSYS.TANKCOMP31</t>
  </si>
  <si>
    <t xml:space="preserve">   TANKCOMP25 : TANKCOMP25</t>
  </si>
  <si>
    <t>SHIPFUELSYS.TANKCOMP25</t>
  </si>
  <si>
    <t xml:space="preserve">   TANKCOMP28 : TANKCOMP28</t>
  </si>
  <si>
    <t>SHIPFUELSYS.TANKCOMP28</t>
  </si>
  <si>
    <t>TANKCOMP27</t>
  </si>
  <si>
    <t>TANKCOMP27.V</t>
  </si>
  <si>
    <t>TANKCOMP27.CoG_x</t>
  </si>
  <si>
    <t>TANKCOMP27.CoG_y</t>
  </si>
  <si>
    <t>TANKCOMP27.MeOH</t>
  </si>
  <si>
    <t>TANKCOMP27.MGO</t>
  </si>
  <si>
    <t>TANKCOMP27.m\MGO</t>
  </si>
  <si>
    <t>TANKCOMP27.m\MeOH</t>
  </si>
  <si>
    <t xml:space="preserve">   TANKCOMP27 : TANKCOMP27</t>
  </si>
  <si>
    <t>SHIPFUELSYS.TANKCOMP27</t>
  </si>
  <si>
    <t>V_MeOH\MGO\</t>
  </si>
  <si>
    <t>V_MeOH\MeOH\</t>
  </si>
  <si>
    <t>V_MGO\MGO\</t>
  </si>
  <si>
    <t>V_MGO\MeOH\</t>
  </si>
  <si>
    <t>SHP.V_MeOH\MGO</t>
  </si>
  <si>
    <t>SHP.V_MeOH\MeOH</t>
  </si>
  <si>
    <t>SHP.V_MGO\MGO</t>
  </si>
  <si>
    <t>SHP.V_MGO\MeOH</t>
  </si>
  <si>
    <t>EQMNT.mass_margin</t>
  </si>
  <si>
    <t>FIFOAM.m</t>
  </si>
  <si>
    <t>FPS.m</t>
  </si>
  <si>
    <t>FPS.mass_margin</t>
  </si>
  <si>
    <t>N2DOWN.m</t>
  </si>
  <si>
    <t>N2GEN.m</t>
  </si>
  <si>
    <t>N2UP.m</t>
  </si>
  <si>
    <t>N2UP.mass_margin</t>
  </si>
  <si>
    <t>VENT.m</t>
  </si>
  <si>
    <t>WATERSPRAYSYS.m</t>
  </si>
  <si>
    <t xml:space="preserve">   Endurance parameters</t>
  </si>
  <si>
    <t xml:space="preserve">      endurance on MeOH\MGO\</t>
  </si>
  <si>
    <t xml:space="preserve">      endurance on MeOH\MeOH\</t>
  </si>
  <si>
    <t xml:space="preserve">      endurance on MGO\MGO\</t>
  </si>
  <si>
    <t xml:space="preserve">      endurance on MGO\MeOH\</t>
  </si>
  <si>
    <t xml:space="preserve">   Ship stability parameters</t>
  </si>
  <si>
    <t xml:space="preserve">      CoG coordinates</t>
  </si>
  <si>
    <t xml:space="preserve">         center of gravity X\MGO\</t>
  </si>
  <si>
    <t xml:space="preserve">         center of gravity X\MeOH\</t>
  </si>
  <si>
    <t xml:space="preserve">         center of gravity Y\MGO\</t>
  </si>
  <si>
    <t xml:space="preserve">         center of gravity Y\MeOH\</t>
  </si>
  <si>
    <t xml:space="preserve">         center of gravity Z\MGO\</t>
  </si>
  <si>
    <t xml:space="preserve">         center of gravity Z\MeOH\</t>
  </si>
  <si>
    <t xml:space="preserve">      draft\MGO\</t>
  </si>
  <si>
    <t xml:space="preserve">      draft\MeOH\</t>
  </si>
  <si>
    <t xml:space="preserve">      List\MGO\</t>
  </si>
  <si>
    <t xml:space="preserve">      List\MeOH\</t>
  </si>
  <si>
    <t xml:space="preserve">      metacentric height GM\MGO\</t>
  </si>
  <si>
    <t xml:space="preserve">      metacentric height GM\MeOH\</t>
  </si>
  <si>
    <t xml:space="preserve">      Trim\MGO\</t>
  </si>
  <si>
    <t xml:space="preserve">      Trim\MeOH\</t>
  </si>
  <si>
    <t xml:space="preserve">   Tank Capacities</t>
  </si>
  <si>
    <t xml:space="preserve">      tank capacity - MeOH\MGO\</t>
  </si>
  <si>
    <t xml:space="preserve">      tank capacity - MeOH\MeOH\</t>
  </si>
  <si>
    <t xml:space="preserve">      tank capacity - MGO\MGO\</t>
  </si>
  <si>
    <t xml:space="preserve">      tank capacity - MGO\MeOH\</t>
  </si>
  <si>
    <t>TANKCOMP04.mass_margin</t>
  </si>
  <si>
    <t>KMl</t>
  </si>
  <si>
    <t>MCT</t>
  </si>
  <si>
    <t>t*m</t>
  </si>
  <si>
    <t>T</t>
  </si>
  <si>
    <t>LCG</t>
  </si>
  <si>
    <t>[T/cm]</t>
  </si>
  <si>
    <t xml:space="preserve">   Cofferdam mass penalty</t>
  </si>
  <si>
    <t>Coff_penal</t>
  </si>
  <si>
    <t>MeOH.Coff_penal</t>
  </si>
  <si>
    <t>Coff_penal [kg]</t>
  </si>
  <si>
    <t>MeOH Genset 1</t>
  </si>
  <si>
    <t>MEOHGENSET1</t>
  </si>
  <si>
    <t>MEOHGENSET1.m</t>
  </si>
  <si>
    <t>MEOHGENSET1.mass_margin</t>
  </si>
  <si>
    <t>MEOHGENSET1.P_out</t>
  </si>
  <si>
    <t>MEOHGENSET1.CoG_x</t>
  </si>
  <si>
    <t>MEOHGENSET1.CoG_y</t>
  </si>
  <si>
    <t>MEOHGENSET1.CoG_z</t>
  </si>
  <si>
    <t>MeOH Genset 2</t>
  </si>
  <si>
    <t>MEOHGENSET2</t>
  </si>
  <si>
    <t>MEOHGENSET2.m</t>
  </si>
  <si>
    <t>MEOHGENSET2.mass_margin</t>
  </si>
  <si>
    <t>MEOHGENSET2.P_out</t>
  </si>
  <si>
    <t>MEOHGENSET2.CoG_x</t>
  </si>
  <si>
    <t>MEOHGENSET2.CoG_y</t>
  </si>
  <si>
    <t>MEOHGENSET2.CoG_z</t>
  </si>
  <si>
    <t>MGO Genset 1</t>
  </si>
  <si>
    <t>MGOGENSET1</t>
  </si>
  <si>
    <t>MGOGENSET1.m</t>
  </si>
  <si>
    <t>MGOGENSET1.mass_margin</t>
  </si>
  <si>
    <t>MGOGENSET1.P_out</t>
  </si>
  <si>
    <t>MGOGENSET1.CoG_x</t>
  </si>
  <si>
    <t>MGOGENSET1.CoG_y</t>
  </si>
  <si>
    <t>MGOGENSET1.CoG_z</t>
  </si>
  <si>
    <t>MGO Genset 2</t>
  </si>
  <si>
    <t>MGOGENSET2</t>
  </si>
  <si>
    <t>MGOGENSET2.m</t>
  </si>
  <si>
    <t>MGOGENSET2.mass_margin</t>
  </si>
  <si>
    <t>MGOGENSET2.P_out</t>
  </si>
  <si>
    <t>MGOGENSET2.CoG_x</t>
  </si>
  <si>
    <t>MGOGENSET2.CoG_y</t>
  </si>
  <si>
    <t>MGOGENSET2.CoG_z</t>
  </si>
  <si>
    <t>MGO Genset 3</t>
  </si>
  <si>
    <t>MGOGENSET3</t>
  </si>
  <si>
    <t>MGOGENSET3.m</t>
  </si>
  <si>
    <t>MGOGENSET3.mass_margin</t>
  </si>
  <si>
    <t>MGOGENSET3.P_out</t>
  </si>
  <si>
    <t>MGOGENSET3.CoG_x</t>
  </si>
  <si>
    <t>MGOGENSET3.CoG_y</t>
  </si>
  <si>
    <t>MGOGENSET3.CoG_z</t>
  </si>
  <si>
    <t>MGO Genset 4</t>
  </si>
  <si>
    <t>MGOGENSET4</t>
  </si>
  <si>
    <t>MGOGENSET4.m</t>
  </si>
  <si>
    <t>MGOGENSET4.mass_margin</t>
  </si>
  <si>
    <t>MGOGENSET4.P_out</t>
  </si>
  <si>
    <t>MGOGENSET4.CoG_x</t>
  </si>
  <si>
    <t>MGOGENSET4.CoG_y</t>
  </si>
  <si>
    <t>MGOGENSET4.CoG_z</t>
  </si>
  <si>
    <t xml:space="preserve">   MEOHGENSET1 : MEOHGENSET1</t>
  </si>
  <si>
    <t xml:space="preserve">   MEOHGENSET2 : MEOHGENSET2</t>
  </si>
  <si>
    <t xml:space="preserve">   MGOGENSET1 : MGOGENSET1</t>
  </si>
  <si>
    <t xml:space="preserve">   MGOGENSET2 : MGOGENSET2</t>
  </si>
  <si>
    <t xml:space="preserve">   MGOGENSET3 : MGOGENSET3</t>
  </si>
  <si>
    <t xml:space="preserve">   MGOGENSET4 : MGOGENSET4</t>
  </si>
  <si>
    <t>BW</t>
  </si>
  <si>
    <t>BW.ρ</t>
  </si>
  <si>
    <t>Tank Compartment 14</t>
  </si>
  <si>
    <t>TANKCOMP14</t>
  </si>
  <si>
    <t>TANKCOMP14.V</t>
  </si>
  <si>
    <t>TANKCOMP14.CoG_x</t>
  </si>
  <si>
    <t>TANKCOMP14.CoG_y</t>
  </si>
  <si>
    <t>TANKCOMP14.MeOH</t>
  </si>
  <si>
    <t>TANKCOMP14.MGO</t>
  </si>
  <si>
    <t>TANKCOMP14.m\MGO</t>
  </si>
  <si>
    <t>TANKCOMP14.m\MeOH</t>
  </si>
  <si>
    <t>Tank Compartment 15</t>
  </si>
  <si>
    <t>TANKCOMP15</t>
  </si>
  <si>
    <t>TANKCOMP15.V</t>
  </si>
  <si>
    <t>TANKCOMP15.CoG_x</t>
  </si>
  <si>
    <t>TANKCOMP15.CoG_y</t>
  </si>
  <si>
    <t xml:space="preserve">   BW : BW</t>
  </si>
  <si>
    <t>TANKCOMP15.BW</t>
  </si>
  <si>
    <t>TANKCOMP15.MeOH</t>
  </si>
  <si>
    <t>TANKCOMP15.MGO</t>
  </si>
  <si>
    <t>TANKCOMP15.m\MGO</t>
  </si>
  <si>
    <t>TANKCOMP15.m\MeOH</t>
  </si>
  <si>
    <t xml:space="preserve">   TANKCOMP14 : TANKCOMP14</t>
  </si>
  <si>
    <t>SHIPFUELSYS.TANKCOMP14</t>
  </si>
  <si>
    <t xml:space="preserve">   TANKCOMP15 : TANKCOMP15</t>
  </si>
  <si>
    <t>SHIPFUELSYS.TANKCOMP15</t>
  </si>
  <si>
    <t>Ballast Water / Sewage</t>
  </si>
  <si>
    <t>TANKCOMP09.BW</t>
  </si>
  <si>
    <t>TANKCOMP10.BW</t>
  </si>
  <si>
    <t xml:space="preserve">   total mass</t>
  </si>
  <si>
    <t>m_tot</t>
  </si>
  <si>
    <t>AIR_Gas_And_Miscellaneous_Fluid_SYSs.m_tot</t>
  </si>
  <si>
    <t>m_tot [kg]</t>
  </si>
  <si>
    <t>Climate_Control.m_tot</t>
  </si>
  <si>
    <t>FIEXSYS.m_tot</t>
  </si>
  <si>
    <t xml:space="preserve">   total mass\MGO\</t>
  </si>
  <si>
    <t>m_tot\MGO\</t>
  </si>
  <si>
    <t xml:space="preserve">   total mass\MeOH\</t>
  </si>
  <si>
    <t>m_tot\MeOH\</t>
  </si>
  <si>
    <t>Machinery_Space_Ventilation_SYS.m_tot</t>
  </si>
  <si>
    <t>BUNKSTATIONMEOH.m_tot</t>
  </si>
  <si>
    <t>FIFOAM.m_tot</t>
  </si>
  <si>
    <t>FPS.m_tot</t>
  </si>
  <si>
    <t>MEOHGENSET1.m_tot</t>
  </si>
  <si>
    <t>MEOHGENSET2.m_tot</t>
  </si>
  <si>
    <t>N2DOWN.m_tot</t>
  </si>
  <si>
    <t>N2GEN.m_tot</t>
  </si>
  <si>
    <t>N2UP.m_tot</t>
  </si>
  <si>
    <t>VENT.m_tot</t>
  </si>
  <si>
    <t>WATERSPRAYSYS.m_tot</t>
  </si>
  <si>
    <t>MGOGENSET1.m_tot</t>
  </si>
  <si>
    <t>MGOGENSET2.m_tot</t>
  </si>
  <si>
    <t>MGOGENSET3.m_tot</t>
  </si>
  <si>
    <t>MGOGENSET4.m_tot</t>
  </si>
  <si>
    <t>O2N2SYS.m_tot</t>
  </si>
  <si>
    <t>Replenishment_SYSs.m_tot</t>
  </si>
  <si>
    <t xml:space="preserve">   RAS : RAS</t>
  </si>
  <si>
    <t>Replenishment_SYSs.RAS</t>
  </si>
  <si>
    <t>RAS.m_tot</t>
  </si>
  <si>
    <t>REST.m_tot\MGO</t>
  </si>
  <si>
    <t>REST.m_tot\MeOH</t>
  </si>
  <si>
    <t xml:space="preserve">      total mass\MGO\</t>
  </si>
  <si>
    <t>SHP.m_tot\MGO</t>
  </si>
  <si>
    <t xml:space="preserve">      total mass\MeOH\</t>
  </si>
  <si>
    <t>SHP.m_tot\MeOH</t>
  </si>
  <si>
    <t>SHIPFUELSYS.m_tot\MGO</t>
  </si>
  <si>
    <t>SHIPFUELSYS.m_tot\MeOH</t>
  </si>
  <si>
    <t>Ship_Service_PWR_Generation.m_tot\MGO</t>
  </si>
  <si>
    <t>Ship_Service_PWR_Generation.m_tot\MeOH</t>
  </si>
  <si>
    <t>TANKCOMP04.m_tot\MGO</t>
  </si>
  <si>
    <t>TANKCOMP04.m_tot\MeOH</t>
  </si>
  <si>
    <t>TANKCOMP05.m_tot\MGO</t>
  </si>
  <si>
    <t>TANKCOMP05.m_tot\MeOH</t>
  </si>
  <si>
    <t>TANKCOMP09.m_tot\MGO</t>
  </si>
  <si>
    <t>TANKCOMP09.m_tot\MeOH</t>
  </si>
  <si>
    <t>TANKCOMP10.m_tot\MGO</t>
  </si>
  <si>
    <t>TANKCOMP10.m_tot\MeOH</t>
  </si>
  <si>
    <t>TANKCOMP14.m_tot\MGO</t>
  </si>
  <si>
    <t>TANKCOMP14.m_tot\MeOH</t>
  </si>
  <si>
    <t>TANKCOMP15.m_tot\MGO</t>
  </si>
  <si>
    <t>TANKCOMP15.m_tot\MeOH</t>
  </si>
  <si>
    <t>TANKCOMP21.m_tot\MGO</t>
  </si>
  <si>
    <t>TANKCOMP21.m_tot\MeOH</t>
  </si>
  <si>
    <t>TANKCOMP22.m_tot\MGO</t>
  </si>
  <si>
    <t>TANKCOMP22.m_tot\MeOH</t>
  </si>
  <si>
    <t>TANKCOMP24.m_tot\MGO</t>
  </si>
  <si>
    <t>TANKCOMP24.m_tot\MeOH</t>
  </si>
  <si>
    <t>TANKCOMP25.m_tot\MGO</t>
  </si>
  <si>
    <t>TANKCOMP25.m_tot\MeOH</t>
  </si>
  <si>
    <t>TANKCOMP26.m_tot\MGO</t>
  </si>
  <si>
    <t>TANKCOMP26.m_tot\MeOH</t>
  </si>
  <si>
    <t>TANKCOMP27.m_tot\MGO</t>
  </si>
  <si>
    <t>TANKCOMP27.m_tot\MeOH</t>
  </si>
  <si>
    <t>TANKCOMP28.m_tot\MGO</t>
  </si>
  <si>
    <t>TANKCOMP28.m_tot\MeOH</t>
  </si>
  <si>
    <t>TANKCOMP31.m_tot\MGO</t>
  </si>
  <si>
    <t>TANKCOMP31.m_tot\MeOH</t>
  </si>
  <si>
    <t>REST2.m_tot\MGO</t>
  </si>
  <si>
    <t>REST2.m_tot\MeOH</t>
  </si>
  <si>
    <t xml:space="preserve">      center of gravity X\MGO\</t>
  </si>
  <si>
    <t>AUX_SYS.CoG_x\MGO</t>
  </si>
  <si>
    <t xml:space="preserve">      center of gravity X\MeOH\</t>
  </si>
  <si>
    <t>AUX_SYS.CoG_x\MeOH</t>
  </si>
  <si>
    <t xml:space="preserve">      center of gravity Y\MGO\</t>
  </si>
  <si>
    <t>AUX_SYS.CoG_y\MGO</t>
  </si>
  <si>
    <t xml:space="preserve">      center of gravity Y\MeOH\</t>
  </si>
  <si>
    <t>AUX_SYS.CoG_y\MeOH</t>
  </si>
  <si>
    <t xml:space="preserve">      center of gravity Z\MGO\</t>
  </si>
  <si>
    <t>AUX_SYS.CoG_z\MGO</t>
  </si>
  <si>
    <t xml:space="preserve">      center of gravity Z\MeOH\</t>
  </si>
  <si>
    <t>AUX_SYS.CoG_z\MeOH</t>
  </si>
  <si>
    <t>AUX_SYS.m_tot\MGO</t>
  </si>
  <si>
    <t>AUX_SYS.m_tot\MeOH</t>
  </si>
  <si>
    <t>ELEC_PLNT.CoG_x\MGO</t>
  </si>
  <si>
    <t>ELEC_PLNT.CoG_x\MeOH</t>
  </si>
  <si>
    <t>ELEC_PLNT.CoG_y\MGO</t>
  </si>
  <si>
    <t>ELEC_PLNT.CoG_y\MeOH</t>
  </si>
  <si>
    <t>ELEC_PLNT.CoG_z\MGO</t>
  </si>
  <si>
    <t>ELEC_PLNT.CoG_z\MeOH</t>
  </si>
  <si>
    <t>ELEC_PLNT.m_tot\MGO</t>
  </si>
  <si>
    <t>ELEC_PLNT.m_tot\MeOH</t>
  </si>
  <si>
    <t>Electric_PWR_Generation.CoG_x\MGO</t>
  </si>
  <si>
    <t>Electric_PWR_Generation.CoG_x\MeOH</t>
  </si>
  <si>
    <t>Electric_PWR_Generation.CoG_y\MGO</t>
  </si>
  <si>
    <t>Electric_PWR_Generation.CoG_y\MeOH</t>
  </si>
  <si>
    <t>Electric_PWR_Generation.CoG_z\MGO</t>
  </si>
  <si>
    <t>Electric_PWR_Generation.CoG_z\MeOH</t>
  </si>
  <si>
    <t>Electric_PWR_Generation.m_tot\MGO</t>
  </si>
  <si>
    <t>Electric_PWR_Generation.m_tot\MeOH</t>
  </si>
  <si>
    <t>Fuels_And_Lubricants_Handling_And_Storage.CoG_x\MGO</t>
  </si>
  <si>
    <t>Fuels_And_Lubricants_Handling_And_Storage.CoG_x\MeOH</t>
  </si>
  <si>
    <t>Fuels_And_Lubricants_Handling_And_Storage.CoG_y\MGO</t>
  </si>
  <si>
    <t>Fuels_And_Lubricants_Handling_And_Storage.CoG_y\MeOH</t>
  </si>
  <si>
    <t>Fuels_And_Lubricants_Handling_And_Storage.CoG_z\MGO</t>
  </si>
  <si>
    <t>Fuels_And_Lubricants_Handling_And_Storage.CoG_z\MeOH</t>
  </si>
  <si>
    <t>Fuels_And_Lubricants_Handling_And_Storage.m_tot\MGO</t>
  </si>
  <si>
    <t>Fuels_And_Lubricants_Handling_And_Storage.m_tot\MeOH</t>
  </si>
  <si>
    <t>SHIPFUELSYS.CoG_x\MGO</t>
  </si>
  <si>
    <t>SHIPFUELSYS.CoG_x\MeOH</t>
  </si>
  <si>
    <t>SHIPFUELSYS.CoG_y\MGO</t>
  </si>
  <si>
    <t>SHIPFUELSYS.CoG_y\MeOH</t>
  </si>
  <si>
    <t>SHIPFUELSYS.CoG_z\MGO</t>
  </si>
  <si>
    <t>SHIPFUELSYS.CoG_z\MeOH</t>
  </si>
  <si>
    <t>Ship_Service_PWR_Generation.CoG_x\MGO</t>
  </si>
  <si>
    <t>Ship_Service_PWR_Generation.CoG_x\MeOH</t>
  </si>
  <si>
    <t>Ship_Service_PWR_Generation.CoG_y\MGO</t>
  </si>
  <si>
    <t>Ship_Service_PWR_Generation.CoG_y\MeOH</t>
  </si>
  <si>
    <t>Ship_Service_PWR_Generation.CoG_z\MGO</t>
  </si>
  <si>
    <t>Ship_Service_PWR_Generation.CoG_z\MeOH</t>
  </si>
  <si>
    <t xml:space="preserve">      center of gravity Z of fuel only</t>
  </si>
  <si>
    <t>CoG_Z_fuel</t>
  </si>
  <si>
    <t>TANKCOMP04.CoG_Z_fuel</t>
  </si>
  <si>
    <t>CoG_Z_fuel [m]</t>
  </si>
  <si>
    <t>TANKCOMP05.CoG_Z_fuel</t>
  </si>
  <si>
    <t>TANKCOMP09.CoG_Z_fuel</t>
  </si>
  <si>
    <t>TANKCOMP10.CoG_Z_fuel</t>
  </si>
  <si>
    <t>TANKCOMP14.CoG_Z_fuel</t>
  </si>
  <si>
    <t>TANKCOMP15.CoG_Z_fuel</t>
  </si>
  <si>
    <t>TANKCOMP21.CoG_Z_fuel</t>
  </si>
  <si>
    <t>TANKCOMP22.CoG_Z_fuel</t>
  </si>
  <si>
    <t>TANKCOMP24.CoG_Z_fuel</t>
  </si>
  <si>
    <t>TANKCOMP25.CoG_Z_fuel</t>
  </si>
  <si>
    <t>TANKCOMP26.CoG_Z_fuel</t>
  </si>
  <si>
    <t>TANKCOMP27.CoG_Z_fuel</t>
  </si>
  <si>
    <t>TANKCOMP28.CoG_Z_fuel</t>
  </si>
  <si>
    <t>TANKCOMP31.CoG_Z_fuel</t>
  </si>
  <si>
    <t>CoG_z_adjusted for Cffd [m]</t>
  </si>
  <si>
    <t>TANKCOMP04.CoG_z\MGO</t>
  </si>
  <si>
    <t>TANKCOMP04.CoG_z\MeOH</t>
  </si>
  <si>
    <t>TANKCOMP05.CoG_z\MGO</t>
  </si>
  <si>
    <t>TANKCOMP05.CoG_z\MeOH</t>
  </si>
  <si>
    <t>TANKCOMP09.CoG_z\MGO</t>
  </si>
  <si>
    <t>TANKCOMP09.CoG_z\MeOH</t>
  </si>
  <si>
    <t>TANKCOMP10.CoG_z\MGO</t>
  </si>
  <si>
    <t>TANKCOMP10.CoG_z\MeOH</t>
  </si>
  <si>
    <t>TANKCOMP14.CoG_z\MGO</t>
  </si>
  <si>
    <t>TANKCOMP14.CoG_z\MeOH</t>
  </si>
  <si>
    <t>TANKCOMP15.CoG_z\MGO</t>
  </si>
  <si>
    <t>TANKCOMP15.CoG_z\MeOH</t>
  </si>
  <si>
    <t>TANKCOMP21.CoG_z\MGO</t>
  </si>
  <si>
    <t>TANKCOMP21.CoG_z\MeOH</t>
  </si>
  <si>
    <t>TANKCOMP22.CoG_z\MGO</t>
  </si>
  <si>
    <t>TANKCOMP22.CoG_z\MeOH</t>
  </si>
  <si>
    <t>TANKCOMP24.CoG_z\MGO</t>
  </si>
  <si>
    <t>TANKCOMP24.CoG_z\MeOH</t>
  </si>
  <si>
    <t>TANKCOMP25.CoG_z\MGO</t>
  </si>
  <si>
    <t>TANKCOMP25.CoG_z\MeOH</t>
  </si>
  <si>
    <t>TANKCOMP26.CoG_z\MGO</t>
  </si>
  <si>
    <t>TANKCOMP26.CoG_z\MeOH</t>
  </si>
  <si>
    <t>TANKCOMP27.CoG_z\MGO</t>
  </si>
  <si>
    <t>TANKCOMP27.CoG_z\MeOH</t>
  </si>
  <si>
    <t>TANKCOMP28.CoG_z\MGO</t>
  </si>
  <si>
    <t>TANKCOMP28.CoG_z\MeOH</t>
  </si>
  <si>
    <t>TANKCOMP31.CoG_z\MGO</t>
  </si>
  <si>
    <t>TANKCOMP31.CoG_z\MeOH</t>
  </si>
  <si>
    <t>is MeOH tank? [1=yes]</t>
  </si>
  <si>
    <t>Total MeOH tanks:</t>
  </si>
  <si>
    <t xml:space="preserve"> </t>
  </si>
  <si>
    <t xml:space="preserve">   number of MeOH tanks\MGO\</t>
  </si>
  <si>
    <t>num_of_MeOH_tanks\MGO\</t>
  </si>
  <si>
    <t>SHIPFUELSYS.num_of_MeOH_tanks\MGO</t>
  </si>
  <si>
    <t>num_of_MeOH_tanks [-]</t>
  </si>
  <si>
    <t xml:space="preserve">   number of MeOH tanks\MeOH\</t>
  </si>
  <si>
    <t>num_of_MeOH_tanks\MeOH\</t>
  </si>
  <si>
    <t>SHIPFUELSYS.num_of_MeOH_tanks\MeOH</t>
  </si>
  <si>
    <t>MANDCOG.m</t>
  </si>
  <si>
    <t>MANDCOG.m_tot</t>
  </si>
  <si>
    <t xml:space="preserve">      center of gravity X\Full_MeOH\</t>
  </si>
  <si>
    <t>CoG_x\Full_MeOH\</t>
  </si>
  <si>
    <t>AUX_SYS.CoG_x\Full_MeOH</t>
  </si>
  <si>
    <t xml:space="preserve">      center of gravity Y\Full_MeOH\</t>
  </si>
  <si>
    <t>CoG_y\Full_MeOH\</t>
  </si>
  <si>
    <t>AUX_SYS.CoG_y\Full_MeOH</t>
  </si>
  <si>
    <t xml:space="preserve">      center of gravity Z\Full_MeOH\</t>
  </si>
  <si>
    <t>CoG_z\Full_MeOH\</t>
  </si>
  <si>
    <t>AUX_SYS.CoG_z\Full_MeOH</t>
  </si>
  <si>
    <t xml:space="preserve">   total mass\Full_MeOH\</t>
  </si>
  <si>
    <t>m_tot\Full_MeOH\</t>
  </si>
  <si>
    <t>AUX_SYS.m_tot\Full_MeOH</t>
  </si>
  <si>
    <t>ELEC_PLNT.CoG_x\Full_MeOH</t>
  </si>
  <si>
    <t>ELEC_PLNT.CoG_y\Full_MeOH</t>
  </si>
  <si>
    <t>ELEC_PLNT.CoG_z\Full_MeOH</t>
  </si>
  <si>
    <t>ELEC_PLNT.m_tot\Full_MeOH</t>
  </si>
  <si>
    <t>Electric_PWR_Generation.CoG_x\Full_MeOH</t>
  </si>
  <si>
    <t>Electric_PWR_Generation.CoG_y\Full_MeOH</t>
  </si>
  <si>
    <t>Electric_PWR_Generation.CoG_z\Full_MeOH</t>
  </si>
  <si>
    <t>Electric_PWR_Generation.m_tot\Full_MeOH</t>
  </si>
  <si>
    <t>Fuels_And_Lubricants_Handling_And_Storage.CoG_x\Full_MeOH</t>
  </si>
  <si>
    <t>Fuels_And_Lubricants_Handling_And_Storage.CoG_y\Full_MeOH</t>
  </si>
  <si>
    <t>Fuels_And_Lubricants_Handling_And_Storage.CoG_z\Full_MeOH</t>
  </si>
  <si>
    <t>Fuels_And_Lubricants_Handling_And_Storage.m_tot\Full_MeOH</t>
  </si>
  <si>
    <t xml:space="preserve">   mass\Full_MeOH\</t>
  </si>
  <si>
    <t>m\Full_MeOH\</t>
  </si>
  <si>
    <t>MeOH Genset 3</t>
  </si>
  <si>
    <t>MEOHGENSET3</t>
  </si>
  <si>
    <t>MEOHGENSET3.m</t>
  </si>
  <si>
    <t>MEOHGENSET3.mass_margin</t>
  </si>
  <si>
    <t>MEOHGENSET3.P_out</t>
  </si>
  <si>
    <t>MEOHGENSET3.m_tot</t>
  </si>
  <si>
    <t>MEOHGENSET3.CoG_x</t>
  </si>
  <si>
    <t>MEOHGENSET3.CoG_y</t>
  </si>
  <si>
    <t>MEOHGENSET3.CoG_z</t>
  </si>
  <si>
    <t>MeOH Genset 4</t>
  </si>
  <si>
    <t>MEOHGENSET4</t>
  </si>
  <si>
    <t>MEOHGENSET4.m</t>
  </si>
  <si>
    <t>MEOHGENSET4.mass_margin</t>
  </si>
  <si>
    <t>MEOHGENSET4.P_out</t>
  </si>
  <si>
    <t>MEOHGENSET4.m_tot</t>
  </si>
  <si>
    <t>MEOHGENSET4.CoG_x</t>
  </si>
  <si>
    <t>MEOHGENSET4.CoG_y</t>
  </si>
  <si>
    <t>MEOHGENSET4.CoG_z</t>
  </si>
  <si>
    <t>REST.m_tot\Full_MeOH</t>
  </si>
  <si>
    <t>REST2.m_tot\Full_MeOH</t>
  </si>
  <si>
    <t xml:space="preserve">      endurance on MeOH\Full_MeOH\</t>
  </si>
  <si>
    <t>endur_MeOH\Full_MeOH\</t>
  </si>
  <si>
    <t>SHP.endur_MeOH\Full_MeOH</t>
  </si>
  <si>
    <t xml:space="preserve">      endurance on MGO\Full_MeOH\</t>
  </si>
  <si>
    <t>endur_MGO\Full_MeOH\</t>
  </si>
  <si>
    <t>SHP.endur_MGO\Full_MeOH</t>
  </si>
  <si>
    <t xml:space="preserve">         center of gravity X\Full_MeOH\</t>
  </si>
  <si>
    <t>SHP.CoG_x\Full_MeOH</t>
  </si>
  <si>
    <t xml:space="preserve">         center of gravity Y\Full_MeOH\</t>
  </si>
  <si>
    <t>SHP.CoG_y\Full_MeOH</t>
  </si>
  <si>
    <t xml:space="preserve">         center of gravity Z\Full_MeOH\</t>
  </si>
  <si>
    <t>SHP.CoG_z\Full_MeOH</t>
  </si>
  <si>
    <t xml:space="preserve">      draft\Full_MeOH\</t>
  </si>
  <si>
    <t>DRAFT\Full_MeOH\</t>
  </si>
  <si>
    <t>SHP.DRAFT\Full_MeOH</t>
  </si>
  <si>
    <t xml:space="preserve">      List\Full_MeOH\</t>
  </si>
  <si>
    <t>LIST\Full_MeOH\</t>
  </si>
  <si>
    <t>SHP.LIST\Full_MeOH</t>
  </si>
  <si>
    <t xml:space="preserve">      metacentric height GM\Full_MeOH\</t>
  </si>
  <si>
    <t>GM\Full_MeOH\</t>
  </si>
  <si>
    <t>SHP.GM\Full_MeOH</t>
  </si>
  <si>
    <t xml:space="preserve">      total mass\Full_MeOH\</t>
  </si>
  <si>
    <t>SHP.m_tot\Full_MeOH</t>
  </si>
  <si>
    <t xml:space="preserve">      Trim\Full_MeOH\</t>
  </si>
  <si>
    <t>TRIM\Full_MeOH\</t>
  </si>
  <si>
    <t>SHP.TRIM\Full_MeOH</t>
  </si>
  <si>
    <t xml:space="preserve">      tank capacity - MeOH\Full_MeOH\</t>
  </si>
  <si>
    <t>V_MeOH\Full_MeOH\</t>
  </si>
  <si>
    <t>SHP.V_MeOH\Full_MeOH</t>
  </si>
  <si>
    <t xml:space="preserve">      tank capacity - MGO\Full_MeOH\</t>
  </si>
  <si>
    <t>V_MGO\Full_MeOH\</t>
  </si>
  <si>
    <t>SHP.V_MGO\Full_MeOH</t>
  </si>
  <si>
    <t>SHIPFUELSYS.CoG_x\Full_MeOH</t>
  </si>
  <si>
    <t>SHIPFUELSYS.CoG_y\Full_MeOH</t>
  </si>
  <si>
    <t>SHIPFUELSYS.CoG_z\Full_MeOH</t>
  </si>
  <si>
    <t xml:space="preserve">   number of MeOH tanks\Full_MeOH\</t>
  </si>
  <si>
    <t>num_of_MeOH_tanks\Full_MeOH\</t>
  </si>
  <si>
    <t>SHIPFUELSYS.num_of_MeOH_tanks\Full_MeOH</t>
  </si>
  <si>
    <t>SHIPFUELSYS.m_tot\Full_MeOH</t>
  </si>
  <si>
    <t>Ship_Service_PWR_Generation.CoG_x\Full_MeOH</t>
  </si>
  <si>
    <t>Ship_Service_PWR_Generation.CoG_y\Full_MeOH</t>
  </si>
  <si>
    <t>Ship_Service_PWR_Generation.CoG_z\Full_MeOH</t>
  </si>
  <si>
    <t xml:space="preserve">   MEOHGENSET3 : MEOHGENSET3</t>
  </si>
  <si>
    <t>Ship_Service_PWR_Generation.MEOHGENSET3</t>
  </si>
  <si>
    <t xml:space="preserve">   MEOHGENSET4 : MEOHGENSET4</t>
  </si>
  <si>
    <t>Ship_Service_PWR_Generation.MEOHGENSET4</t>
  </si>
  <si>
    <t xml:space="preserve">   Power output\Full_MeOH\</t>
  </si>
  <si>
    <t>P_out\Full_MeOH\</t>
  </si>
  <si>
    <t>Ship_Service_PWR_Generation.P_out\Full_MeOH</t>
  </si>
  <si>
    <t>Ship_Service_PWR_Generation.m_tot\Full_MeOH</t>
  </si>
  <si>
    <t>TANKCOMP04.CoG_z\Full_MeOH</t>
  </si>
  <si>
    <t>TANKCOMP04.m\Full_MeOH</t>
  </si>
  <si>
    <t>TANKCOMP04.m_tot\Full_MeOH</t>
  </si>
  <si>
    <t>TANKCOMP05.CoG_z\Full_MeOH</t>
  </si>
  <si>
    <t>TANKCOMP05.m\Full_MeOH</t>
  </si>
  <si>
    <t>TANKCOMP05.m_tot\Full_MeOH</t>
  </si>
  <si>
    <t>TANKCOMP09.CoG_z\Full_MeOH</t>
  </si>
  <si>
    <t>TANKCOMP09.m\Full_MeOH</t>
  </si>
  <si>
    <t>TANKCOMP09.m_tot\Full_MeOH</t>
  </si>
  <si>
    <t>TANKCOMP10.CoG_z\Full_MeOH</t>
  </si>
  <si>
    <t>TANKCOMP10.m\Full_MeOH</t>
  </si>
  <si>
    <t>TANKCOMP10.m_tot\Full_MeOH</t>
  </si>
  <si>
    <t>TANKCOMP14.CoG_z\Full_MeOH</t>
  </si>
  <si>
    <t>TANKCOMP14.m\Full_MeOH</t>
  </si>
  <si>
    <t>TANKCOMP14.m_tot\Full_MeOH</t>
  </si>
  <si>
    <t>TANKCOMP15.CoG_z\Full_MeOH</t>
  </si>
  <si>
    <t>TANKCOMP15.m\Full_MeOH</t>
  </si>
  <si>
    <t>TANKCOMP15.m_tot\Full_MeOH</t>
  </si>
  <si>
    <t>TANKCOMP21.CoG_z\Full_MeOH</t>
  </si>
  <si>
    <t>TANKCOMP21.m\Full_MeOH</t>
  </si>
  <si>
    <t>TANKCOMP21.m_tot\Full_MeOH</t>
  </si>
  <si>
    <t>TANKCOMP22.CoG_z\Full_MeOH</t>
  </si>
  <si>
    <t>TANKCOMP22.m\Full_MeOH</t>
  </si>
  <si>
    <t>TANKCOMP22.m_tot\Full_MeOH</t>
  </si>
  <si>
    <t>TANKCOMP24.CoG_z\Full_MeOH</t>
  </si>
  <si>
    <t>TANKCOMP24.m\Full_MeOH</t>
  </si>
  <si>
    <t>TANKCOMP24.m_tot\Full_MeOH</t>
  </si>
  <si>
    <t>TANKCOMP25.CoG_z\Full_MeOH</t>
  </si>
  <si>
    <t>TANKCOMP25.m\Full_MeOH</t>
  </si>
  <si>
    <t>TANKCOMP25.m_tot\Full_MeOH</t>
  </si>
  <si>
    <t>TANKCOMP26.CoG_z\Full_MeOH</t>
  </si>
  <si>
    <t>TANKCOMP26.m\Full_MeOH</t>
  </si>
  <si>
    <t>TANKCOMP26.m_tot\Full_MeOH</t>
  </si>
  <si>
    <t>TANKCOMP27.CoG_z\Full_MeOH</t>
  </si>
  <si>
    <t>TANKCOMP27.m\Full_MeOH</t>
  </si>
  <si>
    <t>TANKCOMP27.m_tot\Full_MeOH</t>
  </si>
  <si>
    <t>TANKCOMP28.CoG_z\Full_MeOH</t>
  </si>
  <si>
    <t>TANKCOMP28.m\Full_MeOH</t>
  </si>
  <si>
    <t>TANKCOMP28.m_tot\Full_MeOH</t>
  </si>
  <si>
    <t>TANKCOMP31.CoG_z\Full_MeOH</t>
  </si>
  <si>
    <t>TANKCOMP31.m\Full_MeOH</t>
  </si>
  <si>
    <t>TANKCOMP31.m_tot\Full_MeOH</t>
  </si>
  <si>
    <t>Full MeOH</t>
  </si>
  <si>
    <t>HULLSTRUCT.m_tot</t>
  </si>
  <si>
    <t>EQMNT.m_tot\MGO</t>
  </si>
  <si>
    <t>EQMNT.m_tot\MeOH</t>
  </si>
  <si>
    <t>EQMNT.m_tot\Full_MeOH</t>
  </si>
  <si>
    <t>TANKCOMP31.BW</t>
  </si>
  <si>
    <t>Tank Compartment 32</t>
  </si>
  <si>
    <t>TANKCOMP32</t>
  </si>
  <si>
    <t>TANKCOMP32.V</t>
  </si>
  <si>
    <t>TANKCOMP32.CoG_x</t>
  </si>
  <si>
    <t>TANKCOMP32.CoG_y</t>
  </si>
  <si>
    <t>TANKCOMP32.CoG_Z_fuel</t>
  </si>
  <si>
    <t>TANKCOMP32.CoG_z\MGO</t>
  </si>
  <si>
    <t>TANKCOMP32.CoG_z\MeOH</t>
  </si>
  <si>
    <t>TANKCOMP32.CoG_z\Full_MeOH</t>
  </si>
  <si>
    <t>TANKCOMP32.BW</t>
  </si>
  <si>
    <t>TANKCOMP32.MeOH</t>
  </si>
  <si>
    <t>TANKCOMP32.MGO</t>
  </si>
  <si>
    <t>TANKCOMP32.m\MGO</t>
  </si>
  <si>
    <t>TANKCOMP32.m\MeOH</t>
  </si>
  <si>
    <t>TANKCOMP32.m\Full_MeOH</t>
  </si>
  <si>
    <t>TANKCOMP32.m_tot\MGO</t>
  </si>
  <si>
    <t>TANKCOMP32.m_tot\MeOH</t>
  </si>
  <si>
    <t>TANKCOMP32.m_tot\Full_MeOH</t>
  </si>
  <si>
    <t xml:space="preserve">   TANKCOMP32 : TANKCOMP32</t>
  </si>
  <si>
    <t>SHIPFUELSYS.TANKCOMP32</t>
  </si>
  <si>
    <t>Cofferdam mass penalty [kg]</t>
  </si>
  <si>
    <t>Cofferdam volume penalty [%]</t>
  </si>
  <si>
    <t xml:space="preserve">   Cofferdam volume penalty</t>
  </si>
  <si>
    <t>Coff_V_penal</t>
  </si>
  <si>
    <t>MeOH.Coff_V_penal</t>
  </si>
  <si>
    <t>Coff_V_penal [%]</t>
  </si>
  <si>
    <t xml:space="preserve">   number of items</t>
  </si>
  <si>
    <t>n_items</t>
  </si>
  <si>
    <t>MeOH.n_items</t>
  </si>
  <si>
    <t>n_items [-]</t>
  </si>
  <si>
    <t>Ballast/Sewage Capacity [m3]</t>
  </si>
  <si>
    <t>Full_MeOH</t>
  </si>
  <si>
    <t>MeOHFull-Option</t>
  </si>
  <si>
    <t>Full-MeOH-Option</t>
  </si>
  <si>
    <t xml:space="preserve">      length</t>
  </si>
  <si>
    <t>SHP.l</t>
  </si>
  <si>
    <t xml:space="preserve">      width</t>
  </si>
  <si>
    <t>SHP.width</t>
  </si>
  <si>
    <t>FIEXSYS.TANKCOMP32</t>
  </si>
  <si>
    <t xml:space="preserve">   shape3D</t>
  </si>
  <si>
    <t>coord</t>
  </si>
  <si>
    <t>MANDCOG.coord</t>
  </si>
  <si>
    <t>PVS:CD</t>
  </si>
  <si>
    <t xml:space="preserve">         x</t>
  </si>
  <si>
    <t>x</t>
  </si>
  <si>
    <t>MANDCOG.coord.x</t>
  </si>
  <si>
    <t>PVS:CT</t>
  </si>
  <si>
    <t xml:space="preserve">         y</t>
  </si>
  <si>
    <t>y</t>
  </si>
  <si>
    <t>MANDCOG.coord.y</t>
  </si>
  <si>
    <t xml:space="preserve">         z</t>
  </si>
  <si>
    <t>z</t>
  </si>
  <si>
    <t>MANDCOG.coord.z</t>
  </si>
  <si>
    <t xml:space="preserve">      Diameter</t>
  </si>
  <si>
    <t>wid_diameter</t>
  </si>
  <si>
    <t>MANDCOG.wid_diameter</t>
  </si>
  <si>
    <t>wid_diameter [m]</t>
  </si>
  <si>
    <t xml:space="preserve">      height</t>
  </si>
  <si>
    <t>h</t>
  </si>
  <si>
    <t>MANDCOG.h</t>
  </si>
  <si>
    <t>h [m]</t>
  </si>
  <si>
    <t>MANDCOG.l</t>
  </si>
  <si>
    <t xml:space="preserve">      Orientation</t>
  </si>
  <si>
    <t>orientation</t>
  </si>
  <si>
    <t>MANDCOG.orientation</t>
  </si>
  <si>
    <t xml:space="preserve">         r11</t>
  </si>
  <si>
    <t>r11</t>
  </si>
  <si>
    <t>MANDCOG.orientation.r11</t>
  </si>
  <si>
    <t>1 [-]</t>
  </si>
  <si>
    <t xml:space="preserve">         r12</t>
  </si>
  <si>
    <t>r12</t>
  </si>
  <si>
    <t>MANDCOG.orientation.r12</t>
  </si>
  <si>
    <t xml:space="preserve">         r13</t>
  </si>
  <si>
    <t>r13</t>
  </si>
  <si>
    <t>MANDCOG.orientation.r13</t>
  </si>
  <si>
    <t xml:space="preserve">         r21</t>
  </si>
  <si>
    <t>r21</t>
  </si>
  <si>
    <t>MANDCOG.orientation.r21</t>
  </si>
  <si>
    <t xml:space="preserve">         r22</t>
  </si>
  <si>
    <t>r22</t>
  </si>
  <si>
    <t>MANDCOG.orientation.r22</t>
  </si>
  <si>
    <t xml:space="preserve">         r23</t>
  </si>
  <si>
    <t>r23</t>
  </si>
  <si>
    <t>MANDCOG.orientation.r23</t>
  </si>
  <si>
    <t xml:space="preserve">         r31</t>
  </si>
  <si>
    <t>r31</t>
  </si>
  <si>
    <t>MANDCOG.orientation.r31</t>
  </si>
  <si>
    <t xml:space="preserve">         r32</t>
  </si>
  <si>
    <t>r32</t>
  </si>
  <si>
    <t>MANDCOG.orientation.r32</t>
  </si>
  <si>
    <t xml:space="preserve">         r33</t>
  </si>
  <si>
    <t>r33</t>
  </si>
  <si>
    <t>MANDCOG.orientation.r33</t>
  </si>
  <si>
    <t xml:space="preserve">      Shape</t>
  </si>
  <si>
    <t>kind</t>
  </si>
  <si>
    <t>MANDCOG.kind</t>
  </si>
  <si>
    <t xml:space="preserve">      Color\MGO\</t>
  </si>
  <si>
    <t>color\MGO\</t>
  </si>
  <si>
    <t>MANDCOG.color\MGO</t>
  </si>
  <si>
    <t>color</t>
  </si>
  <si>
    <t xml:space="preserve">      Color\MeOH\</t>
  </si>
  <si>
    <t>color\MeOH\</t>
  </si>
  <si>
    <t>MANDCOG.color\MeOH</t>
  </si>
  <si>
    <t xml:space="preserve">      Color\Full_MeOH\</t>
  </si>
  <si>
    <t>color\Full_MeOH\</t>
  </si>
  <si>
    <t>MANDCOG.color\Full_MeOH</t>
  </si>
  <si>
    <t>TANKCOMP04.l</t>
  </si>
  <si>
    <t>BUNKSTATIONMEOH.m</t>
  </si>
  <si>
    <t>BUNKSTATIONMEOH.mass_margin</t>
  </si>
  <si>
    <t>BUNKSTATIONMEOH.n_items</t>
  </si>
  <si>
    <t>BUNKSTATIONMEOH.coord</t>
  </si>
  <si>
    <t>BUNKSTATIONMEOH.coord.x</t>
  </si>
  <si>
    <t>BUNKSTATIONMEOH.coord.y</t>
  </si>
  <si>
    <t>BUNKSTATIONMEOH.coord.z</t>
  </si>
  <si>
    <t>BUNKSTATIONMEOH.wid_diameter</t>
  </si>
  <si>
    <t>BUNKSTATIONMEOH.h</t>
  </si>
  <si>
    <t>BUNKSTATIONMEOH.l</t>
  </si>
  <si>
    <t>BUNKSTATIONMEOH.orientation</t>
  </si>
  <si>
    <t>BUNKSTATIONMEOH.orientation.r11</t>
  </si>
  <si>
    <t>BUNKSTATIONMEOH.orientation.r12</t>
  </si>
  <si>
    <t>BUNKSTATIONMEOH.orientation.r13</t>
  </si>
  <si>
    <t>BUNKSTATIONMEOH.orientation.r21</t>
  </si>
  <si>
    <t>BUNKSTATIONMEOH.orientation.r22</t>
  </si>
  <si>
    <t>BUNKSTATIONMEOH.orientation.r23</t>
  </si>
  <si>
    <t>BUNKSTATIONMEOH.orientation.r31</t>
  </si>
  <si>
    <t>BUNKSTATIONMEOH.orientation.r32</t>
  </si>
  <si>
    <t>BUNKSTATIONMEOH.orientation.r33</t>
  </si>
  <si>
    <t>BUNKSTATIONMEOH.kind</t>
  </si>
  <si>
    <t>BUNKSTATIONMEOH.color\MGO</t>
  </si>
  <si>
    <t>BUNKSTATIONMEOH.color\MeOH</t>
  </si>
  <si>
    <t>BUNKSTATIONMEOH.color\Full_MeOH</t>
  </si>
  <si>
    <t>EQMNT.coord</t>
  </si>
  <si>
    <t>EQMNT.coord.x</t>
  </si>
  <si>
    <t>EQMNT.coord.y</t>
  </si>
  <si>
    <t>EQMNT.coord.z</t>
  </si>
  <si>
    <t>EQMNT.wid_diameter</t>
  </si>
  <si>
    <t>EQMNT.h</t>
  </si>
  <si>
    <t>EQMNT.l</t>
  </si>
  <si>
    <t>EQMNT.orientation</t>
  </si>
  <si>
    <t>EQMNT.orientation.r11</t>
  </si>
  <si>
    <t>EQMNT.orientation.r12</t>
  </si>
  <si>
    <t>EQMNT.orientation.r13</t>
  </si>
  <si>
    <t>EQMNT.orientation.r21</t>
  </si>
  <si>
    <t>EQMNT.orientation.r22</t>
  </si>
  <si>
    <t>EQMNT.orientation.r23</t>
  </si>
  <si>
    <t>EQMNT.orientation.r31</t>
  </si>
  <si>
    <t>EQMNT.orientation.r32</t>
  </si>
  <si>
    <t>EQMNT.orientation.r33</t>
  </si>
  <si>
    <t>EQMNT.kind</t>
  </si>
  <si>
    <t>EQMNT.color\MGO</t>
  </si>
  <si>
    <t>EQMNT.color\MeOH</t>
  </si>
  <si>
    <t>EQMNT.color\Full_MeOH</t>
  </si>
  <si>
    <t>FIFOAM.mass_margin</t>
  </si>
  <si>
    <t>FIFOAM.coord</t>
  </si>
  <si>
    <t>FIFOAM.coord.x</t>
  </si>
  <si>
    <t>FIFOAM.coord.y</t>
  </si>
  <si>
    <t>FIFOAM.coord.z</t>
  </si>
  <si>
    <t>FIFOAM.wid_diameter</t>
  </si>
  <si>
    <t>FIFOAM.h</t>
  </si>
  <si>
    <t>FIFOAM.l</t>
  </si>
  <si>
    <t>FIFOAM.orientation</t>
  </si>
  <si>
    <t>FIFOAM.orientation.r11</t>
  </si>
  <si>
    <t>FIFOAM.orientation.r12</t>
  </si>
  <si>
    <t>FIFOAM.orientation.r13</t>
  </si>
  <si>
    <t>FIFOAM.orientation.r21</t>
  </si>
  <si>
    <t>FIFOAM.orientation.r22</t>
  </si>
  <si>
    <t>FIFOAM.orientation.r23</t>
  </si>
  <si>
    <t>FIFOAM.orientation.r31</t>
  </si>
  <si>
    <t>FIFOAM.orientation.r32</t>
  </si>
  <si>
    <t>FIFOAM.orientation.r33</t>
  </si>
  <si>
    <t>FIFOAM.kind</t>
  </si>
  <si>
    <t>FIFOAM.color\MGO</t>
  </si>
  <si>
    <t>FIFOAM.color\MeOH</t>
  </si>
  <si>
    <t>FIFOAM.color\Full_MeOH</t>
  </si>
  <si>
    <t>FPS.n_items</t>
  </si>
  <si>
    <t>FPS.coord</t>
  </si>
  <si>
    <t>FPS.coord.x</t>
  </si>
  <si>
    <t>FPS.coord.y</t>
  </si>
  <si>
    <t>FPS.coord.z</t>
  </si>
  <si>
    <t>FPS.wid_diameter</t>
  </si>
  <si>
    <t>FPS.h</t>
  </si>
  <si>
    <t>FPS.l</t>
  </si>
  <si>
    <t>FPS.orientation</t>
  </si>
  <si>
    <t>FPS.orientation.r11</t>
  </si>
  <si>
    <t>FPS.orientation.r12</t>
  </si>
  <si>
    <t>FPS.orientation.r13</t>
  </si>
  <si>
    <t>FPS.orientation.r21</t>
  </si>
  <si>
    <t>FPS.orientation.r22</t>
  </si>
  <si>
    <t>FPS.orientation.r23</t>
  </si>
  <si>
    <t>FPS.orientation.r31</t>
  </si>
  <si>
    <t>FPS.orientation.r32</t>
  </si>
  <si>
    <t>FPS.orientation.r33</t>
  </si>
  <si>
    <t>FPS.kind</t>
  </si>
  <si>
    <t>FPS.color\MGO</t>
  </si>
  <si>
    <t>FPS.color\MeOH</t>
  </si>
  <si>
    <t>FPS.color\Full_MeOH</t>
  </si>
  <si>
    <t>MEOHGENSET1.coord</t>
  </si>
  <si>
    <t>MEOHGENSET1.coord.x</t>
  </si>
  <si>
    <t>MEOHGENSET1.coord.y</t>
  </si>
  <si>
    <t>MEOHGENSET1.coord.z</t>
  </si>
  <si>
    <t>MEOHGENSET1.wid_diameter</t>
  </si>
  <si>
    <t>MEOHGENSET1.h</t>
  </si>
  <si>
    <t>MEOHGENSET1.l</t>
  </si>
  <si>
    <t>MEOHGENSET1.orientation</t>
  </si>
  <si>
    <t>MEOHGENSET1.orientation.r11</t>
  </si>
  <si>
    <t>MEOHGENSET1.orientation.r12</t>
  </si>
  <si>
    <t>MEOHGENSET1.orientation.r13</t>
  </si>
  <si>
    <t>MEOHGENSET1.orientation.r21</t>
  </si>
  <si>
    <t>MEOHGENSET1.orientation.r22</t>
  </si>
  <si>
    <t>MEOHGENSET1.orientation.r23</t>
  </si>
  <si>
    <t>MEOHGENSET1.orientation.r31</t>
  </si>
  <si>
    <t>MEOHGENSET1.orientation.r32</t>
  </si>
  <si>
    <t>MEOHGENSET1.orientation.r33</t>
  </si>
  <si>
    <t>MEOHGENSET1.kind</t>
  </si>
  <si>
    <t>MEOHGENSET1.color\MGO</t>
  </si>
  <si>
    <t>MEOHGENSET1.color\MeOH</t>
  </si>
  <si>
    <t>MEOHGENSET1.color\Full_MeOH</t>
  </si>
  <si>
    <t xml:space="preserve">   number of items\MGO\</t>
  </si>
  <si>
    <t>n_items\MGO\</t>
  </si>
  <si>
    <t>MEOHGENSET1.n_items\MGO</t>
  </si>
  <si>
    <t xml:space="preserve">   number of items\MeOH\</t>
  </si>
  <si>
    <t>n_items\MeOH\</t>
  </si>
  <si>
    <t>MEOHGENSET1.n_items\MeOH</t>
  </si>
  <si>
    <t xml:space="preserve">   number of items\Full_MeOH\</t>
  </si>
  <si>
    <t>n_items\Full_MeOH\</t>
  </si>
  <si>
    <t>MEOHGENSET1.n_items\Full_MeOH</t>
  </si>
  <si>
    <t>MEOHGENSET2.n_items</t>
  </si>
  <si>
    <t>MEOHGENSET2.coord</t>
  </si>
  <si>
    <t>MEOHGENSET2.coord.x</t>
  </si>
  <si>
    <t>MEOHGENSET2.coord.y</t>
  </si>
  <si>
    <t>MEOHGENSET2.coord.z</t>
  </si>
  <si>
    <t>MEOHGENSET2.wid_diameter</t>
  </si>
  <si>
    <t>MEOHGENSET2.h</t>
  </si>
  <si>
    <t>MEOHGENSET2.l</t>
  </si>
  <si>
    <t>MEOHGENSET2.orientation</t>
  </si>
  <si>
    <t>MEOHGENSET2.orientation.r11</t>
  </si>
  <si>
    <t>MEOHGENSET2.orientation.r12</t>
  </si>
  <si>
    <t>MEOHGENSET2.orientation.r13</t>
  </si>
  <si>
    <t>MEOHGENSET2.orientation.r21</t>
  </si>
  <si>
    <t>MEOHGENSET2.orientation.r22</t>
  </si>
  <si>
    <t>MEOHGENSET2.orientation.r23</t>
  </si>
  <si>
    <t>MEOHGENSET2.orientation.r31</t>
  </si>
  <si>
    <t>MEOHGENSET2.orientation.r32</t>
  </si>
  <si>
    <t>MEOHGENSET2.orientation.r33</t>
  </si>
  <si>
    <t>MEOHGENSET2.kind</t>
  </si>
  <si>
    <t>MEOHGENSET2.color\MGO</t>
  </si>
  <si>
    <t>MEOHGENSET2.color\MeOH</t>
  </si>
  <si>
    <t>MEOHGENSET2.color\Full_MeOH</t>
  </si>
  <si>
    <t>MEOHGENSET3.n_items</t>
  </si>
  <si>
    <t>MEOHGENSET3.coord</t>
  </si>
  <si>
    <t>MEOHGENSET3.coord.x</t>
  </si>
  <si>
    <t>MEOHGENSET3.coord.y</t>
  </si>
  <si>
    <t>MEOHGENSET3.coord.z</t>
  </si>
  <si>
    <t>MEOHGENSET3.wid_diameter</t>
  </si>
  <si>
    <t>MEOHGENSET3.h</t>
  </si>
  <si>
    <t>MEOHGENSET3.l</t>
  </si>
  <si>
    <t>MEOHGENSET3.orientation</t>
  </si>
  <si>
    <t>MEOHGENSET3.orientation.r11</t>
  </si>
  <si>
    <t>MEOHGENSET3.orientation.r12</t>
  </si>
  <si>
    <t>MEOHGENSET3.orientation.r13</t>
  </si>
  <si>
    <t>MEOHGENSET3.orientation.r21</t>
  </si>
  <si>
    <t>MEOHGENSET3.orientation.r22</t>
  </si>
  <si>
    <t>MEOHGENSET3.orientation.r23</t>
  </si>
  <si>
    <t>MEOHGENSET3.orientation.r31</t>
  </si>
  <si>
    <t>MEOHGENSET3.orientation.r32</t>
  </si>
  <si>
    <t>MEOHGENSET3.orientation.r33</t>
  </si>
  <si>
    <t>MEOHGENSET3.kind</t>
  </si>
  <si>
    <t>MEOHGENSET3.color\MGO</t>
  </si>
  <si>
    <t>MEOHGENSET3.color\MeOH</t>
  </si>
  <si>
    <t>MEOHGENSET3.color\Full_MeOH</t>
  </si>
  <si>
    <t>MEOHGENSET4.n_items</t>
  </si>
  <si>
    <t>MEOHGENSET4.coord</t>
  </si>
  <si>
    <t>MEOHGENSET4.coord.x</t>
  </si>
  <si>
    <t>MEOHGENSET4.coord.y</t>
  </si>
  <si>
    <t>MEOHGENSET4.coord.z</t>
  </si>
  <si>
    <t>MEOHGENSET4.wid_diameter</t>
  </si>
  <si>
    <t>MEOHGENSET4.h</t>
  </si>
  <si>
    <t>MEOHGENSET4.l</t>
  </si>
  <si>
    <t>MEOHGENSET4.orientation</t>
  </si>
  <si>
    <t>MEOHGENSET4.orientation.r11</t>
  </si>
  <si>
    <t>MEOHGENSET4.orientation.r12</t>
  </si>
  <si>
    <t>MEOHGENSET4.orientation.r13</t>
  </si>
  <si>
    <t>MEOHGENSET4.orientation.r21</t>
  </si>
  <si>
    <t>MEOHGENSET4.orientation.r22</t>
  </si>
  <si>
    <t>MEOHGENSET4.orientation.r23</t>
  </si>
  <si>
    <t>MEOHGENSET4.orientation.r31</t>
  </si>
  <si>
    <t>MEOHGENSET4.orientation.r32</t>
  </si>
  <si>
    <t>MEOHGENSET4.orientation.r33</t>
  </si>
  <si>
    <t>MEOHGENSET4.kind</t>
  </si>
  <si>
    <t>MEOHGENSET4.color\MGO</t>
  </si>
  <si>
    <t>MEOHGENSET4.color\MeOH</t>
  </si>
  <si>
    <t>MEOHGENSET4.color\Full_MeOH</t>
  </si>
  <si>
    <t>N2DOWN.mass_margin</t>
  </si>
  <si>
    <t>N2DOWN.coord</t>
  </si>
  <si>
    <t>N2DOWN.coord.x</t>
  </si>
  <si>
    <t>N2DOWN.coord.y</t>
  </si>
  <si>
    <t>N2DOWN.coord.z</t>
  </si>
  <si>
    <t>N2DOWN.wid_diameter</t>
  </si>
  <si>
    <t>N2DOWN.h</t>
  </si>
  <si>
    <t>N2DOWN.l</t>
  </si>
  <si>
    <t>N2DOWN.orientation</t>
  </si>
  <si>
    <t>N2DOWN.orientation.r11</t>
  </si>
  <si>
    <t>N2DOWN.orientation.r12</t>
  </si>
  <si>
    <t>N2DOWN.orientation.r13</t>
  </si>
  <si>
    <t>N2DOWN.orientation.r21</t>
  </si>
  <si>
    <t>N2DOWN.orientation.r22</t>
  </si>
  <si>
    <t>N2DOWN.orientation.r23</t>
  </si>
  <si>
    <t>N2DOWN.orientation.r31</t>
  </si>
  <si>
    <t>N2DOWN.orientation.r32</t>
  </si>
  <si>
    <t>N2DOWN.orientation.r33</t>
  </si>
  <si>
    <t>N2DOWN.kind</t>
  </si>
  <si>
    <t>N2DOWN.color\MGO</t>
  </si>
  <si>
    <t>N2DOWN.color\MeOH</t>
  </si>
  <si>
    <t>N2DOWN.color\Full_MeOH</t>
  </si>
  <si>
    <t>N2GEN.mass_margin</t>
  </si>
  <si>
    <t>N2GEN.coord</t>
  </si>
  <si>
    <t>N2GEN.coord.x</t>
  </si>
  <si>
    <t>N2GEN.coord.y</t>
  </si>
  <si>
    <t>N2GEN.coord.z</t>
  </si>
  <si>
    <t>N2GEN.wid_diameter</t>
  </si>
  <si>
    <t>N2GEN.h</t>
  </si>
  <si>
    <t>N2GEN.l</t>
  </si>
  <si>
    <t>N2GEN.orientation</t>
  </si>
  <si>
    <t>N2GEN.orientation.r11</t>
  </si>
  <si>
    <t>N2GEN.orientation.r12</t>
  </si>
  <si>
    <t>N2GEN.orientation.r13</t>
  </si>
  <si>
    <t>N2GEN.orientation.r21</t>
  </si>
  <si>
    <t>N2GEN.orientation.r22</t>
  </si>
  <si>
    <t>N2GEN.orientation.r23</t>
  </si>
  <si>
    <t>N2GEN.orientation.r31</t>
  </si>
  <si>
    <t>N2GEN.orientation.r32</t>
  </si>
  <si>
    <t>N2GEN.orientation.r33</t>
  </si>
  <si>
    <t>N2GEN.kind</t>
  </si>
  <si>
    <t>N2GEN.color\MGO</t>
  </si>
  <si>
    <t>N2GEN.color\MeOH</t>
  </si>
  <si>
    <t>N2GEN.color\Full_MeOH</t>
  </si>
  <si>
    <t>N2UP.coord</t>
  </si>
  <si>
    <t>N2UP.coord.x</t>
  </si>
  <si>
    <t>N2UP.coord.y</t>
  </si>
  <si>
    <t>N2UP.coord.z</t>
  </si>
  <si>
    <t>N2UP.wid_diameter</t>
  </si>
  <si>
    <t>N2UP.h</t>
  </si>
  <si>
    <t>N2UP.l</t>
  </si>
  <si>
    <t>N2UP.orientation</t>
  </si>
  <si>
    <t>N2UP.orientation.r11</t>
  </si>
  <si>
    <t>N2UP.orientation.r12</t>
  </si>
  <si>
    <t>N2UP.orientation.r13</t>
  </si>
  <si>
    <t>N2UP.orientation.r21</t>
  </si>
  <si>
    <t>N2UP.orientation.r22</t>
  </si>
  <si>
    <t>N2UP.orientation.r23</t>
  </si>
  <si>
    <t>N2UP.orientation.r31</t>
  </si>
  <si>
    <t>N2UP.orientation.r32</t>
  </si>
  <si>
    <t>N2UP.orientation.r33</t>
  </si>
  <si>
    <t>N2UP.kind</t>
  </si>
  <si>
    <t>N2UP.color\MGO</t>
  </si>
  <si>
    <t>N2UP.color\MeOH</t>
  </si>
  <si>
    <t>N2UP.color\Full_MeOH</t>
  </si>
  <si>
    <t>VENT.mass_margin</t>
  </si>
  <si>
    <t>VENT.coord</t>
  </si>
  <si>
    <t>VENT.coord.x</t>
  </si>
  <si>
    <t>VENT.coord.y</t>
  </si>
  <si>
    <t>VENT.coord.z</t>
  </si>
  <si>
    <t>VENT.wid_diameter</t>
  </si>
  <si>
    <t>VENT.h</t>
  </si>
  <si>
    <t>VENT.l</t>
  </si>
  <si>
    <t>VENT.orientation</t>
  </si>
  <si>
    <t>VENT.orientation.r11</t>
  </si>
  <si>
    <t>VENT.orientation.r12</t>
  </si>
  <si>
    <t>VENT.orientation.r13</t>
  </si>
  <si>
    <t>VENT.orientation.r21</t>
  </si>
  <si>
    <t>VENT.orientation.r22</t>
  </si>
  <si>
    <t>VENT.orientation.r23</t>
  </si>
  <si>
    <t>VENT.orientation.r31</t>
  </si>
  <si>
    <t>VENT.orientation.r32</t>
  </si>
  <si>
    <t>VENT.orientation.r33</t>
  </si>
  <si>
    <t>VENT.kind</t>
  </si>
  <si>
    <t>VENT.color\MGO</t>
  </si>
  <si>
    <t>VENT.color\MeOH</t>
  </si>
  <si>
    <t>VENT.color\Full_MeOH</t>
  </si>
  <si>
    <t>WATERSPRAYSYS.mass_margin</t>
  </si>
  <si>
    <t>WATERSPRAYSYS.coord</t>
  </si>
  <si>
    <t>WATERSPRAYSYS.coord.x</t>
  </si>
  <si>
    <t>WATERSPRAYSYS.coord.y</t>
  </si>
  <si>
    <t>WATERSPRAYSYS.coord.z</t>
  </si>
  <si>
    <t>WATERSPRAYSYS.wid_diameter</t>
  </si>
  <si>
    <t>WATERSPRAYSYS.h</t>
  </si>
  <si>
    <t>WATERSPRAYSYS.l</t>
  </si>
  <si>
    <t>WATERSPRAYSYS.orientation</t>
  </si>
  <si>
    <t>WATERSPRAYSYS.orientation.r11</t>
  </si>
  <si>
    <t>WATERSPRAYSYS.orientation.r12</t>
  </si>
  <si>
    <t>WATERSPRAYSYS.orientation.r13</t>
  </si>
  <si>
    <t>WATERSPRAYSYS.orientation.r21</t>
  </si>
  <si>
    <t>WATERSPRAYSYS.orientation.r22</t>
  </si>
  <si>
    <t>WATERSPRAYSYS.orientation.r23</t>
  </si>
  <si>
    <t>WATERSPRAYSYS.orientation.r31</t>
  </si>
  <si>
    <t>WATERSPRAYSYS.orientation.r32</t>
  </si>
  <si>
    <t>WATERSPRAYSYS.orientation.r33</t>
  </si>
  <si>
    <t>WATERSPRAYSYS.kind</t>
  </si>
  <si>
    <t>WATERSPRAYSYS.color\MGO</t>
  </si>
  <si>
    <t>WATERSPRAYSYS.color\MeOH</t>
  </si>
  <si>
    <t>WATERSPRAYSYS.color\Full_MeOH</t>
  </si>
  <si>
    <t>MGOGENSET1.n_items</t>
  </si>
  <si>
    <t>MGOGENSET1.coord</t>
  </si>
  <si>
    <t>MGOGENSET1.coord.x</t>
  </si>
  <si>
    <t>MGOGENSET1.coord.y</t>
  </si>
  <si>
    <t>MGOGENSET1.coord.z</t>
  </si>
  <si>
    <t>MGOGENSET1.wid_diameter</t>
  </si>
  <si>
    <t>MGOGENSET1.h</t>
  </si>
  <si>
    <t>MGOGENSET1.l</t>
  </si>
  <si>
    <t>MGOGENSET1.orientation</t>
  </si>
  <si>
    <t>MGOGENSET1.orientation.r11</t>
  </si>
  <si>
    <t>MGOGENSET1.orientation.r12</t>
  </si>
  <si>
    <t>MGOGENSET1.orientation.r13</t>
  </si>
  <si>
    <t>MGOGENSET1.orientation.r21</t>
  </si>
  <si>
    <t>MGOGENSET1.orientation.r22</t>
  </si>
  <si>
    <t>MGOGENSET1.orientation.r23</t>
  </si>
  <si>
    <t>MGOGENSET1.orientation.r31</t>
  </si>
  <si>
    <t>MGOGENSET1.orientation.r32</t>
  </si>
  <si>
    <t>MGOGENSET1.orientation.r33</t>
  </si>
  <si>
    <t>box</t>
  </si>
  <si>
    <t>MGOGENSET1.kind</t>
  </si>
  <si>
    <t>#0b07db</t>
  </si>
  <si>
    <t>MGOGENSET1.color\MGO</t>
  </si>
  <si>
    <t>MGOGENSET1.color\MeOH</t>
  </si>
  <si>
    <t>#07db0e</t>
  </si>
  <si>
    <t>MGOGENSET1.color\Full_MeOH</t>
  </si>
  <si>
    <t>MGOGENSET2.n_items</t>
  </si>
  <si>
    <t>MGOGENSET2.coord</t>
  </si>
  <si>
    <t>MGOGENSET2.coord.x</t>
  </si>
  <si>
    <t>MGOGENSET2.coord.y</t>
  </si>
  <si>
    <t>MGOGENSET2.coord.z</t>
  </si>
  <si>
    <t>MGOGENSET2.wid_diameter</t>
  </si>
  <si>
    <t>MGOGENSET2.h</t>
  </si>
  <si>
    <t>MGOGENSET2.l</t>
  </si>
  <si>
    <t>MGOGENSET2.orientation</t>
  </si>
  <si>
    <t>MGOGENSET2.orientation.r11</t>
  </si>
  <si>
    <t>MGOGENSET2.orientation.r12</t>
  </si>
  <si>
    <t>MGOGENSET2.orientation.r13</t>
  </si>
  <si>
    <t>MGOGENSET2.orientation.r21</t>
  </si>
  <si>
    <t>MGOGENSET2.orientation.r22</t>
  </si>
  <si>
    <t>MGOGENSET2.orientation.r23</t>
  </si>
  <si>
    <t>MGOGENSET2.orientation.r31</t>
  </si>
  <si>
    <t>MGOGENSET2.orientation.r32</t>
  </si>
  <si>
    <t>MGOGENSET2.orientation.r33</t>
  </si>
  <si>
    <t>MGOGENSET2.kind</t>
  </si>
  <si>
    <t>MGOGENSET2.color\MGO</t>
  </si>
  <si>
    <t>MGOGENSET2.color\MeOH</t>
  </si>
  <si>
    <t>MGOGENSET2.color\Full_MeOH</t>
  </si>
  <si>
    <t>MGOGENSET3.n_items</t>
  </si>
  <si>
    <t>MGOGENSET3.coord</t>
  </si>
  <si>
    <t>MGOGENSET3.coord.x</t>
  </si>
  <si>
    <t>MGOGENSET3.coord.y</t>
  </si>
  <si>
    <t>MGOGENSET3.coord.z</t>
  </si>
  <si>
    <t>MGOGENSET3.wid_diameter</t>
  </si>
  <si>
    <t>MGOGENSET3.h</t>
  </si>
  <si>
    <t>MGOGENSET3.l</t>
  </si>
  <si>
    <t>MGOGENSET3.orientation</t>
  </si>
  <si>
    <t>MGOGENSET3.orientation.r11</t>
  </si>
  <si>
    <t>MGOGENSET3.orientation.r12</t>
  </si>
  <si>
    <t>MGOGENSET3.orientation.r13</t>
  </si>
  <si>
    <t>MGOGENSET3.orientation.r21</t>
  </si>
  <si>
    <t>MGOGENSET3.orientation.r22</t>
  </si>
  <si>
    <t>MGOGENSET3.orientation.r23</t>
  </si>
  <si>
    <t>MGOGENSET3.orientation.r31</t>
  </si>
  <si>
    <t>MGOGENSET3.orientation.r32</t>
  </si>
  <si>
    <t>MGOGENSET3.orientation.r33</t>
  </si>
  <si>
    <t>MGOGENSET3.kind</t>
  </si>
  <si>
    <t>MGOGENSET3.color\MGO</t>
  </si>
  <si>
    <t>MGOGENSET3.color\MeOH</t>
  </si>
  <si>
    <t>MGOGENSET3.color\Full_MeOH</t>
  </si>
  <si>
    <t>MGOGENSET4.n_items</t>
  </si>
  <si>
    <t>MGOGENSET4.coord</t>
  </si>
  <si>
    <t>MGOGENSET4.coord.x</t>
  </si>
  <si>
    <t>MGOGENSET4.coord.y</t>
  </si>
  <si>
    <t>MGOGENSET4.coord.z</t>
  </si>
  <si>
    <t>MGOGENSET4.wid_diameter</t>
  </si>
  <si>
    <t>MGOGENSET4.h</t>
  </si>
  <si>
    <t>MGOGENSET4.l</t>
  </si>
  <si>
    <t>MGOGENSET4.orientation</t>
  </si>
  <si>
    <t>MGOGENSET4.orientation.r11</t>
  </si>
  <si>
    <t>MGOGENSET4.orientation.r12</t>
  </si>
  <si>
    <t>MGOGENSET4.orientation.r13</t>
  </si>
  <si>
    <t>MGOGENSET4.orientation.r21</t>
  </si>
  <si>
    <t>MGOGENSET4.orientation.r22</t>
  </si>
  <si>
    <t>MGOGENSET4.orientation.r23</t>
  </si>
  <si>
    <t>MGOGENSET4.orientation.r31</t>
  </si>
  <si>
    <t>MGOGENSET4.orientation.r32</t>
  </si>
  <si>
    <t>MGOGENSET4.orientation.r33</t>
  </si>
  <si>
    <t>MGOGENSET4.kind</t>
  </si>
  <si>
    <t>MGOGENSET4.color\MGO</t>
  </si>
  <si>
    <t>MGOGENSET4.color\MeOH</t>
  </si>
  <si>
    <t>MGOGENSET4.color\Full_MeOH</t>
  </si>
  <si>
    <t>TANKCOMP04.coord</t>
  </si>
  <si>
    <t>TANKCOMP04.coord.x</t>
  </si>
  <si>
    <t>TANKCOMP04.coord.y</t>
  </si>
  <si>
    <t>TANKCOMP04.coord.z</t>
  </si>
  <si>
    <t>TANKCOMP04.wid_diameter</t>
  </si>
  <si>
    <t>TANKCOMP04.h</t>
  </si>
  <si>
    <t>TANKCOMP04.orientation</t>
  </si>
  <si>
    <t>TANKCOMP04.orientation.r11</t>
  </si>
  <si>
    <t>TANKCOMP04.orientation.r12</t>
  </si>
  <si>
    <t>TANKCOMP04.orientation.r13</t>
  </si>
  <si>
    <t>TANKCOMP04.orientation.r21</t>
  </si>
  <si>
    <t>TANKCOMP04.orientation.r22</t>
  </si>
  <si>
    <t>TANKCOMP04.orientation.r23</t>
  </si>
  <si>
    <t>TANKCOMP04.orientation.r31</t>
  </si>
  <si>
    <t>TANKCOMP04.orientation.r32</t>
  </si>
  <si>
    <t>TANKCOMP04.orientation.r33</t>
  </si>
  <si>
    <t>TANKCOMP04.kind</t>
  </si>
  <si>
    <t>TANKCOMP04.color\MGO</t>
  </si>
  <si>
    <t>TANKCOMP04.color\MeOH</t>
  </si>
  <si>
    <t>TANKCOMP04.color\Full_MeOH</t>
  </si>
  <si>
    <t>TANKCOMP05.mass_margin</t>
  </si>
  <si>
    <t>TANKCOMP05.coord</t>
  </si>
  <si>
    <t>TANKCOMP05.coord.x</t>
  </si>
  <si>
    <t>TANKCOMP05.coord.y</t>
  </si>
  <si>
    <t>TANKCOMP05.coord.z</t>
  </si>
  <si>
    <t>TANKCOMP05.wid_diameter</t>
  </si>
  <si>
    <t>TANKCOMP05.h</t>
  </si>
  <si>
    <t>TANKCOMP05.l</t>
  </si>
  <si>
    <t>TANKCOMP05.orientation</t>
  </si>
  <si>
    <t>TANKCOMP05.orientation.r11</t>
  </si>
  <si>
    <t>TANKCOMP05.orientation.r12</t>
  </si>
  <si>
    <t>TANKCOMP05.orientation.r13</t>
  </si>
  <si>
    <t>TANKCOMP05.orientation.r21</t>
  </si>
  <si>
    <t>TANKCOMP05.orientation.r22</t>
  </si>
  <si>
    <t>TANKCOMP05.orientation.r23</t>
  </si>
  <si>
    <t>TANKCOMP05.orientation.r31</t>
  </si>
  <si>
    <t>TANKCOMP05.orientation.r32</t>
  </si>
  <si>
    <t>TANKCOMP05.orientation.r33</t>
  </si>
  <si>
    <t>TANKCOMP05.kind</t>
  </si>
  <si>
    <t>TANKCOMP05.color\MGO</t>
  </si>
  <si>
    <t>TANKCOMP05.color\MeOH</t>
  </si>
  <si>
    <t>TANKCOMP05.color\Full_MeOH</t>
  </si>
  <si>
    <t>TANKCOMP09.mass_margin</t>
  </si>
  <si>
    <t>TANKCOMP09.coord</t>
  </si>
  <si>
    <t>TANKCOMP09.coord.x</t>
  </si>
  <si>
    <t>TANKCOMP09.coord.y</t>
  </si>
  <si>
    <t>TANKCOMP09.coord.z</t>
  </si>
  <si>
    <t>TANKCOMP09.wid_diameter</t>
  </si>
  <si>
    <t>TANKCOMP09.h</t>
  </si>
  <si>
    <t>TANKCOMP09.l</t>
  </si>
  <si>
    <t>TANKCOMP09.orientation</t>
  </si>
  <si>
    <t>TANKCOMP09.orientation.r11</t>
  </si>
  <si>
    <t>TANKCOMP09.orientation.r12</t>
  </si>
  <si>
    <t>TANKCOMP09.orientation.r13</t>
  </si>
  <si>
    <t>TANKCOMP09.orientation.r21</t>
  </si>
  <si>
    <t>TANKCOMP09.orientation.r22</t>
  </si>
  <si>
    <t>TANKCOMP09.orientation.r23</t>
  </si>
  <si>
    <t>TANKCOMP09.orientation.r31</t>
  </si>
  <si>
    <t>TANKCOMP09.orientation.r32</t>
  </si>
  <si>
    <t>TANKCOMP09.orientation.r33</t>
  </si>
  <si>
    <t>TANKCOMP09.kind</t>
  </si>
  <si>
    <t>#b3b1b1</t>
  </si>
  <si>
    <t>TANKCOMP09.color\MGO</t>
  </si>
  <si>
    <t>TANKCOMP09.color\MeOH</t>
  </si>
  <si>
    <t>TANKCOMP09.color\Full_MeOH</t>
  </si>
  <si>
    <t>TANKCOMP10.mass_margin</t>
  </si>
  <si>
    <t>TANKCOMP10.coord</t>
  </si>
  <si>
    <t>TANKCOMP10.coord.x</t>
  </si>
  <si>
    <t>TANKCOMP10.coord.y</t>
  </si>
  <si>
    <t>TANKCOMP10.coord.z</t>
  </si>
  <si>
    <t>TANKCOMP10.wid_diameter</t>
  </si>
  <si>
    <t>TANKCOMP10.h</t>
  </si>
  <si>
    <t>TANKCOMP10.l</t>
  </si>
  <si>
    <t>TANKCOMP10.orientation</t>
  </si>
  <si>
    <t>TANKCOMP10.orientation.r11</t>
  </si>
  <si>
    <t>TANKCOMP10.orientation.r12</t>
  </si>
  <si>
    <t>TANKCOMP10.orientation.r13</t>
  </si>
  <si>
    <t>TANKCOMP10.orientation.r21</t>
  </si>
  <si>
    <t>TANKCOMP10.orientation.r22</t>
  </si>
  <si>
    <t>TANKCOMP10.orientation.r23</t>
  </si>
  <si>
    <t>TANKCOMP10.orientation.r31</t>
  </si>
  <si>
    <t>TANKCOMP10.orientation.r32</t>
  </si>
  <si>
    <t>TANKCOMP10.orientation.r33</t>
  </si>
  <si>
    <t>TANKCOMP10.kind</t>
  </si>
  <si>
    <t>TANKCOMP10.color\MGO</t>
  </si>
  <si>
    <t>TANKCOMP10.color\MeOH</t>
  </si>
  <si>
    <t>TANKCOMP10.color\Full_MeOH</t>
  </si>
  <si>
    <t>TANKCOMP14.mass_margin</t>
  </si>
  <si>
    <t>TANKCOMP14.coord</t>
  </si>
  <si>
    <t>TANKCOMP14.coord.x</t>
  </si>
  <si>
    <t>TANKCOMP14.coord.y</t>
  </si>
  <si>
    <t>TANKCOMP14.coord.z</t>
  </si>
  <si>
    <t>TANKCOMP14.wid_diameter</t>
  </si>
  <si>
    <t>TANKCOMP14.h</t>
  </si>
  <si>
    <t>TANKCOMP14.l</t>
  </si>
  <si>
    <t>TANKCOMP14.orientation</t>
  </si>
  <si>
    <t>TANKCOMP14.orientation.r11</t>
  </si>
  <si>
    <t>TANKCOMP14.orientation.r12</t>
  </si>
  <si>
    <t>TANKCOMP14.orientation.r13</t>
  </si>
  <si>
    <t>TANKCOMP14.orientation.r21</t>
  </si>
  <si>
    <t>TANKCOMP14.orientation.r22</t>
  </si>
  <si>
    <t>TANKCOMP14.orientation.r23</t>
  </si>
  <si>
    <t>TANKCOMP14.orientation.r31</t>
  </si>
  <si>
    <t>TANKCOMP14.orientation.r32</t>
  </si>
  <si>
    <t>TANKCOMP14.orientation.r33</t>
  </si>
  <si>
    <t>TANKCOMP14.kind</t>
  </si>
  <si>
    <t>TANKCOMP14.color\MGO</t>
  </si>
  <si>
    <t>#ffffff</t>
  </si>
  <si>
    <t>TANKCOMP14.color\MeOH</t>
  </si>
  <si>
    <t>TANKCOMP14.color\Full_MeOH</t>
  </si>
  <si>
    <t>TANKCOMP15.mass_margin</t>
  </si>
  <si>
    <t>TANKCOMP15.coord</t>
  </si>
  <si>
    <t>TANKCOMP15.coord.x</t>
  </si>
  <si>
    <t>TANKCOMP15.coord.y</t>
  </si>
  <si>
    <t>TANKCOMP15.coord.z</t>
  </si>
  <si>
    <t>TANKCOMP15.wid_diameter</t>
  </si>
  <si>
    <t>TANKCOMP15.h</t>
  </si>
  <si>
    <t>TANKCOMP15.l</t>
  </si>
  <si>
    <t>TANKCOMP15.orientation</t>
  </si>
  <si>
    <t>TANKCOMP15.orientation.r11</t>
  </si>
  <si>
    <t>TANKCOMP15.orientation.r12</t>
  </si>
  <si>
    <t>TANKCOMP15.orientation.r13</t>
  </si>
  <si>
    <t>TANKCOMP15.orientation.r21</t>
  </si>
  <si>
    <t>TANKCOMP15.orientation.r22</t>
  </si>
  <si>
    <t>TANKCOMP15.orientation.r23</t>
  </si>
  <si>
    <t>TANKCOMP15.orientation.r31</t>
  </si>
  <si>
    <t>TANKCOMP15.orientation.r32</t>
  </si>
  <si>
    <t>TANKCOMP15.orientation.r33</t>
  </si>
  <si>
    <t>TANKCOMP15.kind</t>
  </si>
  <si>
    <t>TANKCOMP15.color\MGO</t>
  </si>
  <si>
    <t>TANKCOMP15.color\MeOH</t>
  </si>
  <si>
    <t>TANKCOMP15.color\Full_MeOH</t>
  </si>
  <si>
    <t>TANKCOMP21.mass_margin</t>
  </si>
  <si>
    <t>TANKCOMP21.coord</t>
  </si>
  <si>
    <t>TANKCOMP21.coord.x</t>
  </si>
  <si>
    <t>TANKCOMP21.coord.y</t>
  </si>
  <si>
    <t>TANKCOMP21.coord.z</t>
  </si>
  <si>
    <t>TANKCOMP21.wid_diameter</t>
  </si>
  <si>
    <t>TANKCOMP21.h</t>
  </si>
  <si>
    <t>TANKCOMP21.l</t>
  </si>
  <si>
    <t>TANKCOMP21.orientation</t>
  </si>
  <si>
    <t>TANKCOMP21.orientation.r11</t>
  </si>
  <si>
    <t>TANKCOMP21.orientation.r12</t>
  </si>
  <si>
    <t>TANKCOMP21.orientation.r13</t>
  </si>
  <si>
    <t>TANKCOMP21.orientation.r21</t>
  </si>
  <si>
    <t>TANKCOMP21.orientation.r22</t>
  </si>
  <si>
    <t>TANKCOMP21.orientation.r23</t>
  </si>
  <si>
    <t>TANKCOMP21.orientation.r31</t>
  </si>
  <si>
    <t>TANKCOMP21.orientation.r32</t>
  </si>
  <si>
    <t>TANKCOMP21.orientation.r33</t>
  </si>
  <si>
    <t>TANKCOMP21.kind</t>
  </si>
  <si>
    <t>TANKCOMP21.color\MGO</t>
  </si>
  <si>
    <t>TANKCOMP21.color\MeOH</t>
  </si>
  <si>
    <t>TANKCOMP21.color\Full_MeOH</t>
  </si>
  <si>
    <t>TANKCOMP22.mass_margin</t>
  </si>
  <si>
    <t>TANKCOMP22.coord</t>
  </si>
  <si>
    <t>TANKCOMP22.coord.x</t>
  </si>
  <si>
    <t>TANKCOMP22.coord.y</t>
  </si>
  <si>
    <t>TANKCOMP22.coord.z</t>
  </si>
  <si>
    <t>TANKCOMP22.wid_diameter</t>
  </si>
  <si>
    <t>TANKCOMP22.h</t>
  </si>
  <si>
    <t>TANKCOMP22.l</t>
  </si>
  <si>
    <t>TANKCOMP22.orientation</t>
  </si>
  <si>
    <t>TANKCOMP22.orientation.r11</t>
  </si>
  <si>
    <t>TANKCOMP22.orientation.r12</t>
  </si>
  <si>
    <t>TANKCOMP22.orientation.r13</t>
  </si>
  <si>
    <t>TANKCOMP22.orientation.r21</t>
  </si>
  <si>
    <t>TANKCOMP22.orientation.r22</t>
  </si>
  <si>
    <t>TANKCOMP22.orientation.r23</t>
  </si>
  <si>
    <t>TANKCOMP22.orientation.r31</t>
  </si>
  <si>
    <t>TANKCOMP22.orientation.r32</t>
  </si>
  <si>
    <t>TANKCOMP22.orientation.r33</t>
  </si>
  <si>
    <t>TANKCOMP22.kind</t>
  </si>
  <si>
    <t>TANKCOMP22.color\MGO</t>
  </si>
  <si>
    <t>TANKCOMP22.color\MeOH</t>
  </si>
  <si>
    <t>TANKCOMP22.color\Full_MeOH</t>
  </si>
  <si>
    <t>TANKCOMP24.mass_margin</t>
  </si>
  <si>
    <t>TANKCOMP24.coord</t>
  </si>
  <si>
    <t>TANKCOMP24.coord.x</t>
  </si>
  <si>
    <t>TANKCOMP24.coord.y</t>
  </si>
  <si>
    <t>TANKCOMP24.coord.z</t>
  </si>
  <si>
    <t>TANKCOMP24.wid_diameter</t>
  </si>
  <si>
    <t>TANKCOMP24.h</t>
  </si>
  <si>
    <t>TANKCOMP24.l</t>
  </si>
  <si>
    <t>TANKCOMP24.orientation</t>
  </si>
  <si>
    <t>TANKCOMP24.orientation.r11</t>
  </si>
  <si>
    <t>TANKCOMP24.orientation.r12</t>
  </si>
  <si>
    <t>TANKCOMP24.orientation.r13</t>
  </si>
  <si>
    <t>TANKCOMP24.orientation.r21</t>
  </si>
  <si>
    <t>TANKCOMP24.orientation.r22</t>
  </si>
  <si>
    <t>TANKCOMP24.orientation.r23</t>
  </si>
  <si>
    <t>TANKCOMP24.orientation.r31</t>
  </si>
  <si>
    <t>TANKCOMP24.orientation.r32</t>
  </si>
  <si>
    <t>TANKCOMP24.orientation.r33</t>
  </si>
  <si>
    <t>TANKCOMP24.kind</t>
  </si>
  <si>
    <t>TANKCOMP24.color\MGO</t>
  </si>
  <si>
    <t>TANKCOMP24.color\MeOH</t>
  </si>
  <si>
    <t>TANKCOMP24.color\Full_MeOH</t>
  </si>
  <si>
    <t>TANKCOMP25.mass_margin</t>
  </si>
  <si>
    <t>TANKCOMP25.coord</t>
  </si>
  <si>
    <t>TANKCOMP25.coord.x</t>
  </si>
  <si>
    <t>TANKCOMP25.coord.y</t>
  </si>
  <si>
    <t>TANKCOMP25.coord.z</t>
  </si>
  <si>
    <t>TANKCOMP25.wid_diameter</t>
  </si>
  <si>
    <t>TANKCOMP25.h</t>
  </si>
  <si>
    <t>TANKCOMP25.l</t>
  </si>
  <si>
    <t>TANKCOMP25.orientation</t>
  </si>
  <si>
    <t>TANKCOMP25.orientation.r11</t>
  </si>
  <si>
    <t>TANKCOMP25.orientation.r12</t>
  </si>
  <si>
    <t>TANKCOMP25.orientation.r13</t>
  </si>
  <si>
    <t>TANKCOMP25.orientation.r21</t>
  </si>
  <si>
    <t>TANKCOMP25.orientation.r22</t>
  </si>
  <si>
    <t>TANKCOMP25.orientation.r23</t>
  </si>
  <si>
    <t>TANKCOMP25.orientation.r31</t>
  </si>
  <si>
    <t>TANKCOMP25.orientation.r32</t>
  </si>
  <si>
    <t>TANKCOMP25.orientation.r33</t>
  </si>
  <si>
    <t>TANKCOMP25.kind</t>
  </si>
  <si>
    <t>TANKCOMP25.color\MGO</t>
  </si>
  <si>
    <t>TANKCOMP25.color\MeOH</t>
  </si>
  <si>
    <t>TANKCOMP25.color\Full_MeOH</t>
  </si>
  <si>
    <t>TANKCOMP26.mass_margin</t>
  </si>
  <si>
    <t>TANKCOMP26.coord</t>
  </si>
  <si>
    <t>TANKCOMP26.coord.x</t>
  </si>
  <si>
    <t>TANKCOMP26.coord.y</t>
  </si>
  <si>
    <t>TANKCOMP26.coord.z</t>
  </si>
  <si>
    <t>TANKCOMP26.wid_diameter</t>
  </si>
  <si>
    <t>TANKCOMP26.h</t>
  </si>
  <si>
    <t>TANKCOMP26.l</t>
  </si>
  <si>
    <t>TANKCOMP26.orientation</t>
  </si>
  <si>
    <t>TANKCOMP26.orientation.r11</t>
  </si>
  <si>
    <t>TANKCOMP26.orientation.r12</t>
  </si>
  <si>
    <t>TANKCOMP26.orientation.r13</t>
  </si>
  <si>
    <t>TANKCOMP26.orientation.r21</t>
  </si>
  <si>
    <t>TANKCOMP26.orientation.r22</t>
  </si>
  <si>
    <t>TANKCOMP26.orientation.r23</t>
  </si>
  <si>
    <t>TANKCOMP26.orientation.r31</t>
  </si>
  <si>
    <t>TANKCOMP26.orientation.r32</t>
  </si>
  <si>
    <t>TANKCOMP26.orientation.r33</t>
  </si>
  <si>
    <t>TANKCOMP26.kind</t>
  </si>
  <si>
    <t>TANKCOMP26.color\MGO</t>
  </si>
  <si>
    <t>TANKCOMP26.color\MeOH</t>
  </si>
  <si>
    <t>TANKCOMP26.color\Full_MeOH</t>
  </si>
  <si>
    <t>TANKCOMP27.mass_margin</t>
  </si>
  <si>
    <t>TANKCOMP27.coord</t>
  </si>
  <si>
    <t>TANKCOMP27.coord.x</t>
  </si>
  <si>
    <t>TANKCOMP27.coord.y</t>
  </si>
  <si>
    <t>TANKCOMP27.coord.z</t>
  </si>
  <si>
    <t>TANKCOMP27.wid_diameter</t>
  </si>
  <si>
    <t>TANKCOMP27.h</t>
  </si>
  <si>
    <t>TANKCOMP27.l</t>
  </si>
  <si>
    <t>TANKCOMP27.orientation</t>
  </si>
  <si>
    <t>TANKCOMP27.orientation.r11</t>
  </si>
  <si>
    <t>TANKCOMP27.orientation.r12</t>
  </si>
  <si>
    <t>TANKCOMP27.orientation.r13</t>
  </si>
  <si>
    <t>TANKCOMP27.orientation.r21</t>
  </si>
  <si>
    <t>TANKCOMP27.orientation.r22</t>
  </si>
  <si>
    <t>TANKCOMP27.orientation.r23</t>
  </si>
  <si>
    <t>TANKCOMP27.orientation.r31</t>
  </si>
  <si>
    <t>TANKCOMP27.orientation.r32</t>
  </si>
  <si>
    <t>TANKCOMP27.orientation.r33</t>
  </si>
  <si>
    <t>TANKCOMP27.kind</t>
  </si>
  <si>
    <t>TANKCOMP27.color\MGO</t>
  </si>
  <si>
    <t>TANKCOMP27.color\MeOH</t>
  </si>
  <si>
    <t>TANKCOMP27.color\Full_MeOH</t>
  </si>
  <si>
    <t>TANKCOMP28.mass_margin</t>
  </si>
  <si>
    <t>TANKCOMP28.coord</t>
  </si>
  <si>
    <t>TANKCOMP28.coord.x</t>
  </si>
  <si>
    <t>TANKCOMP28.coord.y</t>
  </si>
  <si>
    <t>TANKCOMP28.coord.z</t>
  </si>
  <si>
    <t>TANKCOMP28.wid_diameter</t>
  </si>
  <si>
    <t>TANKCOMP28.h</t>
  </si>
  <si>
    <t>TANKCOMP28.l</t>
  </si>
  <si>
    <t>TANKCOMP28.orientation</t>
  </si>
  <si>
    <t>TANKCOMP28.orientation.r11</t>
  </si>
  <si>
    <t>TANKCOMP28.orientation.r12</t>
  </si>
  <si>
    <t>TANKCOMP28.orientation.r13</t>
  </si>
  <si>
    <t>TANKCOMP28.orientation.r21</t>
  </si>
  <si>
    <t>TANKCOMP28.orientation.r22</t>
  </si>
  <si>
    <t>TANKCOMP28.orientation.r23</t>
  </si>
  <si>
    <t>TANKCOMP28.orientation.r31</t>
  </si>
  <si>
    <t>TANKCOMP28.orientation.r32</t>
  </si>
  <si>
    <t>TANKCOMP28.orientation.r33</t>
  </si>
  <si>
    <t>TANKCOMP28.kind</t>
  </si>
  <si>
    <t>TANKCOMP28.color\MGO</t>
  </si>
  <si>
    <t>TANKCOMP28.color\MeOH</t>
  </si>
  <si>
    <t>TANKCOMP28.color\Full_MeOH</t>
  </si>
  <si>
    <t>TANKCOMP31.mass_margin</t>
  </si>
  <si>
    <t>TANKCOMP31.coord</t>
  </si>
  <si>
    <t>TANKCOMP31.coord.x</t>
  </si>
  <si>
    <t>TANKCOMP31.coord.y</t>
  </si>
  <si>
    <t>TANKCOMP31.coord.z</t>
  </si>
  <si>
    <t>TANKCOMP31.wid_diameter</t>
  </si>
  <si>
    <t>TANKCOMP31.h</t>
  </si>
  <si>
    <t>TANKCOMP31.l</t>
  </si>
  <si>
    <t>TANKCOMP31.orientation</t>
  </si>
  <si>
    <t>TANKCOMP31.orientation.r11</t>
  </si>
  <si>
    <t>TANKCOMP31.orientation.r12</t>
  </si>
  <si>
    <t>TANKCOMP31.orientation.r13</t>
  </si>
  <si>
    <t>TANKCOMP31.orientation.r21</t>
  </si>
  <si>
    <t>TANKCOMP31.orientation.r22</t>
  </si>
  <si>
    <t>TANKCOMP31.orientation.r23</t>
  </si>
  <si>
    <t>TANKCOMP31.orientation.r31</t>
  </si>
  <si>
    <t>TANKCOMP31.orientation.r32</t>
  </si>
  <si>
    <t>TANKCOMP31.orientation.r33</t>
  </si>
  <si>
    <t>TANKCOMP31.kind</t>
  </si>
  <si>
    <t>TANKCOMP31.color\MGO</t>
  </si>
  <si>
    <t>TANKCOMP31.color\MeOH</t>
  </si>
  <si>
    <t>TANKCOMP31.color\Full_MeOH</t>
  </si>
  <si>
    <t>TANKCOMP32.mass_margin</t>
  </si>
  <si>
    <t>TANKCOMP32.coord</t>
  </si>
  <si>
    <t>TANKCOMP32.coord.x</t>
  </si>
  <si>
    <t>TANKCOMP32.coord.y</t>
  </si>
  <si>
    <t>TANKCOMP32.coord.z</t>
  </si>
  <si>
    <t>TANKCOMP32.wid_diameter</t>
  </si>
  <si>
    <t>TANKCOMP32.h</t>
  </si>
  <si>
    <t>TANKCOMP32.l</t>
  </si>
  <si>
    <t>TANKCOMP32.orientation</t>
  </si>
  <si>
    <t>TANKCOMP32.orientation.r11</t>
  </si>
  <si>
    <t>TANKCOMP32.orientation.r12</t>
  </si>
  <si>
    <t>TANKCOMP32.orientation.r13</t>
  </si>
  <si>
    <t>TANKCOMP32.orientation.r21</t>
  </si>
  <si>
    <t>TANKCOMP32.orientation.r22</t>
  </si>
  <si>
    <t>TANKCOMP32.orientation.r23</t>
  </si>
  <si>
    <t>TANKCOMP32.orientation.r31</t>
  </si>
  <si>
    <t>TANKCOMP32.orientation.r32</t>
  </si>
  <si>
    <t>TANKCOMP32.orientation.r33</t>
  </si>
  <si>
    <t>TANKCOMP32.kind</t>
  </si>
  <si>
    <t>TANKCOMP32.color\MGO</t>
  </si>
  <si>
    <t>TANKCOMP32.color\MeOH</t>
  </si>
  <si>
    <t>TANKCOMP32.color\Full_MeOH</t>
  </si>
  <si>
    <t>Element Definition</t>
  </si>
  <si>
    <t>FuelType MeOH</t>
  </si>
  <si>
    <t>FuelTypeMGO</t>
  </si>
  <si>
    <t>FuelTypeFullMeOH</t>
  </si>
  <si>
    <t>3DShapeColor MeOH</t>
  </si>
  <si>
    <t>3DShapeColor MGO</t>
  </si>
  <si>
    <t>3DShapeColor FullMeOH</t>
  </si>
  <si>
    <t>Available Colours:</t>
  </si>
  <si>
    <t>Green</t>
  </si>
  <si>
    <t>Blue</t>
  </si>
  <si>
    <t>White</t>
  </si>
  <si>
    <t>Grey</t>
  </si>
  <si>
    <t>DEFAULT black</t>
  </si>
  <si>
    <t>#080808</t>
  </si>
  <si>
    <t>X,xx</t>
  </si>
  <si>
    <t>XXXX,xx</t>
  </si>
  <si>
    <t>X,xxx</t>
  </si>
  <si>
    <t>XXX,xx</t>
  </si>
  <si>
    <t>XX,xxx</t>
  </si>
  <si>
    <t>Public Ship Conversion Model</t>
  </si>
  <si>
    <t>DESIGN_SESSION_PHASE</t>
  </si>
  <si>
    <t>88876e37-5fad-40d3-872a-9b70080345ec</t>
  </si>
  <si>
    <t>d03b6b1e-5ed6-4913-902b-e2eb63449abe</t>
  </si>
  <si>
    <t>f8fea243-23f0-4f8c-a3e2-d755fff0ab2a</t>
  </si>
  <si>
    <t>84dbf743-8e7f-4d40-8737-e771f61e61fe</t>
  </si>
  <si>
    <t>b0b6068e-acb5-477e-b208-f1e69f4a063e</t>
  </si>
  <si>
    <t>488712c4-ff84-47cd-a5e8-f9b763c75ea0</t>
  </si>
  <si>
    <t>824a134a-d34d-4108-a138-e022461cba72</t>
  </si>
  <si>
    <t>4212914a-8a38-421e-acb2-0e20ae3d4097</t>
  </si>
  <si>
    <t>f5fa5bd5-9227-424a-b426-5fca92383db5</t>
  </si>
  <si>
    <t>3de999b7-5243-4e8e-ad83-a02b1669219f</t>
  </si>
  <si>
    <t>36901d0e-a6af-48c7-918a-a8322e33b332</t>
  </si>
  <si>
    <t>8c9f4077-7571-4602-9744-841554f37254</t>
  </si>
  <si>
    <t>e90733b5-11d8-47ee-943f-aa71c2ae0f29</t>
  </si>
  <si>
    <t>3e2bbe73-686b-4651-9914-8f5b94c7960f</t>
  </si>
  <si>
    <t>ac4c7eec-c633-4558-ad1d-dc846a52b386</t>
  </si>
  <si>
    <t>9b90e5a0-c056-402c-8918-8de409d53904</t>
  </si>
  <si>
    <t>f215f223-cba2-4fe4-9d5c-b1818d53382e</t>
  </si>
  <si>
    <t>8edb57cc-ae6d-45aa-bad8-fd47b1512d6c</t>
  </si>
  <si>
    <t>a9295060-19a4-40cf-9491-79f6fce46026</t>
  </si>
  <si>
    <t>7751849f-76c1-4b17-8501-d5093d663d5b</t>
  </si>
  <si>
    <t>4d2c030d-925b-44f5-b8a4-124df0393065</t>
  </si>
  <si>
    <t>a79e4f59-4eef-45d6-90e1-57a4e0f67804</t>
  </si>
  <si>
    <t>a0e1de20-6555-425c-b344-b96560050974</t>
  </si>
  <si>
    <t>144aadd4-9b9c-4dc4-af0b-a2d3dc0e7f6b</t>
  </si>
  <si>
    <t>d1396e34-ff59-4446-8bac-8d75eda7d41f</t>
  </si>
  <si>
    <t>a3623e18-7321-423b-9941-076c6ce9f164</t>
  </si>
  <si>
    <t/>
  </si>
  <si>
    <t>ed7f6234-1332-4613-af7e-ef36b72ad415</t>
  </si>
  <si>
    <t>be080912-8fd9-4c96-8a2c-dc6483190c13</t>
  </si>
  <si>
    <t>d566b402-2205-4ad6-849c-687aa174ceef</t>
  </si>
  <si>
    <t>e7a2fe22-0f84-4adf-bf61-7ffab3a85f18</t>
  </si>
  <si>
    <t>75a43018-588e-4b4a-9aed-757fed513f76</t>
  </si>
  <si>
    <t>e8b1a27c-3d8a-4a64-926f-a116ff9dce76</t>
  </si>
  <si>
    <t>b4499810-4a2a-41d5-b121-ab5d358a9f93</t>
  </si>
  <si>
    <t>0e79401f-22e0-4b21-ac6a-fdc5652a5939</t>
  </si>
  <si>
    <t>d547a79d-5c98-4205-b23c-f79c82fb4ade</t>
  </si>
  <si>
    <t>7de95640-f5c4-427c-9ffa-7309d9580611</t>
  </si>
  <si>
    <t>08b6bf8d-5098-4e5a-8b9b-f4a303e9df15</t>
  </si>
  <si>
    <t>b405e047-1772-4738-8ef2-5ab6167cbf5f</t>
  </si>
  <si>
    <t>fdbe2334-ae0e-4448-a886-ab7d946c78a4</t>
  </si>
  <si>
    <t>52b1fb14-c851-4787-b857-9f6ed44ac92a</t>
  </si>
  <si>
    <t>c42e4839-55b2-48cd-8bae-5cda67d850b3</t>
  </si>
  <si>
    <t>c79efd16-70aa-4d0f-ab1c-45b848d24632</t>
  </si>
  <si>
    <t>c05835fb-b875-4c4c-93f4-0afdd36b5fa3</t>
  </si>
  <si>
    <t>d95fca9e-6859-4c36-bc67-f274c21b6ce8</t>
  </si>
  <si>
    <t>203d988b-4dde-4cc4-920e-b017ce357001</t>
  </si>
  <si>
    <t>44471892-02a3-4125-94ba-1a31bee8ff1a</t>
  </si>
  <si>
    <t>6a01e6d5-6872-4a7a-998c-2920666be538</t>
  </si>
  <si>
    <t>ad312a63-70ea-4e07-8852-00fe35a75966</t>
  </si>
  <si>
    <t>8ab7c18a-c81b-400e-bf8c-26b87912e1be</t>
  </si>
  <si>
    <t>1baa480c-9d8d-4218-a486-841b06afce4c</t>
  </si>
  <si>
    <t>bc83ef9f-0b05-4dd3-8545-e89b5f57d59e</t>
  </si>
  <si>
    <t>0639292b-71dc-47d3-a707-cb1fc784930e</t>
  </si>
  <si>
    <t>44d5cb90-fe01-4ace-9256-d9e5615b1330</t>
  </si>
  <si>
    <t>c30bead5-f691-4e8b-9a89-20f5ed44ffc5</t>
  </si>
  <si>
    <t>3fc20444-9b4e-4599-88f5-4cda95e67260</t>
  </si>
  <si>
    <t>3ee2c0a7-d980-481a-b948-a3694d904c91</t>
  </si>
  <si>
    <t>b9503950-ec29-4416-bfc0-5cd2a510d53f</t>
  </si>
  <si>
    <t>e16f353c-2d38-4360-85ae-45304abcf899</t>
  </si>
  <si>
    <t>aedcdc69-524b-4c79-b287-6ca815b8de59</t>
  </si>
  <si>
    <t>3d293293-2939-46d0-b6df-70372431fbbd</t>
  </si>
  <si>
    <t>d6815876-997c-447c-af63-b4128504c56d</t>
  </si>
  <si>
    <t>713fe577-9012-4397-8ef1-6105c1c1c426</t>
  </si>
  <si>
    <t>2b8ecbd1-59d7-4c46-a666-f3857bde9938</t>
  </si>
  <si>
    <t>c65125a6-d05f-467d-b67f-7aa9207b350c</t>
  </si>
  <si>
    <t>d013bd91-0e34-4b46-b708-006e2d155ccc</t>
  </si>
  <si>
    <t>aba5ef9d-476d-47ca-b8be-776207b8f55e</t>
  </si>
  <si>
    <t>6816baf5-a6bd-4609-99e9-cfa2afe39658</t>
  </si>
  <si>
    <t>af818ade-4405-4796-bb66-0dfaa3af20c9</t>
  </si>
  <si>
    <t>9702e7e6-e5bb-432a-89ab-e1ce50fbd694</t>
  </si>
  <si>
    <t>b7cf4203-c570-4daa-b851-a72329276be7</t>
  </si>
  <si>
    <t>dab534c9-2114-4708-92f2-055596394f92</t>
  </si>
  <si>
    <t>2d6001a1-7638-4084-8786-c2e68b12e4df</t>
  </si>
  <si>
    <t>b5974f5b-3957-4384-8cba-763b1e212f26</t>
  </si>
  <si>
    <t>78548bcd-7de5-4bbd-8bbc-87ac6f875716</t>
  </si>
  <si>
    <t>c0b3c614-4344-4c6d-a11a-a8bfea0bf917</t>
  </si>
  <si>
    <t>9abca9ba-bd51-43e0-ab7d-3c968e889eff</t>
  </si>
  <si>
    <t>c33d469c-22a2-427e-9249-30650e9f9bee</t>
  </si>
  <si>
    <t>5a26a500-8092-4c5f-9b9f-b7d22e8b2e12</t>
  </si>
  <si>
    <t>a2b00565-e274-47d5-8cf8-053eed5994ee</t>
  </si>
  <si>
    <t>cb7123c5-fe10-41dc-9891-53ea89d28242</t>
  </si>
  <si>
    <t>81906627-bbbb-4afd-a629-d4a1444da982</t>
  </si>
  <si>
    <t>d42a1862-530f-490e-911d-34785b0057df</t>
  </si>
  <si>
    <t>4c18bf84-2d68-4bba-9356-a5fa6eabd0b7</t>
  </si>
  <si>
    <t>0b989711-b663-4851-b241-a1c93e9c99ca</t>
  </si>
  <si>
    <t>2dde4e3e-d271-40f9-b295-a43cf3760f82</t>
  </si>
  <si>
    <t>fda7dc90-1585-4b79-95aa-4be41c8a481c</t>
  </si>
  <si>
    <t>c371077c-2746-4acf-86b9-b79453d17b1e</t>
  </si>
  <si>
    <t>b4414748-6fd8-40ec-8aec-0e0f1318abaf</t>
  </si>
  <si>
    <t>d6302693-46c4-45e1-b094-5d550cf23353</t>
  </si>
  <si>
    <t>79808b37-b254-4d3a-a5e6-f353f6df4d30</t>
  </si>
  <si>
    <t>ce248a68-8eeb-4efa-8a7f-544c0245c843</t>
  </si>
  <si>
    <t>70080032-6001-41c3-b994-7af650c252ac</t>
  </si>
  <si>
    <t>4a4e6e3e-95fa-4f98-85b1-135fcc08cf52</t>
  </si>
  <si>
    <t>85a63cd6-4aea-4e5d-b6a0-4958b7033f91</t>
  </si>
  <si>
    <t>7d7d2273-9987-4ddd-99dc-f6efc9c1afcc</t>
  </si>
  <si>
    <t>1c458daf-7945-430e-8c1b-b4d298b0d398</t>
  </si>
  <si>
    <t>846543bc-e6c4-4ad3-a973-f75755abd929</t>
  </si>
  <si>
    <t>4602c51e-4234-41e2-96ec-7c81e1e09e91</t>
  </si>
  <si>
    <t>5244b506-f9d1-496c-a2b6-73b63ee11d5e</t>
  </si>
  <si>
    <t>3a3ab7d2-c4dc-43f9-9a65-6fd4e1fd36cf</t>
  </si>
  <si>
    <t>ae356d04-b5dc-4172-a236-c10396f72d0a</t>
  </si>
  <si>
    <t>b9fbf357-eed5-4b8a-bad1-f5b6475078ea</t>
  </si>
  <si>
    <t>f166e05c-58c0-4102-bc68-01a1e4d51da3</t>
  </si>
  <si>
    <t>ce38f724-2c4a-4be3-9b0d-0c88ef09b91f</t>
  </si>
  <si>
    <t>6be1c203-619f-435c-9bd2-bd3c35fd94b9</t>
  </si>
  <si>
    <t>4303af71-f5cc-4bd7-a109-69faafee2df3</t>
  </si>
  <si>
    <t>d583cf0d-854b-4b75-93c7-897344409808</t>
  </si>
  <si>
    <t>4588acb2-89a3-422d-ac89-425a579baaab</t>
  </si>
  <si>
    <t>bd892cd6-851d-4a36-b47e-7f77fce3ec9f</t>
  </si>
  <si>
    <t>04df8bab-7ccc-49bd-b484-906a6ae821f5</t>
  </si>
  <si>
    <t>1013409c-ecdd-4723-ab60-b39479173c51</t>
  </si>
  <si>
    <t>310a5f92-cd38-41a8-8fe8-d52bcc18a8d4</t>
  </si>
  <si>
    <t>4bc595a2-abe2-4d03-91ea-3392079c0b74</t>
  </si>
  <si>
    <t>ea19305b-40d7-438f-89d3-fe69a0fcbe8b</t>
  </si>
  <si>
    <t>e75baf2b-c7c5-437a-a3df-ab2b05b8253d</t>
  </si>
  <si>
    <t>29b8a159-5b3d-4a02-89c8-75687fe71c6b</t>
  </si>
  <si>
    <t>d43b005b-4f79-4170-acd3-ae1ba9ec1ea5</t>
  </si>
  <si>
    <t>410232b7-6bc6-4efe-9be8-ace4c8fb5810</t>
  </si>
  <si>
    <t>193f530e-4ad7-4f19-a35d-3d1dcf15b44b</t>
  </si>
  <si>
    <t>02246bc2-3d8b-4e5b-b26c-01ab81968505</t>
  </si>
  <si>
    <t xml:space="preserve">      Coordinates</t>
  </si>
  <si>
    <t>a48a8638-0475-4471-977b-456573e01dd7</t>
  </si>
  <si>
    <t>x [m]</t>
  </si>
  <si>
    <t>a48a8638-0475-4471-977b-456573e01dd7:0</t>
  </si>
  <si>
    <t>y [m]</t>
  </si>
  <si>
    <t>a48a8638-0475-4471-977b-456573e01dd7:1</t>
  </si>
  <si>
    <t>z [m]</t>
  </si>
  <si>
    <t>a48a8638-0475-4471-977b-456573e01dd7:2</t>
  </si>
  <si>
    <t>3d188a63-7e7a-410b-92ee-76f384973804</t>
  </si>
  <si>
    <t>105ea282-2c72-446a-aab9-fadc4e17898d</t>
  </si>
  <si>
    <t>9d512204-d8a4-4507-98e8-3edd1c1e62df</t>
  </si>
  <si>
    <t>1a4b2ba4-dc66-45a2-8fb2-b4ea22d57941</t>
  </si>
  <si>
    <t>1a4b2ba4-dc66-45a2-8fb2-b4ea22d57941:0</t>
  </si>
  <si>
    <t>1a4b2ba4-dc66-45a2-8fb2-b4ea22d57941:1</t>
  </si>
  <si>
    <t>1a4b2ba4-dc66-45a2-8fb2-b4ea22d57941:2</t>
  </si>
  <si>
    <t>1a4b2ba4-dc66-45a2-8fb2-b4ea22d57941:3</t>
  </si>
  <si>
    <t>1a4b2ba4-dc66-45a2-8fb2-b4ea22d57941:4</t>
  </si>
  <si>
    <t>1a4b2ba4-dc66-45a2-8fb2-b4ea22d57941:5</t>
  </si>
  <si>
    <t>1a4b2ba4-dc66-45a2-8fb2-b4ea22d57941:6</t>
  </si>
  <si>
    <t>1a4b2ba4-dc66-45a2-8fb2-b4ea22d57941:7</t>
  </si>
  <si>
    <t>1a4b2ba4-dc66-45a2-8fb2-b4ea22d57941:8</t>
  </si>
  <si>
    <t>c585a0a8-5c3f-4a5f-ac96-ba0ce812a722</t>
  </si>
  <si>
    <t>49360bff-9370-4e61-a2be-78daa26c1377</t>
  </si>
  <si>
    <t>2246d7cb-b91a-4bd6-a547-11dd5359e9c2</t>
  </si>
  <si>
    <t>ecf78ff4-cb52-4781-8f67-0b7da3fc3801</t>
  </si>
  <si>
    <t>31a5abe7-8fcf-4f2a-8f11-ddbc6a18837b</t>
  </si>
  <si>
    <t>5c91e82c-ffb0-487e-8f76-2d2c972e3d82</t>
  </si>
  <si>
    <t>e7e47389-b799-49ce-958d-451dcb51d5b9</t>
  </si>
  <si>
    <t>b447c12f-5dd0-449d-8ae9-8f59b6c3aa97</t>
  </si>
  <si>
    <t>39dedbea-e514-4169-ab00-5e3797653b65</t>
  </si>
  <si>
    <t>d6a88697-13ab-4a88-80ab-83ab6ab57543</t>
  </si>
  <si>
    <t>128ec926-67ba-4627-8c67-cb4238665359</t>
  </si>
  <si>
    <t>d507b02c-ffe6-4c72-b839-836924c01864</t>
  </si>
  <si>
    <t>a529273c-0cd6-4ccb-9e6c-010c83462cb9</t>
  </si>
  <si>
    <t>2a3ffe28-0306-42e1-9637-b0d90e5031ef</t>
  </si>
  <si>
    <t>ab698434-7c59-439d-bcd8-9039036b32db</t>
  </si>
  <si>
    <t>ab698434-7c59-439d-bcd8-9039036b32db:0</t>
  </si>
  <si>
    <t>ab698434-7c59-439d-bcd8-9039036b32db:1</t>
  </si>
  <si>
    <t>ab698434-7c59-439d-bcd8-9039036b32db:2</t>
  </si>
  <si>
    <t>f9cc13cb-743d-4592-93b3-3a7a4c4a50d9</t>
  </si>
  <si>
    <t>e180cbc9-ff79-4a22-8cb3-a278ced03106</t>
  </si>
  <si>
    <t>291afe92-836d-4729-915c-6bad48ef3f76</t>
  </si>
  <si>
    <t>ce14ca59-580d-4eab-8d46-27a450880d52</t>
  </si>
  <si>
    <t>ce14ca59-580d-4eab-8d46-27a450880d52:0</t>
  </si>
  <si>
    <t>ce14ca59-580d-4eab-8d46-27a450880d52:1</t>
  </si>
  <si>
    <t>ce14ca59-580d-4eab-8d46-27a450880d52:2</t>
  </si>
  <si>
    <t>ce14ca59-580d-4eab-8d46-27a450880d52:3</t>
  </si>
  <si>
    <t>ce14ca59-580d-4eab-8d46-27a450880d52:4</t>
  </si>
  <si>
    <t>ce14ca59-580d-4eab-8d46-27a450880d52:5</t>
  </si>
  <si>
    <t>ce14ca59-580d-4eab-8d46-27a450880d52:6</t>
  </si>
  <si>
    <t>ce14ca59-580d-4eab-8d46-27a450880d52:7</t>
  </si>
  <si>
    <t>ce14ca59-580d-4eab-8d46-27a450880d52:8</t>
  </si>
  <si>
    <t>fb326fea-8da4-43e7-a1d4-7d8b1704e1a0</t>
  </si>
  <si>
    <t>1178f7a4-4ace-4978-9727-1fae4b10a432</t>
  </si>
  <si>
    <t>ca98afa8-30d5-42d2-9339-811c4c5d8457</t>
  </si>
  <si>
    <t>a7ba148a-f23a-46e5-a626-d5d3a633e67c</t>
  </si>
  <si>
    <t>aaf90d5c-b31d-4901-a1fd-a07405e26f6f</t>
  </si>
  <si>
    <t>EQMNT.m</t>
  </si>
  <si>
    <t>2a691c39-63fc-4fa2-b7e0-782fa2061e98</t>
  </si>
  <si>
    <t>4b08e886-3711-43b8-b83f-f70a0fa5b0bf</t>
  </si>
  <si>
    <t>494a6927-60c1-4dbe-92bb-7ffd0c044c6a</t>
  </si>
  <si>
    <t>17551261-ec05-401e-88e8-f853d9331568</t>
  </si>
  <si>
    <t>3e5510ff-0faf-4d3c-8daf-463dc4f1d043</t>
  </si>
  <si>
    <t>97af7e82-2553-4321-9468-77bd82321588</t>
  </si>
  <si>
    <t>5eec8740-a4ca-4d4c-b85d-addce01404ce</t>
  </si>
  <si>
    <t>e804bd16-aefb-459d-b05d-339018ea14bd</t>
  </si>
  <si>
    <t>e804bd16-aefb-459d-b05d-339018ea14bd:0</t>
  </si>
  <si>
    <t>e804bd16-aefb-459d-b05d-339018ea14bd:1</t>
  </si>
  <si>
    <t>e804bd16-aefb-459d-b05d-339018ea14bd:2</t>
  </si>
  <si>
    <t>5afbb568-b6d2-490f-8298-d5634e5fe6c4</t>
  </si>
  <si>
    <t>ff7c06e4-c4a2-48d5-aa75-dcb423bcc773</t>
  </si>
  <si>
    <t>65bc6af0-8865-441a-9054-331ccc38f97b</t>
  </si>
  <si>
    <t>1de78a39-afe1-425b-8bc0-fa681bc4c79f</t>
  </si>
  <si>
    <t>1de78a39-afe1-425b-8bc0-fa681bc4c79f:0</t>
  </si>
  <si>
    <t>1de78a39-afe1-425b-8bc0-fa681bc4c79f:1</t>
  </si>
  <si>
    <t>1de78a39-afe1-425b-8bc0-fa681bc4c79f:2</t>
  </si>
  <si>
    <t>1de78a39-afe1-425b-8bc0-fa681bc4c79f:3</t>
  </si>
  <si>
    <t>1de78a39-afe1-425b-8bc0-fa681bc4c79f:4</t>
  </si>
  <si>
    <t>1de78a39-afe1-425b-8bc0-fa681bc4c79f:5</t>
  </si>
  <si>
    <t>1de78a39-afe1-425b-8bc0-fa681bc4c79f:6</t>
  </si>
  <si>
    <t>1de78a39-afe1-425b-8bc0-fa681bc4c79f:7</t>
  </si>
  <si>
    <t>1de78a39-afe1-425b-8bc0-fa681bc4c79f:8</t>
  </si>
  <si>
    <t>af6c1531-0f67-4dd8-90c1-d40d651c9d95</t>
  </si>
  <si>
    <t>0611081d-8897-4ec8-8d58-13a8717b12c1</t>
  </si>
  <si>
    <t>6bd33664-0502-46b9-bd8a-8a76e70fbf2e</t>
  </si>
  <si>
    <t>da77ad42-0fe8-45f1-b9fc-00d4821fa736</t>
  </si>
  <si>
    <t>0e839530-217c-43fe-aa24-699c32031f82</t>
  </si>
  <si>
    <t>8af2bd9a-ba36-4504-ba95-c8c25f823fa2</t>
  </si>
  <si>
    <t>4db17c5e-8c9c-4b66-b571-05f895818514</t>
  </si>
  <si>
    <t>6d80b2ae-6f7e-4e79-8ce1-e0aa1f80f02c</t>
  </si>
  <si>
    <t>98ee19e2-5875-496b-9349-41dc78fe6329</t>
  </si>
  <si>
    <t>604d656d-e514-4cf6-b75a-46523f46552b</t>
  </si>
  <si>
    <t>fab48b87-e4ba-4e30-a377-4577b87caaf4</t>
  </si>
  <si>
    <t>04efdc4c-9b5e-4fdd-a86f-e30ef5071bbb</t>
  </si>
  <si>
    <t>3312d4c2-7774-49bc-9220-287ba804a340</t>
  </si>
  <si>
    <t>b606ceaa-54cd-4fdb-bea1-7c6630ce4535</t>
  </si>
  <si>
    <t>baed65a1-0479-4a28-bbeb-82589d910446</t>
  </si>
  <si>
    <t>d57126aa-ec3d-4bb8-bca9-5c2601c9332b</t>
  </si>
  <si>
    <t>d845bb2f-5a67-4f13-8de0-2311e5da413c</t>
  </si>
  <si>
    <t>d845bb2f-5a67-4f13-8de0-2311e5da413c:0</t>
  </si>
  <si>
    <t>d845bb2f-5a67-4f13-8de0-2311e5da413c:1</t>
  </si>
  <si>
    <t>d845bb2f-5a67-4f13-8de0-2311e5da413c:2</t>
  </si>
  <si>
    <t>5cfb88ad-3145-4429-822b-c392c11efa71</t>
  </si>
  <si>
    <t>7b224cef-d227-4af3-8397-edd38a7f86f2</t>
  </si>
  <si>
    <t>9732180c-4176-4c03-86fa-afee4939535f</t>
  </si>
  <si>
    <t>f5f81e1e-7da8-4cdb-b9e0-b3b111bea956</t>
  </si>
  <si>
    <t>f5f81e1e-7da8-4cdb-b9e0-b3b111bea956:0</t>
  </si>
  <si>
    <t>f5f81e1e-7da8-4cdb-b9e0-b3b111bea956:1</t>
  </si>
  <si>
    <t>f5f81e1e-7da8-4cdb-b9e0-b3b111bea956:2</t>
  </si>
  <si>
    <t>f5f81e1e-7da8-4cdb-b9e0-b3b111bea956:3</t>
  </si>
  <si>
    <t>f5f81e1e-7da8-4cdb-b9e0-b3b111bea956:4</t>
  </si>
  <si>
    <t>f5f81e1e-7da8-4cdb-b9e0-b3b111bea956:5</t>
  </si>
  <si>
    <t>f5f81e1e-7da8-4cdb-b9e0-b3b111bea956:6</t>
  </si>
  <si>
    <t>f5f81e1e-7da8-4cdb-b9e0-b3b111bea956:7</t>
  </si>
  <si>
    <t>f5f81e1e-7da8-4cdb-b9e0-b3b111bea956:8</t>
  </si>
  <si>
    <t>7dfe57d8-fb11-4233-9205-89bc6bb730dc</t>
  </si>
  <si>
    <t>7a96318c-7f61-4400-835e-1a8bfbe8e788</t>
  </si>
  <si>
    <t>6880e46e-93ed-4ac2-8ecc-c11d75ccb035</t>
  </si>
  <si>
    <t>cb568ece-3a7a-4644-85c4-88c4ba42d89f</t>
  </si>
  <si>
    <t>c2c047ba-42e8-431e-bd54-3522a69a1142</t>
  </si>
  <si>
    <t>c41acc54-5fa8-4978-a036-c2e7b8c7c710</t>
  </si>
  <si>
    <t>67b5b6b1-ac66-4b8b-9890-9ab74c3d5715</t>
  </si>
  <si>
    <t>4a8222ed-fe5f-4e1b-a889-04a921236ff6</t>
  </si>
  <si>
    <t>9d1265b0-ab60-42bf-bb1e-46b17cc16714</t>
  </si>
  <si>
    <t>5cc290f5-2036-4960-a4b3-a8b1109f5dca</t>
  </si>
  <si>
    <t>5b78f60e-d2f6-4b69-9ea1-4c394a65d807</t>
  </si>
  <si>
    <t>cc5b5137-f6e3-4bad-8d7b-1edd754b057c</t>
  </si>
  <si>
    <t>72097c92-0421-49f7-9511-3d265c83d85a</t>
  </si>
  <si>
    <t>0e4ff27a-1504-4b24-a706-af55ddc9f525</t>
  </si>
  <si>
    <t>82e1c129-dfa1-42a1-ae76-1e0ab1f7774d</t>
  </si>
  <si>
    <t>82e1c129-dfa1-42a1-ae76-1e0ab1f7774d:0</t>
  </si>
  <si>
    <t>82e1c129-dfa1-42a1-ae76-1e0ab1f7774d:1</t>
  </si>
  <si>
    <t>82e1c129-dfa1-42a1-ae76-1e0ab1f7774d:2</t>
  </si>
  <si>
    <t>3a761d73-ccc4-4e4d-b894-258c5e8afe33</t>
  </si>
  <si>
    <t>1cbc4025-22a4-43c5-b401-9c02e935cd86</t>
  </si>
  <si>
    <t>df3cfc7b-4cfd-4d25-83ef-fd93d2610907</t>
  </si>
  <si>
    <t>2d572f22-f888-492d-9fdd-f5eaf60a03dc</t>
  </si>
  <si>
    <t>2d572f22-f888-492d-9fdd-f5eaf60a03dc:0</t>
  </si>
  <si>
    <t>2d572f22-f888-492d-9fdd-f5eaf60a03dc:1</t>
  </si>
  <si>
    <t>2d572f22-f888-492d-9fdd-f5eaf60a03dc:2</t>
  </si>
  <si>
    <t>2d572f22-f888-492d-9fdd-f5eaf60a03dc:3</t>
  </si>
  <si>
    <t>2d572f22-f888-492d-9fdd-f5eaf60a03dc:4</t>
  </si>
  <si>
    <t>2d572f22-f888-492d-9fdd-f5eaf60a03dc:5</t>
  </si>
  <si>
    <t>2d572f22-f888-492d-9fdd-f5eaf60a03dc:6</t>
  </si>
  <si>
    <t>2d572f22-f888-492d-9fdd-f5eaf60a03dc:7</t>
  </si>
  <si>
    <t>2d572f22-f888-492d-9fdd-f5eaf60a03dc:8</t>
  </si>
  <si>
    <t>a2345ad6-1b60-4c5c-a20a-f8ffb8e582a7</t>
  </si>
  <si>
    <t>63bd668c-dfbf-4011-970a-932f3a71cad8</t>
  </si>
  <si>
    <t>1af929f3-17e1-4acf-b3b4-1aedc75f5784</t>
  </si>
  <si>
    <t>30edc1de-3208-449e-9a2a-855481dcd093</t>
  </si>
  <si>
    <t>6a4112b7-2bc1-4065-8db7-67f2b3745e1f</t>
  </si>
  <si>
    <t>ca4f9a60-1523-4aac-ab48-6bbe89e6068f</t>
  </si>
  <si>
    <t>aa3bbe50-eaaa-42e4-9588-d55ab0a75bfc</t>
  </si>
  <si>
    <t>9046b6d3-8147-4327-be74-5c53a6168a8b</t>
  </si>
  <si>
    <t>dccb5ff3-edaf-4746-8a25-0d816023baea</t>
  </si>
  <si>
    <t>7a3b810f-6b83-44b2-8dfd-1d3b9a84b02b</t>
  </si>
  <si>
    <t>d98d0a10-3c36-4d9c-abf9-8ad888c37026</t>
  </si>
  <si>
    <t>4ba40651-4bf4-4d38-8d68-77ceb348d854</t>
  </si>
  <si>
    <t>3e3149b2-6f16-42c8-903a-f92fa7e0ca44</t>
  </si>
  <si>
    <t>dc6ca23c-9791-464c-93f9-b2ccd56d996a</t>
  </si>
  <si>
    <t>078e08ec-203b-40a1-9bba-eb0572277af3</t>
  </si>
  <si>
    <t>078e08ec-203b-40a1-9bba-eb0572277af3:0</t>
  </si>
  <si>
    <t>078e08ec-203b-40a1-9bba-eb0572277af3:1</t>
  </si>
  <si>
    <t>078e08ec-203b-40a1-9bba-eb0572277af3:2</t>
  </si>
  <si>
    <t>31d3337d-be3c-4eb1-83ce-d344b3c01df5</t>
  </si>
  <si>
    <t>b8c4dbc5-c829-435a-8940-039f678f3a7f</t>
  </si>
  <si>
    <t>41b79f2f-3bc1-4071-93c1-1eb74af842bc</t>
  </si>
  <si>
    <t>f5329bff-0670-4d13-9238-95781526a91b</t>
  </si>
  <si>
    <t>f5329bff-0670-4d13-9238-95781526a91b:0</t>
  </si>
  <si>
    <t>f5329bff-0670-4d13-9238-95781526a91b:1</t>
  </si>
  <si>
    <t>f5329bff-0670-4d13-9238-95781526a91b:2</t>
  </si>
  <si>
    <t>f5329bff-0670-4d13-9238-95781526a91b:3</t>
  </si>
  <si>
    <t>f5329bff-0670-4d13-9238-95781526a91b:4</t>
  </si>
  <si>
    <t>f5329bff-0670-4d13-9238-95781526a91b:5</t>
  </si>
  <si>
    <t>f5329bff-0670-4d13-9238-95781526a91b:6</t>
  </si>
  <si>
    <t>f5329bff-0670-4d13-9238-95781526a91b:7</t>
  </si>
  <si>
    <t>f5329bff-0670-4d13-9238-95781526a91b:8</t>
  </si>
  <si>
    <t>50b6ba42-9e96-45b8-803d-61028022f4bf</t>
  </si>
  <si>
    <t>ac5e4301-ca4c-4be7-92ce-69db6b30d820</t>
  </si>
  <si>
    <t>1203ec39-86f1-4cee-83d0-0d55bd7051df</t>
  </si>
  <si>
    <t>d2838538-b96c-40cd-9f42-19519c0ef9df</t>
  </si>
  <si>
    <t>00e6536c-6dc9-4197-9218-98ff39eda678</t>
  </si>
  <si>
    <t>ffd58b5a-e255-44db-bb54-9ddaabca994a</t>
  </si>
  <si>
    <t>94cc8545-583a-4ddb-9893-467ba8317c60</t>
  </si>
  <si>
    <t>a4f6d9c5-7171-49e2-a820-c83e8700efa4</t>
  </si>
  <si>
    <t>fcd7518b-8748-4da0-bfcc-dbaeaa399c9c</t>
  </si>
  <si>
    <t>eac55740-03a2-4f69-99d1-fdb43c29ac8e</t>
  </si>
  <si>
    <t>706de6d7-5173-48e7-9841-eaec5d9da238</t>
  </si>
  <si>
    <t>0c35d62e-e1bd-4d7c-8e10-5290615150f4</t>
  </si>
  <si>
    <t>015b09d0-7501-442b-bdb2-7d69fcbffe4f</t>
  </si>
  <si>
    <t>d6b5a42c-c5a4-441d-919a-50c17902f937</t>
  </si>
  <si>
    <t>5f1b5f2d-a401-42ec-b324-14a1a43a92ef</t>
  </si>
  <si>
    <t>478da0be-de5b-46d9-8239-8c41557e88d8</t>
  </si>
  <si>
    <t>edf81c02-61c2-403d-96d8-6acda0934a35</t>
  </si>
  <si>
    <t>433617bf-7753-478b-88f1-c3b6af372134</t>
  </si>
  <si>
    <t>7ee8a15f-b22d-4b23-bace-c981ab408131</t>
  </si>
  <si>
    <t>7ee8a15f-b22d-4b23-bace-c981ab408131:0</t>
  </si>
  <si>
    <t>7ee8a15f-b22d-4b23-bace-c981ab408131:1</t>
  </si>
  <si>
    <t>7ee8a15f-b22d-4b23-bace-c981ab408131:2</t>
  </si>
  <si>
    <t>19420a45-fcee-4139-851d-d7c50b865549</t>
  </si>
  <si>
    <t>4e527dee-9610-4e6c-bb21-cb54832e69f9</t>
  </si>
  <si>
    <t>40c78d85-ebd6-41b1-b22b-bd647e6d8a79</t>
  </si>
  <si>
    <t>19269307-933d-4f91-8956-5dd23598d882</t>
  </si>
  <si>
    <t>19269307-933d-4f91-8956-5dd23598d882:0</t>
  </si>
  <si>
    <t>19269307-933d-4f91-8956-5dd23598d882:1</t>
  </si>
  <si>
    <t>19269307-933d-4f91-8956-5dd23598d882:2</t>
  </si>
  <si>
    <t>19269307-933d-4f91-8956-5dd23598d882:3</t>
  </si>
  <si>
    <t>19269307-933d-4f91-8956-5dd23598d882:4</t>
  </si>
  <si>
    <t>19269307-933d-4f91-8956-5dd23598d882:5</t>
  </si>
  <si>
    <t>19269307-933d-4f91-8956-5dd23598d882:6</t>
  </si>
  <si>
    <t>19269307-933d-4f91-8956-5dd23598d882:7</t>
  </si>
  <si>
    <t>19269307-933d-4f91-8956-5dd23598d882:8</t>
  </si>
  <si>
    <t>f4aafd0a-72ed-421f-910c-ed58650d0bb2</t>
  </si>
  <si>
    <t>e6f130be-43f0-42da-9fe8-b0e0644e1266</t>
  </si>
  <si>
    <t>c24773c3-be0f-407d-8a86-70bc1cdc977f</t>
  </si>
  <si>
    <t>cdfef1df-66d9-48ed-90c9-ff0e4e867f97</t>
  </si>
  <si>
    <t>d972b695-3553-4725-a973-0b84be52c5b9</t>
  </si>
  <si>
    <t>a46c2df4-615e-446f-bf46-3094e4006fa0</t>
  </si>
  <si>
    <t>59815292-465d-4b4f-9c91-a3126dbd2150</t>
  </si>
  <si>
    <t>9c759855-da2c-44ca-983d-c9b91b140945</t>
  </si>
  <si>
    <t>c21bfa8a-34f0-494c-a10d-dcd279b69e9d</t>
  </si>
  <si>
    <t>575a090c-a8ee-41b5-a479-7779d928e015</t>
  </si>
  <si>
    <t>7165d32e-182b-4e75-9899-c7e4499ea5bc</t>
  </si>
  <si>
    <t>a3a5e84f-a130-482f-ab60-ae027a6f1591</t>
  </si>
  <si>
    <t>4a7258b8-9cef-42bf-92e3-e4a5fe3898a4</t>
  </si>
  <si>
    <t>8a6ab61c-ee1b-4b3e-ae8f-f1c7cfefdeef</t>
  </si>
  <si>
    <t>2f629639-04d9-4b48-bdf2-bead5663fb66</t>
  </si>
  <si>
    <t>6198a6f2-dec5-4a1e-a465-e3597e185178</t>
  </si>
  <si>
    <t>6198a6f2-dec5-4a1e-a465-e3597e185178:0</t>
  </si>
  <si>
    <t>6198a6f2-dec5-4a1e-a465-e3597e185178:1</t>
  </si>
  <si>
    <t>6198a6f2-dec5-4a1e-a465-e3597e185178:2</t>
  </si>
  <si>
    <t>c16e69fe-82ba-492a-b37d-3777cb79ef9c</t>
  </si>
  <si>
    <t>543b0ea5-cde5-4be3-8ed4-fcfe06ddb36e</t>
  </si>
  <si>
    <t>ed1f50f4-d9a4-4821-b7b0-f2f3cfd41d4f</t>
  </si>
  <si>
    <t>cd58beb6-549c-4a74-901b-dca3aa568d3c</t>
  </si>
  <si>
    <t>cd58beb6-549c-4a74-901b-dca3aa568d3c:0</t>
  </si>
  <si>
    <t>cd58beb6-549c-4a74-901b-dca3aa568d3c:1</t>
  </si>
  <si>
    <t>cd58beb6-549c-4a74-901b-dca3aa568d3c:2</t>
  </si>
  <si>
    <t>cd58beb6-549c-4a74-901b-dca3aa568d3c:3</t>
  </si>
  <si>
    <t>cd58beb6-549c-4a74-901b-dca3aa568d3c:4</t>
  </si>
  <si>
    <t>cd58beb6-549c-4a74-901b-dca3aa568d3c:5</t>
  </si>
  <si>
    <t>cd58beb6-549c-4a74-901b-dca3aa568d3c:6</t>
  </si>
  <si>
    <t>cd58beb6-549c-4a74-901b-dca3aa568d3c:7</t>
  </si>
  <si>
    <t>cd58beb6-549c-4a74-901b-dca3aa568d3c:8</t>
  </si>
  <si>
    <t>fcbab5d1-1963-4a43-9a27-301f7fae0f7e</t>
  </si>
  <si>
    <t>610d2ff3-f0b9-41ba-a25f-16d7e1988632</t>
  </si>
  <si>
    <t>d12e5981-af7f-4b9a-8351-ece1dce9a8a0</t>
  </si>
  <si>
    <t>691b7470-600b-4ea8-bb8a-876acccb7307</t>
  </si>
  <si>
    <t>ddecf854-7838-42f1-bf8e-ca1b006672a0</t>
  </si>
  <si>
    <t>e127a444-1f72-45b1-9650-497b7ffabd07</t>
  </si>
  <si>
    <t>a4595667-01d2-42e6-89dc-2c305e8ac032</t>
  </si>
  <si>
    <t>a5127340-e09f-4b70-8a86-fbf734c7e637</t>
  </si>
  <si>
    <t>743827f6-78bd-4d1f-b92d-388e445497aa</t>
  </si>
  <si>
    <t>d1006ad9-512b-49a5-a347-1ab4338d5da3</t>
  </si>
  <si>
    <t>cfe9a379-5314-4578-b4e1-6802472cfd14</t>
  </si>
  <si>
    <t>648845b1-9d9f-41c1-aba1-89a5c53494ab</t>
  </si>
  <si>
    <t>259be64e-1f51-4143-a896-bd0751071059</t>
  </si>
  <si>
    <t>0f2cac38-e7a8-4c2d-9899-221ec45bee08</t>
  </si>
  <si>
    <t>955c7666-0a4f-4a71-af77-5e8e87350c39</t>
  </si>
  <si>
    <t>d243aa39-7c4c-4dce-a87b-34e0282f9144</t>
  </si>
  <si>
    <t>d243aa39-7c4c-4dce-a87b-34e0282f9144:0</t>
  </si>
  <si>
    <t>d243aa39-7c4c-4dce-a87b-34e0282f9144:1</t>
  </si>
  <si>
    <t>d243aa39-7c4c-4dce-a87b-34e0282f9144:2</t>
  </si>
  <si>
    <t>3e6975c7-fcf0-4c79-9bd1-381772d49717</t>
  </si>
  <si>
    <t>04060878-6182-4fba-b4da-5c2982b5efdc</t>
  </si>
  <si>
    <t>d23c74ec-cbc1-4da7-bd89-361d1f205aeb</t>
  </si>
  <si>
    <t>35450f38-01ec-4d76-af27-9b0706d3ebd8</t>
  </si>
  <si>
    <t>35450f38-01ec-4d76-af27-9b0706d3ebd8:0</t>
  </si>
  <si>
    <t>35450f38-01ec-4d76-af27-9b0706d3ebd8:1</t>
  </si>
  <si>
    <t>35450f38-01ec-4d76-af27-9b0706d3ebd8:2</t>
  </si>
  <si>
    <t>35450f38-01ec-4d76-af27-9b0706d3ebd8:3</t>
  </si>
  <si>
    <t>35450f38-01ec-4d76-af27-9b0706d3ebd8:4</t>
  </si>
  <si>
    <t>35450f38-01ec-4d76-af27-9b0706d3ebd8:5</t>
  </si>
  <si>
    <t>35450f38-01ec-4d76-af27-9b0706d3ebd8:6</t>
  </si>
  <si>
    <t>35450f38-01ec-4d76-af27-9b0706d3ebd8:7</t>
  </si>
  <si>
    <t>35450f38-01ec-4d76-af27-9b0706d3ebd8:8</t>
  </si>
  <si>
    <t>3511e440-b08c-48a4-b8bb-39f772d5eb1a</t>
  </si>
  <si>
    <t>014082ee-d1a7-4a8e-bb2e-5f670106560a</t>
  </si>
  <si>
    <t>25209f16-5e7c-4e06-8e80-073ba6602c7f</t>
  </si>
  <si>
    <t>e205af5e-e627-495e-8f3f-08efe8d4f9a1</t>
  </si>
  <si>
    <t>badb023d-713f-4b4f-99e8-f5fcf55cb924</t>
  </si>
  <si>
    <t>e3eaaf61-6ba7-481e-9f75-768361826bc8</t>
  </si>
  <si>
    <t>ee06be05-98c4-4a00-b0be-87f528964266</t>
  </si>
  <si>
    <t>76ceefef-4d23-4235-a6c0-9667c15ad9d6</t>
  </si>
  <si>
    <t>78d9674d-5935-4005-801b-de1a6ab48e13</t>
  </si>
  <si>
    <t>87eee959-0066-4f9a-952f-01891d24e61a</t>
  </si>
  <si>
    <t>5b4df894-06b9-44c6-aadc-d259554d14fd</t>
  </si>
  <si>
    <t>e046ae68-dcca-4931-992b-281f41aec838</t>
  </si>
  <si>
    <t>0c201aca-451b-49ce-a498-7c295b2bf458</t>
  </si>
  <si>
    <t>f26b34b6-67cb-428b-8a16-19fd4cc1ede0</t>
  </si>
  <si>
    <t>f26b34b6-67cb-428b-8a16-19fd4cc1ede0:0</t>
  </si>
  <si>
    <t>f26b34b6-67cb-428b-8a16-19fd4cc1ede0:1</t>
  </si>
  <si>
    <t>f26b34b6-67cb-428b-8a16-19fd4cc1ede0:2</t>
  </si>
  <si>
    <t>f83fc6ba-301f-4c3f-9f60-f220bc8cfa18</t>
  </si>
  <si>
    <t>8e6b7353-3d3c-49cc-9e28-bb3e868fe175</t>
  </si>
  <si>
    <t>390d147f-739b-435b-b5df-29374bbfff5f</t>
  </si>
  <si>
    <t>832aaa24-815d-4fef-9fec-99d4335a4eba</t>
  </si>
  <si>
    <t>832aaa24-815d-4fef-9fec-99d4335a4eba:0</t>
  </si>
  <si>
    <t>832aaa24-815d-4fef-9fec-99d4335a4eba:1</t>
  </si>
  <si>
    <t>832aaa24-815d-4fef-9fec-99d4335a4eba:2</t>
  </si>
  <si>
    <t>832aaa24-815d-4fef-9fec-99d4335a4eba:3</t>
  </si>
  <si>
    <t>832aaa24-815d-4fef-9fec-99d4335a4eba:4</t>
  </si>
  <si>
    <t>832aaa24-815d-4fef-9fec-99d4335a4eba:5</t>
  </si>
  <si>
    <t>832aaa24-815d-4fef-9fec-99d4335a4eba:6</t>
  </si>
  <si>
    <t>832aaa24-815d-4fef-9fec-99d4335a4eba:7</t>
  </si>
  <si>
    <t>832aaa24-815d-4fef-9fec-99d4335a4eba:8</t>
  </si>
  <si>
    <t>f2015dd3-6e14-4bfc-b39c-4c10d49de1f2</t>
  </si>
  <si>
    <t>203dd2f0-34dc-464b-b79b-d6892fc5913d</t>
  </si>
  <si>
    <t>eed4037b-eb4e-4184-87e0-02b844715c9c</t>
  </si>
  <si>
    <t>c5d111be-e0d3-4ee9-94ac-6d50e3185857</t>
  </si>
  <si>
    <t>15791070-1da8-460f-8091-b53cd23fd778</t>
  </si>
  <si>
    <t>59e81da8-a6df-46c4-9013-f556a648c627</t>
  </si>
  <si>
    <t>454cc1cd-b8fb-4a00-b9b2-8eb04a679c3a</t>
  </si>
  <si>
    <t>563f6d89-6677-4aee-9898-c171e7120c07</t>
  </si>
  <si>
    <t>66158ef6-5381-4432-90fe-a779de964c03</t>
  </si>
  <si>
    <t>4b25b7e6-dd04-43dc-8c25-5fd611432ce9</t>
  </si>
  <si>
    <t>35d851d7-95aa-4415-b764-961e45677b39</t>
  </si>
  <si>
    <t>8cdd4804-7aa1-4f86-a3c9-29b0bc887b52</t>
  </si>
  <si>
    <t>8fd36593-aab9-49a0-a640-d4a714d998a8</t>
  </si>
  <si>
    <t>67c94455-1181-4463-a5f4-b1f8278952eb</t>
  </si>
  <si>
    <t>67c94455-1181-4463-a5f4-b1f8278952eb:0</t>
  </si>
  <si>
    <t>67c94455-1181-4463-a5f4-b1f8278952eb:1</t>
  </si>
  <si>
    <t>67c94455-1181-4463-a5f4-b1f8278952eb:2</t>
  </si>
  <si>
    <t>d0361c05-3c57-4321-8759-5de6a92726c8</t>
  </si>
  <si>
    <t>d58d15d6-9557-4ec5-97f1-276fd0b74693</t>
  </si>
  <si>
    <t>3e80186a-193a-474b-af26-43063b4ca226</t>
  </si>
  <si>
    <t>7da0e886-61b6-494f-9f8a-e6bc65f26975</t>
  </si>
  <si>
    <t>7da0e886-61b6-494f-9f8a-e6bc65f26975:0</t>
  </si>
  <si>
    <t>7da0e886-61b6-494f-9f8a-e6bc65f26975:1</t>
  </si>
  <si>
    <t>7da0e886-61b6-494f-9f8a-e6bc65f26975:2</t>
  </si>
  <si>
    <t>7da0e886-61b6-494f-9f8a-e6bc65f26975:3</t>
  </si>
  <si>
    <t>7da0e886-61b6-494f-9f8a-e6bc65f26975:4</t>
  </si>
  <si>
    <t>7da0e886-61b6-494f-9f8a-e6bc65f26975:5</t>
  </si>
  <si>
    <t>7da0e886-61b6-494f-9f8a-e6bc65f26975:6</t>
  </si>
  <si>
    <t>7da0e886-61b6-494f-9f8a-e6bc65f26975:7</t>
  </si>
  <si>
    <t>7da0e886-61b6-494f-9f8a-e6bc65f26975:8</t>
  </si>
  <si>
    <t>2118f698-292d-4e5c-8a12-f313fdaf5938</t>
  </si>
  <si>
    <t>dd0d8573-8273-4972-954e-62d9d5ef21c6</t>
  </si>
  <si>
    <t>1c4fb229-7e87-46bb-975a-cd87ccd32796</t>
  </si>
  <si>
    <t>46e43ff0-5690-4588-8416-204cb657ebf1</t>
  </si>
  <si>
    <t>92e9cb30-089f-4df1-ae56-4dee81b144f1</t>
  </si>
  <si>
    <t>21ef4afa-3205-4c8f-9d09-f4afea8e8775</t>
  </si>
  <si>
    <t>0c998e16-d696-4120-9bd2-df42bae286ad</t>
  </si>
  <si>
    <t>f17dbb29-77d7-4411-8ddf-49f6dee03f42</t>
  </si>
  <si>
    <t>0d4d27d0-6297-45a9-b34b-1fcebc4c0002</t>
  </si>
  <si>
    <t>aedf676f-8476-4044-ada3-770629a6e807</t>
  </si>
  <si>
    <t>32c62934-1b6f-4b1e-ba99-9a28df73d330</t>
  </si>
  <si>
    <t>f6c17deb-549d-41df-9f7e-56919abed311</t>
  </si>
  <si>
    <t>e7c09ccb-aa71-493f-a8d2-2cc3b93431a0</t>
  </si>
  <si>
    <t>a3f39a9b-e96a-4f3e-8d36-3645278a9b75</t>
  </si>
  <si>
    <t>a3f39a9b-e96a-4f3e-8d36-3645278a9b75:0</t>
  </si>
  <si>
    <t>a3f39a9b-e96a-4f3e-8d36-3645278a9b75:1</t>
  </si>
  <si>
    <t>a3f39a9b-e96a-4f3e-8d36-3645278a9b75:2</t>
  </si>
  <si>
    <t>c0177276-01a7-4774-af82-265f3cac7ca2</t>
  </si>
  <si>
    <t>e34f2665-aacd-4ae0-9afc-566134ae427e</t>
  </si>
  <si>
    <t>0a41500e-3248-4082-81ae-7056240a8ea3</t>
  </si>
  <si>
    <t>f828bd2a-b9ea-4859-ae48-6bd8078155c4</t>
  </si>
  <si>
    <t>f828bd2a-b9ea-4859-ae48-6bd8078155c4:0</t>
  </si>
  <si>
    <t>f828bd2a-b9ea-4859-ae48-6bd8078155c4:1</t>
  </si>
  <si>
    <t>f828bd2a-b9ea-4859-ae48-6bd8078155c4:2</t>
  </si>
  <si>
    <t>f828bd2a-b9ea-4859-ae48-6bd8078155c4:3</t>
  </si>
  <si>
    <t>f828bd2a-b9ea-4859-ae48-6bd8078155c4:4</t>
  </si>
  <si>
    <t>f828bd2a-b9ea-4859-ae48-6bd8078155c4:5</t>
  </si>
  <si>
    <t>f828bd2a-b9ea-4859-ae48-6bd8078155c4:6</t>
  </si>
  <si>
    <t>f828bd2a-b9ea-4859-ae48-6bd8078155c4:7</t>
  </si>
  <si>
    <t>f828bd2a-b9ea-4859-ae48-6bd8078155c4:8</t>
  </si>
  <si>
    <t>f47e38cb-36c8-4359-b69e-d10cbb85b078</t>
  </si>
  <si>
    <t>a62c18ef-d94c-4329-b6f8-7617e8e8d925</t>
  </si>
  <si>
    <t>2baf8f0a-4e5d-4467-a985-5a2f92410081</t>
  </si>
  <si>
    <t>db96291c-72c5-4d81-8634-5d182a29ba96</t>
  </si>
  <si>
    <t>3be09eab-1940-4549-8b38-fd675419c5f4</t>
  </si>
  <si>
    <t>2390d1d7-11cc-4ae2-be51-abca4ac03d8a</t>
  </si>
  <si>
    <t>d93bc97c-5a4a-484d-ab3c-f8a37badf67d</t>
  </si>
  <si>
    <t>4afa8494-d639-4ec8-bce3-351203081132</t>
  </si>
  <si>
    <t>b40c1656-5f10-42ab-9bf8-b843bb511bce</t>
  </si>
  <si>
    <t>c7ba462b-59b2-41b6-b1fc-845701bea5d0</t>
  </si>
  <si>
    <t>fc4deed2-067a-4f91-8920-e652ba428b6e</t>
  </si>
  <si>
    <t>611124a2-de4e-4267-a053-1aabff5d04f8</t>
  </si>
  <si>
    <t>4d4d2f4d-ce22-4736-bc65-6ee587ada62d</t>
  </si>
  <si>
    <t>e995224c-4ae0-4c27-88ac-e1541bddd1a0</t>
  </si>
  <si>
    <t>e995224c-4ae0-4c27-88ac-e1541bddd1a0:0</t>
  </si>
  <si>
    <t>e995224c-4ae0-4c27-88ac-e1541bddd1a0:1</t>
  </si>
  <si>
    <t>e995224c-4ae0-4c27-88ac-e1541bddd1a0:2</t>
  </si>
  <si>
    <t>a64065d6-8ec7-4fff-8447-c202ff703c45</t>
  </si>
  <si>
    <t>70e6f471-a83b-4eb7-afcd-45c1c48b9b97</t>
  </si>
  <si>
    <t>41b92244-7d94-41e0-b7b9-4368ba9ccded</t>
  </si>
  <si>
    <t>ce0344de-0661-4740-bf3f-e760b3831c91</t>
  </si>
  <si>
    <t>ce0344de-0661-4740-bf3f-e760b3831c91:0</t>
  </si>
  <si>
    <t>ce0344de-0661-4740-bf3f-e760b3831c91:1</t>
  </si>
  <si>
    <t>ce0344de-0661-4740-bf3f-e760b3831c91:2</t>
  </si>
  <si>
    <t>ce0344de-0661-4740-bf3f-e760b3831c91:3</t>
  </si>
  <si>
    <t>ce0344de-0661-4740-bf3f-e760b3831c91:4</t>
  </si>
  <si>
    <t>ce0344de-0661-4740-bf3f-e760b3831c91:5</t>
  </si>
  <si>
    <t>ce0344de-0661-4740-bf3f-e760b3831c91:6</t>
  </si>
  <si>
    <t>ce0344de-0661-4740-bf3f-e760b3831c91:7</t>
  </si>
  <si>
    <t>ce0344de-0661-4740-bf3f-e760b3831c91:8</t>
  </si>
  <si>
    <t>6b1c8a5f-187f-4ab5-9a4a-2aa1baade5d6</t>
  </si>
  <si>
    <t>e2bd49e9-0781-4b2d-8a27-993effb5d0fa</t>
  </si>
  <si>
    <t>5abae48a-8bb4-479b-a57d-8b3898f73e8b</t>
  </si>
  <si>
    <t>0cb5eaed-8b71-47ed-b730-e1867bab798e</t>
  </si>
  <si>
    <t>72e93b08-4262-445d-b05e-f88ff13a1b35</t>
  </si>
  <si>
    <t>11849ce3-90f1-42b1-82a0-113baf034667</t>
  </si>
  <si>
    <t>80d8ee1b-0d83-4be3-8641-d1d262d8cb20</t>
  </si>
  <si>
    <t>e386151e-3d98-4644-abf6-8545803586fd</t>
  </si>
  <si>
    <t>6c7925ca-2be2-4287-b455-d2652ef31e6a</t>
  </si>
  <si>
    <t>86fe7b5b-4e38-406c-a8b5-65161b1182ff</t>
  </si>
  <si>
    <t>53bc7de1-633e-4289-8a4f-3a8e942bcc87</t>
  </si>
  <si>
    <t>1f627857-2c11-4bc4-bf2a-6ea3c75ccfac</t>
  </si>
  <si>
    <t>7b64960a-2b84-4530-8599-dd43d6833433</t>
  </si>
  <si>
    <t>7d079959-430b-4565-8a13-b0cc22120f94</t>
  </si>
  <si>
    <t>7d079959-430b-4565-8a13-b0cc22120f94:0</t>
  </si>
  <si>
    <t>7d079959-430b-4565-8a13-b0cc22120f94:1</t>
  </si>
  <si>
    <t>7d079959-430b-4565-8a13-b0cc22120f94:2</t>
  </si>
  <si>
    <t>bfbc2eda-0aaa-4677-814a-cdfeba605427</t>
  </si>
  <si>
    <t>764a2bd3-d646-4107-9243-32d1f47978df</t>
  </si>
  <si>
    <t>ae6ebf55-0f94-42f3-882c-b27ddb7e96ee</t>
  </si>
  <si>
    <t>1fb73c66-4690-49a7-b690-42f07d6dccb3</t>
  </si>
  <si>
    <t>1fb73c66-4690-49a7-b690-42f07d6dccb3:0</t>
  </si>
  <si>
    <t>1fb73c66-4690-49a7-b690-42f07d6dccb3:1</t>
  </si>
  <si>
    <t>1fb73c66-4690-49a7-b690-42f07d6dccb3:2</t>
  </si>
  <si>
    <t>1fb73c66-4690-49a7-b690-42f07d6dccb3:3</t>
  </si>
  <si>
    <t>1fb73c66-4690-49a7-b690-42f07d6dccb3:4</t>
  </si>
  <si>
    <t>1fb73c66-4690-49a7-b690-42f07d6dccb3:5</t>
  </si>
  <si>
    <t>1fb73c66-4690-49a7-b690-42f07d6dccb3:6</t>
  </si>
  <si>
    <t>1fb73c66-4690-49a7-b690-42f07d6dccb3:7</t>
  </si>
  <si>
    <t>1fb73c66-4690-49a7-b690-42f07d6dccb3:8</t>
  </si>
  <si>
    <t>96c00826-3030-49c9-8fde-f37eb29bbda6</t>
  </si>
  <si>
    <t>38d62014-d587-4b78-ad64-49a2a2e87cd2</t>
  </si>
  <si>
    <t>c19cb788-338f-4378-9373-81073f29a6f7</t>
  </si>
  <si>
    <t>ca9459ec-dc21-4bea-988b-a50e1effda54</t>
  </si>
  <si>
    <t>c3577eb9-f41a-45c9-80cd-53689774124b</t>
  </si>
  <si>
    <t>f51027c9-d418-4e8f-bca6-54cd84b959e8</t>
  </si>
  <si>
    <t>94fb3fa9-806d-4b3f-ae61-7147b62896bb</t>
  </si>
  <si>
    <t>2b5ac055-fe1c-4f68-bd9f-93a30362108c</t>
  </si>
  <si>
    <t>ea920d8e-e643-4a2c-8070-cb274f32da34</t>
  </si>
  <si>
    <t>ffccd47f-8ae9-425e-b575-b2392c66d6c4</t>
  </si>
  <si>
    <t>1d766e1d-4272-4c40-b4ac-02e764d298d9</t>
  </si>
  <si>
    <t>78f585e3-1bc1-4a5a-ba69-2104c5e7a58b</t>
  </si>
  <si>
    <t>33b104f4-8dfb-4bce-9669-c62d8671c7f1</t>
  </si>
  <si>
    <t>c3d54e18-8d51-4e8b-9621-f005c2c0b3ee</t>
  </si>
  <si>
    <t>2c8fc507-7c67-4c12-9a1e-56c4fc05826a</t>
  </si>
  <si>
    <t>e951e6a9-cf0b-4c6e-80ae-426a7ca62b35</t>
  </si>
  <si>
    <t>fa740449-3acb-4667-868f-19765f81e9a4</t>
  </si>
  <si>
    <t>2e2b39aa-32e8-43aa-8665-64b7c4f4b980</t>
  </si>
  <si>
    <t>c2894b41-4c78-4d84-a270-d17b446f4082</t>
  </si>
  <si>
    <t>d7d55074-5b3c-4206-b96b-030e9406b54a</t>
  </si>
  <si>
    <t>23ac034f-1970-43b1-a39c-8ab37ccc33cc</t>
  </si>
  <si>
    <t>23ac034f-1970-43b1-a39c-8ab37ccc33cc:0</t>
  </si>
  <si>
    <t>23ac034f-1970-43b1-a39c-8ab37ccc33cc:1</t>
  </si>
  <si>
    <t>23ac034f-1970-43b1-a39c-8ab37ccc33cc:2</t>
  </si>
  <si>
    <t>d023e660-210b-44d9-8b11-ee3d89aefe11</t>
  </si>
  <si>
    <t>7725c517-3d58-4b34-9eb8-0958736a1fbc</t>
  </si>
  <si>
    <t>137f91ec-6bd0-42e9-baf4-18a630d5d915</t>
  </si>
  <si>
    <t>c862dcab-b2a8-4e71-92a0-b8fe155c4bad</t>
  </si>
  <si>
    <t>c862dcab-b2a8-4e71-92a0-b8fe155c4bad:0</t>
  </si>
  <si>
    <t>c862dcab-b2a8-4e71-92a0-b8fe155c4bad:1</t>
  </si>
  <si>
    <t>c862dcab-b2a8-4e71-92a0-b8fe155c4bad:2</t>
  </si>
  <si>
    <t>c862dcab-b2a8-4e71-92a0-b8fe155c4bad:3</t>
  </si>
  <si>
    <t>c862dcab-b2a8-4e71-92a0-b8fe155c4bad:4</t>
  </si>
  <si>
    <t>c862dcab-b2a8-4e71-92a0-b8fe155c4bad:5</t>
  </si>
  <si>
    <t>c862dcab-b2a8-4e71-92a0-b8fe155c4bad:6</t>
  </si>
  <si>
    <t>c862dcab-b2a8-4e71-92a0-b8fe155c4bad:7</t>
  </si>
  <si>
    <t>c862dcab-b2a8-4e71-92a0-b8fe155c4bad:8</t>
  </si>
  <si>
    <t>4129187f-b147-4630-92b5-73f9dd07e7d4</t>
  </si>
  <si>
    <t>8e5d3415-e515-4c93-9c90-e3ef0f422468</t>
  </si>
  <si>
    <t>170ab7e8-d6a6-4872-8bb7-aa5d33753752</t>
  </si>
  <si>
    <t>eb0cb0d7-b978-4ed2-8ba2-1651260aead0</t>
  </si>
  <si>
    <t>15a24dab-996c-44fa-bac4-9c3a6ac84a93</t>
  </si>
  <si>
    <t>52daae0e-aa5a-4dd1-b785-86bd42d5693c</t>
  </si>
  <si>
    <t>c497bbfa-c8df-48ed-862e-4dd52f186714</t>
  </si>
  <si>
    <t>8c5728bf-4ed7-437a-8f2b-949826877caf</t>
  </si>
  <si>
    <t>5f428a31-6c40-4b0f-85ef-e4963663776d</t>
  </si>
  <si>
    <t>d948410f-f0f6-4ef6-8078-6a2e04486dbc</t>
  </si>
  <si>
    <t>ca2f11c7-1f6e-47f5-9e80-922024896ac3</t>
  </si>
  <si>
    <t>69d87ed4-cf9c-4fdd-a5f7-d0589f17a901</t>
  </si>
  <si>
    <t>a9a36907-5f55-48ef-b3d9-ccca1ecfe98e</t>
  </si>
  <si>
    <t>599c9e6a-8ffc-44e3-bb4b-7b36d4b4b218</t>
  </si>
  <si>
    <t>39370a3c-48ea-4639-b28a-a5e3bd390d60</t>
  </si>
  <si>
    <t>26d4678d-cee1-4a82-b959-cefc6e2c923d</t>
  </si>
  <si>
    <t>26d4678d-cee1-4a82-b959-cefc6e2c923d:0</t>
  </si>
  <si>
    <t>26d4678d-cee1-4a82-b959-cefc6e2c923d:1</t>
  </si>
  <si>
    <t>26d4678d-cee1-4a82-b959-cefc6e2c923d:2</t>
  </si>
  <si>
    <t>2ee91208-1771-4626-b23e-c8808e3afa49</t>
  </si>
  <si>
    <t>69aab79e-b71e-407e-91a4-ef2264f85b29</t>
  </si>
  <si>
    <t>8dde3245-25e9-44c4-ab5b-8f7ff79075d9</t>
  </si>
  <si>
    <t>97803b56-2445-46e7-9bdb-695e0d8749c9</t>
  </si>
  <si>
    <t>97803b56-2445-46e7-9bdb-695e0d8749c9:0</t>
  </si>
  <si>
    <t>97803b56-2445-46e7-9bdb-695e0d8749c9:1</t>
  </si>
  <si>
    <t>97803b56-2445-46e7-9bdb-695e0d8749c9:2</t>
  </si>
  <si>
    <t>97803b56-2445-46e7-9bdb-695e0d8749c9:3</t>
  </si>
  <si>
    <t>97803b56-2445-46e7-9bdb-695e0d8749c9:4</t>
  </si>
  <si>
    <t>97803b56-2445-46e7-9bdb-695e0d8749c9:5</t>
  </si>
  <si>
    <t>97803b56-2445-46e7-9bdb-695e0d8749c9:6</t>
  </si>
  <si>
    <t>97803b56-2445-46e7-9bdb-695e0d8749c9:7</t>
  </si>
  <si>
    <t>97803b56-2445-46e7-9bdb-695e0d8749c9:8</t>
  </si>
  <si>
    <t>8b714b57-7075-4ce9-8e6e-613043fee642</t>
  </si>
  <si>
    <t>d17fdcfd-3814-4fff-aedf-1c631f2da9f1</t>
  </si>
  <si>
    <t>6e7702a9-048c-4279-b34e-d3c90337c9ff</t>
  </si>
  <si>
    <t>0138f128-5b5a-4abc-bbf6-aa33ef66f120</t>
  </si>
  <si>
    <t>cd0806c0-ff2d-4190-aab4-c254f2acd4de</t>
  </si>
  <si>
    <t>37feaf1c-b6ae-400d-9f5f-5b5193f39d7d</t>
  </si>
  <si>
    <t>ea6cdd18-9fa8-4091-ae20-1a44abf06582</t>
  </si>
  <si>
    <t>1de72f23-e8ce-4d09-8527-fede6b44f08c</t>
  </si>
  <si>
    <t>c01e94a1-de87-4a0d-8526-1fe0af5e4ddb</t>
  </si>
  <si>
    <t>c5df2b34-ca27-42f4-acf5-0e1c3efb474b</t>
  </si>
  <si>
    <t>ac0cc025-c0b4-4a17-9110-c9591195784b</t>
  </si>
  <si>
    <t>77a08852-ca90-425b-9b48-b9e9a5e6ee9d</t>
  </si>
  <si>
    <t>bd017a42-8104-40a4-9890-a5ab71876643</t>
  </si>
  <si>
    <t>66e0cde1-960e-4c6e-b3c3-dd7ce512e783</t>
  </si>
  <si>
    <t>ae5996c4-253e-45dc-a55e-1a66fbcc71bc</t>
  </si>
  <si>
    <t>42a50308-9eff-4179-998a-197ed2780bb2</t>
  </si>
  <si>
    <t>42a50308-9eff-4179-998a-197ed2780bb2:0</t>
  </si>
  <si>
    <t>42a50308-9eff-4179-998a-197ed2780bb2:1</t>
  </si>
  <si>
    <t>42a50308-9eff-4179-998a-197ed2780bb2:2</t>
  </si>
  <si>
    <t>736e825b-2b4f-453c-8aa4-16434c0f9bbd</t>
  </si>
  <si>
    <t>8743358b-c18c-477c-918d-ae31f9a85ad9</t>
  </si>
  <si>
    <t>18c1318d-979b-49c4-9fed-64840f177d81</t>
  </si>
  <si>
    <t>d7b7155c-59ae-47c9-a008-212f46975a27</t>
  </si>
  <si>
    <t>d7b7155c-59ae-47c9-a008-212f46975a27:0</t>
  </si>
  <si>
    <t>d7b7155c-59ae-47c9-a008-212f46975a27:1</t>
  </si>
  <si>
    <t>d7b7155c-59ae-47c9-a008-212f46975a27:2</t>
  </si>
  <si>
    <t>d7b7155c-59ae-47c9-a008-212f46975a27:3</t>
  </si>
  <si>
    <t>d7b7155c-59ae-47c9-a008-212f46975a27:4</t>
  </si>
  <si>
    <t>d7b7155c-59ae-47c9-a008-212f46975a27:5</t>
  </si>
  <si>
    <t>d7b7155c-59ae-47c9-a008-212f46975a27:6</t>
  </si>
  <si>
    <t>d7b7155c-59ae-47c9-a008-212f46975a27:7</t>
  </si>
  <si>
    <t>d7b7155c-59ae-47c9-a008-212f46975a27:8</t>
  </si>
  <si>
    <t>0d2590bc-f2ec-4c6d-adaf-aafa5289cb3f</t>
  </si>
  <si>
    <t>27e8f10a-5bad-459a-b56f-81eb94d6373a</t>
  </si>
  <si>
    <t>9eda4b22-16ce-417f-bab6-43b835dc13da</t>
  </si>
  <si>
    <t>218dceff-1c04-48a8-8c58-260c4a516a1e</t>
  </si>
  <si>
    <t>3d678284-8cea-4cb6-af5f-70c21f934de0</t>
  </si>
  <si>
    <t>958a1480-c99a-46be-8991-b49dbb47d027</t>
  </si>
  <si>
    <t>a542f24f-39a5-45af-8ad1-12eb47d8c277</t>
  </si>
  <si>
    <t>ae342fa0-75fa-48f9-ab5d-9113506591ab</t>
  </si>
  <si>
    <t>4795157d-1884-4646-b282-e4904bb08109</t>
  </si>
  <si>
    <t>1378c769-af12-40b7-b563-5fdc3581d650</t>
  </si>
  <si>
    <t>9a6670b6-efe9-43c4-8b7b-be5d12637002</t>
  </si>
  <si>
    <t>3fdf8fbc-2591-4984-99ec-425f83c44856</t>
  </si>
  <si>
    <t>b33a1fe4-01eb-4b1e-9f19-fada089141f8</t>
  </si>
  <si>
    <t>0e801c77-64b5-4cbf-b343-f50ae927970e</t>
  </si>
  <si>
    <t>26c6358c-a3aa-4a53-bad2-1a34bd06b3be</t>
  </si>
  <si>
    <t>250bae26-9e59-4aec-9def-79b2e0af046e</t>
  </si>
  <si>
    <t>250bae26-9e59-4aec-9def-79b2e0af046e:0</t>
  </si>
  <si>
    <t>250bae26-9e59-4aec-9def-79b2e0af046e:1</t>
  </si>
  <si>
    <t>250bae26-9e59-4aec-9def-79b2e0af046e:2</t>
  </si>
  <si>
    <t>567c445c-e435-4868-a3b4-a60e90a36715</t>
  </si>
  <si>
    <t>3c6e589d-8fe0-4e63-8946-ade827d10610</t>
  </si>
  <si>
    <t>5fee4ff9-3a7a-459b-a86f-9fe58cd6d7ee</t>
  </si>
  <si>
    <t>9b5ca4cd-033b-4997-878e-0966db4da780</t>
  </si>
  <si>
    <t>9b5ca4cd-033b-4997-878e-0966db4da780:0</t>
  </si>
  <si>
    <t>9b5ca4cd-033b-4997-878e-0966db4da780:1</t>
  </si>
  <si>
    <t>9b5ca4cd-033b-4997-878e-0966db4da780:2</t>
  </si>
  <si>
    <t>9b5ca4cd-033b-4997-878e-0966db4da780:3</t>
  </si>
  <si>
    <t>9b5ca4cd-033b-4997-878e-0966db4da780:4</t>
  </si>
  <si>
    <t>9b5ca4cd-033b-4997-878e-0966db4da780:5</t>
  </si>
  <si>
    <t>9b5ca4cd-033b-4997-878e-0966db4da780:6</t>
  </si>
  <si>
    <t>9b5ca4cd-033b-4997-878e-0966db4da780:7</t>
  </si>
  <si>
    <t>9b5ca4cd-033b-4997-878e-0966db4da780:8</t>
  </si>
  <si>
    <t>344d670a-bd6f-4778-9de4-c7d66f292e74</t>
  </si>
  <si>
    <t>b4fd29c9-af53-42c2-ac42-869b50688d99</t>
  </si>
  <si>
    <t>1449ddef-921f-4149-a514-141bcea287dc</t>
  </si>
  <si>
    <t>f108e209-47c5-4deb-af17-02043c46fb8e</t>
  </si>
  <si>
    <t>b0a73711-9f34-4a7f-b16f-36feedb15216</t>
  </si>
  <si>
    <t>e725d556-16ed-457e-a213-4ea605ca6187</t>
  </si>
  <si>
    <t>9f0a8ef2-1ad8-4011-91eb-9728db06b821</t>
  </si>
  <si>
    <t>d633db2d-d103-433e-bbe4-b8fd7c37510b</t>
  </si>
  <si>
    <t>e8d242e4-7168-4906-afc9-32151051b6f8</t>
  </si>
  <si>
    <t>ecc5414f-6cba-4e4a-a3f9-a18919e60614</t>
  </si>
  <si>
    <t>74860a25-9ab2-4e43-8f47-bd9b3c8140c7</t>
  </si>
  <si>
    <t>eeef4db0-26a8-4330-be7b-162bf30794ec</t>
  </si>
  <si>
    <t>9dff542f-aa15-45a5-bcc6-cc832c7ec6e8</t>
  </si>
  <si>
    <t>b5e6f446-b7d6-4f53-b22e-2290808ee769</t>
  </si>
  <si>
    <t>c184fb20-6647-4448-813c-49ee66d674d9</t>
  </si>
  <si>
    <t>ab3a962d-85a0-4b86-add6-14da0fc8c73d</t>
  </si>
  <si>
    <t>0945d65f-967c-4f91-b0c2-a9bfda64807e</t>
  </si>
  <si>
    <t>789a806d-8b21-432f-b247-6ed2ffe670b0</t>
  </si>
  <si>
    <t>5e4d55ac-9d43-4b60-a249-7afb07f0b5d8</t>
  </si>
  <si>
    <t>a5729245-ae95-488d-9365-0a7a8765d916</t>
  </si>
  <si>
    <t>74ff0977-7892-4799-8195-267efad972e5</t>
  </si>
  <si>
    <t>9beb6178-e813-4fbe-9526-040f810edc78</t>
  </si>
  <si>
    <t>d646e974-22bb-4e42-bb67-3e108912e8f3</t>
  </si>
  <si>
    <t>2a881424-74b5-4f48-b320-2beafccea563</t>
  </si>
  <si>
    <t>0da830d1-9879-4328-aa72-a85f0c82f7e5</t>
  </si>
  <si>
    <t>9bcf7ae7-f06f-4639-8c14-63560f4d7af4</t>
  </si>
  <si>
    <t>caf0d541-0459-4ce1-8c5d-4bd6418cae33</t>
  </si>
  <si>
    <t>80c12447-c3d9-447d-8b19-fe19ba0c979c</t>
  </si>
  <si>
    <t>47d559f8-5d82-4bad-8696-0701e28645cb</t>
  </si>
  <si>
    <t>df6ede2d-5c32-4d18-a238-80c63c9b7052</t>
  </si>
  <si>
    <t>3eae70bd-75ed-40e7-b70f-273f07964c2f</t>
  </si>
  <si>
    <t>54ab997b-45f1-4d32-b75c-61808e10676c</t>
  </si>
  <si>
    <t>5accec03-dfa7-4803-b45c-cfd2193c4beb</t>
  </si>
  <si>
    <t>4cfe018c-ccaa-4243-b969-bd02488d2d19</t>
  </si>
  <si>
    <t>a067a574-2627-4c7c-97ac-dde57fd3d376</t>
  </si>
  <si>
    <t>c810daa5-84bf-4d24-9215-b76148d43876</t>
  </si>
  <si>
    <t>3cda8e49-470d-4a05-8522-bb40c1abce99</t>
  </si>
  <si>
    <t>3c74256c-525d-4122-b698-ff3b459facc7</t>
  </si>
  <si>
    <t>aca31a57-0e1d-4361-bdf5-f983d599c314</t>
  </si>
  <si>
    <t>c4f7d7b2-b573-42c5-b8c5-6d55f93fe53d</t>
  </si>
  <si>
    <t>e5b787cd-2df8-4260-b450-0a68d42d49c5</t>
  </si>
  <si>
    <t>28ed8cbf-41ee-4a89-935e-6fde03b1ac57</t>
  </si>
  <si>
    <t>70e33149-eca8-449b-bd45-8d53b5b2909f</t>
  </si>
  <si>
    <t>c4182009-cd77-40be-8212-2f90cb1bb914</t>
  </si>
  <si>
    <t>79c58534-ac9e-4c4a-8eee-7871c96a15c7</t>
  </si>
  <si>
    <t>0a1ca922-e7e1-4831-9597-e19ac043f975</t>
  </si>
  <si>
    <t>c56fe6be-934c-40ba-9090-225c98192bf4</t>
  </si>
  <si>
    <t>c0f560bd-95f5-4fc6-a1eb-514e2c0b6e71</t>
  </si>
  <si>
    <t>c3310a3a-4845-4ad7-8100-913e517a03d9</t>
  </si>
  <si>
    <t>e0f2f796-e54c-4689-a1fd-3f2274f2a04a</t>
  </si>
  <si>
    <t>fa2f0ee3-88db-4b26-b9a4-38544cac313c</t>
  </si>
  <si>
    <t>0ba9615d-0b9b-499a-92fb-16b30cb37a60</t>
  </si>
  <si>
    <t>4c986471-4cfa-41ce-93f0-43ef60a565bf</t>
  </si>
  <si>
    <t>b9023ac0-4997-432a-8331-3f684f68a868</t>
  </si>
  <si>
    <t>7bcfa36a-9828-42fb-9477-35a8f6a95eae</t>
  </si>
  <si>
    <t>ee675bbe-abab-4ad0-a72d-c4dd5f8b36c0</t>
  </si>
  <si>
    <t>4f26ac12-bfb7-4572-9525-07dfd77401c7</t>
  </si>
  <si>
    <t>38356bb9-51ec-4626-81bc-fbc439149821</t>
  </si>
  <si>
    <t>66e4824a-e925-470b-a4e0-5f9280aa08af</t>
  </si>
  <si>
    <t>cfc5825c-e21f-4d91-82fb-e1b61803c006</t>
  </si>
  <si>
    <t>4bc84743-2820-477f-8278-6344e71ce06f</t>
  </si>
  <si>
    <t>fca53dde-8a1c-440c-a16a-0df99c990d38</t>
  </si>
  <si>
    <t>91523f61-f025-4b1d-b450-6debe57335e4</t>
  </si>
  <si>
    <t>7d446450-911a-45f8-b691-3738eba9e432</t>
  </si>
  <si>
    <t>3d992bb1-b734-45bd-ac89-e25790fba0af</t>
  </si>
  <si>
    <t>69a76a4b-120d-475a-8245-6e61d66ae621</t>
  </si>
  <si>
    <t>988ce7c7-685d-45c5-8a99-a2867b95e29a</t>
  </si>
  <si>
    <t>9c3f97c1-e455-4ba5-94a5-1759efc14647</t>
  </si>
  <si>
    <t>16a22bd5-b894-4f90-b902-d8f0945e4469</t>
  </si>
  <si>
    <t>ee6f0265-d8fd-4e56-baeb-4f480a300129</t>
  </si>
  <si>
    <t>9dabf955-80d7-4e1f-b882-60e7a0b7f54e</t>
  </si>
  <si>
    <t>c3ee2014-685a-488a-98e9-87d579c1b776</t>
  </si>
  <si>
    <t>1f54a1e5-adae-4990-87a0-2fb18e6d23af</t>
  </si>
  <si>
    <t>5885f6e6-bfb1-4491-95be-98c3b2a6b259</t>
  </si>
  <si>
    <t>01a5a69b-2e2c-40b5-90e9-50042fa2119e</t>
  </si>
  <si>
    <t>882ad043-dcc3-46f5-b095-3204123c9c83</t>
  </si>
  <si>
    <t>c3770c5d-2793-4e02-866b-35960efa59de</t>
  </si>
  <si>
    <t>5b445e41-b8e4-486c-b179-1ebf8080acde</t>
  </si>
  <si>
    <t>a19b6d52-a521-4d9a-94a9-7bd5892f2e05</t>
  </si>
  <si>
    <t>e3fed6bb-7bc8-44a0-8ba2-9b4b698974e0</t>
  </si>
  <si>
    <t>6c0e0a84-0d17-41b0-b7a7-e5c706a1c223</t>
  </si>
  <si>
    <t>8e554909-b077-41f2-a0e3-5f52b53512c9</t>
  </si>
  <si>
    <t>f82f77df-5ef9-4b0d-9059-abef5bfba6c3</t>
  </si>
  <si>
    <t>5061fc50-a281-4840-9e1c-86b3485b36c8</t>
  </si>
  <si>
    <t>6d6b7bd5-8dc6-4510-bfa1-8fb0111aff69</t>
  </si>
  <si>
    <t>bc59dd30-5d45-4d5f-ae9b-afc65172d1d4</t>
  </si>
  <si>
    <t>821903f2-e76d-4345-94f3-23b026c8f396</t>
  </si>
  <si>
    <t>f366167d-6842-4bca-a355-c6897acc93e0</t>
  </si>
  <si>
    <t>e4041e2c-f4d7-430e-bd0d-1af75fd4d1f0</t>
  </si>
  <si>
    <t>5fc92bec-34b5-4470-b025-9ad3256bd65c</t>
  </si>
  <si>
    <t>0b06b08c-684f-4947-91e2-21495ba42546</t>
  </si>
  <si>
    <t>1dd4352a-f129-459c-ba38-f425e359bf66</t>
  </si>
  <si>
    <t>e556e625-895b-42d3-adf9-a120b4545242</t>
  </si>
  <si>
    <t>32410cf1-7aad-4a3d-8c82-0023227fb0c2</t>
  </si>
  <si>
    <t>41c87154-de7d-4b5c-a643-7f87887b593f</t>
  </si>
  <si>
    <t>6b1eb6e5-8fad-4430-ac6e-0eeb8d3663ed</t>
  </si>
  <si>
    <t>20b5e53a-9aa3-4200-bf13-743d98ac250b</t>
  </si>
  <si>
    <t>93eedf04-6174-45b2-a438-3fbbcaa10525</t>
  </si>
  <si>
    <t>43b9ead3-f3c5-457d-abd6-7fd8174a7666</t>
  </si>
  <si>
    <t>3dfcd648-e2b2-40b6-ba0a-61de280582fe</t>
  </si>
  <si>
    <t>2c4eb473-97fe-4f7c-9d68-89183f00169d</t>
  </si>
  <si>
    <t>554c3500-18d7-46bf-88ca-d428f4dcc1bb</t>
  </si>
  <si>
    <t>96c1fdcc-c435-4e83-89d7-e7255f983852</t>
  </si>
  <si>
    <t>ab6c61dd-3ad2-4779-b46a-11f113457455</t>
  </si>
  <si>
    <t>6e3d1c4c-0624-4977-a223-dd4bbf249882</t>
  </si>
  <si>
    <t>748cf68a-6eb0-48d1-9687-80808e0953e3</t>
  </si>
  <si>
    <t>aff31da3-76a8-4814-ab17-7216bb5002ce</t>
  </si>
  <si>
    <t>bfce9157-3d1e-41b4-af89-abbb657584d5</t>
  </si>
  <si>
    <t>89575c47-0b5a-46c3-8998-143561192a40</t>
  </si>
  <si>
    <t>2bfa947e-4f1e-4baf-bcb5-29b38feded45</t>
  </si>
  <si>
    <t>852052af-d918-4ecc-8e1b-6d2e0d9f0946</t>
  </si>
  <si>
    <t>a73ecc16-a1ea-49e1-9c7f-9e1907f918f9</t>
  </si>
  <si>
    <t>7e547cf0-a51b-4915-93fd-cc1c8cbd04c7</t>
  </si>
  <si>
    <t>66519e85-90cf-4026-a9cb-0da40bf02f53</t>
  </si>
  <si>
    <t>cbd20f34-fe2d-4bb5-9499-10c20b94fa5b</t>
  </si>
  <si>
    <t>9920b392-c744-4d90-85d5-9a29b85fb730</t>
  </si>
  <si>
    <t>da556f46-a3a1-48a0-95a1-2559518e0281</t>
  </si>
  <si>
    <t>fcf6870e-8041-4d72-9f0f-de4f02cc230e</t>
  </si>
  <si>
    <t>c5418e7c-59cc-46a7-a338-9fb8d6ff9580</t>
  </si>
  <si>
    <t>4250ecf5-387c-4ef5-81f8-b0a896247693</t>
  </si>
  <si>
    <t>d40f092e-d83a-4184-b6ff-eda422e3b7e9</t>
  </si>
  <si>
    <t>f4df017a-802f-4105-a9f7-579d18eb2ca9</t>
  </si>
  <si>
    <t>8a9bfc4d-c26b-4663-8281-e30edadae7ff</t>
  </si>
  <si>
    <t>af409f19-291f-4ab5-a3c7-9a42a6d9fbe9</t>
  </si>
  <si>
    <t>7a2d6895-4bf9-4a6f-94e7-80415c8f15b7</t>
  </si>
  <si>
    <t>36f15bb2-c2ac-47d0-8f8d-bd380948b33d</t>
  </si>
  <si>
    <t>557ad41d-0a72-48ae-bdda-d4ba980f7807</t>
  </si>
  <si>
    <t>f68efb26-33f2-40c9-9a8b-2c2d6be63317</t>
  </si>
  <si>
    <t>31063a17-d0f4-45e4-a275-e9eea4b08ae7</t>
  </si>
  <si>
    <t>7ddfcf8e-9c9c-4d79-b730-701a088c7f98</t>
  </si>
  <si>
    <t>1764e3cd-969c-4ec6-9477-7d1e25127012</t>
  </si>
  <si>
    <t>dfb04c67-7e96-4c6e-b479-26fa4aa173d5</t>
  </si>
  <si>
    <t>5dd3a09c-b7d3-4122-a167-5a474380512a</t>
  </si>
  <si>
    <t>a6ba3aaa-68fe-421d-8cff-ab1379a5cdaf</t>
  </si>
  <si>
    <t>3b86fbd4-0aea-4ff2-9666-54c51fa9ad7f</t>
  </si>
  <si>
    <t>22027f68-425c-4abe-8f58-6b7294809479</t>
  </si>
  <si>
    <t>3974edec-9697-4388-b9b4-c065233e5c0d</t>
  </si>
  <si>
    <t>8a4d56b9-21fd-4362-bf4b-96dc86956cf3</t>
  </si>
  <si>
    <t>8740929c-c190-417c-90a9-c33a7114d671</t>
  </si>
  <si>
    <t>768fd140-26e8-45f4-96c2-9873701a38f1</t>
  </si>
  <si>
    <t>04a69b9e-0549-42b6-bad1-67ae118440cb</t>
  </si>
  <si>
    <t>a5c2d6ba-1a00-45ca-9b9f-f8112e3385ac</t>
  </si>
  <si>
    <t>258a7ae7-260a-4a6d-a9df-d9f4db217da6</t>
  </si>
  <si>
    <t>d556b891-f90e-4d3e-8d6b-622e58ce113b</t>
  </si>
  <si>
    <t>b20ff936-6d1a-4c91-9a6a-564195dfcc68</t>
  </si>
  <si>
    <t>6129395e-2263-46e6-acd2-a54637d1eee7</t>
  </si>
  <si>
    <t>eaa63115-f5c9-4945-b38c-5956909a9ad6</t>
  </si>
  <si>
    <t>90848a01-6d49-41c4-96cc-4c70ce384432</t>
  </si>
  <si>
    <t>ad88e05d-8063-4655-8a35-5786b8298c1d</t>
  </si>
  <si>
    <t>ff540394-7d74-4db2-ac49-c9552700e91a</t>
  </si>
  <si>
    <t>8626c255-83c2-4c6c-8a8c-f6dd593c9345</t>
  </si>
  <si>
    <t>66e499c0-0a23-43b2-a986-6d2110cc85de</t>
  </si>
  <si>
    <t>ed9321b0-f05d-4142-b174-87f069c779f0</t>
  </si>
  <si>
    <t>c1385748-4e98-4d75-8991-39558ddfecb5</t>
  </si>
  <si>
    <t>cfc2fffe-3e69-4855-bfd5-74bc0d665e19</t>
  </si>
  <si>
    <t>30b3b247-f733-4c68-80a3-1d3f6a3f9f52</t>
  </si>
  <si>
    <t>7cd77d5a-8b01-46ce-95fb-f8a91f913856</t>
  </si>
  <si>
    <t>acc0f3ee-1c89-4521-a764-8627cbdb12e4</t>
  </si>
  <si>
    <t>c60eb70c-c47f-4da1-8789-6c4fa559f5bf</t>
  </si>
  <si>
    <t>aa5dfcf4-4a14-4e3b-85e3-6f875022e8d5</t>
  </si>
  <si>
    <t>c9d78002-0422-4862-8aed-1e7ed80df033</t>
  </si>
  <si>
    <t>b62218c4-b90c-454d-99fb-19d806182fb3</t>
  </si>
  <si>
    <t>a16e3f97-5541-41f8-83ef-d1ae517b8057</t>
  </si>
  <si>
    <t>4a670502-6c11-4f5e-8bb6-ab8f091b477b</t>
  </si>
  <si>
    <t>919a1795-7a7e-420b-8fcc-0e52d7c6f30a</t>
  </si>
  <si>
    <t>454c67ae-e0ba-4ad8-8fc8-d7e3027be9c8</t>
  </si>
  <si>
    <t>454c67ae-e0ba-4ad8-8fc8-d7e3027be9c8:0</t>
  </si>
  <si>
    <t>454c67ae-e0ba-4ad8-8fc8-d7e3027be9c8:1</t>
  </si>
  <si>
    <t>454c67ae-e0ba-4ad8-8fc8-d7e3027be9c8:2</t>
  </si>
  <si>
    <t>cbd09617-e7c3-44cf-b4dc-37626f593d47</t>
  </si>
  <si>
    <t>880cf1d3-22c8-43cc-aef4-237814b8c557</t>
  </si>
  <si>
    <t>4cd45c78-592e-43a5-8871-d48003ca85a4</t>
  </si>
  <si>
    <t>a8ae6240-e64f-49c9-b944-e2e6f8068eeb</t>
  </si>
  <si>
    <t>a8ae6240-e64f-49c9-b944-e2e6f8068eeb:0</t>
  </si>
  <si>
    <t>a8ae6240-e64f-49c9-b944-e2e6f8068eeb:1</t>
  </si>
  <si>
    <t>a8ae6240-e64f-49c9-b944-e2e6f8068eeb:2</t>
  </si>
  <si>
    <t>a8ae6240-e64f-49c9-b944-e2e6f8068eeb:3</t>
  </si>
  <si>
    <t>a8ae6240-e64f-49c9-b944-e2e6f8068eeb:4</t>
  </si>
  <si>
    <t>a8ae6240-e64f-49c9-b944-e2e6f8068eeb:5</t>
  </si>
  <si>
    <t>a8ae6240-e64f-49c9-b944-e2e6f8068eeb:6</t>
  </si>
  <si>
    <t>a8ae6240-e64f-49c9-b944-e2e6f8068eeb:7</t>
  </si>
  <si>
    <t>a8ae6240-e64f-49c9-b944-e2e6f8068eeb:8</t>
  </si>
  <si>
    <t>7effb4a0-b14c-4297-ad26-2286c1e7ac08</t>
  </si>
  <si>
    <t>43099186-2e47-4e5e-a955-d33591b26394</t>
  </si>
  <si>
    <t>2171eef0-3e12-49c0-a258-4684a79959f8</t>
  </si>
  <si>
    <t>9e2e242f-56a0-49cd-a069-c5195a566d8c</t>
  </si>
  <si>
    <t>333cd8a2-09c8-4fea-9f79-d43b80faf639</t>
  </si>
  <si>
    <t>8852c06c-350f-4a36-a9b2-a049682d2a98</t>
  </si>
  <si>
    <t>bf74e92a-86d1-43bb-baff-6b54385d39b6</t>
  </si>
  <si>
    <t>7bae8654-042e-40f3-8d79-4e74809a44ea</t>
  </si>
  <si>
    <t>171fd8b0-7fbf-4115-8d63-a8db155a4346</t>
  </si>
  <si>
    <t>a6eb7f5b-c19c-461f-8f59-b5cbbabeea94</t>
  </si>
  <si>
    <t>94c031ad-56e1-4262-b7f7-ad41679e4237</t>
  </si>
  <si>
    <t>60908e7d-e77d-4e2b-b964-7cdd8f1815d4</t>
  </si>
  <si>
    <t>1f27f0ef-5ff2-4221-8a5d-b4d290a908bf</t>
  </si>
  <si>
    <t>916e37d2-0690-4121-a3c7-e639c63d5d1a</t>
  </si>
  <si>
    <t>f4b5b4ed-bf7f-4b16-a29e-fcf1ea373205</t>
  </si>
  <si>
    <t>294c0f16-d2fd-45cd-8176-9ee89bc270c2</t>
  </si>
  <si>
    <t>96831d9c-50b3-4bae-9cdc-8613157c36a8</t>
  </si>
  <si>
    <t>ce78146d-b12d-45a0-9c55-ebf203f92665</t>
  </si>
  <si>
    <t>d20acc6a-699e-4e06-84bf-8dc773751feb</t>
  </si>
  <si>
    <t>3eb0aacb-7404-48e2-b2fc-fcb1edd8817b</t>
  </si>
  <si>
    <t>8bab38eb-4f16-47a5-a003-898fc9a84891</t>
  </si>
  <si>
    <t>1d5835ce-dfd4-4a8b-b4eb-b16adc648fd0</t>
  </si>
  <si>
    <t>9e88ee22-9167-40a6-bfed-16fe493d4468</t>
  </si>
  <si>
    <t>3eac3680-0795-4076-93e1-92fdd6c6dac3</t>
  </si>
  <si>
    <t>3eac3680-0795-4076-93e1-92fdd6c6dac3:0</t>
  </si>
  <si>
    <t>3eac3680-0795-4076-93e1-92fdd6c6dac3:1</t>
  </si>
  <si>
    <t>3eac3680-0795-4076-93e1-92fdd6c6dac3:2</t>
  </si>
  <si>
    <t>ca9fcf09-4f45-4c76-aad2-b2bffe499d1d</t>
  </si>
  <si>
    <t>3153baf9-2322-4e5a-9a82-39dcf973b910</t>
  </si>
  <si>
    <t>7107dc8e-26b5-4b70-96e3-d39481e3c6cf</t>
  </si>
  <si>
    <t>7e77a74e-184f-4386-8070-71029e0b8806</t>
  </si>
  <si>
    <t>7e77a74e-184f-4386-8070-71029e0b8806:0</t>
  </si>
  <si>
    <t>7e77a74e-184f-4386-8070-71029e0b8806:1</t>
  </si>
  <si>
    <t>7e77a74e-184f-4386-8070-71029e0b8806:2</t>
  </si>
  <si>
    <t>7e77a74e-184f-4386-8070-71029e0b8806:3</t>
  </si>
  <si>
    <t>7e77a74e-184f-4386-8070-71029e0b8806:4</t>
  </si>
  <si>
    <t>7e77a74e-184f-4386-8070-71029e0b8806:5</t>
  </si>
  <si>
    <t>7e77a74e-184f-4386-8070-71029e0b8806:6</t>
  </si>
  <si>
    <t>7e77a74e-184f-4386-8070-71029e0b8806:7</t>
  </si>
  <si>
    <t>7e77a74e-184f-4386-8070-71029e0b8806:8</t>
  </si>
  <si>
    <t>8344853b-4b6b-4112-ac21-adbb1bb9b27f</t>
  </si>
  <si>
    <t>a23af8fc-5ae0-4a9e-85c4-80d2d010fe7f</t>
  </si>
  <si>
    <t>0bac5482-f7f4-4785-a433-a705525b4f8e</t>
  </si>
  <si>
    <t>adf30aa5-5d0e-4cb6-8779-581608e892ff</t>
  </si>
  <si>
    <t>ca5606ba-2c42-4b96-af3c-eb5bd452aac7</t>
  </si>
  <si>
    <t>552231ff-de7a-4912-ae4c-3c0b7524127c</t>
  </si>
  <si>
    <t>033482a5-d9f3-4f52-9a3e-bbf10d5576c7</t>
  </si>
  <si>
    <t>2a80287b-a817-49b0-871f-3a7165c6a321</t>
  </si>
  <si>
    <t>0f202798-f5e4-44ab-968b-6fce89754210</t>
  </si>
  <si>
    <t>66d52a89-4219-4d0e-a884-268d7a4af101</t>
  </si>
  <si>
    <t>4926c980-9b85-4b11-9f71-1e15844cdd47</t>
  </si>
  <si>
    <t>273be4b4-47b9-4638-9b50-99a6beda49ab</t>
  </si>
  <si>
    <t>e4149ad0-f8cb-4af2-a018-704028677087</t>
  </si>
  <si>
    <t>8e6cdac0-17fa-4e0e-8153-b4b0217b0a1b</t>
  </si>
  <si>
    <t>c0233ccb-6385-4846-bdf6-ce4f6f387a1f</t>
  </si>
  <si>
    <t>3590116d-8723-454b-8e80-76f87278f977</t>
  </si>
  <si>
    <t>e20d88c4-cc03-42f2-8dde-b4d05855ce89</t>
  </si>
  <si>
    <t>9fc031d5-85b4-4f06-b624-e6bb70f94924</t>
  </si>
  <si>
    <t>8101ddf2-7f51-481b-afc3-77b376dd8f9d</t>
  </si>
  <si>
    <t>98586eec-8074-4d24-a813-b897d87d5d1c</t>
  </si>
  <si>
    <t>36a48d63-6658-4c1f-81eb-d82cadb7a0d4</t>
  </si>
  <si>
    <t>ad84b40e-60a0-4eef-ab7f-167c621012e0</t>
  </si>
  <si>
    <t>bfe15b33-6f2d-4374-8507-511787f2d3b9</t>
  </si>
  <si>
    <t>58180db8-2074-495c-a00b-36401771ad87</t>
  </si>
  <si>
    <t>58180db8-2074-495c-a00b-36401771ad87:0</t>
  </si>
  <si>
    <t>58180db8-2074-495c-a00b-36401771ad87:1</t>
  </si>
  <si>
    <t>58180db8-2074-495c-a00b-36401771ad87:2</t>
  </si>
  <si>
    <t>f4456728-1f46-4640-a2fc-611886735ac7</t>
  </si>
  <si>
    <t>df468790-f447-4251-b94f-a311464c69a7</t>
  </si>
  <si>
    <t>bbee62e9-59de-44bb-b99e-05e67451d837</t>
  </si>
  <si>
    <t>9516bf85-5a6a-434b-9682-79f26383a1fa</t>
  </si>
  <si>
    <t>9516bf85-5a6a-434b-9682-79f26383a1fa:0</t>
  </si>
  <si>
    <t>9516bf85-5a6a-434b-9682-79f26383a1fa:1</t>
  </si>
  <si>
    <t>9516bf85-5a6a-434b-9682-79f26383a1fa:2</t>
  </si>
  <si>
    <t>9516bf85-5a6a-434b-9682-79f26383a1fa:3</t>
  </si>
  <si>
    <t>9516bf85-5a6a-434b-9682-79f26383a1fa:4</t>
  </si>
  <si>
    <t>9516bf85-5a6a-434b-9682-79f26383a1fa:5</t>
  </si>
  <si>
    <t>9516bf85-5a6a-434b-9682-79f26383a1fa:6</t>
  </si>
  <si>
    <t>9516bf85-5a6a-434b-9682-79f26383a1fa:7</t>
  </si>
  <si>
    <t>9516bf85-5a6a-434b-9682-79f26383a1fa:8</t>
  </si>
  <si>
    <t>12bf8559-6b00-4d5b-902a-9ff74a07bbd0</t>
  </si>
  <si>
    <t>e4d4128a-4d72-48cd-830a-0d10f97e7691</t>
  </si>
  <si>
    <t>94b4d3ff-9e00-4b1d-8bce-748c460c26af</t>
  </si>
  <si>
    <t>9a92248e-c222-472f-89cb-ee8f7f8243fa</t>
  </si>
  <si>
    <t>9f1e2396-a4b1-4d07-858c-f0595611cba1</t>
  </si>
  <si>
    <t>0c58c9a2-fffa-4010-92cd-ec75230a1457</t>
  </si>
  <si>
    <t>1dd45ddc-4c0f-4313-bce2-5eb5e19154df</t>
  </si>
  <si>
    <t>fa32de5e-eba8-41b1-8257-c6c6e5188120</t>
  </si>
  <si>
    <t>c107bd85-d2b5-4017-9401-05c91f96d4e7</t>
  </si>
  <si>
    <t>7b23b4be-2564-44b8-8371-381212b8258e</t>
  </si>
  <si>
    <t>3dce3908-d3b9-4653-b986-d242fe84f5a3</t>
  </si>
  <si>
    <t>31a88f57-3e3f-4b08-beee-2bd74aa11480</t>
  </si>
  <si>
    <t>d318d343-01ea-456e-913b-d082cf5e600e</t>
  </si>
  <si>
    <t>fce401e9-74b1-4329-924a-21ecadd54465</t>
  </si>
  <si>
    <t>2a57c43a-3819-4250-bbd6-036098aba538</t>
  </si>
  <si>
    <t>c1f22de0-04bd-42c4-9876-b485ce90e551</t>
  </si>
  <si>
    <t>a016db41-338a-49a4-8893-9632fc969618</t>
  </si>
  <si>
    <t>3f364147-0598-4b14-a688-f2209e5ed62d</t>
  </si>
  <si>
    <t>c58f90de-cc88-4882-8947-68358dd32e64</t>
  </si>
  <si>
    <t>66ec410f-89a8-4841-9509-8651326291e0</t>
  </si>
  <si>
    <t>db4853bd-68d5-4702-81ab-3edcd5f69316</t>
  </si>
  <si>
    <t>300582ac-0127-4061-8f6e-6d81de977710</t>
  </si>
  <si>
    <t>c64729ff-d083-4c74-b951-5bc0a5e0fc66</t>
  </si>
  <si>
    <t>aabb60f7-7f79-4775-bfcf-47f28e577c09</t>
  </si>
  <si>
    <t>aabb60f7-7f79-4775-bfcf-47f28e577c09:0</t>
  </si>
  <si>
    <t>aabb60f7-7f79-4775-bfcf-47f28e577c09:1</t>
  </si>
  <si>
    <t>aabb60f7-7f79-4775-bfcf-47f28e577c09:2</t>
  </si>
  <si>
    <t>96925c77-e233-427d-bf2b-3cd4c124ee8a</t>
  </si>
  <si>
    <t>0e86a2fc-2bd3-410d-a513-9bdf390cd3a8</t>
  </si>
  <si>
    <t>c1ad4110-27c3-44a2-8fc2-b75a9868e7af</t>
  </si>
  <si>
    <t>a7431ca4-78a6-40fc-ba59-e9997b6b0460</t>
  </si>
  <si>
    <t>a7431ca4-78a6-40fc-ba59-e9997b6b0460:0</t>
  </si>
  <si>
    <t>a7431ca4-78a6-40fc-ba59-e9997b6b0460:1</t>
  </si>
  <si>
    <t>a7431ca4-78a6-40fc-ba59-e9997b6b0460:2</t>
  </si>
  <si>
    <t>a7431ca4-78a6-40fc-ba59-e9997b6b0460:3</t>
  </si>
  <si>
    <t>a7431ca4-78a6-40fc-ba59-e9997b6b0460:4</t>
  </si>
  <si>
    <t>a7431ca4-78a6-40fc-ba59-e9997b6b0460:5</t>
  </si>
  <si>
    <t>a7431ca4-78a6-40fc-ba59-e9997b6b0460:6</t>
  </si>
  <si>
    <t>a7431ca4-78a6-40fc-ba59-e9997b6b0460:7</t>
  </si>
  <si>
    <t>a7431ca4-78a6-40fc-ba59-e9997b6b0460:8</t>
  </si>
  <si>
    <t>705119d8-6652-4aaa-baf3-afd77ebde603</t>
  </si>
  <si>
    <t>7bb5bff4-7ce0-457a-a77b-d1b3a7889ed9</t>
  </si>
  <si>
    <t>ed0e6854-f013-445b-b317-7cf884858e3a</t>
  </si>
  <si>
    <t>601e4b82-bfbd-4f8d-b598-57d71d0b67a8</t>
  </si>
  <si>
    <t>d5d4dbbb-52e7-4a85-be9c-419e163c59f4</t>
  </si>
  <si>
    <t>7c5251ba-1276-45c2-978d-7e27dc9056cb</t>
  </si>
  <si>
    <t>3fe7817e-5a55-4503-99b3-deb116bdf4fa</t>
  </si>
  <si>
    <t>eece5981-bc24-4836-a121-0291f62857c1</t>
  </si>
  <si>
    <t>d97e676b-48c0-4619-8857-ce84b627c96d</t>
  </si>
  <si>
    <t>7788e837-9dda-4625-a119-db8ae4abefe9</t>
  </si>
  <si>
    <t>80fc9a09-2d98-4575-92fc-06b172e5802d</t>
  </si>
  <si>
    <t>bac58993-5921-4fbb-bb63-6a8d21db611a</t>
  </si>
  <si>
    <t>e204f439-ee2e-4570-a44a-f0f9f2826058</t>
  </si>
  <si>
    <t>346f407c-12ed-43ba-bc0c-596a3864a15b</t>
  </si>
  <si>
    <t>daff54e2-5b0b-43f4-b8e6-fa6180e77748</t>
  </si>
  <si>
    <t>2f20974e-6aca-448c-a8fa-ac2d600b14d7</t>
  </si>
  <si>
    <t>8a729607-6fd0-4bb9-ade1-04ab123bfa6a</t>
  </si>
  <si>
    <t>91b00401-5ad6-468b-971c-15fb00e9d408</t>
  </si>
  <si>
    <t>554d4919-3fec-49cb-808e-a20a37ab5c5c</t>
  </si>
  <si>
    <t>e651e755-6a9f-4f21-926e-e1aba590e43d</t>
  </si>
  <si>
    <t>f7c90edc-795f-428e-9e65-7aa6bd5ad404</t>
  </si>
  <si>
    <t>2280adb9-ec19-409c-92b4-a34df6a3732c</t>
  </si>
  <si>
    <t>27934a5c-bfec-43cd-a793-b597b56e0d47</t>
  </si>
  <si>
    <t>13607175-5fb5-473f-aa49-679ffafd6508</t>
  </si>
  <si>
    <t>13607175-5fb5-473f-aa49-679ffafd6508:0</t>
  </si>
  <si>
    <t>13607175-5fb5-473f-aa49-679ffafd6508:1</t>
  </si>
  <si>
    <t>13607175-5fb5-473f-aa49-679ffafd6508:2</t>
  </si>
  <si>
    <t>efa619ce-a036-4192-8681-3c7f03b53b05</t>
  </si>
  <si>
    <t>27d4dbd7-56f8-4250-8668-b460c8043872</t>
  </si>
  <si>
    <t>29cd6fc4-ae7b-450c-b013-ec44dc592b99</t>
  </si>
  <si>
    <t>e3445427-013c-4271-b4b3-8dd6d30dce43</t>
  </si>
  <si>
    <t>e3445427-013c-4271-b4b3-8dd6d30dce43:0</t>
  </si>
  <si>
    <t>e3445427-013c-4271-b4b3-8dd6d30dce43:1</t>
  </si>
  <si>
    <t>e3445427-013c-4271-b4b3-8dd6d30dce43:2</t>
  </si>
  <si>
    <t>e3445427-013c-4271-b4b3-8dd6d30dce43:3</t>
  </si>
  <si>
    <t>e3445427-013c-4271-b4b3-8dd6d30dce43:4</t>
  </si>
  <si>
    <t>e3445427-013c-4271-b4b3-8dd6d30dce43:5</t>
  </si>
  <si>
    <t>e3445427-013c-4271-b4b3-8dd6d30dce43:6</t>
  </si>
  <si>
    <t>e3445427-013c-4271-b4b3-8dd6d30dce43:7</t>
  </si>
  <si>
    <t>e3445427-013c-4271-b4b3-8dd6d30dce43:8</t>
  </si>
  <si>
    <t>4389a888-f0c0-45c3-8add-9a0fca0740db</t>
  </si>
  <si>
    <t>2d1c09e9-9749-46ad-b6de-c88d81df4fd9</t>
  </si>
  <si>
    <t>1ce9f9d1-4d06-477b-aad8-9f922dfcd2ef</t>
  </si>
  <si>
    <t>784a052b-d2a0-442c-8772-5e53d67ae272</t>
  </si>
  <si>
    <t>06e54b93-6bce-4b6e-a044-d8d899bf2642</t>
  </si>
  <si>
    <t>524f94fe-2f87-4ccf-9386-f313cf1d4b92</t>
  </si>
  <si>
    <t>bcb6458f-ca87-4ab3-980d-7a5e2a66887c</t>
  </si>
  <si>
    <t>cf8000f7-f90f-4000-82c3-2a2d233da5a6</t>
  </si>
  <si>
    <t>e5f43f7a-901c-4b04-9d5e-f2e0fcac3aee</t>
  </si>
  <si>
    <t>d77a09a8-b4e6-4f35-a25a-65ba92bbc60f</t>
  </si>
  <si>
    <t>43a8bf05-c299-4455-bf5c-602049b89bc3</t>
  </si>
  <si>
    <t>b388c3c6-fb72-446e-a5d8-8eb46334804a</t>
  </si>
  <si>
    <t>3f76267a-99db-4f16-9855-af9939628b4d</t>
  </si>
  <si>
    <t>b145dd3e-d62c-4306-90a8-5533682dac36</t>
  </si>
  <si>
    <t>fc02937d-7d9c-4681-b39c-c83ff35eccd0</t>
  </si>
  <si>
    <t>5ce2896f-b84a-49b6-a018-1296658370e5</t>
  </si>
  <si>
    <t>cdf4a770-4f55-4b8b-92e2-f85bbb89dfc6</t>
  </si>
  <si>
    <t>8da06113-21af-47e0-8b08-bc9319afe26e</t>
  </si>
  <si>
    <t>b3766c47-77d5-44ac-bb33-36c6a137ce4c</t>
  </si>
  <si>
    <t>a25a5f3f-dbe3-4a79-bfbe-09e612519369</t>
  </si>
  <si>
    <t>0379f991-7910-4ef0-b83f-182f41f06746</t>
  </si>
  <si>
    <t>cae16335-1b3f-43cd-a122-0286c731f54a</t>
  </si>
  <si>
    <t>0be1c19e-f71f-4a2d-bd86-7e010a4640c6</t>
  </si>
  <si>
    <t>f53b61d4-c801-41d3-8207-a96184296713</t>
  </si>
  <si>
    <t>f53b61d4-c801-41d3-8207-a96184296713:0</t>
  </si>
  <si>
    <t>f53b61d4-c801-41d3-8207-a96184296713:1</t>
  </si>
  <si>
    <t>f53b61d4-c801-41d3-8207-a96184296713:2</t>
  </si>
  <si>
    <t>433aa2d9-dc84-4711-8f41-e2599d68ab06</t>
  </si>
  <si>
    <t>757281f4-117a-4f58-aab6-6a833339f88e</t>
  </si>
  <si>
    <t>36e86ba4-7679-4107-86a6-14a42f521a16</t>
  </si>
  <si>
    <t>7be6379b-60c2-4d37-9ee2-68a0c71243f8</t>
  </si>
  <si>
    <t>7be6379b-60c2-4d37-9ee2-68a0c71243f8:0</t>
  </si>
  <si>
    <t>7be6379b-60c2-4d37-9ee2-68a0c71243f8:1</t>
  </si>
  <si>
    <t>7be6379b-60c2-4d37-9ee2-68a0c71243f8:2</t>
  </si>
  <si>
    <t>7be6379b-60c2-4d37-9ee2-68a0c71243f8:3</t>
  </si>
  <si>
    <t>7be6379b-60c2-4d37-9ee2-68a0c71243f8:4</t>
  </si>
  <si>
    <t>7be6379b-60c2-4d37-9ee2-68a0c71243f8:5</t>
  </si>
  <si>
    <t>7be6379b-60c2-4d37-9ee2-68a0c71243f8:6</t>
  </si>
  <si>
    <t>7be6379b-60c2-4d37-9ee2-68a0c71243f8:7</t>
  </si>
  <si>
    <t>7be6379b-60c2-4d37-9ee2-68a0c71243f8:8</t>
  </si>
  <si>
    <t>d0c3f767-426d-4099-bf0a-a0a2422630f1</t>
  </si>
  <si>
    <t>13459b7f-bee0-41f5-afdb-c9ddde72e53a</t>
  </si>
  <si>
    <t>e1e1507c-3753-4663-b8f2-5f85d22a87ec</t>
  </si>
  <si>
    <t>40c7d00f-7ccb-43e3-9bad-d02f97cd566c</t>
  </si>
  <si>
    <t>db63d2c7-f332-4e1e-8c27-65549953b7cb</t>
  </si>
  <si>
    <t>f2aadb8d-b991-4044-aa47-135692656573</t>
  </si>
  <si>
    <t>7e64e7f7-ec95-4413-9d60-6972f98bce14</t>
  </si>
  <si>
    <t>420bdad0-3162-4206-aa93-15329376eda8</t>
  </si>
  <si>
    <t>bdbe20e1-43f0-4f1e-9401-00e691ec84fb</t>
  </si>
  <si>
    <t>ff6f34dd-ea2f-4b6c-9fc0-1f5ddb8b840a</t>
  </si>
  <si>
    <t>3b29a36c-65ea-43c9-8f2c-784fa6b919a8</t>
  </si>
  <si>
    <t>63b08004-8007-4c9d-8f63-12f58d47158a</t>
  </si>
  <si>
    <t>dde62249-ba1e-490d-8711-14a776c04431</t>
  </si>
  <si>
    <t>13fd1b45-ae3b-4fc4-bf0b-447ed338bc38</t>
  </si>
  <si>
    <t>1b24d867-9f95-4108-9682-b3512f05203a</t>
  </si>
  <si>
    <t>3d0722e6-47ed-49dc-bc97-1b4027942508</t>
  </si>
  <si>
    <t>d4bda3f3-17a4-4b6a-a166-005cb056abc2</t>
  </si>
  <si>
    <t>9dcac56b-baba-4ae4-927c-9ab3e124c38b</t>
  </si>
  <si>
    <t>85b52a0a-12c7-4f87-9998-a6d6c1368069</t>
  </si>
  <si>
    <t>a8360524-35e8-478a-8f89-39a3dac79ae3</t>
  </si>
  <si>
    <t>2cf7b2d9-848d-467b-91f2-182940ba3352</t>
  </si>
  <si>
    <t>874dc8ab-f887-43b9-8a27-82856e214def</t>
  </si>
  <si>
    <t>b569735b-b875-422d-a035-290877d02422</t>
  </si>
  <si>
    <t>5d48ea46-4e09-43a4-9106-fb04ef6fdf2c</t>
  </si>
  <si>
    <t>b4f94d93-9d01-40ce-bef2-101c4b01164c</t>
  </si>
  <si>
    <t>b4f94d93-9d01-40ce-bef2-101c4b01164c:0</t>
  </si>
  <si>
    <t>b4f94d93-9d01-40ce-bef2-101c4b01164c:1</t>
  </si>
  <si>
    <t>b4f94d93-9d01-40ce-bef2-101c4b01164c:2</t>
  </si>
  <si>
    <t>b7275802-c803-4649-927e-fb5796509c93</t>
  </si>
  <si>
    <t>55a343a0-2474-4d1b-be8a-b9a9fe812246</t>
  </si>
  <si>
    <t>67381370-aacd-4a03-87a1-f8560e42b970</t>
  </si>
  <si>
    <t>31af190f-76ae-4c20-b422-d3a8c97fea73</t>
  </si>
  <si>
    <t>31af190f-76ae-4c20-b422-d3a8c97fea73:0</t>
  </si>
  <si>
    <t>31af190f-76ae-4c20-b422-d3a8c97fea73:1</t>
  </si>
  <si>
    <t>31af190f-76ae-4c20-b422-d3a8c97fea73:2</t>
  </si>
  <si>
    <t>31af190f-76ae-4c20-b422-d3a8c97fea73:3</t>
  </si>
  <si>
    <t>31af190f-76ae-4c20-b422-d3a8c97fea73:4</t>
  </si>
  <si>
    <t>31af190f-76ae-4c20-b422-d3a8c97fea73:5</t>
  </si>
  <si>
    <t>31af190f-76ae-4c20-b422-d3a8c97fea73:6</t>
  </si>
  <si>
    <t>31af190f-76ae-4c20-b422-d3a8c97fea73:7</t>
  </si>
  <si>
    <t>31af190f-76ae-4c20-b422-d3a8c97fea73:8</t>
  </si>
  <si>
    <t>c90b88c2-72b8-493c-beb8-1d418ed5b3a2</t>
  </si>
  <si>
    <t>0940c6d1-d900-4e64-b98f-e622a055b564</t>
  </si>
  <si>
    <t>5d7421a8-a6ef-4a18-a1af-06534ed67454</t>
  </si>
  <si>
    <t>a8546367-4428-4c4c-b79f-f6e1280de4e8</t>
  </si>
  <si>
    <t>92d2f2c3-e229-4124-89be-77098ce8efb0</t>
  </si>
  <si>
    <t>0f09a4f1-17de-4d47-a7fd-d718c4315f12</t>
  </si>
  <si>
    <t>898bdad2-1c26-4415-9e91-782b41c894f3</t>
  </si>
  <si>
    <t>f133b176-ad04-4760-8e97-38751bc7aa59</t>
  </si>
  <si>
    <t>f5065853-d34a-4db9-8f6b-0e0b714fabcc</t>
  </si>
  <si>
    <t>958d156f-c912-4f2c-be9f-614543863cea</t>
  </si>
  <si>
    <t>ece13a5f-1f1d-412b-b679-c35564e84f78</t>
  </si>
  <si>
    <t>01edddb3-1c14-4a14-9130-307c671ab745</t>
  </si>
  <si>
    <t>31e8f383-fa7a-48d5-a21f-f50c3657b5b4</t>
  </si>
  <si>
    <t>146545fb-b21b-47cb-af42-8c63344f51bf</t>
  </si>
  <si>
    <t>6cce4a1b-71c6-4d36-8b05-3f53643f36e8</t>
  </si>
  <si>
    <t>9854120b-3d71-414c-9298-cef44a0467af</t>
  </si>
  <si>
    <t>ba32553d-7bd7-4266-85fd-a5a59b870d03</t>
  </si>
  <si>
    <t>7c0d7d60-ee76-47ee-80a4-e05f61fa23b8</t>
  </si>
  <si>
    <t>0c7111dd-eeb7-4b25-9b2e-e6bd3e21903b</t>
  </si>
  <si>
    <t>c705034b-e1bc-47be-8da9-04d37cf90dee</t>
  </si>
  <si>
    <t>39ee49ce-38ac-41bb-8e14-1beebf8b8f00</t>
  </si>
  <si>
    <t>a59f89d3-429e-493b-8bce-d4c28bd754f7</t>
  </si>
  <si>
    <t>e290eade-d272-4bfa-bbc6-9d61d1b47466</t>
  </si>
  <si>
    <t>8e666363-ceb9-4806-893e-0b411c898185</t>
  </si>
  <si>
    <t>8e666363-ceb9-4806-893e-0b411c898185:0</t>
  </si>
  <si>
    <t>8e666363-ceb9-4806-893e-0b411c898185:1</t>
  </si>
  <si>
    <t>8e666363-ceb9-4806-893e-0b411c898185:2</t>
  </si>
  <si>
    <t>46d4d136-5a6c-4afd-90d2-af82ccbfca09</t>
  </si>
  <si>
    <t>2127eb0d-e7bf-4a15-8d67-e8442b1f2ed3</t>
  </si>
  <si>
    <t>b94d8849-0846-4ba8-9f11-2f1be17100c5</t>
  </si>
  <si>
    <t>5365f005-c7e9-4f0a-95b9-21b849d2f262</t>
  </si>
  <si>
    <t>5365f005-c7e9-4f0a-95b9-21b849d2f262:0</t>
  </si>
  <si>
    <t>5365f005-c7e9-4f0a-95b9-21b849d2f262:1</t>
  </si>
  <si>
    <t>5365f005-c7e9-4f0a-95b9-21b849d2f262:2</t>
  </si>
  <si>
    <t>5365f005-c7e9-4f0a-95b9-21b849d2f262:3</t>
  </si>
  <si>
    <t>5365f005-c7e9-4f0a-95b9-21b849d2f262:4</t>
  </si>
  <si>
    <t>5365f005-c7e9-4f0a-95b9-21b849d2f262:5</t>
  </si>
  <si>
    <t>5365f005-c7e9-4f0a-95b9-21b849d2f262:6</t>
  </si>
  <si>
    <t>5365f005-c7e9-4f0a-95b9-21b849d2f262:7</t>
  </si>
  <si>
    <t>5365f005-c7e9-4f0a-95b9-21b849d2f262:8</t>
  </si>
  <si>
    <t>304abef7-870b-4f7d-b302-4e09b214e75c</t>
  </si>
  <si>
    <t>84fb657d-cb14-459d-a080-99d89e6e6b6b</t>
  </si>
  <si>
    <t>85b986c3-befa-46aa-8d1b-1efe3c1288d5</t>
  </si>
  <si>
    <t>d827bca6-c19a-4738-a522-52c152924999</t>
  </si>
  <si>
    <t>46da0702-5aee-4b51-b7e0-92397fddf4e0</t>
  </si>
  <si>
    <t>3fdaf853-d06d-4fe9-8292-b648999a1988</t>
  </si>
  <si>
    <t>eb535a20-0f3c-4e90-9a8f-75ee71560a8c</t>
  </si>
  <si>
    <t>13de3d65-e635-4f63-8c23-8dc85d636f63</t>
  </si>
  <si>
    <t>b7569b93-1915-4192-8251-8d3cd49064f7</t>
  </si>
  <si>
    <t>c7f61e8d-0876-41ba-a7f8-a9554d47bf30</t>
  </si>
  <si>
    <t>6156baca-e1d7-4278-bea1-ede3c869ce65</t>
  </si>
  <si>
    <t>b1b3d548-1e03-4757-ae3b-2b3bce035161</t>
  </si>
  <si>
    <t>a5a5f88c-a549-48e6-a9e4-6291c8782fdd</t>
  </si>
  <si>
    <t>53effc6b-2b5b-4273-9856-171ce34473d4</t>
  </si>
  <si>
    <t>601d2f5a-bcc8-42df-af0e-2409ccf08049</t>
  </si>
  <si>
    <t>9220932e-6852-40e1-84f7-bec886425707</t>
  </si>
  <si>
    <t>8a6aae4a-0a69-4c3a-a405-d99757254c3a</t>
  </si>
  <si>
    <t>0bc5c6ff-6e6e-48a8-83c3-323bd166cc57</t>
  </si>
  <si>
    <t>31b85a0f-dc28-4a21-a423-a28ef07d42db</t>
  </si>
  <si>
    <t>b3778e2c-4241-4787-a58a-50b65ee185bb</t>
  </si>
  <si>
    <t>04b04246-d90e-48b2-9a60-8ce61645e95f</t>
  </si>
  <si>
    <t>44fcf067-db96-48f0-a133-c45fb3ce8bca</t>
  </si>
  <si>
    <t>956604ed-2f1f-4d63-99bb-ca51ed113a1b</t>
  </si>
  <si>
    <t>6d4af262-a37b-4a89-b735-646c77ce5fe1</t>
  </si>
  <si>
    <t>6d4af262-a37b-4a89-b735-646c77ce5fe1:0</t>
  </si>
  <si>
    <t>6d4af262-a37b-4a89-b735-646c77ce5fe1:1</t>
  </si>
  <si>
    <t>6d4af262-a37b-4a89-b735-646c77ce5fe1:2</t>
  </si>
  <si>
    <t>1b2dcc43-c1d0-448d-bda5-1c7b98e37aa5</t>
  </si>
  <si>
    <t>2551537d-c24e-41a5-91a3-fba76f7423ef</t>
  </si>
  <si>
    <t>caf580a2-ce4f-475e-90e7-2cc046a47b41</t>
  </si>
  <si>
    <t>b91993fe-e865-490a-aed7-e50e57d0d790</t>
  </si>
  <si>
    <t>b91993fe-e865-490a-aed7-e50e57d0d790:0</t>
  </si>
  <si>
    <t>b91993fe-e865-490a-aed7-e50e57d0d790:1</t>
  </si>
  <si>
    <t>b91993fe-e865-490a-aed7-e50e57d0d790:2</t>
  </si>
  <si>
    <t>b91993fe-e865-490a-aed7-e50e57d0d790:3</t>
  </si>
  <si>
    <t>b91993fe-e865-490a-aed7-e50e57d0d790:4</t>
  </si>
  <si>
    <t>b91993fe-e865-490a-aed7-e50e57d0d790:5</t>
  </si>
  <si>
    <t>b91993fe-e865-490a-aed7-e50e57d0d790:6</t>
  </si>
  <si>
    <t>b91993fe-e865-490a-aed7-e50e57d0d790:7</t>
  </si>
  <si>
    <t>b91993fe-e865-490a-aed7-e50e57d0d790:8</t>
  </si>
  <si>
    <t>b10f4c0a-ed43-4a25-a39d-54203b9ffae9</t>
  </si>
  <si>
    <t>67984320-4ef5-46f9-829d-d176307a712d</t>
  </si>
  <si>
    <t>84cda18e-5b97-4981-a9ac-2e601a266058</t>
  </si>
  <si>
    <t>ee5c8fd6-309b-45b3-a0b1-4a65946d8e0b</t>
  </si>
  <si>
    <t>f9f77539-38dc-41a8-9902-f0f350a027b4</t>
  </si>
  <si>
    <t>8174176f-bae2-44a7-9f43-fd7a36c6256b</t>
  </si>
  <si>
    <t>9c20d3ea-caf9-4771-9a55-5599b34a252d</t>
  </si>
  <si>
    <t>a357b97b-769c-47f8-8775-28d99b0d85d5</t>
  </si>
  <si>
    <t>4e9e27a1-259d-4eda-8295-407538b259f3</t>
  </si>
  <si>
    <t>9473e985-e81f-454b-94d7-381e081cd12f</t>
  </si>
  <si>
    <t>2f63c7ff-acb2-4f9e-ae04-023d664b4d76</t>
  </si>
  <si>
    <t>ad8be2ea-2a25-4d28-b95a-ecabd4758f7a</t>
  </si>
  <si>
    <t>70715897-b709-4ee3-a25f-5f8ceb3f50bf</t>
  </si>
  <si>
    <t>c895dc7a-1c8e-4d91-831b-cf87b57d9525</t>
  </si>
  <si>
    <t>39b89907-4a1a-4007-8c17-78c5ee37d0b3</t>
  </si>
  <si>
    <t>9797d2df-f870-4e0f-a8e4-594c7c288c72</t>
  </si>
  <si>
    <t>e34ea09c-b426-495a-bdbb-fbe0b019006a</t>
  </si>
  <si>
    <t>8d13533f-e6ad-4f79-bd49-a862156ffee5</t>
  </si>
  <si>
    <t>831956c6-096a-4db5-a63a-c6e2b8677857</t>
  </si>
  <si>
    <t>716d18ef-8aee-4771-8586-6a38d042c71b</t>
  </si>
  <si>
    <t>520a2371-5709-402a-9e13-d5c081cc530a</t>
  </si>
  <si>
    <t>55f88ff3-c344-492e-a534-d2b4c9a49518</t>
  </si>
  <si>
    <t>ea7c7d1c-51a4-4364-b922-634a0ca74fc6</t>
  </si>
  <si>
    <t>5000ca3a-b714-46fc-b975-d499bea8f5a5</t>
  </si>
  <si>
    <t>5000ca3a-b714-46fc-b975-d499bea8f5a5:0</t>
  </si>
  <si>
    <t>5000ca3a-b714-46fc-b975-d499bea8f5a5:1</t>
  </si>
  <si>
    <t>5000ca3a-b714-46fc-b975-d499bea8f5a5:2</t>
  </si>
  <si>
    <t>7a33b404-c227-4931-90b3-2b48f969b20f</t>
  </si>
  <si>
    <t>a21fd859-c73f-486e-a456-fc76f666412e</t>
  </si>
  <si>
    <t>f98f5a45-de0f-4e04-a3aa-f1e0f53c83b5</t>
  </si>
  <si>
    <t>a5693b49-3e3f-443e-89fe-3e89e64bef69</t>
  </si>
  <si>
    <t>a5693b49-3e3f-443e-89fe-3e89e64bef69:0</t>
  </si>
  <si>
    <t>a5693b49-3e3f-443e-89fe-3e89e64bef69:1</t>
  </si>
  <si>
    <t>a5693b49-3e3f-443e-89fe-3e89e64bef69:2</t>
  </si>
  <si>
    <t>a5693b49-3e3f-443e-89fe-3e89e64bef69:3</t>
  </si>
  <si>
    <t>a5693b49-3e3f-443e-89fe-3e89e64bef69:4</t>
  </si>
  <si>
    <t>a5693b49-3e3f-443e-89fe-3e89e64bef69:5</t>
  </si>
  <si>
    <t>a5693b49-3e3f-443e-89fe-3e89e64bef69:6</t>
  </si>
  <si>
    <t>a5693b49-3e3f-443e-89fe-3e89e64bef69:7</t>
  </si>
  <si>
    <t>a5693b49-3e3f-443e-89fe-3e89e64bef69:8</t>
  </si>
  <si>
    <t>f947067a-ba83-4529-a256-5d402af09a86</t>
  </si>
  <si>
    <t>ed27fd4f-414e-4368-ade4-0a1dea42b3b6</t>
  </si>
  <si>
    <t>9c1b4e2b-90cc-4fe8-905e-33e659654e21</t>
  </si>
  <si>
    <t>82a180f9-a0bc-417b-a1b5-59f24aef6789</t>
  </si>
  <si>
    <t>91fd32ce-a9d4-43d8-9480-4735b2ad83e0</t>
  </si>
  <si>
    <t>09601ba1-cf27-43a0-a6bd-fbcb395dcfb4</t>
  </si>
  <si>
    <t>9ffefaa6-5274-4953-a5b6-5bb2a3248166</t>
  </si>
  <si>
    <t>e377cfa1-f118-4b2e-a06d-c4db8f5caa2d</t>
  </si>
  <si>
    <t>62a6a35e-4966-4da7-a170-01ac15c789f8</t>
  </si>
  <si>
    <t>889565c6-fccb-42db-a7c1-f4ab85c07bb9</t>
  </si>
  <si>
    <t>1b796c46-d59f-4f04-9409-380762a278fa</t>
  </si>
  <si>
    <t>ab31adda-0958-4368-b977-9b13ef421a60</t>
  </si>
  <si>
    <t>17438fdb-092f-499d-96ff-7be28fe2e4a5</t>
  </si>
  <si>
    <t>5c9bace7-d143-4933-abab-56b674c8c5de</t>
  </si>
  <si>
    <t>0901b787-827a-461c-aa5f-6426eb6e47dc</t>
  </si>
  <si>
    <t>fce950f9-e9a1-4d26-9ba9-40934602211b</t>
  </si>
  <si>
    <t>2ade2c6d-6c51-4349-9b62-66feb0ae4373</t>
  </si>
  <si>
    <t>7fa37cdf-7ab4-4692-98ce-e73592aa008b</t>
  </si>
  <si>
    <t>5c30eabc-8d8e-4289-bb15-30b4b54a6e19</t>
  </si>
  <si>
    <t>8492da67-1b90-477e-ac5c-5393c10bfe8c</t>
  </si>
  <si>
    <t>b32bc08b-b19e-4d67-9479-61b8f0a2a77b</t>
  </si>
  <si>
    <t>36f6995a-d342-483c-8c8a-a9bde710c081</t>
  </si>
  <si>
    <t>43a49956-226f-4d9f-b4c9-40942eaccf74</t>
  </si>
  <si>
    <t>52223b4b-5dfa-45a9-8bc6-6859ee148f51</t>
  </si>
  <si>
    <t>52223b4b-5dfa-45a9-8bc6-6859ee148f51:0</t>
  </si>
  <si>
    <t>52223b4b-5dfa-45a9-8bc6-6859ee148f51:1</t>
  </si>
  <si>
    <t>52223b4b-5dfa-45a9-8bc6-6859ee148f51:2</t>
  </si>
  <si>
    <t>06bd9f46-f2ef-43a4-9c4f-c0db0f38b08f</t>
  </si>
  <si>
    <t>64d05d20-bd9c-412f-b954-9985be0318bb</t>
  </si>
  <si>
    <t>fe94c8dc-524a-4f50-ac7b-4afbd92c48f5</t>
  </si>
  <si>
    <t>954bb890-b39c-434b-a5ec-7911791647ea</t>
  </si>
  <si>
    <t>954bb890-b39c-434b-a5ec-7911791647ea:0</t>
  </si>
  <si>
    <t>954bb890-b39c-434b-a5ec-7911791647ea:1</t>
  </si>
  <si>
    <t>954bb890-b39c-434b-a5ec-7911791647ea:2</t>
  </si>
  <si>
    <t>954bb890-b39c-434b-a5ec-7911791647ea:3</t>
  </si>
  <si>
    <t>954bb890-b39c-434b-a5ec-7911791647ea:4</t>
  </si>
  <si>
    <t>954bb890-b39c-434b-a5ec-7911791647ea:5</t>
  </si>
  <si>
    <t>954bb890-b39c-434b-a5ec-7911791647ea:6</t>
  </si>
  <si>
    <t>954bb890-b39c-434b-a5ec-7911791647ea:7</t>
  </si>
  <si>
    <t>954bb890-b39c-434b-a5ec-7911791647ea:8</t>
  </si>
  <si>
    <t>4a65c77a-70c1-4e7d-8e49-f81231da0bd3</t>
  </si>
  <si>
    <t>90a897df-dd99-4704-bb46-26ffbb99f5dc</t>
  </si>
  <si>
    <t>e088f9e4-aa21-4adb-8796-aeda47266ce4</t>
  </si>
  <si>
    <t>1b1faa8d-b499-443f-8964-57fb7a81c8b6</t>
  </si>
  <si>
    <t>fa498624-6a5c-4feb-957a-ba27a49ed345</t>
  </si>
  <si>
    <t>e3e69d6d-a76b-4b93-a7e6-6729c1a77aa6</t>
  </si>
  <si>
    <t>448deb0c-f22b-4383-89b2-732d8d768d4f</t>
  </si>
  <si>
    <t>4ea3788a-9e24-4361-a647-d8c68b163628</t>
  </si>
  <si>
    <t>f8840233-5e6a-4b66-bb68-0299d9c54a89</t>
  </si>
  <si>
    <t>533b6dbc-97fd-4bb1-8b06-3110f1f5b410</t>
  </si>
  <si>
    <t>f6f4bf08-5302-41b0-b8f1-be1511eb2cc0</t>
  </si>
  <si>
    <t>1d4ab071-ab1f-4abf-a5d3-03281bc03a37</t>
  </si>
  <si>
    <t>afaa35a7-b2b0-4e1a-9aa8-66a3316158e4</t>
  </si>
  <si>
    <t>dfdc73d3-7c15-433e-9d1a-382db29bd1a3</t>
  </si>
  <si>
    <t>7d4770f2-abe0-4897-9b0c-5ada18be4b53</t>
  </si>
  <si>
    <t>0637d0fd-bb15-4795-953b-8855f88083d0</t>
  </si>
  <si>
    <t>72ba0bd1-1e9a-48ab-9312-4df0afe8c40b</t>
  </si>
  <si>
    <t>cfe0e45c-4243-464e-8334-8a996ac707aa</t>
  </si>
  <si>
    <t>ce242b2c-1f5d-4882-b451-90bc3ece2d74</t>
  </si>
  <si>
    <t>3a7747c4-ff7c-423e-adde-ef08f254dc06</t>
  </si>
  <si>
    <t>d3e4cb27-ae84-4aa0-a06a-cba07ccf55c8</t>
  </si>
  <si>
    <t>0928ef9b-2d53-4243-97a0-d0da1fc47467</t>
  </si>
  <si>
    <t>662e20cd-f2cc-4fcc-b148-dddba4c2a0e8</t>
  </si>
  <si>
    <t>9f5b1f06-d54b-4f08-805d-b0e1898f0217</t>
  </si>
  <si>
    <t>9f5b1f06-d54b-4f08-805d-b0e1898f0217:0</t>
  </si>
  <si>
    <t>9f5b1f06-d54b-4f08-805d-b0e1898f0217:1</t>
  </si>
  <si>
    <t>9f5b1f06-d54b-4f08-805d-b0e1898f0217:2</t>
  </si>
  <si>
    <t>a00c8802-fc57-4907-bc4c-76092dfa5891</t>
  </si>
  <si>
    <t>37ac7a94-45e0-4694-ab50-0bdc432fee71</t>
  </si>
  <si>
    <t>172c8965-9883-4fa1-bccc-895d35c1f8a5</t>
  </si>
  <si>
    <t>8c74b187-c7d7-4903-97dc-1fcca7fa323e</t>
  </si>
  <si>
    <t>8c74b187-c7d7-4903-97dc-1fcca7fa323e:0</t>
  </si>
  <si>
    <t>8c74b187-c7d7-4903-97dc-1fcca7fa323e:1</t>
  </si>
  <si>
    <t>8c74b187-c7d7-4903-97dc-1fcca7fa323e:2</t>
  </si>
  <si>
    <t>8c74b187-c7d7-4903-97dc-1fcca7fa323e:3</t>
  </si>
  <si>
    <t>8c74b187-c7d7-4903-97dc-1fcca7fa323e:4</t>
  </si>
  <si>
    <t>8c74b187-c7d7-4903-97dc-1fcca7fa323e:5</t>
  </si>
  <si>
    <t>8c74b187-c7d7-4903-97dc-1fcca7fa323e:6</t>
  </si>
  <si>
    <t>8c74b187-c7d7-4903-97dc-1fcca7fa323e:7</t>
  </si>
  <si>
    <t>8c74b187-c7d7-4903-97dc-1fcca7fa323e:8</t>
  </si>
  <si>
    <t>6ada0c93-32d2-4191-a658-476d739be6ac</t>
  </si>
  <si>
    <t>09546889-777b-4100-8482-395ec91b9b4a</t>
  </si>
  <si>
    <t>2d9d0c06-5dc4-4cfd-8b62-b5e73a787f44</t>
  </si>
  <si>
    <t>1e59da54-6c9f-4358-8afa-4ca6d13a4810</t>
  </si>
  <si>
    <t>8794fce4-06bb-4947-a5fe-dcbef3be33ef</t>
  </si>
  <si>
    <t>28f6d080-6236-4bee-8a8e-4a157b30319d</t>
  </si>
  <si>
    <t>673d3e48-eb8a-482e-a63a-18e8995dc6dd</t>
  </si>
  <si>
    <t>f14aa0e5-d376-4d98-9baf-1666f5cd40b8</t>
  </si>
  <si>
    <t>de4ef696-a808-4ae6-b7b8-9d00caa6495f</t>
  </si>
  <si>
    <t>29df605d-4997-4a66-8e28-40f36e5815c6</t>
  </si>
  <si>
    <t>1368330e-5510-47ac-ac88-1dbfe16b1e3f</t>
  </si>
  <si>
    <t>a3874b4d-5e82-473f-a575-ed776e31e581</t>
  </si>
  <si>
    <t>720593ae-cb37-407a-bdc6-17628ad22ce9</t>
  </si>
  <si>
    <t>26f6eed1-7adb-4b78-ad20-8537720192d0</t>
  </si>
  <si>
    <t>80327484-a538-4e79-86a7-a7bbf5f78324</t>
  </si>
  <si>
    <t>e5a9788c-549c-4517-8f01-3dc83ad39801</t>
  </si>
  <si>
    <t>295812bb-6f04-457e-83fb-a2666f0d7278</t>
  </si>
  <si>
    <t>16271e0c-47bc-47e0-afe6-e5ec242fa68d</t>
  </si>
  <si>
    <t>5da216b1-001d-4646-9a7d-8e43643fba5c</t>
  </si>
  <si>
    <t>5cc89a5e-36df-4e2d-805e-94efa62bcb1a</t>
  </si>
  <si>
    <t>044d7045-0d05-4335-a401-1a274bb02a3a</t>
  </si>
  <si>
    <t>a182697a-5049-4a8a-95ce-fa598f46b481</t>
  </si>
  <si>
    <t>15367f2c-32db-4a19-9f6b-c6d02bcc3f92</t>
  </si>
  <si>
    <t>72c1dec5-3a65-43cd-8cff-c1f28bc9df28</t>
  </si>
  <si>
    <t>72c1dec5-3a65-43cd-8cff-c1f28bc9df28:0</t>
  </si>
  <si>
    <t>72c1dec5-3a65-43cd-8cff-c1f28bc9df28:1</t>
  </si>
  <si>
    <t>72c1dec5-3a65-43cd-8cff-c1f28bc9df28:2</t>
  </si>
  <si>
    <t>bba64c57-ccc4-438d-a433-d7857189cd50</t>
  </si>
  <si>
    <t>78ccf27e-a5b8-4837-b1e6-4ac5366d8c4f</t>
  </si>
  <si>
    <t>767f371a-eff9-49f5-ab79-1a075079aa21</t>
  </si>
  <si>
    <t>c09ca5f2-6868-42e9-b26f-fb1a51f15847</t>
  </si>
  <si>
    <t>c09ca5f2-6868-42e9-b26f-fb1a51f15847:0</t>
  </si>
  <si>
    <t>c09ca5f2-6868-42e9-b26f-fb1a51f15847:1</t>
  </si>
  <si>
    <t>c09ca5f2-6868-42e9-b26f-fb1a51f15847:2</t>
  </si>
  <si>
    <t>c09ca5f2-6868-42e9-b26f-fb1a51f15847:3</t>
  </si>
  <si>
    <t>c09ca5f2-6868-42e9-b26f-fb1a51f15847:4</t>
  </si>
  <si>
    <t>c09ca5f2-6868-42e9-b26f-fb1a51f15847:5</t>
  </si>
  <si>
    <t>c09ca5f2-6868-42e9-b26f-fb1a51f15847:6</t>
  </si>
  <si>
    <t>c09ca5f2-6868-42e9-b26f-fb1a51f15847:7</t>
  </si>
  <si>
    <t>c09ca5f2-6868-42e9-b26f-fb1a51f15847:8</t>
  </si>
  <si>
    <t>c07c74af-6f18-48cc-91c0-891f92b57743</t>
  </si>
  <si>
    <t>251d74cc-04ae-4f0a-81f8-5bd3ddf82f55</t>
  </si>
  <si>
    <t>d8ae3de4-8188-41f9-99fd-23cce4b1fbc9</t>
  </si>
  <si>
    <t>4118e409-4626-4138-8fbe-a191568cfc93</t>
  </si>
  <si>
    <t>dfdbe2e6-e476-4927-a629-50c85d88cd35</t>
  </si>
  <si>
    <t>c8089266-081d-4115-8a5a-56639edebfb9</t>
  </si>
  <si>
    <t>0d6a47ca-77a0-49cd-9c31-7ed7a90e8ba0</t>
  </si>
  <si>
    <t>8ab8a7df-895a-4d5f-842a-0073429bdb0d</t>
  </si>
  <si>
    <t>6c68da76-a332-4d8f-9f85-3a0adb643bb4</t>
  </si>
  <si>
    <t>b485dba8-ce5b-4f0f-b30d-4127be9f9cd0</t>
  </si>
  <si>
    <t>a5e7e65d-a78f-4e53-9e15-0be5648c8e68</t>
  </si>
  <si>
    <t>569fa3c7-3ba9-4f93-8354-1abfbd5210ac</t>
  </si>
  <si>
    <t>b876a983-6e1b-4ff3-8130-189ecacc1fa8</t>
  </si>
  <si>
    <t>c53fa724-4160-4630-b279-3d21532cb2c8</t>
  </si>
  <si>
    <t>6eb332d1-43e3-4fb8-b2b0-fdbf178a1e12</t>
  </si>
  <si>
    <t>0a8e16c3-dcb5-451f-9512-afaa61fa7782</t>
  </si>
  <si>
    <t>5e0e8026-da80-410a-980e-a541bba4ff8e</t>
  </si>
  <si>
    <t>09bf713b-c4e3-4f04-996a-e7cfa61f01e9</t>
  </si>
  <si>
    <t>25dda445-fb0b-4bf8-bce8-57fa193d416e</t>
  </si>
  <si>
    <t>f445a8b6-3313-4648-8d63-ffc352a95871</t>
  </si>
  <si>
    <t>17fde3ef-47a0-43de-bf07-f26b7f40db1c</t>
  </si>
  <si>
    <t>2297e61f-fe79-4f61-8e7e-b3f58a10a7c9</t>
  </si>
  <si>
    <t>234d0e3f-e196-4125-b0c7-d45004a877bf</t>
  </si>
  <si>
    <t>6c4a2643-e6b0-442b-858e-ec9de3995743</t>
  </si>
  <si>
    <t>6c4a2643-e6b0-442b-858e-ec9de3995743:0</t>
  </si>
  <si>
    <t>6c4a2643-e6b0-442b-858e-ec9de3995743:1</t>
  </si>
  <si>
    <t>6c4a2643-e6b0-442b-858e-ec9de3995743:2</t>
  </si>
  <si>
    <t>b4c24062-adb3-4984-942f-8d4e49d34ce9</t>
  </si>
  <si>
    <t>d2b81abd-b704-4854-a663-3d76b26c9ec8</t>
  </si>
  <si>
    <t>c3127c42-a76d-4b6c-8337-12175d1cb8bd</t>
  </si>
  <si>
    <t>cda42cac-3945-439c-893a-886b74abd867</t>
  </si>
  <si>
    <t>cda42cac-3945-439c-893a-886b74abd867:0</t>
  </si>
  <si>
    <t>cda42cac-3945-439c-893a-886b74abd867:1</t>
  </si>
  <si>
    <t>cda42cac-3945-439c-893a-886b74abd867:2</t>
  </si>
  <si>
    <t>cda42cac-3945-439c-893a-886b74abd867:3</t>
  </si>
  <si>
    <t>cda42cac-3945-439c-893a-886b74abd867:4</t>
  </si>
  <si>
    <t>cda42cac-3945-439c-893a-886b74abd867:5</t>
  </si>
  <si>
    <t>cda42cac-3945-439c-893a-886b74abd867:6</t>
  </si>
  <si>
    <t>cda42cac-3945-439c-893a-886b74abd867:7</t>
  </si>
  <si>
    <t>cda42cac-3945-439c-893a-886b74abd867:8</t>
  </si>
  <si>
    <t>8182b5a5-2a45-4de3-8a64-e39a1824ecab</t>
  </si>
  <si>
    <t>14e4e171-ce4e-4bbf-aab8-a86380c2422f</t>
  </si>
  <si>
    <t>f34ac0bd-ade7-4520-90ee-a2f2a015244c</t>
  </si>
  <si>
    <t>869a30a8-5aab-485b-ad36-8a19ce663000</t>
  </si>
  <si>
    <t>1f7ee93e-cb42-4252-a2f5-58b9568944c5</t>
  </si>
  <si>
    <t>891c998d-9abb-48a3-89d4-99ab006dbea3</t>
  </si>
  <si>
    <t>293c342b-5ac6-40fc-9bc2-6080e731786f</t>
  </si>
  <si>
    <t>b190891a-142a-405c-9a12-b9a6fd56e471</t>
  </si>
  <si>
    <t>cea6df15-d2c5-4db6-9475-483134d6bb0e</t>
  </si>
  <si>
    <t>abe4d072-279f-4ba8-a770-65c5c6498ec7</t>
  </si>
  <si>
    <t>f4733df2-6d09-4451-b425-f2f54baf9d67</t>
  </si>
  <si>
    <t>67f95932-4c6b-4d00-980a-cf49bbc2bf6e</t>
  </si>
  <si>
    <t>fa5e5da0-89aa-401f-bc66-3589e61da8dd</t>
  </si>
  <si>
    <t>ab759080-7886-422f-bf1c-5e2b276ba3b3</t>
  </si>
  <si>
    <t>52c07fe8-68fc-4ef8-82fb-3ea4e0bdf389</t>
  </si>
  <si>
    <t>e8ecff2e-a320-48ad-b198-9f9de5437437</t>
  </si>
  <si>
    <t>7009ff1d-2a6d-4f31-963c-7b2310e02a2a</t>
  </si>
  <si>
    <t>aa0f7231-d18c-4fc2-8b71-4588ed60b9bc</t>
  </si>
  <si>
    <t>4e1a2195-57ab-4a40-862f-2c30753c1b02</t>
  </si>
  <si>
    <t>d146c349-b349-40b1-99bc-f6d693d77184</t>
  </si>
  <si>
    <t>bdd73e64-f5b8-433c-8aac-644e129d8323</t>
  </si>
  <si>
    <t>4d00f5fa-fe0e-40e5-bc5d-3b101d3167cb</t>
  </si>
  <si>
    <t>f95912d1-fc6b-4bfb-9c21-1df178be64d6</t>
  </si>
  <si>
    <t>39a427b0-a60a-4275-8d4f-6919ef363ff4</t>
  </si>
  <si>
    <t>27d1a5c6-bd0b-4646-a095-93b10397fad0</t>
  </si>
  <si>
    <t>27d1a5c6-bd0b-4646-a095-93b10397fad0:0</t>
  </si>
  <si>
    <t>27d1a5c6-bd0b-4646-a095-93b10397fad0:1</t>
  </si>
  <si>
    <t>27d1a5c6-bd0b-4646-a095-93b10397fad0:2</t>
  </si>
  <si>
    <t>b658f4fc-48cd-4bb8-b961-756e25aa77f7</t>
  </si>
  <si>
    <t>fd0d7a16-ac32-454e-9975-81002ed96297</t>
  </si>
  <si>
    <t>41669e7b-7032-4434-9224-897a7b2fa61d</t>
  </si>
  <si>
    <t>6586d56f-ffc7-4c56-92ee-e29e101630ad</t>
  </si>
  <si>
    <t>6586d56f-ffc7-4c56-92ee-e29e101630ad:0</t>
  </si>
  <si>
    <t>6586d56f-ffc7-4c56-92ee-e29e101630ad:1</t>
  </si>
  <si>
    <t>6586d56f-ffc7-4c56-92ee-e29e101630ad:2</t>
  </si>
  <si>
    <t>6586d56f-ffc7-4c56-92ee-e29e101630ad:3</t>
  </si>
  <si>
    <t>6586d56f-ffc7-4c56-92ee-e29e101630ad:4</t>
  </si>
  <si>
    <t>6586d56f-ffc7-4c56-92ee-e29e101630ad:5</t>
  </si>
  <si>
    <t>6586d56f-ffc7-4c56-92ee-e29e101630ad:6</t>
  </si>
  <si>
    <t>6586d56f-ffc7-4c56-92ee-e29e101630ad:7</t>
  </si>
  <si>
    <t>6586d56f-ffc7-4c56-92ee-e29e101630ad:8</t>
  </si>
  <si>
    <t>c68f79b2-f5fe-49de-a3b9-8e68b0e4e91a</t>
  </si>
  <si>
    <t>ccfb251a-a7f3-4a56-af7e-8cc0959cfc9c</t>
  </si>
  <si>
    <t>9461049f-fd52-4188-9f44-ceb3f019412b</t>
  </si>
  <si>
    <t>48d9a4e4-68cf-4e64-afe7-77373aab08af</t>
  </si>
  <si>
    <t>8a4da3e1-f372-451c-9219-51c28a19fea9</t>
  </si>
  <si>
    <t>3fd00c00-9b54-494d-af33-badaa81bbcb3</t>
  </si>
  <si>
    <t>a02bcbe8-3bf7-4f76-a727-794894616ccc</t>
  </si>
  <si>
    <t>694c3d0c-56fa-49c0-8bb7-f289f55c2f92</t>
  </si>
  <si>
    <t>70c36e50-79d9-44b9-9c79-e5e55e40848b</t>
  </si>
  <si>
    <t>abf4adcd-9ada-4903-80fd-f009ea95a252</t>
  </si>
  <si>
    <t>d4026fed-f646-4166-9911-fe25937eabfa</t>
  </si>
  <si>
    <t>f8d38629-57b1-4915-9aec-d50f29bce68a</t>
  </si>
  <si>
    <t>b77f8a53-a0cc-4ebe-bd3c-e69ee8c0cb44</t>
  </si>
  <si>
    <t>SHP\MGO</t>
  </si>
  <si>
    <t>NE</t>
  </si>
  <si>
    <t xml:space="preserve">   center of gravity X</t>
  </si>
  <si>
    <t>SHP\CoG_x\\MGO</t>
  </si>
  <si>
    <t>NP</t>
  </si>
  <si>
    <t xml:space="preserve">   center of gravity Y</t>
  </si>
  <si>
    <t>SHP\CoG_y\\MGO</t>
  </si>
  <si>
    <t xml:space="preserve">   center of gravity Z</t>
  </si>
  <si>
    <t>SHP\CoG_z\\MGO</t>
  </si>
  <si>
    <t xml:space="preserve">   draft</t>
  </si>
  <si>
    <t>DRAFT</t>
  </si>
  <si>
    <t>SHP\DRAFT\\MGO</t>
  </si>
  <si>
    <t xml:space="preserve">   endurance on MeOH</t>
  </si>
  <si>
    <t>endur_MeOH</t>
  </si>
  <si>
    <t>SHP\endur_MeOH\\MGO</t>
  </si>
  <si>
    <t xml:space="preserve">   endurance on MGO</t>
  </si>
  <si>
    <t>endur_MGO</t>
  </si>
  <si>
    <t>SHP\endur_MGO\\MGO</t>
  </si>
  <si>
    <t xml:space="preserve">   metacentric height GM</t>
  </si>
  <si>
    <t>GM</t>
  </si>
  <si>
    <t>SHP\GM\\MGO</t>
  </si>
  <si>
    <t xml:space="preserve">   length</t>
  </si>
  <si>
    <t>SHP\l\\MGO</t>
  </si>
  <si>
    <t xml:space="preserve">   List</t>
  </si>
  <si>
    <t>LIST</t>
  </si>
  <si>
    <t>SHP\LIST\\MGO</t>
  </si>
  <si>
    <t>SHP\m_tot\\MGO</t>
  </si>
  <si>
    <t xml:space="preserve">   Trim</t>
  </si>
  <si>
    <t>TRIM</t>
  </si>
  <si>
    <t>SHP\TRIM\\MGO</t>
  </si>
  <si>
    <t xml:space="preserve">   tank capacity - MeOH</t>
  </si>
  <si>
    <t>V_MeOH</t>
  </si>
  <si>
    <t>SHP\V_MeOH\\MGO</t>
  </si>
  <si>
    <t xml:space="preserve">   tank capacity - MGO</t>
  </si>
  <si>
    <t>V_MGO</t>
  </si>
  <si>
    <t>SHP\V_MGO\\MGO</t>
  </si>
  <si>
    <t xml:space="preserve">   width</t>
  </si>
  <si>
    <t>SHP\width\\MGO</t>
  </si>
  <si>
    <t xml:space="preserve">   Auxiliary Systems</t>
  </si>
  <si>
    <t>SHP.AUX_SYS\MGO</t>
  </si>
  <si>
    <t>SHP.AUX_SYS\CoG_x\\MGO</t>
  </si>
  <si>
    <t>SHP.AUX_SYS\CoG_y\\MGO</t>
  </si>
  <si>
    <t>SHP.AUX_SYS\CoG_z\\MGO</t>
  </si>
  <si>
    <t xml:space="preserve">      total mass</t>
  </si>
  <si>
    <t>SHP.AUX_SYS\m_tot\\MGO</t>
  </si>
  <si>
    <t xml:space="preserve">      Fuels And Lubricants, Handling And Storage</t>
  </si>
  <si>
    <t>SHP.AUX_SYS.Fuels_And_Lubricants_Handling_And_Storage</t>
  </si>
  <si>
    <t>SHP.AUX_SYS.Fuels_And_Lubricants_Handling_And_Storage\MGO</t>
  </si>
  <si>
    <t xml:space="preserve">         center of gravity X</t>
  </si>
  <si>
    <t>SHP.AUX_SYS.Fuels_And_Lubricants_Handling_And_Storage\CoG_x\\MGO</t>
  </si>
  <si>
    <t xml:space="preserve">         center of gravity Y</t>
  </si>
  <si>
    <t>SHP.AUX_SYS.Fuels_And_Lubricants_Handling_And_Storage\CoG_y\\MGO</t>
  </si>
  <si>
    <t xml:space="preserve">         center of gravity Z</t>
  </si>
  <si>
    <t>SHP.AUX_SYS.Fuels_And_Lubricants_Handling_And_Storage\CoG_z\\MGO</t>
  </si>
  <si>
    <t xml:space="preserve">         total mass</t>
  </si>
  <si>
    <t>SHP.AUX_SYS.Fuels_And_Lubricants_Handling_And_Storage\m_tot\\MGO</t>
  </si>
  <si>
    <t xml:space="preserve">         Ship Fuel and Fuel Compensating System</t>
  </si>
  <si>
    <t>SHP.AUX_SYS.Fuels_And_Lubricants_Handling_And_Storage.SHIPFUELSYS</t>
  </si>
  <si>
    <t>SHP.AUX_SYS.Fuels_And_Lubricants_Handling_And_Storage.SHIPFUELSYS\MGO</t>
  </si>
  <si>
    <t xml:space="preserve">            center of gravity X</t>
  </si>
  <si>
    <t>SHP.AUX_SYS.Fuels_And_Lubricants_Handling_And_Storage.SHIPFUELSYS\CoG_x\\MGO</t>
  </si>
  <si>
    <t xml:space="preserve">            center of gravity Y</t>
  </si>
  <si>
    <t>SHP.AUX_SYS.Fuels_And_Lubricants_Handling_And_Storage.SHIPFUELSYS\CoG_y\\MGO</t>
  </si>
  <si>
    <t xml:space="preserve">            center of gravity Z</t>
  </si>
  <si>
    <t>SHP.AUX_SYS.Fuels_And_Lubricants_Handling_And_Storage.SHIPFUELSYS\CoG_z\\MGO</t>
  </si>
  <si>
    <t xml:space="preserve">            total mass</t>
  </si>
  <si>
    <t>SHP.AUX_SYS.Fuels_And_Lubricants_Handling_And_Storage.SHIPFUELSYS\m_tot\\MGO</t>
  </si>
  <si>
    <t xml:space="preserve">            number of MeOH tanks</t>
  </si>
  <si>
    <t>num_of_MeOH_tanks</t>
  </si>
  <si>
    <t>SHP.AUX_SYS.Fuels_And_Lubricants_Handling_And_Storage.SHIPFUELSYS\num_of_MeOH_tanks\\MGO</t>
  </si>
  <si>
    <t xml:space="preserve">            SWBS code</t>
  </si>
  <si>
    <t>SHP.AUX_SYS.Fuels_And_Lubricants_Handling_And_Storage.SHIPFUELSYS\SWBS_cd\\MGO</t>
  </si>
  <si>
    <t xml:space="preserve">            Tank Compartment 04</t>
  </si>
  <si>
    <t>SHP.AUX_SYS.Fuels_And_Lubricants_Handling_And_Storage.SHIPFUELSYS.TANKCOMP04</t>
  </si>
  <si>
    <t>SHP.AUX_SYS.Fuels_And_Lubricants_Handling_And_Storage.SHIPFUELSYS.TANKCOMP04\MGO</t>
  </si>
  <si>
    <t xml:space="preserve">               center of gravity X</t>
  </si>
  <si>
    <t>SHP.AUX_SYS.Fuels_And_Lubricants_Handling_And_Storage.SHIPFUELSYS.TANKCOMP04\CoG_x\\MGO</t>
  </si>
  <si>
    <t xml:space="preserve">               center of gravity Y</t>
  </si>
  <si>
    <t>SHP.AUX_SYS.Fuels_And_Lubricants_Handling_And_Storage.SHIPFUELSYS.TANKCOMP04\CoG_y\\MGO</t>
  </si>
  <si>
    <t xml:space="preserve">               center of gravity Z</t>
  </si>
  <si>
    <t>SHP.AUX_SYS.Fuels_And_Lubricants_Handling_And_Storage.SHIPFUELSYS.TANKCOMP04\CoG_z\\MGO</t>
  </si>
  <si>
    <t xml:space="preserve">               center of gravity Z of fuel only</t>
  </si>
  <si>
    <t>SHP.AUX_SYS.Fuels_And_Lubricants_Handling_And_Storage.SHIPFUELSYS.TANKCOMP04\CoG_Z_fuel\\MGO</t>
  </si>
  <si>
    <t xml:space="preserve">               Color</t>
  </si>
  <si>
    <t>SHP.AUX_SYS.Fuels_And_Lubricants_Handling_And_Storage.SHIPFUELSYS.TANKCOMP04\color\\MGO</t>
  </si>
  <si>
    <t xml:space="preserve">               Coordinates</t>
  </si>
  <si>
    <t>coord.x</t>
  </si>
  <si>
    <t>SHP.AUX_SYS.Fuels_And_Lubricants_Handling_And_Storage.SHIPFUELSYS.TANKCOMP04\coord.x\\MGO</t>
  </si>
  <si>
    <t>coord.x [m]</t>
  </si>
  <si>
    <t>coord.y</t>
  </si>
  <si>
    <t>SHP.AUX_SYS.Fuels_And_Lubricants_Handling_And_Storage.SHIPFUELSYS.TANKCOMP04\coord.y\\MGO</t>
  </si>
  <si>
    <t>coord.y [m]</t>
  </si>
  <si>
    <t>coord.z</t>
  </si>
  <si>
    <t>SHP.AUX_SYS.Fuels_And_Lubricants_Handling_And_Storage.SHIPFUELSYS.TANKCOMP04\coord.z\\MGO</t>
  </si>
  <si>
    <t>coord.z [m]</t>
  </si>
  <si>
    <t xml:space="preserve">               height</t>
  </si>
  <si>
    <t>SHP.AUX_SYS.Fuels_And_Lubricants_Handling_And_Storage.SHIPFUELSYS.TANKCOMP04\h\\MGO</t>
  </si>
  <si>
    <t xml:space="preserve">               Shape</t>
  </si>
  <si>
    <t>SHP.AUX_SYS.Fuels_And_Lubricants_Handling_And_Storage.SHIPFUELSYS.TANKCOMP04\kind\\MGO</t>
  </si>
  <si>
    <t xml:space="preserve">               length</t>
  </si>
  <si>
    <t>SHP.AUX_SYS.Fuels_And_Lubricants_Handling_And_Storage.SHIPFUELSYS.TANKCOMP04\l\\MGO</t>
  </si>
  <si>
    <t xml:space="preserve">               mass</t>
  </si>
  <si>
    <t>SHP.AUX_SYS.Fuels_And_Lubricants_Handling_And_Storage.SHIPFUELSYS.TANKCOMP04\m\\MGO</t>
  </si>
  <si>
    <t xml:space="preserve">               total mass</t>
  </si>
  <si>
    <t>SHP.AUX_SYS.Fuels_And_Lubricants_Handling_And_Storage.SHIPFUELSYS.TANKCOMP04\m_tot\\MGO</t>
  </si>
  <si>
    <t xml:space="preserve">               mass margin</t>
  </si>
  <si>
    <t>SHP.AUX_SYS.Fuels_And_Lubricants_Handling_And_Storage.SHIPFUELSYS.TANKCOMP04\mass_margin\\MGO</t>
  </si>
  <si>
    <t xml:space="preserve">               Orientation</t>
  </si>
  <si>
    <t>orientation.r11</t>
  </si>
  <si>
    <t>SHP.AUX_SYS.Fuels_And_Lubricants_Handling_And_Storage.SHIPFUELSYS.TANKCOMP04\orientation.r11\\MGO</t>
  </si>
  <si>
    <t>orientation.r11 [-]</t>
  </si>
  <si>
    <t>orientation.r12</t>
  </si>
  <si>
    <t>SHP.AUX_SYS.Fuels_And_Lubricants_Handling_And_Storage.SHIPFUELSYS.TANKCOMP04\orientation.r12\\MGO</t>
  </si>
  <si>
    <t>orientation.r12 [-]</t>
  </si>
  <si>
    <t>orientation.r13</t>
  </si>
  <si>
    <t>SHP.AUX_SYS.Fuels_And_Lubricants_Handling_And_Storage.SHIPFUELSYS.TANKCOMP04\orientation.r13\\MGO</t>
  </si>
  <si>
    <t>orientation.r13 [-]</t>
  </si>
  <si>
    <t>orientation.r21</t>
  </si>
  <si>
    <t>SHP.AUX_SYS.Fuels_And_Lubricants_Handling_And_Storage.SHIPFUELSYS.TANKCOMP04\orientation.r21\\MGO</t>
  </si>
  <si>
    <t>orientation.r21 [-]</t>
  </si>
  <si>
    <t>orientation.r22</t>
  </si>
  <si>
    <t>SHP.AUX_SYS.Fuels_And_Lubricants_Handling_And_Storage.SHIPFUELSYS.TANKCOMP04\orientation.r22\\MGO</t>
  </si>
  <si>
    <t>orientation.r22 [-]</t>
  </si>
  <si>
    <t>orientation.r23</t>
  </si>
  <si>
    <t>SHP.AUX_SYS.Fuels_And_Lubricants_Handling_And_Storage.SHIPFUELSYS.TANKCOMP04\orientation.r23\\MGO</t>
  </si>
  <si>
    <t>orientation.r23 [-]</t>
  </si>
  <si>
    <t>orientation.r31</t>
  </si>
  <si>
    <t>SHP.AUX_SYS.Fuels_And_Lubricants_Handling_And_Storage.SHIPFUELSYS.TANKCOMP04\orientation.r31\\MGO</t>
  </si>
  <si>
    <t>orientation.r31 [-]</t>
  </si>
  <si>
    <t>orientation.r32</t>
  </si>
  <si>
    <t>SHP.AUX_SYS.Fuels_And_Lubricants_Handling_And_Storage.SHIPFUELSYS.TANKCOMP04\orientation.r32\\MGO</t>
  </si>
  <si>
    <t>orientation.r32 [-]</t>
  </si>
  <si>
    <t>orientation.r33</t>
  </si>
  <si>
    <t>SHP.AUX_SYS.Fuels_And_Lubricants_Handling_And_Storage.SHIPFUELSYS.TANKCOMP04\orientation.r33\\MGO</t>
  </si>
  <si>
    <t>orientation.r33 [-]</t>
  </si>
  <si>
    <t xml:space="preserve">               volume</t>
  </si>
  <si>
    <t>SHP.AUX_SYS.Fuels_And_Lubricants_Handling_And_Storage.SHIPFUELSYS.TANKCOMP04\V\\MGO</t>
  </si>
  <si>
    <t xml:space="preserve">               Diameter</t>
  </si>
  <si>
    <t>SHP.AUX_SYS.Fuels_And_Lubricants_Handling_And_Storage.SHIPFUELSYS.TANKCOMP04\wid_diameter\\MGO</t>
  </si>
  <si>
    <t xml:space="preserve">               Marine Gas Oil</t>
  </si>
  <si>
    <t>SHP.AUX_SYS.Fuels_And_Lubricants_Handling_And_Storage.SHIPFUELSYS.TANKCOMP04.MGO</t>
  </si>
  <si>
    <t>SHP.AUX_SYS.Fuels_And_Lubricants_Handling_And_Storage.SHIPFUELSYS.TANKCOMP04.MGO\MGO</t>
  </si>
  <si>
    <t xml:space="preserve">                  mass density</t>
  </si>
  <si>
    <t>SHP.AUX_SYS.Fuels_And_Lubricants_Handling_And_Storage.SHIPFUELSYS.TANKCOMP04.MGO\ρ\\MGO</t>
  </si>
  <si>
    <t xml:space="preserve">            Tank Compartment 05</t>
  </si>
  <si>
    <t>SHP.AUX_SYS.Fuels_And_Lubricants_Handling_And_Storage.SHIPFUELSYS.TANKCOMP05</t>
  </si>
  <si>
    <t>SHP.AUX_SYS.Fuels_And_Lubricants_Handling_And_Storage.SHIPFUELSYS.TANKCOMP05\MGO</t>
  </si>
  <si>
    <t>SHP.AUX_SYS.Fuels_And_Lubricants_Handling_And_Storage.SHIPFUELSYS.TANKCOMP05\CoG_x\\MGO</t>
  </si>
  <si>
    <t>SHP.AUX_SYS.Fuels_And_Lubricants_Handling_And_Storage.SHIPFUELSYS.TANKCOMP05\CoG_y\\MGO</t>
  </si>
  <si>
    <t>SHP.AUX_SYS.Fuels_And_Lubricants_Handling_And_Storage.SHIPFUELSYS.TANKCOMP05\CoG_z\\MGO</t>
  </si>
  <si>
    <t>SHP.AUX_SYS.Fuels_And_Lubricants_Handling_And_Storage.SHIPFUELSYS.TANKCOMP05\CoG_Z_fuel\\MGO</t>
  </si>
  <si>
    <t>SHP.AUX_SYS.Fuels_And_Lubricants_Handling_And_Storage.SHIPFUELSYS.TANKCOMP05\color\\MGO</t>
  </si>
  <si>
    <t>SHP.AUX_SYS.Fuels_And_Lubricants_Handling_And_Storage.SHIPFUELSYS.TANKCOMP05\coord.x\\MGO</t>
  </si>
  <si>
    <t>SHP.AUX_SYS.Fuels_And_Lubricants_Handling_And_Storage.SHIPFUELSYS.TANKCOMP05\coord.y\\MGO</t>
  </si>
  <si>
    <t>SHP.AUX_SYS.Fuels_And_Lubricants_Handling_And_Storage.SHIPFUELSYS.TANKCOMP05\coord.z\\MGO</t>
  </si>
  <si>
    <t>SHP.AUX_SYS.Fuels_And_Lubricants_Handling_And_Storage.SHIPFUELSYS.TANKCOMP05\h\\MGO</t>
  </si>
  <si>
    <t>SHP.AUX_SYS.Fuels_And_Lubricants_Handling_And_Storage.SHIPFUELSYS.TANKCOMP05\kind\\MGO</t>
  </si>
  <si>
    <t>SHP.AUX_SYS.Fuels_And_Lubricants_Handling_And_Storage.SHIPFUELSYS.TANKCOMP05\l\\MGO</t>
  </si>
  <si>
    <t>SHP.AUX_SYS.Fuels_And_Lubricants_Handling_And_Storage.SHIPFUELSYS.TANKCOMP05\m\\MGO</t>
  </si>
  <si>
    <t>SHP.AUX_SYS.Fuels_And_Lubricants_Handling_And_Storage.SHIPFUELSYS.TANKCOMP05\m_tot\\MGO</t>
  </si>
  <si>
    <t>SHP.AUX_SYS.Fuels_And_Lubricants_Handling_And_Storage.SHIPFUELSYS.TANKCOMP05\mass_margin\\MGO</t>
  </si>
  <si>
    <t>SHP.AUX_SYS.Fuels_And_Lubricants_Handling_And_Storage.SHIPFUELSYS.TANKCOMP05\orientation.r11\\MGO</t>
  </si>
  <si>
    <t>SHP.AUX_SYS.Fuels_And_Lubricants_Handling_And_Storage.SHIPFUELSYS.TANKCOMP05\orientation.r12\\MGO</t>
  </si>
  <si>
    <t>SHP.AUX_SYS.Fuels_And_Lubricants_Handling_And_Storage.SHIPFUELSYS.TANKCOMP05\orientation.r13\\MGO</t>
  </si>
  <si>
    <t>SHP.AUX_SYS.Fuels_And_Lubricants_Handling_And_Storage.SHIPFUELSYS.TANKCOMP05\orientation.r21\\MGO</t>
  </si>
  <si>
    <t>SHP.AUX_SYS.Fuels_And_Lubricants_Handling_And_Storage.SHIPFUELSYS.TANKCOMP05\orientation.r22\\MGO</t>
  </si>
  <si>
    <t>SHP.AUX_SYS.Fuels_And_Lubricants_Handling_And_Storage.SHIPFUELSYS.TANKCOMP05\orientation.r23\\MGO</t>
  </si>
  <si>
    <t>SHP.AUX_SYS.Fuels_And_Lubricants_Handling_And_Storage.SHIPFUELSYS.TANKCOMP05\orientation.r31\\MGO</t>
  </si>
  <si>
    <t>SHP.AUX_SYS.Fuels_And_Lubricants_Handling_And_Storage.SHIPFUELSYS.TANKCOMP05\orientation.r32\\MGO</t>
  </si>
  <si>
    <t>SHP.AUX_SYS.Fuels_And_Lubricants_Handling_And_Storage.SHIPFUELSYS.TANKCOMP05\orientation.r33\\MGO</t>
  </si>
  <si>
    <t>SHP.AUX_SYS.Fuels_And_Lubricants_Handling_And_Storage.SHIPFUELSYS.TANKCOMP05\V\\MGO</t>
  </si>
  <si>
    <t>SHP.AUX_SYS.Fuels_And_Lubricants_Handling_And_Storage.SHIPFUELSYS.TANKCOMP05\wid_diameter\\MGO</t>
  </si>
  <si>
    <t>SHP.AUX_SYS.Fuels_And_Lubricants_Handling_And_Storage.SHIPFUELSYS.TANKCOMP05.MGO</t>
  </si>
  <si>
    <t>SHP.AUX_SYS.Fuels_And_Lubricants_Handling_And_Storage.SHIPFUELSYS.TANKCOMP05.MGO\MGO</t>
  </si>
  <si>
    <t>SHP.AUX_SYS.Fuels_And_Lubricants_Handling_And_Storage.SHIPFUELSYS.TANKCOMP05.MGO\ρ\\MGO</t>
  </si>
  <si>
    <t xml:space="preserve">            Tank Compartment 09</t>
  </si>
  <si>
    <t>SHP.AUX_SYS.Fuels_And_Lubricants_Handling_And_Storage.SHIPFUELSYS.TANKCOMP09</t>
  </si>
  <si>
    <t>SHP.AUX_SYS.Fuels_And_Lubricants_Handling_And_Storage.SHIPFUELSYS.TANKCOMP09\MGO</t>
  </si>
  <si>
    <t>SHP.AUX_SYS.Fuels_And_Lubricants_Handling_And_Storage.SHIPFUELSYS.TANKCOMP09\CoG_x\\MGO</t>
  </si>
  <si>
    <t>SHP.AUX_SYS.Fuels_And_Lubricants_Handling_And_Storage.SHIPFUELSYS.TANKCOMP09\CoG_y\\MGO</t>
  </si>
  <si>
    <t>SHP.AUX_SYS.Fuels_And_Lubricants_Handling_And_Storage.SHIPFUELSYS.TANKCOMP09\CoG_z\\MGO</t>
  </si>
  <si>
    <t>SHP.AUX_SYS.Fuels_And_Lubricants_Handling_And_Storage.SHIPFUELSYS.TANKCOMP09\CoG_Z_fuel\\MGO</t>
  </si>
  <si>
    <t>SHP.AUX_SYS.Fuels_And_Lubricants_Handling_And_Storage.SHIPFUELSYS.TANKCOMP09\color\\MGO</t>
  </si>
  <si>
    <t>SHP.AUX_SYS.Fuels_And_Lubricants_Handling_And_Storage.SHIPFUELSYS.TANKCOMP09\coord.x\\MGO</t>
  </si>
  <si>
    <t>SHP.AUX_SYS.Fuels_And_Lubricants_Handling_And_Storage.SHIPFUELSYS.TANKCOMP09\coord.y\\MGO</t>
  </si>
  <si>
    <t>SHP.AUX_SYS.Fuels_And_Lubricants_Handling_And_Storage.SHIPFUELSYS.TANKCOMP09\coord.z\\MGO</t>
  </si>
  <si>
    <t>SHP.AUX_SYS.Fuels_And_Lubricants_Handling_And_Storage.SHIPFUELSYS.TANKCOMP09\h\\MGO</t>
  </si>
  <si>
    <t>SHP.AUX_SYS.Fuels_And_Lubricants_Handling_And_Storage.SHIPFUELSYS.TANKCOMP09\kind\\MGO</t>
  </si>
  <si>
    <t>SHP.AUX_SYS.Fuels_And_Lubricants_Handling_And_Storage.SHIPFUELSYS.TANKCOMP09\l\\MGO</t>
  </si>
  <si>
    <t>SHP.AUX_SYS.Fuels_And_Lubricants_Handling_And_Storage.SHIPFUELSYS.TANKCOMP09\m\\MGO</t>
  </si>
  <si>
    <t>SHP.AUX_SYS.Fuels_And_Lubricants_Handling_And_Storage.SHIPFUELSYS.TANKCOMP09\m_tot\\MGO</t>
  </si>
  <si>
    <t>SHP.AUX_SYS.Fuels_And_Lubricants_Handling_And_Storage.SHIPFUELSYS.TANKCOMP09\mass_margin\\MGO</t>
  </si>
  <si>
    <t>SHP.AUX_SYS.Fuels_And_Lubricants_Handling_And_Storage.SHIPFUELSYS.TANKCOMP09\orientation.r11\\MGO</t>
  </si>
  <si>
    <t>SHP.AUX_SYS.Fuels_And_Lubricants_Handling_And_Storage.SHIPFUELSYS.TANKCOMP09\orientation.r12\\MGO</t>
  </si>
  <si>
    <t>SHP.AUX_SYS.Fuels_And_Lubricants_Handling_And_Storage.SHIPFUELSYS.TANKCOMP09\orientation.r13\\MGO</t>
  </si>
  <si>
    <t>SHP.AUX_SYS.Fuels_And_Lubricants_Handling_And_Storage.SHIPFUELSYS.TANKCOMP09\orientation.r21\\MGO</t>
  </si>
  <si>
    <t>SHP.AUX_SYS.Fuels_And_Lubricants_Handling_And_Storage.SHIPFUELSYS.TANKCOMP09\orientation.r22\\MGO</t>
  </si>
  <si>
    <t>SHP.AUX_SYS.Fuels_And_Lubricants_Handling_And_Storage.SHIPFUELSYS.TANKCOMP09\orientation.r23\\MGO</t>
  </si>
  <si>
    <t>SHP.AUX_SYS.Fuels_And_Lubricants_Handling_And_Storage.SHIPFUELSYS.TANKCOMP09\orientation.r31\\MGO</t>
  </si>
  <si>
    <t>SHP.AUX_SYS.Fuels_And_Lubricants_Handling_And_Storage.SHIPFUELSYS.TANKCOMP09\orientation.r32\\MGO</t>
  </si>
  <si>
    <t>SHP.AUX_SYS.Fuels_And_Lubricants_Handling_And_Storage.SHIPFUELSYS.TANKCOMP09\orientation.r33\\MGO</t>
  </si>
  <si>
    <t>SHP.AUX_SYS.Fuels_And_Lubricants_Handling_And_Storage.SHIPFUELSYS.TANKCOMP09\V\\MGO</t>
  </si>
  <si>
    <t>SHP.AUX_SYS.Fuels_And_Lubricants_Handling_And_Storage.SHIPFUELSYS.TANKCOMP09\wid_diameter\\MGO</t>
  </si>
  <si>
    <t xml:space="preserve">            Tank Compartment 10</t>
  </si>
  <si>
    <t>SHP.AUX_SYS.Fuels_And_Lubricants_Handling_And_Storage.SHIPFUELSYS.TANKCOMP10</t>
  </si>
  <si>
    <t>SHP.AUX_SYS.Fuels_And_Lubricants_Handling_And_Storage.SHIPFUELSYS.TANKCOMP10\MGO</t>
  </si>
  <si>
    <t>SHP.AUX_SYS.Fuels_And_Lubricants_Handling_And_Storage.SHIPFUELSYS.TANKCOMP10\CoG_x\\MGO</t>
  </si>
  <si>
    <t>SHP.AUX_SYS.Fuels_And_Lubricants_Handling_And_Storage.SHIPFUELSYS.TANKCOMP10\CoG_y\\MGO</t>
  </si>
  <si>
    <t>SHP.AUX_SYS.Fuels_And_Lubricants_Handling_And_Storage.SHIPFUELSYS.TANKCOMP10\CoG_z\\MGO</t>
  </si>
  <si>
    <t>SHP.AUX_SYS.Fuels_And_Lubricants_Handling_And_Storage.SHIPFUELSYS.TANKCOMP10\CoG_Z_fuel\\MGO</t>
  </si>
  <si>
    <t>SHP.AUX_SYS.Fuels_And_Lubricants_Handling_And_Storage.SHIPFUELSYS.TANKCOMP10\color\\MGO</t>
  </si>
  <si>
    <t>SHP.AUX_SYS.Fuels_And_Lubricants_Handling_And_Storage.SHIPFUELSYS.TANKCOMP10\coord.x\\MGO</t>
  </si>
  <si>
    <t>SHP.AUX_SYS.Fuels_And_Lubricants_Handling_And_Storage.SHIPFUELSYS.TANKCOMP10\coord.y\\MGO</t>
  </si>
  <si>
    <t>SHP.AUX_SYS.Fuels_And_Lubricants_Handling_And_Storage.SHIPFUELSYS.TANKCOMP10\coord.z\\MGO</t>
  </si>
  <si>
    <t>SHP.AUX_SYS.Fuels_And_Lubricants_Handling_And_Storage.SHIPFUELSYS.TANKCOMP10\h\\MGO</t>
  </si>
  <si>
    <t>SHP.AUX_SYS.Fuels_And_Lubricants_Handling_And_Storage.SHIPFUELSYS.TANKCOMP10\kind\\MGO</t>
  </si>
  <si>
    <t>SHP.AUX_SYS.Fuels_And_Lubricants_Handling_And_Storage.SHIPFUELSYS.TANKCOMP10\l\\MGO</t>
  </si>
  <si>
    <t>SHP.AUX_SYS.Fuels_And_Lubricants_Handling_And_Storage.SHIPFUELSYS.TANKCOMP10\m\\MGO</t>
  </si>
  <si>
    <t>SHP.AUX_SYS.Fuels_And_Lubricants_Handling_And_Storage.SHIPFUELSYS.TANKCOMP10\m_tot\\MGO</t>
  </si>
  <si>
    <t>SHP.AUX_SYS.Fuels_And_Lubricants_Handling_And_Storage.SHIPFUELSYS.TANKCOMP10\mass_margin\\MGO</t>
  </si>
  <si>
    <t>SHP.AUX_SYS.Fuels_And_Lubricants_Handling_And_Storage.SHIPFUELSYS.TANKCOMP10\orientation.r11\\MGO</t>
  </si>
  <si>
    <t>SHP.AUX_SYS.Fuels_And_Lubricants_Handling_And_Storage.SHIPFUELSYS.TANKCOMP10\orientation.r12\\MGO</t>
  </si>
  <si>
    <t>SHP.AUX_SYS.Fuels_And_Lubricants_Handling_And_Storage.SHIPFUELSYS.TANKCOMP10\orientation.r13\\MGO</t>
  </si>
  <si>
    <t>SHP.AUX_SYS.Fuels_And_Lubricants_Handling_And_Storage.SHIPFUELSYS.TANKCOMP10\orientation.r21\\MGO</t>
  </si>
  <si>
    <t>SHP.AUX_SYS.Fuels_And_Lubricants_Handling_And_Storage.SHIPFUELSYS.TANKCOMP10\orientation.r22\\MGO</t>
  </si>
  <si>
    <t>SHP.AUX_SYS.Fuels_And_Lubricants_Handling_And_Storage.SHIPFUELSYS.TANKCOMP10\orientation.r23\\MGO</t>
  </si>
  <si>
    <t>SHP.AUX_SYS.Fuels_And_Lubricants_Handling_And_Storage.SHIPFUELSYS.TANKCOMP10\orientation.r31\\MGO</t>
  </si>
  <si>
    <t>SHP.AUX_SYS.Fuels_And_Lubricants_Handling_And_Storage.SHIPFUELSYS.TANKCOMP10\orientation.r32\\MGO</t>
  </si>
  <si>
    <t>SHP.AUX_SYS.Fuels_And_Lubricants_Handling_And_Storage.SHIPFUELSYS.TANKCOMP10\orientation.r33\\MGO</t>
  </si>
  <si>
    <t>SHP.AUX_SYS.Fuels_And_Lubricants_Handling_And_Storage.SHIPFUELSYS.TANKCOMP10\V\\MGO</t>
  </si>
  <si>
    <t>SHP.AUX_SYS.Fuels_And_Lubricants_Handling_And_Storage.SHIPFUELSYS.TANKCOMP10\wid_diameter\\MGO</t>
  </si>
  <si>
    <t xml:space="preserve">            Tank Compartment 14</t>
  </si>
  <si>
    <t>SHP.AUX_SYS.Fuels_And_Lubricants_Handling_And_Storage.SHIPFUELSYS.TANKCOMP14</t>
  </si>
  <si>
    <t>SHP.AUX_SYS.Fuels_And_Lubricants_Handling_And_Storage.SHIPFUELSYS.TANKCOMP14\MGO</t>
  </si>
  <si>
    <t>SHP.AUX_SYS.Fuels_And_Lubricants_Handling_And_Storage.SHIPFUELSYS.TANKCOMP14\CoG_x\\MGO</t>
  </si>
  <si>
    <t>SHP.AUX_SYS.Fuels_And_Lubricants_Handling_And_Storage.SHIPFUELSYS.TANKCOMP14\CoG_y\\MGO</t>
  </si>
  <si>
    <t>SHP.AUX_SYS.Fuels_And_Lubricants_Handling_And_Storage.SHIPFUELSYS.TANKCOMP14\CoG_z\\MGO</t>
  </si>
  <si>
    <t>SHP.AUX_SYS.Fuels_And_Lubricants_Handling_And_Storage.SHIPFUELSYS.TANKCOMP14\CoG_Z_fuel\\MGO</t>
  </si>
  <si>
    <t>SHP.AUX_SYS.Fuels_And_Lubricants_Handling_And_Storage.SHIPFUELSYS.TANKCOMP14\color\\MGO</t>
  </si>
  <si>
    <t>SHP.AUX_SYS.Fuels_And_Lubricants_Handling_And_Storage.SHIPFUELSYS.TANKCOMP14\coord.x\\MGO</t>
  </si>
  <si>
    <t>SHP.AUX_SYS.Fuels_And_Lubricants_Handling_And_Storage.SHIPFUELSYS.TANKCOMP14\coord.y\\MGO</t>
  </si>
  <si>
    <t>SHP.AUX_SYS.Fuels_And_Lubricants_Handling_And_Storage.SHIPFUELSYS.TANKCOMP14\coord.z\\MGO</t>
  </si>
  <si>
    <t>SHP.AUX_SYS.Fuels_And_Lubricants_Handling_And_Storage.SHIPFUELSYS.TANKCOMP14\h\\MGO</t>
  </si>
  <si>
    <t>SHP.AUX_SYS.Fuels_And_Lubricants_Handling_And_Storage.SHIPFUELSYS.TANKCOMP14\kind\\MGO</t>
  </si>
  <si>
    <t>SHP.AUX_SYS.Fuels_And_Lubricants_Handling_And_Storage.SHIPFUELSYS.TANKCOMP14\l\\MGO</t>
  </si>
  <si>
    <t>SHP.AUX_SYS.Fuels_And_Lubricants_Handling_And_Storage.SHIPFUELSYS.TANKCOMP14\m\\MGO</t>
  </si>
  <si>
    <t>SHP.AUX_SYS.Fuels_And_Lubricants_Handling_And_Storage.SHIPFUELSYS.TANKCOMP14\m_tot\\MGO</t>
  </si>
  <si>
    <t>SHP.AUX_SYS.Fuels_And_Lubricants_Handling_And_Storage.SHIPFUELSYS.TANKCOMP14\mass_margin\\MGO</t>
  </si>
  <si>
    <t>SHP.AUX_SYS.Fuels_And_Lubricants_Handling_And_Storage.SHIPFUELSYS.TANKCOMP14\orientation.r11\\MGO</t>
  </si>
  <si>
    <t>SHP.AUX_SYS.Fuels_And_Lubricants_Handling_And_Storage.SHIPFUELSYS.TANKCOMP14\orientation.r12\\MGO</t>
  </si>
  <si>
    <t>SHP.AUX_SYS.Fuels_And_Lubricants_Handling_And_Storage.SHIPFUELSYS.TANKCOMP14\orientation.r13\\MGO</t>
  </si>
  <si>
    <t>SHP.AUX_SYS.Fuels_And_Lubricants_Handling_And_Storage.SHIPFUELSYS.TANKCOMP14\orientation.r21\\MGO</t>
  </si>
  <si>
    <t>SHP.AUX_SYS.Fuels_And_Lubricants_Handling_And_Storage.SHIPFUELSYS.TANKCOMP14\orientation.r22\\MGO</t>
  </si>
  <si>
    <t>SHP.AUX_SYS.Fuels_And_Lubricants_Handling_And_Storage.SHIPFUELSYS.TANKCOMP14\orientation.r23\\MGO</t>
  </si>
  <si>
    <t>SHP.AUX_SYS.Fuels_And_Lubricants_Handling_And_Storage.SHIPFUELSYS.TANKCOMP14\orientation.r31\\MGO</t>
  </si>
  <si>
    <t>SHP.AUX_SYS.Fuels_And_Lubricants_Handling_And_Storage.SHIPFUELSYS.TANKCOMP14\orientation.r32\\MGO</t>
  </si>
  <si>
    <t>SHP.AUX_SYS.Fuels_And_Lubricants_Handling_And_Storage.SHIPFUELSYS.TANKCOMP14\orientation.r33\\MGO</t>
  </si>
  <si>
    <t>SHP.AUX_SYS.Fuels_And_Lubricants_Handling_And_Storage.SHIPFUELSYS.TANKCOMP14\V\\MGO</t>
  </si>
  <si>
    <t>SHP.AUX_SYS.Fuels_And_Lubricants_Handling_And_Storage.SHIPFUELSYS.TANKCOMP14\wid_diameter\\MGO</t>
  </si>
  <si>
    <t>SHP.AUX_SYS.Fuels_And_Lubricants_Handling_And_Storage.SHIPFUELSYS.TANKCOMP14.MGO</t>
  </si>
  <si>
    <t>SHP.AUX_SYS.Fuels_And_Lubricants_Handling_And_Storage.SHIPFUELSYS.TANKCOMP14.MGO\MGO</t>
  </si>
  <si>
    <t>SHP.AUX_SYS.Fuels_And_Lubricants_Handling_And_Storage.SHIPFUELSYS.TANKCOMP14.MGO\ρ\\MGO</t>
  </si>
  <si>
    <t xml:space="preserve">            Tank Compartment 15</t>
  </si>
  <si>
    <t>SHP.AUX_SYS.Fuels_And_Lubricants_Handling_And_Storage.SHIPFUELSYS.TANKCOMP15</t>
  </si>
  <si>
    <t>SHP.AUX_SYS.Fuels_And_Lubricants_Handling_And_Storage.SHIPFUELSYS.TANKCOMP15\MGO</t>
  </si>
  <si>
    <t>SHP.AUX_SYS.Fuels_And_Lubricants_Handling_And_Storage.SHIPFUELSYS.TANKCOMP15\CoG_x\\MGO</t>
  </si>
  <si>
    <t>SHP.AUX_SYS.Fuels_And_Lubricants_Handling_And_Storage.SHIPFUELSYS.TANKCOMP15\CoG_y\\MGO</t>
  </si>
  <si>
    <t>SHP.AUX_SYS.Fuels_And_Lubricants_Handling_And_Storage.SHIPFUELSYS.TANKCOMP15\CoG_z\\MGO</t>
  </si>
  <si>
    <t>SHP.AUX_SYS.Fuels_And_Lubricants_Handling_And_Storage.SHIPFUELSYS.TANKCOMP15\CoG_Z_fuel\\MGO</t>
  </si>
  <si>
    <t>SHP.AUX_SYS.Fuels_And_Lubricants_Handling_And_Storage.SHIPFUELSYS.TANKCOMP15\color\\MGO</t>
  </si>
  <si>
    <t>SHP.AUX_SYS.Fuels_And_Lubricants_Handling_And_Storage.SHIPFUELSYS.TANKCOMP15\coord.x\\MGO</t>
  </si>
  <si>
    <t>SHP.AUX_SYS.Fuels_And_Lubricants_Handling_And_Storage.SHIPFUELSYS.TANKCOMP15\coord.y\\MGO</t>
  </si>
  <si>
    <t>SHP.AUX_SYS.Fuels_And_Lubricants_Handling_And_Storage.SHIPFUELSYS.TANKCOMP15\coord.z\\MGO</t>
  </si>
  <si>
    <t>SHP.AUX_SYS.Fuels_And_Lubricants_Handling_And_Storage.SHIPFUELSYS.TANKCOMP15\h\\MGO</t>
  </si>
  <si>
    <t>SHP.AUX_SYS.Fuels_And_Lubricants_Handling_And_Storage.SHIPFUELSYS.TANKCOMP15\kind\\MGO</t>
  </si>
  <si>
    <t>SHP.AUX_SYS.Fuels_And_Lubricants_Handling_And_Storage.SHIPFUELSYS.TANKCOMP15\l\\MGO</t>
  </si>
  <si>
    <t>SHP.AUX_SYS.Fuels_And_Lubricants_Handling_And_Storage.SHIPFUELSYS.TANKCOMP15\m\\MGO</t>
  </si>
  <si>
    <t>SHP.AUX_SYS.Fuels_And_Lubricants_Handling_And_Storage.SHIPFUELSYS.TANKCOMP15\m_tot\\MGO</t>
  </si>
  <si>
    <t>SHP.AUX_SYS.Fuels_And_Lubricants_Handling_And_Storage.SHIPFUELSYS.TANKCOMP15\mass_margin\\MGO</t>
  </si>
  <si>
    <t>SHP.AUX_SYS.Fuels_And_Lubricants_Handling_And_Storage.SHIPFUELSYS.TANKCOMP15\orientation.r11\\MGO</t>
  </si>
  <si>
    <t>SHP.AUX_SYS.Fuels_And_Lubricants_Handling_And_Storage.SHIPFUELSYS.TANKCOMP15\orientation.r12\\MGO</t>
  </si>
  <si>
    <t>SHP.AUX_SYS.Fuels_And_Lubricants_Handling_And_Storage.SHIPFUELSYS.TANKCOMP15\orientation.r13\\MGO</t>
  </si>
  <si>
    <t>SHP.AUX_SYS.Fuels_And_Lubricants_Handling_And_Storage.SHIPFUELSYS.TANKCOMP15\orientation.r21\\MGO</t>
  </si>
  <si>
    <t>SHP.AUX_SYS.Fuels_And_Lubricants_Handling_And_Storage.SHIPFUELSYS.TANKCOMP15\orientation.r22\\MGO</t>
  </si>
  <si>
    <t>SHP.AUX_SYS.Fuels_And_Lubricants_Handling_And_Storage.SHIPFUELSYS.TANKCOMP15\orientation.r23\\MGO</t>
  </si>
  <si>
    <t>SHP.AUX_SYS.Fuels_And_Lubricants_Handling_And_Storage.SHIPFUELSYS.TANKCOMP15\orientation.r31\\MGO</t>
  </si>
  <si>
    <t>SHP.AUX_SYS.Fuels_And_Lubricants_Handling_And_Storage.SHIPFUELSYS.TANKCOMP15\orientation.r32\\MGO</t>
  </si>
  <si>
    <t>SHP.AUX_SYS.Fuels_And_Lubricants_Handling_And_Storage.SHIPFUELSYS.TANKCOMP15\orientation.r33\\MGO</t>
  </si>
  <si>
    <t>SHP.AUX_SYS.Fuels_And_Lubricants_Handling_And_Storage.SHIPFUELSYS.TANKCOMP15\V\\MGO</t>
  </si>
  <si>
    <t>SHP.AUX_SYS.Fuels_And_Lubricants_Handling_And_Storage.SHIPFUELSYS.TANKCOMP15\wid_diameter\\MGO</t>
  </si>
  <si>
    <t>SHP.AUX_SYS.Fuels_And_Lubricants_Handling_And_Storage.SHIPFUELSYS.TANKCOMP15.MGO</t>
  </si>
  <si>
    <t>SHP.AUX_SYS.Fuels_And_Lubricants_Handling_And_Storage.SHIPFUELSYS.TANKCOMP15.MGO\MGO</t>
  </si>
  <si>
    <t>SHP.AUX_SYS.Fuels_And_Lubricants_Handling_And_Storage.SHIPFUELSYS.TANKCOMP15.MGO\ρ\\MGO</t>
  </si>
  <si>
    <t xml:space="preserve">            Tank Compartment 21</t>
  </si>
  <si>
    <t>SHP.AUX_SYS.Fuels_And_Lubricants_Handling_And_Storage.SHIPFUELSYS.TANKCOMP21</t>
  </si>
  <si>
    <t>SHP.AUX_SYS.Fuels_And_Lubricants_Handling_And_Storage.SHIPFUELSYS.TANKCOMP21\MGO</t>
  </si>
  <si>
    <t>SHP.AUX_SYS.Fuels_And_Lubricants_Handling_And_Storage.SHIPFUELSYS.TANKCOMP21\CoG_x\\MGO</t>
  </si>
  <si>
    <t>SHP.AUX_SYS.Fuels_And_Lubricants_Handling_And_Storage.SHIPFUELSYS.TANKCOMP21\CoG_y\\MGO</t>
  </si>
  <si>
    <t>SHP.AUX_SYS.Fuels_And_Lubricants_Handling_And_Storage.SHIPFUELSYS.TANKCOMP21\CoG_z\\MGO</t>
  </si>
  <si>
    <t>SHP.AUX_SYS.Fuels_And_Lubricants_Handling_And_Storage.SHIPFUELSYS.TANKCOMP21\CoG_Z_fuel\\MGO</t>
  </si>
  <si>
    <t>SHP.AUX_SYS.Fuels_And_Lubricants_Handling_And_Storage.SHIPFUELSYS.TANKCOMP21\color\\MGO</t>
  </si>
  <si>
    <t>SHP.AUX_SYS.Fuels_And_Lubricants_Handling_And_Storage.SHIPFUELSYS.TANKCOMP21\coord.x\\MGO</t>
  </si>
  <si>
    <t>SHP.AUX_SYS.Fuels_And_Lubricants_Handling_And_Storage.SHIPFUELSYS.TANKCOMP21\coord.y\\MGO</t>
  </si>
  <si>
    <t>SHP.AUX_SYS.Fuels_And_Lubricants_Handling_And_Storage.SHIPFUELSYS.TANKCOMP21\coord.z\\MGO</t>
  </si>
  <si>
    <t>SHP.AUX_SYS.Fuels_And_Lubricants_Handling_And_Storage.SHIPFUELSYS.TANKCOMP21\h\\MGO</t>
  </si>
  <si>
    <t>SHP.AUX_SYS.Fuels_And_Lubricants_Handling_And_Storage.SHIPFUELSYS.TANKCOMP21\kind\\MGO</t>
  </si>
  <si>
    <t>SHP.AUX_SYS.Fuels_And_Lubricants_Handling_And_Storage.SHIPFUELSYS.TANKCOMP21\l\\MGO</t>
  </si>
  <si>
    <t>SHP.AUX_SYS.Fuels_And_Lubricants_Handling_And_Storage.SHIPFUELSYS.TANKCOMP21\m\\MGO</t>
  </si>
  <si>
    <t>SHP.AUX_SYS.Fuels_And_Lubricants_Handling_And_Storage.SHIPFUELSYS.TANKCOMP21\m_tot\\MGO</t>
  </si>
  <si>
    <t>SHP.AUX_SYS.Fuels_And_Lubricants_Handling_And_Storage.SHIPFUELSYS.TANKCOMP21\mass_margin\\MGO</t>
  </si>
  <si>
    <t>SHP.AUX_SYS.Fuels_And_Lubricants_Handling_And_Storage.SHIPFUELSYS.TANKCOMP21\orientation.r11\\MGO</t>
  </si>
  <si>
    <t>SHP.AUX_SYS.Fuels_And_Lubricants_Handling_And_Storage.SHIPFUELSYS.TANKCOMP21\orientation.r12\\MGO</t>
  </si>
  <si>
    <t>SHP.AUX_SYS.Fuels_And_Lubricants_Handling_And_Storage.SHIPFUELSYS.TANKCOMP21\orientation.r13\\MGO</t>
  </si>
  <si>
    <t>SHP.AUX_SYS.Fuels_And_Lubricants_Handling_And_Storage.SHIPFUELSYS.TANKCOMP21\orientation.r21\\MGO</t>
  </si>
  <si>
    <t>SHP.AUX_SYS.Fuels_And_Lubricants_Handling_And_Storage.SHIPFUELSYS.TANKCOMP21\orientation.r22\\MGO</t>
  </si>
  <si>
    <t>SHP.AUX_SYS.Fuels_And_Lubricants_Handling_And_Storage.SHIPFUELSYS.TANKCOMP21\orientation.r23\\MGO</t>
  </si>
  <si>
    <t>SHP.AUX_SYS.Fuels_And_Lubricants_Handling_And_Storage.SHIPFUELSYS.TANKCOMP21\orientation.r31\\MGO</t>
  </si>
  <si>
    <t>SHP.AUX_SYS.Fuels_And_Lubricants_Handling_And_Storage.SHIPFUELSYS.TANKCOMP21\orientation.r32\\MGO</t>
  </si>
  <si>
    <t>SHP.AUX_SYS.Fuels_And_Lubricants_Handling_And_Storage.SHIPFUELSYS.TANKCOMP21\orientation.r33\\MGO</t>
  </si>
  <si>
    <t>SHP.AUX_SYS.Fuels_And_Lubricants_Handling_And_Storage.SHIPFUELSYS.TANKCOMP21\V\\MGO</t>
  </si>
  <si>
    <t>SHP.AUX_SYS.Fuels_And_Lubricants_Handling_And_Storage.SHIPFUELSYS.TANKCOMP21\wid_diameter\\MGO</t>
  </si>
  <si>
    <t>SHP.AUX_SYS.Fuels_And_Lubricants_Handling_And_Storage.SHIPFUELSYS.TANKCOMP21.MGO</t>
  </si>
  <si>
    <t>SHP.AUX_SYS.Fuels_And_Lubricants_Handling_And_Storage.SHIPFUELSYS.TANKCOMP21.MGO\MGO</t>
  </si>
  <si>
    <t>SHP.AUX_SYS.Fuels_And_Lubricants_Handling_And_Storage.SHIPFUELSYS.TANKCOMP21.MGO\ρ\\MGO</t>
  </si>
  <si>
    <t xml:space="preserve">            Tank Compartment 22</t>
  </si>
  <si>
    <t>SHP.AUX_SYS.Fuels_And_Lubricants_Handling_And_Storage.SHIPFUELSYS.TANKCOMP22</t>
  </si>
  <si>
    <t>SHP.AUX_SYS.Fuels_And_Lubricants_Handling_And_Storage.SHIPFUELSYS.TANKCOMP22\MGO</t>
  </si>
  <si>
    <t>SHP.AUX_SYS.Fuels_And_Lubricants_Handling_And_Storage.SHIPFUELSYS.TANKCOMP22\CoG_x\\MGO</t>
  </si>
  <si>
    <t>SHP.AUX_SYS.Fuels_And_Lubricants_Handling_And_Storage.SHIPFUELSYS.TANKCOMP22\CoG_y\\MGO</t>
  </si>
  <si>
    <t>SHP.AUX_SYS.Fuels_And_Lubricants_Handling_And_Storage.SHIPFUELSYS.TANKCOMP22\CoG_z\\MGO</t>
  </si>
  <si>
    <t>SHP.AUX_SYS.Fuels_And_Lubricants_Handling_And_Storage.SHIPFUELSYS.TANKCOMP22\CoG_Z_fuel\\MGO</t>
  </si>
  <si>
    <t>SHP.AUX_SYS.Fuels_And_Lubricants_Handling_And_Storage.SHIPFUELSYS.TANKCOMP22\color\\MGO</t>
  </si>
  <si>
    <t>SHP.AUX_SYS.Fuels_And_Lubricants_Handling_And_Storage.SHIPFUELSYS.TANKCOMP22\coord.x\\MGO</t>
  </si>
  <si>
    <t>SHP.AUX_SYS.Fuels_And_Lubricants_Handling_And_Storage.SHIPFUELSYS.TANKCOMP22\coord.y\\MGO</t>
  </si>
  <si>
    <t>SHP.AUX_SYS.Fuels_And_Lubricants_Handling_And_Storage.SHIPFUELSYS.TANKCOMP22\coord.z\\MGO</t>
  </si>
  <si>
    <t>SHP.AUX_SYS.Fuels_And_Lubricants_Handling_And_Storage.SHIPFUELSYS.TANKCOMP22\h\\MGO</t>
  </si>
  <si>
    <t>SHP.AUX_SYS.Fuels_And_Lubricants_Handling_And_Storage.SHIPFUELSYS.TANKCOMP22\kind\\MGO</t>
  </si>
  <si>
    <t>SHP.AUX_SYS.Fuels_And_Lubricants_Handling_And_Storage.SHIPFUELSYS.TANKCOMP22\l\\MGO</t>
  </si>
  <si>
    <t>SHP.AUX_SYS.Fuels_And_Lubricants_Handling_And_Storage.SHIPFUELSYS.TANKCOMP22\m\\MGO</t>
  </si>
  <si>
    <t>SHP.AUX_SYS.Fuels_And_Lubricants_Handling_And_Storage.SHIPFUELSYS.TANKCOMP22\m_tot\\MGO</t>
  </si>
  <si>
    <t>SHP.AUX_SYS.Fuels_And_Lubricants_Handling_And_Storage.SHIPFUELSYS.TANKCOMP22\mass_margin\\MGO</t>
  </si>
  <si>
    <t>SHP.AUX_SYS.Fuels_And_Lubricants_Handling_And_Storage.SHIPFUELSYS.TANKCOMP22\orientation.r11\\MGO</t>
  </si>
  <si>
    <t>SHP.AUX_SYS.Fuels_And_Lubricants_Handling_And_Storage.SHIPFUELSYS.TANKCOMP22\orientation.r12\\MGO</t>
  </si>
  <si>
    <t>SHP.AUX_SYS.Fuels_And_Lubricants_Handling_And_Storage.SHIPFUELSYS.TANKCOMP22\orientation.r13\\MGO</t>
  </si>
  <si>
    <t>SHP.AUX_SYS.Fuels_And_Lubricants_Handling_And_Storage.SHIPFUELSYS.TANKCOMP22\orientation.r21\\MGO</t>
  </si>
  <si>
    <t>SHP.AUX_SYS.Fuels_And_Lubricants_Handling_And_Storage.SHIPFUELSYS.TANKCOMP22\orientation.r22\\MGO</t>
  </si>
  <si>
    <t>SHP.AUX_SYS.Fuels_And_Lubricants_Handling_And_Storage.SHIPFUELSYS.TANKCOMP22\orientation.r23\\MGO</t>
  </si>
  <si>
    <t>SHP.AUX_SYS.Fuels_And_Lubricants_Handling_And_Storage.SHIPFUELSYS.TANKCOMP22\orientation.r31\\MGO</t>
  </si>
  <si>
    <t>SHP.AUX_SYS.Fuels_And_Lubricants_Handling_And_Storage.SHIPFUELSYS.TANKCOMP22\orientation.r32\\MGO</t>
  </si>
  <si>
    <t>SHP.AUX_SYS.Fuels_And_Lubricants_Handling_And_Storage.SHIPFUELSYS.TANKCOMP22\orientation.r33\\MGO</t>
  </si>
  <si>
    <t>SHP.AUX_SYS.Fuels_And_Lubricants_Handling_And_Storage.SHIPFUELSYS.TANKCOMP22\V\\MGO</t>
  </si>
  <si>
    <t>SHP.AUX_SYS.Fuels_And_Lubricants_Handling_And_Storage.SHIPFUELSYS.TANKCOMP22\wid_diameter\\MGO</t>
  </si>
  <si>
    <t>SHP.AUX_SYS.Fuels_And_Lubricants_Handling_And_Storage.SHIPFUELSYS.TANKCOMP22.MGO</t>
  </si>
  <si>
    <t>SHP.AUX_SYS.Fuels_And_Lubricants_Handling_And_Storage.SHIPFUELSYS.TANKCOMP22.MGO\MGO</t>
  </si>
  <si>
    <t>SHP.AUX_SYS.Fuels_And_Lubricants_Handling_And_Storage.SHIPFUELSYS.TANKCOMP22.MGO\ρ\\MGO</t>
  </si>
  <si>
    <t xml:space="preserve">            Tank Compartment 24</t>
  </si>
  <si>
    <t>SHP.AUX_SYS.Fuels_And_Lubricants_Handling_And_Storage.SHIPFUELSYS.TANKCOMP24</t>
  </si>
  <si>
    <t>SHP.AUX_SYS.Fuels_And_Lubricants_Handling_And_Storage.SHIPFUELSYS.TANKCOMP24\MGO</t>
  </si>
  <si>
    <t>SHP.AUX_SYS.Fuels_And_Lubricants_Handling_And_Storage.SHIPFUELSYS.TANKCOMP24\CoG_x\\MGO</t>
  </si>
  <si>
    <t>SHP.AUX_SYS.Fuels_And_Lubricants_Handling_And_Storage.SHIPFUELSYS.TANKCOMP24\CoG_y\\MGO</t>
  </si>
  <si>
    <t>SHP.AUX_SYS.Fuels_And_Lubricants_Handling_And_Storage.SHIPFUELSYS.TANKCOMP24\CoG_z\\MGO</t>
  </si>
  <si>
    <t>SHP.AUX_SYS.Fuels_And_Lubricants_Handling_And_Storage.SHIPFUELSYS.TANKCOMP24\CoG_Z_fuel\\MGO</t>
  </si>
  <si>
    <t>SHP.AUX_SYS.Fuels_And_Lubricants_Handling_And_Storage.SHIPFUELSYS.TANKCOMP24\color\\MGO</t>
  </si>
  <si>
    <t>SHP.AUX_SYS.Fuels_And_Lubricants_Handling_And_Storage.SHIPFUELSYS.TANKCOMP24\coord.x\\MGO</t>
  </si>
  <si>
    <t>SHP.AUX_SYS.Fuels_And_Lubricants_Handling_And_Storage.SHIPFUELSYS.TANKCOMP24\coord.y\\MGO</t>
  </si>
  <si>
    <t>SHP.AUX_SYS.Fuels_And_Lubricants_Handling_And_Storage.SHIPFUELSYS.TANKCOMP24\coord.z\\MGO</t>
  </si>
  <si>
    <t>SHP.AUX_SYS.Fuels_And_Lubricants_Handling_And_Storage.SHIPFUELSYS.TANKCOMP24\h\\MGO</t>
  </si>
  <si>
    <t>SHP.AUX_SYS.Fuels_And_Lubricants_Handling_And_Storage.SHIPFUELSYS.TANKCOMP24\kind\\MGO</t>
  </si>
  <si>
    <t>SHP.AUX_SYS.Fuels_And_Lubricants_Handling_And_Storage.SHIPFUELSYS.TANKCOMP24\l\\MGO</t>
  </si>
  <si>
    <t>SHP.AUX_SYS.Fuels_And_Lubricants_Handling_And_Storage.SHIPFUELSYS.TANKCOMP24\m\\MGO</t>
  </si>
  <si>
    <t>SHP.AUX_SYS.Fuels_And_Lubricants_Handling_And_Storage.SHIPFUELSYS.TANKCOMP24\m_tot\\MGO</t>
  </si>
  <si>
    <t>SHP.AUX_SYS.Fuels_And_Lubricants_Handling_And_Storage.SHIPFUELSYS.TANKCOMP24\mass_margin\\MGO</t>
  </si>
  <si>
    <t>SHP.AUX_SYS.Fuels_And_Lubricants_Handling_And_Storage.SHIPFUELSYS.TANKCOMP24\orientation.r11\\MGO</t>
  </si>
  <si>
    <t>SHP.AUX_SYS.Fuels_And_Lubricants_Handling_And_Storage.SHIPFUELSYS.TANKCOMP24\orientation.r12\\MGO</t>
  </si>
  <si>
    <t>SHP.AUX_SYS.Fuels_And_Lubricants_Handling_And_Storage.SHIPFUELSYS.TANKCOMP24\orientation.r13\\MGO</t>
  </si>
  <si>
    <t>SHP.AUX_SYS.Fuels_And_Lubricants_Handling_And_Storage.SHIPFUELSYS.TANKCOMP24\orientation.r21\\MGO</t>
  </si>
  <si>
    <t>SHP.AUX_SYS.Fuels_And_Lubricants_Handling_And_Storage.SHIPFUELSYS.TANKCOMP24\orientation.r22\\MGO</t>
  </si>
  <si>
    <t>SHP.AUX_SYS.Fuels_And_Lubricants_Handling_And_Storage.SHIPFUELSYS.TANKCOMP24\orientation.r23\\MGO</t>
  </si>
  <si>
    <t>SHP.AUX_SYS.Fuels_And_Lubricants_Handling_And_Storage.SHIPFUELSYS.TANKCOMP24\orientation.r31\\MGO</t>
  </si>
  <si>
    <t>SHP.AUX_SYS.Fuels_And_Lubricants_Handling_And_Storage.SHIPFUELSYS.TANKCOMP24\orientation.r32\\MGO</t>
  </si>
  <si>
    <t>SHP.AUX_SYS.Fuels_And_Lubricants_Handling_And_Storage.SHIPFUELSYS.TANKCOMP24\orientation.r33\\MGO</t>
  </si>
  <si>
    <t>SHP.AUX_SYS.Fuels_And_Lubricants_Handling_And_Storage.SHIPFUELSYS.TANKCOMP24\V\\MGO</t>
  </si>
  <si>
    <t>SHP.AUX_SYS.Fuels_And_Lubricants_Handling_And_Storage.SHIPFUELSYS.TANKCOMP24\wid_diameter\\MGO</t>
  </si>
  <si>
    <t>SHP.AUX_SYS.Fuels_And_Lubricants_Handling_And_Storage.SHIPFUELSYS.TANKCOMP24.MGO</t>
  </si>
  <si>
    <t>SHP.AUX_SYS.Fuels_And_Lubricants_Handling_And_Storage.SHIPFUELSYS.TANKCOMP24.MGO\MGO</t>
  </si>
  <si>
    <t>SHP.AUX_SYS.Fuels_And_Lubricants_Handling_And_Storage.SHIPFUELSYS.TANKCOMP24.MGO\ρ\\MGO</t>
  </si>
  <si>
    <t xml:space="preserve">            Tank Compartment 25</t>
  </si>
  <si>
    <t>SHP.AUX_SYS.Fuels_And_Lubricants_Handling_And_Storage.SHIPFUELSYS.TANKCOMP25</t>
  </si>
  <si>
    <t>SHP.AUX_SYS.Fuels_And_Lubricants_Handling_And_Storage.SHIPFUELSYS.TANKCOMP25\MGO</t>
  </si>
  <si>
    <t>SHP.AUX_SYS.Fuels_And_Lubricants_Handling_And_Storage.SHIPFUELSYS.TANKCOMP25\CoG_x\\MGO</t>
  </si>
  <si>
    <t>SHP.AUX_SYS.Fuels_And_Lubricants_Handling_And_Storage.SHIPFUELSYS.TANKCOMP25\CoG_y\\MGO</t>
  </si>
  <si>
    <t>SHP.AUX_SYS.Fuels_And_Lubricants_Handling_And_Storage.SHIPFUELSYS.TANKCOMP25\CoG_z\\MGO</t>
  </si>
  <si>
    <t>SHP.AUX_SYS.Fuels_And_Lubricants_Handling_And_Storage.SHIPFUELSYS.TANKCOMP25\CoG_Z_fuel\\MGO</t>
  </si>
  <si>
    <t>SHP.AUX_SYS.Fuels_And_Lubricants_Handling_And_Storage.SHIPFUELSYS.TANKCOMP25\color\\MGO</t>
  </si>
  <si>
    <t>SHP.AUX_SYS.Fuels_And_Lubricants_Handling_And_Storage.SHIPFUELSYS.TANKCOMP25\coord.x\\MGO</t>
  </si>
  <si>
    <t>SHP.AUX_SYS.Fuels_And_Lubricants_Handling_And_Storage.SHIPFUELSYS.TANKCOMP25\coord.y\\MGO</t>
  </si>
  <si>
    <t>SHP.AUX_SYS.Fuels_And_Lubricants_Handling_And_Storage.SHIPFUELSYS.TANKCOMP25\coord.z\\MGO</t>
  </si>
  <si>
    <t>SHP.AUX_SYS.Fuels_And_Lubricants_Handling_And_Storage.SHIPFUELSYS.TANKCOMP25\h\\MGO</t>
  </si>
  <si>
    <t>SHP.AUX_SYS.Fuels_And_Lubricants_Handling_And_Storage.SHIPFUELSYS.TANKCOMP25\kind\\MGO</t>
  </si>
  <si>
    <t>SHP.AUX_SYS.Fuels_And_Lubricants_Handling_And_Storage.SHIPFUELSYS.TANKCOMP25\l\\MGO</t>
  </si>
  <si>
    <t>SHP.AUX_SYS.Fuels_And_Lubricants_Handling_And_Storage.SHIPFUELSYS.TANKCOMP25\m\\MGO</t>
  </si>
  <si>
    <t>SHP.AUX_SYS.Fuels_And_Lubricants_Handling_And_Storage.SHIPFUELSYS.TANKCOMP25\m_tot\\MGO</t>
  </si>
  <si>
    <t>SHP.AUX_SYS.Fuels_And_Lubricants_Handling_And_Storage.SHIPFUELSYS.TANKCOMP25\mass_margin\\MGO</t>
  </si>
  <si>
    <t>SHP.AUX_SYS.Fuels_And_Lubricants_Handling_And_Storage.SHIPFUELSYS.TANKCOMP25\orientation.r11\\MGO</t>
  </si>
  <si>
    <t>SHP.AUX_SYS.Fuels_And_Lubricants_Handling_And_Storage.SHIPFUELSYS.TANKCOMP25\orientation.r12\\MGO</t>
  </si>
  <si>
    <t>SHP.AUX_SYS.Fuels_And_Lubricants_Handling_And_Storage.SHIPFUELSYS.TANKCOMP25\orientation.r13\\MGO</t>
  </si>
  <si>
    <t>SHP.AUX_SYS.Fuels_And_Lubricants_Handling_And_Storage.SHIPFUELSYS.TANKCOMP25\orientation.r21\\MGO</t>
  </si>
  <si>
    <t>SHP.AUX_SYS.Fuels_And_Lubricants_Handling_And_Storage.SHIPFUELSYS.TANKCOMP25\orientation.r22\\MGO</t>
  </si>
  <si>
    <t>SHP.AUX_SYS.Fuels_And_Lubricants_Handling_And_Storage.SHIPFUELSYS.TANKCOMP25\orientation.r23\\MGO</t>
  </si>
  <si>
    <t>SHP.AUX_SYS.Fuels_And_Lubricants_Handling_And_Storage.SHIPFUELSYS.TANKCOMP25\orientation.r31\\MGO</t>
  </si>
  <si>
    <t>SHP.AUX_SYS.Fuels_And_Lubricants_Handling_And_Storage.SHIPFUELSYS.TANKCOMP25\orientation.r32\\MGO</t>
  </si>
  <si>
    <t>SHP.AUX_SYS.Fuels_And_Lubricants_Handling_And_Storage.SHIPFUELSYS.TANKCOMP25\orientation.r33\\MGO</t>
  </si>
  <si>
    <t>SHP.AUX_SYS.Fuels_And_Lubricants_Handling_And_Storage.SHIPFUELSYS.TANKCOMP25\V\\MGO</t>
  </si>
  <si>
    <t>SHP.AUX_SYS.Fuels_And_Lubricants_Handling_And_Storage.SHIPFUELSYS.TANKCOMP25\wid_diameter\\MGO</t>
  </si>
  <si>
    <t>SHP.AUX_SYS.Fuels_And_Lubricants_Handling_And_Storage.SHIPFUELSYS.TANKCOMP25.MGO</t>
  </si>
  <si>
    <t>SHP.AUX_SYS.Fuels_And_Lubricants_Handling_And_Storage.SHIPFUELSYS.TANKCOMP25.MGO\MGO</t>
  </si>
  <si>
    <t>SHP.AUX_SYS.Fuels_And_Lubricants_Handling_And_Storage.SHIPFUELSYS.TANKCOMP25.MGO\ρ\\MGO</t>
  </si>
  <si>
    <t xml:space="preserve">            Tank Compartment 26</t>
  </si>
  <si>
    <t>SHP.AUX_SYS.Fuels_And_Lubricants_Handling_And_Storage.SHIPFUELSYS.TANKCOMP26</t>
  </si>
  <si>
    <t>SHP.AUX_SYS.Fuels_And_Lubricants_Handling_And_Storage.SHIPFUELSYS.TANKCOMP26\MGO</t>
  </si>
  <si>
    <t>SHP.AUX_SYS.Fuels_And_Lubricants_Handling_And_Storage.SHIPFUELSYS.TANKCOMP26\CoG_x\\MGO</t>
  </si>
  <si>
    <t>SHP.AUX_SYS.Fuels_And_Lubricants_Handling_And_Storage.SHIPFUELSYS.TANKCOMP26\CoG_y\\MGO</t>
  </si>
  <si>
    <t>SHP.AUX_SYS.Fuels_And_Lubricants_Handling_And_Storage.SHIPFUELSYS.TANKCOMP26\CoG_z\\MGO</t>
  </si>
  <si>
    <t>SHP.AUX_SYS.Fuels_And_Lubricants_Handling_And_Storage.SHIPFUELSYS.TANKCOMP26\CoG_Z_fuel\\MGO</t>
  </si>
  <si>
    <t>SHP.AUX_SYS.Fuels_And_Lubricants_Handling_And_Storage.SHIPFUELSYS.TANKCOMP26\color\\MGO</t>
  </si>
  <si>
    <t>SHP.AUX_SYS.Fuels_And_Lubricants_Handling_And_Storage.SHIPFUELSYS.TANKCOMP26\coord.x\\MGO</t>
  </si>
  <si>
    <t>SHP.AUX_SYS.Fuels_And_Lubricants_Handling_And_Storage.SHIPFUELSYS.TANKCOMP26\coord.y\\MGO</t>
  </si>
  <si>
    <t>SHP.AUX_SYS.Fuels_And_Lubricants_Handling_And_Storage.SHIPFUELSYS.TANKCOMP26\coord.z\\MGO</t>
  </si>
  <si>
    <t>SHP.AUX_SYS.Fuels_And_Lubricants_Handling_And_Storage.SHIPFUELSYS.TANKCOMP26\h\\MGO</t>
  </si>
  <si>
    <t>SHP.AUX_SYS.Fuels_And_Lubricants_Handling_And_Storage.SHIPFUELSYS.TANKCOMP26\kind\\MGO</t>
  </si>
  <si>
    <t>SHP.AUX_SYS.Fuels_And_Lubricants_Handling_And_Storage.SHIPFUELSYS.TANKCOMP26\l\\MGO</t>
  </si>
  <si>
    <t>SHP.AUX_SYS.Fuels_And_Lubricants_Handling_And_Storage.SHIPFUELSYS.TANKCOMP26\m\\MGO</t>
  </si>
  <si>
    <t>SHP.AUX_SYS.Fuels_And_Lubricants_Handling_And_Storage.SHIPFUELSYS.TANKCOMP26\m_tot\\MGO</t>
  </si>
  <si>
    <t>SHP.AUX_SYS.Fuels_And_Lubricants_Handling_And_Storage.SHIPFUELSYS.TANKCOMP26\mass_margin\\MGO</t>
  </si>
  <si>
    <t>SHP.AUX_SYS.Fuels_And_Lubricants_Handling_And_Storage.SHIPFUELSYS.TANKCOMP26\orientation.r11\\MGO</t>
  </si>
  <si>
    <t>SHP.AUX_SYS.Fuels_And_Lubricants_Handling_And_Storage.SHIPFUELSYS.TANKCOMP26\orientation.r12\\MGO</t>
  </si>
  <si>
    <t>SHP.AUX_SYS.Fuels_And_Lubricants_Handling_And_Storage.SHIPFUELSYS.TANKCOMP26\orientation.r13\\MGO</t>
  </si>
  <si>
    <t>SHP.AUX_SYS.Fuels_And_Lubricants_Handling_And_Storage.SHIPFUELSYS.TANKCOMP26\orientation.r21\\MGO</t>
  </si>
  <si>
    <t>SHP.AUX_SYS.Fuels_And_Lubricants_Handling_And_Storage.SHIPFUELSYS.TANKCOMP26\orientation.r22\\MGO</t>
  </si>
  <si>
    <t>SHP.AUX_SYS.Fuels_And_Lubricants_Handling_And_Storage.SHIPFUELSYS.TANKCOMP26\orientation.r23\\MGO</t>
  </si>
  <si>
    <t>SHP.AUX_SYS.Fuels_And_Lubricants_Handling_And_Storage.SHIPFUELSYS.TANKCOMP26\orientation.r31\\MGO</t>
  </si>
  <si>
    <t>SHP.AUX_SYS.Fuels_And_Lubricants_Handling_And_Storage.SHIPFUELSYS.TANKCOMP26\orientation.r32\\MGO</t>
  </si>
  <si>
    <t>SHP.AUX_SYS.Fuels_And_Lubricants_Handling_And_Storage.SHIPFUELSYS.TANKCOMP26\orientation.r33\\MGO</t>
  </si>
  <si>
    <t>SHP.AUX_SYS.Fuels_And_Lubricants_Handling_And_Storage.SHIPFUELSYS.TANKCOMP26\V\\MGO</t>
  </si>
  <si>
    <t>SHP.AUX_SYS.Fuels_And_Lubricants_Handling_And_Storage.SHIPFUELSYS.TANKCOMP26\wid_diameter\\MGO</t>
  </si>
  <si>
    <t>SHP.AUX_SYS.Fuels_And_Lubricants_Handling_And_Storage.SHIPFUELSYS.TANKCOMP26.MGO</t>
  </si>
  <si>
    <t>SHP.AUX_SYS.Fuels_And_Lubricants_Handling_And_Storage.SHIPFUELSYS.TANKCOMP26.MGO\MGO</t>
  </si>
  <si>
    <t>SHP.AUX_SYS.Fuels_And_Lubricants_Handling_And_Storage.SHIPFUELSYS.TANKCOMP26.MGO\ρ\\MGO</t>
  </si>
  <si>
    <t xml:space="preserve">            Tank Compartment 27</t>
  </si>
  <si>
    <t>SHP.AUX_SYS.Fuels_And_Lubricants_Handling_And_Storage.SHIPFUELSYS.TANKCOMP27</t>
  </si>
  <si>
    <t>SHP.AUX_SYS.Fuels_And_Lubricants_Handling_And_Storage.SHIPFUELSYS.TANKCOMP27\MGO</t>
  </si>
  <si>
    <t>SHP.AUX_SYS.Fuels_And_Lubricants_Handling_And_Storage.SHIPFUELSYS.TANKCOMP27\CoG_x\\MGO</t>
  </si>
  <si>
    <t>SHP.AUX_SYS.Fuels_And_Lubricants_Handling_And_Storage.SHIPFUELSYS.TANKCOMP27\CoG_y\\MGO</t>
  </si>
  <si>
    <t>SHP.AUX_SYS.Fuels_And_Lubricants_Handling_And_Storage.SHIPFUELSYS.TANKCOMP27\CoG_z\\MGO</t>
  </si>
  <si>
    <t>SHP.AUX_SYS.Fuels_And_Lubricants_Handling_And_Storage.SHIPFUELSYS.TANKCOMP27\CoG_Z_fuel\\MGO</t>
  </si>
  <si>
    <t>SHP.AUX_SYS.Fuels_And_Lubricants_Handling_And_Storage.SHIPFUELSYS.TANKCOMP27\color\\MGO</t>
  </si>
  <si>
    <t>SHP.AUX_SYS.Fuels_And_Lubricants_Handling_And_Storage.SHIPFUELSYS.TANKCOMP27\coord.x\\MGO</t>
  </si>
  <si>
    <t>SHP.AUX_SYS.Fuels_And_Lubricants_Handling_And_Storage.SHIPFUELSYS.TANKCOMP27\coord.y\\MGO</t>
  </si>
  <si>
    <t>SHP.AUX_SYS.Fuels_And_Lubricants_Handling_And_Storage.SHIPFUELSYS.TANKCOMP27\coord.z\\MGO</t>
  </si>
  <si>
    <t>SHP.AUX_SYS.Fuels_And_Lubricants_Handling_And_Storage.SHIPFUELSYS.TANKCOMP27\h\\MGO</t>
  </si>
  <si>
    <t>SHP.AUX_SYS.Fuels_And_Lubricants_Handling_And_Storage.SHIPFUELSYS.TANKCOMP27\kind\\MGO</t>
  </si>
  <si>
    <t>SHP.AUX_SYS.Fuels_And_Lubricants_Handling_And_Storage.SHIPFUELSYS.TANKCOMP27\l\\MGO</t>
  </si>
  <si>
    <t>SHP.AUX_SYS.Fuels_And_Lubricants_Handling_And_Storage.SHIPFUELSYS.TANKCOMP27\m\\MGO</t>
  </si>
  <si>
    <t>SHP.AUX_SYS.Fuels_And_Lubricants_Handling_And_Storage.SHIPFUELSYS.TANKCOMP27\m_tot\\MGO</t>
  </si>
  <si>
    <t>SHP.AUX_SYS.Fuels_And_Lubricants_Handling_And_Storage.SHIPFUELSYS.TANKCOMP27\mass_margin\\MGO</t>
  </si>
  <si>
    <t>SHP.AUX_SYS.Fuels_And_Lubricants_Handling_And_Storage.SHIPFUELSYS.TANKCOMP27\orientation.r11\\MGO</t>
  </si>
  <si>
    <t>SHP.AUX_SYS.Fuels_And_Lubricants_Handling_And_Storage.SHIPFUELSYS.TANKCOMP27\orientation.r12\\MGO</t>
  </si>
  <si>
    <t>SHP.AUX_SYS.Fuels_And_Lubricants_Handling_And_Storage.SHIPFUELSYS.TANKCOMP27\orientation.r13\\MGO</t>
  </si>
  <si>
    <t>SHP.AUX_SYS.Fuels_And_Lubricants_Handling_And_Storage.SHIPFUELSYS.TANKCOMP27\orientation.r21\\MGO</t>
  </si>
  <si>
    <t>SHP.AUX_SYS.Fuels_And_Lubricants_Handling_And_Storage.SHIPFUELSYS.TANKCOMP27\orientation.r22\\MGO</t>
  </si>
  <si>
    <t>SHP.AUX_SYS.Fuels_And_Lubricants_Handling_And_Storage.SHIPFUELSYS.TANKCOMP27\orientation.r23\\MGO</t>
  </si>
  <si>
    <t>SHP.AUX_SYS.Fuels_And_Lubricants_Handling_And_Storage.SHIPFUELSYS.TANKCOMP27\orientation.r31\\MGO</t>
  </si>
  <si>
    <t>SHP.AUX_SYS.Fuels_And_Lubricants_Handling_And_Storage.SHIPFUELSYS.TANKCOMP27\orientation.r32\\MGO</t>
  </si>
  <si>
    <t>SHP.AUX_SYS.Fuels_And_Lubricants_Handling_And_Storage.SHIPFUELSYS.TANKCOMP27\orientation.r33\\MGO</t>
  </si>
  <si>
    <t>SHP.AUX_SYS.Fuels_And_Lubricants_Handling_And_Storage.SHIPFUELSYS.TANKCOMP27\V\\MGO</t>
  </si>
  <si>
    <t>SHP.AUX_SYS.Fuels_And_Lubricants_Handling_And_Storage.SHIPFUELSYS.TANKCOMP27\wid_diameter\\MGO</t>
  </si>
  <si>
    <t>SHP.AUX_SYS.Fuels_And_Lubricants_Handling_And_Storage.SHIPFUELSYS.TANKCOMP27.MGO</t>
  </si>
  <si>
    <t>SHP.AUX_SYS.Fuels_And_Lubricants_Handling_And_Storage.SHIPFUELSYS.TANKCOMP27.MGO\MGO</t>
  </si>
  <si>
    <t>SHP.AUX_SYS.Fuels_And_Lubricants_Handling_And_Storage.SHIPFUELSYS.TANKCOMP27.MGO\ρ\\MGO</t>
  </si>
  <si>
    <t xml:space="preserve">            Tank Compartment 28</t>
  </si>
  <si>
    <t>SHP.AUX_SYS.Fuels_And_Lubricants_Handling_And_Storage.SHIPFUELSYS.TANKCOMP28</t>
  </si>
  <si>
    <t>SHP.AUX_SYS.Fuels_And_Lubricants_Handling_And_Storage.SHIPFUELSYS.TANKCOMP28\MGO</t>
  </si>
  <si>
    <t>SHP.AUX_SYS.Fuels_And_Lubricants_Handling_And_Storage.SHIPFUELSYS.TANKCOMP28\CoG_x\\MGO</t>
  </si>
  <si>
    <t>SHP.AUX_SYS.Fuels_And_Lubricants_Handling_And_Storage.SHIPFUELSYS.TANKCOMP28\CoG_y\\MGO</t>
  </si>
  <si>
    <t>SHP.AUX_SYS.Fuels_And_Lubricants_Handling_And_Storage.SHIPFUELSYS.TANKCOMP28\CoG_z\\MGO</t>
  </si>
  <si>
    <t>SHP.AUX_SYS.Fuels_And_Lubricants_Handling_And_Storage.SHIPFUELSYS.TANKCOMP28\CoG_Z_fuel\\MGO</t>
  </si>
  <si>
    <t>SHP.AUX_SYS.Fuels_And_Lubricants_Handling_And_Storage.SHIPFUELSYS.TANKCOMP28\color\\MGO</t>
  </si>
  <si>
    <t>SHP.AUX_SYS.Fuels_And_Lubricants_Handling_And_Storage.SHIPFUELSYS.TANKCOMP28\coord.x\\MGO</t>
  </si>
  <si>
    <t>SHP.AUX_SYS.Fuels_And_Lubricants_Handling_And_Storage.SHIPFUELSYS.TANKCOMP28\coord.y\\MGO</t>
  </si>
  <si>
    <t>SHP.AUX_SYS.Fuels_And_Lubricants_Handling_And_Storage.SHIPFUELSYS.TANKCOMP28\coord.z\\MGO</t>
  </si>
  <si>
    <t>SHP.AUX_SYS.Fuels_And_Lubricants_Handling_And_Storage.SHIPFUELSYS.TANKCOMP28\h\\MGO</t>
  </si>
  <si>
    <t>SHP.AUX_SYS.Fuels_And_Lubricants_Handling_And_Storage.SHIPFUELSYS.TANKCOMP28\kind\\MGO</t>
  </si>
  <si>
    <t>SHP.AUX_SYS.Fuels_And_Lubricants_Handling_And_Storage.SHIPFUELSYS.TANKCOMP28\l\\MGO</t>
  </si>
  <si>
    <t>SHP.AUX_SYS.Fuels_And_Lubricants_Handling_And_Storage.SHIPFUELSYS.TANKCOMP28\m\\MGO</t>
  </si>
  <si>
    <t>SHP.AUX_SYS.Fuels_And_Lubricants_Handling_And_Storage.SHIPFUELSYS.TANKCOMP28\m_tot\\MGO</t>
  </si>
  <si>
    <t>SHP.AUX_SYS.Fuels_And_Lubricants_Handling_And_Storage.SHIPFUELSYS.TANKCOMP28\mass_margin\\MGO</t>
  </si>
  <si>
    <t>SHP.AUX_SYS.Fuels_And_Lubricants_Handling_And_Storage.SHIPFUELSYS.TANKCOMP28\orientation.r11\\MGO</t>
  </si>
  <si>
    <t>SHP.AUX_SYS.Fuels_And_Lubricants_Handling_And_Storage.SHIPFUELSYS.TANKCOMP28\orientation.r12\\MGO</t>
  </si>
  <si>
    <t>SHP.AUX_SYS.Fuels_And_Lubricants_Handling_And_Storage.SHIPFUELSYS.TANKCOMP28\orientation.r13\\MGO</t>
  </si>
  <si>
    <t>SHP.AUX_SYS.Fuels_And_Lubricants_Handling_And_Storage.SHIPFUELSYS.TANKCOMP28\orientation.r21\\MGO</t>
  </si>
  <si>
    <t>SHP.AUX_SYS.Fuels_And_Lubricants_Handling_And_Storage.SHIPFUELSYS.TANKCOMP28\orientation.r22\\MGO</t>
  </si>
  <si>
    <t>SHP.AUX_SYS.Fuels_And_Lubricants_Handling_And_Storage.SHIPFUELSYS.TANKCOMP28\orientation.r23\\MGO</t>
  </si>
  <si>
    <t>SHP.AUX_SYS.Fuels_And_Lubricants_Handling_And_Storage.SHIPFUELSYS.TANKCOMP28\orientation.r31\\MGO</t>
  </si>
  <si>
    <t>SHP.AUX_SYS.Fuels_And_Lubricants_Handling_And_Storage.SHIPFUELSYS.TANKCOMP28\orientation.r32\\MGO</t>
  </si>
  <si>
    <t>SHP.AUX_SYS.Fuels_And_Lubricants_Handling_And_Storage.SHIPFUELSYS.TANKCOMP28\orientation.r33\\MGO</t>
  </si>
  <si>
    <t>SHP.AUX_SYS.Fuels_And_Lubricants_Handling_And_Storage.SHIPFUELSYS.TANKCOMP28\V\\MGO</t>
  </si>
  <si>
    <t>SHP.AUX_SYS.Fuels_And_Lubricants_Handling_And_Storage.SHIPFUELSYS.TANKCOMP28\wid_diameter\\MGO</t>
  </si>
  <si>
    <t>SHP.AUX_SYS.Fuels_And_Lubricants_Handling_And_Storage.SHIPFUELSYS.TANKCOMP28.MGO</t>
  </si>
  <si>
    <t>SHP.AUX_SYS.Fuels_And_Lubricants_Handling_And_Storage.SHIPFUELSYS.TANKCOMP28.MGO\MGO</t>
  </si>
  <si>
    <t>SHP.AUX_SYS.Fuels_And_Lubricants_Handling_And_Storage.SHIPFUELSYS.TANKCOMP28.MGO\ρ\\MGO</t>
  </si>
  <si>
    <t xml:space="preserve">            Tank Compartment 31</t>
  </si>
  <si>
    <t>SHP.AUX_SYS.Fuels_And_Lubricants_Handling_And_Storage.SHIPFUELSYS.TANKCOMP31</t>
  </si>
  <si>
    <t>SHP.AUX_SYS.Fuels_And_Lubricants_Handling_And_Storage.SHIPFUELSYS.TANKCOMP31\MGO</t>
  </si>
  <si>
    <t>SHP.AUX_SYS.Fuels_And_Lubricants_Handling_And_Storage.SHIPFUELSYS.TANKCOMP31\CoG_x\\MGO</t>
  </si>
  <si>
    <t>SHP.AUX_SYS.Fuels_And_Lubricants_Handling_And_Storage.SHIPFUELSYS.TANKCOMP31\CoG_y\\MGO</t>
  </si>
  <si>
    <t>SHP.AUX_SYS.Fuels_And_Lubricants_Handling_And_Storage.SHIPFUELSYS.TANKCOMP31\CoG_z\\MGO</t>
  </si>
  <si>
    <t>SHP.AUX_SYS.Fuels_And_Lubricants_Handling_And_Storage.SHIPFUELSYS.TANKCOMP31\CoG_Z_fuel\\MGO</t>
  </si>
  <si>
    <t>SHP.AUX_SYS.Fuels_And_Lubricants_Handling_And_Storage.SHIPFUELSYS.TANKCOMP31\color\\MGO</t>
  </si>
  <si>
    <t>SHP.AUX_SYS.Fuels_And_Lubricants_Handling_And_Storage.SHIPFUELSYS.TANKCOMP31\coord.x\\MGO</t>
  </si>
  <si>
    <t>SHP.AUX_SYS.Fuels_And_Lubricants_Handling_And_Storage.SHIPFUELSYS.TANKCOMP31\coord.y\\MGO</t>
  </si>
  <si>
    <t>SHP.AUX_SYS.Fuels_And_Lubricants_Handling_And_Storage.SHIPFUELSYS.TANKCOMP31\coord.z\\MGO</t>
  </si>
  <si>
    <t>SHP.AUX_SYS.Fuels_And_Lubricants_Handling_And_Storage.SHIPFUELSYS.TANKCOMP31\h\\MGO</t>
  </si>
  <si>
    <t>SHP.AUX_SYS.Fuels_And_Lubricants_Handling_And_Storage.SHIPFUELSYS.TANKCOMP31\kind\\MGO</t>
  </si>
  <si>
    <t>SHP.AUX_SYS.Fuels_And_Lubricants_Handling_And_Storage.SHIPFUELSYS.TANKCOMP31\l\\MGO</t>
  </si>
  <si>
    <t>SHP.AUX_SYS.Fuels_And_Lubricants_Handling_And_Storage.SHIPFUELSYS.TANKCOMP31\m\\MGO</t>
  </si>
  <si>
    <t>SHP.AUX_SYS.Fuels_And_Lubricants_Handling_And_Storage.SHIPFUELSYS.TANKCOMP31\m_tot\\MGO</t>
  </si>
  <si>
    <t>SHP.AUX_SYS.Fuels_And_Lubricants_Handling_And_Storage.SHIPFUELSYS.TANKCOMP31\mass_margin\\MGO</t>
  </si>
  <si>
    <t>SHP.AUX_SYS.Fuels_And_Lubricants_Handling_And_Storage.SHIPFUELSYS.TANKCOMP31\orientation.r11\\MGO</t>
  </si>
  <si>
    <t>SHP.AUX_SYS.Fuels_And_Lubricants_Handling_And_Storage.SHIPFUELSYS.TANKCOMP31\orientation.r12\\MGO</t>
  </si>
  <si>
    <t>SHP.AUX_SYS.Fuels_And_Lubricants_Handling_And_Storage.SHIPFUELSYS.TANKCOMP31\orientation.r13\\MGO</t>
  </si>
  <si>
    <t>SHP.AUX_SYS.Fuels_And_Lubricants_Handling_And_Storage.SHIPFUELSYS.TANKCOMP31\orientation.r21\\MGO</t>
  </si>
  <si>
    <t>SHP.AUX_SYS.Fuels_And_Lubricants_Handling_And_Storage.SHIPFUELSYS.TANKCOMP31\orientation.r22\\MGO</t>
  </si>
  <si>
    <t>SHP.AUX_SYS.Fuels_And_Lubricants_Handling_And_Storage.SHIPFUELSYS.TANKCOMP31\orientation.r23\\MGO</t>
  </si>
  <si>
    <t>SHP.AUX_SYS.Fuels_And_Lubricants_Handling_And_Storage.SHIPFUELSYS.TANKCOMP31\orientation.r31\\MGO</t>
  </si>
  <si>
    <t>SHP.AUX_SYS.Fuels_And_Lubricants_Handling_And_Storage.SHIPFUELSYS.TANKCOMP31\orientation.r32\\MGO</t>
  </si>
  <si>
    <t>SHP.AUX_SYS.Fuels_And_Lubricants_Handling_And_Storage.SHIPFUELSYS.TANKCOMP31\orientation.r33\\MGO</t>
  </si>
  <si>
    <t>SHP.AUX_SYS.Fuels_And_Lubricants_Handling_And_Storage.SHIPFUELSYS.TANKCOMP31\V\\MGO</t>
  </si>
  <si>
    <t>SHP.AUX_SYS.Fuels_And_Lubricants_Handling_And_Storage.SHIPFUELSYS.TANKCOMP31\wid_diameter\\MGO</t>
  </si>
  <si>
    <t xml:space="preserve">            Tank Compartment 32</t>
  </si>
  <si>
    <t>SHP.AUX_SYS.Fuels_And_Lubricants_Handling_And_Storage.SHIPFUELSYS.TANKCOMP32</t>
  </si>
  <si>
    <t>SHP.AUX_SYS.Fuels_And_Lubricants_Handling_And_Storage.SHIPFUELSYS.TANKCOMP32\MGO</t>
  </si>
  <si>
    <t>SHP.AUX_SYS.Fuels_And_Lubricants_Handling_And_Storage.SHIPFUELSYS.TANKCOMP32\CoG_x\\MGO</t>
  </si>
  <si>
    <t>SHP.AUX_SYS.Fuels_And_Lubricants_Handling_And_Storage.SHIPFUELSYS.TANKCOMP32\CoG_y\\MGO</t>
  </si>
  <si>
    <t>SHP.AUX_SYS.Fuels_And_Lubricants_Handling_And_Storage.SHIPFUELSYS.TANKCOMP32\CoG_z\\MGO</t>
  </si>
  <si>
    <t>SHP.AUX_SYS.Fuels_And_Lubricants_Handling_And_Storage.SHIPFUELSYS.TANKCOMP32\CoG_Z_fuel\\MGO</t>
  </si>
  <si>
    <t>SHP.AUX_SYS.Fuels_And_Lubricants_Handling_And_Storage.SHIPFUELSYS.TANKCOMP32\color\\MGO</t>
  </si>
  <si>
    <t>SHP.AUX_SYS.Fuels_And_Lubricants_Handling_And_Storage.SHIPFUELSYS.TANKCOMP32\coord.x\\MGO</t>
  </si>
  <si>
    <t>SHP.AUX_SYS.Fuels_And_Lubricants_Handling_And_Storage.SHIPFUELSYS.TANKCOMP32\coord.y\\MGO</t>
  </si>
  <si>
    <t>SHP.AUX_SYS.Fuels_And_Lubricants_Handling_And_Storage.SHIPFUELSYS.TANKCOMP32\coord.z\\MGO</t>
  </si>
  <si>
    <t>SHP.AUX_SYS.Fuels_And_Lubricants_Handling_And_Storage.SHIPFUELSYS.TANKCOMP32\h\\MGO</t>
  </si>
  <si>
    <t>SHP.AUX_SYS.Fuels_And_Lubricants_Handling_And_Storage.SHIPFUELSYS.TANKCOMP32\kind\\MGO</t>
  </si>
  <si>
    <t>SHP.AUX_SYS.Fuels_And_Lubricants_Handling_And_Storage.SHIPFUELSYS.TANKCOMP32\l\\MGO</t>
  </si>
  <si>
    <t>SHP.AUX_SYS.Fuels_And_Lubricants_Handling_And_Storage.SHIPFUELSYS.TANKCOMP32\m\\MGO</t>
  </si>
  <si>
    <t>SHP.AUX_SYS.Fuels_And_Lubricants_Handling_And_Storage.SHIPFUELSYS.TANKCOMP32\m_tot\\MGO</t>
  </si>
  <si>
    <t>SHP.AUX_SYS.Fuels_And_Lubricants_Handling_And_Storage.SHIPFUELSYS.TANKCOMP32\mass_margin\\MGO</t>
  </si>
  <si>
    <t>SHP.AUX_SYS.Fuels_And_Lubricants_Handling_And_Storage.SHIPFUELSYS.TANKCOMP32\orientation.r11\\MGO</t>
  </si>
  <si>
    <t>SHP.AUX_SYS.Fuels_And_Lubricants_Handling_And_Storage.SHIPFUELSYS.TANKCOMP32\orientation.r12\\MGO</t>
  </si>
  <si>
    <t>SHP.AUX_SYS.Fuels_And_Lubricants_Handling_And_Storage.SHIPFUELSYS.TANKCOMP32\orientation.r13\\MGO</t>
  </si>
  <si>
    <t>SHP.AUX_SYS.Fuels_And_Lubricants_Handling_And_Storage.SHIPFUELSYS.TANKCOMP32\orientation.r21\\MGO</t>
  </si>
  <si>
    <t>SHP.AUX_SYS.Fuels_And_Lubricants_Handling_And_Storage.SHIPFUELSYS.TANKCOMP32\orientation.r22\\MGO</t>
  </si>
  <si>
    <t>SHP.AUX_SYS.Fuels_And_Lubricants_Handling_And_Storage.SHIPFUELSYS.TANKCOMP32\orientation.r23\\MGO</t>
  </si>
  <si>
    <t>SHP.AUX_SYS.Fuels_And_Lubricants_Handling_And_Storage.SHIPFUELSYS.TANKCOMP32\orientation.r31\\MGO</t>
  </si>
  <si>
    <t>SHP.AUX_SYS.Fuels_And_Lubricants_Handling_And_Storage.SHIPFUELSYS.TANKCOMP32\orientation.r32\\MGO</t>
  </si>
  <si>
    <t>SHP.AUX_SYS.Fuels_And_Lubricants_Handling_And_Storage.SHIPFUELSYS.TANKCOMP32\orientation.r33\\MGO</t>
  </si>
  <si>
    <t>SHP.AUX_SYS.Fuels_And_Lubricants_Handling_And_Storage.SHIPFUELSYS.TANKCOMP32\V\\MGO</t>
  </si>
  <si>
    <t>SHP.AUX_SYS.Fuels_And_Lubricants_Handling_And_Storage.SHIPFUELSYS.TANKCOMP32\wid_diameter\\MGO</t>
  </si>
  <si>
    <t>SHP.AUX_SYS.Fuels_And_Lubricants_Handling_And_Storage.SHIPFUELSYS.TANKCOMP32.MGO</t>
  </si>
  <si>
    <t>SHP.AUX_SYS.Fuels_And_Lubricants_Handling_And_Storage.SHIPFUELSYS.TANKCOMP32.MGO\MGO</t>
  </si>
  <si>
    <t>SHP.AUX_SYS.Fuels_And_Lubricants_Handling_And_Storage.SHIPFUELSYS.TANKCOMP32.MGO\ρ\\MGO</t>
  </si>
  <si>
    <t xml:space="preserve">   Electric Plant</t>
  </si>
  <si>
    <t>SHP.ELEC_PLNT\MGO</t>
  </si>
  <si>
    <t>SHP.ELEC_PLNT\CoG_x\\MGO</t>
  </si>
  <si>
    <t>SHP.ELEC_PLNT\CoG_y\\MGO</t>
  </si>
  <si>
    <t>SHP.ELEC_PLNT\CoG_z\\MGO</t>
  </si>
  <si>
    <t>SHP.ELEC_PLNT\m_tot\\MGO</t>
  </si>
  <si>
    <t xml:space="preserve">      mean consumed power</t>
  </si>
  <si>
    <t>SHP.ELEC_PLNT\P_mean\\MGO</t>
  </si>
  <si>
    <t xml:space="preserve">      peak consumed power</t>
  </si>
  <si>
    <t>SHP.ELEC_PLNT\P_peak\\MGO</t>
  </si>
  <si>
    <t xml:space="preserve">      SWBS code</t>
  </si>
  <si>
    <t>SHP.ELEC_PLNT\SWBS_cd\\MGO</t>
  </si>
  <si>
    <t xml:space="preserve">      Electric Power Generation</t>
  </si>
  <si>
    <t>SHP.ELEC_PLNT.Electric_PWR_Generation</t>
  </si>
  <si>
    <t>SHP.ELEC_PLNT.Electric_PWR_Generation\MGO</t>
  </si>
  <si>
    <t>SHP.ELEC_PLNT.Electric_PWR_Generation\CoG_x\\MGO</t>
  </si>
  <si>
    <t>SHP.ELEC_PLNT.Electric_PWR_Generation\CoG_y\\MGO</t>
  </si>
  <si>
    <t>SHP.ELEC_PLNT.Electric_PWR_Generation\CoG_z\\MGO</t>
  </si>
  <si>
    <t>SHP.ELEC_PLNT.Electric_PWR_Generation\m_tot\\MGO</t>
  </si>
  <si>
    <t xml:space="preserve">         mean consumed power</t>
  </si>
  <si>
    <t>SHP.ELEC_PLNT.Electric_PWR_Generation\P_mean\\MGO</t>
  </si>
  <si>
    <t xml:space="preserve">         peak consumed power</t>
  </si>
  <si>
    <t>SHP.ELEC_PLNT.Electric_PWR_Generation\P_peak\\MGO</t>
  </si>
  <si>
    <t xml:space="preserve">         SWBS code</t>
  </si>
  <si>
    <t>SHP.ELEC_PLNT.Electric_PWR_Generation\SWBS_cd\\MGO</t>
  </si>
  <si>
    <t xml:space="preserve">         Ship Service Power Generation</t>
  </si>
  <si>
    <t>SHP.ELEC_PLNT.Electric_PWR_Generation.Ship_Service_PWR_Generation</t>
  </si>
  <si>
    <t>SHP.ELEC_PLNT.Electric_PWR_Generation.Ship_Service_PWR_Generation\MGO</t>
  </si>
  <si>
    <t>SHP.ELEC_PLNT.Electric_PWR_Generation.Ship_Service_PWR_Generation\CoG_x\\MGO</t>
  </si>
  <si>
    <t>SHP.ELEC_PLNT.Electric_PWR_Generation.Ship_Service_PWR_Generation\CoG_y\\MGO</t>
  </si>
  <si>
    <t>SHP.ELEC_PLNT.Electric_PWR_Generation.Ship_Service_PWR_Generation\CoG_z\\MGO</t>
  </si>
  <si>
    <t>SHP.ELEC_PLNT.Electric_PWR_Generation.Ship_Service_PWR_Generation\m_tot\\MGO</t>
  </si>
  <si>
    <t xml:space="preserve">            Power output</t>
  </si>
  <si>
    <t>SHP.ELEC_PLNT.Electric_PWR_Generation.Ship_Service_PWR_Generation\P_out\\MGO</t>
  </si>
  <si>
    <t>SHP.ELEC_PLNT.Electric_PWR_Generation.Ship_Service_PWR_Generation\SWBS_cd\\MGO</t>
  </si>
  <si>
    <t xml:space="preserve">            MGO Genset 1</t>
  </si>
  <si>
    <t>SHP.ELEC_PLNT.Electric_PWR_Generation.Ship_Service_PWR_Generation.MGOGENSET1</t>
  </si>
  <si>
    <t>SHP.ELEC_PLNT.Electric_PWR_Generation.Ship_Service_PWR_Generation.MGOGENSET1\MGO</t>
  </si>
  <si>
    <t>SHP.ELEC_PLNT.Electric_PWR_Generation.Ship_Service_PWR_Generation.MGOGENSET1\CoG_x\\MGO</t>
  </si>
  <si>
    <t>SHP.ELEC_PLNT.Electric_PWR_Generation.Ship_Service_PWR_Generation.MGOGENSET1\CoG_y\\MGO</t>
  </si>
  <si>
    <t>SHP.ELEC_PLNT.Electric_PWR_Generation.Ship_Service_PWR_Generation.MGOGENSET1\CoG_z\\MGO</t>
  </si>
  <si>
    <t>SHP.ELEC_PLNT.Electric_PWR_Generation.Ship_Service_PWR_Generation.MGOGENSET1\color\\MGO</t>
  </si>
  <si>
    <t>SHP.ELEC_PLNT.Electric_PWR_Generation.Ship_Service_PWR_Generation.MGOGENSET1\coord.x\\MGO</t>
  </si>
  <si>
    <t>SHP.ELEC_PLNT.Electric_PWR_Generation.Ship_Service_PWR_Generation.MGOGENSET1\coord.y\\MGO</t>
  </si>
  <si>
    <t>SHP.ELEC_PLNT.Electric_PWR_Generation.Ship_Service_PWR_Generation.MGOGENSET1\coord.z\\MGO</t>
  </si>
  <si>
    <t>SHP.ELEC_PLNT.Electric_PWR_Generation.Ship_Service_PWR_Generation.MGOGENSET1\h\\MGO</t>
  </si>
  <si>
    <t>SHP.ELEC_PLNT.Electric_PWR_Generation.Ship_Service_PWR_Generation.MGOGENSET1\kind\\MGO</t>
  </si>
  <si>
    <t>SHP.ELEC_PLNT.Electric_PWR_Generation.Ship_Service_PWR_Generation.MGOGENSET1\l\\MGO</t>
  </si>
  <si>
    <t>SHP.ELEC_PLNT.Electric_PWR_Generation.Ship_Service_PWR_Generation.MGOGENSET1\m\\MGO</t>
  </si>
  <si>
    <t>SHP.ELEC_PLNT.Electric_PWR_Generation.Ship_Service_PWR_Generation.MGOGENSET1\m_tot\\MGO</t>
  </si>
  <si>
    <t>SHP.ELEC_PLNT.Electric_PWR_Generation.Ship_Service_PWR_Generation.MGOGENSET1\mass_margin\\MGO</t>
  </si>
  <si>
    <t xml:space="preserve">               number of items</t>
  </si>
  <si>
    <t>SHP.ELEC_PLNT.Electric_PWR_Generation.Ship_Service_PWR_Generation.MGOGENSET1\n_items\\MGO</t>
  </si>
  <si>
    <t>SHP.ELEC_PLNT.Electric_PWR_Generation.Ship_Service_PWR_Generation.MGOGENSET1\orientation.r11\\MGO</t>
  </si>
  <si>
    <t>SHP.ELEC_PLNT.Electric_PWR_Generation.Ship_Service_PWR_Generation.MGOGENSET1\orientation.r12\\MGO</t>
  </si>
  <si>
    <t>SHP.ELEC_PLNT.Electric_PWR_Generation.Ship_Service_PWR_Generation.MGOGENSET1\orientation.r13\\MGO</t>
  </si>
  <si>
    <t>SHP.ELEC_PLNT.Electric_PWR_Generation.Ship_Service_PWR_Generation.MGOGENSET1\orientation.r21\\MGO</t>
  </si>
  <si>
    <t>SHP.ELEC_PLNT.Electric_PWR_Generation.Ship_Service_PWR_Generation.MGOGENSET1\orientation.r22\\MGO</t>
  </si>
  <si>
    <t>SHP.ELEC_PLNT.Electric_PWR_Generation.Ship_Service_PWR_Generation.MGOGENSET1\orientation.r23\\MGO</t>
  </si>
  <si>
    <t>SHP.ELEC_PLNT.Electric_PWR_Generation.Ship_Service_PWR_Generation.MGOGENSET1\orientation.r31\\MGO</t>
  </si>
  <si>
    <t>SHP.ELEC_PLNT.Electric_PWR_Generation.Ship_Service_PWR_Generation.MGOGENSET1\orientation.r32\\MGO</t>
  </si>
  <si>
    <t>SHP.ELEC_PLNT.Electric_PWR_Generation.Ship_Service_PWR_Generation.MGOGENSET1\orientation.r33\\MGO</t>
  </si>
  <si>
    <t xml:space="preserve">               Power output</t>
  </si>
  <si>
    <t>SHP.ELEC_PLNT.Electric_PWR_Generation.Ship_Service_PWR_Generation.MGOGENSET1\P_out\\MGO</t>
  </si>
  <si>
    <t>SHP.ELEC_PLNT.Electric_PWR_Generation.Ship_Service_PWR_Generation.MGOGENSET1\wid_diameter\\MGO</t>
  </si>
  <si>
    <t xml:space="preserve">            MGO Genset 2</t>
  </si>
  <si>
    <t>SHP.ELEC_PLNT.Electric_PWR_Generation.Ship_Service_PWR_Generation.MGOGENSET2</t>
  </si>
  <si>
    <t>SHP.ELEC_PLNT.Electric_PWR_Generation.Ship_Service_PWR_Generation.MGOGENSET2\MGO</t>
  </si>
  <si>
    <t>SHP.ELEC_PLNT.Electric_PWR_Generation.Ship_Service_PWR_Generation.MGOGENSET2\CoG_x\\MGO</t>
  </si>
  <si>
    <t>SHP.ELEC_PLNT.Electric_PWR_Generation.Ship_Service_PWR_Generation.MGOGENSET2\CoG_y\\MGO</t>
  </si>
  <si>
    <t>SHP.ELEC_PLNT.Electric_PWR_Generation.Ship_Service_PWR_Generation.MGOGENSET2\CoG_z\\MGO</t>
  </si>
  <si>
    <t>SHP.ELEC_PLNT.Electric_PWR_Generation.Ship_Service_PWR_Generation.MGOGENSET2\color\\MGO</t>
  </si>
  <si>
    <t>SHP.ELEC_PLNT.Electric_PWR_Generation.Ship_Service_PWR_Generation.MGOGENSET2\coord.x\\MGO</t>
  </si>
  <si>
    <t>SHP.ELEC_PLNT.Electric_PWR_Generation.Ship_Service_PWR_Generation.MGOGENSET2\coord.y\\MGO</t>
  </si>
  <si>
    <t>SHP.ELEC_PLNT.Electric_PWR_Generation.Ship_Service_PWR_Generation.MGOGENSET2\coord.z\\MGO</t>
  </si>
  <si>
    <t>SHP.ELEC_PLNT.Electric_PWR_Generation.Ship_Service_PWR_Generation.MGOGENSET2\h\\MGO</t>
  </si>
  <si>
    <t>SHP.ELEC_PLNT.Electric_PWR_Generation.Ship_Service_PWR_Generation.MGOGENSET2\kind\\MGO</t>
  </si>
  <si>
    <t>SHP.ELEC_PLNT.Electric_PWR_Generation.Ship_Service_PWR_Generation.MGOGENSET2\l\\MGO</t>
  </si>
  <si>
    <t>SHP.ELEC_PLNT.Electric_PWR_Generation.Ship_Service_PWR_Generation.MGOGENSET2\m\\MGO</t>
  </si>
  <si>
    <t>SHP.ELEC_PLNT.Electric_PWR_Generation.Ship_Service_PWR_Generation.MGOGENSET2\m_tot\\MGO</t>
  </si>
  <si>
    <t>SHP.ELEC_PLNT.Electric_PWR_Generation.Ship_Service_PWR_Generation.MGOGENSET2\mass_margin\\MGO</t>
  </si>
  <si>
    <t>SHP.ELEC_PLNT.Electric_PWR_Generation.Ship_Service_PWR_Generation.MGOGENSET2\n_items\\MGO</t>
  </si>
  <si>
    <t>SHP.ELEC_PLNT.Electric_PWR_Generation.Ship_Service_PWR_Generation.MGOGENSET2\orientation.r11\\MGO</t>
  </si>
  <si>
    <t>SHP.ELEC_PLNT.Electric_PWR_Generation.Ship_Service_PWR_Generation.MGOGENSET2\orientation.r12\\MGO</t>
  </si>
  <si>
    <t>SHP.ELEC_PLNT.Electric_PWR_Generation.Ship_Service_PWR_Generation.MGOGENSET2\orientation.r13\\MGO</t>
  </si>
  <si>
    <t>SHP.ELEC_PLNT.Electric_PWR_Generation.Ship_Service_PWR_Generation.MGOGENSET2\orientation.r21\\MGO</t>
  </si>
  <si>
    <t>SHP.ELEC_PLNT.Electric_PWR_Generation.Ship_Service_PWR_Generation.MGOGENSET2\orientation.r22\\MGO</t>
  </si>
  <si>
    <t>SHP.ELEC_PLNT.Electric_PWR_Generation.Ship_Service_PWR_Generation.MGOGENSET2\orientation.r23\\MGO</t>
  </si>
  <si>
    <t>SHP.ELEC_PLNT.Electric_PWR_Generation.Ship_Service_PWR_Generation.MGOGENSET2\orientation.r31\\MGO</t>
  </si>
  <si>
    <t>SHP.ELEC_PLNT.Electric_PWR_Generation.Ship_Service_PWR_Generation.MGOGENSET2\orientation.r32\\MGO</t>
  </si>
  <si>
    <t>SHP.ELEC_PLNT.Electric_PWR_Generation.Ship_Service_PWR_Generation.MGOGENSET2\orientation.r33\\MGO</t>
  </si>
  <si>
    <t>SHP.ELEC_PLNT.Electric_PWR_Generation.Ship_Service_PWR_Generation.MGOGENSET2\P_out\\MGO</t>
  </si>
  <si>
    <t>SHP.ELEC_PLNT.Electric_PWR_Generation.Ship_Service_PWR_Generation.MGOGENSET2\wid_diameter\\MGO</t>
  </si>
  <si>
    <t xml:space="preserve">            MGO Genset 3</t>
  </si>
  <si>
    <t>SHP.ELEC_PLNT.Electric_PWR_Generation.Ship_Service_PWR_Generation.MGOGENSET3</t>
  </si>
  <si>
    <t>SHP.ELEC_PLNT.Electric_PWR_Generation.Ship_Service_PWR_Generation.MGOGENSET3\MGO</t>
  </si>
  <si>
    <t>SHP.ELEC_PLNT.Electric_PWR_Generation.Ship_Service_PWR_Generation.MGOGENSET3\CoG_x\\MGO</t>
  </si>
  <si>
    <t>SHP.ELEC_PLNT.Electric_PWR_Generation.Ship_Service_PWR_Generation.MGOGENSET3\CoG_y\\MGO</t>
  </si>
  <si>
    <t>SHP.ELEC_PLNT.Electric_PWR_Generation.Ship_Service_PWR_Generation.MGOGENSET3\CoG_z\\MGO</t>
  </si>
  <si>
    <t>SHP.ELEC_PLNT.Electric_PWR_Generation.Ship_Service_PWR_Generation.MGOGENSET3\color\\MGO</t>
  </si>
  <si>
    <t>SHP.ELEC_PLNT.Electric_PWR_Generation.Ship_Service_PWR_Generation.MGOGENSET3\coord.x\\MGO</t>
  </si>
  <si>
    <t>SHP.ELEC_PLNT.Electric_PWR_Generation.Ship_Service_PWR_Generation.MGOGENSET3\coord.y\\MGO</t>
  </si>
  <si>
    <t>SHP.ELEC_PLNT.Electric_PWR_Generation.Ship_Service_PWR_Generation.MGOGENSET3\coord.z\\MGO</t>
  </si>
  <si>
    <t>SHP.ELEC_PLNT.Electric_PWR_Generation.Ship_Service_PWR_Generation.MGOGENSET3\h\\MGO</t>
  </si>
  <si>
    <t>SHP.ELEC_PLNT.Electric_PWR_Generation.Ship_Service_PWR_Generation.MGOGENSET3\kind\\MGO</t>
  </si>
  <si>
    <t>SHP.ELEC_PLNT.Electric_PWR_Generation.Ship_Service_PWR_Generation.MGOGENSET3\l\\MGO</t>
  </si>
  <si>
    <t>SHP.ELEC_PLNT.Electric_PWR_Generation.Ship_Service_PWR_Generation.MGOGENSET3\m\\MGO</t>
  </si>
  <si>
    <t>SHP.ELEC_PLNT.Electric_PWR_Generation.Ship_Service_PWR_Generation.MGOGENSET3\m_tot\\MGO</t>
  </si>
  <si>
    <t>SHP.ELEC_PLNT.Electric_PWR_Generation.Ship_Service_PWR_Generation.MGOGENSET3\mass_margin\\MGO</t>
  </si>
  <si>
    <t>SHP.ELEC_PLNT.Electric_PWR_Generation.Ship_Service_PWR_Generation.MGOGENSET3\n_items\\MGO</t>
  </si>
  <si>
    <t>SHP.ELEC_PLNT.Electric_PWR_Generation.Ship_Service_PWR_Generation.MGOGENSET3\orientation.r11\\MGO</t>
  </si>
  <si>
    <t>SHP.ELEC_PLNT.Electric_PWR_Generation.Ship_Service_PWR_Generation.MGOGENSET3\orientation.r12\\MGO</t>
  </si>
  <si>
    <t>SHP.ELEC_PLNT.Electric_PWR_Generation.Ship_Service_PWR_Generation.MGOGENSET3\orientation.r13\\MGO</t>
  </si>
  <si>
    <t>SHP.ELEC_PLNT.Electric_PWR_Generation.Ship_Service_PWR_Generation.MGOGENSET3\orientation.r21\\MGO</t>
  </si>
  <si>
    <t>SHP.ELEC_PLNT.Electric_PWR_Generation.Ship_Service_PWR_Generation.MGOGENSET3\orientation.r22\\MGO</t>
  </si>
  <si>
    <t>SHP.ELEC_PLNT.Electric_PWR_Generation.Ship_Service_PWR_Generation.MGOGENSET3\orientation.r23\\MGO</t>
  </si>
  <si>
    <t>SHP.ELEC_PLNT.Electric_PWR_Generation.Ship_Service_PWR_Generation.MGOGENSET3\orientation.r31\\MGO</t>
  </si>
  <si>
    <t>SHP.ELEC_PLNT.Electric_PWR_Generation.Ship_Service_PWR_Generation.MGOGENSET3\orientation.r32\\MGO</t>
  </si>
  <si>
    <t>SHP.ELEC_PLNT.Electric_PWR_Generation.Ship_Service_PWR_Generation.MGOGENSET3\orientation.r33\\MGO</t>
  </si>
  <si>
    <t>SHP.ELEC_PLNT.Electric_PWR_Generation.Ship_Service_PWR_Generation.MGOGENSET3\P_out\\MGO</t>
  </si>
  <si>
    <t>SHP.ELEC_PLNT.Electric_PWR_Generation.Ship_Service_PWR_Generation.MGOGENSET3\wid_diameter\\MGO</t>
  </si>
  <si>
    <t xml:space="preserve">            MGO Genset 4</t>
  </si>
  <si>
    <t>SHP.ELEC_PLNT.Electric_PWR_Generation.Ship_Service_PWR_Generation.MGOGENSET4</t>
  </si>
  <si>
    <t>SHP.ELEC_PLNT.Electric_PWR_Generation.Ship_Service_PWR_Generation.MGOGENSET4\MGO</t>
  </si>
  <si>
    <t>SHP.ELEC_PLNT.Electric_PWR_Generation.Ship_Service_PWR_Generation.MGOGENSET4\CoG_x\\MGO</t>
  </si>
  <si>
    <t>SHP.ELEC_PLNT.Electric_PWR_Generation.Ship_Service_PWR_Generation.MGOGENSET4\CoG_y\\MGO</t>
  </si>
  <si>
    <t>SHP.ELEC_PLNT.Electric_PWR_Generation.Ship_Service_PWR_Generation.MGOGENSET4\CoG_z\\MGO</t>
  </si>
  <si>
    <t>SHP.ELEC_PLNT.Electric_PWR_Generation.Ship_Service_PWR_Generation.MGOGENSET4\color\\MGO</t>
  </si>
  <si>
    <t>SHP.ELEC_PLNT.Electric_PWR_Generation.Ship_Service_PWR_Generation.MGOGENSET4\coord.x\\MGO</t>
  </si>
  <si>
    <t>SHP.ELEC_PLNT.Electric_PWR_Generation.Ship_Service_PWR_Generation.MGOGENSET4\coord.y\\MGO</t>
  </si>
  <si>
    <t>SHP.ELEC_PLNT.Electric_PWR_Generation.Ship_Service_PWR_Generation.MGOGENSET4\coord.z\\MGO</t>
  </si>
  <si>
    <t>SHP.ELEC_PLNT.Electric_PWR_Generation.Ship_Service_PWR_Generation.MGOGENSET4\h\\MGO</t>
  </si>
  <si>
    <t>SHP.ELEC_PLNT.Electric_PWR_Generation.Ship_Service_PWR_Generation.MGOGENSET4\kind\\MGO</t>
  </si>
  <si>
    <t>SHP.ELEC_PLNT.Electric_PWR_Generation.Ship_Service_PWR_Generation.MGOGENSET4\l\\MGO</t>
  </si>
  <si>
    <t>SHP.ELEC_PLNT.Electric_PWR_Generation.Ship_Service_PWR_Generation.MGOGENSET4\m\\MGO</t>
  </si>
  <si>
    <t>SHP.ELEC_PLNT.Electric_PWR_Generation.Ship_Service_PWR_Generation.MGOGENSET4\m_tot\\MGO</t>
  </si>
  <si>
    <t>SHP.ELEC_PLNT.Electric_PWR_Generation.Ship_Service_PWR_Generation.MGOGENSET4\mass_margin\\MGO</t>
  </si>
  <si>
    <t>SHP.ELEC_PLNT.Electric_PWR_Generation.Ship_Service_PWR_Generation.MGOGENSET4\n_items\\MGO</t>
  </si>
  <si>
    <t>SHP.ELEC_PLNT.Electric_PWR_Generation.Ship_Service_PWR_Generation.MGOGENSET4\orientation.r11\\MGO</t>
  </si>
  <si>
    <t>SHP.ELEC_PLNT.Electric_PWR_Generation.Ship_Service_PWR_Generation.MGOGENSET4\orientation.r12\\MGO</t>
  </si>
  <si>
    <t>SHP.ELEC_PLNT.Electric_PWR_Generation.Ship_Service_PWR_Generation.MGOGENSET4\orientation.r13\\MGO</t>
  </si>
  <si>
    <t>SHP.ELEC_PLNT.Electric_PWR_Generation.Ship_Service_PWR_Generation.MGOGENSET4\orientation.r21\\MGO</t>
  </si>
  <si>
    <t>SHP.ELEC_PLNT.Electric_PWR_Generation.Ship_Service_PWR_Generation.MGOGENSET4\orientation.r22\\MGO</t>
  </si>
  <si>
    <t>SHP.ELEC_PLNT.Electric_PWR_Generation.Ship_Service_PWR_Generation.MGOGENSET4\orientation.r23\\MGO</t>
  </si>
  <si>
    <t>SHP.ELEC_PLNT.Electric_PWR_Generation.Ship_Service_PWR_Generation.MGOGENSET4\orientation.r31\\MGO</t>
  </si>
  <si>
    <t>SHP.ELEC_PLNT.Electric_PWR_Generation.Ship_Service_PWR_Generation.MGOGENSET4\orientation.r32\\MGO</t>
  </si>
  <si>
    <t>SHP.ELEC_PLNT.Electric_PWR_Generation.Ship_Service_PWR_Generation.MGOGENSET4\orientation.r33\\MGO</t>
  </si>
  <si>
    <t>SHP.ELEC_PLNT.Electric_PWR_Generation.Ship_Service_PWR_Generation.MGOGENSET4\P_out\\MGO</t>
  </si>
  <si>
    <t>SHP.ELEC_PLNT.Electric_PWR_Generation.Ship_Service_PWR_Generation.MGOGENSET4\wid_diameter\\MGO</t>
  </si>
  <si>
    <t xml:space="preserve">   Hull Structure, General</t>
  </si>
  <si>
    <t>SHP.HULLSTRUCT\MGO</t>
  </si>
  <si>
    <t>SHP.HULLSTRUCT\CoG_x\\MGO</t>
  </si>
  <si>
    <t>SHP.HULLSTRUCT\CoG_y\\MGO</t>
  </si>
  <si>
    <t>SHP.HULLSTRUCT\CoG_z\\MGO</t>
  </si>
  <si>
    <t>SHP.HULLSTRUCT\m_tot\\MGO</t>
  </si>
  <si>
    <t xml:space="preserve">      Rest of the Ship</t>
  </si>
  <si>
    <t>SHP.HULLSTRUCT.REST</t>
  </si>
  <si>
    <t>SHP.HULLSTRUCT.REST\MGO</t>
  </si>
  <si>
    <t>SHP.HULLSTRUCT.REST\CoG_x\\MGO</t>
  </si>
  <si>
    <t>SHP.HULLSTRUCT.REST\CoG_y\\MGO</t>
  </si>
  <si>
    <t>SHP.HULLSTRUCT.REST\CoG_z\\MGO</t>
  </si>
  <si>
    <t>SHP.HULLSTRUCT.REST\m_tot\\MGO</t>
  </si>
  <si>
    <t xml:space="preserve">         Rest of the Ship - Mass and CoG</t>
  </si>
  <si>
    <t>SHP.HULLSTRUCT.REST.REST2</t>
  </si>
  <si>
    <t>SHP.HULLSTRUCT.REST.REST2\MGO</t>
  </si>
  <si>
    <t>SHP.HULLSTRUCT.REST.REST2\CoG_x\\MGO</t>
  </si>
  <si>
    <t>SHP.HULLSTRUCT.REST.REST2\CoG_y\\MGO</t>
  </si>
  <si>
    <t>SHP.HULLSTRUCT.REST.REST2\CoG_z\\MGO</t>
  </si>
  <si>
    <t>SHP.HULLSTRUCT.REST.REST2\m_tot\\MGO</t>
  </si>
  <si>
    <t xml:space="preserve">            Mass and CoG - Rest of Ship</t>
  </si>
  <si>
    <t>SHP.HULLSTRUCT.REST.REST2.MANDCOG</t>
  </si>
  <si>
    <t>SHP.HULLSTRUCT.REST.REST2.MANDCOG\MGO</t>
  </si>
  <si>
    <t>SHP.HULLSTRUCT.REST.REST2.MANDCOG\CoG_x\\MGO</t>
  </si>
  <si>
    <t>SHP.HULLSTRUCT.REST.REST2.MANDCOG\CoG_y\\MGO</t>
  </si>
  <si>
    <t>SHP.HULLSTRUCT.REST.REST2.MANDCOG\CoG_z\\MGO</t>
  </si>
  <si>
    <t>SHP.HULLSTRUCT.REST.REST2.MANDCOG\color\\MGO</t>
  </si>
  <si>
    <t>SHP.HULLSTRUCT.REST.REST2.MANDCOG\coord.x\\MGO</t>
  </si>
  <si>
    <t>SHP.HULLSTRUCT.REST.REST2.MANDCOG\coord.y\\MGO</t>
  </si>
  <si>
    <t>SHP.HULLSTRUCT.REST.REST2.MANDCOG\coord.z\\MGO</t>
  </si>
  <si>
    <t>SHP.HULLSTRUCT.REST.REST2.MANDCOG\h\\MGO</t>
  </si>
  <si>
    <t>SHP.HULLSTRUCT.REST.REST2.MANDCOG\kind\\MGO</t>
  </si>
  <si>
    <t>SHP.HULLSTRUCT.REST.REST2.MANDCOG\l\\MGO</t>
  </si>
  <si>
    <t>SHP.HULLSTRUCT.REST.REST2.MANDCOG\m\\MGO</t>
  </si>
  <si>
    <t>SHP.HULLSTRUCT.REST.REST2.MANDCOG\m_tot\\MGO</t>
  </si>
  <si>
    <t>SHP.HULLSTRUCT.REST.REST2.MANDCOG\mass_margin\\MGO</t>
  </si>
  <si>
    <t>SHP.HULLSTRUCT.REST.REST2.MANDCOG\orientation.r11\\MGO</t>
  </si>
  <si>
    <t>SHP.HULLSTRUCT.REST.REST2.MANDCOG\orientation.r12\\MGO</t>
  </si>
  <si>
    <t>SHP.HULLSTRUCT.REST.REST2.MANDCOG\orientation.r13\\MGO</t>
  </si>
  <si>
    <t>SHP.HULLSTRUCT.REST.REST2.MANDCOG\orientation.r21\\MGO</t>
  </si>
  <si>
    <t>SHP.HULLSTRUCT.REST.REST2.MANDCOG\orientation.r22\\MGO</t>
  </si>
  <si>
    <t>SHP.HULLSTRUCT.REST.REST2.MANDCOG\orientation.r23\\MGO</t>
  </si>
  <si>
    <t>SHP.HULLSTRUCT.REST.REST2.MANDCOG\orientation.r31\\MGO</t>
  </si>
  <si>
    <t>SHP.HULLSTRUCT.REST.REST2.MANDCOG\orientation.r32\\MGO</t>
  </si>
  <si>
    <t>SHP.HULLSTRUCT.REST.REST2.MANDCOG\orientation.r33\\MGO</t>
  </si>
  <si>
    <t>SHP.HULLSTRUCT.REST.REST2.MANDCOG\wid_diameter\\MGO</t>
  </si>
  <si>
    <t>SHP\MeOH</t>
  </si>
  <si>
    <t>SHP\CoG_x\\MeOH</t>
  </si>
  <si>
    <t>SHP\CoG_y\\MeOH</t>
  </si>
  <si>
    <t>SHP\CoG_z\\MeOH</t>
  </si>
  <si>
    <t>SHP\DRAFT\\MeOH</t>
  </si>
  <si>
    <t>SHP\endur_MeOH\\MeOH</t>
  </si>
  <si>
    <t>SHP\endur_MGO\\MeOH</t>
  </si>
  <si>
    <t>SHP\GM\\MeOH</t>
  </si>
  <si>
    <t>SHP\l\\MeOH</t>
  </si>
  <si>
    <t>SHP\LIST\\MeOH</t>
  </si>
  <si>
    <t>SHP\m_tot\\MeOH</t>
  </si>
  <si>
    <t>SHP\TRIM\\MeOH</t>
  </si>
  <si>
    <t>SHP\V_MeOH\\MeOH</t>
  </si>
  <si>
    <t>SHP\V_MGO\\MeOH</t>
  </si>
  <si>
    <t>SHP\width\\MeOH</t>
  </si>
  <si>
    <t>SHP.AUX_SYS\MeOH</t>
  </si>
  <si>
    <t>SHP.AUX_SYS\CoG_x\\MeOH</t>
  </si>
  <si>
    <t>SHP.AUX_SYS\CoG_y\\MeOH</t>
  </si>
  <si>
    <t>SHP.AUX_SYS\CoG_z\\MeOH</t>
  </si>
  <si>
    <t>SHP.AUX_SYS\m_tot\\MeOH</t>
  </si>
  <si>
    <t xml:space="preserve">      Air, Gas, And Miscellaneous Fluid Systems</t>
  </si>
  <si>
    <t>SHP.AUX_SYS.AIR_Gas_And_Miscellaneous_Fluid_SYSs</t>
  </si>
  <si>
    <t>SHP.AUX_SYS.AIR_Gas_And_Miscellaneous_Fluid_SYSs\MeOH</t>
  </si>
  <si>
    <t>SHP.AUX_SYS.AIR_Gas_And_Miscellaneous_Fluid_SYSs\CoG_x\\MeOH</t>
  </si>
  <si>
    <t>SHP.AUX_SYS.AIR_Gas_And_Miscellaneous_Fluid_SYSs\CoG_y\\MeOH</t>
  </si>
  <si>
    <t>SHP.AUX_SYS.AIR_Gas_And_Miscellaneous_Fluid_SYSs\CoG_z\\MeOH</t>
  </si>
  <si>
    <t>SHP.AUX_SYS.AIR_Gas_And_Miscellaneous_Fluid_SYSs\m_tot\\MeOH</t>
  </si>
  <si>
    <t xml:space="preserve">         Fire Extinguishing Systems</t>
  </si>
  <si>
    <t>SHP.AUX_SYS.AIR_Gas_And_Miscellaneous_Fluid_SYSs.FIEXSYS</t>
  </si>
  <si>
    <t>SHP.AUX_SYS.AIR_Gas_And_Miscellaneous_Fluid_SYSs.FIEXSYS\MeOH</t>
  </si>
  <si>
    <t>SHP.AUX_SYS.AIR_Gas_And_Miscellaneous_Fluid_SYSs.FIEXSYS\CoG_x\\MeOH</t>
  </si>
  <si>
    <t>SHP.AUX_SYS.AIR_Gas_And_Miscellaneous_Fluid_SYSs.FIEXSYS\CoG_y\\MeOH</t>
  </si>
  <si>
    <t>SHP.AUX_SYS.AIR_Gas_And_Miscellaneous_Fluid_SYSs.FIEXSYS\CoG_z\\MeOH</t>
  </si>
  <si>
    <t>SHP.AUX_SYS.AIR_Gas_And_Miscellaneous_Fluid_SYSs.FIEXSYS\m_tot\\MeOH</t>
  </si>
  <si>
    <t xml:space="preserve">            MeOH Fire Foam System</t>
  </si>
  <si>
    <t>SHP.AUX_SYS.AIR_Gas_And_Miscellaneous_Fluid_SYSs.FIEXSYS.FIFOAM</t>
  </si>
  <si>
    <t>SHP.AUX_SYS.AIR_Gas_And_Miscellaneous_Fluid_SYSs.FIEXSYS.FIFOAM\MeOH</t>
  </si>
  <si>
    <t>SHP.AUX_SYS.AIR_Gas_And_Miscellaneous_Fluid_SYSs.FIEXSYS.FIFOAM\CoG_x\\MeOH</t>
  </si>
  <si>
    <t>SHP.AUX_SYS.AIR_Gas_And_Miscellaneous_Fluid_SYSs.FIEXSYS.FIFOAM\CoG_y\\MeOH</t>
  </si>
  <si>
    <t>SHP.AUX_SYS.AIR_Gas_And_Miscellaneous_Fluid_SYSs.FIEXSYS.FIFOAM\CoG_z\\MeOH</t>
  </si>
  <si>
    <t>SHP.AUX_SYS.AIR_Gas_And_Miscellaneous_Fluid_SYSs.FIEXSYS.FIFOAM\color\\MeOH</t>
  </si>
  <si>
    <t>SHP.AUX_SYS.AIR_Gas_And_Miscellaneous_Fluid_SYSs.FIEXSYS.FIFOAM\coord.x\\MeOH</t>
  </si>
  <si>
    <t>SHP.AUX_SYS.AIR_Gas_And_Miscellaneous_Fluid_SYSs.FIEXSYS.FIFOAM\coord.y\\MeOH</t>
  </si>
  <si>
    <t>SHP.AUX_SYS.AIR_Gas_And_Miscellaneous_Fluid_SYSs.FIEXSYS.FIFOAM\coord.z\\MeOH</t>
  </si>
  <si>
    <t>SHP.AUX_SYS.AIR_Gas_And_Miscellaneous_Fluid_SYSs.FIEXSYS.FIFOAM\h\\MeOH</t>
  </si>
  <si>
    <t>SHP.AUX_SYS.AIR_Gas_And_Miscellaneous_Fluid_SYSs.FIEXSYS.FIFOAM\kind\\MeOH</t>
  </si>
  <si>
    <t>SHP.AUX_SYS.AIR_Gas_And_Miscellaneous_Fluid_SYSs.FIEXSYS.FIFOAM\l\\MeOH</t>
  </si>
  <si>
    <t>SHP.AUX_SYS.AIR_Gas_And_Miscellaneous_Fluid_SYSs.FIEXSYS.FIFOAM\m\\MeOH</t>
  </si>
  <si>
    <t>SHP.AUX_SYS.AIR_Gas_And_Miscellaneous_Fluid_SYSs.FIEXSYS.FIFOAM\m_tot\\MeOH</t>
  </si>
  <si>
    <t>SHP.AUX_SYS.AIR_Gas_And_Miscellaneous_Fluid_SYSs.FIEXSYS.FIFOAM\mass_margin\\MeOH</t>
  </si>
  <si>
    <t>SHP.AUX_SYS.AIR_Gas_And_Miscellaneous_Fluid_SYSs.FIEXSYS.FIFOAM\orientation.r11\\MeOH</t>
  </si>
  <si>
    <t>SHP.AUX_SYS.AIR_Gas_And_Miscellaneous_Fluid_SYSs.FIEXSYS.FIFOAM\orientation.r12\\MeOH</t>
  </si>
  <si>
    <t>SHP.AUX_SYS.AIR_Gas_And_Miscellaneous_Fluid_SYSs.FIEXSYS.FIFOAM\orientation.r13\\MeOH</t>
  </si>
  <si>
    <t>SHP.AUX_SYS.AIR_Gas_And_Miscellaneous_Fluid_SYSs.FIEXSYS.FIFOAM\orientation.r21\\MeOH</t>
  </si>
  <si>
    <t>SHP.AUX_SYS.AIR_Gas_And_Miscellaneous_Fluid_SYSs.FIEXSYS.FIFOAM\orientation.r22\\MeOH</t>
  </si>
  <si>
    <t>SHP.AUX_SYS.AIR_Gas_And_Miscellaneous_Fluid_SYSs.FIEXSYS.FIFOAM\orientation.r23\\MeOH</t>
  </si>
  <si>
    <t>SHP.AUX_SYS.AIR_Gas_And_Miscellaneous_Fluid_SYSs.FIEXSYS.FIFOAM\orientation.r31\\MeOH</t>
  </si>
  <si>
    <t>SHP.AUX_SYS.AIR_Gas_And_Miscellaneous_Fluid_SYSs.FIEXSYS.FIFOAM\orientation.r32\\MeOH</t>
  </si>
  <si>
    <t>SHP.AUX_SYS.AIR_Gas_And_Miscellaneous_Fluid_SYSs.FIEXSYS.FIFOAM\orientation.r33\\MeOH</t>
  </si>
  <si>
    <t>SHP.AUX_SYS.AIR_Gas_And_Miscellaneous_Fluid_SYSs.FIEXSYS.FIFOAM\wid_diameter\\MeOH</t>
  </si>
  <si>
    <t>SHP.AUX_SYS.AIR_Gas_And_Miscellaneous_Fluid_SYSs.FIEXSYS.TANKCOMP32</t>
  </si>
  <si>
    <t>SHP.AUX_SYS.AIR_Gas_And_Miscellaneous_Fluid_SYSs.FIEXSYS.TANKCOMP32\MeOH</t>
  </si>
  <si>
    <t>SHP.AUX_SYS.AIR_Gas_And_Miscellaneous_Fluid_SYSs.FIEXSYS.TANKCOMP32\CoG_x\\MeOH</t>
  </si>
  <si>
    <t>SHP.AUX_SYS.AIR_Gas_And_Miscellaneous_Fluid_SYSs.FIEXSYS.TANKCOMP32\CoG_y\\MeOH</t>
  </si>
  <si>
    <t>SHP.AUX_SYS.AIR_Gas_And_Miscellaneous_Fluid_SYSs.FIEXSYS.TANKCOMP32\CoG_z\\MeOH</t>
  </si>
  <si>
    <t>SHP.AUX_SYS.AIR_Gas_And_Miscellaneous_Fluid_SYSs.FIEXSYS.TANKCOMP32\CoG_Z_fuel\\MeOH</t>
  </si>
  <si>
    <t>SHP.AUX_SYS.AIR_Gas_And_Miscellaneous_Fluid_SYSs.FIEXSYS.TANKCOMP32\color\\MeOH</t>
  </si>
  <si>
    <t>SHP.AUX_SYS.AIR_Gas_And_Miscellaneous_Fluid_SYSs.FIEXSYS.TANKCOMP32\coord.x\\MeOH</t>
  </si>
  <si>
    <t>SHP.AUX_SYS.AIR_Gas_And_Miscellaneous_Fluid_SYSs.FIEXSYS.TANKCOMP32\coord.y\\MeOH</t>
  </si>
  <si>
    <t>SHP.AUX_SYS.AIR_Gas_And_Miscellaneous_Fluid_SYSs.FIEXSYS.TANKCOMP32\coord.z\\MeOH</t>
  </si>
  <si>
    <t>SHP.AUX_SYS.AIR_Gas_And_Miscellaneous_Fluid_SYSs.FIEXSYS.TANKCOMP32\h\\MeOH</t>
  </si>
  <si>
    <t>SHP.AUX_SYS.AIR_Gas_And_Miscellaneous_Fluid_SYSs.FIEXSYS.TANKCOMP32\kind\\MeOH</t>
  </si>
  <si>
    <t>SHP.AUX_SYS.AIR_Gas_And_Miscellaneous_Fluid_SYSs.FIEXSYS.TANKCOMP32\l\\MeOH</t>
  </si>
  <si>
    <t>SHP.AUX_SYS.AIR_Gas_And_Miscellaneous_Fluid_SYSs.FIEXSYS.TANKCOMP32\m\\MeOH</t>
  </si>
  <si>
    <t>SHP.AUX_SYS.AIR_Gas_And_Miscellaneous_Fluid_SYSs.FIEXSYS.TANKCOMP32\m_tot\\MeOH</t>
  </si>
  <si>
    <t>SHP.AUX_SYS.AIR_Gas_And_Miscellaneous_Fluid_SYSs.FIEXSYS.TANKCOMP32\mass_margin\\MeOH</t>
  </si>
  <si>
    <t>SHP.AUX_SYS.AIR_Gas_And_Miscellaneous_Fluid_SYSs.FIEXSYS.TANKCOMP32\orientation.r11\\MeOH</t>
  </si>
  <si>
    <t>SHP.AUX_SYS.AIR_Gas_And_Miscellaneous_Fluid_SYSs.FIEXSYS.TANKCOMP32\orientation.r12\\MeOH</t>
  </si>
  <si>
    <t>SHP.AUX_SYS.AIR_Gas_And_Miscellaneous_Fluid_SYSs.FIEXSYS.TANKCOMP32\orientation.r13\\MeOH</t>
  </si>
  <si>
    <t>SHP.AUX_SYS.AIR_Gas_And_Miscellaneous_Fluid_SYSs.FIEXSYS.TANKCOMP32\orientation.r21\\MeOH</t>
  </si>
  <si>
    <t>SHP.AUX_SYS.AIR_Gas_And_Miscellaneous_Fluid_SYSs.FIEXSYS.TANKCOMP32\orientation.r22\\MeOH</t>
  </si>
  <si>
    <t>SHP.AUX_SYS.AIR_Gas_And_Miscellaneous_Fluid_SYSs.FIEXSYS.TANKCOMP32\orientation.r23\\MeOH</t>
  </si>
  <si>
    <t>SHP.AUX_SYS.AIR_Gas_And_Miscellaneous_Fluid_SYSs.FIEXSYS.TANKCOMP32\orientation.r31\\MeOH</t>
  </si>
  <si>
    <t>SHP.AUX_SYS.AIR_Gas_And_Miscellaneous_Fluid_SYSs.FIEXSYS.TANKCOMP32\orientation.r32\\MeOH</t>
  </si>
  <si>
    <t>SHP.AUX_SYS.AIR_Gas_And_Miscellaneous_Fluid_SYSs.FIEXSYS.TANKCOMP32\orientation.r33\\MeOH</t>
  </si>
  <si>
    <t>SHP.AUX_SYS.AIR_Gas_And_Miscellaneous_Fluid_SYSs.FIEXSYS.TANKCOMP32\V\\MeOH</t>
  </si>
  <si>
    <t>SHP.AUX_SYS.AIR_Gas_And_Miscellaneous_Fluid_SYSs.FIEXSYS.TANKCOMP32\wid_diameter\\MeOH</t>
  </si>
  <si>
    <t xml:space="preserve">               Ballast Water / Sewage</t>
  </si>
  <si>
    <t>SHP.AUX_SYS.AIR_Gas_And_Miscellaneous_Fluid_SYSs.FIEXSYS.TANKCOMP32.BW</t>
  </si>
  <si>
    <t>SHP.AUX_SYS.AIR_Gas_And_Miscellaneous_Fluid_SYSs.FIEXSYS.TANKCOMP32.BW\MeOH</t>
  </si>
  <si>
    <t>SHP.AUX_SYS.AIR_Gas_And_Miscellaneous_Fluid_SYSs.FIEXSYS.TANKCOMP32.BW\ρ\\MeOH</t>
  </si>
  <si>
    <t xml:space="preserve">            MeOH Water Spray System</t>
  </si>
  <si>
    <t>SHP.AUX_SYS.AIR_Gas_And_Miscellaneous_Fluid_SYSs.FIEXSYS.WATERSPRAYSYS</t>
  </si>
  <si>
    <t>SHP.AUX_SYS.AIR_Gas_And_Miscellaneous_Fluid_SYSs.FIEXSYS.WATERSPRAYSYS\MeOH</t>
  </si>
  <si>
    <t>SHP.AUX_SYS.AIR_Gas_And_Miscellaneous_Fluid_SYSs.FIEXSYS.WATERSPRAYSYS\CoG_x\\MeOH</t>
  </si>
  <si>
    <t>SHP.AUX_SYS.AIR_Gas_And_Miscellaneous_Fluid_SYSs.FIEXSYS.WATERSPRAYSYS\CoG_y\\MeOH</t>
  </si>
  <si>
    <t>SHP.AUX_SYS.AIR_Gas_And_Miscellaneous_Fluid_SYSs.FIEXSYS.WATERSPRAYSYS\CoG_z\\MeOH</t>
  </si>
  <si>
    <t>SHP.AUX_SYS.AIR_Gas_And_Miscellaneous_Fluid_SYSs.FIEXSYS.WATERSPRAYSYS\color\\MeOH</t>
  </si>
  <si>
    <t>SHP.AUX_SYS.AIR_Gas_And_Miscellaneous_Fluid_SYSs.FIEXSYS.WATERSPRAYSYS\coord.x\\MeOH</t>
  </si>
  <si>
    <t>SHP.AUX_SYS.AIR_Gas_And_Miscellaneous_Fluid_SYSs.FIEXSYS.WATERSPRAYSYS\coord.y\\MeOH</t>
  </si>
  <si>
    <t>SHP.AUX_SYS.AIR_Gas_And_Miscellaneous_Fluid_SYSs.FIEXSYS.WATERSPRAYSYS\coord.z\\MeOH</t>
  </si>
  <si>
    <t>SHP.AUX_SYS.AIR_Gas_And_Miscellaneous_Fluid_SYSs.FIEXSYS.WATERSPRAYSYS\h\\MeOH</t>
  </si>
  <si>
    <t>SHP.AUX_SYS.AIR_Gas_And_Miscellaneous_Fluid_SYSs.FIEXSYS.WATERSPRAYSYS\kind\\MeOH</t>
  </si>
  <si>
    <t>SHP.AUX_SYS.AIR_Gas_And_Miscellaneous_Fluid_SYSs.FIEXSYS.WATERSPRAYSYS\l\\MeOH</t>
  </si>
  <si>
    <t>SHP.AUX_SYS.AIR_Gas_And_Miscellaneous_Fluid_SYSs.FIEXSYS.WATERSPRAYSYS\m\\MeOH</t>
  </si>
  <si>
    <t>SHP.AUX_SYS.AIR_Gas_And_Miscellaneous_Fluid_SYSs.FIEXSYS.WATERSPRAYSYS\m_tot\\MeOH</t>
  </si>
  <si>
    <t>SHP.AUX_SYS.AIR_Gas_And_Miscellaneous_Fluid_SYSs.FIEXSYS.WATERSPRAYSYS\mass_margin\\MeOH</t>
  </si>
  <si>
    <t>SHP.AUX_SYS.AIR_Gas_And_Miscellaneous_Fluid_SYSs.FIEXSYS.WATERSPRAYSYS\orientation.r11\\MeOH</t>
  </si>
  <si>
    <t>SHP.AUX_SYS.AIR_Gas_And_Miscellaneous_Fluid_SYSs.FIEXSYS.WATERSPRAYSYS\orientation.r12\\MeOH</t>
  </si>
  <si>
    <t>SHP.AUX_SYS.AIR_Gas_And_Miscellaneous_Fluid_SYSs.FIEXSYS.WATERSPRAYSYS\orientation.r13\\MeOH</t>
  </si>
  <si>
    <t>SHP.AUX_SYS.AIR_Gas_And_Miscellaneous_Fluid_SYSs.FIEXSYS.WATERSPRAYSYS\orientation.r21\\MeOH</t>
  </si>
  <si>
    <t>SHP.AUX_SYS.AIR_Gas_And_Miscellaneous_Fluid_SYSs.FIEXSYS.WATERSPRAYSYS\orientation.r22\\MeOH</t>
  </si>
  <si>
    <t>SHP.AUX_SYS.AIR_Gas_And_Miscellaneous_Fluid_SYSs.FIEXSYS.WATERSPRAYSYS\orientation.r23\\MeOH</t>
  </si>
  <si>
    <t>SHP.AUX_SYS.AIR_Gas_And_Miscellaneous_Fluid_SYSs.FIEXSYS.WATERSPRAYSYS\orientation.r31\\MeOH</t>
  </si>
  <si>
    <t>SHP.AUX_SYS.AIR_Gas_And_Miscellaneous_Fluid_SYSs.FIEXSYS.WATERSPRAYSYS\orientation.r32\\MeOH</t>
  </si>
  <si>
    <t>SHP.AUX_SYS.AIR_Gas_And_Miscellaneous_Fluid_SYSs.FIEXSYS.WATERSPRAYSYS\orientation.r33\\MeOH</t>
  </si>
  <si>
    <t>SHP.AUX_SYS.AIR_Gas_And_Miscellaneous_Fluid_SYSs.FIEXSYS.WATERSPRAYSYS\wid_diameter\\MeOH</t>
  </si>
  <si>
    <t xml:space="preserve">         O2 N2 System</t>
  </si>
  <si>
    <t>SHP.AUX_SYS.AIR_Gas_And_Miscellaneous_Fluid_SYSs.O2N2SYS</t>
  </si>
  <si>
    <t>SHP.AUX_SYS.AIR_Gas_And_Miscellaneous_Fluid_SYSs.O2N2SYS\MeOH</t>
  </si>
  <si>
    <t>SHP.AUX_SYS.AIR_Gas_And_Miscellaneous_Fluid_SYSs.O2N2SYS\CoG_x\\MeOH</t>
  </si>
  <si>
    <t>SHP.AUX_SYS.AIR_Gas_And_Miscellaneous_Fluid_SYSs.O2N2SYS\CoG_y\\MeOH</t>
  </si>
  <si>
    <t>SHP.AUX_SYS.AIR_Gas_And_Miscellaneous_Fluid_SYSs.O2N2SYS\CoG_z\\MeOH</t>
  </si>
  <si>
    <t>SHP.AUX_SYS.AIR_Gas_And_Miscellaneous_Fluid_SYSs.O2N2SYS\m_tot\\MeOH</t>
  </si>
  <si>
    <t xml:space="preserve">            MeOH Nitrogen Downstream</t>
  </si>
  <si>
    <t>SHP.AUX_SYS.AIR_Gas_And_Miscellaneous_Fluid_SYSs.O2N2SYS.N2DOWN</t>
  </si>
  <si>
    <t>SHP.AUX_SYS.AIR_Gas_And_Miscellaneous_Fluid_SYSs.O2N2SYS.N2DOWN\MeOH</t>
  </si>
  <si>
    <t>SHP.AUX_SYS.AIR_Gas_And_Miscellaneous_Fluid_SYSs.O2N2SYS.N2DOWN\CoG_x\\MeOH</t>
  </si>
  <si>
    <t>SHP.AUX_SYS.AIR_Gas_And_Miscellaneous_Fluid_SYSs.O2N2SYS.N2DOWN\CoG_y\\MeOH</t>
  </si>
  <si>
    <t>SHP.AUX_SYS.AIR_Gas_And_Miscellaneous_Fluid_SYSs.O2N2SYS.N2DOWN\CoG_z\\MeOH</t>
  </si>
  <si>
    <t>SHP.AUX_SYS.AIR_Gas_And_Miscellaneous_Fluid_SYSs.O2N2SYS.N2DOWN\color\\MeOH</t>
  </si>
  <si>
    <t>SHP.AUX_SYS.AIR_Gas_And_Miscellaneous_Fluid_SYSs.O2N2SYS.N2DOWN\coord.x\\MeOH</t>
  </si>
  <si>
    <t>SHP.AUX_SYS.AIR_Gas_And_Miscellaneous_Fluid_SYSs.O2N2SYS.N2DOWN\coord.y\\MeOH</t>
  </si>
  <si>
    <t>SHP.AUX_SYS.AIR_Gas_And_Miscellaneous_Fluid_SYSs.O2N2SYS.N2DOWN\coord.z\\MeOH</t>
  </si>
  <si>
    <t>SHP.AUX_SYS.AIR_Gas_And_Miscellaneous_Fluid_SYSs.O2N2SYS.N2DOWN\h\\MeOH</t>
  </si>
  <si>
    <t>SHP.AUX_SYS.AIR_Gas_And_Miscellaneous_Fluid_SYSs.O2N2SYS.N2DOWN\kind\\MeOH</t>
  </si>
  <si>
    <t>SHP.AUX_SYS.AIR_Gas_And_Miscellaneous_Fluid_SYSs.O2N2SYS.N2DOWN\l\\MeOH</t>
  </si>
  <si>
    <t>SHP.AUX_SYS.AIR_Gas_And_Miscellaneous_Fluid_SYSs.O2N2SYS.N2DOWN\m\\MeOH</t>
  </si>
  <si>
    <t>SHP.AUX_SYS.AIR_Gas_And_Miscellaneous_Fluid_SYSs.O2N2SYS.N2DOWN\m_tot\\MeOH</t>
  </si>
  <si>
    <t>SHP.AUX_SYS.AIR_Gas_And_Miscellaneous_Fluid_SYSs.O2N2SYS.N2DOWN\mass_margin\\MeOH</t>
  </si>
  <si>
    <t>SHP.AUX_SYS.AIR_Gas_And_Miscellaneous_Fluid_SYSs.O2N2SYS.N2DOWN\orientation.r11\\MeOH</t>
  </si>
  <si>
    <t>SHP.AUX_SYS.AIR_Gas_And_Miscellaneous_Fluid_SYSs.O2N2SYS.N2DOWN\orientation.r12\\MeOH</t>
  </si>
  <si>
    <t>SHP.AUX_SYS.AIR_Gas_And_Miscellaneous_Fluid_SYSs.O2N2SYS.N2DOWN\orientation.r13\\MeOH</t>
  </si>
  <si>
    <t>SHP.AUX_SYS.AIR_Gas_And_Miscellaneous_Fluid_SYSs.O2N2SYS.N2DOWN\orientation.r21\\MeOH</t>
  </si>
  <si>
    <t>SHP.AUX_SYS.AIR_Gas_And_Miscellaneous_Fluid_SYSs.O2N2SYS.N2DOWN\orientation.r22\\MeOH</t>
  </si>
  <si>
    <t>SHP.AUX_SYS.AIR_Gas_And_Miscellaneous_Fluid_SYSs.O2N2SYS.N2DOWN\orientation.r23\\MeOH</t>
  </si>
  <si>
    <t>SHP.AUX_SYS.AIR_Gas_And_Miscellaneous_Fluid_SYSs.O2N2SYS.N2DOWN\orientation.r31\\MeOH</t>
  </si>
  <si>
    <t>SHP.AUX_SYS.AIR_Gas_And_Miscellaneous_Fluid_SYSs.O2N2SYS.N2DOWN\orientation.r32\\MeOH</t>
  </si>
  <si>
    <t>SHP.AUX_SYS.AIR_Gas_And_Miscellaneous_Fluid_SYSs.O2N2SYS.N2DOWN\orientation.r33\\MeOH</t>
  </si>
  <si>
    <t>SHP.AUX_SYS.AIR_Gas_And_Miscellaneous_Fluid_SYSs.O2N2SYS.N2DOWN\wid_diameter\\MeOH</t>
  </si>
  <si>
    <t xml:space="preserve">            MeOH Nitrogen Generator</t>
  </si>
  <si>
    <t>SHP.AUX_SYS.AIR_Gas_And_Miscellaneous_Fluid_SYSs.O2N2SYS.N2GEN</t>
  </si>
  <si>
    <t>SHP.AUX_SYS.AIR_Gas_And_Miscellaneous_Fluid_SYSs.O2N2SYS.N2GEN\MeOH</t>
  </si>
  <si>
    <t>SHP.AUX_SYS.AIR_Gas_And_Miscellaneous_Fluid_SYSs.O2N2SYS.N2GEN\CoG_x\\MeOH</t>
  </si>
  <si>
    <t>SHP.AUX_SYS.AIR_Gas_And_Miscellaneous_Fluid_SYSs.O2N2SYS.N2GEN\CoG_y\\MeOH</t>
  </si>
  <si>
    <t>SHP.AUX_SYS.AIR_Gas_And_Miscellaneous_Fluid_SYSs.O2N2SYS.N2GEN\CoG_z\\MeOH</t>
  </si>
  <si>
    <t>SHP.AUX_SYS.AIR_Gas_And_Miscellaneous_Fluid_SYSs.O2N2SYS.N2GEN\color\\MeOH</t>
  </si>
  <si>
    <t>SHP.AUX_SYS.AIR_Gas_And_Miscellaneous_Fluid_SYSs.O2N2SYS.N2GEN\coord.x\\MeOH</t>
  </si>
  <si>
    <t>SHP.AUX_SYS.AIR_Gas_And_Miscellaneous_Fluid_SYSs.O2N2SYS.N2GEN\coord.y\\MeOH</t>
  </si>
  <si>
    <t>SHP.AUX_SYS.AIR_Gas_And_Miscellaneous_Fluid_SYSs.O2N2SYS.N2GEN\coord.z\\MeOH</t>
  </si>
  <si>
    <t>SHP.AUX_SYS.AIR_Gas_And_Miscellaneous_Fluid_SYSs.O2N2SYS.N2GEN\h\\MeOH</t>
  </si>
  <si>
    <t>SHP.AUX_SYS.AIR_Gas_And_Miscellaneous_Fluid_SYSs.O2N2SYS.N2GEN\kind\\MeOH</t>
  </si>
  <si>
    <t>SHP.AUX_SYS.AIR_Gas_And_Miscellaneous_Fluid_SYSs.O2N2SYS.N2GEN\l\\MeOH</t>
  </si>
  <si>
    <t>SHP.AUX_SYS.AIR_Gas_And_Miscellaneous_Fluid_SYSs.O2N2SYS.N2GEN\m\\MeOH</t>
  </si>
  <si>
    <t>SHP.AUX_SYS.AIR_Gas_And_Miscellaneous_Fluid_SYSs.O2N2SYS.N2GEN\m_tot\\MeOH</t>
  </si>
  <si>
    <t>SHP.AUX_SYS.AIR_Gas_And_Miscellaneous_Fluid_SYSs.O2N2SYS.N2GEN\mass_margin\\MeOH</t>
  </si>
  <si>
    <t>SHP.AUX_SYS.AIR_Gas_And_Miscellaneous_Fluid_SYSs.O2N2SYS.N2GEN\orientation.r11\\MeOH</t>
  </si>
  <si>
    <t>SHP.AUX_SYS.AIR_Gas_And_Miscellaneous_Fluid_SYSs.O2N2SYS.N2GEN\orientation.r12\\MeOH</t>
  </si>
  <si>
    <t>SHP.AUX_SYS.AIR_Gas_And_Miscellaneous_Fluid_SYSs.O2N2SYS.N2GEN\orientation.r13\\MeOH</t>
  </si>
  <si>
    <t>SHP.AUX_SYS.AIR_Gas_And_Miscellaneous_Fluid_SYSs.O2N2SYS.N2GEN\orientation.r21\\MeOH</t>
  </si>
  <si>
    <t>SHP.AUX_SYS.AIR_Gas_And_Miscellaneous_Fluid_SYSs.O2N2SYS.N2GEN\orientation.r22\\MeOH</t>
  </si>
  <si>
    <t>SHP.AUX_SYS.AIR_Gas_And_Miscellaneous_Fluid_SYSs.O2N2SYS.N2GEN\orientation.r23\\MeOH</t>
  </si>
  <si>
    <t>SHP.AUX_SYS.AIR_Gas_And_Miscellaneous_Fluid_SYSs.O2N2SYS.N2GEN\orientation.r31\\MeOH</t>
  </si>
  <si>
    <t>SHP.AUX_SYS.AIR_Gas_And_Miscellaneous_Fluid_SYSs.O2N2SYS.N2GEN\orientation.r32\\MeOH</t>
  </si>
  <si>
    <t>SHP.AUX_SYS.AIR_Gas_And_Miscellaneous_Fluid_SYSs.O2N2SYS.N2GEN\orientation.r33\\MeOH</t>
  </si>
  <si>
    <t>SHP.AUX_SYS.AIR_Gas_And_Miscellaneous_Fluid_SYSs.O2N2SYS.N2GEN\wid_diameter\\MeOH</t>
  </si>
  <si>
    <t xml:space="preserve">            MeOH Nitrogen Upstream</t>
  </si>
  <si>
    <t>SHP.AUX_SYS.AIR_Gas_And_Miscellaneous_Fluid_SYSs.O2N2SYS.N2UP</t>
  </si>
  <si>
    <t>SHP.AUX_SYS.AIR_Gas_And_Miscellaneous_Fluid_SYSs.O2N2SYS.N2UP\MeOH</t>
  </si>
  <si>
    <t>SHP.AUX_SYS.AIR_Gas_And_Miscellaneous_Fluid_SYSs.O2N2SYS.N2UP\CoG_x\\MeOH</t>
  </si>
  <si>
    <t>SHP.AUX_SYS.AIR_Gas_And_Miscellaneous_Fluid_SYSs.O2N2SYS.N2UP\CoG_y\\MeOH</t>
  </si>
  <si>
    <t>SHP.AUX_SYS.AIR_Gas_And_Miscellaneous_Fluid_SYSs.O2N2SYS.N2UP\CoG_z\\MeOH</t>
  </si>
  <si>
    <t>SHP.AUX_SYS.AIR_Gas_And_Miscellaneous_Fluid_SYSs.O2N2SYS.N2UP\color\\MeOH</t>
  </si>
  <si>
    <t>SHP.AUX_SYS.AIR_Gas_And_Miscellaneous_Fluid_SYSs.O2N2SYS.N2UP\coord.x\\MeOH</t>
  </si>
  <si>
    <t>SHP.AUX_SYS.AIR_Gas_And_Miscellaneous_Fluid_SYSs.O2N2SYS.N2UP\coord.y\\MeOH</t>
  </si>
  <si>
    <t>SHP.AUX_SYS.AIR_Gas_And_Miscellaneous_Fluid_SYSs.O2N2SYS.N2UP\coord.z\\MeOH</t>
  </si>
  <si>
    <t>SHP.AUX_SYS.AIR_Gas_And_Miscellaneous_Fluid_SYSs.O2N2SYS.N2UP\h\\MeOH</t>
  </si>
  <si>
    <t>SHP.AUX_SYS.AIR_Gas_And_Miscellaneous_Fluid_SYSs.O2N2SYS.N2UP\kind\\MeOH</t>
  </si>
  <si>
    <t>SHP.AUX_SYS.AIR_Gas_And_Miscellaneous_Fluid_SYSs.O2N2SYS.N2UP\l\\MeOH</t>
  </si>
  <si>
    <t>SHP.AUX_SYS.AIR_Gas_And_Miscellaneous_Fluid_SYSs.O2N2SYS.N2UP\m\\MeOH</t>
  </si>
  <si>
    <t>SHP.AUX_SYS.AIR_Gas_And_Miscellaneous_Fluid_SYSs.O2N2SYS.N2UP\m_tot\\MeOH</t>
  </si>
  <si>
    <t>SHP.AUX_SYS.AIR_Gas_And_Miscellaneous_Fluid_SYSs.O2N2SYS.N2UP\mass_margin\\MeOH</t>
  </si>
  <si>
    <t>SHP.AUX_SYS.AIR_Gas_And_Miscellaneous_Fluid_SYSs.O2N2SYS.N2UP\orientation.r11\\MeOH</t>
  </si>
  <si>
    <t>SHP.AUX_SYS.AIR_Gas_And_Miscellaneous_Fluid_SYSs.O2N2SYS.N2UP\orientation.r12\\MeOH</t>
  </si>
  <si>
    <t>SHP.AUX_SYS.AIR_Gas_And_Miscellaneous_Fluid_SYSs.O2N2SYS.N2UP\orientation.r13\\MeOH</t>
  </si>
  <si>
    <t>SHP.AUX_SYS.AIR_Gas_And_Miscellaneous_Fluid_SYSs.O2N2SYS.N2UP\orientation.r21\\MeOH</t>
  </si>
  <si>
    <t>SHP.AUX_SYS.AIR_Gas_And_Miscellaneous_Fluid_SYSs.O2N2SYS.N2UP\orientation.r22\\MeOH</t>
  </si>
  <si>
    <t>SHP.AUX_SYS.AIR_Gas_And_Miscellaneous_Fluid_SYSs.O2N2SYS.N2UP\orientation.r23\\MeOH</t>
  </si>
  <si>
    <t>SHP.AUX_SYS.AIR_Gas_And_Miscellaneous_Fluid_SYSs.O2N2SYS.N2UP\orientation.r31\\MeOH</t>
  </si>
  <si>
    <t>SHP.AUX_SYS.AIR_Gas_And_Miscellaneous_Fluid_SYSs.O2N2SYS.N2UP\orientation.r32\\MeOH</t>
  </si>
  <si>
    <t>SHP.AUX_SYS.AIR_Gas_And_Miscellaneous_Fluid_SYSs.O2N2SYS.N2UP\orientation.r33\\MeOH</t>
  </si>
  <si>
    <t>SHP.AUX_SYS.AIR_Gas_And_Miscellaneous_Fluid_SYSs.O2N2SYS.N2UP\wid_diameter\\MeOH</t>
  </si>
  <si>
    <t xml:space="preserve">      Climate Control</t>
  </si>
  <si>
    <t>SHP.AUX_SYS.Climate_Control</t>
  </si>
  <si>
    <t>SHP.AUX_SYS.Climate_Control\MeOH</t>
  </si>
  <si>
    <t>SHP.AUX_SYS.Climate_Control\CoG_x\\MeOH</t>
  </si>
  <si>
    <t>SHP.AUX_SYS.Climate_Control\CoG_y\\MeOH</t>
  </si>
  <si>
    <t>SHP.AUX_SYS.Climate_Control\CoG_z\\MeOH</t>
  </si>
  <si>
    <t>SHP.AUX_SYS.Climate_Control\m_tot\\MeOH</t>
  </si>
  <si>
    <t xml:space="preserve">         Machinery Space Ventilation System</t>
  </si>
  <si>
    <t>SHP.AUX_SYS.Climate_Control.Machinery_Space_Ventilation_SYS</t>
  </si>
  <si>
    <t>SHP.AUX_SYS.Climate_Control.Machinery_Space_Ventilation_SYS\MeOH</t>
  </si>
  <si>
    <t>SHP.AUX_SYS.Climate_Control.Machinery_Space_Ventilation_SYS\CoG_x\\MeOH</t>
  </si>
  <si>
    <t>SHP.AUX_SYS.Climate_Control.Machinery_Space_Ventilation_SYS\CoG_y\\MeOH</t>
  </si>
  <si>
    <t>SHP.AUX_SYS.Climate_Control.Machinery_Space_Ventilation_SYS\CoG_z\\MeOH</t>
  </si>
  <si>
    <t>SHP.AUX_SYS.Climate_Control.Machinery_Space_Ventilation_SYS\m_tot\\MeOH</t>
  </si>
  <si>
    <t xml:space="preserve">            MeOH Ventilation</t>
  </si>
  <si>
    <t>SHP.AUX_SYS.Climate_Control.Machinery_Space_Ventilation_SYS.VENT</t>
  </si>
  <si>
    <t>SHP.AUX_SYS.Climate_Control.Machinery_Space_Ventilation_SYS.VENT\MeOH</t>
  </si>
  <si>
    <t>SHP.AUX_SYS.Climate_Control.Machinery_Space_Ventilation_SYS.VENT\CoG_x\\MeOH</t>
  </si>
  <si>
    <t>SHP.AUX_SYS.Climate_Control.Machinery_Space_Ventilation_SYS.VENT\CoG_y\\MeOH</t>
  </si>
  <si>
    <t>SHP.AUX_SYS.Climate_Control.Machinery_Space_Ventilation_SYS.VENT\CoG_z\\MeOH</t>
  </si>
  <si>
    <t>SHP.AUX_SYS.Climate_Control.Machinery_Space_Ventilation_SYS.VENT\color\\MeOH</t>
  </si>
  <si>
    <t>SHP.AUX_SYS.Climate_Control.Machinery_Space_Ventilation_SYS.VENT\coord.x\\MeOH</t>
  </si>
  <si>
    <t>SHP.AUX_SYS.Climate_Control.Machinery_Space_Ventilation_SYS.VENT\coord.y\\MeOH</t>
  </si>
  <si>
    <t>SHP.AUX_SYS.Climate_Control.Machinery_Space_Ventilation_SYS.VENT\coord.z\\MeOH</t>
  </si>
  <si>
    <t>SHP.AUX_SYS.Climate_Control.Machinery_Space_Ventilation_SYS.VENT\h\\MeOH</t>
  </si>
  <si>
    <t>SHP.AUX_SYS.Climate_Control.Machinery_Space_Ventilation_SYS.VENT\kind\\MeOH</t>
  </si>
  <si>
    <t>SHP.AUX_SYS.Climate_Control.Machinery_Space_Ventilation_SYS.VENT\l\\MeOH</t>
  </si>
  <si>
    <t>SHP.AUX_SYS.Climate_Control.Machinery_Space_Ventilation_SYS.VENT\m\\MeOH</t>
  </si>
  <si>
    <t>SHP.AUX_SYS.Climate_Control.Machinery_Space_Ventilation_SYS.VENT\m_tot\\MeOH</t>
  </si>
  <si>
    <t>SHP.AUX_SYS.Climate_Control.Machinery_Space_Ventilation_SYS.VENT\mass_margin\\MeOH</t>
  </si>
  <si>
    <t>SHP.AUX_SYS.Climate_Control.Machinery_Space_Ventilation_SYS.VENT\orientation.r11\\MeOH</t>
  </si>
  <si>
    <t>SHP.AUX_SYS.Climate_Control.Machinery_Space_Ventilation_SYS.VENT\orientation.r12\\MeOH</t>
  </si>
  <si>
    <t>SHP.AUX_SYS.Climate_Control.Machinery_Space_Ventilation_SYS.VENT\orientation.r13\\MeOH</t>
  </si>
  <si>
    <t>SHP.AUX_SYS.Climate_Control.Machinery_Space_Ventilation_SYS.VENT\orientation.r21\\MeOH</t>
  </si>
  <si>
    <t>SHP.AUX_SYS.Climate_Control.Machinery_Space_Ventilation_SYS.VENT\orientation.r22\\MeOH</t>
  </si>
  <si>
    <t>SHP.AUX_SYS.Climate_Control.Machinery_Space_Ventilation_SYS.VENT\orientation.r23\\MeOH</t>
  </si>
  <si>
    <t>SHP.AUX_SYS.Climate_Control.Machinery_Space_Ventilation_SYS.VENT\orientation.r31\\MeOH</t>
  </si>
  <si>
    <t>SHP.AUX_SYS.Climate_Control.Machinery_Space_Ventilation_SYS.VENT\orientation.r32\\MeOH</t>
  </si>
  <si>
    <t>SHP.AUX_SYS.Climate_Control.Machinery_Space_Ventilation_SYS.VENT\orientation.r33\\MeOH</t>
  </si>
  <si>
    <t>SHP.AUX_SYS.Climate_Control.Machinery_Space_Ventilation_SYS.VENT\wid_diameter\\MeOH</t>
  </si>
  <si>
    <t>SHP.AUX_SYS.Fuels_And_Lubricants_Handling_And_Storage\MeOH</t>
  </si>
  <si>
    <t>SHP.AUX_SYS.Fuels_And_Lubricants_Handling_And_Storage\CoG_x\\MeOH</t>
  </si>
  <si>
    <t>SHP.AUX_SYS.Fuels_And_Lubricants_Handling_And_Storage\CoG_y\\MeOH</t>
  </si>
  <si>
    <t>SHP.AUX_SYS.Fuels_And_Lubricants_Handling_And_Storage\CoG_z\\MeOH</t>
  </si>
  <si>
    <t>SHP.AUX_SYS.Fuels_And_Lubricants_Handling_And_Storage\m_tot\\MeOH</t>
  </si>
  <si>
    <t>SHP.AUX_SYS.Fuels_And_Lubricants_Handling_And_Storage.SHIPFUELSYS\MeOH</t>
  </si>
  <si>
    <t>SHP.AUX_SYS.Fuels_And_Lubricants_Handling_And_Storage.SHIPFUELSYS\CoG_x\\MeOH</t>
  </si>
  <si>
    <t>SHP.AUX_SYS.Fuels_And_Lubricants_Handling_And_Storage.SHIPFUELSYS\CoG_y\\MeOH</t>
  </si>
  <si>
    <t>SHP.AUX_SYS.Fuels_And_Lubricants_Handling_And_Storage.SHIPFUELSYS\CoG_z\\MeOH</t>
  </si>
  <si>
    <t>SHP.AUX_SYS.Fuels_And_Lubricants_Handling_And_Storage.SHIPFUELSYS\m_tot\\MeOH</t>
  </si>
  <si>
    <t>SHP.AUX_SYS.Fuels_And_Lubricants_Handling_And_Storage.SHIPFUELSYS\num_of_MeOH_tanks\\MeOH</t>
  </si>
  <si>
    <t>SHP.AUX_SYS.Fuels_And_Lubricants_Handling_And_Storage.SHIPFUELSYS\SWBS_cd\\MeOH</t>
  </si>
  <si>
    <t xml:space="preserve">            MeOH Equipment</t>
  </si>
  <si>
    <t>SHP.AUX_SYS.Fuels_And_Lubricants_Handling_And_Storage.SHIPFUELSYS.EQMNT</t>
  </si>
  <si>
    <t>SHP.AUX_SYS.Fuels_And_Lubricants_Handling_And_Storage.SHIPFUELSYS.EQMNT\MeOH</t>
  </si>
  <si>
    <t>SHP.AUX_SYS.Fuels_And_Lubricants_Handling_And_Storage.SHIPFUELSYS.EQMNT\CoG_x\\MeOH</t>
  </si>
  <si>
    <t>SHP.AUX_SYS.Fuels_And_Lubricants_Handling_And_Storage.SHIPFUELSYS.EQMNT\CoG_y\\MeOH</t>
  </si>
  <si>
    <t>SHP.AUX_SYS.Fuels_And_Lubricants_Handling_And_Storage.SHIPFUELSYS.EQMNT\CoG_z\\MeOH</t>
  </si>
  <si>
    <t>SHP.AUX_SYS.Fuels_And_Lubricants_Handling_And_Storage.SHIPFUELSYS.EQMNT\color\\MeOH</t>
  </si>
  <si>
    <t>SHP.AUX_SYS.Fuels_And_Lubricants_Handling_And_Storage.SHIPFUELSYS.EQMNT\coord.x\\MeOH</t>
  </si>
  <si>
    <t>SHP.AUX_SYS.Fuels_And_Lubricants_Handling_And_Storage.SHIPFUELSYS.EQMNT\coord.y\\MeOH</t>
  </si>
  <si>
    <t>SHP.AUX_SYS.Fuels_And_Lubricants_Handling_And_Storage.SHIPFUELSYS.EQMNT\coord.z\\MeOH</t>
  </si>
  <si>
    <t>SHP.AUX_SYS.Fuels_And_Lubricants_Handling_And_Storage.SHIPFUELSYS.EQMNT\h\\MeOH</t>
  </si>
  <si>
    <t>SHP.AUX_SYS.Fuels_And_Lubricants_Handling_And_Storage.SHIPFUELSYS.EQMNT\kind\\MeOH</t>
  </si>
  <si>
    <t>SHP.AUX_SYS.Fuels_And_Lubricants_Handling_And_Storage.SHIPFUELSYS.EQMNT\l\\MeOH</t>
  </si>
  <si>
    <t>SHP.AUX_SYS.Fuels_And_Lubricants_Handling_And_Storage.SHIPFUELSYS.EQMNT\m\\MeOH</t>
  </si>
  <si>
    <t>SHP.AUX_SYS.Fuels_And_Lubricants_Handling_And_Storage.SHIPFUELSYS.EQMNT\m_tot\\MeOH</t>
  </si>
  <si>
    <t>SHP.AUX_SYS.Fuels_And_Lubricants_Handling_And_Storage.SHIPFUELSYS.EQMNT\mass_margin\\MeOH</t>
  </si>
  <si>
    <t>SHP.AUX_SYS.Fuels_And_Lubricants_Handling_And_Storage.SHIPFUELSYS.EQMNT\orientation.r11\\MeOH</t>
  </si>
  <si>
    <t>SHP.AUX_SYS.Fuels_And_Lubricants_Handling_And_Storage.SHIPFUELSYS.EQMNT\orientation.r12\\MeOH</t>
  </si>
  <si>
    <t>SHP.AUX_SYS.Fuels_And_Lubricants_Handling_And_Storage.SHIPFUELSYS.EQMNT\orientation.r13\\MeOH</t>
  </si>
  <si>
    <t>SHP.AUX_SYS.Fuels_And_Lubricants_Handling_And_Storage.SHIPFUELSYS.EQMNT\orientation.r21\\MeOH</t>
  </si>
  <si>
    <t>SHP.AUX_SYS.Fuels_And_Lubricants_Handling_And_Storage.SHIPFUELSYS.EQMNT\orientation.r22\\MeOH</t>
  </si>
  <si>
    <t>SHP.AUX_SYS.Fuels_And_Lubricants_Handling_And_Storage.SHIPFUELSYS.EQMNT\orientation.r23\\MeOH</t>
  </si>
  <si>
    <t>SHP.AUX_SYS.Fuels_And_Lubricants_Handling_And_Storage.SHIPFUELSYS.EQMNT\orientation.r31\\MeOH</t>
  </si>
  <si>
    <t>SHP.AUX_SYS.Fuels_And_Lubricants_Handling_And_Storage.SHIPFUELSYS.EQMNT\orientation.r32\\MeOH</t>
  </si>
  <si>
    <t>SHP.AUX_SYS.Fuels_And_Lubricants_Handling_And_Storage.SHIPFUELSYS.EQMNT\orientation.r33\\MeOH</t>
  </si>
  <si>
    <t>SHP.AUX_SYS.Fuels_And_Lubricants_Handling_And_Storage.SHIPFUELSYS.EQMNT\wid_diameter\\MeOH</t>
  </si>
  <si>
    <t xml:space="preserve">            MeOH Fuel Preparation Space</t>
  </si>
  <si>
    <t>SHP.AUX_SYS.Fuels_And_Lubricants_Handling_And_Storage.SHIPFUELSYS.FPS</t>
  </si>
  <si>
    <t>SHP.AUX_SYS.Fuels_And_Lubricants_Handling_And_Storage.SHIPFUELSYS.FPS\MeOH</t>
  </si>
  <si>
    <t>SHP.AUX_SYS.Fuels_And_Lubricants_Handling_And_Storage.SHIPFUELSYS.FPS\CoG_x\\MeOH</t>
  </si>
  <si>
    <t>SHP.AUX_SYS.Fuels_And_Lubricants_Handling_And_Storage.SHIPFUELSYS.FPS\CoG_y\\MeOH</t>
  </si>
  <si>
    <t>SHP.AUX_SYS.Fuels_And_Lubricants_Handling_And_Storage.SHIPFUELSYS.FPS\CoG_z\\MeOH</t>
  </si>
  <si>
    <t>SHP.AUX_SYS.Fuels_And_Lubricants_Handling_And_Storage.SHIPFUELSYS.FPS\color\\MeOH</t>
  </si>
  <si>
    <t>SHP.AUX_SYS.Fuels_And_Lubricants_Handling_And_Storage.SHIPFUELSYS.FPS\coord.x\\MeOH</t>
  </si>
  <si>
    <t>SHP.AUX_SYS.Fuels_And_Lubricants_Handling_And_Storage.SHIPFUELSYS.FPS\coord.y\\MeOH</t>
  </si>
  <si>
    <t>SHP.AUX_SYS.Fuels_And_Lubricants_Handling_And_Storage.SHIPFUELSYS.FPS\coord.z\\MeOH</t>
  </si>
  <si>
    <t>SHP.AUX_SYS.Fuels_And_Lubricants_Handling_And_Storage.SHIPFUELSYS.FPS\h\\MeOH</t>
  </si>
  <si>
    <t>SHP.AUX_SYS.Fuels_And_Lubricants_Handling_And_Storage.SHIPFUELSYS.FPS\kind\\MeOH</t>
  </si>
  <si>
    <t>SHP.AUX_SYS.Fuels_And_Lubricants_Handling_And_Storage.SHIPFUELSYS.FPS\l\\MeOH</t>
  </si>
  <si>
    <t>SHP.AUX_SYS.Fuels_And_Lubricants_Handling_And_Storage.SHIPFUELSYS.FPS\m\\MeOH</t>
  </si>
  <si>
    <t>SHP.AUX_SYS.Fuels_And_Lubricants_Handling_And_Storage.SHIPFUELSYS.FPS\m_tot\\MeOH</t>
  </si>
  <si>
    <t>SHP.AUX_SYS.Fuels_And_Lubricants_Handling_And_Storage.SHIPFUELSYS.FPS\mass_margin\\MeOH</t>
  </si>
  <si>
    <t>SHP.AUX_SYS.Fuels_And_Lubricants_Handling_And_Storage.SHIPFUELSYS.FPS\n_items\\MeOH</t>
  </si>
  <si>
    <t>SHP.AUX_SYS.Fuels_And_Lubricants_Handling_And_Storage.SHIPFUELSYS.FPS\orientation.r11\\MeOH</t>
  </si>
  <si>
    <t>SHP.AUX_SYS.Fuels_And_Lubricants_Handling_And_Storage.SHIPFUELSYS.FPS\orientation.r12\\MeOH</t>
  </si>
  <si>
    <t>SHP.AUX_SYS.Fuels_And_Lubricants_Handling_And_Storage.SHIPFUELSYS.FPS\orientation.r13\\MeOH</t>
  </si>
  <si>
    <t>SHP.AUX_SYS.Fuels_And_Lubricants_Handling_And_Storage.SHIPFUELSYS.FPS\orientation.r21\\MeOH</t>
  </si>
  <si>
    <t>SHP.AUX_SYS.Fuels_And_Lubricants_Handling_And_Storage.SHIPFUELSYS.FPS\orientation.r22\\MeOH</t>
  </si>
  <si>
    <t>SHP.AUX_SYS.Fuels_And_Lubricants_Handling_And_Storage.SHIPFUELSYS.FPS\orientation.r23\\MeOH</t>
  </si>
  <si>
    <t>SHP.AUX_SYS.Fuels_And_Lubricants_Handling_And_Storage.SHIPFUELSYS.FPS\orientation.r31\\MeOH</t>
  </si>
  <si>
    <t>SHP.AUX_SYS.Fuels_And_Lubricants_Handling_And_Storage.SHIPFUELSYS.FPS\orientation.r32\\MeOH</t>
  </si>
  <si>
    <t>SHP.AUX_SYS.Fuels_And_Lubricants_Handling_And_Storage.SHIPFUELSYS.FPS\orientation.r33\\MeOH</t>
  </si>
  <si>
    <t>SHP.AUX_SYS.Fuels_And_Lubricants_Handling_And_Storage.SHIPFUELSYS.FPS\wid_diameter\\MeOH</t>
  </si>
  <si>
    <t>SHP.AUX_SYS.Fuels_And_Lubricants_Handling_And_Storage.SHIPFUELSYS.TANKCOMP04\MeOH</t>
  </si>
  <si>
    <t>SHP.AUX_SYS.Fuels_And_Lubricants_Handling_And_Storage.SHIPFUELSYS.TANKCOMP04\CoG_x\\MeOH</t>
  </si>
  <si>
    <t>SHP.AUX_SYS.Fuels_And_Lubricants_Handling_And_Storage.SHIPFUELSYS.TANKCOMP04\CoG_y\\MeOH</t>
  </si>
  <si>
    <t>SHP.AUX_SYS.Fuels_And_Lubricants_Handling_And_Storage.SHIPFUELSYS.TANKCOMP04\CoG_z\\MeOH</t>
  </si>
  <si>
    <t>SHP.AUX_SYS.Fuels_And_Lubricants_Handling_And_Storage.SHIPFUELSYS.TANKCOMP04\CoG_Z_fuel\\MeOH</t>
  </si>
  <si>
    <t>SHP.AUX_SYS.Fuels_And_Lubricants_Handling_And_Storage.SHIPFUELSYS.TANKCOMP04\color\\MeOH</t>
  </si>
  <si>
    <t>SHP.AUX_SYS.Fuels_And_Lubricants_Handling_And_Storage.SHIPFUELSYS.TANKCOMP04\coord.x\\MeOH</t>
  </si>
  <si>
    <t>SHP.AUX_SYS.Fuels_And_Lubricants_Handling_And_Storage.SHIPFUELSYS.TANKCOMP04\coord.y\\MeOH</t>
  </si>
  <si>
    <t>SHP.AUX_SYS.Fuels_And_Lubricants_Handling_And_Storage.SHIPFUELSYS.TANKCOMP04\coord.z\\MeOH</t>
  </si>
  <si>
    <t>SHP.AUX_SYS.Fuels_And_Lubricants_Handling_And_Storage.SHIPFUELSYS.TANKCOMP04\h\\MeOH</t>
  </si>
  <si>
    <t>SHP.AUX_SYS.Fuels_And_Lubricants_Handling_And_Storage.SHIPFUELSYS.TANKCOMP04\kind\\MeOH</t>
  </si>
  <si>
    <t>SHP.AUX_SYS.Fuels_And_Lubricants_Handling_And_Storage.SHIPFUELSYS.TANKCOMP04\l\\MeOH</t>
  </si>
  <si>
    <t>SHP.AUX_SYS.Fuels_And_Lubricants_Handling_And_Storage.SHIPFUELSYS.TANKCOMP04\m\\MeOH</t>
  </si>
  <si>
    <t>SHP.AUX_SYS.Fuels_And_Lubricants_Handling_And_Storage.SHIPFUELSYS.TANKCOMP04\m_tot\\MeOH</t>
  </si>
  <si>
    <t>SHP.AUX_SYS.Fuels_And_Lubricants_Handling_And_Storage.SHIPFUELSYS.TANKCOMP04\mass_margin\\MeOH</t>
  </si>
  <si>
    <t>SHP.AUX_SYS.Fuels_And_Lubricants_Handling_And_Storage.SHIPFUELSYS.TANKCOMP04\orientation.r11\\MeOH</t>
  </si>
  <si>
    <t>SHP.AUX_SYS.Fuels_And_Lubricants_Handling_And_Storage.SHIPFUELSYS.TANKCOMP04\orientation.r12\\MeOH</t>
  </si>
  <si>
    <t>SHP.AUX_SYS.Fuels_And_Lubricants_Handling_And_Storage.SHIPFUELSYS.TANKCOMP04\orientation.r13\\MeOH</t>
  </si>
  <si>
    <t>SHP.AUX_SYS.Fuels_And_Lubricants_Handling_And_Storage.SHIPFUELSYS.TANKCOMP04\orientation.r21\\MeOH</t>
  </si>
  <si>
    <t>SHP.AUX_SYS.Fuels_And_Lubricants_Handling_And_Storage.SHIPFUELSYS.TANKCOMP04\orientation.r22\\MeOH</t>
  </si>
  <si>
    <t>SHP.AUX_SYS.Fuels_And_Lubricants_Handling_And_Storage.SHIPFUELSYS.TANKCOMP04\orientation.r23\\MeOH</t>
  </si>
  <si>
    <t>SHP.AUX_SYS.Fuels_And_Lubricants_Handling_And_Storage.SHIPFUELSYS.TANKCOMP04\orientation.r31\\MeOH</t>
  </si>
  <si>
    <t>SHP.AUX_SYS.Fuels_And_Lubricants_Handling_And_Storage.SHIPFUELSYS.TANKCOMP04\orientation.r32\\MeOH</t>
  </si>
  <si>
    <t>SHP.AUX_SYS.Fuels_And_Lubricants_Handling_And_Storage.SHIPFUELSYS.TANKCOMP04\orientation.r33\\MeOH</t>
  </si>
  <si>
    <t>SHP.AUX_SYS.Fuels_And_Lubricants_Handling_And_Storage.SHIPFUELSYS.TANKCOMP04\V\\MeOH</t>
  </si>
  <si>
    <t>SHP.AUX_SYS.Fuels_And_Lubricants_Handling_And_Storage.SHIPFUELSYS.TANKCOMP04\wid_diameter\\MeOH</t>
  </si>
  <si>
    <t xml:space="preserve">               Methanol</t>
  </si>
  <si>
    <t>SHP.AUX_SYS.Fuels_And_Lubricants_Handling_And_Storage.SHIPFUELSYS.TANKCOMP04.MeOH</t>
  </si>
  <si>
    <t>SHP.AUX_SYS.Fuels_And_Lubricants_Handling_And_Storage.SHIPFUELSYS.TANKCOMP04.MeOH\MeOH</t>
  </si>
  <si>
    <t xml:space="preserve">                  Cofferdam mass penalty</t>
  </si>
  <si>
    <t>SHP.AUX_SYS.Fuels_And_Lubricants_Handling_And_Storage.SHIPFUELSYS.TANKCOMP04.MeOH\Coff_penal\\MeOH</t>
  </si>
  <si>
    <t xml:space="preserve">                  Cofferdam volume penalty</t>
  </si>
  <si>
    <t>SHP.AUX_SYS.Fuels_And_Lubricants_Handling_And_Storage.SHIPFUELSYS.TANKCOMP04.MeOH\Coff_V_penal\\MeOH</t>
  </si>
  <si>
    <t xml:space="preserve">                  number of items</t>
  </si>
  <si>
    <t>SHP.AUX_SYS.Fuels_And_Lubricants_Handling_And_Storage.SHIPFUELSYS.TANKCOMP04.MeOH\n_items\\MeOH</t>
  </si>
  <si>
    <t>SHP.AUX_SYS.Fuels_And_Lubricants_Handling_And_Storage.SHIPFUELSYS.TANKCOMP04.MeOH\ρ\\MeOH</t>
  </si>
  <si>
    <t>SHP.AUX_SYS.Fuels_And_Lubricants_Handling_And_Storage.SHIPFUELSYS.TANKCOMP05\MeOH</t>
  </si>
  <si>
    <t>SHP.AUX_SYS.Fuels_And_Lubricants_Handling_And_Storage.SHIPFUELSYS.TANKCOMP05\CoG_x\\MeOH</t>
  </si>
  <si>
    <t>SHP.AUX_SYS.Fuels_And_Lubricants_Handling_And_Storage.SHIPFUELSYS.TANKCOMP05\CoG_y\\MeOH</t>
  </si>
  <si>
    <t>SHP.AUX_SYS.Fuels_And_Lubricants_Handling_And_Storage.SHIPFUELSYS.TANKCOMP05\CoG_z\\MeOH</t>
  </si>
  <si>
    <t>SHP.AUX_SYS.Fuels_And_Lubricants_Handling_And_Storage.SHIPFUELSYS.TANKCOMP05\CoG_Z_fuel\\MeOH</t>
  </si>
  <si>
    <t>SHP.AUX_SYS.Fuels_And_Lubricants_Handling_And_Storage.SHIPFUELSYS.TANKCOMP05\color\\MeOH</t>
  </si>
  <si>
    <t>SHP.AUX_SYS.Fuels_And_Lubricants_Handling_And_Storage.SHIPFUELSYS.TANKCOMP05\coord.x\\MeOH</t>
  </si>
  <si>
    <t>SHP.AUX_SYS.Fuels_And_Lubricants_Handling_And_Storage.SHIPFUELSYS.TANKCOMP05\coord.y\\MeOH</t>
  </si>
  <si>
    <t>SHP.AUX_SYS.Fuels_And_Lubricants_Handling_And_Storage.SHIPFUELSYS.TANKCOMP05\coord.z\\MeOH</t>
  </si>
  <si>
    <t>SHP.AUX_SYS.Fuels_And_Lubricants_Handling_And_Storage.SHIPFUELSYS.TANKCOMP05\h\\MeOH</t>
  </si>
  <si>
    <t>SHP.AUX_SYS.Fuels_And_Lubricants_Handling_And_Storage.SHIPFUELSYS.TANKCOMP05\kind\\MeOH</t>
  </si>
  <si>
    <t>SHP.AUX_SYS.Fuels_And_Lubricants_Handling_And_Storage.SHIPFUELSYS.TANKCOMP05\l\\MeOH</t>
  </si>
  <si>
    <t>SHP.AUX_SYS.Fuels_And_Lubricants_Handling_And_Storage.SHIPFUELSYS.TANKCOMP05\m\\MeOH</t>
  </si>
  <si>
    <t>SHP.AUX_SYS.Fuels_And_Lubricants_Handling_And_Storage.SHIPFUELSYS.TANKCOMP05\m_tot\\MeOH</t>
  </si>
  <si>
    <t>SHP.AUX_SYS.Fuels_And_Lubricants_Handling_And_Storage.SHIPFUELSYS.TANKCOMP05\mass_margin\\MeOH</t>
  </si>
  <si>
    <t>SHP.AUX_SYS.Fuels_And_Lubricants_Handling_And_Storage.SHIPFUELSYS.TANKCOMP05\orientation.r11\\MeOH</t>
  </si>
  <si>
    <t>SHP.AUX_SYS.Fuels_And_Lubricants_Handling_And_Storage.SHIPFUELSYS.TANKCOMP05\orientation.r12\\MeOH</t>
  </si>
  <si>
    <t>SHP.AUX_SYS.Fuels_And_Lubricants_Handling_And_Storage.SHIPFUELSYS.TANKCOMP05\orientation.r13\\MeOH</t>
  </si>
  <si>
    <t>SHP.AUX_SYS.Fuels_And_Lubricants_Handling_And_Storage.SHIPFUELSYS.TANKCOMP05\orientation.r21\\MeOH</t>
  </si>
  <si>
    <t>SHP.AUX_SYS.Fuels_And_Lubricants_Handling_And_Storage.SHIPFUELSYS.TANKCOMP05\orientation.r22\\MeOH</t>
  </si>
  <si>
    <t>SHP.AUX_SYS.Fuels_And_Lubricants_Handling_And_Storage.SHIPFUELSYS.TANKCOMP05\orientation.r23\\MeOH</t>
  </si>
  <si>
    <t>SHP.AUX_SYS.Fuels_And_Lubricants_Handling_And_Storage.SHIPFUELSYS.TANKCOMP05\orientation.r31\\MeOH</t>
  </si>
  <si>
    <t>SHP.AUX_SYS.Fuels_And_Lubricants_Handling_And_Storage.SHIPFUELSYS.TANKCOMP05\orientation.r32\\MeOH</t>
  </si>
  <si>
    <t>SHP.AUX_SYS.Fuels_And_Lubricants_Handling_And_Storage.SHIPFUELSYS.TANKCOMP05\orientation.r33\\MeOH</t>
  </si>
  <si>
    <t>SHP.AUX_SYS.Fuels_And_Lubricants_Handling_And_Storage.SHIPFUELSYS.TANKCOMP05\V\\MeOH</t>
  </si>
  <si>
    <t>SHP.AUX_SYS.Fuels_And_Lubricants_Handling_And_Storage.SHIPFUELSYS.TANKCOMP05\wid_diameter\\MeOH</t>
  </si>
  <si>
    <t>SHP.AUX_SYS.Fuels_And_Lubricants_Handling_And_Storage.SHIPFUELSYS.TANKCOMP05.MeOH</t>
  </si>
  <si>
    <t>SHP.AUX_SYS.Fuels_And_Lubricants_Handling_And_Storage.SHIPFUELSYS.TANKCOMP05.MeOH\MeOH</t>
  </si>
  <si>
    <t>SHP.AUX_SYS.Fuels_And_Lubricants_Handling_And_Storage.SHIPFUELSYS.TANKCOMP05.MeOH\Coff_penal\\MeOH</t>
  </si>
  <si>
    <t>SHP.AUX_SYS.Fuels_And_Lubricants_Handling_And_Storage.SHIPFUELSYS.TANKCOMP05.MeOH\Coff_V_penal\\MeOH</t>
  </si>
  <si>
    <t>SHP.AUX_SYS.Fuels_And_Lubricants_Handling_And_Storage.SHIPFUELSYS.TANKCOMP05.MeOH\n_items\\MeOH</t>
  </si>
  <si>
    <t>SHP.AUX_SYS.Fuels_And_Lubricants_Handling_And_Storage.SHIPFUELSYS.TANKCOMP05.MeOH\ρ\\MeOH</t>
  </si>
  <si>
    <t>SHP.AUX_SYS.Fuels_And_Lubricants_Handling_And_Storage.SHIPFUELSYS.TANKCOMP09\MeOH</t>
  </si>
  <si>
    <t>SHP.AUX_SYS.Fuels_And_Lubricants_Handling_And_Storage.SHIPFUELSYS.TANKCOMP09\CoG_x\\MeOH</t>
  </si>
  <si>
    <t>SHP.AUX_SYS.Fuels_And_Lubricants_Handling_And_Storage.SHIPFUELSYS.TANKCOMP09\CoG_y\\MeOH</t>
  </si>
  <si>
    <t>SHP.AUX_SYS.Fuels_And_Lubricants_Handling_And_Storage.SHIPFUELSYS.TANKCOMP09\CoG_z\\MeOH</t>
  </si>
  <si>
    <t>SHP.AUX_SYS.Fuels_And_Lubricants_Handling_And_Storage.SHIPFUELSYS.TANKCOMP09\CoG_Z_fuel\\MeOH</t>
  </si>
  <si>
    <t>SHP.AUX_SYS.Fuels_And_Lubricants_Handling_And_Storage.SHIPFUELSYS.TANKCOMP09\color\\MeOH</t>
  </si>
  <si>
    <t>SHP.AUX_SYS.Fuels_And_Lubricants_Handling_And_Storage.SHIPFUELSYS.TANKCOMP09\coord.x\\MeOH</t>
  </si>
  <si>
    <t>SHP.AUX_SYS.Fuels_And_Lubricants_Handling_And_Storage.SHIPFUELSYS.TANKCOMP09\coord.y\\MeOH</t>
  </si>
  <si>
    <t>SHP.AUX_SYS.Fuels_And_Lubricants_Handling_And_Storage.SHIPFUELSYS.TANKCOMP09\coord.z\\MeOH</t>
  </si>
  <si>
    <t>SHP.AUX_SYS.Fuels_And_Lubricants_Handling_And_Storage.SHIPFUELSYS.TANKCOMP09\h\\MeOH</t>
  </si>
  <si>
    <t>SHP.AUX_SYS.Fuels_And_Lubricants_Handling_And_Storage.SHIPFUELSYS.TANKCOMP09\kind\\MeOH</t>
  </si>
  <si>
    <t>SHP.AUX_SYS.Fuels_And_Lubricants_Handling_And_Storage.SHIPFUELSYS.TANKCOMP09\l\\MeOH</t>
  </si>
  <si>
    <t>SHP.AUX_SYS.Fuels_And_Lubricants_Handling_And_Storage.SHIPFUELSYS.TANKCOMP09\m\\MeOH</t>
  </si>
  <si>
    <t>SHP.AUX_SYS.Fuels_And_Lubricants_Handling_And_Storage.SHIPFUELSYS.TANKCOMP09\m_tot\\MeOH</t>
  </si>
  <si>
    <t>SHP.AUX_SYS.Fuels_And_Lubricants_Handling_And_Storage.SHIPFUELSYS.TANKCOMP09\mass_margin\\MeOH</t>
  </si>
  <si>
    <t>SHP.AUX_SYS.Fuels_And_Lubricants_Handling_And_Storage.SHIPFUELSYS.TANKCOMP09\orientation.r11\\MeOH</t>
  </si>
  <si>
    <t>SHP.AUX_SYS.Fuels_And_Lubricants_Handling_And_Storage.SHIPFUELSYS.TANKCOMP09\orientation.r12\\MeOH</t>
  </si>
  <si>
    <t>SHP.AUX_SYS.Fuels_And_Lubricants_Handling_And_Storage.SHIPFUELSYS.TANKCOMP09\orientation.r13\\MeOH</t>
  </si>
  <si>
    <t>SHP.AUX_SYS.Fuels_And_Lubricants_Handling_And_Storage.SHIPFUELSYS.TANKCOMP09\orientation.r21\\MeOH</t>
  </si>
  <si>
    <t>SHP.AUX_SYS.Fuels_And_Lubricants_Handling_And_Storage.SHIPFUELSYS.TANKCOMP09\orientation.r22\\MeOH</t>
  </si>
  <si>
    <t>SHP.AUX_SYS.Fuels_And_Lubricants_Handling_And_Storage.SHIPFUELSYS.TANKCOMP09\orientation.r23\\MeOH</t>
  </si>
  <si>
    <t>SHP.AUX_SYS.Fuels_And_Lubricants_Handling_And_Storage.SHIPFUELSYS.TANKCOMP09\orientation.r31\\MeOH</t>
  </si>
  <si>
    <t>SHP.AUX_SYS.Fuels_And_Lubricants_Handling_And_Storage.SHIPFUELSYS.TANKCOMP09\orientation.r32\\MeOH</t>
  </si>
  <si>
    <t>SHP.AUX_SYS.Fuels_And_Lubricants_Handling_And_Storage.SHIPFUELSYS.TANKCOMP09\orientation.r33\\MeOH</t>
  </si>
  <si>
    <t>SHP.AUX_SYS.Fuels_And_Lubricants_Handling_And_Storage.SHIPFUELSYS.TANKCOMP09\V\\MeOH</t>
  </si>
  <si>
    <t>SHP.AUX_SYS.Fuels_And_Lubricants_Handling_And_Storage.SHIPFUELSYS.TANKCOMP09\wid_diameter\\MeOH</t>
  </si>
  <si>
    <t>SHP.AUX_SYS.Fuels_And_Lubricants_Handling_And_Storage.SHIPFUELSYS.TANKCOMP09.MeOH</t>
  </si>
  <si>
    <t>SHP.AUX_SYS.Fuels_And_Lubricants_Handling_And_Storage.SHIPFUELSYS.TANKCOMP09.MeOH\MeOH</t>
  </si>
  <si>
    <t>SHP.AUX_SYS.Fuels_And_Lubricants_Handling_And_Storage.SHIPFUELSYS.TANKCOMP09.MeOH\Coff_penal\\MeOH</t>
  </si>
  <si>
    <t>SHP.AUX_SYS.Fuels_And_Lubricants_Handling_And_Storage.SHIPFUELSYS.TANKCOMP09.MeOH\Coff_V_penal\\MeOH</t>
  </si>
  <si>
    <t>SHP.AUX_SYS.Fuels_And_Lubricants_Handling_And_Storage.SHIPFUELSYS.TANKCOMP09.MeOH\n_items\\MeOH</t>
  </si>
  <si>
    <t>SHP.AUX_SYS.Fuels_And_Lubricants_Handling_And_Storage.SHIPFUELSYS.TANKCOMP09.MeOH\ρ\\MeOH</t>
  </si>
  <si>
    <t>SHP.AUX_SYS.Fuels_And_Lubricants_Handling_And_Storage.SHIPFUELSYS.TANKCOMP10\MeOH</t>
  </si>
  <si>
    <t>SHP.AUX_SYS.Fuels_And_Lubricants_Handling_And_Storage.SHIPFUELSYS.TANKCOMP10\CoG_x\\MeOH</t>
  </si>
  <si>
    <t>SHP.AUX_SYS.Fuels_And_Lubricants_Handling_And_Storage.SHIPFUELSYS.TANKCOMP10\CoG_y\\MeOH</t>
  </si>
  <si>
    <t>SHP.AUX_SYS.Fuels_And_Lubricants_Handling_And_Storage.SHIPFUELSYS.TANKCOMP10\CoG_z\\MeOH</t>
  </si>
  <si>
    <t>SHP.AUX_SYS.Fuels_And_Lubricants_Handling_And_Storage.SHIPFUELSYS.TANKCOMP10\CoG_Z_fuel\\MeOH</t>
  </si>
  <si>
    <t>SHP.AUX_SYS.Fuels_And_Lubricants_Handling_And_Storage.SHIPFUELSYS.TANKCOMP10\color\\MeOH</t>
  </si>
  <si>
    <t>SHP.AUX_SYS.Fuels_And_Lubricants_Handling_And_Storage.SHIPFUELSYS.TANKCOMP10\coord.x\\MeOH</t>
  </si>
  <si>
    <t>SHP.AUX_SYS.Fuels_And_Lubricants_Handling_And_Storage.SHIPFUELSYS.TANKCOMP10\coord.y\\MeOH</t>
  </si>
  <si>
    <t>SHP.AUX_SYS.Fuels_And_Lubricants_Handling_And_Storage.SHIPFUELSYS.TANKCOMP10\coord.z\\MeOH</t>
  </si>
  <si>
    <t>SHP.AUX_SYS.Fuels_And_Lubricants_Handling_And_Storage.SHIPFUELSYS.TANKCOMP10\h\\MeOH</t>
  </si>
  <si>
    <t>SHP.AUX_SYS.Fuels_And_Lubricants_Handling_And_Storage.SHIPFUELSYS.TANKCOMP10\kind\\MeOH</t>
  </si>
  <si>
    <t>SHP.AUX_SYS.Fuels_And_Lubricants_Handling_And_Storage.SHIPFUELSYS.TANKCOMP10\l\\MeOH</t>
  </si>
  <si>
    <t>SHP.AUX_SYS.Fuels_And_Lubricants_Handling_And_Storage.SHIPFUELSYS.TANKCOMP10\m\\MeOH</t>
  </si>
  <si>
    <t>SHP.AUX_SYS.Fuels_And_Lubricants_Handling_And_Storage.SHIPFUELSYS.TANKCOMP10\m_tot\\MeOH</t>
  </si>
  <si>
    <t>SHP.AUX_SYS.Fuels_And_Lubricants_Handling_And_Storage.SHIPFUELSYS.TANKCOMP10\mass_margin\\MeOH</t>
  </si>
  <si>
    <t>SHP.AUX_SYS.Fuels_And_Lubricants_Handling_And_Storage.SHIPFUELSYS.TANKCOMP10\orientation.r11\\MeOH</t>
  </si>
  <si>
    <t>SHP.AUX_SYS.Fuels_And_Lubricants_Handling_And_Storage.SHIPFUELSYS.TANKCOMP10\orientation.r12\\MeOH</t>
  </si>
  <si>
    <t>SHP.AUX_SYS.Fuels_And_Lubricants_Handling_And_Storage.SHIPFUELSYS.TANKCOMP10\orientation.r13\\MeOH</t>
  </si>
  <si>
    <t>SHP.AUX_SYS.Fuels_And_Lubricants_Handling_And_Storage.SHIPFUELSYS.TANKCOMP10\orientation.r21\\MeOH</t>
  </si>
  <si>
    <t>SHP.AUX_SYS.Fuels_And_Lubricants_Handling_And_Storage.SHIPFUELSYS.TANKCOMP10\orientation.r22\\MeOH</t>
  </si>
  <si>
    <t>SHP.AUX_SYS.Fuels_And_Lubricants_Handling_And_Storage.SHIPFUELSYS.TANKCOMP10\orientation.r23\\MeOH</t>
  </si>
  <si>
    <t>SHP.AUX_SYS.Fuels_And_Lubricants_Handling_And_Storage.SHIPFUELSYS.TANKCOMP10\orientation.r31\\MeOH</t>
  </si>
  <si>
    <t>SHP.AUX_SYS.Fuels_And_Lubricants_Handling_And_Storage.SHIPFUELSYS.TANKCOMP10\orientation.r32\\MeOH</t>
  </si>
  <si>
    <t>SHP.AUX_SYS.Fuels_And_Lubricants_Handling_And_Storage.SHIPFUELSYS.TANKCOMP10\orientation.r33\\MeOH</t>
  </si>
  <si>
    <t>SHP.AUX_SYS.Fuels_And_Lubricants_Handling_And_Storage.SHIPFUELSYS.TANKCOMP10\V\\MeOH</t>
  </si>
  <si>
    <t>SHP.AUX_SYS.Fuels_And_Lubricants_Handling_And_Storage.SHIPFUELSYS.TANKCOMP10\wid_diameter\\MeOH</t>
  </si>
  <si>
    <t>SHP.AUX_SYS.Fuels_And_Lubricants_Handling_And_Storage.SHIPFUELSYS.TANKCOMP10.MeOH</t>
  </si>
  <si>
    <t>SHP.AUX_SYS.Fuels_And_Lubricants_Handling_And_Storage.SHIPFUELSYS.TANKCOMP10.MeOH\MeOH</t>
  </si>
  <si>
    <t>SHP.AUX_SYS.Fuels_And_Lubricants_Handling_And_Storage.SHIPFUELSYS.TANKCOMP10.MeOH\Coff_penal\\MeOH</t>
  </si>
  <si>
    <t>SHP.AUX_SYS.Fuels_And_Lubricants_Handling_And_Storage.SHIPFUELSYS.TANKCOMP10.MeOH\Coff_V_penal\\MeOH</t>
  </si>
  <si>
    <t>SHP.AUX_SYS.Fuels_And_Lubricants_Handling_And_Storage.SHIPFUELSYS.TANKCOMP10.MeOH\n_items\\MeOH</t>
  </si>
  <si>
    <t>SHP.AUX_SYS.Fuels_And_Lubricants_Handling_And_Storage.SHIPFUELSYS.TANKCOMP10.MeOH\ρ\\MeOH</t>
  </si>
  <si>
    <t>SHP.AUX_SYS.Fuels_And_Lubricants_Handling_And_Storage.SHIPFUELSYS.TANKCOMP14\MeOH</t>
  </si>
  <si>
    <t>SHP.AUX_SYS.Fuels_And_Lubricants_Handling_And_Storage.SHIPFUELSYS.TANKCOMP14\CoG_x\\MeOH</t>
  </si>
  <si>
    <t>SHP.AUX_SYS.Fuels_And_Lubricants_Handling_And_Storage.SHIPFUELSYS.TANKCOMP14\CoG_y\\MeOH</t>
  </si>
  <si>
    <t>SHP.AUX_SYS.Fuels_And_Lubricants_Handling_And_Storage.SHIPFUELSYS.TANKCOMP14\CoG_z\\MeOH</t>
  </si>
  <si>
    <t>SHP.AUX_SYS.Fuels_And_Lubricants_Handling_And_Storage.SHIPFUELSYS.TANKCOMP14\CoG_Z_fuel\\MeOH</t>
  </si>
  <si>
    <t>SHP.AUX_SYS.Fuels_And_Lubricants_Handling_And_Storage.SHIPFUELSYS.TANKCOMP14\color\\MeOH</t>
  </si>
  <si>
    <t>SHP.AUX_SYS.Fuels_And_Lubricants_Handling_And_Storage.SHIPFUELSYS.TANKCOMP14\coord.x\\MeOH</t>
  </si>
  <si>
    <t>SHP.AUX_SYS.Fuels_And_Lubricants_Handling_And_Storage.SHIPFUELSYS.TANKCOMP14\coord.y\\MeOH</t>
  </si>
  <si>
    <t>SHP.AUX_SYS.Fuels_And_Lubricants_Handling_And_Storage.SHIPFUELSYS.TANKCOMP14\coord.z\\MeOH</t>
  </si>
  <si>
    <t>SHP.AUX_SYS.Fuels_And_Lubricants_Handling_And_Storage.SHIPFUELSYS.TANKCOMP14\h\\MeOH</t>
  </si>
  <si>
    <t>SHP.AUX_SYS.Fuels_And_Lubricants_Handling_And_Storage.SHIPFUELSYS.TANKCOMP14\kind\\MeOH</t>
  </si>
  <si>
    <t>SHP.AUX_SYS.Fuels_And_Lubricants_Handling_And_Storage.SHIPFUELSYS.TANKCOMP14\l\\MeOH</t>
  </si>
  <si>
    <t>SHP.AUX_SYS.Fuels_And_Lubricants_Handling_And_Storage.SHIPFUELSYS.TANKCOMP14\m\\MeOH</t>
  </si>
  <si>
    <t>SHP.AUX_SYS.Fuels_And_Lubricants_Handling_And_Storage.SHIPFUELSYS.TANKCOMP14\m_tot\\MeOH</t>
  </si>
  <si>
    <t>SHP.AUX_SYS.Fuels_And_Lubricants_Handling_And_Storage.SHIPFUELSYS.TANKCOMP14\mass_margin\\MeOH</t>
  </si>
  <si>
    <t>SHP.AUX_SYS.Fuels_And_Lubricants_Handling_And_Storage.SHIPFUELSYS.TANKCOMP14\orientation.r11\\MeOH</t>
  </si>
  <si>
    <t>SHP.AUX_SYS.Fuels_And_Lubricants_Handling_And_Storage.SHIPFUELSYS.TANKCOMP14\orientation.r12\\MeOH</t>
  </si>
  <si>
    <t>SHP.AUX_SYS.Fuels_And_Lubricants_Handling_And_Storage.SHIPFUELSYS.TANKCOMP14\orientation.r13\\MeOH</t>
  </si>
  <si>
    <t>SHP.AUX_SYS.Fuels_And_Lubricants_Handling_And_Storage.SHIPFUELSYS.TANKCOMP14\orientation.r21\\MeOH</t>
  </si>
  <si>
    <t>SHP.AUX_SYS.Fuels_And_Lubricants_Handling_And_Storage.SHIPFUELSYS.TANKCOMP14\orientation.r22\\MeOH</t>
  </si>
  <si>
    <t>SHP.AUX_SYS.Fuels_And_Lubricants_Handling_And_Storage.SHIPFUELSYS.TANKCOMP14\orientation.r23\\MeOH</t>
  </si>
  <si>
    <t>SHP.AUX_SYS.Fuels_And_Lubricants_Handling_And_Storage.SHIPFUELSYS.TANKCOMP14\orientation.r31\\MeOH</t>
  </si>
  <si>
    <t>SHP.AUX_SYS.Fuels_And_Lubricants_Handling_And_Storage.SHIPFUELSYS.TANKCOMP14\orientation.r32\\MeOH</t>
  </si>
  <si>
    <t>SHP.AUX_SYS.Fuels_And_Lubricants_Handling_And_Storage.SHIPFUELSYS.TANKCOMP14\orientation.r33\\MeOH</t>
  </si>
  <si>
    <t>SHP.AUX_SYS.Fuels_And_Lubricants_Handling_And_Storage.SHIPFUELSYS.TANKCOMP14\V\\MeOH</t>
  </si>
  <si>
    <t>SHP.AUX_SYS.Fuels_And_Lubricants_Handling_And_Storage.SHIPFUELSYS.TANKCOMP14\wid_diameter\\MeOH</t>
  </si>
  <si>
    <t>SHP.AUX_SYS.Fuels_And_Lubricants_Handling_And_Storage.SHIPFUELSYS.TANKCOMP15\MeOH</t>
  </si>
  <si>
    <t>SHP.AUX_SYS.Fuels_And_Lubricants_Handling_And_Storage.SHIPFUELSYS.TANKCOMP15\CoG_x\\MeOH</t>
  </si>
  <si>
    <t>SHP.AUX_SYS.Fuels_And_Lubricants_Handling_And_Storage.SHIPFUELSYS.TANKCOMP15\CoG_y\\MeOH</t>
  </si>
  <si>
    <t>SHP.AUX_SYS.Fuels_And_Lubricants_Handling_And_Storage.SHIPFUELSYS.TANKCOMP15\CoG_z\\MeOH</t>
  </si>
  <si>
    <t>SHP.AUX_SYS.Fuels_And_Lubricants_Handling_And_Storage.SHIPFUELSYS.TANKCOMP15\CoG_Z_fuel\\MeOH</t>
  </si>
  <si>
    <t>SHP.AUX_SYS.Fuels_And_Lubricants_Handling_And_Storage.SHIPFUELSYS.TANKCOMP15\color\\MeOH</t>
  </si>
  <si>
    <t>SHP.AUX_SYS.Fuels_And_Lubricants_Handling_And_Storage.SHIPFUELSYS.TANKCOMP15\coord.x\\MeOH</t>
  </si>
  <si>
    <t>SHP.AUX_SYS.Fuels_And_Lubricants_Handling_And_Storage.SHIPFUELSYS.TANKCOMP15\coord.y\\MeOH</t>
  </si>
  <si>
    <t>SHP.AUX_SYS.Fuels_And_Lubricants_Handling_And_Storage.SHIPFUELSYS.TANKCOMP15\coord.z\\MeOH</t>
  </si>
  <si>
    <t>SHP.AUX_SYS.Fuels_And_Lubricants_Handling_And_Storage.SHIPFUELSYS.TANKCOMP15\h\\MeOH</t>
  </si>
  <si>
    <t>SHP.AUX_SYS.Fuels_And_Lubricants_Handling_And_Storage.SHIPFUELSYS.TANKCOMP15\kind\\MeOH</t>
  </si>
  <si>
    <t>SHP.AUX_SYS.Fuels_And_Lubricants_Handling_And_Storage.SHIPFUELSYS.TANKCOMP15\l\\MeOH</t>
  </si>
  <si>
    <t>SHP.AUX_SYS.Fuels_And_Lubricants_Handling_And_Storage.SHIPFUELSYS.TANKCOMP15\m\\MeOH</t>
  </si>
  <si>
    <t>SHP.AUX_SYS.Fuels_And_Lubricants_Handling_And_Storage.SHIPFUELSYS.TANKCOMP15\m_tot\\MeOH</t>
  </si>
  <si>
    <t>SHP.AUX_SYS.Fuels_And_Lubricants_Handling_And_Storage.SHIPFUELSYS.TANKCOMP15\mass_margin\\MeOH</t>
  </si>
  <si>
    <t>SHP.AUX_SYS.Fuels_And_Lubricants_Handling_And_Storage.SHIPFUELSYS.TANKCOMP15\orientation.r11\\MeOH</t>
  </si>
  <si>
    <t>SHP.AUX_SYS.Fuels_And_Lubricants_Handling_And_Storage.SHIPFUELSYS.TANKCOMP15\orientation.r12\\MeOH</t>
  </si>
  <si>
    <t>SHP.AUX_SYS.Fuels_And_Lubricants_Handling_And_Storage.SHIPFUELSYS.TANKCOMP15\orientation.r13\\MeOH</t>
  </si>
  <si>
    <t>SHP.AUX_SYS.Fuels_And_Lubricants_Handling_And_Storage.SHIPFUELSYS.TANKCOMP15\orientation.r21\\MeOH</t>
  </si>
  <si>
    <t>SHP.AUX_SYS.Fuels_And_Lubricants_Handling_And_Storage.SHIPFUELSYS.TANKCOMP15\orientation.r22\\MeOH</t>
  </si>
  <si>
    <t>SHP.AUX_SYS.Fuels_And_Lubricants_Handling_And_Storage.SHIPFUELSYS.TANKCOMP15\orientation.r23\\MeOH</t>
  </si>
  <si>
    <t>SHP.AUX_SYS.Fuels_And_Lubricants_Handling_And_Storage.SHIPFUELSYS.TANKCOMP15\orientation.r31\\MeOH</t>
  </si>
  <si>
    <t>SHP.AUX_SYS.Fuels_And_Lubricants_Handling_And_Storage.SHIPFUELSYS.TANKCOMP15\orientation.r32\\MeOH</t>
  </si>
  <si>
    <t>SHP.AUX_SYS.Fuels_And_Lubricants_Handling_And_Storage.SHIPFUELSYS.TANKCOMP15\orientation.r33\\MeOH</t>
  </si>
  <si>
    <t>SHP.AUX_SYS.Fuels_And_Lubricants_Handling_And_Storage.SHIPFUELSYS.TANKCOMP15\V\\MeOH</t>
  </si>
  <si>
    <t>SHP.AUX_SYS.Fuels_And_Lubricants_Handling_And_Storage.SHIPFUELSYS.TANKCOMP15\wid_diameter\\MeOH</t>
  </si>
  <si>
    <t xml:space="preserve">               Ballast Water</t>
  </si>
  <si>
    <t>SHP.AUX_SYS.Fuels_And_Lubricants_Handling_And_Storage.SHIPFUELSYS.TANKCOMP15.BW</t>
  </si>
  <si>
    <t>SHP.AUX_SYS.Fuels_And_Lubricants_Handling_And_Storage.SHIPFUELSYS.TANKCOMP15.BW\MeOH</t>
  </si>
  <si>
    <t>SHP.AUX_SYS.Fuels_And_Lubricants_Handling_And_Storage.SHIPFUELSYS.TANKCOMP15.BW\ρ\\MeOH</t>
  </si>
  <si>
    <t>SHP.AUX_SYS.Fuels_And_Lubricants_Handling_And_Storage.SHIPFUELSYS.TANKCOMP21\MeOH</t>
  </si>
  <si>
    <t>SHP.AUX_SYS.Fuels_And_Lubricants_Handling_And_Storage.SHIPFUELSYS.TANKCOMP21\CoG_x\\MeOH</t>
  </si>
  <si>
    <t>SHP.AUX_SYS.Fuels_And_Lubricants_Handling_And_Storage.SHIPFUELSYS.TANKCOMP21\CoG_y\\MeOH</t>
  </si>
  <si>
    <t>SHP.AUX_SYS.Fuels_And_Lubricants_Handling_And_Storage.SHIPFUELSYS.TANKCOMP21\CoG_z\\MeOH</t>
  </si>
  <si>
    <t>SHP.AUX_SYS.Fuels_And_Lubricants_Handling_And_Storage.SHIPFUELSYS.TANKCOMP21\CoG_Z_fuel\\MeOH</t>
  </si>
  <si>
    <t>SHP.AUX_SYS.Fuels_And_Lubricants_Handling_And_Storage.SHIPFUELSYS.TANKCOMP21\color\\MeOH</t>
  </si>
  <si>
    <t>SHP.AUX_SYS.Fuels_And_Lubricants_Handling_And_Storage.SHIPFUELSYS.TANKCOMP21\coord.x\\MeOH</t>
  </si>
  <si>
    <t>SHP.AUX_SYS.Fuels_And_Lubricants_Handling_And_Storage.SHIPFUELSYS.TANKCOMP21\coord.y\\MeOH</t>
  </si>
  <si>
    <t>SHP.AUX_SYS.Fuels_And_Lubricants_Handling_And_Storage.SHIPFUELSYS.TANKCOMP21\coord.z\\MeOH</t>
  </si>
  <si>
    <t>SHP.AUX_SYS.Fuels_And_Lubricants_Handling_And_Storage.SHIPFUELSYS.TANKCOMP21\h\\MeOH</t>
  </si>
  <si>
    <t>SHP.AUX_SYS.Fuels_And_Lubricants_Handling_And_Storage.SHIPFUELSYS.TANKCOMP21\kind\\MeOH</t>
  </si>
  <si>
    <t>SHP.AUX_SYS.Fuels_And_Lubricants_Handling_And_Storage.SHIPFUELSYS.TANKCOMP21\l\\MeOH</t>
  </si>
  <si>
    <t>SHP.AUX_SYS.Fuels_And_Lubricants_Handling_And_Storage.SHIPFUELSYS.TANKCOMP21\m\\MeOH</t>
  </si>
  <si>
    <t>SHP.AUX_SYS.Fuels_And_Lubricants_Handling_And_Storage.SHIPFUELSYS.TANKCOMP21\m_tot\\MeOH</t>
  </si>
  <si>
    <t>SHP.AUX_SYS.Fuels_And_Lubricants_Handling_And_Storage.SHIPFUELSYS.TANKCOMP21\mass_margin\\MeOH</t>
  </si>
  <si>
    <t>SHP.AUX_SYS.Fuels_And_Lubricants_Handling_And_Storage.SHIPFUELSYS.TANKCOMP21\orientation.r11\\MeOH</t>
  </si>
  <si>
    <t>SHP.AUX_SYS.Fuels_And_Lubricants_Handling_And_Storage.SHIPFUELSYS.TANKCOMP21\orientation.r12\\MeOH</t>
  </si>
  <si>
    <t>SHP.AUX_SYS.Fuels_And_Lubricants_Handling_And_Storage.SHIPFUELSYS.TANKCOMP21\orientation.r13\\MeOH</t>
  </si>
  <si>
    <t>SHP.AUX_SYS.Fuels_And_Lubricants_Handling_And_Storage.SHIPFUELSYS.TANKCOMP21\orientation.r21\\MeOH</t>
  </si>
  <si>
    <t>SHP.AUX_SYS.Fuels_And_Lubricants_Handling_And_Storage.SHIPFUELSYS.TANKCOMP21\orientation.r22\\MeOH</t>
  </si>
  <si>
    <t>SHP.AUX_SYS.Fuels_And_Lubricants_Handling_And_Storage.SHIPFUELSYS.TANKCOMP21\orientation.r23\\MeOH</t>
  </si>
  <si>
    <t>SHP.AUX_SYS.Fuels_And_Lubricants_Handling_And_Storage.SHIPFUELSYS.TANKCOMP21\orientation.r31\\MeOH</t>
  </si>
  <si>
    <t>SHP.AUX_SYS.Fuels_And_Lubricants_Handling_And_Storage.SHIPFUELSYS.TANKCOMP21\orientation.r32\\MeOH</t>
  </si>
  <si>
    <t>SHP.AUX_SYS.Fuels_And_Lubricants_Handling_And_Storage.SHIPFUELSYS.TANKCOMP21\orientation.r33\\MeOH</t>
  </si>
  <si>
    <t>SHP.AUX_SYS.Fuels_And_Lubricants_Handling_And_Storage.SHIPFUELSYS.TANKCOMP21\V\\MeOH</t>
  </si>
  <si>
    <t>SHP.AUX_SYS.Fuels_And_Lubricants_Handling_And_Storage.SHIPFUELSYS.TANKCOMP21\wid_diameter\\MeOH</t>
  </si>
  <si>
    <t>SHP.AUX_SYS.Fuels_And_Lubricants_Handling_And_Storage.SHIPFUELSYS.TANKCOMP21.MGO\MeOH</t>
  </si>
  <si>
    <t>SHP.AUX_SYS.Fuels_And_Lubricants_Handling_And_Storage.SHIPFUELSYS.TANKCOMP21.MGO\ρ\\MeOH</t>
  </si>
  <si>
    <t>SHP.AUX_SYS.Fuels_And_Lubricants_Handling_And_Storage.SHIPFUELSYS.TANKCOMP22\MeOH</t>
  </si>
  <si>
    <t>SHP.AUX_SYS.Fuels_And_Lubricants_Handling_And_Storage.SHIPFUELSYS.TANKCOMP22\CoG_x\\MeOH</t>
  </si>
  <si>
    <t>SHP.AUX_SYS.Fuels_And_Lubricants_Handling_And_Storage.SHIPFUELSYS.TANKCOMP22\CoG_y\\MeOH</t>
  </si>
  <si>
    <t>SHP.AUX_SYS.Fuels_And_Lubricants_Handling_And_Storage.SHIPFUELSYS.TANKCOMP22\CoG_z\\MeOH</t>
  </si>
  <si>
    <t>SHP.AUX_SYS.Fuels_And_Lubricants_Handling_And_Storage.SHIPFUELSYS.TANKCOMP22\CoG_Z_fuel\\MeOH</t>
  </si>
  <si>
    <t>SHP.AUX_SYS.Fuels_And_Lubricants_Handling_And_Storage.SHIPFUELSYS.TANKCOMP22\color\\MeOH</t>
  </si>
  <si>
    <t>SHP.AUX_SYS.Fuels_And_Lubricants_Handling_And_Storage.SHIPFUELSYS.TANKCOMP22\coord.x\\MeOH</t>
  </si>
  <si>
    <t>SHP.AUX_SYS.Fuels_And_Lubricants_Handling_And_Storage.SHIPFUELSYS.TANKCOMP22\coord.y\\MeOH</t>
  </si>
  <si>
    <t>SHP.AUX_SYS.Fuels_And_Lubricants_Handling_And_Storage.SHIPFUELSYS.TANKCOMP22\coord.z\\MeOH</t>
  </si>
  <si>
    <t>SHP.AUX_SYS.Fuels_And_Lubricants_Handling_And_Storage.SHIPFUELSYS.TANKCOMP22\h\\MeOH</t>
  </si>
  <si>
    <t>SHP.AUX_SYS.Fuels_And_Lubricants_Handling_And_Storage.SHIPFUELSYS.TANKCOMP22\kind\\MeOH</t>
  </si>
  <si>
    <t>SHP.AUX_SYS.Fuels_And_Lubricants_Handling_And_Storage.SHIPFUELSYS.TANKCOMP22\l\\MeOH</t>
  </si>
  <si>
    <t>SHP.AUX_SYS.Fuels_And_Lubricants_Handling_And_Storage.SHIPFUELSYS.TANKCOMP22\m\\MeOH</t>
  </si>
  <si>
    <t>SHP.AUX_SYS.Fuels_And_Lubricants_Handling_And_Storage.SHIPFUELSYS.TANKCOMP22\m_tot\\MeOH</t>
  </si>
  <si>
    <t>SHP.AUX_SYS.Fuels_And_Lubricants_Handling_And_Storage.SHIPFUELSYS.TANKCOMP22\mass_margin\\MeOH</t>
  </si>
  <si>
    <t>SHP.AUX_SYS.Fuels_And_Lubricants_Handling_And_Storage.SHIPFUELSYS.TANKCOMP22\orientation.r11\\MeOH</t>
  </si>
  <si>
    <t>SHP.AUX_SYS.Fuels_And_Lubricants_Handling_And_Storage.SHIPFUELSYS.TANKCOMP22\orientation.r12\\MeOH</t>
  </si>
  <si>
    <t>SHP.AUX_SYS.Fuels_And_Lubricants_Handling_And_Storage.SHIPFUELSYS.TANKCOMP22\orientation.r13\\MeOH</t>
  </si>
  <si>
    <t>SHP.AUX_SYS.Fuels_And_Lubricants_Handling_And_Storage.SHIPFUELSYS.TANKCOMP22\orientation.r21\\MeOH</t>
  </si>
  <si>
    <t>SHP.AUX_SYS.Fuels_And_Lubricants_Handling_And_Storage.SHIPFUELSYS.TANKCOMP22\orientation.r22\\MeOH</t>
  </si>
  <si>
    <t>SHP.AUX_SYS.Fuels_And_Lubricants_Handling_And_Storage.SHIPFUELSYS.TANKCOMP22\orientation.r23\\MeOH</t>
  </si>
  <si>
    <t>SHP.AUX_SYS.Fuels_And_Lubricants_Handling_And_Storage.SHIPFUELSYS.TANKCOMP22\orientation.r31\\MeOH</t>
  </si>
  <si>
    <t>SHP.AUX_SYS.Fuels_And_Lubricants_Handling_And_Storage.SHIPFUELSYS.TANKCOMP22\orientation.r32\\MeOH</t>
  </si>
  <si>
    <t>SHP.AUX_SYS.Fuels_And_Lubricants_Handling_And_Storage.SHIPFUELSYS.TANKCOMP22\orientation.r33\\MeOH</t>
  </si>
  <si>
    <t>SHP.AUX_SYS.Fuels_And_Lubricants_Handling_And_Storage.SHIPFUELSYS.TANKCOMP22\V\\MeOH</t>
  </si>
  <si>
    <t>SHP.AUX_SYS.Fuels_And_Lubricants_Handling_And_Storage.SHIPFUELSYS.TANKCOMP22\wid_diameter\\MeOH</t>
  </si>
  <si>
    <t>SHP.AUX_SYS.Fuels_And_Lubricants_Handling_And_Storage.SHIPFUELSYS.TANKCOMP22.MGO\MeOH</t>
  </si>
  <si>
    <t>SHP.AUX_SYS.Fuels_And_Lubricants_Handling_And_Storage.SHIPFUELSYS.TANKCOMP22.MGO\ρ\\MeOH</t>
  </si>
  <si>
    <t>SHP.AUX_SYS.Fuels_And_Lubricants_Handling_And_Storage.SHIPFUELSYS.TANKCOMP24\MeOH</t>
  </si>
  <si>
    <t>SHP.AUX_SYS.Fuels_And_Lubricants_Handling_And_Storage.SHIPFUELSYS.TANKCOMP24\CoG_x\\MeOH</t>
  </si>
  <si>
    <t>SHP.AUX_SYS.Fuels_And_Lubricants_Handling_And_Storage.SHIPFUELSYS.TANKCOMP24\CoG_y\\MeOH</t>
  </si>
  <si>
    <t>SHP.AUX_SYS.Fuels_And_Lubricants_Handling_And_Storage.SHIPFUELSYS.TANKCOMP24\CoG_z\\MeOH</t>
  </si>
  <si>
    <t>SHP.AUX_SYS.Fuels_And_Lubricants_Handling_And_Storage.SHIPFUELSYS.TANKCOMP24\CoG_Z_fuel\\MeOH</t>
  </si>
  <si>
    <t>SHP.AUX_SYS.Fuels_And_Lubricants_Handling_And_Storage.SHIPFUELSYS.TANKCOMP24\color\\MeOH</t>
  </si>
  <si>
    <t>SHP.AUX_SYS.Fuels_And_Lubricants_Handling_And_Storage.SHIPFUELSYS.TANKCOMP24\coord.x\\MeOH</t>
  </si>
  <si>
    <t>SHP.AUX_SYS.Fuels_And_Lubricants_Handling_And_Storage.SHIPFUELSYS.TANKCOMP24\coord.y\\MeOH</t>
  </si>
  <si>
    <t>SHP.AUX_SYS.Fuels_And_Lubricants_Handling_And_Storage.SHIPFUELSYS.TANKCOMP24\coord.z\\MeOH</t>
  </si>
  <si>
    <t>SHP.AUX_SYS.Fuels_And_Lubricants_Handling_And_Storage.SHIPFUELSYS.TANKCOMP24\h\\MeOH</t>
  </si>
  <si>
    <t>SHP.AUX_SYS.Fuels_And_Lubricants_Handling_And_Storage.SHIPFUELSYS.TANKCOMP24\kind\\MeOH</t>
  </si>
  <si>
    <t>SHP.AUX_SYS.Fuels_And_Lubricants_Handling_And_Storage.SHIPFUELSYS.TANKCOMP24\l\\MeOH</t>
  </si>
  <si>
    <t>SHP.AUX_SYS.Fuels_And_Lubricants_Handling_And_Storage.SHIPFUELSYS.TANKCOMP24\m\\MeOH</t>
  </si>
  <si>
    <t>SHP.AUX_SYS.Fuels_And_Lubricants_Handling_And_Storage.SHIPFUELSYS.TANKCOMP24\m_tot\\MeOH</t>
  </si>
  <si>
    <t>SHP.AUX_SYS.Fuels_And_Lubricants_Handling_And_Storage.SHIPFUELSYS.TANKCOMP24\mass_margin\\MeOH</t>
  </si>
  <si>
    <t>SHP.AUX_SYS.Fuels_And_Lubricants_Handling_And_Storage.SHIPFUELSYS.TANKCOMP24\orientation.r11\\MeOH</t>
  </si>
  <si>
    <t>SHP.AUX_SYS.Fuels_And_Lubricants_Handling_And_Storage.SHIPFUELSYS.TANKCOMP24\orientation.r12\\MeOH</t>
  </si>
  <si>
    <t>SHP.AUX_SYS.Fuels_And_Lubricants_Handling_And_Storage.SHIPFUELSYS.TANKCOMP24\orientation.r13\\MeOH</t>
  </si>
  <si>
    <t>SHP.AUX_SYS.Fuels_And_Lubricants_Handling_And_Storage.SHIPFUELSYS.TANKCOMP24\orientation.r21\\MeOH</t>
  </si>
  <si>
    <t>SHP.AUX_SYS.Fuels_And_Lubricants_Handling_And_Storage.SHIPFUELSYS.TANKCOMP24\orientation.r22\\MeOH</t>
  </si>
  <si>
    <t>SHP.AUX_SYS.Fuels_And_Lubricants_Handling_And_Storage.SHIPFUELSYS.TANKCOMP24\orientation.r23\\MeOH</t>
  </si>
  <si>
    <t>SHP.AUX_SYS.Fuels_And_Lubricants_Handling_And_Storage.SHIPFUELSYS.TANKCOMP24\orientation.r31\\MeOH</t>
  </si>
  <si>
    <t>SHP.AUX_SYS.Fuels_And_Lubricants_Handling_And_Storage.SHIPFUELSYS.TANKCOMP24\orientation.r32\\MeOH</t>
  </si>
  <si>
    <t>SHP.AUX_SYS.Fuels_And_Lubricants_Handling_And_Storage.SHIPFUELSYS.TANKCOMP24\orientation.r33\\MeOH</t>
  </si>
  <si>
    <t>SHP.AUX_SYS.Fuels_And_Lubricants_Handling_And_Storage.SHIPFUELSYS.TANKCOMP24\V\\MeOH</t>
  </si>
  <si>
    <t>SHP.AUX_SYS.Fuels_And_Lubricants_Handling_And_Storage.SHIPFUELSYS.TANKCOMP24\wid_diameter\\MeOH</t>
  </si>
  <si>
    <t>SHP.AUX_SYS.Fuels_And_Lubricants_Handling_And_Storage.SHIPFUELSYS.TANKCOMP24.MGO\MeOH</t>
  </si>
  <si>
    <t>SHP.AUX_SYS.Fuels_And_Lubricants_Handling_And_Storage.SHIPFUELSYS.TANKCOMP24.MGO\ρ\\MeOH</t>
  </si>
  <si>
    <t>SHP.AUX_SYS.Fuels_And_Lubricants_Handling_And_Storage.SHIPFUELSYS.TANKCOMP25\MeOH</t>
  </si>
  <si>
    <t>SHP.AUX_SYS.Fuels_And_Lubricants_Handling_And_Storage.SHIPFUELSYS.TANKCOMP25\CoG_x\\MeOH</t>
  </si>
  <si>
    <t>SHP.AUX_SYS.Fuels_And_Lubricants_Handling_And_Storage.SHIPFUELSYS.TANKCOMP25\CoG_y\\MeOH</t>
  </si>
  <si>
    <t>SHP.AUX_SYS.Fuels_And_Lubricants_Handling_And_Storage.SHIPFUELSYS.TANKCOMP25\CoG_z\\MeOH</t>
  </si>
  <si>
    <t>SHP.AUX_SYS.Fuels_And_Lubricants_Handling_And_Storage.SHIPFUELSYS.TANKCOMP25\CoG_Z_fuel\\MeOH</t>
  </si>
  <si>
    <t>SHP.AUX_SYS.Fuels_And_Lubricants_Handling_And_Storage.SHIPFUELSYS.TANKCOMP25\color\\MeOH</t>
  </si>
  <si>
    <t>SHP.AUX_SYS.Fuels_And_Lubricants_Handling_And_Storage.SHIPFUELSYS.TANKCOMP25\coord.x\\MeOH</t>
  </si>
  <si>
    <t>SHP.AUX_SYS.Fuels_And_Lubricants_Handling_And_Storage.SHIPFUELSYS.TANKCOMP25\coord.y\\MeOH</t>
  </si>
  <si>
    <t>SHP.AUX_SYS.Fuels_And_Lubricants_Handling_And_Storage.SHIPFUELSYS.TANKCOMP25\coord.z\\MeOH</t>
  </si>
  <si>
    <t>SHP.AUX_SYS.Fuels_And_Lubricants_Handling_And_Storage.SHIPFUELSYS.TANKCOMP25\h\\MeOH</t>
  </si>
  <si>
    <t>SHP.AUX_SYS.Fuels_And_Lubricants_Handling_And_Storage.SHIPFUELSYS.TANKCOMP25\kind\\MeOH</t>
  </si>
  <si>
    <t>SHP.AUX_SYS.Fuels_And_Lubricants_Handling_And_Storage.SHIPFUELSYS.TANKCOMP25\l\\MeOH</t>
  </si>
  <si>
    <t>SHP.AUX_SYS.Fuels_And_Lubricants_Handling_And_Storage.SHIPFUELSYS.TANKCOMP25\m\\MeOH</t>
  </si>
  <si>
    <t>SHP.AUX_SYS.Fuels_And_Lubricants_Handling_And_Storage.SHIPFUELSYS.TANKCOMP25\m_tot\\MeOH</t>
  </si>
  <si>
    <t>SHP.AUX_SYS.Fuels_And_Lubricants_Handling_And_Storage.SHIPFUELSYS.TANKCOMP25\mass_margin\\MeOH</t>
  </si>
  <si>
    <t>SHP.AUX_SYS.Fuels_And_Lubricants_Handling_And_Storage.SHIPFUELSYS.TANKCOMP25\orientation.r11\\MeOH</t>
  </si>
  <si>
    <t>SHP.AUX_SYS.Fuels_And_Lubricants_Handling_And_Storage.SHIPFUELSYS.TANKCOMP25\orientation.r12\\MeOH</t>
  </si>
  <si>
    <t>SHP.AUX_SYS.Fuels_And_Lubricants_Handling_And_Storage.SHIPFUELSYS.TANKCOMP25\orientation.r13\\MeOH</t>
  </si>
  <si>
    <t>SHP.AUX_SYS.Fuels_And_Lubricants_Handling_And_Storage.SHIPFUELSYS.TANKCOMP25\orientation.r21\\MeOH</t>
  </si>
  <si>
    <t>SHP.AUX_SYS.Fuels_And_Lubricants_Handling_And_Storage.SHIPFUELSYS.TANKCOMP25\orientation.r22\\MeOH</t>
  </si>
  <si>
    <t>SHP.AUX_SYS.Fuels_And_Lubricants_Handling_And_Storage.SHIPFUELSYS.TANKCOMP25\orientation.r23\\MeOH</t>
  </si>
  <si>
    <t>SHP.AUX_SYS.Fuels_And_Lubricants_Handling_And_Storage.SHIPFUELSYS.TANKCOMP25\orientation.r31\\MeOH</t>
  </si>
  <si>
    <t>SHP.AUX_SYS.Fuels_And_Lubricants_Handling_And_Storage.SHIPFUELSYS.TANKCOMP25\orientation.r32\\MeOH</t>
  </si>
  <si>
    <t>SHP.AUX_SYS.Fuels_And_Lubricants_Handling_And_Storage.SHIPFUELSYS.TANKCOMP25\orientation.r33\\MeOH</t>
  </si>
  <si>
    <t>SHP.AUX_SYS.Fuels_And_Lubricants_Handling_And_Storage.SHIPFUELSYS.TANKCOMP25\V\\MeOH</t>
  </si>
  <si>
    <t>SHP.AUX_SYS.Fuels_And_Lubricants_Handling_And_Storage.SHIPFUELSYS.TANKCOMP25\wid_diameter\\MeOH</t>
  </si>
  <si>
    <t>SHP.AUX_SYS.Fuels_And_Lubricants_Handling_And_Storage.SHIPFUELSYS.TANKCOMP25.MGO\MeOH</t>
  </si>
  <si>
    <t>SHP.AUX_SYS.Fuels_And_Lubricants_Handling_And_Storage.SHIPFUELSYS.TANKCOMP25.MGO\ρ\\MeOH</t>
  </si>
  <si>
    <t>SHP.AUX_SYS.Fuels_And_Lubricants_Handling_And_Storage.SHIPFUELSYS.TANKCOMP26\MeOH</t>
  </si>
  <si>
    <t>SHP.AUX_SYS.Fuels_And_Lubricants_Handling_And_Storage.SHIPFUELSYS.TANKCOMP26\CoG_x\\MeOH</t>
  </si>
  <si>
    <t>SHP.AUX_SYS.Fuels_And_Lubricants_Handling_And_Storage.SHIPFUELSYS.TANKCOMP26\CoG_y\\MeOH</t>
  </si>
  <si>
    <t>SHP.AUX_SYS.Fuels_And_Lubricants_Handling_And_Storage.SHIPFUELSYS.TANKCOMP26\CoG_z\\MeOH</t>
  </si>
  <si>
    <t>SHP.AUX_SYS.Fuels_And_Lubricants_Handling_And_Storage.SHIPFUELSYS.TANKCOMP26\CoG_Z_fuel\\MeOH</t>
  </si>
  <si>
    <t>SHP.AUX_SYS.Fuels_And_Lubricants_Handling_And_Storage.SHIPFUELSYS.TANKCOMP26\color\\MeOH</t>
  </si>
  <si>
    <t>SHP.AUX_SYS.Fuels_And_Lubricants_Handling_And_Storage.SHIPFUELSYS.TANKCOMP26\coord.x\\MeOH</t>
  </si>
  <si>
    <t>SHP.AUX_SYS.Fuels_And_Lubricants_Handling_And_Storage.SHIPFUELSYS.TANKCOMP26\coord.y\\MeOH</t>
  </si>
  <si>
    <t>SHP.AUX_SYS.Fuels_And_Lubricants_Handling_And_Storage.SHIPFUELSYS.TANKCOMP26\coord.z\\MeOH</t>
  </si>
  <si>
    <t>SHP.AUX_SYS.Fuels_And_Lubricants_Handling_And_Storage.SHIPFUELSYS.TANKCOMP26\h\\MeOH</t>
  </si>
  <si>
    <t>SHP.AUX_SYS.Fuels_And_Lubricants_Handling_And_Storage.SHIPFUELSYS.TANKCOMP26\kind\\MeOH</t>
  </si>
  <si>
    <t>SHP.AUX_SYS.Fuels_And_Lubricants_Handling_And_Storage.SHIPFUELSYS.TANKCOMP26\l\\MeOH</t>
  </si>
  <si>
    <t>SHP.AUX_SYS.Fuels_And_Lubricants_Handling_And_Storage.SHIPFUELSYS.TANKCOMP26\m\\MeOH</t>
  </si>
  <si>
    <t>SHP.AUX_SYS.Fuels_And_Lubricants_Handling_And_Storage.SHIPFUELSYS.TANKCOMP26\m_tot\\MeOH</t>
  </si>
  <si>
    <t>SHP.AUX_SYS.Fuels_And_Lubricants_Handling_And_Storage.SHIPFUELSYS.TANKCOMP26\mass_margin\\MeOH</t>
  </si>
  <si>
    <t>SHP.AUX_SYS.Fuels_And_Lubricants_Handling_And_Storage.SHIPFUELSYS.TANKCOMP26\orientation.r11\\MeOH</t>
  </si>
  <si>
    <t>SHP.AUX_SYS.Fuels_And_Lubricants_Handling_And_Storage.SHIPFUELSYS.TANKCOMP26\orientation.r12\\MeOH</t>
  </si>
  <si>
    <t>SHP.AUX_SYS.Fuels_And_Lubricants_Handling_And_Storage.SHIPFUELSYS.TANKCOMP26\orientation.r13\\MeOH</t>
  </si>
  <si>
    <t>SHP.AUX_SYS.Fuels_And_Lubricants_Handling_And_Storage.SHIPFUELSYS.TANKCOMP26\orientation.r21\\MeOH</t>
  </si>
  <si>
    <t>SHP.AUX_SYS.Fuels_And_Lubricants_Handling_And_Storage.SHIPFUELSYS.TANKCOMP26\orientation.r22\\MeOH</t>
  </si>
  <si>
    <t>SHP.AUX_SYS.Fuels_And_Lubricants_Handling_And_Storage.SHIPFUELSYS.TANKCOMP26\orientation.r23\\MeOH</t>
  </si>
  <si>
    <t>SHP.AUX_SYS.Fuels_And_Lubricants_Handling_And_Storage.SHIPFUELSYS.TANKCOMP26\orientation.r31\\MeOH</t>
  </si>
  <si>
    <t>SHP.AUX_SYS.Fuels_And_Lubricants_Handling_And_Storage.SHIPFUELSYS.TANKCOMP26\orientation.r32\\MeOH</t>
  </si>
  <si>
    <t>SHP.AUX_SYS.Fuels_And_Lubricants_Handling_And_Storage.SHIPFUELSYS.TANKCOMP26\orientation.r33\\MeOH</t>
  </si>
  <si>
    <t>SHP.AUX_SYS.Fuels_And_Lubricants_Handling_And_Storage.SHIPFUELSYS.TANKCOMP26\V\\MeOH</t>
  </si>
  <si>
    <t>SHP.AUX_SYS.Fuels_And_Lubricants_Handling_And_Storage.SHIPFUELSYS.TANKCOMP26\wid_diameter\\MeOH</t>
  </si>
  <si>
    <t>SHP.AUX_SYS.Fuels_And_Lubricants_Handling_And_Storage.SHIPFUELSYS.TANKCOMP26.MGO\MeOH</t>
  </si>
  <si>
    <t>SHP.AUX_SYS.Fuels_And_Lubricants_Handling_And_Storage.SHIPFUELSYS.TANKCOMP26.MGO\ρ\\MeOH</t>
  </si>
  <si>
    <t>SHP.AUX_SYS.Fuels_And_Lubricants_Handling_And_Storage.SHIPFUELSYS.TANKCOMP27\MeOH</t>
  </si>
  <si>
    <t>SHP.AUX_SYS.Fuels_And_Lubricants_Handling_And_Storage.SHIPFUELSYS.TANKCOMP27\CoG_x\\MeOH</t>
  </si>
  <si>
    <t>SHP.AUX_SYS.Fuels_And_Lubricants_Handling_And_Storage.SHIPFUELSYS.TANKCOMP27\CoG_y\\MeOH</t>
  </si>
  <si>
    <t>SHP.AUX_SYS.Fuels_And_Lubricants_Handling_And_Storage.SHIPFUELSYS.TANKCOMP27\CoG_z\\MeOH</t>
  </si>
  <si>
    <t>SHP.AUX_SYS.Fuels_And_Lubricants_Handling_And_Storage.SHIPFUELSYS.TANKCOMP27\CoG_Z_fuel\\MeOH</t>
  </si>
  <si>
    <t>SHP.AUX_SYS.Fuels_And_Lubricants_Handling_And_Storage.SHIPFUELSYS.TANKCOMP27\color\\MeOH</t>
  </si>
  <si>
    <t>SHP.AUX_SYS.Fuels_And_Lubricants_Handling_And_Storage.SHIPFUELSYS.TANKCOMP27\coord.x\\MeOH</t>
  </si>
  <si>
    <t>SHP.AUX_SYS.Fuels_And_Lubricants_Handling_And_Storage.SHIPFUELSYS.TANKCOMP27\coord.y\\MeOH</t>
  </si>
  <si>
    <t>SHP.AUX_SYS.Fuels_And_Lubricants_Handling_And_Storage.SHIPFUELSYS.TANKCOMP27\coord.z\\MeOH</t>
  </si>
  <si>
    <t>SHP.AUX_SYS.Fuels_And_Lubricants_Handling_And_Storage.SHIPFUELSYS.TANKCOMP27\h\\MeOH</t>
  </si>
  <si>
    <t>SHP.AUX_SYS.Fuels_And_Lubricants_Handling_And_Storage.SHIPFUELSYS.TANKCOMP27\kind\\MeOH</t>
  </si>
  <si>
    <t>SHP.AUX_SYS.Fuels_And_Lubricants_Handling_And_Storage.SHIPFUELSYS.TANKCOMP27\l\\MeOH</t>
  </si>
  <si>
    <t>SHP.AUX_SYS.Fuels_And_Lubricants_Handling_And_Storage.SHIPFUELSYS.TANKCOMP27\m\\MeOH</t>
  </si>
  <si>
    <t>SHP.AUX_SYS.Fuels_And_Lubricants_Handling_And_Storage.SHIPFUELSYS.TANKCOMP27\m_tot\\MeOH</t>
  </si>
  <si>
    <t>SHP.AUX_SYS.Fuels_And_Lubricants_Handling_And_Storage.SHIPFUELSYS.TANKCOMP27\mass_margin\\MeOH</t>
  </si>
  <si>
    <t>SHP.AUX_SYS.Fuels_And_Lubricants_Handling_And_Storage.SHIPFUELSYS.TANKCOMP27\orientation.r11\\MeOH</t>
  </si>
  <si>
    <t>SHP.AUX_SYS.Fuels_And_Lubricants_Handling_And_Storage.SHIPFUELSYS.TANKCOMP27\orientation.r12\\MeOH</t>
  </si>
  <si>
    <t>SHP.AUX_SYS.Fuels_And_Lubricants_Handling_And_Storage.SHIPFUELSYS.TANKCOMP27\orientation.r13\\MeOH</t>
  </si>
  <si>
    <t>SHP.AUX_SYS.Fuels_And_Lubricants_Handling_And_Storage.SHIPFUELSYS.TANKCOMP27\orientation.r21\\MeOH</t>
  </si>
  <si>
    <t>SHP.AUX_SYS.Fuels_And_Lubricants_Handling_And_Storage.SHIPFUELSYS.TANKCOMP27\orientation.r22\\MeOH</t>
  </si>
  <si>
    <t>SHP.AUX_SYS.Fuels_And_Lubricants_Handling_And_Storage.SHIPFUELSYS.TANKCOMP27\orientation.r23\\MeOH</t>
  </si>
  <si>
    <t>SHP.AUX_SYS.Fuels_And_Lubricants_Handling_And_Storage.SHIPFUELSYS.TANKCOMP27\orientation.r31\\MeOH</t>
  </si>
  <si>
    <t>SHP.AUX_SYS.Fuels_And_Lubricants_Handling_And_Storage.SHIPFUELSYS.TANKCOMP27\orientation.r32\\MeOH</t>
  </si>
  <si>
    <t>SHP.AUX_SYS.Fuels_And_Lubricants_Handling_And_Storage.SHIPFUELSYS.TANKCOMP27\orientation.r33\\MeOH</t>
  </si>
  <si>
    <t>SHP.AUX_SYS.Fuels_And_Lubricants_Handling_And_Storage.SHIPFUELSYS.TANKCOMP27\V\\MeOH</t>
  </si>
  <si>
    <t>SHP.AUX_SYS.Fuels_And_Lubricants_Handling_And_Storage.SHIPFUELSYS.TANKCOMP27\wid_diameter\\MeOH</t>
  </si>
  <si>
    <t>SHP.AUX_SYS.Fuels_And_Lubricants_Handling_And_Storage.SHIPFUELSYS.TANKCOMP27.MGO\MeOH</t>
  </si>
  <si>
    <t>SHP.AUX_SYS.Fuels_And_Lubricants_Handling_And_Storage.SHIPFUELSYS.TANKCOMP27.MGO\ρ\\MeOH</t>
  </si>
  <si>
    <t>SHP.AUX_SYS.Fuels_And_Lubricants_Handling_And_Storage.SHIPFUELSYS.TANKCOMP28\MeOH</t>
  </si>
  <si>
    <t>SHP.AUX_SYS.Fuels_And_Lubricants_Handling_And_Storage.SHIPFUELSYS.TANKCOMP28\CoG_x\\MeOH</t>
  </si>
  <si>
    <t>SHP.AUX_SYS.Fuels_And_Lubricants_Handling_And_Storage.SHIPFUELSYS.TANKCOMP28\CoG_y\\MeOH</t>
  </si>
  <si>
    <t>SHP.AUX_SYS.Fuels_And_Lubricants_Handling_And_Storage.SHIPFUELSYS.TANKCOMP28\CoG_z\\MeOH</t>
  </si>
  <si>
    <t>SHP.AUX_SYS.Fuels_And_Lubricants_Handling_And_Storage.SHIPFUELSYS.TANKCOMP28\CoG_Z_fuel\\MeOH</t>
  </si>
  <si>
    <t>SHP.AUX_SYS.Fuels_And_Lubricants_Handling_And_Storage.SHIPFUELSYS.TANKCOMP28\color\\MeOH</t>
  </si>
  <si>
    <t>SHP.AUX_SYS.Fuels_And_Lubricants_Handling_And_Storage.SHIPFUELSYS.TANKCOMP28\coord.x\\MeOH</t>
  </si>
  <si>
    <t>SHP.AUX_SYS.Fuels_And_Lubricants_Handling_And_Storage.SHIPFUELSYS.TANKCOMP28\coord.y\\MeOH</t>
  </si>
  <si>
    <t>SHP.AUX_SYS.Fuels_And_Lubricants_Handling_And_Storage.SHIPFUELSYS.TANKCOMP28\coord.z\\MeOH</t>
  </si>
  <si>
    <t>SHP.AUX_SYS.Fuels_And_Lubricants_Handling_And_Storage.SHIPFUELSYS.TANKCOMP28\h\\MeOH</t>
  </si>
  <si>
    <t>SHP.AUX_SYS.Fuels_And_Lubricants_Handling_And_Storage.SHIPFUELSYS.TANKCOMP28\kind\\MeOH</t>
  </si>
  <si>
    <t>SHP.AUX_SYS.Fuels_And_Lubricants_Handling_And_Storage.SHIPFUELSYS.TANKCOMP28\l\\MeOH</t>
  </si>
  <si>
    <t>SHP.AUX_SYS.Fuels_And_Lubricants_Handling_And_Storage.SHIPFUELSYS.TANKCOMP28\m\\MeOH</t>
  </si>
  <si>
    <t>SHP.AUX_SYS.Fuels_And_Lubricants_Handling_And_Storage.SHIPFUELSYS.TANKCOMP28\m_tot\\MeOH</t>
  </si>
  <si>
    <t>SHP.AUX_SYS.Fuels_And_Lubricants_Handling_And_Storage.SHIPFUELSYS.TANKCOMP28\mass_margin\\MeOH</t>
  </si>
  <si>
    <t>SHP.AUX_SYS.Fuels_And_Lubricants_Handling_And_Storage.SHIPFUELSYS.TANKCOMP28\orientation.r11\\MeOH</t>
  </si>
  <si>
    <t>SHP.AUX_SYS.Fuels_And_Lubricants_Handling_And_Storage.SHIPFUELSYS.TANKCOMP28\orientation.r12\\MeOH</t>
  </si>
  <si>
    <t>SHP.AUX_SYS.Fuels_And_Lubricants_Handling_And_Storage.SHIPFUELSYS.TANKCOMP28\orientation.r13\\MeOH</t>
  </si>
  <si>
    <t>SHP.AUX_SYS.Fuels_And_Lubricants_Handling_And_Storage.SHIPFUELSYS.TANKCOMP28\orientation.r21\\MeOH</t>
  </si>
  <si>
    <t>SHP.AUX_SYS.Fuels_And_Lubricants_Handling_And_Storage.SHIPFUELSYS.TANKCOMP28\orientation.r22\\MeOH</t>
  </si>
  <si>
    <t>SHP.AUX_SYS.Fuels_And_Lubricants_Handling_And_Storage.SHIPFUELSYS.TANKCOMP28\orientation.r23\\MeOH</t>
  </si>
  <si>
    <t>SHP.AUX_SYS.Fuels_And_Lubricants_Handling_And_Storage.SHIPFUELSYS.TANKCOMP28\orientation.r31\\MeOH</t>
  </si>
  <si>
    <t>SHP.AUX_SYS.Fuels_And_Lubricants_Handling_And_Storage.SHIPFUELSYS.TANKCOMP28\orientation.r32\\MeOH</t>
  </si>
  <si>
    <t>SHP.AUX_SYS.Fuels_And_Lubricants_Handling_And_Storage.SHIPFUELSYS.TANKCOMP28\orientation.r33\\MeOH</t>
  </si>
  <si>
    <t>SHP.AUX_SYS.Fuels_And_Lubricants_Handling_And_Storage.SHIPFUELSYS.TANKCOMP28\V\\MeOH</t>
  </si>
  <si>
    <t>SHP.AUX_SYS.Fuels_And_Lubricants_Handling_And_Storage.SHIPFUELSYS.TANKCOMP28\wid_diameter\\MeOH</t>
  </si>
  <si>
    <t>SHP.AUX_SYS.Fuels_And_Lubricants_Handling_And_Storage.SHIPFUELSYS.TANKCOMP28.MGO\MeOH</t>
  </si>
  <si>
    <t>SHP.AUX_SYS.Fuels_And_Lubricants_Handling_And_Storage.SHIPFUELSYS.TANKCOMP28.MGO\ρ\\MeOH</t>
  </si>
  <si>
    <t>SHP.AUX_SYS.Fuels_And_Lubricants_Handling_And_Storage.SHIPFUELSYS.TANKCOMP31\MeOH</t>
  </si>
  <si>
    <t>SHP.AUX_SYS.Fuels_And_Lubricants_Handling_And_Storage.SHIPFUELSYS.TANKCOMP31\CoG_x\\MeOH</t>
  </si>
  <si>
    <t>SHP.AUX_SYS.Fuels_And_Lubricants_Handling_And_Storage.SHIPFUELSYS.TANKCOMP31\CoG_y\\MeOH</t>
  </si>
  <si>
    <t>SHP.AUX_SYS.Fuels_And_Lubricants_Handling_And_Storage.SHIPFUELSYS.TANKCOMP31\CoG_z\\MeOH</t>
  </si>
  <si>
    <t>SHP.AUX_SYS.Fuels_And_Lubricants_Handling_And_Storage.SHIPFUELSYS.TANKCOMP31\CoG_Z_fuel\\MeOH</t>
  </si>
  <si>
    <t>SHP.AUX_SYS.Fuels_And_Lubricants_Handling_And_Storage.SHIPFUELSYS.TANKCOMP31\color\\MeOH</t>
  </si>
  <si>
    <t>SHP.AUX_SYS.Fuels_And_Lubricants_Handling_And_Storage.SHIPFUELSYS.TANKCOMP31\coord.x\\MeOH</t>
  </si>
  <si>
    <t>SHP.AUX_SYS.Fuels_And_Lubricants_Handling_And_Storage.SHIPFUELSYS.TANKCOMP31\coord.y\\MeOH</t>
  </si>
  <si>
    <t>SHP.AUX_SYS.Fuels_And_Lubricants_Handling_And_Storage.SHIPFUELSYS.TANKCOMP31\coord.z\\MeOH</t>
  </si>
  <si>
    <t>SHP.AUX_SYS.Fuels_And_Lubricants_Handling_And_Storage.SHIPFUELSYS.TANKCOMP31\h\\MeOH</t>
  </si>
  <si>
    <t>SHP.AUX_SYS.Fuels_And_Lubricants_Handling_And_Storage.SHIPFUELSYS.TANKCOMP31\kind\\MeOH</t>
  </si>
  <si>
    <t>SHP.AUX_SYS.Fuels_And_Lubricants_Handling_And_Storage.SHIPFUELSYS.TANKCOMP31\l\\MeOH</t>
  </si>
  <si>
    <t>SHP.AUX_SYS.Fuels_And_Lubricants_Handling_And_Storage.SHIPFUELSYS.TANKCOMP31\m\\MeOH</t>
  </si>
  <si>
    <t>SHP.AUX_SYS.Fuels_And_Lubricants_Handling_And_Storage.SHIPFUELSYS.TANKCOMP31\m_tot\\MeOH</t>
  </si>
  <si>
    <t>SHP.AUX_SYS.Fuels_And_Lubricants_Handling_And_Storage.SHIPFUELSYS.TANKCOMP31\mass_margin\\MeOH</t>
  </si>
  <si>
    <t>SHP.AUX_SYS.Fuels_And_Lubricants_Handling_And_Storage.SHIPFUELSYS.TANKCOMP31\orientation.r11\\MeOH</t>
  </si>
  <si>
    <t>SHP.AUX_SYS.Fuels_And_Lubricants_Handling_And_Storage.SHIPFUELSYS.TANKCOMP31\orientation.r12\\MeOH</t>
  </si>
  <si>
    <t>SHP.AUX_SYS.Fuels_And_Lubricants_Handling_And_Storage.SHIPFUELSYS.TANKCOMP31\orientation.r13\\MeOH</t>
  </si>
  <si>
    <t>SHP.AUX_SYS.Fuels_And_Lubricants_Handling_And_Storage.SHIPFUELSYS.TANKCOMP31\orientation.r21\\MeOH</t>
  </si>
  <si>
    <t>SHP.AUX_SYS.Fuels_And_Lubricants_Handling_And_Storage.SHIPFUELSYS.TANKCOMP31\orientation.r22\\MeOH</t>
  </si>
  <si>
    <t>SHP.AUX_SYS.Fuels_And_Lubricants_Handling_And_Storage.SHIPFUELSYS.TANKCOMP31\orientation.r23\\MeOH</t>
  </si>
  <si>
    <t>SHP.AUX_SYS.Fuels_And_Lubricants_Handling_And_Storage.SHIPFUELSYS.TANKCOMP31\orientation.r31\\MeOH</t>
  </si>
  <si>
    <t>SHP.AUX_SYS.Fuels_And_Lubricants_Handling_And_Storage.SHIPFUELSYS.TANKCOMP31\orientation.r32\\MeOH</t>
  </si>
  <si>
    <t>SHP.AUX_SYS.Fuels_And_Lubricants_Handling_And_Storage.SHIPFUELSYS.TANKCOMP31\orientation.r33\\MeOH</t>
  </si>
  <si>
    <t>SHP.AUX_SYS.Fuels_And_Lubricants_Handling_And_Storage.SHIPFUELSYS.TANKCOMP31\V\\MeOH</t>
  </si>
  <si>
    <t>SHP.AUX_SYS.Fuels_And_Lubricants_Handling_And_Storage.SHIPFUELSYS.TANKCOMP31\wid_diameter\\MeOH</t>
  </si>
  <si>
    <t>SHP.AUX_SYS.Fuels_And_Lubricants_Handling_And_Storage.SHIPFUELSYS.TANKCOMP31.MeOH</t>
  </si>
  <si>
    <t>SHP.AUX_SYS.Fuels_And_Lubricants_Handling_And_Storage.SHIPFUELSYS.TANKCOMP31.MeOH\MeOH</t>
  </si>
  <si>
    <t>SHP.AUX_SYS.Fuels_And_Lubricants_Handling_And_Storage.SHIPFUELSYS.TANKCOMP31.MeOH\Coff_penal\\MeOH</t>
  </si>
  <si>
    <t>SHP.AUX_SYS.Fuels_And_Lubricants_Handling_And_Storage.SHIPFUELSYS.TANKCOMP31.MeOH\Coff_V_penal\\MeOH</t>
  </si>
  <si>
    <t>SHP.AUX_SYS.Fuels_And_Lubricants_Handling_And_Storage.SHIPFUELSYS.TANKCOMP31.MeOH\n_items\\MeOH</t>
  </si>
  <si>
    <t>SHP.AUX_SYS.Fuels_And_Lubricants_Handling_And_Storage.SHIPFUELSYS.TANKCOMP31.MeOH\ρ\\MeOH</t>
  </si>
  <si>
    <t>SHP.AUX_SYS.Fuels_And_Lubricants_Handling_And_Storage.SHIPFUELSYS.TANKCOMP32\MeOH</t>
  </si>
  <si>
    <t>SHP.AUX_SYS.Fuels_And_Lubricants_Handling_And_Storage.SHIPFUELSYS.TANKCOMP32\CoG_x\\MeOH</t>
  </si>
  <si>
    <t>SHP.AUX_SYS.Fuels_And_Lubricants_Handling_And_Storage.SHIPFUELSYS.TANKCOMP32\CoG_y\\MeOH</t>
  </si>
  <si>
    <t>SHP.AUX_SYS.Fuels_And_Lubricants_Handling_And_Storage.SHIPFUELSYS.TANKCOMP32\CoG_z\\MeOH</t>
  </si>
  <si>
    <t>SHP.AUX_SYS.Fuels_And_Lubricants_Handling_And_Storage.SHIPFUELSYS.TANKCOMP32\CoG_Z_fuel\\MeOH</t>
  </si>
  <si>
    <t>SHP.AUX_SYS.Fuels_And_Lubricants_Handling_And_Storage.SHIPFUELSYS.TANKCOMP32\color\\MeOH</t>
  </si>
  <si>
    <t>SHP.AUX_SYS.Fuels_And_Lubricants_Handling_And_Storage.SHIPFUELSYS.TANKCOMP32\coord.x\\MeOH</t>
  </si>
  <si>
    <t>SHP.AUX_SYS.Fuels_And_Lubricants_Handling_And_Storage.SHIPFUELSYS.TANKCOMP32\coord.y\\MeOH</t>
  </si>
  <si>
    <t>SHP.AUX_SYS.Fuels_And_Lubricants_Handling_And_Storage.SHIPFUELSYS.TANKCOMP32\coord.z\\MeOH</t>
  </si>
  <si>
    <t>SHP.AUX_SYS.Fuels_And_Lubricants_Handling_And_Storage.SHIPFUELSYS.TANKCOMP32\h\\MeOH</t>
  </si>
  <si>
    <t>SHP.AUX_SYS.Fuels_And_Lubricants_Handling_And_Storage.SHIPFUELSYS.TANKCOMP32\kind\\MeOH</t>
  </si>
  <si>
    <t>SHP.AUX_SYS.Fuels_And_Lubricants_Handling_And_Storage.SHIPFUELSYS.TANKCOMP32\l\\MeOH</t>
  </si>
  <si>
    <t>SHP.AUX_SYS.Fuels_And_Lubricants_Handling_And_Storage.SHIPFUELSYS.TANKCOMP32\m\\MeOH</t>
  </si>
  <si>
    <t>SHP.AUX_SYS.Fuels_And_Lubricants_Handling_And_Storage.SHIPFUELSYS.TANKCOMP32\m_tot\\MeOH</t>
  </si>
  <si>
    <t>SHP.AUX_SYS.Fuels_And_Lubricants_Handling_And_Storage.SHIPFUELSYS.TANKCOMP32\mass_margin\\MeOH</t>
  </si>
  <si>
    <t>SHP.AUX_SYS.Fuels_And_Lubricants_Handling_And_Storage.SHIPFUELSYS.TANKCOMP32\orientation.r11\\MeOH</t>
  </si>
  <si>
    <t>SHP.AUX_SYS.Fuels_And_Lubricants_Handling_And_Storage.SHIPFUELSYS.TANKCOMP32\orientation.r12\\MeOH</t>
  </si>
  <si>
    <t>SHP.AUX_SYS.Fuels_And_Lubricants_Handling_And_Storage.SHIPFUELSYS.TANKCOMP32\orientation.r13\\MeOH</t>
  </si>
  <si>
    <t>SHP.AUX_SYS.Fuels_And_Lubricants_Handling_And_Storage.SHIPFUELSYS.TANKCOMP32\orientation.r21\\MeOH</t>
  </si>
  <si>
    <t>SHP.AUX_SYS.Fuels_And_Lubricants_Handling_And_Storage.SHIPFUELSYS.TANKCOMP32\orientation.r22\\MeOH</t>
  </si>
  <si>
    <t>SHP.AUX_SYS.Fuels_And_Lubricants_Handling_And_Storage.SHIPFUELSYS.TANKCOMP32\orientation.r23\\MeOH</t>
  </si>
  <si>
    <t>SHP.AUX_SYS.Fuels_And_Lubricants_Handling_And_Storage.SHIPFUELSYS.TANKCOMP32\orientation.r31\\MeOH</t>
  </si>
  <si>
    <t>SHP.AUX_SYS.Fuels_And_Lubricants_Handling_And_Storage.SHIPFUELSYS.TANKCOMP32\orientation.r32\\MeOH</t>
  </si>
  <si>
    <t>SHP.AUX_SYS.Fuels_And_Lubricants_Handling_And_Storage.SHIPFUELSYS.TANKCOMP32\orientation.r33\\MeOH</t>
  </si>
  <si>
    <t>SHP.AUX_SYS.Fuels_And_Lubricants_Handling_And_Storage.SHIPFUELSYS.TANKCOMP32\V\\MeOH</t>
  </si>
  <si>
    <t>SHP.AUX_SYS.Fuels_And_Lubricants_Handling_And_Storage.SHIPFUELSYS.TANKCOMP32\wid_diameter\\MeOH</t>
  </si>
  <si>
    <t>SHP.AUX_SYS.Fuels_And_Lubricants_Handling_And_Storage.SHIPFUELSYS.TANKCOMP32.BW</t>
  </si>
  <si>
    <t>SHP.AUX_SYS.Fuels_And_Lubricants_Handling_And_Storage.SHIPFUELSYS.TANKCOMP32.BW\MeOH</t>
  </si>
  <si>
    <t>SHP.AUX_SYS.Fuels_And_Lubricants_Handling_And_Storage.SHIPFUELSYS.TANKCOMP32.BW\ρ\\MeOH</t>
  </si>
  <si>
    <t xml:space="preserve">      Replenishment Systems</t>
  </si>
  <si>
    <t>SHP.AUX_SYS.Replenishment_SYSs</t>
  </si>
  <si>
    <t>SHP.AUX_SYS.Replenishment_SYSs\MeOH</t>
  </si>
  <si>
    <t>SHP.AUX_SYS.Replenishment_SYSs\CoG_x\\MeOH</t>
  </si>
  <si>
    <t>SHP.AUX_SYS.Replenishment_SYSs\CoG_y\\MeOH</t>
  </si>
  <si>
    <t>SHP.AUX_SYS.Replenishment_SYSs\CoG_z\\MeOH</t>
  </si>
  <si>
    <t>SHP.AUX_SYS.Replenishment_SYSs\m_tot\\MeOH</t>
  </si>
  <si>
    <t>SHP.AUX_SYS.Replenishment_SYSs\SWBS_cd\\MeOH</t>
  </si>
  <si>
    <t xml:space="preserve">         Replenishment-At-Sea Systems</t>
  </si>
  <si>
    <t>SHP.AUX_SYS.Replenishment_SYSs.RAS</t>
  </si>
  <si>
    <t>SHP.AUX_SYS.Replenishment_SYSs.RAS\MeOH</t>
  </si>
  <si>
    <t>SHP.AUX_SYS.Replenishment_SYSs.RAS\CoG_x\\MeOH</t>
  </si>
  <si>
    <t>SHP.AUX_SYS.Replenishment_SYSs.RAS\CoG_y\\MeOH</t>
  </si>
  <si>
    <t>SHP.AUX_SYS.Replenishment_SYSs.RAS\CoG_z\\MeOH</t>
  </si>
  <si>
    <t>SHP.AUX_SYS.Replenishment_SYSs.RAS\m_tot\\MeOH</t>
  </si>
  <si>
    <t xml:space="preserve">            MeOH Bunker Station</t>
  </si>
  <si>
    <t>SHP.AUX_SYS.Replenishment_SYSs.RAS.BUNKSTATIONMEOH</t>
  </si>
  <si>
    <t>SHP.AUX_SYS.Replenishment_SYSs.RAS.BUNKSTATIONMEOH\MeOH</t>
  </si>
  <si>
    <t>SHP.AUX_SYS.Replenishment_SYSs.RAS.BUNKSTATIONMEOH\CoG_x\\MeOH</t>
  </si>
  <si>
    <t>SHP.AUX_SYS.Replenishment_SYSs.RAS.BUNKSTATIONMEOH\CoG_y\\MeOH</t>
  </si>
  <si>
    <t>SHP.AUX_SYS.Replenishment_SYSs.RAS.BUNKSTATIONMEOH\CoG_z\\MeOH</t>
  </si>
  <si>
    <t>SHP.AUX_SYS.Replenishment_SYSs.RAS.BUNKSTATIONMEOH\color\\MeOH</t>
  </si>
  <si>
    <t>SHP.AUX_SYS.Replenishment_SYSs.RAS.BUNKSTATIONMEOH\coord.x\\MeOH</t>
  </si>
  <si>
    <t>SHP.AUX_SYS.Replenishment_SYSs.RAS.BUNKSTATIONMEOH\coord.y\\MeOH</t>
  </si>
  <si>
    <t>SHP.AUX_SYS.Replenishment_SYSs.RAS.BUNKSTATIONMEOH\coord.z\\MeOH</t>
  </si>
  <si>
    <t>SHP.AUX_SYS.Replenishment_SYSs.RAS.BUNKSTATIONMEOH\h\\MeOH</t>
  </si>
  <si>
    <t>SHP.AUX_SYS.Replenishment_SYSs.RAS.BUNKSTATIONMEOH\kind\\MeOH</t>
  </si>
  <si>
    <t>SHP.AUX_SYS.Replenishment_SYSs.RAS.BUNKSTATIONMEOH\l\\MeOH</t>
  </si>
  <si>
    <t>SHP.AUX_SYS.Replenishment_SYSs.RAS.BUNKSTATIONMEOH\m\\MeOH</t>
  </si>
  <si>
    <t>SHP.AUX_SYS.Replenishment_SYSs.RAS.BUNKSTATIONMEOH\m_tot\\MeOH</t>
  </si>
  <si>
    <t>SHP.AUX_SYS.Replenishment_SYSs.RAS.BUNKSTATIONMEOH\mass_margin\\MeOH</t>
  </si>
  <si>
    <t>SHP.AUX_SYS.Replenishment_SYSs.RAS.BUNKSTATIONMEOH\n_items\\MeOH</t>
  </si>
  <si>
    <t>SHP.AUX_SYS.Replenishment_SYSs.RAS.BUNKSTATIONMEOH\orientation.r11\\MeOH</t>
  </si>
  <si>
    <t>SHP.AUX_SYS.Replenishment_SYSs.RAS.BUNKSTATIONMEOH\orientation.r12\\MeOH</t>
  </si>
  <si>
    <t>SHP.AUX_SYS.Replenishment_SYSs.RAS.BUNKSTATIONMEOH\orientation.r13\\MeOH</t>
  </si>
  <si>
    <t>SHP.AUX_SYS.Replenishment_SYSs.RAS.BUNKSTATIONMEOH\orientation.r21\\MeOH</t>
  </si>
  <si>
    <t>SHP.AUX_SYS.Replenishment_SYSs.RAS.BUNKSTATIONMEOH\orientation.r22\\MeOH</t>
  </si>
  <si>
    <t>SHP.AUX_SYS.Replenishment_SYSs.RAS.BUNKSTATIONMEOH\orientation.r23\\MeOH</t>
  </si>
  <si>
    <t>SHP.AUX_SYS.Replenishment_SYSs.RAS.BUNKSTATIONMEOH\orientation.r31\\MeOH</t>
  </si>
  <si>
    <t>SHP.AUX_SYS.Replenishment_SYSs.RAS.BUNKSTATIONMEOH\orientation.r32\\MeOH</t>
  </si>
  <si>
    <t>SHP.AUX_SYS.Replenishment_SYSs.RAS.BUNKSTATIONMEOH\orientation.r33\\MeOH</t>
  </si>
  <si>
    <t>SHP.AUX_SYS.Replenishment_SYSs.RAS.BUNKSTATIONMEOH\wid_diameter\\MeOH</t>
  </si>
  <si>
    <t>SHP.ELEC_PLNT\MeOH</t>
  </si>
  <si>
    <t>SHP.ELEC_PLNT\CoG_x\\MeOH</t>
  </si>
  <si>
    <t>SHP.ELEC_PLNT\CoG_y\\MeOH</t>
  </si>
  <si>
    <t>SHP.ELEC_PLNT\CoG_z\\MeOH</t>
  </si>
  <si>
    <t>SHP.ELEC_PLNT\m_tot\\MeOH</t>
  </si>
  <si>
    <t>SHP.ELEC_PLNT\P_mean\\MeOH</t>
  </si>
  <si>
    <t>SHP.ELEC_PLNT\P_peak\\MeOH</t>
  </si>
  <si>
    <t>SHP.ELEC_PLNT\SWBS_cd\\MeOH</t>
  </si>
  <si>
    <t>SHP.ELEC_PLNT.Electric_PWR_Generation\MeOH</t>
  </si>
  <si>
    <t>SHP.ELEC_PLNT.Electric_PWR_Generation\CoG_x\\MeOH</t>
  </si>
  <si>
    <t>SHP.ELEC_PLNT.Electric_PWR_Generation\CoG_y\\MeOH</t>
  </si>
  <si>
    <t>SHP.ELEC_PLNT.Electric_PWR_Generation\CoG_z\\MeOH</t>
  </si>
  <si>
    <t>SHP.ELEC_PLNT.Electric_PWR_Generation\m_tot\\MeOH</t>
  </si>
  <si>
    <t>SHP.ELEC_PLNT.Electric_PWR_Generation\P_mean\\MeOH</t>
  </si>
  <si>
    <t>SHP.ELEC_PLNT.Electric_PWR_Generation\P_peak\\MeOH</t>
  </si>
  <si>
    <t>SHP.ELEC_PLNT.Electric_PWR_Generation\SWBS_cd\\MeOH</t>
  </si>
  <si>
    <t>SHP.ELEC_PLNT.Electric_PWR_Generation.Ship_Service_PWR_Generation\MeOH</t>
  </si>
  <si>
    <t>SHP.ELEC_PLNT.Electric_PWR_Generation.Ship_Service_PWR_Generation\CoG_x\\MeOH</t>
  </si>
  <si>
    <t>SHP.ELEC_PLNT.Electric_PWR_Generation.Ship_Service_PWR_Generation\CoG_y\\MeOH</t>
  </si>
  <si>
    <t>SHP.ELEC_PLNT.Electric_PWR_Generation.Ship_Service_PWR_Generation\CoG_z\\MeOH</t>
  </si>
  <si>
    <t>SHP.ELEC_PLNT.Electric_PWR_Generation.Ship_Service_PWR_Generation\m_tot\\MeOH</t>
  </si>
  <si>
    <t>SHP.ELEC_PLNT.Electric_PWR_Generation.Ship_Service_PWR_Generation\P_out\\MeOH</t>
  </si>
  <si>
    <t>SHP.ELEC_PLNT.Electric_PWR_Generation.Ship_Service_PWR_Generation\SWBS_cd\\MeOH</t>
  </si>
  <si>
    <t xml:space="preserve">            MeOH Genset 1</t>
  </si>
  <si>
    <t>SHP.ELEC_PLNT.Electric_PWR_Generation.Ship_Service_PWR_Generation.MEOHGENSET1</t>
  </si>
  <si>
    <t>SHP.ELEC_PLNT.Electric_PWR_Generation.Ship_Service_PWR_Generation.MEOHGENSET1\MeOH</t>
  </si>
  <si>
    <t>SHP.ELEC_PLNT.Electric_PWR_Generation.Ship_Service_PWR_Generation.MEOHGENSET1\CoG_x\\MeOH</t>
  </si>
  <si>
    <t>SHP.ELEC_PLNT.Electric_PWR_Generation.Ship_Service_PWR_Generation.MEOHGENSET1\CoG_y\\MeOH</t>
  </si>
  <si>
    <t>SHP.ELEC_PLNT.Electric_PWR_Generation.Ship_Service_PWR_Generation.MEOHGENSET1\CoG_z\\MeOH</t>
  </si>
  <si>
    <t>SHP.ELEC_PLNT.Electric_PWR_Generation.Ship_Service_PWR_Generation.MEOHGENSET1\color\\MeOH</t>
  </si>
  <si>
    <t>SHP.ELEC_PLNT.Electric_PWR_Generation.Ship_Service_PWR_Generation.MEOHGENSET1\coord.x\\MeOH</t>
  </si>
  <si>
    <t>SHP.ELEC_PLNT.Electric_PWR_Generation.Ship_Service_PWR_Generation.MEOHGENSET1\coord.y\\MeOH</t>
  </si>
  <si>
    <t>SHP.ELEC_PLNT.Electric_PWR_Generation.Ship_Service_PWR_Generation.MEOHGENSET1\coord.z\\MeOH</t>
  </si>
  <si>
    <t>SHP.ELEC_PLNT.Electric_PWR_Generation.Ship_Service_PWR_Generation.MEOHGENSET1\h\\MeOH</t>
  </si>
  <si>
    <t>SHP.ELEC_PLNT.Electric_PWR_Generation.Ship_Service_PWR_Generation.MEOHGENSET1\kind\\MeOH</t>
  </si>
  <si>
    <t>SHP.ELEC_PLNT.Electric_PWR_Generation.Ship_Service_PWR_Generation.MEOHGENSET1\l\\MeOH</t>
  </si>
  <si>
    <t>SHP.ELEC_PLNT.Electric_PWR_Generation.Ship_Service_PWR_Generation.MEOHGENSET1\m\\MeOH</t>
  </si>
  <si>
    <t>SHP.ELEC_PLNT.Electric_PWR_Generation.Ship_Service_PWR_Generation.MEOHGENSET1\m_tot\\MeOH</t>
  </si>
  <si>
    <t>SHP.ELEC_PLNT.Electric_PWR_Generation.Ship_Service_PWR_Generation.MEOHGENSET1\mass_margin\\MeOH</t>
  </si>
  <si>
    <t>SHP.ELEC_PLNT.Electric_PWR_Generation.Ship_Service_PWR_Generation.MEOHGENSET1\n_items\\MeOH</t>
  </si>
  <si>
    <t>SHP.ELEC_PLNT.Electric_PWR_Generation.Ship_Service_PWR_Generation.MEOHGENSET1\orientation.r11\\MeOH</t>
  </si>
  <si>
    <t>SHP.ELEC_PLNT.Electric_PWR_Generation.Ship_Service_PWR_Generation.MEOHGENSET1\orientation.r12\\MeOH</t>
  </si>
  <si>
    <t>SHP.ELEC_PLNT.Electric_PWR_Generation.Ship_Service_PWR_Generation.MEOHGENSET1\orientation.r13\\MeOH</t>
  </si>
  <si>
    <t>SHP.ELEC_PLNT.Electric_PWR_Generation.Ship_Service_PWR_Generation.MEOHGENSET1\orientation.r21\\MeOH</t>
  </si>
  <si>
    <t>SHP.ELEC_PLNT.Electric_PWR_Generation.Ship_Service_PWR_Generation.MEOHGENSET1\orientation.r22\\MeOH</t>
  </si>
  <si>
    <t>SHP.ELEC_PLNT.Electric_PWR_Generation.Ship_Service_PWR_Generation.MEOHGENSET1\orientation.r23\\MeOH</t>
  </si>
  <si>
    <t>SHP.ELEC_PLNT.Electric_PWR_Generation.Ship_Service_PWR_Generation.MEOHGENSET1\orientation.r31\\MeOH</t>
  </si>
  <si>
    <t>SHP.ELEC_PLNT.Electric_PWR_Generation.Ship_Service_PWR_Generation.MEOHGENSET1\orientation.r32\\MeOH</t>
  </si>
  <si>
    <t>SHP.ELEC_PLNT.Electric_PWR_Generation.Ship_Service_PWR_Generation.MEOHGENSET1\orientation.r33\\MeOH</t>
  </si>
  <si>
    <t>SHP.ELEC_PLNT.Electric_PWR_Generation.Ship_Service_PWR_Generation.MEOHGENSET1\P_out\\MeOH</t>
  </si>
  <si>
    <t>SHP.ELEC_PLNT.Electric_PWR_Generation.Ship_Service_PWR_Generation.MEOHGENSET1\wid_diameter\\MeOH</t>
  </si>
  <si>
    <t xml:space="preserve">            MeOH Genset 2</t>
  </si>
  <si>
    <t>SHP.ELEC_PLNT.Electric_PWR_Generation.Ship_Service_PWR_Generation.MEOHGENSET2</t>
  </si>
  <si>
    <t>SHP.ELEC_PLNT.Electric_PWR_Generation.Ship_Service_PWR_Generation.MEOHGENSET2\MeOH</t>
  </si>
  <si>
    <t>SHP.ELEC_PLNT.Electric_PWR_Generation.Ship_Service_PWR_Generation.MEOHGENSET2\CoG_x\\MeOH</t>
  </si>
  <si>
    <t>SHP.ELEC_PLNT.Electric_PWR_Generation.Ship_Service_PWR_Generation.MEOHGENSET2\CoG_y\\MeOH</t>
  </si>
  <si>
    <t>SHP.ELEC_PLNT.Electric_PWR_Generation.Ship_Service_PWR_Generation.MEOHGENSET2\CoG_z\\MeOH</t>
  </si>
  <si>
    <t>SHP.ELEC_PLNT.Electric_PWR_Generation.Ship_Service_PWR_Generation.MEOHGENSET2\color\\MeOH</t>
  </si>
  <si>
    <t>SHP.ELEC_PLNT.Electric_PWR_Generation.Ship_Service_PWR_Generation.MEOHGENSET2\coord.x\\MeOH</t>
  </si>
  <si>
    <t>SHP.ELEC_PLNT.Electric_PWR_Generation.Ship_Service_PWR_Generation.MEOHGENSET2\coord.y\\MeOH</t>
  </si>
  <si>
    <t>SHP.ELEC_PLNT.Electric_PWR_Generation.Ship_Service_PWR_Generation.MEOHGENSET2\coord.z\\MeOH</t>
  </si>
  <si>
    <t>SHP.ELEC_PLNT.Electric_PWR_Generation.Ship_Service_PWR_Generation.MEOHGENSET2\h\\MeOH</t>
  </si>
  <si>
    <t>SHP.ELEC_PLNT.Electric_PWR_Generation.Ship_Service_PWR_Generation.MEOHGENSET2\kind\\MeOH</t>
  </si>
  <si>
    <t>SHP.ELEC_PLNT.Electric_PWR_Generation.Ship_Service_PWR_Generation.MEOHGENSET2\l\\MeOH</t>
  </si>
  <si>
    <t>SHP.ELEC_PLNT.Electric_PWR_Generation.Ship_Service_PWR_Generation.MEOHGENSET2\m\\MeOH</t>
  </si>
  <si>
    <t>SHP.ELEC_PLNT.Electric_PWR_Generation.Ship_Service_PWR_Generation.MEOHGENSET2\m_tot\\MeOH</t>
  </si>
  <si>
    <t>SHP.ELEC_PLNT.Electric_PWR_Generation.Ship_Service_PWR_Generation.MEOHGENSET2\mass_margin\\MeOH</t>
  </si>
  <si>
    <t>SHP.ELEC_PLNT.Electric_PWR_Generation.Ship_Service_PWR_Generation.MEOHGENSET2\n_items\\MeOH</t>
  </si>
  <si>
    <t>SHP.ELEC_PLNT.Electric_PWR_Generation.Ship_Service_PWR_Generation.MEOHGENSET2\orientation.r11\\MeOH</t>
  </si>
  <si>
    <t>SHP.ELEC_PLNT.Electric_PWR_Generation.Ship_Service_PWR_Generation.MEOHGENSET2\orientation.r12\\MeOH</t>
  </si>
  <si>
    <t>SHP.ELEC_PLNT.Electric_PWR_Generation.Ship_Service_PWR_Generation.MEOHGENSET2\orientation.r13\\MeOH</t>
  </si>
  <si>
    <t>SHP.ELEC_PLNT.Electric_PWR_Generation.Ship_Service_PWR_Generation.MEOHGENSET2\orientation.r21\\MeOH</t>
  </si>
  <si>
    <t>SHP.ELEC_PLNT.Electric_PWR_Generation.Ship_Service_PWR_Generation.MEOHGENSET2\orientation.r22\\MeOH</t>
  </si>
  <si>
    <t>SHP.ELEC_PLNT.Electric_PWR_Generation.Ship_Service_PWR_Generation.MEOHGENSET2\orientation.r23\\MeOH</t>
  </si>
  <si>
    <t>SHP.ELEC_PLNT.Electric_PWR_Generation.Ship_Service_PWR_Generation.MEOHGENSET2\orientation.r31\\MeOH</t>
  </si>
  <si>
    <t>SHP.ELEC_PLNT.Electric_PWR_Generation.Ship_Service_PWR_Generation.MEOHGENSET2\orientation.r32\\MeOH</t>
  </si>
  <si>
    <t>SHP.ELEC_PLNT.Electric_PWR_Generation.Ship_Service_PWR_Generation.MEOHGENSET2\orientation.r33\\MeOH</t>
  </si>
  <si>
    <t>SHP.ELEC_PLNT.Electric_PWR_Generation.Ship_Service_PWR_Generation.MEOHGENSET2\P_out\\MeOH</t>
  </si>
  <si>
    <t>SHP.ELEC_PLNT.Electric_PWR_Generation.Ship_Service_PWR_Generation.MEOHGENSET2\wid_diameter\\MeOH</t>
  </si>
  <si>
    <t>SHP.ELEC_PLNT.Electric_PWR_Generation.Ship_Service_PWR_Generation.MGOGENSET1\MeOH</t>
  </si>
  <si>
    <t>SHP.ELEC_PLNT.Electric_PWR_Generation.Ship_Service_PWR_Generation.MGOGENSET1\CoG_x\\MeOH</t>
  </si>
  <si>
    <t>SHP.ELEC_PLNT.Electric_PWR_Generation.Ship_Service_PWR_Generation.MGOGENSET1\CoG_y\\MeOH</t>
  </si>
  <si>
    <t>SHP.ELEC_PLNT.Electric_PWR_Generation.Ship_Service_PWR_Generation.MGOGENSET1\CoG_z\\MeOH</t>
  </si>
  <si>
    <t>SHP.ELEC_PLNT.Electric_PWR_Generation.Ship_Service_PWR_Generation.MGOGENSET1\color\\MeOH</t>
  </si>
  <si>
    <t>SHP.ELEC_PLNT.Electric_PWR_Generation.Ship_Service_PWR_Generation.MGOGENSET1\coord.x\\MeOH</t>
  </si>
  <si>
    <t>SHP.ELEC_PLNT.Electric_PWR_Generation.Ship_Service_PWR_Generation.MGOGENSET1\coord.y\\MeOH</t>
  </si>
  <si>
    <t>SHP.ELEC_PLNT.Electric_PWR_Generation.Ship_Service_PWR_Generation.MGOGENSET1\coord.z\\MeOH</t>
  </si>
  <si>
    <t>SHP.ELEC_PLNT.Electric_PWR_Generation.Ship_Service_PWR_Generation.MGOGENSET1\h\\MeOH</t>
  </si>
  <si>
    <t>SHP.ELEC_PLNT.Electric_PWR_Generation.Ship_Service_PWR_Generation.MGOGENSET1\kind\\MeOH</t>
  </si>
  <si>
    <t>SHP.ELEC_PLNT.Electric_PWR_Generation.Ship_Service_PWR_Generation.MGOGENSET1\l\\MeOH</t>
  </si>
  <si>
    <t>SHP.ELEC_PLNT.Electric_PWR_Generation.Ship_Service_PWR_Generation.MGOGENSET1\m\\MeOH</t>
  </si>
  <si>
    <t>SHP.ELEC_PLNT.Electric_PWR_Generation.Ship_Service_PWR_Generation.MGOGENSET1\m_tot\\MeOH</t>
  </si>
  <si>
    <t>SHP.ELEC_PLNT.Electric_PWR_Generation.Ship_Service_PWR_Generation.MGOGENSET1\mass_margin\\MeOH</t>
  </si>
  <si>
    <t>SHP.ELEC_PLNT.Electric_PWR_Generation.Ship_Service_PWR_Generation.MGOGENSET1\n_items\\MeOH</t>
  </si>
  <si>
    <t>SHP.ELEC_PLNT.Electric_PWR_Generation.Ship_Service_PWR_Generation.MGOGENSET1\orientation.r11\\MeOH</t>
  </si>
  <si>
    <t>SHP.ELEC_PLNT.Electric_PWR_Generation.Ship_Service_PWR_Generation.MGOGENSET1\orientation.r12\\MeOH</t>
  </si>
  <si>
    <t>SHP.ELEC_PLNT.Electric_PWR_Generation.Ship_Service_PWR_Generation.MGOGENSET1\orientation.r13\\MeOH</t>
  </si>
  <si>
    <t>SHP.ELEC_PLNT.Electric_PWR_Generation.Ship_Service_PWR_Generation.MGOGENSET1\orientation.r21\\MeOH</t>
  </si>
  <si>
    <t>SHP.ELEC_PLNT.Electric_PWR_Generation.Ship_Service_PWR_Generation.MGOGENSET1\orientation.r22\\MeOH</t>
  </si>
  <si>
    <t>SHP.ELEC_PLNT.Electric_PWR_Generation.Ship_Service_PWR_Generation.MGOGENSET1\orientation.r23\\MeOH</t>
  </si>
  <si>
    <t>SHP.ELEC_PLNT.Electric_PWR_Generation.Ship_Service_PWR_Generation.MGOGENSET1\orientation.r31\\MeOH</t>
  </si>
  <si>
    <t>SHP.ELEC_PLNT.Electric_PWR_Generation.Ship_Service_PWR_Generation.MGOGENSET1\orientation.r32\\MeOH</t>
  </si>
  <si>
    <t>SHP.ELEC_PLNT.Electric_PWR_Generation.Ship_Service_PWR_Generation.MGOGENSET1\orientation.r33\\MeOH</t>
  </si>
  <si>
    <t>SHP.ELEC_PLNT.Electric_PWR_Generation.Ship_Service_PWR_Generation.MGOGENSET1\P_out\\MeOH</t>
  </si>
  <si>
    <t>SHP.ELEC_PLNT.Electric_PWR_Generation.Ship_Service_PWR_Generation.MGOGENSET1\wid_diameter\\MeOH</t>
  </si>
  <si>
    <t>SHP.ELEC_PLNT.Electric_PWR_Generation.Ship_Service_PWR_Generation.MGOGENSET2\MeOH</t>
  </si>
  <si>
    <t>SHP.ELEC_PLNT.Electric_PWR_Generation.Ship_Service_PWR_Generation.MGOGENSET2\CoG_x\\MeOH</t>
  </si>
  <si>
    <t>SHP.ELEC_PLNT.Electric_PWR_Generation.Ship_Service_PWR_Generation.MGOGENSET2\CoG_y\\MeOH</t>
  </si>
  <si>
    <t>SHP.ELEC_PLNT.Electric_PWR_Generation.Ship_Service_PWR_Generation.MGOGENSET2\CoG_z\\MeOH</t>
  </si>
  <si>
    <t>SHP.ELEC_PLNT.Electric_PWR_Generation.Ship_Service_PWR_Generation.MGOGENSET2\color\\MeOH</t>
  </si>
  <si>
    <t>SHP.ELEC_PLNT.Electric_PWR_Generation.Ship_Service_PWR_Generation.MGOGENSET2\coord.x\\MeOH</t>
  </si>
  <si>
    <t>SHP.ELEC_PLNT.Electric_PWR_Generation.Ship_Service_PWR_Generation.MGOGENSET2\coord.y\\MeOH</t>
  </si>
  <si>
    <t>SHP.ELEC_PLNT.Electric_PWR_Generation.Ship_Service_PWR_Generation.MGOGENSET2\coord.z\\MeOH</t>
  </si>
  <si>
    <t>SHP.ELEC_PLNT.Electric_PWR_Generation.Ship_Service_PWR_Generation.MGOGENSET2\h\\MeOH</t>
  </si>
  <si>
    <t>SHP.ELEC_PLNT.Electric_PWR_Generation.Ship_Service_PWR_Generation.MGOGENSET2\kind\\MeOH</t>
  </si>
  <si>
    <t>SHP.ELEC_PLNT.Electric_PWR_Generation.Ship_Service_PWR_Generation.MGOGENSET2\l\\MeOH</t>
  </si>
  <si>
    <t>SHP.ELEC_PLNT.Electric_PWR_Generation.Ship_Service_PWR_Generation.MGOGENSET2\m\\MeOH</t>
  </si>
  <si>
    <t>SHP.ELEC_PLNT.Electric_PWR_Generation.Ship_Service_PWR_Generation.MGOGENSET2\m_tot\\MeOH</t>
  </si>
  <si>
    <t>SHP.ELEC_PLNT.Electric_PWR_Generation.Ship_Service_PWR_Generation.MGOGENSET2\mass_margin\\MeOH</t>
  </si>
  <si>
    <t>SHP.ELEC_PLNT.Electric_PWR_Generation.Ship_Service_PWR_Generation.MGOGENSET2\n_items\\MeOH</t>
  </si>
  <si>
    <t>SHP.ELEC_PLNT.Electric_PWR_Generation.Ship_Service_PWR_Generation.MGOGENSET2\orientation.r11\\MeOH</t>
  </si>
  <si>
    <t>SHP.ELEC_PLNT.Electric_PWR_Generation.Ship_Service_PWR_Generation.MGOGENSET2\orientation.r12\\MeOH</t>
  </si>
  <si>
    <t>SHP.ELEC_PLNT.Electric_PWR_Generation.Ship_Service_PWR_Generation.MGOGENSET2\orientation.r13\\MeOH</t>
  </si>
  <si>
    <t>SHP.ELEC_PLNT.Electric_PWR_Generation.Ship_Service_PWR_Generation.MGOGENSET2\orientation.r21\\MeOH</t>
  </si>
  <si>
    <t>SHP.ELEC_PLNT.Electric_PWR_Generation.Ship_Service_PWR_Generation.MGOGENSET2\orientation.r22\\MeOH</t>
  </si>
  <si>
    <t>SHP.ELEC_PLNT.Electric_PWR_Generation.Ship_Service_PWR_Generation.MGOGENSET2\orientation.r23\\MeOH</t>
  </si>
  <si>
    <t>SHP.ELEC_PLNT.Electric_PWR_Generation.Ship_Service_PWR_Generation.MGOGENSET2\orientation.r31\\MeOH</t>
  </si>
  <si>
    <t>SHP.ELEC_PLNT.Electric_PWR_Generation.Ship_Service_PWR_Generation.MGOGENSET2\orientation.r32\\MeOH</t>
  </si>
  <si>
    <t>SHP.ELEC_PLNT.Electric_PWR_Generation.Ship_Service_PWR_Generation.MGOGENSET2\orientation.r33\\MeOH</t>
  </si>
  <si>
    <t>SHP.ELEC_PLNT.Electric_PWR_Generation.Ship_Service_PWR_Generation.MGOGENSET2\P_out\\MeOH</t>
  </si>
  <si>
    <t>SHP.ELEC_PLNT.Electric_PWR_Generation.Ship_Service_PWR_Generation.MGOGENSET2\wid_diameter\\MeOH</t>
  </si>
  <si>
    <t>SHP.HULLSTRUCT\MeOH</t>
  </si>
  <si>
    <t>SHP.HULLSTRUCT\CoG_x\\MeOH</t>
  </si>
  <si>
    <t>SHP.HULLSTRUCT\CoG_y\\MeOH</t>
  </si>
  <si>
    <t>SHP.HULLSTRUCT\CoG_z\\MeOH</t>
  </si>
  <si>
    <t>SHP.HULLSTRUCT\m_tot\\MeOH</t>
  </si>
  <si>
    <t>SHP.HULLSTRUCT.REST\MeOH</t>
  </si>
  <si>
    <t>SHP.HULLSTRUCT.REST\CoG_x\\MeOH</t>
  </si>
  <si>
    <t>SHP.HULLSTRUCT.REST\CoG_y\\MeOH</t>
  </si>
  <si>
    <t>SHP.HULLSTRUCT.REST\CoG_z\\MeOH</t>
  </si>
  <si>
    <t>SHP.HULLSTRUCT.REST\m_tot\\MeOH</t>
  </si>
  <si>
    <t>SHP.HULLSTRUCT.REST.REST2\MeOH</t>
  </si>
  <si>
    <t>SHP.HULLSTRUCT.REST.REST2\CoG_x\\MeOH</t>
  </si>
  <si>
    <t>SHP.HULLSTRUCT.REST.REST2\CoG_y\\MeOH</t>
  </si>
  <si>
    <t>SHP.HULLSTRUCT.REST.REST2\CoG_z\\MeOH</t>
  </si>
  <si>
    <t>SHP.HULLSTRUCT.REST.REST2\m_tot\\MeOH</t>
  </si>
  <si>
    <t>SHP.HULLSTRUCT.REST.REST2.MANDCOG\MeOH</t>
  </si>
  <si>
    <t>SHP.HULLSTRUCT.REST.REST2.MANDCOG\CoG_x\\MeOH</t>
  </si>
  <si>
    <t>SHP.HULLSTRUCT.REST.REST2.MANDCOG\CoG_y\\MeOH</t>
  </si>
  <si>
    <t>SHP.HULLSTRUCT.REST.REST2.MANDCOG\CoG_z\\MeOH</t>
  </si>
  <si>
    <t>SHP.HULLSTRUCT.REST.REST2.MANDCOG\color\\MeOH</t>
  </si>
  <si>
    <t>SHP.HULLSTRUCT.REST.REST2.MANDCOG\coord.x\\MeOH</t>
  </si>
  <si>
    <t>SHP.HULLSTRUCT.REST.REST2.MANDCOG\coord.y\\MeOH</t>
  </si>
  <si>
    <t>SHP.HULLSTRUCT.REST.REST2.MANDCOG\coord.z\\MeOH</t>
  </si>
  <si>
    <t>SHP.HULLSTRUCT.REST.REST2.MANDCOG\h\\MeOH</t>
  </si>
  <si>
    <t>SHP.HULLSTRUCT.REST.REST2.MANDCOG\kind\\MeOH</t>
  </si>
  <si>
    <t>SHP.HULLSTRUCT.REST.REST2.MANDCOG\l\\MeOH</t>
  </si>
  <si>
    <t>SHP.HULLSTRUCT.REST.REST2.MANDCOG\m\\MeOH</t>
  </si>
  <si>
    <t>SHP.HULLSTRUCT.REST.REST2.MANDCOG\m_tot\\MeOH</t>
  </si>
  <si>
    <t>SHP.HULLSTRUCT.REST.REST2.MANDCOG\mass_margin\\MeOH</t>
  </si>
  <si>
    <t>SHP.HULLSTRUCT.REST.REST2.MANDCOG\orientation.r11\\MeOH</t>
  </si>
  <si>
    <t>SHP.HULLSTRUCT.REST.REST2.MANDCOG\orientation.r12\\MeOH</t>
  </si>
  <si>
    <t>SHP.HULLSTRUCT.REST.REST2.MANDCOG\orientation.r13\\MeOH</t>
  </si>
  <si>
    <t>SHP.HULLSTRUCT.REST.REST2.MANDCOG\orientation.r21\\MeOH</t>
  </si>
  <si>
    <t>SHP.HULLSTRUCT.REST.REST2.MANDCOG\orientation.r22\\MeOH</t>
  </si>
  <si>
    <t>SHP.HULLSTRUCT.REST.REST2.MANDCOG\orientation.r23\\MeOH</t>
  </si>
  <si>
    <t>SHP.HULLSTRUCT.REST.REST2.MANDCOG\orientation.r31\\MeOH</t>
  </si>
  <si>
    <t>SHP.HULLSTRUCT.REST.REST2.MANDCOG\orientation.r32\\MeOH</t>
  </si>
  <si>
    <t>SHP.HULLSTRUCT.REST.REST2.MANDCOG\orientation.r33\\MeOH</t>
  </si>
  <si>
    <t>SHP.HULLSTRUCT.REST.REST2.MANDCOG\wid_diameter\\MeOH</t>
  </si>
  <si>
    <t>SHP\Full_MeOH</t>
  </si>
  <si>
    <t>SHP\CoG_x\\Full_MeOH</t>
  </si>
  <si>
    <t>SHP\CoG_y\\Full_MeOH</t>
  </si>
  <si>
    <t>SHP\CoG_z\\Full_MeOH</t>
  </si>
  <si>
    <t>SHP\DRAFT\\Full_MeOH</t>
  </si>
  <si>
    <t>SHP\endur_MeOH\\Full_MeOH</t>
  </si>
  <si>
    <t>SHP\endur_MGO\\Full_MeOH</t>
  </si>
  <si>
    <t>SHP\GM\\Full_MeOH</t>
  </si>
  <si>
    <t>SHP\l\\Full_MeOH</t>
  </si>
  <si>
    <t>SHP\LIST\\Full_MeOH</t>
  </si>
  <si>
    <t>SHP\m_tot\\Full_MeOH</t>
  </si>
  <si>
    <t>SHP\TRIM\\Full_MeOH</t>
  </si>
  <si>
    <t>SHP\V_MeOH\\Full_MeOH</t>
  </si>
  <si>
    <t>SHP\V_MGO\\Full_MeOH</t>
  </si>
  <si>
    <t>SHP\width\\Full_MeOH</t>
  </si>
  <si>
    <t>SHP.AUX_SYS\Full_MeOH</t>
  </si>
  <si>
    <t>SHP.AUX_SYS\CoG_x\\Full_MeOH</t>
  </si>
  <si>
    <t>SHP.AUX_SYS\CoG_y\\Full_MeOH</t>
  </si>
  <si>
    <t>SHP.AUX_SYS\CoG_z\\Full_MeOH</t>
  </si>
  <si>
    <t>SHP.AUX_SYS\m_tot\\Full_MeOH</t>
  </si>
  <si>
    <t>SHP.AUX_SYS.AIR_Gas_And_Miscellaneous_Fluid_SYSs\Full_MeOH</t>
  </si>
  <si>
    <t>SHP.AUX_SYS.AIR_Gas_And_Miscellaneous_Fluid_SYSs\CoG_x\\Full_MeOH</t>
  </si>
  <si>
    <t>SHP.AUX_SYS.AIR_Gas_And_Miscellaneous_Fluid_SYSs\CoG_y\\Full_MeOH</t>
  </si>
  <si>
    <t>SHP.AUX_SYS.AIR_Gas_And_Miscellaneous_Fluid_SYSs\CoG_z\\Full_MeOH</t>
  </si>
  <si>
    <t>SHP.AUX_SYS.AIR_Gas_And_Miscellaneous_Fluid_SYSs\m_tot\\Full_MeOH</t>
  </si>
  <si>
    <t>SHP.AUX_SYS.AIR_Gas_And_Miscellaneous_Fluid_SYSs.FIEXSYS\Full_MeOH</t>
  </si>
  <si>
    <t>SHP.AUX_SYS.AIR_Gas_And_Miscellaneous_Fluid_SYSs.FIEXSYS\CoG_x\\Full_MeOH</t>
  </si>
  <si>
    <t>SHP.AUX_SYS.AIR_Gas_And_Miscellaneous_Fluid_SYSs.FIEXSYS\CoG_y\\Full_MeOH</t>
  </si>
  <si>
    <t>SHP.AUX_SYS.AIR_Gas_And_Miscellaneous_Fluid_SYSs.FIEXSYS\CoG_z\\Full_MeOH</t>
  </si>
  <si>
    <t>SHP.AUX_SYS.AIR_Gas_And_Miscellaneous_Fluid_SYSs.FIEXSYS\m_tot\\Full_MeOH</t>
  </si>
  <si>
    <t>SHP.AUX_SYS.AIR_Gas_And_Miscellaneous_Fluid_SYSs.FIEXSYS.FIFOAM\Full_MeOH</t>
  </si>
  <si>
    <t>SHP.AUX_SYS.AIR_Gas_And_Miscellaneous_Fluid_SYSs.FIEXSYS.FIFOAM\CoG_x\\Full_MeOH</t>
  </si>
  <si>
    <t>SHP.AUX_SYS.AIR_Gas_And_Miscellaneous_Fluid_SYSs.FIEXSYS.FIFOAM\CoG_y\\Full_MeOH</t>
  </si>
  <si>
    <t>SHP.AUX_SYS.AIR_Gas_And_Miscellaneous_Fluid_SYSs.FIEXSYS.FIFOAM\CoG_z\\Full_MeOH</t>
  </si>
  <si>
    <t>SHP.AUX_SYS.AIR_Gas_And_Miscellaneous_Fluid_SYSs.FIEXSYS.FIFOAM\color\\Full_MeOH</t>
  </si>
  <si>
    <t>SHP.AUX_SYS.AIR_Gas_And_Miscellaneous_Fluid_SYSs.FIEXSYS.FIFOAM\coord.x\\Full_MeOH</t>
  </si>
  <si>
    <t>SHP.AUX_SYS.AIR_Gas_And_Miscellaneous_Fluid_SYSs.FIEXSYS.FIFOAM\coord.y\\Full_MeOH</t>
  </si>
  <si>
    <t>SHP.AUX_SYS.AIR_Gas_And_Miscellaneous_Fluid_SYSs.FIEXSYS.FIFOAM\coord.z\\Full_MeOH</t>
  </si>
  <si>
    <t>SHP.AUX_SYS.AIR_Gas_And_Miscellaneous_Fluid_SYSs.FIEXSYS.FIFOAM\h\\Full_MeOH</t>
  </si>
  <si>
    <t>SHP.AUX_SYS.AIR_Gas_And_Miscellaneous_Fluid_SYSs.FIEXSYS.FIFOAM\kind\\Full_MeOH</t>
  </si>
  <si>
    <t>SHP.AUX_SYS.AIR_Gas_And_Miscellaneous_Fluid_SYSs.FIEXSYS.FIFOAM\l\\Full_MeOH</t>
  </si>
  <si>
    <t>SHP.AUX_SYS.AIR_Gas_And_Miscellaneous_Fluid_SYSs.FIEXSYS.FIFOAM\m\\Full_MeOH</t>
  </si>
  <si>
    <t>SHP.AUX_SYS.AIR_Gas_And_Miscellaneous_Fluid_SYSs.FIEXSYS.FIFOAM\m_tot\\Full_MeOH</t>
  </si>
  <si>
    <t>SHP.AUX_SYS.AIR_Gas_And_Miscellaneous_Fluid_SYSs.FIEXSYS.FIFOAM\mass_margin\\Full_MeOH</t>
  </si>
  <si>
    <t>SHP.AUX_SYS.AIR_Gas_And_Miscellaneous_Fluid_SYSs.FIEXSYS.FIFOAM\orientation.r11\\Full_MeOH</t>
  </si>
  <si>
    <t>SHP.AUX_SYS.AIR_Gas_And_Miscellaneous_Fluid_SYSs.FIEXSYS.FIFOAM\orientation.r12\\Full_MeOH</t>
  </si>
  <si>
    <t>SHP.AUX_SYS.AIR_Gas_And_Miscellaneous_Fluid_SYSs.FIEXSYS.FIFOAM\orientation.r13\\Full_MeOH</t>
  </si>
  <si>
    <t>SHP.AUX_SYS.AIR_Gas_And_Miscellaneous_Fluid_SYSs.FIEXSYS.FIFOAM\orientation.r21\\Full_MeOH</t>
  </si>
  <si>
    <t>SHP.AUX_SYS.AIR_Gas_And_Miscellaneous_Fluid_SYSs.FIEXSYS.FIFOAM\orientation.r22\\Full_MeOH</t>
  </si>
  <si>
    <t>SHP.AUX_SYS.AIR_Gas_And_Miscellaneous_Fluid_SYSs.FIEXSYS.FIFOAM\orientation.r23\\Full_MeOH</t>
  </si>
  <si>
    <t>SHP.AUX_SYS.AIR_Gas_And_Miscellaneous_Fluid_SYSs.FIEXSYS.FIFOAM\orientation.r31\\Full_MeOH</t>
  </si>
  <si>
    <t>SHP.AUX_SYS.AIR_Gas_And_Miscellaneous_Fluid_SYSs.FIEXSYS.FIFOAM\orientation.r32\\Full_MeOH</t>
  </si>
  <si>
    <t>SHP.AUX_SYS.AIR_Gas_And_Miscellaneous_Fluid_SYSs.FIEXSYS.FIFOAM\orientation.r33\\Full_MeOH</t>
  </si>
  <si>
    <t>SHP.AUX_SYS.AIR_Gas_And_Miscellaneous_Fluid_SYSs.FIEXSYS.FIFOAM\wid_diameter\\Full_MeOH</t>
  </si>
  <si>
    <t>SHP.AUX_SYS.AIR_Gas_And_Miscellaneous_Fluid_SYSs.FIEXSYS.TANKCOMP32\Full_MeOH</t>
  </si>
  <si>
    <t>SHP.AUX_SYS.AIR_Gas_And_Miscellaneous_Fluid_SYSs.FIEXSYS.TANKCOMP32\CoG_x\\Full_MeOH</t>
  </si>
  <si>
    <t>SHP.AUX_SYS.AIR_Gas_And_Miscellaneous_Fluid_SYSs.FIEXSYS.TANKCOMP32\CoG_y\\Full_MeOH</t>
  </si>
  <si>
    <t>SHP.AUX_SYS.AIR_Gas_And_Miscellaneous_Fluid_SYSs.FIEXSYS.TANKCOMP32\CoG_z\\Full_MeOH</t>
  </si>
  <si>
    <t>SHP.AUX_SYS.AIR_Gas_And_Miscellaneous_Fluid_SYSs.FIEXSYS.TANKCOMP32\CoG_Z_fuel\\Full_MeOH</t>
  </si>
  <si>
    <t>SHP.AUX_SYS.AIR_Gas_And_Miscellaneous_Fluid_SYSs.FIEXSYS.TANKCOMP32\color\\Full_MeOH</t>
  </si>
  <si>
    <t>SHP.AUX_SYS.AIR_Gas_And_Miscellaneous_Fluid_SYSs.FIEXSYS.TANKCOMP32\coord.x\\Full_MeOH</t>
  </si>
  <si>
    <t>SHP.AUX_SYS.AIR_Gas_And_Miscellaneous_Fluid_SYSs.FIEXSYS.TANKCOMP32\coord.y\\Full_MeOH</t>
  </si>
  <si>
    <t>SHP.AUX_SYS.AIR_Gas_And_Miscellaneous_Fluid_SYSs.FIEXSYS.TANKCOMP32\coord.z\\Full_MeOH</t>
  </si>
  <si>
    <t>SHP.AUX_SYS.AIR_Gas_And_Miscellaneous_Fluid_SYSs.FIEXSYS.TANKCOMP32\h\\Full_MeOH</t>
  </si>
  <si>
    <t>SHP.AUX_SYS.AIR_Gas_And_Miscellaneous_Fluid_SYSs.FIEXSYS.TANKCOMP32\kind\\Full_MeOH</t>
  </si>
  <si>
    <t>SHP.AUX_SYS.AIR_Gas_And_Miscellaneous_Fluid_SYSs.FIEXSYS.TANKCOMP32\l\\Full_MeOH</t>
  </si>
  <si>
    <t>SHP.AUX_SYS.AIR_Gas_And_Miscellaneous_Fluid_SYSs.FIEXSYS.TANKCOMP32\m\\Full_MeOH</t>
  </si>
  <si>
    <t>SHP.AUX_SYS.AIR_Gas_And_Miscellaneous_Fluid_SYSs.FIEXSYS.TANKCOMP32\m_tot\\Full_MeOH</t>
  </si>
  <si>
    <t>SHP.AUX_SYS.AIR_Gas_And_Miscellaneous_Fluid_SYSs.FIEXSYS.TANKCOMP32\mass_margin\\Full_MeOH</t>
  </si>
  <si>
    <t>SHP.AUX_SYS.AIR_Gas_And_Miscellaneous_Fluid_SYSs.FIEXSYS.TANKCOMP32\orientation.r11\\Full_MeOH</t>
  </si>
  <si>
    <t>SHP.AUX_SYS.AIR_Gas_And_Miscellaneous_Fluid_SYSs.FIEXSYS.TANKCOMP32\orientation.r12\\Full_MeOH</t>
  </si>
  <si>
    <t>SHP.AUX_SYS.AIR_Gas_And_Miscellaneous_Fluid_SYSs.FIEXSYS.TANKCOMP32\orientation.r13\\Full_MeOH</t>
  </si>
  <si>
    <t>SHP.AUX_SYS.AIR_Gas_And_Miscellaneous_Fluid_SYSs.FIEXSYS.TANKCOMP32\orientation.r21\\Full_MeOH</t>
  </si>
  <si>
    <t>SHP.AUX_SYS.AIR_Gas_And_Miscellaneous_Fluid_SYSs.FIEXSYS.TANKCOMP32\orientation.r22\\Full_MeOH</t>
  </si>
  <si>
    <t>SHP.AUX_SYS.AIR_Gas_And_Miscellaneous_Fluid_SYSs.FIEXSYS.TANKCOMP32\orientation.r23\\Full_MeOH</t>
  </si>
  <si>
    <t>SHP.AUX_SYS.AIR_Gas_And_Miscellaneous_Fluid_SYSs.FIEXSYS.TANKCOMP32\orientation.r31\\Full_MeOH</t>
  </si>
  <si>
    <t>SHP.AUX_SYS.AIR_Gas_And_Miscellaneous_Fluid_SYSs.FIEXSYS.TANKCOMP32\orientation.r32\\Full_MeOH</t>
  </si>
  <si>
    <t>SHP.AUX_SYS.AIR_Gas_And_Miscellaneous_Fluid_SYSs.FIEXSYS.TANKCOMP32\orientation.r33\\Full_MeOH</t>
  </si>
  <si>
    <t>SHP.AUX_SYS.AIR_Gas_And_Miscellaneous_Fluid_SYSs.FIEXSYS.TANKCOMP32\V\\Full_MeOH</t>
  </si>
  <si>
    <t>SHP.AUX_SYS.AIR_Gas_And_Miscellaneous_Fluid_SYSs.FIEXSYS.TANKCOMP32\wid_diameter\\Full_MeOH</t>
  </si>
  <si>
    <t>SHP.AUX_SYS.AIR_Gas_And_Miscellaneous_Fluid_SYSs.FIEXSYS.TANKCOMP32.BW\Full_MeOH</t>
  </si>
  <si>
    <t>SHP.AUX_SYS.AIR_Gas_And_Miscellaneous_Fluid_SYSs.FIEXSYS.TANKCOMP32.BW\ρ\\Full_MeOH</t>
  </si>
  <si>
    <t>SHP.AUX_SYS.AIR_Gas_And_Miscellaneous_Fluid_SYSs.FIEXSYS.WATERSPRAYSYS\Full_MeOH</t>
  </si>
  <si>
    <t>SHP.AUX_SYS.AIR_Gas_And_Miscellaneous_Fluid_SYSs.FIEXSYS.WATERSPRAYSYS\CoG_x\\Full_MeOH</t>
  </si>
  <si>
    <t>SHP.AUX_SYS.AIR_Gas_And_Miscellaneous_Fluid_SYSs.FIEXSYS.WATERSPRAYSYS\CoG_y\\Full_MeOH</t>
  </si>
  <si>
    <t>SHP.AUX_SYS.AIR_Gas_And_Miscellaneous_Fluid_SYSs.FIEXSYS.WATERSPRAYSYS\CoG_z\\Full_MeOH</t>
  </si>
  <si>
    <t>SHP.AUX_SYS.AIR_Gas_And_Miscellaneous_Fluid_SYSs.FIEXSYS.WATERSPRAYSYS\color\\Full_MeOH</t>
  </si>
  <si>
    <t>SHP.AUX_SYS.AIR_Gas_And_Miscellaneous_Fluid_SYSs.FIEXSYS.WATERSPRAYSYS\coord.x\\Full_MeOH</t>
  </si>
  <si>
    <t>SHP.AUX_SYS.AIR_Gas_And_Miscellaneous_Fluid_SYSs.FIEXSYS.WATERSPRAYSYS\coord.y\\Full_MeOH</t>
  </si>
  <si>
    <t>SHP.AUX_SYS.AIR_Gas_And_Miscellaneous_Fluid_SYSs.FIEXSYS.WATERSPRAYSYS\coord.z\\Full_MeOH</t>
  </si>
  <si>
    <t>SHP.AUX_SYS.AIR_Gas_And_Miscellaneous_Fluid_SYSs.FIEXSYS.WATERSPRAYSYS\h\\Full_MeOH</t>
  </si>
  <si>
    <t>SHP.AUX_SYS.AIR_Gas_And_Miscellaneous_Fluid_SYSs.FIEXSYS.WATERSPRAYSYS\kind\\Full_MeOH</t>
  </si>
  <si>
    <t>SHP.AUX_SYS.AIR_Gas_And_Miscellaneous_Fluid_SYSs.FIEXSYS.WATERSPRAYSYS\l\\Full_MeOH</t>
  </si>
  <si>
    <t>SHP.AUX_SYS.AIR_Gas_And_Miscellaneous_Fluid_SYSs.FIEXSYS.WATERSPRAYSYS\m\\Full_MeOH</t>
  </si>
  <si>
    <t>SHP.AUX_SYS.AIR_Gas_And_Miscellaneous_Fluid_SYSs.FIEXSYS.WATERSPRAYSYS\m_tot\\Full_MeOH</t>
  </si>
  <si>
    <t>SHP.AUX_SYS.AIR_Gas_And_Miscellaneous_Fluid_SYSs.FIEXSYS.WATERSPRAYSYS\mass_margin\\Full_MeOH</t>
  </si>
  <si>
    <t>SHP.AUX_SYS.AIR_Gas_And_Miscellaneous_Fluid_SYSs.FIEXSYS.WATERSPRAYSYS\orientation.r11\\Full_MeOH</t>
  </si>
  <si>
    <t>SHP.AUX_SYS.AIR_Gas_And_Miscellaneous_Fluid_SYSs.FIEXSYS.WATERSPRAYSYS\orientation.r12\\Full_MeOH</t>
  </si>
  <si>
    <t>SHP.AUX_SYS.AIR_Gas_And_Miscellaneous_Fluid_SYSs.FIEXSYS.WATERSPRAYSYS\orientation.r13\\Full_MeOH</t>
  </si>
  <si>
    <t>SHP.AUX_SYS.AIR_Gas_And_Miscellaneous_Fluid_SYSs.FIEXSYS.WATERSPRAYSYS\orientation.r21\\Full_MeOH</t>
  </si>
  <si>
    <t>SHP.AUX_SYS.AIR_Gas_And_Miscellaneous_Fluid_SYSs.FIEXSYS.WATERSPRAYSYS\orientation.r22\\Full_MeOH</t>
  </si>
  <si>
    <t>SHP.AUX_SYS.AIR_Gas_And_Miscellaneous_Fluid_SYSs.FIEXSYS.WATERSPRAYSYS\orientation.r23\\Full_MeOH</t>
  </si>
  <si>
    <t>SHP.AUX_SYS.AIR_Gas_And_Miscellaneous_Fluid_SYSs.FIEXSYS.WATERSPRAYSYS\orientation.r31\\Full_MeOH</t>
  </si>
  <si>
    <t>SHP.AUX_SYS.AIR_Gas_And_Miscellaneous_Fluid_SYSs.FIEXSYS.WATERSPRAYSYS\orientation.r32\\Full_MeOH</t>
  </si>
  <si>
    <t>SHP.AUX_SYS.AIR_Gas_And_Miscellaneous_Fluid_SYSs.FIEXSYS.WATERSPRAYSYS\orientation.r33\\Full_MeOH</t>
  </si>
  <si>
    <t>SHP.AUX_SYS.AIR_Gas_And_Miscellaneous_Fluid_SYSs.FIEXSYS.WATERSPRAYSYS\wid_diameter\\Full_MeOH</t>
  </si>
  <si>
    <t>SHP.AUX_SYS.AIR_Gas_And_Miscellaneous_Fluid_SYSs.O2N2SYS\Full_MeOH</t>
  </si>
  <si>
    <t>SHP.AUX_SYS.AIR_Gas_And_Miscellaneous_Fluid_SYSs.O2N2SYS\CoG_x\\Full_MeOH</t>
  </si>
  <si>
    <t>SHP.AUX_SYS.AIR_Gas_And_Miscellaneous_Fluid_SYSs.O2N2SYS\CoG_y\\Full_MeOH</t>
  </si>
  <si>
    <t>SHP.AUX_SYS.AIR_Gas_And_Miscellaneous_Fluid_SYSs.O2N2SYS\CoG_z\\Full_MeOH</t>
  </si>
  <si>
    <t>SHP.AUX_SYS.AIR_Gas_And_Miscellaneous_Fluid_SYSs.O2N2SYS\m_tot\\Full_MeOH</t>
  </si>
  <si>
    <t>SHP.AUX_SYS.AIR_Gas_And_Miscellaneous_Fluid_SYSs.O2N2SYS.N2DOWN\Full_MeOH</t>
  </si>
  <si>
    <t>SHP.AUX_SYS.AIR_Gas_And_Miscellaneous_Fluid_SYSs.O2N2SYS.N2DOWN\CoG_x\\Full_MeOH</t>
  </si>
  <si>
    <t>SHP.AUX_SYS.AIR_Gas_And_Miscellaneous_Fluid_SYSs.O2N2SYS.N2DOWN\CoG_y\\Full_MeOH</t>
  </si>
  <si>
    <t>SHP.AUX_SYS.AIR_Gas_And_Miscellaneous_Fluid_SYSs.O2N2SYS.N2DOWN\CoG_z\\Full_MeOH</t>
  </si>
  <si>
    <t>SHP.AUX_SYS.AIR_Gas_And_Miscellaneous_Fluid_SYSs.O2N2SYS.N2DOWN\color\\Full_MeOH</t>
  </si>
  <si>
    <t>SHP.AUX_SYS.AIR_Gas_And_Miscellaneous_Fluid_SYSs.O2N2SYS.N2DOWN\coord.x\\Full_MeOH</t>
  </si>
  <si>
    <t>SHP.AUX_SYS.AIR_Gas_And_Miscellaneous_Fluid_SYSs.O2N2SYS.N2DOWN\coord.y\\Full_MeOH</t>
  </si>
  <si>
    <t>SHP.AUX_SYS.AIR_Gas_And_Miscellaneous_Fluid_SYSs.O2N2SYS.N2DOWN\coord.z\\Full_MeOH</t>
  </si>
  <si>
    <t>SHP.AUX_SYS.AIR_Gas_And_Miscellaneous_Fluid_SYSs.O2N2SYS.N2DOWN\h\\Full_MeOH</t>
  </si>
  <si>
    <t>SHP.AUX_SYS.AIR_Gas_And_Miscellaneous_Fluid_SYSs.O2N2SYS.N2DOWN\kind\\Full_MeOH</t>
  </si>
  <si>
    <t>SHP.AUX_SYS.AIR_Gas_And_Miscellaneous_Fluid_SYSs.O2N2SYS.N2DOWN\l\\Full_MeOH</t>
  </si>
  <si>
    <t>SHP.AUX_SYS.AIR_Gas_And_Miscellaneous_Fluid_SYSs.O2N2SYS.N2DOWN\m\\Full_MeOH</t>
  </si>
  <si>
    <t>SHP.AUX_SYS.AIR_Gas_And_Miscellaneous_Fluid_SYSs.O2N2SYS.N2DOWN\m_tot\\Full_MeOH</t>
  </si>
  <si>
    <t>SHP.AUX_SYS.AIR_Gas_And_Miscellaneous_Fluid_SYSs.O2N2SYS.N2DOWN\mass_margin\\Full_MeOH</t>
  </si>
  <si>
    <t>SHP.AUX_SYS.AIR_Gas_And_Miscellaneous_Fluid_SYSs.O2N2SYS.N2DOWN\orientation.r11\\Full_MeOH</t>
  </si>
  <si>
    <t>SHP.AUX_SYS.AIR_Gas_And_Miscellaneous_Fluid_SYSs.O2N2SYS.N2DOWN\orientation.r12\\Full_MeOH</t>
  </si>
  <si>
    <t>SHP.AUX_SYS.AIR_Gas_And_Miscellaneous_Fluid_SYSs.O2N2SYS.N2DOWN\orientation.r13\\Full_MeOH</t>
  </si>
  <si>
    <t>SHP.AUX_SYS.AIR_Gas_And_Miscellaneous_Fluid_SYSs.O2N2SYS.N2DOWN\orientation.r21\\Full_MeOH</t>
  </si>
  <si>
    <t>SHP.AUX_SYS.AIR_Gas_And_Miscellaneous_Fluid_SYSs.O2N2SYS.N2DOWN\orientation.r22\\Full_MeOH</t>
  </si>
  <si>
    <t>SHP.AUX_SYS.AIR_Gas_And_Miscellaneous_Fluid_SYSs.O2N2SYS.N2DOWN\orientation.r23\\Full_MeOH</t>
  </si>
  <si>
    <t>SHP.AUX_SYS.AIR_Gas_And_Miscellaneous_Fluid_SYSs.O2N2SYS.N2DOWN\orientation.r31\\Full_MeOH</t>
  </si>
  <si>
    <t>SHP.AUX_SYS.AIR_Gas_And_Miscellaneous_Fluid_SYSs.O2N2SYS.N2DOWN\orientation.r32\\Full_MeOH</t>
  </si>
  <si>
    <t>SHP.AUX_SYS.AIR_Gas_And_Miscellaneous_Fluid_SYSs.O2N2SYS.N2DOWN\orientation.r33\\Full_MeOH</t>
  </si>
  <si>
    <t>SHP.AUX_SYS.AIR_Gas_And_Miscellaneous_Fluid_SYSs.O2N2SYS.N2DOWN\wid_diameter\\Full_MeOH</t>
  </si>
  <si>
    <t>SHP.AUX_SYS.AIR_Gas_And_Miscellaneous_Fluid_SYSs.O2N2SYS.N2GEN\Full_MeOH</t>
  </si>
  <si>
    <t>SHP.AUX_SYS.AIR_Gas_And_Miscellaneous_Fluid_SYSs.O2N2SYS.N2GEN\CoG_x\\Full_MeOH</t>
  </si>
  <si>
    <t>SHP.AUX_SYS.AIR_Gas_And_Miscellaneous_Fluid_SYSs.O2N2SYS.N2GEN\CoG_y\\Full_MeOH</t>
  </si>
  <si>
    <t>SHP.AUX_SYS.AIR_Gas_And_Miscellaneous_Fluid_SYSs.O2N2SYS.N2GEN\CoG_z\\Full_MeOH</t>
  </si>
  <si>
    <t>SHP.AUX_SYS.AIR_Gas_And_Miscellaneous_Fluid_SYSs.O2N2SYS.N2GEN\color\\Full_MeOH</t>
  </si>
  <si>
    <t>SHP.AUX_SYS.AIR_Gas_And_Miscellaneous_Fluid_SYSs.O2N2SYS.N2GEN\coord.x\\Full_MeOH</t>
  </si>
  <si>
    <t>SHP.AUX_SYS.AIR_Gas_And_Miscellaneous_Fluid_SYSs.O2N2SYS.N2GEN\coord.y\\Full_MeOH</t>
  </si>
  <si>
    <t>SHP.AUX_SYS.AIR_Gas_And_Miscellaneous_Fluid_SYSs.O2N2SYS.N2GEN\coord.z\\Full_MeOH</t>
  </si>
  <si>
    <t>SHP.AUX_SYS.AIR_Gas_And_Miscellaneous_Fluid_SYSs.O2N2SYS.N2GEN\h\\Full_MeOH</t>
  </si>
  <si>
    <t>SHP.AUX_SYS.AIR_Gas_And_Miscellaneous_Fluid_SYSs.O2N2SYS.N2GEN\kind\\Full_MeOH</t>
  </si>
  <si>
    <t>SHP.AUX_SYS.AIR_Gas_And_Miscellaneous_Fluid_SYSs.O2N2SYS.N2GEN\l\\Full_MeOH</t>
  </si>
  <si>
    <t>SHP.AUX_SYS.AIR_Gas_And_Miscellaneous_Fluid_SYSs.O2N2SYS.N2GEN\m\\Full_MeOH</t>
  </si>
  <si>
    <t>SHP.AUX_SYS.AIR_Gas_And_Miscellaneous_Fluid_SYSs.O2N2SYS.N2GEN\m_tot\\Full_MeOH</t>
  </si>
  <si>
    <t>SHP.AUX_SYS.AIR_Gas_And_Miscellaneous_Fluid_SYSs.O2N2SYS.N2GEN\mass_margin\\Full_MeOH</t>
  </si>
  <si>
    <t>SHP.AUX_SYS.AIR_Gas_And_Miscellaneous_Fluid_SYSs.O2N2SYS.N2GEN\orientation.r11\\Full_MeOH</t>
  </si>
  <si>
    <t>SHP.AUX_SYS.AIR_Gas_And_Miscellaneous_Fluid_SYSs.O2N2SYS.N2GEN\orientation.r12\\Full_MeOH</t>
  </si>
  <si>
    <t>SHP.AUX_SYS.AIR_Gas_And_Miscellaneous_Fluid_SYSs.O2N2SYS.N2GEN\orientation.r13\\Full_MeOH</t>
  </si>
  <si>
    <t>SHP.AUX_SYS.AIR_Gas_And_Miscellaneous_Fluid_SYSs.O2N2SYS.N2GEN\orientation.r21\\Full_MeOH</t>
  </si>
  <si>
    <t>SHP.AUX_SYS.AIR_Gas_And_Miscellaneous_Fluid_SYSs.O2N2SYS.N2GEN\orientation.r22\\Full_MeOH</t>
  </si>
  <si>
    <t>SHP.AUX_SYS.AIR_Gas_And_Miscellaneous_Fluid_SYSs.O2N2SYS.N2GEN\orientation.r23\\Full_MeOH</t>
  </si>
  <si>
    <t>SHP.AUX_SYS.AIR_Gas_And_Miscellaneous_Fluid_SYSs.O2N2SYS.N2GEN\orientation.r31\\Full_MeOH</t>
  </si>
  <si>
    <t>SHP.AUX_SYS.AIR_Gas_And_Miscellaneous_Fluid_SYSs.O2N2SYS.N2GEN\orientation.r32\\Full_MeOH</t>
  </si>
  <si>
    <t>SHP.AUX_SYS.AIR_Gas_And_Miscellaneous_Fluid_SYSs.O2N2SYS.N2GEN\orientation.r33\\Full_MeOH</t>
  </si>
  <si>
    <t>SHP.AUX_SYS.AIR_Gas_And_Miscellaneous_Fluid_SYSs.O2N2SYS.N2GEN\wid_diameter\\Full_MeOH</t>
  </si>
  <si>
    <t>SHP.AUX_SYS.AIR_Gas_And_Miscellaneous_Fluid_SYSs.O2N2SYS.N2UP\Full_MeOH</t>
  </si>
  <si>
    <t>SHP.AUX_SYS.AIR_Gas_And_Miscellaneous_Fluid_SYSs.O2N2SYS.N2UP\CoG_x\\Full_MeOH</t>
  </si>
  <si>
    <t>SHP.AUX_SYS.AIR_Gas_And_Miscellaneous_Fluid_SYSs.O2N2SYS.N2UP\CoG_y\\Full_MeOH</t>
  </si>
  <si>
    <t>SHP.AUX_SYS.AIR_Gas_And_Miscellaneous_Fluid_SYSs.O2N2SYS.N2UP\CoG_z\\Full_MeOH</t>
  </si>
  <si>
    <t>SHP.AUX_SYS.AIR_Gas_And_Miscellaneous_Fluid_SYSs.O2N2SYS.N2UP\color\\Full_MeOH</t>
  </si>
  <si>
    <t>SHP.AUX_SYS.AIR_Gas_And_Miscellaneous_Fluid_SYSs.O2N2SYS.N2UP\coord.x\\Full_MeOH</t>
  </si>
  <si>
    <t>SHP.AUX_SYS.AIR_Gas_And_Miscellaneous_Fluid_SYSs.O2N2SYS.N2UP\coord.y\\Full_MeOH</t>
  </si>
  <si>
    <t>SHP.AUX_SYS.AIR_Gas_And_Miscellaneous_Fluid_SYSs.O2N2SYS.N2UP\coord.z\\Full_MeOH</t>
  </si>
  <si>
    <t>SHP.AUX_SYS.AIR_Gas_And_Miscellaneous_Fluid_SYSs.O2N2SYS.N2UP\h\\Full_MeOH</t>
  </si>
  <si>
    <t>SHP.AUX_SYS.AIR_Gas_And_Miscellaneous_Fluid_SYSs.O2N2SYS.N2UP\kind\\Full_MeOH</t>
  </si>
  <si>
    <t>SHP.AUX_SYS.AIR_Gas_And_Miscellaneous_Fluid_SYSs.O2N2SYS.N2UP\l\\Full_MeOH</t>
  </si>
  <si>
    <t>SHP.AUX_SYS.AIR_Gas_And_Miscellaneous_Fluid_SYSs.O2N2SYS.N2UP\m\\Full_MeOH</t>
  </si>
  <si>
    <t>SHP.AUX_SYS.AIR_Gas_And_Miscellaneous_Fluid_SYSs.O2N2SYS.N2UP\m_tot\\Full_MeOH</t>
  </si>
  <si>
    <t>SHP.AUX_SYS.AIR_Gas_And_Miscellaneous_Fluid_SYSs.O2N2SYS.N2UP\mass_margin\\Full_MeOH</t>
  </si>
  <si>
    <t>SHP.AUX_SYS.AIR_Gas_And_Miscellaneous_Fluid_SYSs.O2N2SYS.N2UP\orientation.r11\\Full_MeOH</t>
  </si>
  <si>
    <t>SHP.AUX_SYS.AIR_Gas_And_Miscellaneous_Fluid_SYSs.O2N2SYS.N2UP\orientation.r12\\Full_MeOH</t>
  </si>
  <si>
    <t>SHP.AUX_SYS.AIR_Gas_And_Miscellaneous_Fluid_SYSs.O2N2SYS.N2UP\orientation.r13\\Full_MeOH</t>
  </si>
  <si>
    <t>SHP.AUX_SYS.AIR_Gas_And_Miscellaneous_Fluid_SYSs.O2N2SYS.N2UP\orientation.r21\\Full_MeOH</t>
  </si>
  <si>
    <t>SHP.AUX_SYS.AIR_Gas_And_Miscellaneous_Fluid_SYSs.O2N2SYS.N2UP\orientation.r22\\Full_MeOH</t>
  </si>
  <si>
    <t>SHP.AUX_SYS.AIR_Gas_And_Miscellaneous_Fluid_SYSs.O2N2SYS.N2UP\orientation.r23\\Full_MeOH</t>
  </si>
  <si>
    <t>SHP.AUX_SYS.AIR_Gas_And_Miscellaneous_Fluid_SYSs.O2N2SYS.N2UP\orientation.r31\\Full_MeOH</t>
  </si>
  <si>
    <t>SHP.AUX_SYS.AIR_Gas_And_Miscellaneous_Fluid_SYSs.O2N2SYS.N2UP\orientation.r32\\Full_MeOH</t>
  </si>
  <si>
    <t>SHP.AUX_SYS.AIR_Gas_And_Miscellaneous_Fluid_SYSs.O2N2SYS.N2UP\orientation.r33\\Full_MeOH</t>
  </si>
  <si>
    <t>SHP.AUX_SYS.AIR_Gas_And_Miscellaneous_Fluid_SYSs.O2N2SYS.N2UP\wid_diameter\\Full_MeOH</t>
  </si>
  <si>
    <t>SHP.AUX_SYS.Climate_Control\Full_MeOH</t>
  </si>
  <si>
    <t>SHP.AUX_SYS.Climate_Control\CoG_x\\Full_MeOH</t>
  </si>
  <si>
    <t>SHP.AUX_SYS.Climate_Control\CoG_y\\Full_MeOH</t>
  </si>
  <si>
    <t>SHP.AUX_SYS.Climate_Control\CoG_z\\Full_MeOH</t>
  </si>
  <si>
    <t>SHP.AUX_SYS.Climate_Control\m_tot\\Full_MeOH</t>
  </si>
  <si>
    <t>SHP.AUX_SYS.Climate_Control.Machinery_Space_Ventilation_SYS\Full_MeOH</t>
  </si>
  <si>
    <t>SHP.AUX_SYS.Climate_Control.Machinery_Space_Ventilation_SYS\CoG_x\\Full_MeOH</t>
  </si>
  <si>
    <t>SHP.AUX_SYS.Climate_Control.Machinery_Space_Ventilation_SYS\CoG_y\\Full_MeOH</t>
  </si>
  <si>
    <t>SHP.AUX_SYS.Climate_Control.Machinery_Space_Ventilation_SYS\CoG_z\\Full_MeOH</t>
  </si>
  <si>
    <t>SHP.AUX_SYS.Climate_Control.Machinery_Space_Ventilation_SYS\m_tot\\Full_MeOH</t>
  </si>
  <si>
    <t>SHP.AUX_SYS.Climate_Control.Machinery_Space_Ventilation_SYS.VENT\Full_MeOH</t>
  </si>
  <si>
    <t>SHP.AUX_SYS.Climate_Control.Machinery_Space_Ventilation_SYS.VENT\CoG_x\\Full_MeOH</t>
  </si>
  <si>
    <t>SHP.AUX_SYS.Climate_Control.Machinery_Space_Ventilation_SYS.VENT\CoG_y\\Full_MeOH</t>
  </si>
  <si>
    <t>SHP.AUX_SYS.Climate_Control.Machinery_Space_Ventilation_SYS.VENT\CoG_z\\Full_MeOH</t>
  </si>
  <si>
    <t>SHP.AUX_SYS.Climate_Control.Machinery_Space_Ventilation_SYS.VENT\color\\Full_MeOH</t>
  </si>
  <si>
    <t>SHP.AUX_SYS.Climate_Control.Machinery_Space_Ventilation_SYS.VENT\coord.x\\Full_MeOH</t>
  </si>
  <si>
    <t>SHP.AUX_SYS.Climate_Control.Machinery_Space_Ventilation_SYS.VENT\coord.y\\Full_MeOH</t>
  </si>
  <si>
    <t>SHP.AUX_SYS.Climate_Control.Machinery_Space_Ventilation_SYS.VENT\coord.z\\Full_MeOH</t>
  </si>
  <si>
    <t>SHP.AUX_SYS.Climate_Control.Machinery_Space_Ventilation_SYS.VENT\h\\Full_MeOH</t>
  </si>
  <si>
    <t>SHP.AUX_SYS.Climate_Control.Machinery_Space_Ventilation_SYS.VENT\kind\\Full_MeOH</t>
  </si>
  <si>
    <t>SHP.AUX_SYS.Climate_Control.Machinery_Space_Ventilation_SYS.VENT\l\\Full_MeOH</t>
  </si>
  <si>
    <t>SHP.AUX_SYS.Climate_Control.Machinery_Space_Ventilation_SYS.VENT\m\\Full_MeOH</t>
  </si>
  <si>
    <t>SHP.AUX_SYS.Climate_Control.Machinery_Space_Ventilation_SYS.VENT\m_tot\\Full_MeOH</t>
  </si>
  <si>
    <t>SHP.AUX_SYS.Climate_Control.Machinery_Space_Ventilation_SYS.VENT\mass_margin\\Full_MeOH</t>
  </si>
  <si>
    <t>SHP.AUX_SYS.Climate_Control.Machinery_Space_Ventilation_SYS.VENT\orientation.r11\\Full_MeOH</t>
  </si>
  <si>
    <t>SHP.AUX_SYS.Climate_Control.Machinery_Space_Ventilation_SYS.VENT\orientation.r12\\Full_MeOH</t>
  </si>
  <si>
    <t>SHP.AUX_SYS.Climate_Control.Machinery_Space_Ventilation_SYS.VENT\orientation.r13\\Full_MeOH</t>
  </si>
  <si>
    <t>SHP.AUX_SYS.Climate_Control.Machinery_Space_Ventilation_SYS.VENT\orientation.r21\\Full_MeOH</t>
  </si>
  <si>
    <t>SHP.AUX_SYS.Climate_Control.Machinery_Space_Ventilation_SYS.VENT\orientation.r22\\Full_MeOH</t>
  </si>
  <si>
    <t>SHP.AUX_SYS.Climate_Control.Machinery_Space_Ventilation_SYS.VENT\orientation.r23\\Full_MeOH</t>
  </si>
  <si>
    <t>SHP.AUX_SYS.Climate_Control.Machinery_Space_Ventilation_SYS.VENT\orientation.r31\\Full_MeOH</t>
  </si>
  <si>
    <t>SHP.AUX_SYS.Climate_Control.Machinery_Space_Ventilation_SYS.VENT\orientation.r32\\Full_MeOH</t>
  </si>
  <si>
    <t>SHP.AUX_SYS.Climate_Control.Machinery_Space_Ventilation_SYS.VENT\orientation.r33\\Full_MeOH</t>
  </si>
  <si>
    <t>SHP.AUX_SYS.Climate_Control.Machinery_Space_Ventilation_SYS.VENT\wid_diameter\\Full_MeOH</t>
  </si>
  <si>
    <t>SHP.AUX_SYS.Fuels_And_Lubricants_Handling_And_Storage\Full_MeOH</t>
  </si>
  <si>
    <t>SHP.AUX_SYS.Fuels_And_Lubricants_Handling_And_Storage\CoG_x\\Full_MeOH</t>
  </si>
  <si>
    <t>SHP.AUX_SYS.Fuels_And_Lubricants_Handling_And_Storage\CoG_y\\Full_MeOH</t>
  </si>
  <si>
    <t>SHP.AUX_SYS.Fuels_And_Lubricants_Handling_And_Storage\CoG_z\\Full_MeOH</t>
  </si>
  <si>
    <t>SHP.AUX_SYS.Fuels_And_Lubricants_Handling_And_Storage\m_tot\\Full_MeOH</t>
  </si>
  <si>
    <t>SHP.AUX_SYS.Fuels_And_Lubricants_Handling_And_Storage.SHIPFUELSYS\Full_MeOH</t>
  </si>
  <si>
    <t>SHP.AUX_SYS.Fuels_And_Lubricants_Handling_And_Storage.SHIPFUELSYS\CoG_x\\Full_MeOH</t>
  </si>
  <si>
    <t>SHP.AUX_SYS.Fuels_And_Lubricants_Handling_And_Storage.SHIPFUELSYS\CoG_y\\Full_MeOH</t>
  </si>
  <si>
    <t>SHP.AUX_SYS.Fuels_And_Lubricants_Handling_And_Storage.SHIPFUELSYS\CoG_z\\Full_MeOH</t>
  </si>
  <si>
    <t>SHP.AUX_SYS.Fuels_And_Lubricants_Handling_And_Storage.SHIPFUELSYS\m_tot\\Full_MeOH</t>
  </si>
  <si>
    <t>SHP.AUX_SYS.Fuels_And_Lubricants_Handling_And_Storage.SHIPFUELSYS\num_of_MeOH_tanks\\Full_MeOH</t>
  </si>
  <si>
    <t>SHP.AUX_SYS.Fuels_And_Lubricants_Handling_And_Storage.SHIPFUELSYS\SWBS_cd\\Full_MeOH</t>
  </si>
  <si>
    <t>SHP.AUX_SYS.Fuels_And_Lubricants_Handling_And_Storage.SHIPFUELSYS.EQMNT\Full_MeOH</t>
  </si>
  <si>
    <t>SHP.AUX_SYS.Fuels_And_Lubricants_Handling_And_Storage.SHIPFUELSYS.EQMNT\CoG_x\\Full_MeOH</t>
  </si>
  <si>
    <t>SHP.AUX_SYS.Fuels_And_Lubricants_Handling_And_Storage.SHIPFUELSYS.EQMNT\CoG_y\\Full_MeOH</t>
  </si>
  <si>
    <t>SHP.AUX_SYS.Fuels_And_Lubricants_Handling_And_Storage.SHIPFUELSYS.EQMNT\CoG_z\\Full_MeOH</t>
  </si>
  <si>
    <t>SHP.AUX_SYS.Fuels_And_Lubricants_Handling_And_Storage.SHIPFUELSYS.EQMNT\color\\Full_MeOH</t>
  </si>
  <si>
    <t>SHP.AUX_SYS.Fuels_And_Lubricants_Handling_And_Storage.SHIPFUELSYS.EQMNT\coord.x\\Full_MeOH</t>
  </si>
  <si>
    <t>SHP.AUX_SYS.Fuels_And_Lubricants_Handling_And_Storage.SHIPFUELSYS.EQMNT\coord.y\\Full_MeOH</t>
  </si>
  <si>
    <t>SHP.AUX_SYS.Fuels_And_Lubricants_Handling_And_Storage.SHIPFUELSYS.EQMNT\coord.z\\Full_MeOH</t>
  </si>
  <si>
    <t>SHP.AUX_SYS.Fuels_And_Lubricants_Handling_And_Storage.SHIPFUELSYS.EQMNT\h\\Full_MeOH</t>
  </si>
  <si>
    <t>SHP.AUX_SYS.Fuels_And_Lubricants_Handling_And_Storage.SHIPFUELSYS.EQMNT\kind\\Full_MeOH</t>
  </si>
  <si>
    <t>SHP.AUX_SYS.Fuels_And_Lubricants_Handling_And_Storage.SHIPFUELSYS.EQMNT\l\\Full_MeOH</t>
  </si>
  <si>
    <t>SHP.AUX_SYS.Fuels_And_Lubricants_Handling_And_Storage.SHIPFUELSYS.EQMNT\m\\Full_MeOH</t>
  </si>
  <si>
    <t>SHP.AUX_SYS.Fuels_And_Lubricants_Handling_And_Storage.SHIPFUELSYS.EQMNT\m_tot\\Full_MeOH</t>
  </si>
  <si>
    <t>SHP.AUX_SYS.Fuels_And_Lubricants_Handling_And_Storage.SHIPFUELSYS.EQMNT\mass_margin\\Full_MeOH</t>
  </si>
  <si>
    <t>SHP.AUX_SYS.Fuels_And_Lubricants_Handling_And_Storage.SHIPFUELSYS.EQMNT\orientation.r11\\Full_MeOH</t>
  </si>
  <si>
    <t>SHP.AUX_SYS.Fuels_And_Lubricants_Handling_And_Storage.SHIPFUELSYS.EQMNT\orientation.r12\\Full_MeOH</t>
  </si>
  <si>
    <t>SHP.AUX_SYS.Fuels_And_Lubricants_Handling_And_Storage.SHIPFUELSYS.EQMNT\orientation.r13\\Full_MeOH</t>
  </si>
  <si>
    <t>SHP.AUX_SYS.Fuels_And_Lubricants_Handling_And_Storage.SHIPFUELSYS.EQMNT\orientation.r21\\Full_MeOH</t>
  </si>
  <si>
    <t>SHP.AUX_SYS.Fuels_And_Lubricants_Handling_And_Storage.SHIPFUELSYS.EQMNT\orientation.r22\\Full_MeOH</t>
  </si>
  <si>
    <t>SHP.AUX_SYS.Fuels_And_Lubricants_Handling_And_Storage.SHIPFUELSYS.EQMNT\orientation.r23\\Full_MeOH</t>
  </si>
  <si>
    <t>SHP.AUX_SYS.Fuels_And_Lubricants_Handling_And_Storage.SHIPFUELSYS.EQMNT\orientation.r31\\Full_MeOH</t>
  </si>
  <si>
    <t>SHP.AUX_SYS.Fuels_And_Lubricants_Handling_And_Storage.SHIPFUELSYS.EQMNT\orientation.r32\\Full_MeOH</t>
  </si>
  <si>
    <t>SHP.AUX_SYS.Fuels_And_Lubricants_Handling_And_Storage.SHIPFUELSYS.EQMNT\orientation.r33\\Full_MeOH</t>
  </si>
  <si>
    <t>SHP.AUX_SYS.Fuels_And_Lubricants_Handling_And_Storage.SHIPFUELSYS.EQMNT\wid_diameter\\Full_MeOH</t>
  </si>
  <si>
    <t>SHP.AUX_SYS.Fuels_And_Lubricants_Handling_And_Storage.SHIPFUELSYS.FPS\Full_MeOH</t>
  </si>
  <si>
    <t>SHP.AUX_SYS.Fuels_And_Lubricants_Handling_And_Storage.SHIPFUELSYS.FPS\CoG_x\\Full_MeOH</t>
  </si>
  <si>
    <t>SHP.AUX_SYS.Fuels_And_Lubricants_Handling_And_Storage.SHIPFUELSYS.FPS\CoG_y\\Full_MeOH</t>
  </si>
  <si>
    <t>SHP.AUX_SYS.Fuels_And_Lubricants_Handling_And_Storage.SHIPFUELSYS.FPS\CoG_z\\Full_MeOH</t>
  </si>
  <si>
    <t>SHP.AUX_SYS.Fuels_And_Lubricants_Handling_And_Storage.SHIPFUELSYS.FPS\color\\Full_MeOH</t>
  </si>
  <si>
    <t>SHP.AUX_SYS.Fuels_And_Lubricants_Handling_And_Storage.SHIPFUELSYS.FPS\coord.x\\Full_MeOH</t>
  </si>
  <si>
    <t>SHP.AUX_SYS.Fuels_And_Lubricants_Handling_And_Storage.SHIPFUELSYS.FPS\coord.y\\Full_MeOH</t>
  </si>
  <si>
    <t>SHP.AUX_SYS.Fuels_And_Lubricants_Handling_And_Storage.SHIPFUELSYS.FPS\coord.z\\Full_MeOH</t>
  </si>
  <si>
    <t>SHP.AUX_SYS.Fuels_And_Lubricants_Handling_And_Storage.SHIPFUELSYS.FPS\h\\Full_MeOH</t>
  </si>
  <si>
    <t>SHP.AUX_SYS.Fuels_And_Lubricants_Handling_And_Storage.SHIPFUELSYS.FPS\kind\\Full_MeOH</t>
  </si>
  <si>
    <t>SHP.AUX_SYS.Fuels_And_Lubricants_Handling_And_Storage.SHIPFUELSYS.FPS\l\\Full_MeOH</t>
  </si>
  <si>
    <t>SHP.AUX_SYS.Fuels_And_Lubricants_Handling_And_Storage.SHIPFUELSYS.FPS\m\\Full_MeOH</t>
  </si>
  <si>
    <t>SHP.AUX_SYS.Fuels_And_Lubricants_Handling_And_Storage.SHIPFUELSYS.FPS\m_tot\\Full_MeOH</t>
  </si>
  <si>
    <t>SHP.AUX_SYS.Fuels_And_Lubricants_Handling_And_Storage.SHIPFUELSYS.FPS\mass_margin\\Full_MeOH</t>
  </si>
  <si>
    <t>SHP.AUX_SYS.Fuels_And_Lubricants_Handling_And_Storage.SHIPFUELSYS.FPS\n_items\\Full_MeOH</t>
  </si>
  <si>
    <t>SHP.AUX_SYS.Fuels_And_Lubricants_Handling_And_Storage.SHIPFUELSYS.FPS\orientation.r11\\Full_MeOH</t>
  </si>
  <si>
    <t>SHP.AUX_SYS.Fuels_And_Lubricants_Handling_And_Storage.SHIPFUELSYS.FPS\orientation.r12\\Full_MeOH</t>
  </si>
  <si>
    <t>SHP.AUX_SYS.Fuels_And_Lubricants_Handling_And_Storage.SHIPFUELSYS.FPS\orientation.r13\\Full_MeOH</t>
  </si>
  <si>
    <t>SHP.AUX_SYS.Fuels_And_Lubricants_Handling_And_Storage.SHIPFUELSYS.FPS\orientation.r21\\Full_MeOH</t>
  </si>
  <si>
    <t>SHP.AUX_SYS.Fuels_And_Lubricants_Handling_And_Storage.SHIPFUELSYS.FPS\orientation.r22\\Full_MeOH</t>
  </si>
  <si>
    <t>SHP.AUX_SYS.Fuels_And_Lubricants_Handling_And_Storage.SHIPFUELSYS.FPS\orientation.r23\\Full_MeOH</t>
  </si>
  <si>
    <t>SHP.AUX_SYS.Fuels_And_Lubricants_Handling_And_Storage.SHIPFUELSYS.FPS\orientation.r31\\Full_MeOH</t>
  </si>
  <si>
    <t>SHP.AUX_SYS.Fuels_And_Lubricants_Handling_And_Storage.SHIPFUELSYS.FPS\orientation.r32\\Full_MeOH</t>
  </si>
  <si>
    <t>SHP.AUX_SYS.Fuels_And_Lubricants_Handling_And_Storage.SHIPFUELSYS.FPS\orientation.r33\\Full_MeOH</t>
  </si>
  <si>
    <t>SHP.AUX_SYS.Fuels_And_Lubricants_Handling_And_Storage.SHIPFUELSYS.FPS\wid_diameter\\Full_MeOH</t>
  </si>
  <si>
    <t>SHP.AUX_SYS.Fuels_And_Lubricants_Handling_And_Storage.SHIPFUELSYS.TANKCOMP04\Full_MeOH</t>
  </si>
  <si>
    <t>SHP.AUX_SYS.Fuels_And_Lubricants_Handling_And_Storage.SHIPFUELSYS.TANKCOMP04\CoG_x\\Full_MeOH</t>
  </si>
  <si>
    <t>SHP.AUX_SYS.Fuels_And_Lubricants_Handling_And_Storage.SHIPFUELSYS.TANKCOMP04\CoG_y\\Full_MeOH</t>
  </si>
  <si>
    <t>SHP.AUX_SYS.Fuels_And_Lubricants_Handling_And_Storage.SHIPFUELSYS.TANKCOMP04\CoG_z\\Full_MeOH</t>
  </si>
  <si>
    <t>SHP.AUX_SYS.Fuels_And_Lubricants_Handling_And_Storage.SHIPFUELSYS.TANKCOMP04\CoG_Z_fuel\\Full_MeOH</t>
  </si>
  <si>
    <t>SHP.AUX_SYS.Fuels_And_Lubricants_Handling_And_Storage.SHIPFUELSYS.TANKCOMP04\color\\Full_MeOH</t>
  </si>
  <si>
    <t>SHP.AUX_SYS.Fuels_And_Lubricants_Handling_And_Storage.SHIPFUELSYS.TANKCOMP04\coord.x\\Full_MeOH</t>
  </si>
  <si>
    <t>SHP.AUX_SYS.Fuels_And_Lubricants_Handling_And_Storage.SHIPFUELSYS.TANKCOMP04\coord.y\\Full_MeOH</t>
  </si>
  <si>
    <t>SHP.AUX_SYS.Fuels_And_Lubricants_Handling_And_Storage.SHIPFUELSYS.TANKCOMP04\coord.z\\Full_MeOH</t>
  </si>
  <si>
    <t>SHP.AUX_SYS.Fuels_And_Lubricants_Handling_And_Storage.SHIPFUELSYS.TANKCOMP04\h\\Full_MeOH</t>
  </si>
  <si>
    <t>SHP.AUX_SYS.Fuels_And_Lubricants_Handling_And_Storage.SHIPFUELSYS.TANKCOMP04\kind\\Full_MeOH</t>
  </si>
  <si>
    <t>SHP.AUX_SYS.Fuels_And_Lubricants_Handling_And_Storage.SHIPFUELSYS.TANKCOMP04\l\\Full_MeOH</t>
  </si>
  <si>
    <t>SHP.AUX_SYS.Fuels_And_Lubricants_Handling_And_Storage.SHIPFUELSYS.TANKCOMP04\m\\Full_MeOH</t>
  </si>
  <si>
    <t>SHP.AUX_SYS.Fuels_And_Lubricants_Handling_And_Storage.SHIPFUELSYS.TANKCOMP04\m_tot\\Full_MeOH</t>
  </si>
  <si>
    <t>SHP.AUX_SYS.Fuels_And_Lubricants_Handling_And_Storage.SHIPFUELSYS.TANKCOMP04\mass_margin\\Full_MeOH</t>
  </si>
  <si>
    <t>SHP.AUX_SYS.Fuels_And_Lubricants_Handling_And_Storage.SHIPFUELSYS.TANKCOMP04\orientation.r11\\Full_MeOH</t>
  </si>
  <si>
    <t>SHP.AUX_SYS.Fuels_And_Lubricants_Handling_And_Storage.SHIPFUELSYS.TANKCOMP04\orientation.r12\\Full_MeOH</t>
  </si>
  <si>
    <t>SHP.AUX_SYS.Fuels_And_Lubricants_Handling_And_Storage.SHIPFUELSYS.TANKCOMP04\orientation.r13\\Full_MeOH</t>
  </si>
  <si>
    <t>SHP.AUX_SYS.Fuels_And_Lubricants_Handling_And_Storage.SHIPFUELSYS.TANKCOMP04\orientation.r21\\Full_MeOH</t>
  </si>
  <si>
    <t>SHP.AUX_SYS.Fuels_And_Lubricants_Handling_And_Storage.SHIPFUELSYS.TANKCOMP04\orientation.r22\\Full_MeOH</t>
  </si>
  <si>
    <t>SHP.AUX_SYS.Fuels_And_Lubricants_Handling_And_Storage.SHIPFUELSYS.TANKCOMP04\orientation.r23\\Full_MeOH</t>
  </si>
  <si>
    <t>SHP.AUX_SYS.Fuels_And_Lubricants_Handling_And_Storage.SHIPFUELSYS.TANKCOMP04\orientation.r31\\Full_MeOH</t>
  </si>
  <si>
    <t>SHP.AUX_SYS.Fuels_And_Lubricants_Handling_And_Storage.SHIPFUELSYS.TANKCOMP04\orientation.r32\\Full_MeOH</t>
  </si>
  <si>
    <t>SHP.AUX_SYS.Fuels_And_Lubricants_Handling_And_Storage.SHIPFUELSYS.TANKCOMP04\orientation.r33\\Full_MeOH</t>
  </si>
  <si>
    <t>SHP.AUX_SYS.Fuels_And_Lubricants_Handling_And_Storage.SHIPFUELSYS.TANKCOMP04\V\\Full_MeOH</t>
  </si>
  <si>
    <t>SHP.AUX_SYS.Fuels_And_Lubricants_Handling_And_Storage.SHIPFUELSYS.TANKCOMP04\wid_diameter\\Full_MeOH</t>
  </si>
  <si>
    <t>SHP.AUX_SYS.Fuels_And_Lubricants_Handling_And_Storage.SHIPFUELSYS.TANKCOMP04.MeOH\Full_MeOH</t>
  </si>
  <si>
    <t>SHP.AUX_SYS.Fuels_And_Lubricants_Handling_And_Storage.SHIPFUELSYS.TANKCOMP04.MeOH\Coff_penal\\Full_MeOH</t>
  </si>
  <si>
    <t>SHP.AUX_SYS.Fuels_And_Lubricants_Handling_And_Storage.SHIPFUELSYS.TANKCOMP04.MeOH\Coff_V_penal\\Full_MeOH</t>
  </si>
  <si>
    <t>SHP.AUX_SYS.Fuels_And_Lubricants_Handling_And_Storage.SHIPFUELSYS.TANKCOMP04.MeOH\n_items\\Full_MeOH</t>
  </si>
  <si>
    <t>SHP.AUX_SYS.Fuels_And_Lubricants_Handling_And_Storage.SHIPFUELSYS.TANKCOMP04.MeOH\ρ\\Full_MeOH</t>
  </si>
  <si>
    <t>SHP.AUX_SYS.Fuels_And_Lubricants_Handling_And_Storage.SHIPFUELSYS.TANKCOMP05\Full_MeOH</t>
  </si>
  <si>
    <t>SHP.AUX_SYS.Fuels_And_Lubricants_Handling_And_Storage.SHIPFUELSYS.TANKCOMP05\CoG_x\\Full_MeOH</t>
  </si>
  <si>
    <t>SHP.AUX_SYS.Fuels_And_Lubricants_Handling_And_Storage.SHIPFUELSYS.TANKCOMP05\CoG_y\\Full_MeOH</t>
  </si>
  <si>
    <t>SHP.AUX_SYS.Fuels_And_Lubricants_Handling_And_Storage.SHIPFUELSYS.TANKCOMP05\CoG_z\\Full_MeOH</t>
  </si>
  <si>
    <t>SHP.AUX_SYS.Fuels_And_Lubricants_Handling_And_Storage.SHIPFUELSYS.TANKCOMP05\CoG_Z_fuel\\Full_MeOH</t>
  </si>
  <si>
    <t>SHP.AUX_SYS.Fuels_And_Lubricants_Handling_And_Storage.SHIPFUELSYS.TANKCOMP05\color\\Full_MeOH</t>
  </si>
  <si>
    <t>SHP.AUX_SYS.Fuels_And_Lubricants_Handling_And_Storage.SHIPFUELSYS.TANKCOMP05\coord.x\\Full_MeOH</t>
  </si>
  <si>
    <t>SHP.AUX_SYS.Fuels_And_Lubricants_Handling_And_Storage.SHIPFUELSYS.TANKCOMP05\coord.y\\Full_MeOH</t>
  </si>
  <si>
    <t>SHP.AUX_SYS.Fuels_And_Lubricants_Handling_And_Storage.SHIPFUELSYS.TANKCOMP05\coord.z\\Full_MeOH</t>
  </si>
  <si>
    <t>SHP.AUX_SYS.Fuels_And_Lubricants_Handling_And_Storage.SHIPFUELSYS.TANKCOMP05\h\\Full_MeOH</t>
  </si>
  <si>
    <t>SHP.AUX_SYS.Fuels_And_Lubricants_Handling_And_Storage.SHIPFUELSYS.TANKCOMP05\kind\\Full_MeOH</t>
  </si>
  <si>
    <t>SHP.AUX_SYS.Fuels_And_Lubricants_Handling_And_Storage.SHIPFUELSYS.TANKCOMP05\l\\Full_MeOH</t>
  </si>
  <si>
    <t>SHP.AUX_SYS.Fuels_And_Lubricants_Handling_And_Storage.SHIPFUELSYS.TANKCOMP05\m\\Full_MeOH</t>
  </si>
  <si>
    <t>SHP.AUX_SYS.Fuels_And_Lubricants_Handling_And_Storage.SHIPFUELSYS.TANKCOMP05\m_tot\\Full_MeOH</t>
  </si>
  <si>
    <t>SHP.AUX_SYS.Fuels_And_Lubricants_Handling_And_Storage.SHIPFUELSYS.TANKCOMP05\mass_margin\\Full_MeOH</t>
  </si>
  <si>
    <t>SHP.AUX_SYS.Fuels_And_Lubricants_Handling_And_Storage.SHIPFUELSYS.TANKCOMP05\orientation.r11\\Full_MeOH</t>
  </si>
  <si>
    <t>SHP.AUX_SYS.Fuels_And_Lubricants_Handling_And_Storage.SHIPFUELSYS.TANKCOMP05\orientation.r12\\Full_MeOH</t>
  </si>
  <si>
    <t>SHP.AUX_SYS.Fuels_And_Lubricants_Handling_And_Storage.SHIPFUELSYS.TANKCOMP05\orientation.r13\\Full_MeOH</t>
  </si>
  <si>
    <t>SHP.AUX_SYS.Fuels_And_Lubricants_Handling_And_Storage.SHIPFUELSYS.TANKCOMP05\orientation.r21\\Full_MeOH</t>
  </si>
  <si>
    <t>SHP.AUX_SYS.Fuels_And_Lubricants_Handling_And_Storage.SHIPFUELSYS.TANKCOMP05\orientation.r22\\Full_MeOH</t>
  </si>
  <si>
    <t>SHP.AUX_SYS.Fuels_And_Lubricants_Handling_And_Storage.SHIPFUELSYS.TANKCOMP05\orientation.r23\\Full_MeOH</t>
  </si>
  <si>
    <t>SHP.AUX_SYS.Fuels_And_Lubricants_Handling_And_Storage.SHIPFUELSYS.TANKCOMP05\orientation.r31\\Full_MeOH</t>
  </si>
  <si>
    <t>SHP.AUX_SYS.Fuels_And_Lubricants_Handling_And_Storage.SHIPFUELSYS.TANKCOMP05\orientation.r32\\Full_MeOH</t>
  </si>
  <si>
    <t>SHP.AUX_SYS.Fuels_And_Lubricants_Handling_And_Storage.SHIPFUELSYS.TANKCOMP05\orientation.r33\\Full_MeOH</t>
  </si>
  <si>
    <t>SHP.AUX_SYS.Fuels_And_Lubricants_Handling_And_Storage.SHIPFUELSYS.TANKCOMP05\V\\Full_MeOH</t>
  </si>
  <si>
    <t>SHP.AUX_SYS.Fuels_And_Lubricants_Handling_And_Storage.SHIPFUELSYS.TANKCOMP05\wid_diameter\\Full_MeOH</t>
  </si>
  <si>
    <t>SHP.AUX_SYS.Fuels_And_Lubricants_Handling_And_Storage.SHIPFUELSYS.TANKCOMP05.MeOH\Full_MeOH</t>
  </si>
  <si>
    <t>SHP.AUX_SYS.Fuels_And_Lubricants_Handling_And_Storage.SHIPFUELSYS.TANKCOMP05.MeOH\Coff_penal\\Full_MeOH</t>
  </si>
  <si>
    <t>SHP.AUX_SYS.Fuels_And_Lubricants_Handling_And_Storage.SHIPFUELSYS.TANKCOMP05.MeOH\Coff_V_penal\\Full_MeOH</t>
  </si>
  <si>
    <t>SHP.AUX_SYS.Fuels_And_Lubricants_Handling_And_Storage.SHIPFUELSYS.TANKCOMP05.MeOH\n_items\\Full_MeOH</t>
  </si>
  <si>
    <t>SHP.AUX_SYS.Fuels_And_Lubricants_Handling_And_Storage.SHIPFUELSYS.TANKCOMP05.MeOH\ρ\\Full_MeOH</t>
  </si>
  <si>
    <t>SHP.AUX_SYS.Fuels_And_Lubricants_Handling_And_Storage.SHIPFUELSYS.TANKCOMP09\Full_MeOH</t>
  </si>
  <si>
    <t>SHP.AUX_SYS.Fuels_And_Lubricants_Handling_And_Storage.SHIPFUELSYS.TANKCOMP09\CoG_x\\Full_MeOH</t>
  </si>
  <si>
    <t>SHP.AUX_SYS.Fuels_And_Lubricants_Handling_And_Storage.SHIPFUELSYS.TANKCOMP09\CoG_y\\Full_MeOH</t>
  </si>
  <si>
    <t>SHP.AUX_SYS.Fuels_And_Lubricants_Handling_And_Storage.SHIPFUELSYS.TANKCOMP09\CoG_z\\Full_MeOH</t>
  </si>
  <si>
    <t>SHP.AUX_SYS.Fuels_And_Lubricants_Handling_And_Storage.SHIPFUELSYS.TANKCOMP09\CoG_Z_fuel\\Full_MeOH</t>
  </si>
  <si>
    <t>SHP.AUX_SYS.Fuels_And_Lubricants_Handling_And_Storage.SHIPFUELSYS.TANKCOMP09\color\\Full_MeOH</t>
  </si>
  <si>
    <t>SHP.AUX_SYS.Fuels_And_Lubricants_Handling_And_Storage.SHIPFUELSYS.TANKCOMP09\coord.x\\Full_MeOH</t>
  </si>
  <si>
    <t>SHP.AUX_SYS.Fuels_And_Lubricants_Handling_And_Storage.SHIPFUELSYS.TANKCOMP09\coord.y\\Full_MeOH</t>
  </si>
  <si>
    <t>SHP.AUX_SYS.Fuels_And_Lubricants_Handling_And_Storage.SHIPFUELSYS.TANKCOMP09\coord.z\\Full_MeOH</t>
  </si>
  <si>
    <t>SHP.AUX_SYS.Fuels_And_Lubricants_Handling_And_Storage.SHIPFUELSYS.TANKCOMP09\h\\Full_MeOH</t>
  </si>
  <si>
    <t>SHP.AUX_SYS.Fuels_And_Lubricants_Handling_And_Storage.SHIPFUELSYS.TANKCOMP09\kind\\Full_MeOH</t>
  </si>
  <si>
    <t>SHP.AUX_SYS.Fuels_And_Lubricants_Handling_And_Storage.SHIPFUELSYS.TANKCOMP09\l\\Full_MeOH</t>
  </si>
  <si>
    <t>SHP.AUX_SYS.Fuels_And_Lubricants_Handling_And_Storage.SHIPFUELSYS.TANKCOMP09\m\\Full_MeOH</t>
  </si>
  <si>
    <t>SHP.AUX_SYS.Fuels_And_Lubricants_Handling_And_Storage.SHIPFUELSYS.TANKCOMP09\m_tot\\Full_MeOH</t>
  </si>
  <si>
    <t>SHP.AUX_SYS.Fuels_And_Lubricants_Handling_And_Storage.SHIPFUELSYS.TANKCOMP09\mass_margin\\Full_MeOH</t>
  </si>
  <si>
    <t>SHP.AUX_SYS.Fuels_And_Lubricants_Handling_And_Storage.SHIPFUELSYS.TANKCOMP09\orientation.r11\\Full_MeOH</t>
  </si>
  <si>
    <t>SHP.AUX_SYS.Fuels_And_Lubricants_Handling_And_Storage.SHIPFUELSYS.TANKCOMP09\orientation.r12\\Full_MeOH</t>
  </si>
  <si>
    <t>SHP.AUX_SYS.Fuels_And_Lubricants_Handling_And_Storage.SHIPFUELSYS.TANKCOMP09\orientation.r13\\Full_MeOH</t>
  </si>
  <si>
    <t>SHP.AUX_SYS.Fuels_And_Lubricants_Handling_And_Storage.SHIPFUELSYS.TANKCOMP09\orientation.r21\\Full_MeOH</t>
  </si>
  <si>
    <t>SHP.AUX_SYS.Fuels_And_Lubricants_Handling_And_Storage.SHIPFUELSYS.TANKCOMP09\orientation.r22\\Full_MeOH</t>
  </si>
  <si>
    <t>SHP.AUX_SYS.Fuels_And_Lubricants_Handling_And_Storage.SHIPFUELSYS.TANKCOMP09\orientation.r23\\Full_MeOH</t>
  </si>
  <si>
    <t>SHP.AUX_SYS.Fuels_And_Lubricants_Handling_And_Storage.SHIPFUELSYS.TANKCOMP09\orientation.r31\\Full_MeOH</t>
  </si>
  <si>
    <t>SHP.AUX_SYS.Fuels_And_Lubricants_Handling_And_Storage.SHIPFUELSYS.TANKCOMP09\orientation.r32\\Full_MeOH</t>
  </si>
  <si>
    <t>SHP.AUX_SYS.Fuels_And_Lubricants_Handling_And_Storage.SHIPFUELSYS.TANKCOMP09\orientation.r33\\Full_MeOH</t>
  </si>
  <si>
    <t>SHP.AUX_SYS.Fuels_And_Lubricants_Handling_And_Storage.SHIPFUELSYS.TANKCOMP09\V\\Full_MeOH</t>
  </si>
  <si>
    <t>SHP.AUX_SYS.Fuels_And_Lubricants_Handling_And_Storage.SHIPFUELSYS.TANKCOMP09\wid_diameter\\Full_MeOH</t>
  </si>
  <si>
    <t>SHP.AUX_SYS.Fuels_And_Lubricants_Handling_And_Storage.SHIPFUELSYS.TANKCOMP09.MeOH\Full_MeOH</t>
  </si>
  <si>
    <t>SHP.AUX_SYS.Fuels_And_Lubricants_Handling_And_Storage.SHIPFUELSYS.TANKCOMP09.MeOH\Coff_penal\\Full_MeOH</t>
  </si>
  <si>
    <t>SHP.AUX_SYS.Fuels_And_Lubricants_Handling_And_Storage.SHIPFUELSYS.TANKCOMP09.MeOH\Coff_V_penal\\Full_MeOH</t>
  </si>
  <si>
    <t>SHP.AUX_SYS.Fuels_And_Lubricants_Handling_And_Storage.SHIPFUELSYS.TANKCOMP09.MeOH\n_items\\Full_MeOH</t>
  </si>
  <si>
    <t>SHP.AUX_SYS.Fuels_And_Lubricants_Handling_And_Storage.SHIPFUELSYS.TANKCOMP09.MeOH\ρ\\Full_MeOH</t>
  </si>
  <si>
    <t>SHP.AUX_SYS.Fuels_And_Lubricants_Handling_And_Storage.SHIPFUELSYS.TANKCOMP10\Full_MeOH</t>
  </si>
  <si>
    <t>SHP.AUX_SYS.Fuels_And_Lubricants_Handling_And_Storage.SHIPFUELSYS.TANKCOMP10\CoG_x\\Full_MeOH</t>
  </si>
  <si>
    <t>SHP.AUX_SYS.Fuels_And_Lubricants_Handling_And_Storage.SHIPFUELSYS.TANKCOMP10\CoG_y\\Full_MeOH</t>
  </si>
  <si>
    <t>SHP.AUX_SYS.Fuels_And_Lubricants_Handling_And_Storage.SHIPFUELSYS.TANKCOMP10\CoG_z\\Full_MeOH</t>
  </si>
  <si>
    <t>SHP.AUX_SYS.Fuels_And_Lubricants_Handling_And_Storage.SHIPFUELSYS.TANKCOMP10\CoG_Z_fuel\\Full_MeOH</t>
  </si>
  <si>
    <t>SHP.AUX_SYS.Fuels_And_Lubricants_Handling_And_Storage.SHIPFUELSYS.TANKCOMP10\color\\Full_MeOH</t>
  </si>
  <si>
    <t>SHP.AUX_SYS.Fuels_And_Lubricants_Handling_And_Storage.SHIPFUELSYS.TANKCOMP10\coord.x\\Full_MeOH</t>
  </si>
  <si>
    <t>SHP.AUX_SYS.Fuels_And_Lubricants_Handling_And_Storage.SHIPFUELSYS.TANKCOMP10\coord.y\\Full_MeOH</t>
  </si>
  <si>
    <t>SHP.AUX_SYS.Fuels_And_Lubricants_Handling_And_Storage.SHIPFUELSYS.TANKCOMP10\coord.z\\Full_MeOH</t>
  </si>
  <si>
    <t>SHP.AUX_SYS.Fuels_And_Lubricants_Handling_And_Storage.SHIPFUELSYS.TANKCOMP10\h\\Full_MeOH</t>
  </si>
  <si>
    <t>SHP.AUX_SYS.Fuels_And_Lubricants_Handling_And_Storage.SHIPFUELSYS.TANKCOMP10\kind\\Full_MeOH</t>
  </si>
  <si>
    <t>SHP.AUX_SYS.Fuels_And_Lubricants_Handling_And_Storage.SHIPFUELSYS.TANKCOMP10\l\\Full_MeOH</t>
  </si>
  <si>
    <t>SHP.AUX_SYS.Fuels_And_Lubricants_Handling_And_Storage.SHIPFUELSYS.TANKCOMP10\m\\Full_MeOH</t>
  </si>
  <si>
    <t>SHP.AUX_SYS.Fuels_And_Lubricants_Handling_And_Storage.SHIPFUELSYS.TANKCOMP10\m_tot\\Full_MeOH</t>
  </si>
  <si>
    <t>SHP.AUX_SYS.Fuels_And_Lubricants_Handling_And_Storage.SHIPFUELSYS.TANKCOMP10\mass_margin\\Full_MeOH</t>
  </si>
  <si>
    <t>SHP.AUX_SYS.Fuels_And_Lubricants_Handling_And_Storage.SHIPFUELSYS.TANKCOMP10\orientation.r11\\Full_MeOH</t>
  </si>
  <si>
    <t>SHP.AUX_SYS.Fuels_And_Lubricants_Handling_And_Storage.SHIPFUELSYS.TANKCOMP10\orientation.r12\\Full_MeOH</t>
  </si>
  <si>
    <t>SHP.AUX_SYS.Fuels_And_Lubricants_Handling_And_Storage.SHIPFUELSYS.TANKCOMP10\orientation.r13\\Full_MeOH</t>
  </si>
  <si>
    <t>SHP.AUX_SYS.Fuels_And_Lubricants_Handling_And_Storage.SHIPFUELSYS.TANKCOMP10\orientation.r21\\Full_MeOH</t>
  </si>
  <si>
    <t>SHP.AUX_SYS.Fuels_And_Lubricants_Handling_And_Storage.SHIPFUELSYS.TANKCOMP10\orientation.r22\\Full_MeOH</t>
  </si>
  <si>
    <t>SHP.AUX_SYS.Fuels_And_Lubricants_Handling_And_Storage.SHIPFUELSYS.TANKCOMP10\orientation.r23\\Full_MeOH</t>
  </si>
  <si>
    <t>SHP.AUX_SYS.Fuels_And_Lubricants_Handling_And_Storage.SHIPFUELSYS.TANKCOMP10\orientation.r31\\Full_MeOH</t>
  </si>
  <si>
    <t>SHP.AUX_SYS.Fuels_And_Lubricants_Handling_And_Storage.SHIPFUELSYS.TANKCOMP10\orientation.r32\\Full_MeOH</t>
  </si>
  <si>
    <t>SHP.AUX_SYS.Fuels_And_Lubricants_Handling_And_Storage.SHIPFUELSYS.TANKCOMP10\orientation.r33\\Full_MeOH</t>
  </si>
  <si>
    <t>SHP.AUX_SYS.Fuels_And_Lubricants_Handling_And_Storage.SHIPFUELSYS.TANKCOMP10\V\\Full_MeOH</t>
  </si>
  <si>
    <t>SHP.AUX_SYS.Fuels_And_Lubricants_Handling_And_Storage.SHIPFUELSYS.TANKCOMP10\wid_diameter\\Full_MeOH</t>
  </si>
  <si>
    <t>SHP.AUX_SYS.Fuels_And_Lubricants_Handling_And_Storage.SHIPFUELSYS.TANKCOMP10.MeOH\Full_MeOH</t>
  </si>
  <si>
    <t>SHP.AUX_SYS.Fuels_And_Lubricants_Handling_And_Storage.SHIPFUELSYS.TANKCOMP10.MeOH\Coff_penal\\Full_MeOH</t>
  </si>
  <si>
    <t>SHP.AUX_SYS.Fuels_And_Lubricants_Handling_And_Storage.SHIPFUELSYS.TANKCOMP10.MeOH\Coff_V_penal\\Full_MeOH</t>
  </si>
  <si>
    <t>SHP.AUX_SYS.Fuels_And_Lubricants_Handling_And_Storage.SHIPFUELSYS.TANKCOMP10.MeOH\n_items\\Full_MeOH</t>
  </si>
  <si>
    <t>SHP.AUX_SYS.Fuels_And_Lubricants_Handling_And_Storage.SHIPFUELSYS.TANKCOMP10.MeOH\ρ\\Full_MeOH</t>
  </si>
  <si>
    <t>SHP.AUX_SYS.Fuels_And_Lubricants_Handling_And_Storage.SHIPFUELSYS.TANKCOMP14\Full_MeOH</t>
  </si>
  <si>
    <t>SHP.AUX_SYS.Fuels_And_Lubricants_Handling_And_Storage.SHIPFUELSYS.TANKCOMP14\CoG_x\\Full_MeOH</t>
  </si>
  <si>
    <t>SHP.AUX_SYS.Fuels_And_Lubricants_Handling_And_Storage.SHIPFUELSYS.TANKCOMP14\CoG_y\\Full_MeOH</t>
  </si>
  <si>
    <t>SHP.AUX_SYS.Fuels_And_Lubricants_Handling_And_Storage.SHIPFUELSYS.TANKCOMP14\CoG_z\\Full_MeOH</t>
  </si>
  <si>
    <t>SHP.AUX_SYS.Fuels_And_Lubricants_Handling_And_Storage.SHIPFUELSYS.TANKCOMP14\CoG_Z_fuel\\Full_MeOH</t>
  </si>
  <si>
    <t>SHP.AUX_SYS.Fuels_And_Lubricants_Handling_And_Storage.SHIPFUELSYS.TANKCOMP14\color\\Full_MeOH</t>
  </si>
  <si>
    <t>SHP.AUX_SYS.Fuels_And_Lubricants_Handling_And_Storage.SHIPFUELSYS.TANKCOMP14\coord.x\\Full_MeOH</t>
  </si>
  <si>
    <t>SHP.AUX_SYS.Fuels_And_Lubricants_Handling_And_Storage.SHIPFUELSYS.TANKCOMP14\coord.y\\Full_MeOH</t>
  </si>
  <si>
    <t>SHP.AUX_SYS.Fuels_And_Lubricants_Handling_And_Storage.SHIPFUELSYS.TANKCOMP14\coord.z\\Full_MeOH</t>
  </si>
  <si>
    <t>SHP.AUX_SYS.Fuels_And_Lubricants_Handling_And_Storage.SHIPFUELSYS.TANKCOMP14\h\\Full_MeOH</t>
  </si>
  <si>
    <t>SHP.AUX_SYS.Fuels_And_Lubricants_Handling_And_Storage.SHIPFUELSYS.TANKCOMP14\kind\\Full_MeOH</t>
  </si>
  <si>
    <t>SHP.AUX_SYS.Fuels_And_Lubricants_Handling_And_Storage.SHIPFUELSYS.TANKCOMP14\l\\Full_MeOH</t>
  </si>
  <si>
    <t>SHP.AUX_SYS.Fuels_And_Lubricants_Handling_And_Storage.SHIPFUELSYS.TANKCOMP14\m\\Full_MeOH</t>
  </si>
  <si>
    <t>SHP.AUX_SYS.Fuels_And_Lubricants_Handling_And_Storage.SHIPFUELSYS.TANKCOMP14\m_tot\\Full_MeOH</t>
  </si>
  <si>
    <t>SHP.AUX_SYS.Fuels_And_Lubricants_Handling_And_Storage.SHIPFUELSYS.TANKCOMP14\mass_margin\\Full_MeOH</t>
  </si>
  <si>
    <t>SHP.AUX_SYS.Fuels_And_Lubricants_Handling_And_Storage.SHIPFUELSYS.TANKCOMP14\orientation.r11\\Full_MeOH</t>
  </si>
  <si>
    <t>SHP.AUX_SYS.Fuels_And_Lubricants_Handling_And_Storage.SHIPFUELSYS.TANKCOMP14\orientation.r12\\Full_MeOH</t>
  </si>
  <si>
    <t>SHP.AUX_SYS.Fuels_And_Lubricants_Handling_And_Storage.SHIPFUELSYS.TANKCOMP14\orientation.r13\\Full_MeOH</t>
  </si>
  <si>
    <t>SHP.AUX_SYS.Fuels_And_Lubricants_Handling_And_Storage.SHIPFUELSYS.TANKCOMP14\orientation.r21\\Full_MeOH</t>
  </si>
  <si>
    <t>SHP.AUX_SYS.Fuels_And_Lubricants_Handling_And_Storage.SHIPFUELSYS.TANKCOMP14\orientation.r22\\Full_MeOH</t>
  </si>
  <si>
    <t>SHP.AUX_SYS.Fuels_And_Lubricants_Handling_And_Storage.SHIPFUELSYS.TANKCOMP14\orientation.r23\\Full_MeOH</t>
  </si>
  <si>
    <t>SHP.AUX_SYS.Fuels_And_Lubricants_Handling_And_Storage.SHIPFUELSYS.TANKCOMP14\orientation.r31\\Full_MeOH</t>
  </si>
  <si>
    <t>SHP.AUX_SYS.Fuels_And_Lubricants_Handling_And_Storage.SHIPFUELSYS.TANKCOMP14\orientation.r32\\Full_MeOH</t>
  </si>
  <si>
    <t>SHP.AUX_SYS.Fuels_And_Lubricants_Handling_And_Storage.SHIPFUELSYS.TANKCOMP14\orientation.r33\\Full_MeOH</t>
  </si>
  <si>
    <t>SHP.AUX_SYS.Fuels_And_Lubricants_Handling_And_Storage.SHIPFUELSYS.TANKCOMP14\V\\Full_MeOH</t>
  </si>
  <si>
    <t>SHP.AUX_SYS.Fuels_And_Lubricants_Handling_And_Storage.SHIPFUELSYS.TANKCOMP14\wid_diameter\\Full_MeOH</t>
  </si>
  <si>
    <t>SHP.AUX_SYS.Fuels_And_Lubricants_Handling_And_Storage.SHIPFUELSYS.TANKCOMP15\Full_MeOH</t>
  </si>
  <si>
    <t>SHP.AUX_SYS.Fuels_And_Lubricants_Handling_And_Storage.SHIPFUELSYS.TANKCOMP15\CoG_x\\Full_MeOH</t>
  </si>
  <si>
    <t>SHP.AUX_SYS.Fuels_And_Lubricants_Handling_And_Storage.SHIPFUELSYS.TANKCOMP15\CoG_y\\Full_MeOH</t>
  </si>
  <si>
    <t>SHP.AUX_SYS.Fuels_And_Lubricants_Handling_And_Storage.SHIPFUELSYS.TANKCOMP15\CoG_z\\Full_MeOH</t>
  </si>
  <si>
    <t>SHP.AUX_SYS.Fuels_And_Lubricants_Handling_And_Storage.SHIPFUELSYS.TANKCOMP15\CoG_Z_fuel\\Full_MeOH</t>
  </si>
  <si>
    <t>SHP.AUX_SYS.Fuels_And_Lubricants_Handling_And_Storage.SHIPFUELSYS.TANKCOMP15\color\\Full_MeOH</t>
  </si>
  <si>
    <t>SHP.AUX_SYS.Fuels_And_Lubricants_Handling_And_Storage.SHIPFUELSYS.TANKCOMP15\coord.x\\Full_MeOH</t>
  </si>
  <si>
    <t>SHP.AUX_SYS.Fuels_And_Lubricants_Handling_And_Storage.SHIPFUELSYS.TANKCOMP15\coord.y\\Full_MeOH</t>
  </si>
  <si>
    <t>SHP.AUX_SYS.Fuels_And_Lubricants_Handling_And_Storage.SHIPFUELSYS.TANKCOMP15\coord.z\\Full_MeOH</t>
  </si>
  <si>
    <t>SHP.AUX_SYS.Fuels_And_Lubricants_Handling_And_Storage.SHIPFUELSYS.TANKCOMP15\h\\Full_MeOH</t>
  </si>
  <si>
    <t>SHP.AUX_SYS.Fuels_And_Lubricants_Handling_And_Storage.SHIPFUELSYS.TANKCOMP15\kind\\Full_MeOH</t>
  </si>
  <si>
    <t>SHP.AUX_SYS.Fuels_And_Lubricants_Handling_And_Storage.SHIPFUELSYS.TANKCOMP15\l\\Full_MeOH</t>
  </si>
  <si>
    <t>SHP.AUX_SYS.Fuels_And_Lubricants_Handling_And_Storage.SHIPFUELSYS.TANKCOMP15\m\\Full_MeOH</t>
  </si>
  <si>
    <t>SHP.AUX_SYS.Fuels_And_Lubricants_Handling_And_Storage.SHIPFUELSYS.TANKCOMP15\m_tot\\Full_MeOH</t>
  </si>
  <si>
    <t>SHP.AUX_SYS.Fuels_And_Lubricants_Handling_And_Storage.SHIPFUELSYS.TANKCOMP15\mass_margin\\Full_MeOH</t>
  </si>
  <si>
    <t>SHP.AUX_SYS.Fuels_And_Lubricants_Handling_And_Storage.SHIPFUELSYS.TANKCOMP15\orientation.r11\\Full_MeOH</t>
  </si>
  <si>
    <t>SHP.AUX_SYS.Fuels_And_Lubricants_Handling_And_Storage.SHIPFUELSYS.TANKCOMP15\orientation.r12\\Full_MeOH</t>
  </si>
  <si>
    <t>SHP.AUX_SYS.Fuels_And_Lubricants_Handling_And_Storage.SHIPFUELSYS.TANKCOMP15\orientation.r13\\Full_MeOH</t>
  </si>
  <si>
    <t>SHP.AUX_SYS.Fuels_And_Lubricants_Handling_And_Storage.SHIPFUELSYS.TANKCOMP15\orientation.r21\\Full_MeOH</t>
  </si>
  <si>
    <t>SHP.AUX_SYS.Fuels_And_Lubricants_Handling_And_Storage.SHIPFUELSYS.TANKCOMP15\orientation.r22\\Full_MeOH</t>
  </si>
  <si>
    <t>SHP.AUX_SYS.Fuels_And_Lubricants_Handling_And_Storage.SHIPFUELSYS.TANKCOMP15\orientation.r23\\Full_MeOH</t>
  </si>
  <si>
    <t>SHP.AUX_SYS.Fuels_And_Lubricants_Handling_And_Storage.SHIPFUELSYS.TANKCOMP15\orientation.r31\\Full_MeOH</t>
  </si>
  <si>
    <t>SHP.AUX_SYS.Fuels_And_Lubricants_Handling_And_Storage.SHIPFUELSYS.TANKCOMP15\orientation.r32\\Full_MeOH</t>
  </si>
  <si>
    <t>SHP.AUX_SYS.Fuels_And_Lubricants_Handling_And_Storage.SHIPFUELSYS.TANKCOMP15\orientation.r33\\Full_MeOH</t>
  </si>
  <si>
    <t>SHP.AUX_SYS.Fuels_And_Lubricants_Handling_And_Storage.SHIPFUELSYS.TANKCOMP15\V\\Full_MeOH</t>
  </si>
  <si>
    <t>SHP.AUX_SYS.Fuels_And_Lubricants_Handling_And_Storage.SHIPFUELSYS.TANKCOMP15\wid_diameter\\Full_MeOH</t>
  </si>
  <si>
    <t>SHP.AUX_SYS.Fuels_And_Lubricants_Handling_And_Storage.SHIPFUELSYS.TANKCOMP15.BW\Full_MeOH</t>
  </si>
  <si>
    <t>SHP.AUX_SYS.Fuels_And_Lubricants_Handling_And_Storage.SHIPFUELSYS.TANKCOMP15.BW\ρ\\Full_MeOH</t>
  </si>
  <si>
    <t>SHP.AUX_SYS.Fuels_And_Lubricants_Handling_And_Storage.SHIPFUELSYS.TANKCOMP21\Full_MeOH</t>
  </si>
  <si>
    <t>SHP.AUX_SYS.Fuels_And_Lubricants_Handling_And_Storage.SHIPFUELSYS.TANKCOMP21\CoG_x\\Full_MeOH</t>
  </si>
  <si>
    <t>SHP.AUX_SYS.Fuels_And_Lubricants_Handling_And_Storage.SHIPFUELSYS.TANKCOMP21\CoG_y\\Full_MeOH</t>
  </si>
  <si>
    <t>SHP.AUX_SYS.Fuels_And_Lubricants_Handling_And_Storage.SHIPFUELSYS.TANKCOMP21\CoG_z\\Full_MeOH</t>
  </si>
  <si>
    <t>SHP.AUX_SYS.Fuels_And_Lubricants_Handling_And_Storage.SHIPFUELSYS.TANKCOMP21\CoG_Z_fuel\\Full_MeOH</t>
  </si>
  <si>
    <t>SHP.AUX_SYS.Fuels_And_Lubricants_Handling_And_Storage.SHIPFUELSYS.TANKCOMP21\color\\Full_MeOH</t>
  </si>
  <si>
    <t>SHP.AUX_SYS.Fuels_And_Lubricants_Handling_And_Storage.SHIPFUELSYS.TANKCOMP21\coord.x\\Full_MeOH</t>
  </si>
  <si>
    <t>SHP.AUX_SYS.Fuels_And_Lubricants_Handling_And_Storage.SHIPFUELSYS.TANKCOMP21\coord.y\\Full_MeOH</t>
  </si>
  <si>
    <t>SHP.AUX_SYS.Fuels_And_Lubricants_Handling_And_Storage.SHIPFUELSYS.TANKCOMP21\coord.z\\Full_MeOH</t>
  </si>
  <si>
    <t>SHP.AUX_SYS.Fuels_And_Lubricants_Handling_And_Storage.SHIPFUELSYS.TANKCOMP21\h\\Full_MeOH</t>
  </si>
  <si>
    <t>SHP.AUX_SYS.Fuels_And_Lubricants_Handling_And_Storage.SHIPFUELSYS.TANKCOMP21\kind\\Full_MeOH</t>
  </si>
  <si>
    <t>SHP.AUX_SYS.Fuels_And_Lubricants_Handling_And_Storage.SHIPFUELSYS.TANKCOMP21\l\\Full_MeOH</t>
  </si>
  <si>
    <t>SHP.AUX_SYS.Fuels_And_Lubricants_Handling_And_Storage.SHIPFUELSYS.TANKCOMP21\m\\Full_MeOH</t>
  </si>
  <si>
    <t>SHP.AUX_SYS.Fuels_And_Lubricants_Handling_And_Storage.SHIPFUELSYS.TANKCOMP21\m_tot\\Full_MeOH</t>
  </si>
  <si>
    <t>SHP.AUX_SYS.Fuels_And_Lubricants_Handling_And_Storage.SHIPFUELSYS.TANKCOMP21\mass_margin\\Full_MeOH</t>
  </si>
  <si>
    <t>SHP.AUX_SYS.Fuels_And_Lubricants_Handling_And_Storage.SHIPFUELSYS.TANKCOMP21\orientation.r11\\Full_MeOH</t>
  </si>
  <si>
    <t>SHP.AUX_SYS.Fuels_And_Lubricants_Handling_And_Storage.SHIPFUELSYS.TANKCOMP21\orientation.r12\\Full_MeOH</t>
  </si>
  <si>
    <t>SHP.AUX_SYS.Fuels_And_Lubricants_Handling_And_Storage.SHIPFUELSYS.TANKCOMP21\orientation.r13\\Full_MeOH</t>
  </si>
  <si>
    <t>SHP.AUX_SYS.Fuels_And_Lubricants_Handling_And_Storage.SHIPFUELSYS.TANKCOMP21\orientation.r21\\Full_MeOH</t>
  </si>
  <si>
    <t>SHP.AUX_SYS.Fuels_And_Lubricants_Handling_And_Storage.SHIPFUELSYS.TANKCOMP21\orientation.r22\\Full_MeOH</t>
  </si>
  <si>
    <t>SHP.AUX_SYS.Fuels_And_Lubricants_Handling_And_Storage.SHIPFUELSYS.TANKCOMP21\orientation.r23\\Full_MeOH</t>
  </si>
  <si>
    <t>SHP.AUX_SYS.Fuels_And_Lubricants_Handling_And_Storage.SHIPFUELSYS.TANKCOMP21\orientation.r31\\Full_MeOH</t>
  </si>
  <si>
    <t>SHP.AUX_SYS.Fuels_And_Lubricants_Handling_And_Storage.SHIPFUELSYS.TANKCOMP21\orientation.r32\\Full_MeOH</t>
  </si>
  <si>
    <t>SHP.AUX_SYS.Fuels_And_Lubricants_Handling_And_Storage.SHIPFUELSYS.TANKCOMP21\orientation.r33\\Full_MeOH</t>
  </si>
  <si>
    <t>SHP.AUX_SYS.Fuels_And_Lubricants_Handling_And_Storage.SHIPFUELSYS.TANKCOMP21\V\\Full_MeOH</t>
  </si>
  <si>
    <t>SHP.AUX_SYS.Fuels_And_Lubricants_Handling_And_Storage.SHIPFUELSYS.TANKCOMP21\wid_diameter\\Full_MeOH</t>
  </si>
  <si>
    <t>SHP.AUX_SYS.Fuels_And_Lubricants_Handling_And_Storage.SHIPFUELSYS.TANKCOMP21.MeOH</t>
  </si>
  <si>
    <t>SHP.AUX_SYS.Fuels_And_Lubricants_Handling_And_Storage.SHIPFUELSYS.TANKCOMP21.MeOH\Full_MeOH</t>
  </si>
  <si>
    <t>SHP.AUX_SYS.Fuels_And_Lubricants_Handling_And_Storage.SHIPFUELSYS.TANKCOMP21.MeOH\Coff_penal\\Full_MeOH</t>
  </si>
  <si>
    <t>SHP.AUX_SYS.Fuels_And_Lubricants_Handling_And_Storage.SHIPFUELSYS.TANKCOMP21.MeOH\Coff_V_penal\\Full_MeOH</t>
  </si>
  <si>
    <t>SHP.AUX_SYS.Fuels_And_Lubricants_Handling_And_Storage.SHIPFUELSYS.TANKCOMP21.MeOH\n_items\\Full_MeOH</t>
  </si>
  <si>
    <t>SHP.AUX_SYS.Fuels_And_Lubricants_Handling_And_Storage.SHIPFUELSYS.TANKCOMP21.MeOH\ρ\\Full_MeOH</t>
  </si>
  <si>
    <t>SHP.AUX_SYS.Fuels_And_Lubricants_Handling_And_Storage.SHIPFUELSYS.TANKCOMP22\Full_MeOH</t>
  </si>
  <si>
    <t>SHP.AUX_SYS.Fuels_And_Lubricants_Handling_And_Storage.SHIPFUELSYS.TANKCOMP22\CoG_x\\Full_MeOH</t>
  </si>
  <si>
    <t>SHP.AUX_SYS.Fuels_And_Lubricants_Handling_And_Storage.SHIPFUELSYS.TANKCOMP22\CoG_y\\Full_MeOH</t>
  </si>
  <si>
    <t>SHP.AUX_SYS.Fuels_And_Lubricants_Handling_And_Storage.SHIPFUELSYS.TANKCOMP22\CoG_z\\Full_MeOH</t>
  </si>
  <si>
    <t>SHP.AUX_SYS.Fuels_And_Lubricants_Handling_And_Storage.SHIPFUELSYS.TANKCOMP22\CoG_Z_fuel\\Full_MeOH</t>
  </si>
  <si>
    <t>SHP.AUX_SYS.Fuels_And_Lubricants_Handling_And_Storage.SHIPFUELSYS.TANKCOMP22\color\\Full_MeOH</t>
  </si>
  <si>
    <t>SHP.AUX_SYS.Fuels_And_Lubricants_Handling_And_Storage.SHIPFUELSYS.TANKCOMP22\coord.x\\Full_MeOH</t>
  </si>
  <si>
    <t>SHP.AUX_SYS.Fuels_And_Lubricants_Handling_And_Storage.SHIPFUELSYS.TANKCOMP22\coord.y\\Full_MeOH</t>
  </si>
  <si>
    <t>SHP.AUX_SYS.Fuels_And_Lubricants_Handling_And_Storage.SHIPFUELSYS.TANKCOMP22\coord.z\\Full_MeOH</t>
  </si>
  <si>
    <t>SHP.AUX_SYS.Fuels_And_Lubricants_Handling_And_Storage.SHIPFUELSYS.TANKCOMP22\h\\Full_MeOH</t>
  </si>
  <si>
    <t>SHP.AUX_SYS.Fuels_And_Lubricants_Handling_And_Storage.SHIPFUELSYS.TANKCOMP22\kind\\Full_MeOH</t>
  </si>
  <si>
    <t>SHP.AUX_SYS.Fuels_And_Lubricants_Handling_And_Storage.SHIPFUELSYS.TANKCOMP22\l\\Full_MeOH</t>
  </si>
  <si>
    <t>SHP.AUX_SYS.Fuels_And_Lubricants_Handling_And_Storage.SHIPFUELSYS.TANKCOMP22\m\\Full_MeOH</t>
  </si>
  <si>
    <t>SHP.AUX_SYS.Fuels_And_Lubricants_Handling_And_Storage.SHIPFUELSYS.TANKCOMP22\m_tot\\Full_MeOH</t>
  </si>
  <si>
    <t>SHP.AUX_SYS.Fuels_And_Lubricants_Handling_And_Storage.SHIPFUELSYS.TANKCOMP22\mass_margin\\Full_MeOH</t>
  </si>
  <si>
    <t>SHP.AUX_SYS.Fuels_And_Lubricants_Handling_And_Storage.SHIPFUELSYS.TANKCOMP22\orientation.r11\\Full_MeOH</t>
  </si>
  <si>
    <t>SHP.AUX_SYS.Fuels_And_Lubricants_Handling_And_Storage.SHIPFUELSYS.TANKCOMP22\orientation.r12\\Full_MeOH</t>
  </si>
  <si>
    <t>SHP.AUX_SYS.Fuels_And_Lubricants_Handling_And_Storage.SHIPFUELSYS.TANKCOMP22\orientation.r13\\Full_MeOH</t>
  </si>
  <si>
    <t>SHP.AUX_SYS.Fuels_And_Lubricants_Handling_And_Storage.SHIPFUELSYS.TANKCOMP22\orientation.r21\\Full_MeOH</t>
  </si>
  <si>
    <t>SHP.AUX_SYS.Fuels_And_Lubricants_Handling_And_Storage.SHIPFUELSYS.TANKCOMP22\orientation.r22\\Full_MeOH</t>
  </si>
  <si>
    <t>SHP.AUX_SYS.Fuels_And_Lubricants_Handling_And_Storage.SHIPFUELSYS.TANKCOMP22\orientation.r23\\Full_MeOH</t>
  </si>
  <si>
    <t>SHP.AUX_SYS.Fuels_And_Lubricants_Handling_And_Storage.SHIPFUELSYS.TANKCOMP22\orientation.r31\\Full_MeOH</t>
  </si>
  <si>
    <t>SHP.AUX_SYS.Fuels_And_Lubricants_Handling_And_Storage.SHIPFUELSYS.TANKCOMP22\orientation.r32\\Full_MeOH</t>
  </si>
  <si>
    <t>SHP.AUX_SYS.Fuels_And_Lubricants_Handling_And_Storage.SHIPFUELSYS.TANKCOMP22\orientation.r33\\Full_MeOH</t>
  </si>
  <si>
    <t>SHP.AUX_SYS.Fuels_And_Lubricants_Handling_And_Storage.SHIPFUELSYS.TANKCOMP22\V\\Full_MeOH</t>
  </si>
  <si>
    <t>SHP.AUX_SYS.Fuels_And_Lubricants_Handling_And_Storage.SHIPFUELSYS.TANKCOMP22\wid_diameter\\Full_MeOH</t>
  </si>
  <si>
    <t>SHP.AUX_SYS.Fuels_And_Lubricants_Handling_And_Storage.SHIPFUELSYS.TANKCOMP22.MeOH</t>
  </si>
  <si>
    <t>SHP.AUX_SYS.Fuels_And_Lubricants_Handling_And_Storage.SHIPFUELSYS.TANKCOMP22.MeOH\Full_MeOH</t>
  </si>
  <si>
    <t>SHP.AUX_SYS.Fuels_And_Lubricants_Handling_And_Storage.SHIPFUELSYS.TANKCOMP22.MeOH\Coff_penal\\Full_MeOH</t>
  </si>
  <si>
    <t>SHP.AUX_SYS.Fuels_And_Lubricants_Handling_And_Storage.SHIPFUELSYS.TANKCOMP22.MeOH\Coff_V_penal\\Full_MeOH</t>
  </si>
  <si>
    <t>SHP.AUX_SYS.Fuels_And_Lubricants_Handling_And_Storage.SHIPFUELSYS.TANKCOMP22.MeOH\n_items\\Full_MeOH</t>
  </si>
  <si>
    <t>SHP.AUX_SYS.Fuels_And_Lubricants_Handling_And_Storage.SHIPFUELSYS.TANKCOMP22.MeOH\ρ\\Full_MeOH</t>
  </si>
  <si>
    <t>SHP.AUX_SYS.Fuels_And_Lubricants_Handling_And_Storage.SHIPFUELSYS.TANKCOMP24\Full_MeOH</t>
  </si>
  <si>
    <t>SHP.AUX_SYS.Fuels_And_Lubricants_Handling_And_Storage.SHIPFUELSYS.TANKCOMP24\CoG_x\\Full_MeOH</t>
  </si>
  <si>
    <t>SHP.AUX_SYS.Fuels_And_Lubricants_Handling_And_Storage.SHIPFUELSYS.TANKCOMP24\CoG_y\\Full_MeOH</t>
  </si>
  <si>
    <t>SHP.AUX_SYS.Fuels_And_Lubricants_Handling_And_Storage.SHIPFUELSYS.TANKCOMP24\CoG_z\\Full_MeOH</t>
  </si>
  <si>
    <t>SHP.AUX_SYS.Fuels_And_Lubricants_Handling_And_Storage.SHIPFUELSYS.TANKCOMP24\CoG_Z_fuel\\Full_MeOH</t>
  </si>
  <si>
    <t>SHP.AUX_SYS.Fuels_And_Lubricants_Handling_And_Storage.SHIPFUELSYS.TANKCOMP24\color\\Full_MeOH</t>
  </si>
  <si>
    <t>SHP.AUX_SYS.Fuels_And_Lubricants_Handling_And_Storage.SHIPFUELSYS.TANKCOMP24\coord.x\\Full_MeOH</t>
  </si>
  <si>
    <t>SHP.AUX_SYS.Fuels_And_Lubricants_Handling_And_Storage.SHIPFUELSYS.TANKCOMP24\coord.y\\Full_MeOH</t>
  </si>
  <si>
    <t>SHP.AUX_SYS.Fuels_And_Lubricants_Handling_And_Storage.SHIPFUELSYS.TANKCOMP24\coord.z\\Full_MeOH</t>
  </si>
  <si>
    <t>SHP.AUX_SYS.Fuels_And_Lubricants_Handling_And_Storage.SHIPFUELSYS.TANKCOMP24\h\\Full_MeOH</t>
  </si>
  <si>
    <t>SHP.AUX_SYS.Fuels_And_Lubricants_Handling_And_Storage.SHIPFUELSYS.TANKCOMP24\kind\\Full_MeOH</t>
  </si>
  <si>
    <t>SHP.AUX_SYS.Fuels_And_Lubricants_Handling_And_Storage.SHIPFUELSYS.TANKCOMP24\l\\Full_MeOH</t>
  </si>
  <si>
    <t>SHP.AUX_SYS.Fuels_And_Lubricants_Handling_And_Storage.SHIPFUELSYS.TANKCOMP24\m\\Full_MeOH</t>
  </si>
  <si>
    <t>SHP.AUX_SYS.Fuels_And_Lubricants_Handling_And_Storage.SHIPFUELSYS.TANKCOMP24\m_tot\\Full_MeOH</t>
  </si>
  <si>
    <t>SHP.AUX_SYS.Fuels_And_Lubricants_Handling_And_Storage.SHIPFUELSYS.TANKCOMP24\mass_margin\\Full_MeOH</t>
  </si>
  <si>
    <t>SHP.AUX_SYS.Fuels_And_Lubricants_Handling_And_Storage.SHIPFUELSYS.TANKCOMP24\orientation.r11\\Full_MeOH</t>
  </si>
  <si>
    <t>SHP.AUX_SYS.Fuels_And_Lubricants_Handling_And_Storage.SHIPFUELSYS.TANKCOMP24\orientation.r12\\Full_MeOH</t>
  </si>
  <si>
    <t>SHP.AUX_SYS.Fuels_And_Lubricants_Handling_And_Storage.SHIPFUELSYS.TANKCOMP24\orientation.r13\\Full_MeOH</t>
  </si>
  <si>
    <t>SHP.AUX_SYS.Fuels_And_Lubricants_Handling_And_Storage.SHIPFUELSYS.TANKCOMP24\orientation.r21\\Full_MeOH</t>
  </si>
  <si>
    <t>SHP.AUX_SYS.Fuels_And_Lubricants_Handling_And_Storage.SHIPFUELSYS.TANKCOMP24\orientation.r22\\Full_MeOH</t>
  </si>
  <si>
    <t>SHP.AUX_SYS.Fuels_And_Lubricants_Handling_And_Storage.SHIPFUELSYS.TANKCOMP24\orientation.r23\\Full_MeOH</t>
  </si>
  <si>
    <t>SHP.AUX_SYS.Fuels_And_Lubricants_Handling_And_Storage.SHIPFUELSYS.TANKCOMP24\orientation.r31\\Full_MeOH</t>
  </si>
  <si>
    <t>SHP.AUX_SYS.Fuels_And_Lubricants_Handling_And_Storage.SHIPFUELSYS.TANKCOMP24\orientation.r32\\Full_MeOH</t>
  </si>
  <si>
    <t>SHP.AUX_SYS.Fuels_And_Lubricants_Handling_And_Storage.SHIPFUELSYS.TANKCOMP24\orientation.r33\\Full_MeOH</t>
  </si>
  <si>
    <t>SHP.AUX_SYS.Fuels_And_Lubricants_Handling_And_Storage.SHIPFUELSYS.TANKCOMP24\V\\Full_MeOH</t>
  </si>
  <si>
    <t>SHP.AUX_SYS.Fuels_And_Lubricants_Handling_And_Storage.SHIPFUELSYS.TANKCOMP24\wid_diameter\\Full_MeOH</t>
  </si>
  <si>
    <t>SHP.AUX_SYS.Fuels_And_Lubricants_Handling_And_Storage.SHIPFUELSYS.TANKCOMP24.MeOH</t>
  </si>
  <si>
    <t>SHP.AUX_SYS.Fuels_And_Lubricants_Handling_And_Storage.SHIPFUELSYS.TANKCOMP24.MeOH\Full_MeOH</t>
  </si>
  <si>
    <t>SHP.AUX_SYS.Fuels_And_Lubricants_Handling_And_Storage.SHIPFUELSYS.TANKCOMP24.MeOH\Coff_penal\\Full_MeOH</t>
  </si>
  <si>
    <t>SHP.AUX_SYS.Fuels_And_Lubricants_Handling_And_Storage.SHIPFUELSYS.TANKCOMP24.MeOH\Coff_V_penal\\Full_MeOH</t>
  </si>
  <si>
    <t>SHP.AUX_SYS.Fuels_And_Lubricants_Handling_And_Storage.SHIPFUELSYS.TANKCOMP24.MeOH\n_items\\Full_MeOH</t>
  </si>
  <si>
    <t>SHP.AUX_SYS.Fuels_And_Lubricants_Handling_And_Storage.SHIPFUELSYS.TANKCOMP24.MeOH\ρ\\Full_MeOH</t>
  </si>
  <si>
    <t>SHP.AUX_SYS.Fuels_And_Lubricants_Handling_And_Storage.SHIPFUELSYS.TANKCOMP25\Full_MeOH</t>
  </si>
  <si>
    <t>SHP.AUX_SYS.Fuels_And_Lubricants_Handling_And_Storage.SHIPFUELSYS.TANKCOMP25\CoG_x\\Full_MeOH</t>
  </si>
  <si>
    <t>SHP.AUX_SYS.Fuels_And_Lubricants_Handling_And_Storage.SHIPFUELSYS.TANKCOMP25\CoG_y\\Full_MeOH</t>
  </si>
  <si>
    <t>SHP.AUX_SYS.Fuels_And_Lubricants_Handling_And_Storage.SHIPFUELSYS.TANKCOMP25\CoG_z\\Full_MeOH</t>
  </si>
  <si>
    <t>SHP.AUX_SYS.Fuels_And_Lubricants_Handling_And_Storage.SHIPFUELSYS.TANKCOMP25\CoG_Z_fuel\\Full_MeOH</t>
  </si>
  <si>
    <t>SHP.AUX_SYS.Fuels_And_Lubricants_Handling_And_Storage.SHIPFUELSYS.TANKCOMP25\color\\Full_MeOH</t>
  </si>
  <si>
    <t>SHP.AUX_SYS.Fuels_And_Lubricants_Handling_And_Storage.SHIPFUELSYS.TANKCOMP25\coord.x\\Full_MeOH</t>
  </si>
  <si>
    <t>SHP.AUX_SYS.Fuels_And_Lubricants_Handling_And_Storage.SHIPFUELSYS.TANKCOMP25\coord.y\\Full_MeOH</t>
  </si>
  <si>
    <t>SHP.AUX_SYS.Fuels_And_Lubricants_Handling_And_Storage.SHIPFUELSYS.TANKCOMP25\coord.z\\Full_MeOH</t>
  </si>
  <si>
    <t>SHP.AUX_SYS.Fuels_And_Lubricants_Handling_And_Storage.SHIPFUELSYS.TANKCOMP25\h\\Full_MeOH</t>
  </si>
  <si>
    <t>SHP.AUX_SYS.Fuels_And_Lubricants_Handling_And_Storage.SHIPFUELSYS.TANKCOMP25\kind\\Full_MeOH</t>
  </si>
  <si>
    <t>SHP.AUX_SYS.Fuels_And_Lubricants_Handling_And_Storage.SHIPFUELSYS.TANKCOMP25\l\\Full_MeOH</t>
  </si>
  <si>
    <t>SHP.AUX_SYS.Fuels_And_Lubricants_Handling_And_Storage.SHIPFUELSYS.TANKCOMP25\m\\Full_MeOH</t>
  </si>
  <si>
    <t>SHP.AUX_SYS.Fuels_And_Lubricants_Handling_And_Storage.SHIPFUELSYS.TANKCOMP25\m_tot\\Full_MeOH</t>
  </si>
  <si>
    <t>SHP.AUX_SYS.Fuels_And_Lubricants_Handling_And_Storage.SHIPFUELSYS.TANKCOMP25\mass_margin\\Full_MeOH</t>
  </si>
  <si>
    <t>SHP.AUX_SYS.Fuels_And_Lubricants_Handling_And_Storage.SHIPFUELSYS.TANKCOMP25\orientation.r11\\Full_MeOH</t>
  </si>
  <si>
    <t>SHP.AUX_SYS.Fuels_And_Lubricants_Handling_And_Storage.SHIPFUELSYS.TANKCOMP25\orientation.r12\\Full_MeOH</t>
  </si>
  <si>
    <t>SHP.AUX_SYS.Fuels_And_Lubricants_Handling_And_Storage.SHIPFUELSYS.TANKCOMP25\orientation.r13\\Full_MeOH</t>
  </si>
  <si>
    <t>SHP.AUX_SYS.Fuels_And_Lubricants_Handling_And_Storage.SHIPFUELSYS.TANKCOMP25\orientation.r21\\Full_MeOH</t>
  </si>
  <si>
    <t>SHP.AUX_SYS.Fuels_And_Lubricants_Handling_And_Storage.SHIPFUELSYS.TANKCOMP25\orientation.r22\\Full_MeOH</t>
  </si>
  <si>
    <t>SHP.AUX_SYS.Fuels_And_Lubricants_Handling_And_Storage.SHIPFUELSYS.TANKCOMP25\orientation.r23\\Full_MeOH</t>
  </si>
  <si>
    <t>SHP.AUX_SYS.Fuels_And_Lubricants_Handling_And_Storage.SHIPFUELSYS.TANKCOMP25\orientation.r31\\Full_MeOH</t>
  </si>
  <si>
    <t>SHP.AUX_SYS.Fuels_And_Lubricants_Handling_And_Storage.SHIPFUELSYS.TANKCOMP25\orientation.r32\\Full_MeOH</t>
  </si>
  <si>
    <t>SHP.AUX_SYS.Fuels_And_Lubricants_Handling_And_Storage.SHIPFUELSYS.TANKCOMP25\orientation.r33\\Full_MeOH</t>
  </si>
  <si>
    <t>SHP.AUX_SYS.Fuels_And_Lubricants_Handling_And_Storage.SHIPFUELSYS.TANKCOMP25\V\\Full_MeOH</t>
  </si>
  <si>
    <t>SHP.AUX_SYS.Fuels_And_Lubricants_Handling_And_Storage.SHIPFUELSYS.TANKCOMP25\wid_diameter\\Full_MeOH</t>
  </si>
  <si>
    <t>SHP.AUX_SYS.Fuels_And_Lubricants_Handling_And_Storage.SHIPFUELSYS.TANKCOMP25.MeOH</t>
  </si>
  <si>
    <t>SHP.AUX_SYS.Fuels_And_Lubricants_Handling_And_Storage.SHIPFUELSYS.TANKCOMP25.MeOH\Full_MeOH</t>
  </si>
  <si>
    <t>SHP.AUX_SYS.Fuels_And_Lubricants_Handling_And_Storage.SHIPFUELSYS.TANKCOMP25.MeOH\Coff_penal\\Full_MeOH</t>
  </si>
  <si>
    <t>SHP.AUX_SYS.Fuels_And_Lubricants_Handling_And_Storage.SHIPFUELSYS.TANKCOMP25.MeOH\Coff_V_penal\\Full_MeOH</t>
  </si>
  <si>
    <t>SHP.AUX_SYS.Fuels_And_Lubricants_Handling_And_Storage.SHIPFUELSYS.TANKCOMP25.MeOH\n_items\\Full_MeOH</t>
  </si>
  <si>
    <t>SHP.AUX_SYS.Fuels_And_Lubricants_Handling_And_Storage.SHIPFUELSYS.TANKCOMP25.MeOH\ρ\\Full_MeOH</t>
  </si>
  <si>
    <t>SHP.AUX_SYS.Fuels_And_Lubricants_Handling_And_Storage.SHIPFUELSYS.TANKCOMP26\Full_MeOH</t>
  </si>
  <si>
    <t>SHP.AUX_SYS.Fuels_And_Lubricants_Handling_And_Storage.SHIPFUELSYS.TANKCOMP26\CoG_x\\Full_MeOH</t>
  </si>
  <si>
    <t>SHP.AUX_SYS.Fuels_And_Lubricants_Handling_And_Storage.SHIPFUELSYS.TANKCOMP26\CoG_y\\Full_MeOH</t>
  </si>
  <si>
    <t>SHP.AUX_SYS.Fuels_And_Lubricants_Handling_And_Storage.SHIPFUELSYS.TANKCOMP26\CoG_z\\Full_MeOH</t>
  </si>
  <si>
    <t>SHP.AUX_SYS.Fuels_And_Lubricants_Handling_And_Storage.SHIPFUELSYS.TANKCOMP26\CoG_Z_fuel\\Full_MeOH</t>
  </si>
  <si>
    <t>SHP.AUX_SYS.Fuels_And_Lubricants_Handling_And_Storage.SHIPFUELSYS.TANKCOMP26\color\\Full_MeOH</t>
  </si>
  <si>
    <t>SHP.AUX_SYS.Fuels_And_Lubricants_Handling_And_Storage.SHIPFUELSYS.TANKCOMP26\coord.x\\Full_MeOH</t>
  </si>
  <si>
    <t>SHP.AUX_SYS.Fuels_And_Lubricants_Handling_And_Storage.SHIPFUELSYS.TANKCOMP26\coord.y\\Full_MeOH</t>
  </si>
  <si>
    <t>SHP.AUX_SYS.Fuels_And_Lubricants_Handling_And_Storage.SHIPFUELSYS.TANKCOMP26\coord.z\\Full_MeOH</t>
  </si>
  <si>
    <t>SHP.AUX_SYS.Fuels_And_Lubricants_Handling_And_Storage.SHIPFUELSYS.TANKCOMP26\h\\Full_MeOH</t>
  </si>
  <si>
    <t>SHP.AUX_SYS.Fuels_And_Lubricants_Handling_And_Storage.SHIPFUELSYS.TANKCOMP26\kind\\Full_MeOH</t>
  </si>
  <si>
    <t>SHP.AUX_SYS.Fuels_And_Lubricants_Handling_And_Storage.SHIPFUELSYS.TANKCOMP26\l\\Full_MeOH</t>
  </si>
  <si>
    <t>SHP.AUX_SYS.Fuels_And_Lubricants_Handling_And_Storage.SHIPFUELSYS.TANKCOMP26\m\\Full_MeOH</t>
  </si>
  <si>
    <t>SHP.AUX_SYS.Fuels_And_Lubricants_Handling_And_Storage.SHIPFUELSYS.TANKCOMP26\m_tot\\Full_MeOH</t>
  </si>
  <si>
    <t>SHP.AUX_SYS.Fuels_And_Lubricants_Handling_And_Storage.SHIPFUELSYS.TANKCOMP26\mass_margin\\Full_MeOH</t>
  </si>
  <si>
    <t>SHP.AUX_SYS.Fuels_And_Lubricants_Handling_And_Storage.SHIPFUELSYS.TANKCOMP26\orientation.r11\\Full_MeOH</t>
  </si>
  <si>
    <t>SHP.AUX_SYS.Fuels_And_Lubricants_Handling_And_Storage.SHIPFUELSYS.TANKCOMP26\orientation.r12\\Full_MeOH</t>
  </si>
  <si>
    <t>SHP.AUX_SYS.Fuels_And_Lubricants_Handling_And_Storage.SHIPFUELSYS.TANKCOMP26\orientation.r13\\Full_MeOH</t>
  </si>
  <si>
    <t>SHP.AUX_SYS.Fuels_And_Lubricants_Handling_And_Storage.SHIPFUELSYS.TANKCOMP26\orientation.r21\\Full_MeOH</t>
  </si>
  <si>
    <t>SHP.AUX_SYS.Fuels_And_Lubricants_Handling_And_Storage.SHIPFUELSYS.TANKCOMP26\orientation.r22\\Full_MeOH</t>
  </si>
  <si>
    <t>SHP.AUX_SYS.Fuels_And_Lubricants_Handling_And_Storage.SHIPFUELSYS.TANKCOMP26\orientation.r23\\Full_MeOH</t>
  </si>
  <si>
    <t>SHP.AUX_SYS.Fuels_And_Lubricants_Handling_And_Storage.SHIPFUELSYS.TANKCOMP26\orientation.r31\\Full_MeOH</t>
  </si>
  <si>
    <t>SHP.AUX_SYS.Fuels_And_Lubricants_Handling_And_Storage.SHIPFUELSYS.TANKCOMP26\orientation.r32\\Full_MeOH</t>
  </si>
  <si>
    <t>SHP.AUX_SYS.Fuels_And_Lubricants_Handling_And_Storage.SHIPFUELSYS.TANKCOMP26\orientation.r33\\Full_MeOH</t>
  </si>
  <si>
    <t>SHP.AUX_SYS.Fuels_And_Lubricants_Handling_And_Storage.SHIPFUELSYS.TANKCOMP26\V\\Full_MeOH</t>
  </si>
  <si>
    <t>SHP.AUX_SYS.Fuels_And_Lubricants_Handling_And_Storage.SHIPFUELSYS.TANKCOMP26\wid_diameter\\Full_MeOH</t>
  </si>
  <si>
    <t>SHP.AUX_SYS.Fuels_And_Lubricants_Handling_And_Storage.SHIPFUELSYS.TANKCOMP26.MeOH</t>
  </si>
  <si>
    <t>SHP.AUX_SYS.Fuels_And_Lubricants_Handling_And_Storage.SHIPFUELSYS.TANKCOMP26.MeOH\Full_MeOH</t>
  </si>
  <si>
    <t>SHP.AUX_SYS.Fuels_And_Lubricants_Handling_And_Storage.SHIPFUELSYS.TANKCOMP26.MeOH\Coff_penal\\Full_MeOH</t>
  </si>
  <si>
    <t>SHP.AUX_SYS.Fuels_And_Lubricants_Handling_And_Storage.SHIPFUELSYS.TANKCOMP26.MeOH\Coff_V_penal\\Full_MeOH</t>
  </si>
  <si>
    <t>SHP.AUX_SYS.Fuels_And_Lubricants_Handling_And_Storage.SHIPFUELSYS.TANKCOMP26.MeOH\n_items\\Full_MeOH</t>
  </si>
  <si>
    <t>SHP.AUX_SYS.Fuels_And_Lubricants_Handling_And_Storage.SHIPFUELSYS.TANKCOMP26.MeOH\ρ\\Full_MeOH</t>
  </si>
  <si>
    <t>SHP.AUX_SYS.Fuels_And_Lubricants_Handling_And_Storage.SHIPFUELSYS.TANKCOMP27\Full_MeOH</t>
  </si>
  <si>
    <t>SHP.AUX_SYS.Fuels_And_Lubricants_Handling_And_Storage.SHIPFUELSYS.TANKCOMP27\CoG_x\\Full_MeOH</t>
  </si>
  <si>
    <t>SHP.AUX_SYS.Fuels_And_Lubricants_Handling_And_Storage.SHIPFUELSYS.TANKCOMP27\CoG_y\\Full_MeOH</t>
  </si>
  <si>
    <t>SHP.AUX_SYS.Fuels_And_Lubricants_Handling_And_Storage.SHIPFUELSYS.TANKCOMP27\CoG_z\\Full_MeOH</t>
  </si>
  <si>
    <t>SHP.AUX_SYS.Fuels_And_Lubricants_Handling_And_Storage.SHIPFUELSYS.TANKCOMP27\CoG_Z_fuel\\Full_MeOH</t>
  </si>
  <si>
    <t>SHP.AUX_SYS.Fuels_And_Lubricants_Handling_And_Storage.SHIPFUELSYS.TANKCOMP27\color\\Full_MeOH</t>
  </si>
  <si>
    <t>SHP.AUX_SYS.Fuels_And_Lubricants_Handling_And_Storage.SHIPFUELSYS.TANKCOMP27\coord.x\\Full_MeOH</t>
  </si>
  <si>
    <t>SHP.AUX_SYS.Fuels_And_Lubricants_Handling_And_Storage.SHIPFUELSYS.TANKCOMP27\coord.y\\Full_MeOH</t>
  </si>
  <si>
    <t>SHP.AUX_SYS.Fuels_And_Lubricants_Handling_And_Storage.SHIPFUELSYS.TANKCOMP27\coord.z\\Full_MeOH</t>
  </si>
  <si>
    <t>SHP.AUX_SYS.Fuels_And_Lubricants_Handling_And_Storage.SHIPFUELSYS.TANKCOMP27\h\\Full_MeOH</t>
  </si>
  <si>
    <t>SHP.AUX_SYS.Fuels_And_Lubricants_Handling_And_Storage.SHIPFUELSYS.TANKCOMP27\kind\\Full_MeOH</t>
  </si>
  <si>
    <t>SHP.AUX_SYS.Fuels_And_Lubricants_Handling_And_Storage.SHIPFUELSYS.TANKCOMP27\l\\Full_MeOH</t>
  </si>
  <si>
    <t>SHP.AUX_SYS.Fuels_And_Lubricants_Handling_And_Storage.SHIPFUELSYS.TANKCOMP27\m\\Full_MeOH</t>
  </si>
  <si>
    <t>SHP.AUX_SYS.Fuels_And_Lubricants_Handling_And_Storage.SHIPFUELSYS.TANKCOMP27\m_tot\\Full_MeOH</t>
  </si>
  <si>
    <t>SHP.AUX_SYS.Fuels_And_Lubricants_Handling_And_Storage.SHIPFUELSYS.TANKCOMP27\mass_margin\\Full_MeOH</t>
  </si>
  <si>
    <t>SHP.AUX_SYS.Fuels_And_Lubricants_Handling_And_Storage.SHIPFUELSYS.TANKCOMP27\orientation.r11\\Full_MeOH</t>
  </si>
  <si>
    <t>SHP.AUX_SYS.Fuels_And_Lubricants_Handling_And_Storage.SHIPFUELSYS.TANKCOMP27\orientation.r12\\Full_MeOH</t>
  </si>
  <si>
    <t>SHP.AUX_SYS.Fuels_And_Lubricants_Handling_And_Storage.SHIPFUELSYS.TANKCOMP27\orientation.r13\\Full_MeOH</t>
  </si>
  <si>
    <t>SHP.AUX_SYS.Fuels_And_Lubricants_Handling_And_Storage.SHIPFUELSYS.TANKCOMP27\orientation.r21\\Full_MeOH</t>
  </si>
  <si>
    <t>SHP.AUX_SYS.Fuels_And_Lubricants_Handling_And_Storage.SHIPFUELSYS.TANKCOMP27\orientation.r22\\Full_MeOH</t>
  </si>
  <si>
    <t>SHP.AUX_SYS.Fuels_And_Lubricants_Handling_And_Storage.SHIPFUELSYS.TANKCOMP27\orientation.r23\\Full_MeOH</t>
  </si>
  <si>
    <t>SHP.AUX_SYS.Fuels_And_Lubricants_Handling_And_Storage.SHIPFUELSYS.TANKCOMP27\orientation.r31\\Full_MeOH</t>
  </si>
  <si>
    <t>SHP.AUX_SYS.Fuels_And_Lubricants_Handling_And_Storage.SHIPFUELSYS.TANKCOMP27\orientation.r32\\Full_MeOH</t>
  </si>
  <si>
    <t>SHP.AUX_SYS.Fuels_And_Lubricants_Handling_And_Storage.SHIPFUELSYS.TANKCOMP27\orientation.r33\\Full_MeOH</t>
  </si>
  <si>
    <t>SHP.AUX_SYS.Fuels_And_Lubricants_Handling_And_Storage.SHIPFUELSYS.TANKCOMP27\V\\Full_MeOH</t>
  </si>
  <si>
    <t>SHP.AUX_SYS.Fuels_And_Lubricants_Handling_And_Storage.SHIPFUELSYS.TANKCOMP27\wid_diameter\\Full_MeOH</t>
  </si>
  <si>
    <t>SHP.AUX_SYS.Fuels_And_Lubricants_Handling_And_Storage.SHIPFUELSYS.TANKCOMP27.MeOH</t>
  </si>
  <si>
    <t>SHP.AUX_SYS.Fuels_And_Lubricants_Handling_And_Storage.SHIPFUELSYS.TANKCOMP27.MeOH\Full_MeOH</t>
  </si>
  <si>
    <t>SHP.AUX_SYS.Fuels_And_Lubricants_Handling_And_Storage.SHIPFUELSYS.TANKCOMP27.MeOH\Coff_penal\\Full_MeOH</t>
  </si>
  <si>
    <t>SHP.AUX_SYS.Fuels_And_Lubricants_Handling_And_Storage.SHIPFUELSYS.TANKCOMP27.MeOH\Coff_V_penal\\Full_MeOH</t>
  </si>
  <si>
    <t>SHP.AUX_SYS.Fuels_And_Lubricants_Handling_And_Storage.SHIPFUELSYS.TANKCOMP27.MeOH\n_items\\Full_MeOH</t>
  </si>
  <si>
    <t>SHP.AUX_SYS.Fuels_And_Lubricants_Handling_And_Storage.SHIPFUELSYS.TANKCOMP27.MeOH\ρ\\Full_MeOH</t>
  </si>
  <si>
    <t>SHP.AUX_SYS.Fuels_And_Lubricants_Handling_And_Storage.SHIPFUELSYS.TANKCOMP28\Full_MeOH</t>
  </si>
  <si>
    <t>SHP.AUX_SYS.Fuels_And_Lubricants_Handling_And_Storage.SHIPFUELSYS.TANKCOMP28\CoG_x\\Full_MeOH</t>
  </si>
  <si>
    <t>SHP.AUX_SYS.Fuels_And_Lubricants_Handling_And_Storage.SHIPFUELSYS.TANKCOMP28\CoG_y\\Full_MeOH</t>
  </si>
  <si>
    <t>SHP.AUX_SYS.Fuels_And_Lubricants_Handling_And_Storage.SHIPFUELSYS.TANKCOMP28\CoG_z\\Full_MeOH</t>
  </si>
  <si>
    <t>SHP.AUX_SYS.Fuels_And_Lubricants_Handling_And_Storage.SHIPFUELSYS.TANKCOMP28\CoG_Z_fuel\\Full_MeOH</t>
  </si>
  <si>
    <t>SHP.AUX_SYS.Fuels_And_Lubricants_Handling_And_Storage.SHIPFUELSYS.TANKCOMP28\color\\Full_MeOH</t>
  </si>
  <si>
    <t>SHP.AUX_SYS.Fuels_And_Lubricants_Handling_And_Storage.SHIPFUELSYS.TANKCOMP28\coord.x\\Full_MeOH</t>
  </si>
  <si>
    <t>SHP.AUX_SYS.Fuels_And_Lubricants_Handling_And_Storage.SHIPFUELSYS.TANKCOMP28\coord.y\\Full_MeOH</t>
  </si>
  <si>
    <t>SHP.AUX_SYS.Fuels_And_Lubricants_Handling_And_Storage.SHIPFUELSYS.TANKCOMP28\coord.z\\Full_MeOH</t>
  </si>
  <si>
    <t>SHP.AUX_SYS.Fuels_And_Lubricants_Handling_And_Storage.SHIPFUELSYS.TANKCOMP28\h\\Full_MeOH</t>
  </si>
  <si>
    <t>SHP.AUX_SYS.Fuels_And_Lubricants_Handling_And_Storage.SHIPFUELSYS.TANKCOMP28\kind\\Full_MeOH</t>
  </si>
  <si>
    <t>SHP.AUX_SYS.Fuels_And_Lubricants_Handling_And_Storage.SHIPFUELSYS.TANKCOMP28\l\\Full_MeOH</t>
  </si>
  <si>
    <t>SHP.AUX_SYS.Fuels_And_Lubricants_Handling_And_Storage.SHIPFUELSYS.TANKCOMP28\m\\Full_MeOH</t>
  </si>
  <si>
    <t>SHP.AUX_SYS.Fuels_And_Lubricants_Handling_And_Storage.SHIPFUELSYS.TANKCOMP28\m_tot\\Full_MeOH</t>
  </si>
  <si>
    <t>SHP.AUX_SYS.Fuels_And_Lubricants_Handling_And_Storage.SHIPFUELSYS.TANKCOMP28\mass_margin\\Full_MeOH</t>
  </si>
  <si>
    <t>SHP.AUX_SYS.Fuels_And_Lubricants_Handling_And_Storage.SHIPFUELSYS.TANKCOMP28\orientation.r11\\Full_MeOH</t>
  </si>
  <si>
    <t>SHP.AUX_SYS.Fuels_And_Lubricants_Handling_And_Storage.SHIPFUELSYS.TANKCOMP28\orientation.r12\\Full_MeOH</t>
  </si>
  <si>
    <t>SHP.AUX_SYS.Fuels_And_Lubricants_Handling_And_Storage.SHIPFUELSYS.TANKCOMP28\orientation.r13\\Full_MeOH</t>
  </si>
  <si>
    <t>SHP.AUX_SYS.Fuels_And_Lubricants_Handling_And_Storage.SHIPFUELSYS.TANKCOMP28\orientation.r21\\Full_MeOH</t>
  </si>
  <si>
    <t>SHP.AUX_SYS.Fuels_And_Lubricants_Handling_And_Storage.SHIPFUELSYS.TANKCOMP28\orientation.r22\\Full_MeOH</t>
  </si>
  <si>
    <t>SHP.AUX_SYS.Fuels_And_Lubricants_Handling_And_Storage.SHIPFUELSYS.TANKCOMP28\orientation.r23\\Full_MeOH</t>
  </si>
  <si>
    <t>SHP.AUX_SYS.Fuels_And_Lubricants_Handling_And_Storage.SHIPFUELSYS.TANKCOMP28\orientation.r31\\Full_MeOH</t>
  </si>
  <si>
    <t>SHP.AUX_SYS.Fuels_And_Lubricants_Handling_And_Storage.SHIPFUELSYS.TANKCOMP28\orientation.r32\\Full_MeOH</t>
  </si>
  <si>
    <t>SHP.AUX_SYS.Fuels_And_Lubricants_Handling_And_Storage.SHIPFUELSYS.TANKCOMP28\orientation.r33\\Full_MeOH</t>
  </si>
  <si>
    <t>SHP.AUX_SYS.Fuels_And_Lubricants_Handling_And_Storage.SHIPFUELSYS.TANKCOMP28\V\\Full_MeOH</t>
  </si>
  <si>
    <t>SHP.AUX_SYS.Fuels_And_Lubricants_Handling_And_Storage.SHIPFUELSYS.TANKCOMP28\wid_diameter\\Full_MeOH</t>
  </si>
  <si>
    <t>SHP.AUX_SYS.Fuels_And_Lubricants_Handling_And_Storage.SHIPFUELSYS.TANKCOMP28.MeOH</t>
  </si>
  <si>
    <t>SHP.AUX_SYS.Fuels_And_Lubricants_Handling_And_Storage.SHIPFUELSYS.TANKCOMP28.MeOH\Full_MeOH</t>
  </si>
  <si>
    <t>SHP.AUX_SYS.Fuels_And_Lubricants_Handling_And_Storage.SHIPFUELSYS.TANKCOMP28.MeOH\Coff_penal\\Full_MeOH</t>
  </si>
  <si>
    <t>SHP.AUX_SYS.Fuels_And_Lubricants_Handling_And_Storage.SHIPFUELSYS.TANKCOMP28.MeOH\Coff_V_penal\\Full_MeOH</t>
  </si>
  <si>
    <t>SHP.AUX_SYS.Fuels_And_Lubricants_Handling_And_Storage.SHIPFUELSYS.TANKCOMP28.MeOH\n_items\\Full_MeOH</t>
  </si>
  <si>
    <t>SHP.AUX_SYS.Fuels_And_Lubricants_Handling_And_Storage.SHIPFUELSYS.TANKCOMP28.MeOH\ρ\\Full_MeOH</t>
  </si>
  <si>
    <t>SHP.AUX_SYS.Fuels_And_Lubricants_Handling_And_Storage.SHIPFUELSYS.TANKCOMP31\Full_MeOH</t>
  </si>
  <si>
    <t>SHP.AUX_SYS.Fuels_And_Lubricants_Handling_And_Storage.SHIPFUELSYS.TANKCOMP31\CoG_x\\Full_MeOH</t>
  </si>
  <si>
    <t>SHP.AUX_SYS.Fuels_And_Lubricants_Handling_And_Storage.SHIPFUELSYS.TANKCOMP31\CoG_y\\Full_MeOH</t>
  </si>
  <si>
    <t>SHP.AUX_SYS.Fuels_And_Lubricants_Handling_And_Storage.SHIPFUELSYS.TANKCOMP31\CoG_z\\Full_MeOH</t>
  </si>
  <si>
    <t>SHP.AUX_SYS.Fuels_And_Lubricants_Handling_And_Storage.SHIPFUELSYS.TANKCOMP31\CoG_Z_fuel\\Full_MeOH</t>
  </si>
  <si>
    <t>SHP.AUX_SYS.Fuels_And_Lubricants_Handling_And_Storage.SHIPFUELSYS.TANKCOMP31\color\\Full_MeOH</t>
  </si>
  <si>
    <t>SHP.AUX_SYS.Fuels_And_Lubricants_Handling_And_Storage.SHIPFUELSYS.TANKCOMP31\coord.x\\Full_MeOH</t>
  </si>
  <si>
    <t>SHP.AUX_SYS.Fuels_And_Lubricants_Handling_And_Storage.SHIPFUELSYS.TANKCOMP31\coord.y\\Full_MeOH</t>
  </si>
  <si>
    <t>SHP.AUX_SYS.Fuels_And_Lubricants_Handling_And_Storage.SHIPFUELSYS.TANKCOMP31\coord.z\\Full_MeOH</t>
  </si>
  <si>
    <t>SHP.AUX_SYS.Fuels_And_Lubricants_Handling_And_Storage.SHIPFUELSYS.TANKCOMP31\h\\Full_MeOH</t>
  </si>
  <si>
    <t>SHP.AUX_SYS.Fuels_And_Lubricants_Handling_And_Storage.SHIPFUELSYS.TANKCOMP31\kind\\Full_MeOH</t>
  </si>
  <si>
    <t>SHP.AUX_SYS.Fuels_And_Lubricants_Handling_And_Storage.SHIPFUELSYS.TANKCOMP31\l\\Full_MeOH</t>
  </si>
  <si>
    <t>SHP.AUX_SYS.Fuels_And_Lubricants_Handling_And_Storage.SHIPFUELSYS.TANKCOMP31\m\\Full_MeOH</t>
  </si>
  <si>
    <t>SHP.AUX_SYS.Fuels_And_Lubricants_Handling_And_Storage.SHIPFUELSYS.TANKCOMP31\m_tot\\Full_MeOH</t>
  </si>
  <si>
    <t>SHP.AUX_SYS.Fuels_And_Lubricants_Handling_And_Storage.SHIPFUELSYS.TANKCOMP31\mass_margin\\Full_MeOH</t>
  </si>
  <si>
    <t>SHP.AUX_SYS.Fuels_And_Lubricants_Handling_And_Storage.SHIPFUELSYS.TANKCOMP31\orientation.r11\\Full_MeOH</t>
  </si>
  <si>
    <t>SHP.AUX_SYS.Fuels_And_Lubricants_Handling_And_Storage.SHIPFUELSYS.TANKCOMP31\orientation.r12\\Full_MeOH</t>
  </si>
  <si>
    <t>SHP.AUX_SYS.Fuels_And_Lubricants_Handling_And_Storage.SHIPFUELSYS.TANKCOMP31\orientation.r13\\Full_MeOH</t>
  </si>
  <si>
    <t>SHP.AUX_SYS.Fuels_And_Lubricants_Handling_And_Storage.SHIPFUELSYS.TANKCOMP31\orientation.r21\\Full_MeOH</t>
  </si>
  <si>
    <t>SHP.AUX_SYS.Fuels_And_Lubricants_Handling_And_Storage.SHIPFUELSYS.TANKCOMP31\orientation.r22\\Full_MeOH</t>
  </si>
  <si>
    <t>SHP.AUX_SYS.Fuels_And_Lubricants_Handling_And_Storage.SHIPFUELSYS.TANKCOMP31\orientation.r23\\Full_MeOH</t>
  </si>
  <si>
    <t>SHP.AUX_SYS.Fuels_And_Lubricants_Handling_And_Storage.SHIPFUELSYS.TANKCOMP31\orientation.r31\\Full_MeOH</t>
  </si>
  <si>
    <t>SHP.AUX_SYS.Fuels_And_Lubricants_Handling_And_Storage.SHIPFUELSYS.TANKCOMP31\orientation.r32\\Full_MeOH</t>
  </si>
  <si>
    <t>SHP.AUX_SYS.Fuels_And_Lubricants_Handling_And_Storage.SHIPFUELSYS.TANKCOMP31\orientation.r33\\Full_MeOH</t>
  </si>
  <si>
    <t>SHP.AUX_SYS.Fuels_And_Lubricants_Handling_And_Storage.SHIPFUELSYS.TANKCOMP31\V\\Full_MeOH</t>
  </si>
  <si>
    <t>SHP.AUX_SYS.Fuels_And_Lubricants_Handling_And_Storage.SHIPFUELSYS.TANKCOMP31\wid_diameter\\Full_MeOH</t>
  </si>
  <si>
    <t>SHP.AUX_SYS.Fuels_And_Lubricants_Handling_And_Storage.SHIPFUELSYS.TANKCOMP31.MeOH\Full_MeOH</t>
  </si>
  <si>
    <t>SHP.AUX_SYS.Fuels_And_Lubricants_Handling_And_Storage.SHIPFUELSYS.TANKCOMP31.MeOH\Coff_penal\\Full_MeOH</t>
  </si>
  <si>
    <t>SHP.AUX_SYS.Fuels_And_Lubricants_Handling_And_Storage.SHIPFUELSYS.TANKCOMP31.MeOH\Coff_V_penal\\Full_MeOH</t>
  </si>
  <si>
    <t>SHP.AUX_SYS.Fuels_And_Lubricants_Handling_And_Storage.SHIPFUELSYS.TANKCOMP31.MeOH\n_items\\Full_MeOH</t>
  </si>
  <si>
    <t>SHP.AUX_SYS.Fuels_And_Lubricants_Handling_And_Storage.SHIPFUELSYS.TANKCOMP31.MeOH\ρ\\Full_MeOH</t>
  </si>
  <si>
    <t>SHP.AUX_SYS.Fuels_And_Lubricants_Handling_And_Storage.SHIPFUELSYS.TANKCOMP32\Full_MeOH</t>
  </si>
  <si>
    <t>SHP.AUX_SYS.Fuels_And_Lubricants_Handling_And_Storage.SHIPFUELSYS.TANKCOMP32\CoG_x\\Full_MeOH</t>
  </si>
  <si>
    <t>SHP.AUX_SYS.Fuels_And_Lubricants_Handling_And_Storage.SHIPFUELSYS.TANKCOMP32\CoG_y\\Full_MeOH</t>
  </si>
  <si>
    <t>SHP.AUX_SYS.Fuels_And_Lubricants_Handling_And_Storage.SHIPFUELSYS.TANKCOMP32\CoG_z\\Full_MeOH</t>
  </si>
  <si>
    <t>SHP.AUX_SYS.Fuels_And_Lubricants_Handling_And_Storage.SHIPFUELSYS.TANKCOMP32\CoG_Z_fuel\\Full_MeOH</t>
  </si>
  <si>
    <t>SHP.AUX_SYS.Fuels_And_Lubricants_Handling_And_Storage.SHIPFUELSYS.TANKCOMP32\color\\Full_MeOH</t>
  </si>
  <si>
    <t>SHP.AUX_SYS.Fuels_And_Lubricants_Handling_And_Storage.SHIPFUELSYS.TANKCOMP32\coord.x\\Full_MeOH</t>
  </si>
  <si>
    <t>SHP.AUX_SYS.Fuels_And_Lubricants_Handling_And_Storage.SHIPFUELSYS.TANKCOMP32\coord.y\\Full_MeOH</t>
  </si>
  <si>
    <t>SHP.AUX_SYS.Fuels_And_Lubricants_Handling_And_Storage.SHIPFUELSYS.TANKCOMP32\coord.z\\Full_MeOH</t>
  </si>
  <si>
    <t>SHP.AUX_SYS.Fuels_And_Lubricants_Handling_And_Storage.SHIPFUELSYS.TANKCOMP32\h\\Full_MeOH</t>
  </si>
  <si>
    <t>SHP.AUX_SYS.Fuels_And_Lubricants_Handling_And_Storage.SHIPFUELSYS.TANKCOMP32\kind\\Full_MeOH</t>
  </si>
  <si>
    <t>SHP.AUX_SYS.Fuels_And_Lubricants_Handling_And_Storage.SHIPFUELSYS.TANKCOMP32\l\\Full_MeOH</t>
  </si>
  <si>
    <t>SHP.AUX_SYS.Fuels_And_Lubricants_Handling_And_Storage.SHIPFUELSYS.TANKCOMP32\m\\Full_MeOH</t>
  </si>
  <si>
    <t>SHP.AUX_SYS.Fuels_And_Lubricants_Handling_And_Storage.SHIPFUELSYS.TANKCOMP32\m_tot\\Full_MeOH</t>
  </si>
  <si>
    <t>SHP.AUX_SYS.Fuels_And_Lubricants_Handling_And_Storage.SHIPFUELSYS.TANKCOMP32\mass_margin\\Full_MeOH</t>
  </si>
  <si>
    <t>SHP.AUX_SYS.Fuels_And_Lubricants_Handling_And_Storage.SHIPFUELSYS.TANKCOMP32\orientation.r11\\Full_MeOH</t>
  </si>
  <si>
    <t>SHP.AUX_SYS.Fuels_And_Lubricants_Handling_And_Storage.SHIPFUELSYS.TANKCOMP32\orientation.r12\\Full_MeOH</t>
  </si>
  <si>
    <t>SHP.AUX_SYS.Fuels_And_Lubricants_Handling_And_Storage.SHIPFUELSYS.TANKCOMP32\orientation.r13\\Full_MeOH</t>
  </si>
  <si>
    <t>SHP.AUX_SYS.Fuels_And_Lubricants_Handling_And_Storage.SHIPFUELSYS.TANKCOMP32\orientation.r21\\Full_MeOH</t>
  </si>
  <si>
    <t>SHP.AUX_SYS.Fuels_And_Lubricants_Handling_And_Storage.SHIPFUELSYS.TANKCOMP32\orientation.r22\\Full_MeOH</t>
  </si>
  <si>
    <t>SHP.AUX_SYS.Fuels_And_Lubricants_Handling_And_Storage.SHIPFUELSYS.TANKCOMP32\orientation.r23\\Full_MeOH</t>
  </si>
  <si>
    <t>SHP.AUX_SYS.Fuels_And_Lubricants_Handling_And_Storage.SHIPFUELSYS.TANKCOMP32\orientation.r31\\Full_MeOH</t>
  </si>
  <si>
    <t>SHP.AUX_SYS.Fuels_And_Lubricants_Handling_And_Storage.SHIPFUELSYS.TANKCOMP32\orientation.r32\\Full_MeOH</t>
  </si>
  <si>
    <t>SHP.AUX_SYS.Fuels_And_Lubricants_Handling_And_Storage.SHIPFUELSYS.TANKCOMP32\orientation.r33\\Full_MeOH</t>
  </si>
  <si>
    <t>SHP.AUX_SYS.Fuels_And_Lubricants_Handling_And_Storage.SHIPFUELSYS.TANKCOMP32\V\\Full_MeOH</t>
  </si>
  <si>
    <t>SHP.AUX_SYS.Fuels_And_Lubricants_Handling_And_Storage.SHIPFUELSYS.TANKCOMP32\wid_diameter\\Full_MeOH</t>
  </si>
  <si>
    <t>SHP.AUX_SYS.Fuels_And_Lubricants_Handling_And_Storage.SHIPFUELSYS.TANKCOMP32.BW\Full_MeOH</t>
  </si>
  <si>
    <t>SHP.AUX_SYS.Fuels_And_Lubricants_Handling_And_Storage.SHIPFUELSYS.TANKCOMP32.BW\ρ\\Full_MeOH</t>
  </si>
  <si>
    <t>SHP.AUX_SYS.Replenishment_SYSs\Full_MeOH</t>
  </si>
  <si>
    <t>SHP.AUX_SYS.Replenishment_SYSs\CoG_x\\Full_MeOH</t>
  </si>
  <si>
    <t>SHP.AUX_SYS.Replenishment_SYSs\CoG_y\\Full_MeOH</t>
  </si>
  <si>
    <t>SHP.AUX_SYS.Replenishment_SYSs\CoG_z\\Full_MeOH</t>
  </si>
  <si>
    <t>SHP.AUX_SYS.Replenishment_SYSs\m_tot\\Full_MeOH</t>
  </si>
  <si>
    <t>SHP.AUX_SYS.Replenishment_SYSs\SWBS_cd\\Full_MeOH</t>
  </si>
  <si>
    <t>SHP.AUX_SYS.Replenishment_SYSs.RAS\Full_MeOH</t>
  </si>
  <si>
    <t>SHP.AUX_SYS.Replenishment_SYSs.RAS\CoG_x\\Full_MeOH</t>
  </si>
  <si>
    <t>SHP.AUX_SYS.Replenishment_SYSs.RAS\CoG_y\\Full_MeOH</t>
  </si>
  <si>
    <t>SHP.AUX_SYS.Replenishment_SYSs.RAS\CoG_z\\Full_MeOH</t>
  </si>
  <si>
    <t>SHP.AUX_SYS.Replenishment_SYSs.RAS\m_tot\\Full_MeOH</t>
  </si>
  <si>
    <t>SHP.AUX_SYS.Replenishment_SYSs.RAS.BUNKSTATIONMEOH\Full_MeOH</t>
  </si>
  <si>
    <t>SHP.AUX_SYS.Replenishment_SYSs.RAS.BUNKSTATIONMEOH\CoG_x\\Full_MeOH</t>
  </si>
  <si>
    <t>SHP.AUX_SYS.Replenishment_SYSs.RAS.BUNKSTATIONMEOH\CoG_y\\Full_MeOH</t>
  </si>
  <si>
    <t>SHP.AUX_SYS.Replenishment_SYSs.RAS.BUNKSTATIONMEOH\CoG_z\\Full_MeOH</t>
  </si>
  <si>
    <t>SHP.AUX_SYS.Replenishment_SYSs.RAS.BUNKSTATIONMEOH\color\\Full_MeOH</t>
  </si>
  <si>
    <t>SHP.AUX_SYS.Replenishment_SYSs.RAS.BUNKSTATIONMEOH\coord.x\\Full_MeOH</t>
  </si>
  <si>
    <t>SHP.AUX_SYS.Replenishment_SYSs.RAS.BUNKSTATIONMEOH\coord.y\\Full_MeOH</t>
  </si>
  <si>
    <t>SHP.AUX_SYS.Replenishment_SYSs.RAS.BUNKSTATIONMEOH\coord.z\\Full_MeOH</t>
  </si>
  <si>
    <t>SHP.AUX_SYS.Replenishment_SYSs.RAS.BUNKSTATIONMEOH\h\\Full_MeOH</t>
  </si>
  <si>
    <t>SHP.AUX_SYS.Replenishment_SYSs.RAS.BUNKSTATIONMEOH\kind\\Full_MeOH</t>
  </si>
  <si>
    <t>SHP.AUX_SYS.Replenishment_SYSs.RAS.BUNKSTATIONMEOH\l\\Full_MeOH</t>
  </si>
  <si>
    <t>SHP.AUX_SYS.Replenishment_SYSs.RAS.BUNKSTATIONMEOH\m\\Full_MeOH</t>
  </si>
  <si>
    <t>SHP.AUX_SYS.Replenishment_SYSs.RAS.BUNKSTATIONMEOH\m_tot\\Full_MeOH</t>
  </si>
  <si>
    <t>SHP.AUX_SYS.Replenishment_SYSs.RAS.BUNKSTATIONMEOH\mass_margin\\Full_MeOH</t>
  </si>
  <si>
    <t>SHP.AUX_SYS.Replenishment_SYSs.RAS.BUNKSTATIONMEOH\n_items\\Full_MeOH</t>
  </si>
  <si>
    <t>SHP.AUX_SYS.Replenishment_SYSs.RAS.BUNKSTATIONMEOH\orientation.r11\\Full_MeOH</t>
  </si>
  <si>
    <t>SHP.AUX_SYS.Replenishment_SYSs.RAS.BUNKSTATIONMEOH\orientation.r12\\Full_MeOH</t>
  </si>
  <si>
    <t>SHP.AUX_SYS.Replenishment_SYSs.RAS.BUNKSTATIONMEOH\orientation.r13\\Full_MeOH</t>
  </si>
  <si>
    <t>SHP.AUX_SYS.Replenishment_SYSs.RAS.BUNKSTATIONMEOH\orientation.r21\\Full_MeOH</t>
  </si>
  <si>
    <t>SHP.AUX_SYS.Replenishment_SYSs.RAS.BUNKSTATIONMEOH\orientation.r22\\Full_MeOH</t>
  </si>
  <si>
    <t>SHP.AUX_SYS.Replenishment_SYSs.RAS.BUNKSTATIONMEOH\orientation.r23\\Full_MeOH</t>
  </si>
  <si>
    <t>SHP.AUX_SYS.Replenishment_SYSs.RAS.BUNKSTATIONMEOH\orientation.r31\\Full_MeOH</t>
  </si>
  <si>
    <t>SHP.AUX_SYS.Replenishment_SYSs.RAS.BUNKSTATIONMEOH\orientation.r32\\Full_MeOH</t>
  </si>
  <si>
    <t>SHP.AUX_SYS.Replenishment_SYSs.RAS.BUNKSTATIONMEOH\orientation.r33\\Full_MeOH</t>
  </si>
  <si>
    <t>SHP.AUX_SYS.Replenishment_SYSs.RAS.BUNKSTATIONMEOH\wid_diameter\\Full_MeOH</t>
  </si>
  <si>
    <t>SHP.ELEC_PLNT\Full_MeOH</t>
  </si>
  <si>
    <t>SHP.ELEC_PLNT\CoG_x\\Full_MeOH</t>
  </si>
  <si>
    <t>SHP.ELEC_PLNT\CoG_y\\Full_MeOH</t>
  </si>
  <si>
    <t>SHP.ELEC_PLNT\CoG_z\\Full_MeOH</t>
  </si>
  <si>
    <t>SHP.ELEC_PLNT\m_tot\\Full_MeOH</t>
  </si>
  <si>
    <t>SHP.ELEC_PLNT\P_mean\\Full_MeOH</t>
  </si>
  <si>
    <t>SHP.ELEC_PLNT\P_peak\\Full_MeOH</t>
  </si>
  <si>
    <t>SHP.ELEC_PLNT\SWBS_cd\\Full_MeOH</t>
  </si>
  <si>
    <t>SHP.ELEC_PLNT.Electric_PWR_Generation\Full_MeOH</t>
  </si>
  <si>
    <t>SHP.ELEC_PLNT.Electric_PWR_Generation\CoG_x\\Full_MeOH</t>
  </si>
  <si>
    <t>SHP.ELEC_PLNT.Electric_PWR_Generation\CoG_y\\Full_MeOH</t>
  </si>
  <si>
    <t>SHP.ELEC_PLNT.Electric_PWR_Generation\CoG_z\\Full_MeOH</t>
  </si>
  <si>
    <t>SHP.ELEC_PLNT.Electric_PWR_Generation\m_tot\\Full_MeOH</t>
  </si>
  <si>
    <t>SHP.ELEC_PLNT.Electric_PWR_Generation\P_mean\\Full_MeOH</t>
  </si>
  <si>
    <t>SHP.ELEC_PLNT.Electric_PWR_Generation\P_peak\\Full_MeOH</t>
  </si>
  <si>
    <t>SHP.ELEC_PLNT.Electric_PWR_Generation\SWBS_cd\\Full_MeOH</t>
  </si>
  <si>
    <t>SHP.ELEC_PLNT.Electric_PWR_Generation.Ship_Service_PWR_Generation\Full_MeOH</t>
  </si>
  <si>
    <t>SHP.ELEC_PLNT.Electric_PWR_Generation.Ship_Service_PWR_Generation\CoG_x\\Full_MeOH</t>
  </si>
  <si>
    <t>SHP.ELEC_PLNT.Electric_PWR_Generation.Ship_Service_PWR_Generation\CoG_y\\Full_MeOH</t>
  </si>
  <si>
    <t>SHP.ELEC_PLNT.Electric_PWR_Generation.Ship_Service_PWR_Generation\CoG_z\\Full_MeOH</t>
  </si>
  <si>
    <t>SHP.ELEC_PLNT.Electric_PWR_Generation.Ship_Service_PWR_Generation\m_tot\\Full_MeOH</t>
  </si>
  <si>
    <t>SHP.ELEC_PLNT.Electric_PWR_Generation.Ship_Service_PWR_Generation\P_out\\Full_MeOH</t>
  </si>
  <si>
    <t>SHP.ELEC_PLNT.Electric_PWR_Generation.Ship_Service_PWR_Generation\SWBS_cd\\Full_MeOH</t>
  </si>
  <si>
    <t>SHP.ELEC_PLNT.Electric_PWR_Generation.Ship_Service_PWR_Generation.MEOHGENSET1\Full_MeOH</t>
  </si>
  <si>
    <t>SHP.ELEC_PLNT.Electric_PWR_Generation.Ship_Service_PWR_Generation.MEOHGENSET1\CoG_x\\Full_MeOH</t>
  </si>
  <si>
    <t>SHP.ELEC_PLNT.Electric_PWR_Generation.Ship_Service_PWR_Generation.MEOHGENSET1\CoG_y\\Full_MeOH</t>
  </si>
  <si>
    <t>SHP.ELEC_PLNT.Electric_PWR_Generation.Ship_Service_PWR_Generation.MEOHGENSET1\CoG_z\\Full_MeOH</t>
  </si>
  <si>
    <t>SHP.ELEC_PLNT.Electric_PWR_Generation.Ship_Service_PWR_Generation.MEOHGENSET1\color\\Full_MeOH</t>
  </si>
  <si>
    <t>SHP.ELEC_PLNT.Electric_PWR_Generation.Ship_Service_PWR_Generation.MEOHGENSET1\coord.x\\Full_MeOH</t>
  </si>
  <si>
    <t>SHP.ELEC_PLNT.Electric_PWR_Generation.Ship_Service_PWR_Generation.MEOHGENSET1\coord.y\\Full_MeOH</t>
  </si>
  <si>
    <t>SHP.ELEC_PLNT.Electric_PWR_Generation.Ship_Service_PWR_Generation.MEOHGENSET1\coord.z\\Full_MeOH</t>
  </si>
  <si>
    <t>SHP.ELEC_PLNT.Electric_PWR_Generation.Ship_Service_PWR_Generation.MEOHGENSET1\h\\Full_MeOH</t>
  </si>
  <si>
    <t>SHP.ELEC_PLNT.Electric_PWR_Generation.Ship_Service_PWR_Generation.MEOHGENSET1\kind\\Full_MeOH</t>
  </si>
  <si>
    <t>SHP.ELEC_PLNT.Electric_PWR_Generation.Ship_Service_PWR_Generation.MEOHGENSET1\l\\Full_MeOH</t>
  </si>
  <si>
    <t>SHP.ELEC_PLNT.Electric_PWR_Generation.Ship_Service_PWR_Generation.MEOHGENSET1\m\\Full_MeOH</t>
  </si>
  <si>
    <t>SHP.ELEC_PLNT.Electric_PWR_Generation.Ship_Service_PWR_Generation.MEOHGENSET1\m_tot\\Full_MeOH</t>
  </si>
  <si>
    <t>SHP.ELEC_PLNT.Electric_PWR_Generation.Ship_Service_PWR_Generation.MEOHGENSET1\mass_margin\\Full_MeOH</t>
  </si>
  <si>
    <t>SHP.ELEC_PLNT.Electric_PWR_Generation.Ship_Service_PWR_Generation.MEOHGENSET1\n_items\\Full_MeOH</t>
  </si>
  <si>
    <t>SHP.ELEC_PLNT.Electric_PWR_Generation.Ship_Service_PWR_Generation.MEOHGENSET1\orientation.r11\\Full_MeOH</t>
  </si>
  <si>
    <t>SHP.ELEC_PLNT.Electric_PWR_Generation.Ship_Service_PWR_Generation.MEOHGENSET1\orientation.r12\\Full_MeOH</t>
  </si>
  <si>
    <t>SHP.ELEC_PLNT.Electric_PWR_Generation.Ship_Service_PWR_Generation.MEOHGENSET1\orientation.r13\\Full_MeOH</t>
  </si>
  <si>
    <t>SHP.ELEC_PLNT.Electric_PWR_Generation.Ship_Service_PWR_Generation.MEOHGENSET1\orientation.r21\\Full_MeOH</t>
  </si>
  <si>
    <t>SHP.ELEC_PLNT.Electric_PWR_Generation.Ship_Service_PWR_Generation.MEOHGENSET1\orientation.r22\\Full_MeOH</t>
  </si>
  <si>
    <t>SHP.ELEC_PLNT.Electric_PWR_Generation.Ship_Service_PWR_Generation.MEOHGENSET1\orientation.r23\\Full_MeOH</t>
  </si>
  <si>
    <t>SHP.ELEC_PLNT.Electric_PWR_Generation.Ship_Service_PWR_Generation.MEOHGENSET1\orientation.r31\\Full_MeOH</t>
  </si>
  <si>
    <t>SHP.ELEC_PLNT.Electric_PWR_Generation.Ship_Service_PWR_Generation.MEOHGENSET1\orientation.r32\\Full_MeOH</t>
  </si>
  <si>
    <t>SHP.ELEC_PLNT.Electric_PWR_Generation.Ship_Service_PWR_Generation.MEOHGENSET1\orientation.r33\\Full_MeOH</t>
  </si>
  <si>
    <t>SHP.ELEC_PLNT.Electric_PWR_Generation.Ship_Service_PWR_Generation.MEOHGENSET1\P_out\\Full_MeOH</t>
  </si>
  <si>
    <t>SHP.ELEC_PLNT.Electric_PWR_Generation.Ship_Service_PWR_Generation.MEOHGENSET1\wid_diameter\\Full_MeOH</t>
  </si>
  <si>
    <t>SHP.ELEC_PLNT.Electric_PWR_Generation.Ship_Service_PWR_Generation.MEOHGENSET2\Full_MeOH</t>
  </si>
  <si>
    <t>SHP.ELEC_PLNT.Electric_PWR_Generation.Ship_Service_PWR_Generation.MEOHGENSET2\CoG_x\\Full_MeOH</t>
  </si>
  <si>
    <t>SHP.ELEC_PLNT.Electric_PWR_Generation.Ship_Service_PWR_Generation.MEOHGENSET2\CoG_y\\Full_MeOH</t>
  </si>
  <si>
    <t>SHP.ELEC_PLNT.Electric_PWR_Generation.Ship_Service_PWR_Generation.MEOHGENSET2\CoG_z\\Full_MeOH</t>
  </si>
  <si>
    <t>SHP.ELEC_PLNT.Electric_PWR_Generation.Ship_Service_PWR_Generation.MEOHGENSET2\color\\Full_MeOH</t>
  </si>
  <si>
    <t>SHP.ELEC_PLNT.Electric_PWR_Generation.Ship_Service_PWR_Generation.MEOHGENSET2\coord.x\\Full_MeOH</t>
  </si>
  <si>
    <t>SHP.ELEC_PLNT.Electric_PWR_Generation.Ship_Service_PWR_Generation.MEOHGENSET2\coord.y\\Full_MeOH</t>
  </si>
  <si>
    <t>SHP.ELEC_PLNT.Electric_PWR_Generation.Ship_Service_PWR_Generation.MEOHGENSET2\coord.z\\Full_MeOH</t>
  </si>
  <si>
    <t>SHP.ELEC_PLNT.Electric_PWR_Generation.Ship_Service_PWR_Generation.MEOHGENSET2\h\\Full_MeOH</t>
  </si>
  <si>
    <t>SHP.ELEC_PLNT.Electric_PWR_Generation.Ship_Service_PWR_Generation.MEOHGENSET2\kind\\Full_MeOH</t>
  </si>
  <si>
    <t>SHP.ELEC_PLNT.Electric_PWR_Generation.Ship_Service_PWR_Generation.MEOHGENSET2\l\\Full_MeOH</t>
  </si>
  <si>
    <t>SHP.ELEC_PLNT.Electric_PWR_Generation.Ship_Service_PWR_Generation.MEOHGENSET2\m\\Full_MeOH</t>
  </si>
  <si>
    <t>SHP.ELEC_PLNT.Electric_PWR_Generation.Ship_Service_PWR_Generation.MEOHGENSET2\m_tot\\Full_MeOH</t>
  </si>
  <si>
    <t>SHP.ELEC_PLNT.Electric_PWR_Generation.Ship_Service_PWR_Generation.MEOHGENSET2\mass_margin\\Full_MeOH</t>
  </si>
  <si>
    <t>SHP.ELEC_PLNT.Electric_PWR_Generation.Ship_Service_PWR_Generation.MEOHGENSET2\n_items\\Full_MeOH</t>
  </si>
  <si>
    <t>SHP.ELEC_PLNT.Electric_PWR_Generation.Ship_Service_PWR_Generation.MEOHGENSET2\orientation.r11\\Full_MeOH</t>
  </si>
  <si>
    <t>SHP.ELEC_PLNT.Electric_PWR_Generation.Ship_Service_PWR_Generation.MEOHGENSET2\orientation.r12\\Full_MeOH</t>
  </si>
  <si>
    <t>SHP.ELEC_PLNT.Electric_PWR_Generation.Ship_Service_PWR_Generation.MEOHGENSET2\orientation.r13\\Full_MeOH</t>
  </si>
  <si>
    <t>SHP.ELEC_PLNT.Electric_PWR_Generation.Ship_Service_PWR_Generation.MEOHGENSET2\orientation.r21\\Full_MeOH</t>
  </si>
  <si>
    <t>SHP.ELEC_PLNT.Electric_PWR_Generation.Ship_Service_PWR_Generation.MEOHGENSET2\orientation.r22\\Full_MeOH</t>
  </si>
  <si>
    <t>SHP.ELEC_PLNT.Electric_PWR_Generation.Ship_Service_PWR_Generation.MEOHGENSET2\orientation.r23\\Full_MeOH</t>
  </si>
  <si>
    <t>SHP.ELEC_PLNT.Electric_PWR_Generation.Ship_Service_PWR_Generation.MEOHGENSET2\orientation.r31\\Full_MeOH</t>
  </si>
  <si>
    <t>SHP.ELEC_PLNT.Electric_PWR_Generation.Ship_Service_PWR_Generation.MEOHGENSET2\orientation.r32\\Full_MeOH</t>
  </si>
  <si>
    <t>SHP.ELEC_PLNT.Electric_PWR_Generation.Ship_Service_PWR_Generation.MEOHGENSET2\orientation.r33\\Full_MeOH</t>
  </si>
  <si>
    <t>SHP.ELEC_PLNT.Electric_PWR_Generation.Ship_Service_PWR_Generation.MEOHGENSET2\P_out\\Full_MeOH</t>
  </si>
  <si>
    <t>SHP.ELEC_PLNT.Electric_PWR_Generation.Ship_Service_PWR_Generation.MEOHGENSET2\wid_diameter\\Full_MeOH</t>
  </si>
  <si>
    <t xml:space="preserve">            MeOH Genset 3</t>
  </si>
  <si>
    <t>SHP.ELEC_PLNT.Electric_PWR_Generation.Ship_Service_PWR_Generation.MEOHGENSET3</t>
  </si>
  <si>
    <t>SHP.ELEC_PLNT.Electric_PWR_Generation.Ship_Service_PWR_Generation.MEOHGENSET3\Full_MeOH</t>
  </si>
  <si>
    <t>SHP.ELEC_PLNT.Electric_PWR_Generation.Ship_Service_PWR_Generation.MEOHGENSET3\CoG_x\\Full_MeOH</t>
  </si>
  <si>
    <t>SHP.ELEC_PLNT.Electric_PWR_Generation.Ship_Service_PWR_Generation.MEOHGENSET3\CoG_y\\Full_MeOH</t>
  </si>
  <si>
    <t>SHP.ELEC_PLNT.Electric_PWR_Generation.Ship_Service_PWR_Generation.MEOHGENSET3\CoG_z\\Full_MeOH</t>
  </si>
  <si>
    <t>SHP.ELEC_PLNT.Electric_PWR_Generation.Ship_Service_PWR_Generation.MEOHGENSET3\color\\Full_MeOH</t>
  </si>
  <si>
    <t>SHP.ELEC_PLNT.Electric_PWR_Generation.Ship_Service_PWR_Generation.MEOHGENSET3\coord.x\\Full_MeOH</t>
  </si>
  <si>
    <t>SHP.ELEC_PLNT.Electric_PWR_Generation.Ship_Service_PWR_Generation.MEOHGENSET3\coord.y\\Full_MeOH</t>
  </si>
  <si>
    <t>SHP.ELEC_PLNT.Electric_PWR_Generation.Ship_Service_PWR_Generation.MEOHGENSET3\coord.z\\Full_MeOH</t>
  </si>
  <si>
    <t>SHP.ELEC_PLNT.Electric_PWR_Generation.Ship_Service_PWR_Generation.MEOHGENSET3\h\\Full_MeOH</t>
  </si>
  <si>
    <t>SHP.ELEC_PLNT.Electric_PWR_Generation.Ship_Service_PWR_Generation.MEOHGENSET3\kind\\Full_MeOH</t>
  </si>
  <si>
    <t>SHP.ELEC_PLNT.Electric_PWR_Generation.Ship_Service_PWR_Generation.MEOHGENSET3\l\\Full_MeOH</t>
  </si>
  <si>
    <t>SHP.ELEC_PLNT.Electric_PWR_Generation.Ship_Service_PWR_Generation.MEOHGENSET3\m\\Full_MeOH</t>
  </si>
  <si>
    <t>SHP.ELEC_PLNT.Electric_PWR_Generation.Ship_Service_PWR_Generation.MEOHGENSET3\m_tot\\Full_MeOH</t>
  </si>
  <si>
    <t>SHP.ELEC_PLNT.Electric_PWR_Generation.Ship_Service_PWR_Generation.MEOHGENSET3\mass_margin\\Full_MeOH</t>
  </si>
  <si>
    <t>SHP.ELEC_PLNT.Electric_PWR_Generation.Ship_Service_PWR_Generation.MEOHGENSET3\n_items\\Full_MeOH</t>
  </si>
  <si>
    <t>SHP.ELEC_PLNT.Electric_PWR_Generation.Ship_Service_PWR_Generation.MEOHGENSET3\orientation.r11\\Full_MeOH</t>
  </si>
  <si>
    <t>SHP.ELEC_PLNT.Electric_PWR_Generation.Ship_Service_PWR_Generation.MEOHGENSET3\orientation.r12\\Full_MeOH</t>
  </si>
  <si>
    <t>SHP.ELEC_PLNT.Electric_PWR_Generation.Ship_Service_PWR_Generation.MEOHGENSET3\orientation.r13\\Full_MeOH</t>
  </si>
  <si>
    <t>SHP.ELEC_PLNT.Electric_PWR_Generation.Ship_Service_PWR_Generation.MEOHGENSET3\orientation.r21\\Full_MeOH</t>
  </si>
  <si>
    <t>SHP.ELEC_PLNT.Electric_PWR_Generation.Ship_Service_PWR_Generation.MEOHGENSET3\orientation.r22\\Full_MeOH</t>
  </si>
  <si>
    <t>SHP.ELEC_PLNT.Electric_PWR_Generation.Ship_Service_PWR_Generation.MEOHGENSET3\orientation.r23\\Full_MeOH</t>
  </si>
  <si>
    <t>SHP.ELEC_PLNT.Electric_PWR_Generation.Ship_Service_PWR_Generation.MEOHGENSET3\orientation.r31\\Full_MeOH</t>
  </si>
  <si>
    <t>SHP.ELEC_PLNT.Electric_PWR_Generation.Ship_Service_PWR_Generation.MEOHGENSET3\orientation.r32\\Full_MeOH</t>
  </si>
  <si>
    <t>SHP.ELEC_PLNT.Electric_PWR_Generation.Ship_Service_PWR_Generation.MEOHGENSET3\orientation.r33\\Full_MeOH</t>
  </si>
  <si>
    <t>SHP.ELEC_PLNT.Electric_PWR_Generation.Ship_Service_PWR_Generation.MEOHGENSET3\P_out\\Full_MeOH</t>
  </si>
  <si>
    <t>SHP.ELEC_PLNT.Electric_PWR_Generation.Ship_Service_PWR_Generation.MEOHGENSET3\wid_diameter\\Full_MeOH</t>
  </si>
  <si>
    <t xml:space="preserve">            MeOH Genset 4</t>
  </si>
  <si>
    <t>SHP.ELEC_PLNT.Electric_PWR_Generation.Ship_Service_PWR_Generation.MEOHGENSET4</t>
  </si>
  <si>
    <t>SHP.ELEC_PLNT.Electric_PWR_Generation.Ship_Service_PWR_Generation.MEOHGENSET4\Full_MeOH</t>
  </si>
  <si>
    <t>SHP.ELEC_PLNT.Electric_PWR_Generation.Ship_Service_PWR_Generation.MEOHGENSET4\CoG_x\\Full_MeOH</t>
  </si>
  <si>
    <t>SHP.ELEC_PLNT.Electric_PWR_Generation.Ship_Service_PWR_Generation.MEOHGENSET4\CoG_y\\Full_MeOH</t>
  </si>
  <si>
    <t>SHP.ELEC_PLNT.Electric_PWR_Generation.Ship_Service_PWR_Generation.MEOHGENSET4\CoG_z\\Full_MeOH</t>
  </si>
  <si>
    <t>SHP.ELEC_PLNT.Electric_PWR_Generation.Ship_Service_PWR_Generation.MEOHGENSET4\color\\Full_MeOH</t>
  </si>
  <si>
    <t>SHP.ELEC_PLNT.Electric_PWR_Generation.Ship_Service_PWR_Generation.MEOHGENSET4\coord.x\\Full_MeOH</t>
  </si>
  <si>
    <t>SHP.ELEC_PLNT.Electric_PWR_Generation.Ship_Service_PWR_Generation.MEOHGENSET4\coord.y\\Full_MeOH</t>
  </si>
  <si>
    <t>SHP.ELEC_PLNT.Electric_PWR_Generation.Ship_Service_PWR_Generation.MEOHGENSET4\coord.z\\Full_MeOH</t>
  </si>
  <si>
    <t>SHP.ELEC_PLNT.Electric_PWR_Generation.Ship_Service_PWR_Generation.MEOHGENSET4\h\\Full_MeOH</t>
  </si>
  <si>
    <t>SHP.ELEC_PLNT.Electric_PWR_Generation.Ship_Service_PWR_Generation.MEOHGENSET4\kind\\Full_MeOH</t>
  </si>
  <si>
    <t>SHP.ELEC_PLNT.Electric_PWR_Generation.Ship_Service_PWR_Generation.MEOHGENSET4\l\\Full_MeOH</t>
  </si>
  <si>
    <t>SHP.ELEC_PLNT.Electric_PWR_Generation.Ship_Service_PWR_Generation.MEOHGENSET4\m\\Full_MeOH</t>
  </si>
  <si>
    <t>SHP.ELEC_PLNT.Electric_PWR_Generation.Ship_Service_PWR_Generation.MEOHGENSET4\m_tot\\Full_MeOH</t>
  </si>
  <si>
    <t>SHP.ELEC_PLNT.Electric_PWR_Generation.Ship_Service_PWR_Generation.MEOHGENSET4\mass_margin\\Full_MeOH</t>
  </si>
  <si>
    <t>SHP.ELEC_PLNT.Electric_PWR_Generation.Ship_Service_PWR_Generation.MEOHGENSET4\n_items\\Full_MeOH</t>
  </si>
  <si>
    <t>SHP.ELEC_PLNT.Electric_PWR_Generation.Ship_Service_PWR_Generation.MEOHGENSET4\orientation.r11\\Full_MeOH</t>
  </si>
  <si>
    <t>SHP.ELEC_PLNT.Electric_PWR_Generation.Ship_Service_PWR_Generation.MEOHGENSET4\orientation.r12\\Full_MeOH</t>
  </si>
  <si>
    <t>SHP.ELEC_PLNT.Electric_PWR_Generation.Ship_Service_PWR_Generation.MEOHGENSET4\orientation.r13\\Full_MeOH</t>
  </si>
  <si>
    <t>SHP.ELEC_PLNT.Electric_PWR_Generation.Ship_Service_PWR_Generation.MEOHGENSET4\orientation.r21\\Full_MeOH</t>
  </si>
  <si>
    <t>SHP.ELEC_PLNT.Electric_PWR_Generation.Ship_Service_PWR_Generation.MEOHGENSET4\orientation.r22\\Full_MeOH</t>
  </si>
  <si>
    <t>SHP.ELEC_PLNT.Electric_PWR_Generation.Ship_Service_PWR_Generation.MEOHGENSET4\orientation.r23\\Full_MeOH</t>
  </si>
  <si>
    <t>SHP.ELEC_PLNT.Electric_PWR_Generation.Ship_Service_PWR_Generation.MEOHGENSET4\orientation.r31\\Full_MeOH</t>
  </si>
  <si>
    <t>SHP.ELEC_PLNT.Electric_PWR_Generation.Ship_Service_PWR_Generation.MEOHGENSET4\orientation.r32\\Full_MeOH</t>
  </si>
  <si>
    <t>SHP.ELEC_PLNT.Electric_PWR_Generation.Ship_Service_PWR_Generation.MEOHGENSET4\orientation.r33\\Full_MeOH</t>
  </si>
  <si>
    <t>SHP.ELEC_PLNT.Electric_PWR_Generation.Ship_Service_PWR_Generation.MEOHGENSET4\P_out\\Full_MeOH</t>
  </si>
  <si>
    <t>SHP.ELEC_PLNT.Electric_PWR_Generation.Ship_Service_PWR_Generation.MEOHGENSET4\wid_diameter\\Full_MeOH</t>
  </si>
  <si>
    <t>SHP.HULLSTRUCT\Full_MeOH</t>
  </si>
  <si>
    <t>SHP.HULLSTRUCT\CoG_x\\Full_MeOH</t>
  </si>
  <si>
    <t>SHP.HULLSTRUCT\CoG_y\\Full_MeOH</t>
  </si>
  <si>
    <t>SHP.HULLSTRUCT\CoG_z\\Full_MeOH</t>
  </si>
  <si>
    <t>SHP.HULLSTRUCT\m_tot\\Full_MeOH</t>
  </si>
  <si>
    <t>SHP.HULLSTRUCT.REST\Full_MeOH</t>
  </si>
  <si>
    <t>SHP.HULLSTRUCT.REST\CoG_x\\Full_MeOH</t>
  </si>
  <si>
    <t>SHP.HULLSTRUCT.REST\CoG_y\\Full_MeOH</t>
  </si>
  <si>
    <t>SHP.HULLSTRUCT.REST\CoG_z\\Full_MeOH</t>
  </si>
  <si>
    <t>SHP.HULLSTRUCT.REST\m_tot\\Full_MeOH</t>
  </si>
  <si>
    <t>SHP.HULLSTRUCT.REST.REST2\Full_MeOH</t>
  </si>
  <si>
    <t>SHP.HULLSTRUCT.REST.REST2\CoG_x\\Full_MeOH</t>
  </si>
  <si>
    <t>SHP.HULLSTRUCT.REST.REST2\CoG_y\\Full_MeOH</t>
  </si>
  <si>
    <t>SHP.HULLSTRUCT.REST.REST2\CoG_z\\Full_MeOH</t>
  </si>
  <si>
    <t>SHP.HULLSTRUCT.REST.REST2\m_tot\\Full_MeOH</t>
  </si>
  <si>
    <t>SHP.HULLSTRUCT.REST.REST2.MANDCOG\Full_MeOH</t>
  </si>
  <si>
    <t>SHP.HULLSTRUCT.REST.REST2.MANDCOG\CoG_x\\Full_MeOH</t>
  </si>
  <si>
    <t>SHP.HULLSTRUCT.REST.REST2.MANDCOG\CoG_y\\Full_MeOH</t>
  </si>
  <si>
    <t>SHP.HULLSTRUCT.REST.REST2.MANDCOG\CoG_z\\Full_MeOH</t>
  </si>
  <si>
    <t>SHP.HULLSTRUCT.REST.REST2.MANDCOG\color\\Full_MeOH</t>
  </si>
  <si>
    <t>SHP.HULLSTRUCT.REST.REST2.MANDCOG\coord.x\\Full_MeOH</t>
  </si>
  <si>
    <t>SHP.HULLSTRUCT.REST.REST2.MANDCOG\coord.y\\Full_MeOH</t>
  </si>
  <si>
    <t>SHP.HULLSTRUCT.REST.REST2.MANDCOG\coord.z\\Full_MeOH</t>
  </si>
  <si>
    <t>SHP.HULLSTRUCT.REST.REST2.MANDCOG\h\\Full_MeOH</t>
  </si>
  <si>
    <t>SHP.HULLSTRUCT.REST.REST2.MANDCOG\kind\\Full_MeOH</t>
  </si>
  <si>
    <t>SHP.HULLSTRUCT.REST.REST2.MANDCOG\l\\Full_MeOH</t>
  </si>
  <si>
    <t>SHP.HULLSTRUCT.REST.REST2.MANDCOG\m\\Full_MeOH</t>
  </si>
  <si>
    <t>SHP.HULLSTRUCT.REST.REST2.MANDCOG\m_tot\\Full_MeOH</t>
  </si>
  <si>
    <t>SHP.HULLSTRUCT.REST.REST2.MANDCOG\mass_margin\\Full_MeOH</t>
  </si>
  <si>
    <t>SHP.HULLSTRUCT.REST.REST2.MANDCOG\orientation.r11\\Full_MeOH</t>
  </si>
  <si>
    <t>SHP.HULLSTRUCT.REST.REST2.MANDCOG\orientation.r12\\Full_MeOH</t>
  </si>
  <si>
    <t>SHP.HULLSTRUCT.REST.REST2.MANDCOG\orientation.r13\\Full_MeOH</t>
  </si>
  <si>
    <t>SHP.HULLSTRUCT.REST.REST2.MANDCOG\orientation.r21\\Full_MeOH</t>
  </si>
  <si>
    <t>SHP.HULLSTRUCT.REST.REST2.MANDCOG\orientation.r22\\Full_MeOH</t>
  </si>
  <si>
    <t>SHP.HULLSTRUCT.REST.REST2.MANDCOG\orientation.r23\\Full_MeOH</t>
  </si>
  <si>
    <t>SHP.HULLSTRUCT.REST.REST2.MANDCOG\orientation.r31\\Full_MeOH</t>
  </si>
  <si>
    <t>SHP.HULLSTRUCT.REST.REST2.MANDCOG\orientation.r32\\Full_MeOH</t>
  </si>
  <si>
    <t>SHP.HULLSTRUCT.REST.REST2.MANDCOG\orientation.r33\\Full_MeOH</t>
  </si>
  <si>
    <t>SHP.HULLSTRUCT.REST.REST2.MANDCOG\wid_diameter\\Full_MeOH</t>
  </si>
  <si>
    <t>948d0e73-74ce-42ed-9a1d-1e09c315d3be</t>
  </si>
  <si>
    <t>4662a621-cfb2-40fc-bfe6-fc4dcb2ad8f7</t>
  </si>
  <si>
    <t>94f5fa4e-d24d-4e17-8164-ff4b57fb0588</t>
  </si>
  <si>
    <t>a397a368-6274-4f35-b420-ae279287a87e</t>
  </si>
  <si>
    <t>50b9b9aa-9342-4e60-b66a-aa58bb22f251</t>
  </si>
  <si>
    <t>1574cffe-2554-45ed-a59c-fc9c47a1f0fb</t>
  </si>
  <si>
    <t>be05f046-7c68-4fd9-becb-b0925976f9f7</t>
  </si>
  <si>
    <t>43e74080-2041-4e96-8d7a-74c1629de7ed</t>
  </si>
  <si>
    <t>07d35ee3-fc47-4387-a466-ab0ddf2dabaa</t>
  </si>
  <si>
    <t>e1457dbe-4af3-4653-bc38-614dbe502df5</t>
  </si>
  <si>
    <t>ea0740cb-df43-4f44-9095-d35a846720c0</t>
  </si>
  <si>
    <t>a9a2e059-bbbe-4f51-a671-939c8223843d</t>
  </si>
  <si>
    <t>41c5fed8-0390-4e88-9158-cb897d3b6cce</t>
  </si>
  <si>
    <t>d60724e5-fd23-4518-b789-95ce0a58af74</t>
  </si>
  <si>
    <t>7bed4ba4-327b-4069-8237-ba6b9825aef8</t>
  </si>
  <si>
    <t>1e6ed264-ce8c-4df6-8495-9e3d31ba9482</t>
  </si>
  <si>
    <t>e637f6cd-4648-40b4-880f-a21187a451da</t>
  </si>
  <si>
    <t>73424b22-6290-45cd-a40d-c9f1475437e6</t>
  </si>
  <si>
    <t>fab40b60-8fe8-4361-853c-ae56721cf343</t>
  </si>
  <si>
    <t>ef547f75-b417-40c8-9c20-98e497598596</t>
  </si>
  <si>
    <t>394fc690-0a14-4efd-80e9-ba524c24d268</t>
  </si>
  <si>
    <t>66465b90-5e3a-4038-ac14-113f7bcb08c6</t>
  </si>
  <si>
    <t>650e6bbd-9710-42b4-b2ae-379a247e0144</t>
  </si>
  <si>
    <t>47e201e9-25a0-4199-8363-9413a7a50238</t>
  </si>
  <si>
    <t>dec561c7-125f-45de-98f0-cb198a832e26</t>
  </si>
  <si>
    <t>bc61235f-1729-499b-b567-090b1c4c38f7</t>
  </si>
  <si>
    <t>88ca1327-3cb6-449c-af59-7c0da25cbc79</t>
  </si>
  <si>
    <t>a4244ca5-d3c1-4fc1-b11b-87698f6bae69</t>
  </si>
  <si>
    <t>1144a841-56a5-49b5-b350-6a3035668b1f</t>
  </si>
  <si>
    <t>793b5977-634a-4c41-9a9b-dc4fcdaab22b</t>
  </si>
  <si>
    <t>11e558cf-c0a9-4d3d-b9bc-da65b61b39de</t>
  </si>
  <si>
    <t>0f407445-0911-4680-a15a-c4d41bb8070f</t>
  </si>
  <si>
    <t>b37c5716-5ea4-4225-84ad-b7a48d9817c2</t>
  </si>
  <si>
    <t>14ecebd9-cfad-439b-a517-2d363584a295</t>
  </si>
  <si>
    <t>3f1cad3c-0fb0-43c7-a0d8-2f74b3bc4cb5</t>
  </si>
  <si>
    <t>810e4e66-2df1-45ad-9905-11309b4c20f6</t>
  </si>
  <si>
    <t>f9391946-0de1-43ad-bcde-43fd7fc48332</t>
  </si>
  <si>
    <t>d50c7730-7e25-42bb-af6d-a2c2c596e92e</t>
  </si>
  <si>
    <t>41d126a3-6ec4-46e9-a711-e7beaf4c3786</t>
  </si>
  <si>
    <t>69dc4dc2-49bb-4e27-bc95-417ba5096139</t>
  </si>
  <si>
    <t>a179e97d-756f-4bcf-810e-a391062897e8</t>
  </si>
  <si>
    <t>4746939e-3a97-4f6f-a5c2-d4eb1e7f1be8</t>
  </si>
  <si>
    <t>6533763b-3d0c-4c51-9f3f-96516b4f284a</t>
  </si>
  <si>
    <t>2f6fa4d7-089b-4282-9302-e1385ce84775</t>
  </si>
  <si>
    <t>39665743-a7eb-4e36-8959-dcfe409efdc7</t>
  </si>
  <si>
    <t>8f8d7306-97ea-4197-8bfe-c2c08b4ac263</t>
  </si>
  <si>
    <t>65b3002a-e5fe-4306-bea2-17bcd955fbc1</t>
  </si>
  <si>
    <t>d8b13fa7-b002-4bc4-8d7e-af890f927c74</t>
  </si>
  <si>
    <t>c078514b-aec2-4ce4-acb0-6f34f117d5c0</t>
  </si>
  <si>
    <t>215693e4-60af-402f-92f4-8af8a58a657d</t>
  </si>
  <si>
    <t>f382854d-9995-4700-b343-7cbab237ca64</t>
  </si>
  <si>
    <t>4c6ed9fc-5b7e-47ae-b1c5-81012341574f</t>
  </si>
  <si>
    <t>d6d67c1f-1d90-4c1e-828c-1479bf92bce2</t>
  </si>
  <si>
    <t>d28c0b92-4681-41a8-ad2f-1a346970999f</t>
  </si>
  <si>
    <t>5fa0a624-77f6-486b-97f0-ee1937632eff</t>
  </si>
  <si>
    <t>92a8735e-0114-49bc-8111-02cde5df1d74</t>
  </si>
  <si>
    <t>2bcf1484-26b8-4cd0-b823-be2c0ee4de2f</t>
  </si>
  <si>
    <t>78045fe0-07e9-4b55-89bf-7cd31bcf106d</t>
  </si>
  <si>
    <t>4ad1c8ed-ea4d-4ef5-88f9-950680e9e609</t>
  </si>
  <si>
    <t>61db9dbf-1041-402c-a270-1be680535edd</t>
  </si>
  <si>
    <t>beb2a9bb-72e7-468b-ae43-e820594f0d38</t>
  </si>
  <si>
    <t>21fe5b48-02b8-46ac-8b68-48efed3b9900</t>
  </si>
  <si>
    <t>9a8559d4-1b97-4118-8ddb-1f384ffe42aa</t>
  </si>
  <si>
    <t>2b03506f-0c2c-45a4-a81e-2d83988055d4</t>
  </si>
  <si>
    <t>b86196dd-a7af-4cd8-9df4-154fda12928f</t>
  </si>
  <si>
    <t>17ef0f03-892b-4de0-a688-1014552becb3</t>
  </si>
  <si>
    <t>2ad97494-cba0-4fb4-9254-ad2001b3dae3</t>
  </si>
  <si>
    <t>9844b294-8dab-43e1-a384-c56e94c76363</t>
  </si>
  <si>
    <t>ecb8a886-525d-41b1-ab4a-58596948c21b</t>
  </si>
  <si>
    <t>8a26b1a7-44b0-4e73-8547-313194b1596e</t>
  </si>
  <si>
    <t>7e344616-f056-42f7-b40d-c16e94830a9b</t>
  </si>
  <si>
    <t>a364e2f5-8d03-497f-85d9-ef75931e6c3e</t>
  </si>
  <si>
    <t>184a3728-b5ec-4bca-add7-423b3ff69186</t>
  </si>
  <si>
    <t>4e1b766b-d4db-42fd-b1f6-1a1f7ac67ce6</t>
  </si>
  <si>
    <t>85f32748-9629-4d8e-9aa9-3f6b7150eac7</t>
  </si>
  <si>
    <t>4d53f666-e85d-4e7f-b56a-310f01d41d44</t>
  </si>
  <si>
    <t>ad83ed8f-057b-4e55-a5e0-6a8aec614a34</t>
  </si>
  <si>
    <t>ab6b74b5-010d-4aa8-9f98-ea9112c7a422</t>
  </si>
  <si>
    <t>a7b264dd-c163-420a-a0d4-2bb51b10926f</t>
  </si>
  <si>
    <t>4797cd0c-8f14-4673-a5aa-62e0ccbda2aa</t>
  </si>
  <si>
    <t>0fb0638f-068b-4e7a-9ed6-0873e17a5153</t>
  </si>
  <si>
    <t>7ca4b283-ec1b-4a31-970c-610b2ab6cba0</t>
  </si>
  <si>
    <t>2843313e-01b7-495a-a119-3077eafd503b</t>
  </si>
  <si>
    <t>819c665e-7eec-456e-973a-f45441e9cae9</t>
  </si>
  <si>
    <t>a67cc250-432e-40c7-88d4-282ca3086ac7</t>
  </si>
  <si>
    <t>b6dd77bc-9553-48e9-99cc-02ed74615054</t>
  </si>
  <si>
    <t>496aae2f-7795-451d-95cf-7b02d5eab0b1</t>
  </si>
  <si>
    <t>b85b0a82-9ca2-4a25-9b1a-b90022600903</t>
  </si>
  <si>
    <t>ce455473-b223-41b1-b094-6915f07d333a</t>
  </si>
  <si>
    <t>6804ca2f-7d1d-42b7-936f-487ad3628e8b</t>
  </si>
  <si>
    <t>447b205d-36a4-4f06-ae3a-f8de9d54f32f</t>
  </si>
  <si>
    <t>c3f0a3db-38d8-4c86-8e4b-a554c992783c</t>
  </si>
  <si>
    <t>9fec88df-f654-48fd-9ff4-75d2ab129d9f</t>
  </si>
  <si>
    <t>fa1fcf1c-363a-4232-b948-3395643bf633</t>
  </si>
  <si>
    <t>618e6022-6626-4ba4-9d13-4376d484aa9e</t>
  </si>
  <si>
    <t>d76e909d-5341-49ab-ab13-8b5da9758f3c</t>
  </si>
  <si>
    <t>6d383d05-f573-4ff7-918a-41cfe4f63bc6</t>
  </si>
  <si>
    <t>f7e7e4c2-fa12-42dd-bb2b-e0f7fb1b1f6c</t>
  </si>
  <si>
    <t>f328f264-ae0c-4b2a-9c50-8e11047f0b33</t>
  </si>
  <si>
    <t>e0344c4c-ac77-41ef-8f4b-c33d2e9779b9</t>
  </si>
  <si>
    <t>c4084ba6-bd5f-4b68-9ee2-a6634f75795b</t>
  </si>
  <si>
    <t>cdfa8b54-70e8-4003-baf0-ded71fd82050</t>
  </si>
  <si>
    <t>9944ccce-2260-4bb9-9b0f-ab9172e673f1</t>
  </si>
  <si>
    <t>067c4fbd-7046-44ce-94e5-9194df6c789c</t>
  </si>
  <si>
    <t>ae407d8b-b329-4cd5-a9e4-e07835e6d7ec</t>
  </si>
  <si>
    <t>d34fb33a-bcd1-463b-9f2a-dbb02558d7eb</t>
  </si>
  <si>
    <t>7336d576-d3eb-4af3-a6ea-630767bba52d</t>
  </si>
  <si>
    <t>faa193e2-f1a5-4c4a-aac0-6a9ab8627e19</t>
  </si>
  <si>
    <t>268024d1-af45-4392-9a2b-fed9a060a58f</t>
  </si>
  <si>
    <t>3bbdcb2f-cf17-4a5b-a81f-392729b44a34</t>
  </si>
  <si>
    <t>be265e13-2a24-47cf-86c3-653192f07a0b</t>
  </si>
  <si>
    <t>0148a62e-c93f-451f-a889-187ae97f3e49</t>
  </si>
  <si>
    <t>4018dc7d-4c34-4e70-b276-d9488b7bbdac</t>
  </si>
  <si>
    <t>ae8a74dc-8e17-4832-9545-0428228fb0b4</t>
  </si>
  <si>
    <t>39d743da-4d11-4919-abad-1fc8bfda9846</t>
  </si>
  <si>
    <t>53a849d2-7fcf-40ec-82ec-12484fcb3e0a</t>
  </si>
  <si>
    <t>c83eb774-db4d-4f16-a11c-cba3e9a9fdaf</t>
  </si>
  <si>
    <t>81f121aa-b871-48cb-bec1-df7067c92be8</t>
  </si>
  <si>
    <t>099ce1fe-5b53-4677-998a-e001dab508ef</t>
  </si>
  <si>
    <t>2cfca941-8a58-4516-8865-1ea05fdd18c6</t>
  </si>
  <si>
    <t>2e31d749-85fd-4b3e-9773-efabeb94d0aa</t>
  </si>
  <si>
    <t>fd5dcfa7-165c-4739-a244-a42789b04092</t>
  </si>
  <si>
    <t>a174668c-0eea-4c64-86ad-7dee01667d1f</t>
  </si>
  <si>
    <t>f93db93a-f952-4b82-afc1-85ac6f7c79f5</t>
  </si>
  <si>
    <t>e0d619da-a069-414a-9181-8c71e5fa766d</t>
  </si>
  <si>
    <t>8a84b92c-7894-4473-9487-c11e4b0e03f0</t>
  </si>
  <si>
    <t>75bb392e-723d-44cf-b38a-f628eb15c546</t>
  </si>
  <si>
    <t>a3bded9d-0c6e-43f6-a618-bed0bb6d9e16</t>
  </si>
  <si>
    <t>312e9c73-b1b5-44aa-a8f0-a28cded47471</t>
  </si>
  <si>
    <t>517691d9-e427-41d9-8548-0527671702d7</t>
  </si>
  <si>
    <t>78a09cce-708d-42cb-bcbb-35ea9a996248</t>
  </si>
  <si>
    <t>f97d9f14-c782-470d-af09-40eac978d393</t>
  </si>
  <si>
    <t>5453e2d4-8de3-4612-ac77-61e01b8ebfe7</t>
  </si>
  <si>
    <t>985369e5-88f5-449c-801d-85978eb227af</t>
  </si>
  <si>
    <t>37adbd80-811c-4fb7-ab6a-a44697f62f8f</t>
  </si>
  <si>
    <t>c172048c-6204-4a59-b8fb-152cd160e300</t>
  </si>
  <si>
    <t>732281df-3387-4e9d-8825-d16bb5e8a6d3</t>
  </si>
  <si>
    <t>5f607452-030a-44b7-b9a4-460823aff214</t>
  </si>
  <si>
    <t>a7b860cd-a437-4d61-aba9-1234df694494</t>
  </si>
  <si>
    <t>e317b924-31e4-4726-b8a0-491ec68da5ab</t>
  </si>
  <si>
    <t>d53ba9c7-37de-4120-b7b6-b71080b56de8</t>
  </si>
  <si>
    <t>858091d3-8f1c-47f5-8a51-87820fc0dd59</t>
  </si>
  <si>
    <t>f02ca3df-2921-4c9d-ac54-be8ece272636</t>
  </si>
  <si>
    <t>512cf0f1-729a-4849-995d-3f05b1c4e87a</t>
  </si>
  <si>
    <t>8b845593-7b7a-4d70-bc84-14893140d770</t>
  </si>
  <si>
    <t>0c61381a-eb26-4980-bff2-e50999b357f3</t>
  </si>
  <si>
    <t>2636de93-f7f6-4efd-85ab-f3acdce2c620</t>
  </si>
  <si>
    <t>ff3ace04-2a9a-4aeb-a652-a6cc40e60d40</t>
  </si>
  <si>
    <t>82aa99a7-1354-4b33-874a-f0f0687fec90</t>
  </si>
  <si>
    <t>90628c6c-7caf-411f-b170-48bcdb075d79</t>
  </si>
  <si>
    <t>04d95e7a-1d93-47bf-b3dc-396ba07e9659</t>
  </si>
  <si>
    <t>946564ae-f52c-4c0e-ae59-d89e9ee43519</t>
  </si>
  <si>
    <t>5e470fd1-9fe3-4ff3-989e-eedb526f0da3</t>
  </si>
  <si>
    <t>61e462fb-a63e-4ce5-a178-402169879b9c</t>
  </si>
  <si>
    <t>21a45237-5f51-495d-ab3b-3faea0d7076d</t>
  </si>
  <si>
    <t>776098a5-7b8a-401b-ab42-7b6111d361bb</t>
  </si>
  <si>
    <t>783c91b1-d9aa-496f-a915-7541e95a26ed</t>
  </si>
  <si>
    <t>90f8aed8-231d-453b-a3f4-2ce9a9b57d41</t>
  </si>
  <si>
    <t>37ae0aee-3ab9-4af1-b1c8-5bdda34ce520</t>
  </si>
  <si>
    <t>1a15325f-7bbc-498f-9a28-807d26f44ee3</t>
  </si>
  <si>
    <t>38c4bdc3-8031-439d-8995-27c9e92375ac</t>
  </si>
  <si>
    <t>ac2f4393-9b1d-4899-8368-74a5a3b35919</t>
  </si>
  <si>
    <t>11c6a064-fb27-4e9a-ba3b-0418dcc4ccc1</t>
  </si>
  <si>
    <t>cc47f9c2-5782-498d-862e-0b35fa78aa2c</t>
  </si>
  <si>
    <t>0c6cd7e0-8ef4-4492-bf85-02fa5582dc09</t>
  </si>
  <si>
    <t>b6220c74-17f4-46af-a7cc-8dcceb0357bd</t>
  </si>
  <si>
    <t>01fd902f-a094-47b6-95a7-7eb33c5cadb5</t>
  </si>
  <si>
    <t>25861e29-8b85-45b3-b434-335dc6fbf144</t>
  </si>
  <si>
    <t>84f127e0-daa6-4178-aceb-19299764dfbc</t>
  </si>
  <si>
    <t>9274f04f-f5c2-4f96-9b44-b6d9031b6e55</t>
  </si>
  <si>
    <t>9b812e8e-1885-4b2c-a524-2768f0928c6b</t>
  </si>
  <si>
    <t>8a7bedc4-230f-45fc-881a-86f84be71a4b</t>
  </si>
  <si>
    <t>30f464fa-a5f9-43ca-a08d-6c66d154db5c</t>
  </si>
  <si>
    <t>34c4b068-72a6-4513-8e3b-3ebcd6732885</t>
  </si>
  <si>
    <t>b396039b-523f-4dc2-b016-232e49932927</t>
  </si>
  <si>
    <t>a07dbfc2-8b8c-46d0-b312-198900ba9a6a</t>
  </si>
  <si>
    <t>f0a6172b-bd8e-4272-9f63-57cec44c26c2</t>
  </si>
  <si>
    <t>7feaddf3-0370-4136-8206-99ea4181c0b4</t>
  </si>
  <si>
    <t>9717c208-d519-4df0-9523-f3ed45a62322</t>
  </si>
  <si>
    <t>2e291bcc-be47-4580-ab54-f09f18c1c266</t>
  </si>
  <si>
    <t>da8eaa2d-2ac5-4d6f-a5f9-e2c30e4ff85a</t>
  </si>
  <si>
    <t>eed2841a-fbac-4aea-b924-cff80c9cf59e</t>
  </si>
  <si>
    <t>d911389f-2005-4f8f-8e2f-8eb6d9bf7ec8</t>
  </si>
  <si>
    <t>c40a63ff-4839-4593-ad76-9c71fd1edb44</t>
  </si>
  <si>
    <t>03f5b9c7-7d75-418b-a41b-d1a310ba6d80</t>
  </si>
  <si>
    <t>e9a3c3a7-57a3-4906-ad9d-ab06b105438b</t>
  </si>
  <si>
    <t>bc610b6b-60f1-42b0-b3ec-94247c7f22ed</t>
  </si>
  <si>
    <t>67d532dd-62ee-4b33-a771-582da12fd2ba</t>
  </si>
  <si>
    <t>92133ad7-f3e7-4a71-9a24-6e8a6d7a386e</t>
  </si>
  <si>
    <t>e5f4b225-4da5-4585-ac0e-bfe3c86a8367</t>
  </si>
  <si>
    <t>c45eea9a-3d78-429b-a303-a283b84f6d45</t>
  </si>
  <si>
    <t>60cae141-a494-48e0-b2a7-16208d0d0bca</t>
  </si>
  <si>
    <t>abd62d34-742a-49d6-bdb3-32c2471f1a31</t>
  </si>
  <si>
    <t>9d9b2b42-508e-4acf-8fb7-2ae1e3db5826</t>
  </si>
  <si>
    <t>22756417-9221-4fb6-98e4-364be91ee8ee</t>
  </si>
  <si>
    <t>58b0f340-27b0-4e84-9fc3-01d22afa854f</t>
  </si>
  <si>
    <t>525672d3-81eb-4316-8a94-e74a50e014cb</t>
  </si>
  <si>
    <t>968915e6-b6e2-4c30-8a8b-26cd4b4c39bb</t>
  </si>
  <si>
    <t>e86b9c6c-9033-4d7e-a155-187ffdaed2f8</t>
  </si>
  <si>
    <t>6d408bf6-719c-4a2c-9b76-d2cf01b08eb4</t>
  </si>
  <si>
    <t>4e3ea16d-5b9f-4329-a5f5-81bf713638fe</t>
  </si>
  <si>
    <t>fe7ae6f5-6fed-4cb6-b093-c281d8ddae56</t>
  </si>
  <si>
    <t>e93bac59-b660-4c65-8e01-845fd8fde6e1</t>
  </si>
  <si>
    <t>7982a632-3116-4768-a4ad-f3d6883dc2a6</t>
  </si>
  <si>
    <t>6b682245-2d0e-4290-81e5-83dd79d9aff7</t>
  </si>
  <si>
    <t>0bb4ff2b-58a5-4f16-a0b5-9e0c72d1e6f5</t>
  </si>
  <si>
    <t>bc1ffb58-4c7d-4aee-834f-e7cdf821a29e</t>
  </si>
  <si>
    <t>af8afd3a-fcc9-4627-a589-fa20a661b223</t>
  </si>
  <si>
    <t>f99b7a8d-c5d3-4586-87dc-46e5399ac009</t>
  </si>
  <si>
    <t>dcddbfea-f8fc-4e2c-8879-f2e4f4c01d72</t>
  </si>
  <si>
    <t>c717d04b-b6bc-4001-bb57-d33776132ea2</t>
  </si>
  <si>
    <t>ddf40cff-d587-4425-88c8-577619222221</t>
  </si>
  <si>
    <t>8929023c-9f30-4e46-b408-b89ff4693c19</t>
  </si>
  <si>
    <t>e06481f9-ca0e-4835-869b-c9591fdc8955</t>
  </si>
  <si>
    <t>26607971-bec6-474e-92a4-3fd4d894a6b7</t>
  </si>
  <si>
    <t>638faac5-050e-42be-bbbb-eca55bf9c509</t>
  </si>
  <si>
    <t>96c1a7b1-57e6-434c-be3e-8a00e76059e7</t>
  </si>
  <si>
    <t>57fef116-2bf1-4ca7-a5b2-93b3fa58152f</t>
  </si>
  <si>
    <t>0bcc66f4-6f1f-400c-879b-403454e2a721</t>
  </si>
  <si>
    <t>5ecfa6ae-29bb-49af-911b-af1a9f050a3e</t>
  </si>
  <si>
    <t>70793d74-9484-4bdd-a5ff-073ad25f1676</t>
  </si>
  <si>
    <t>75bec484-ce4c-4662-8add-0147318debc9</t>
  </si>
  <si>
    <t>bc0e25f5-3796-40df-be8d-faf4ba61529e</t>
  </si>
  <si>
    <t>d32497d8-75f3-403f-a8f3-96eebd155904</t>
  </si>
  <si>
    <t>e307b745-d938-4027-b691-488e8550afc2</t>
  </si>
  <si>
    <t>ce73e17d-719a-4ae4-89bc-4fbea546edaf</t>
  </si>
  <si>
    <t>4bd4412b-5f3b-4db4-8028-41671996499a</t>
  </si>
  <si>
    <t>ae003e9f-8640-4fc4-bdd9-044eeb8f3f31</t>
  </si>
  <si>
    <t>0a84319a-ccb9-40cb-a56c-e1957fb4ec8f</t>
  </si>
  <si>
    <t>63c9da1f-0e9e-4a4d-8b5e-27e0f65c07a3</t>
  </si>
  <si>
    <t>f12c120c-8b79-4354-acd2-06d8f9a5c408</t>
  </si>
  <si>
    <t>cbab2f2e-f03b-4aaa-b4a4-4e2d9b12bcd6</t>
  </si>
  <si>
    <t>8aa3108c-6b2c-4877-b50e-75a812b787c6</t>
  </si>
  <si>
    <t>cf78bddf-6929-4f53-9023-0054a77afaf6</t>
  </si>
  <si>
    <t>7fff5083-677a-475b-a3ed-3d1cbec10e75</t>
  </si>
  <si>
    <t>ed51c829-4d80-4023-bb87-14b44d9fdc18</t>
  </si>
  <si>
    <t>d7bc2a3f-1aa9-4310-86c1-c2bec607ead2</t>
  </si>
  <si>
    <t>c1d3b4f5-fb3b-4df6-ab8f-db7b2dac924f</t>
  </si>
  <si>
    <t>bdad5f49-bb6e-4870-b329-19874e69a60c</t>
  </si>
  <si>
    <t>6f08421f-abdb-4242-9c35-2e957873feb2</t>
  </si>
  <si>
    <t>4dea836b-3023-40bb-9bcc-a04c039a1eeb</t>
  </si>
  <si>
    <t>0ed3c0cd-1fc4-41ac-91e7-208da058870b</t>
  </si>
  <si>
    <t>3b765ce4-bd6a-4e76-b770-2b25a1e4c83c</t>
  </si>
  <si>
    <t>a7a7842d-d0a8-498d-966c-8e94514f64a9</t>
  </si>
  <si>
    <t>f7a2fa52-e102-44bb-bffc-032ba5c4b3fb</t>
  </si>
  <si>
    <t>39dafe11-d989-42ce-adf7-ea8c553737a0</t>
  </si>
  <si>
    <t>4322f323-169e-40a0-afd2-c0fb55068029</t>
  </si>
  <si>
    <t>1feea1cd-168b-4ab1-bdc1-2ebff2a87d2c</t>
  </si>
  <si>
    <t>5d44a75b-9bfe-47a3-9090-7844d58289d4</t>
  </si>
  <si>
    <t>989c8070-a2c0-43fc-8fa3-6f403401c78a</t>
  </si>
  <si>
    <t>ad9c0878-5d76-4d67-a57e-57f83926cf95</t>
  </si>
  <si>
    <t>433a6d74-ed1b-458a-bc8c-75f8a69c28b0</t>
  </si>
  <si>
    <t>f86641de-a8ff-407b-ac9c-6c69b82dd963</t>
  </si>
  <si>
    <t>784dffb3-f785-4765-9199-495b695f7fb4</t>
  </si>
  <si>
    <t>00ee125b-17b3-4fcf-9d78-ae157454a9c6</t>
  </si>
  <si>
    <t>82d449e5-fa53-4f5e-a2e0-5a3f3fefa85e</t>
  </si>
  <si>
    <t>7d816b93-a796-453f-8292-45e8a933644a</t>
  </si>
  <si>
    <t>d7ef9c2e-036a-41ae-9025-2e505ff53772</t>
  </si>
  <si>
    <t>16da218b-6c61-4b51-a384-c152aefd3453</t>
  </si>
  <si>
    <t>193b3281-70f9-4a7d-9aad-5d184736b881</t>
  </si>
  <si>
    <t>c6bb7d10-c3b2-460a-b7e7-7fd87003496b</t>
  </si>
  <si>
    <t>6398b032-6e46-4851-a157-c3b9e8e5c96c</t>
  </si>
  <si>
    <t>29ffa0cd-52f6-4fd7-9ecf-0c90920453a6</t>
  </si>
  <si>
    <t>a0922048-a440-48e3-86b9-2396482d90c3</t>
  </si>
  <si>
    <t>51bfe8bb-d144-43fc-8f7c-00ded7f14b1f</t>
  </si>
  <si>
    <t>4c3fb20f-7f11-40c6-9acc-b06c51f0d89f</t>
  </si>
  <si>
    <t>a77b7c61-959f-4e92-9628-891612962983</t>
  </si>
  <si>
    <t>6de058f6-77d8-4b67-8123-f37507a53b04</t>
  </si>
  <si>
    <t>96968a45-b00c-4200-a27e-c65327ce5b1d</t>
  </si>
  <si>
    <t>9ef7636a-6d66-46f4-8cc2-9fc1992a5d31</t>
  </si>
  <si>
    <t>be60beec-18af-439c-9acb-ac267126d2d6</t>
  </si>
  <si>
    <t>959f5564-9b55-422d-a8e0-bc6ea25f3e47</t>
  </si>
  <si>
    <t>5f3a21a7-0e38-434c-a61f-3bc8fc8bceb3</t>
  </si>
  <si>
    <t>ea682a5f-64bf-40ef-a27f-f78653ff33a0</t>
  </si>
  <si>
    <t>9da97b73-fe98-48a0-80c4-0d46dc596fcb</t>
  </si>
  <si>
    <t>64b1e140-9184-44e8-8db9-463fb05bb7c6</t>
  </si>
  <si>
    <t>fc225f19-92fd-421d-8e5a-b2c1189f7176</t>
  </si>
  <si>
    <t>a031d0b6-383f-401c-be33-5836b25b84ef</t>
  </si>
  <si>
    <t>7428fff1-b706-4d89-8074-f036c25f7c5a</t>
  </si>
  <si>
    <t>4dc21985-dacf-44a5-84b1-cbc2c906518a</t>
  </si>
  <si>
    <t>b484be87-14be-479b-b9e8-9f0491bbd7ce</t>
  </si>
  <si>
    <t>026f7459-5c8b-4361-89b5-d4edf602cf43</t>
  </si>
  <si>
    <t>11370551-4ce8-4220-83e6-4811350ac1af</t>
  </si>
  <si>
    <t>ec945b95-8161-41e9-8964-63f728fdef24</t>
  </si>
  <si>
    <t>0724ed7e-e741-4e03-bc7c-13a86fd3a273</t>
  </si>
  <si>
    <t>a080d64a-8bda-4b56-960c-6bfd0044e635</t>
  </si>
  <si>
    <t>7d767b03-4bf0-46c3-a0aa-e404a5e6492c</t>
  </si>
  <si>
    <t>70a79967-4cbb-42ed-9c82-33d79a4bc023</t>
  </si>
  <si>
    <t>da5a96a4-c7cd-4e62-bc94-6d00f00bcd72</t>
  </si>
  <si>
    <t>c5887b1d-4b6e-4c8f-aa83-90597671fd1e</t>
  </si>
  <si>
    <t>b5adcd31-c038-4b1b-8560-a20c124bae95</t>
  </si>
  <si>
    <t>48982201-63bd-4de0-9dc4-cdfb8bfafa90</t>
  </si>
  <si>
    <t>8e008618-25af-463b-9487-03cc33151076</t>
  </si>
  <si>
    <t>a9647b59-f51d-4e2d-b02f-686168e17748</t>
  </si>
  <si>
    <t>f00c62ed-8cb4-42c1-99f2-cc687750e369</t>
  </si>
  <si>
    <t>44bd0e3a-3568-40d6-a810-0a46ac27bce6</t>
  </si>
  <si>
    <t>20a42d27-026f-4093-86b6-df158afa2fed</t>
  </si>
  <si>
    <t>9397045a-d291-41c0-80db-c800df1ee03b</t>
  </si>
  <si>
    <t>bf77404e-4a56-4c85-b49d-55011e4ade3f</t>
  </si>
  <si>
    <t>345d831a-20da-41d5-90eb-ec0821e1497a</t>
  </si>
  <si>
    <t>e52eb1f5-cba9-4606-bc87-1bde81fa3b91</t>
  </si>
  <si>
    <t>f272bb6a-5000-4844-90b4-e650fa24aff3</t>
  </si>
  <si>
    <t>159164bf-eccd-4242-936c-1ed4655460b4</t>
  </si>
  <si>
    <t>662dd54b-817d-4f93-9056-f5afe8555db6</t>
  </si>
  <si>
    <t>694b64e2-25eb-4533-9c4a-99a304d6898a</t>
  </si>
  <si>
    <t>8fdce144-15e0-4053-8e35-8e5bb7eadab6</t>
  </si>
  <si>
    <t>8a392db3-eb86-4c4b-9a21-105bab42ab6e</t>
  </si>
  <si>
    <t>dffe1ff3-f354-4ac1-a718-693b5b6abafe</t>
  </si>
  <si>
    <t>a7c86dba-6d0b-46af-9cd0-73dd2d225ceb</t>
  </si>
  <si>
    <t>c66cc715-c55e-4796-a6e5-ebc06465d789</t>
  </si>
  <si>
    <t>20722edf-33ae-4b64-9339-9c13d3b22c14</t>
  </si>
  <si>
    <t>11d0e40c-10a5-4cc6-a385-d5f1ab0a8134</t>
  </si>
  <si>
    <t>2bd70409-0387-4b33-8225-2f04e796256e</t>
  </si>
  <si>
    <t>04aef84b-bab9-4c5b-ad3f-f95bbf7d3bc2</t>
  </si>
  <si>
    <t>aa4a63c0-7913-4467-8350-b274dfcad991</t>
  </si>
  <si>
    <t>c45426a3-f02f-42ef-8a99-ab5a49e96122</t>
  </si>
  <si>
    <t>c46c821a-9fea-481a-b55d-0cb94ffc4262</t>
  </si>
  <si>
    <t>4939f47b-f608-440c-9229-58f5fb072784</t>
  </si>
  <si>
    <t>21ef0df1-bdd7-4200-a598-ffbe4f44f87a</t>
  </si>
  <si>
    <t>0d810d9b-4bdb-40ff-b131-7dd8f1bd478c</t>
  </si>
  <si>
    <t>be347ff4-5031-4afb-aac5-4819986b7cf2</t>
  </si>
  <si>
    <t>2ed2c3d7-6f96-4c5f-9fa9-fe9efb45b136</t>
  </si>
  <si>
    <t>4d3ec51c-15d0-4804-9828-109141195916</t>
  </si>
  <si>
    <t>f430e144-0792-4b6e-bbf9-79f3c24f5f43</t>
  </si>
  <si>
    <t>ecd85259-0136-4583-99d9-6469d821623b</t>
  </si>
  <si>
    <t>1e273bec-71f8-4054-9847-4d945e5d2dd3</t>
  </si>
  <si>
    <t>9a3313b5-1718-459a-b4a2-84d9beb8a3e9</t>
  </si>
  <si>
    <t>dec33851-15d1-4974-8792-8b2810937ba7</t>
  </si>
  <si>
    <t>5baa24d3-aa99-4300-9970-cef55c7fb69a</t>
  </si>
  <si>
    <t>2fdaf137-f9b8-4ab8-8397-128373130029</t>
  </si>
  <si>
    <t>885b7e2a-8222-40d7-9d39-1816af45c356</t>
  </si>
  <si>
    <t>05644ca5-676d-43fb-96d8-8a4a4aff5f0f</t>
  </si>
  <si>
    <t>4ed4b4de-c1ce-42dd-850d-ff223d050b27</t>
  </si>
  <si>
    <t>3cbf7ce7-01f0-4f3d-8535-22530e24ff39</t>
  </si>
  <si>
    <t>733b6126-f5f0-4abb-aec0-2d0281db47cd</t>
  </si>
  <si>
    <t>ae5dc78c-7a2a-47b0-a0d1-9aa2ce0354ef</t>
  </si>
  <si>
    <t>c61290eb-95ee-4bdb-ac78-389ca6314f33</t>
  </si>
  <si>
    <t>97ee9052-9339-482d-8463-13c288063aee</t>
  </si>
  <si>
    <t>9b6908f4-e29b-455f-a673-a55d8548600d</t>
  </si>
  <si>
    <t>d4d612ab-d3a4-4375-ac0e-a17d5be6b70e</t>
  </si>
  <si>
    <t>71de49e6-384c-4783-a925-f0a408c81a26</t>
  </si>
  <si>
    <t>3f860c0d-11e8-418b-b4c7-0bba750df4b1</t>
  </si>
  <si>
    <t>75218fc4-2455-4c77-b458-a4213ddd2ee0</t>
  </si>
  <si>
    <t>9dd0dfd6-e50e-467f-ab68-22b3399eaaac</t>
  </si>
  <si>
    <t>55944409-a3c2-4a09-8c17-aee5700a9f5b</t>
  </si>
  <si>
    <t>f1d62363-e8e3-4b5c-b3cd-d916ff554db0</t>
  </si>
  <si>
    <t>14534531-c198-454d-9c65-9b9494a0b9d0</t>
  </si>
  <si>
    <t>1a20173d-8553-42af-a4b0-e86aed76288c</t>
  </si>
  <si>
    <t>e866d520-b996-4777-ac0e-be8a3aa3b9d6</t>
  </si>
  <si>
    <t>7e8b8085-c0d1-4f82-83cc-7916bb660021</t>
  </si>
  <si>
    <t>8fad02ee-002d-4deb-ac3c-da7c4400246c</t>
  </si>
  <si>
    <t>8b2d1e66-4cd9-4b20-926c-e0222d91b112</t>
  </si>
  <si>
    <t>1800a8bc-2024-4ead-afb0-38cd5ba4aab5</t>
  </si>
  <si>
    <t>dd95f619-6582-4891-96d2-df603018ea0f</t>
  </si>
  <si>
    <t>ea2eb3fb-0dba-4110-8b0c-8c743d0b46ff</t>
  </si>
  <si>
    <t>bf8a9559-241f-48c7-a261-26bb42c76b57</t>
  </si>
  <si>
    <t>1e264565-4d14-44d6-9366-cd9e00f82d73</t>
  </si>
  <si>
    <t>85ba4215-d134-4aeb-88ce-29e81f7960d3</t>
  </si>
  <si>
    <t>0e7aeadb-d80a-4eb5-8c6e-1e9a6663a05b</t>
  </si>
  <si>
    <t>cc6122f5-170c-42c5-8d97-63500343cc33</t>
  </si>
  <si>
    <t>30972fcb-b979-44c1-ad91-7298672ca6cc</t>
  </si>
  <si>
    <t>60785538-e082-40e0-b6c8-4b5439c3d724</t>
  </si>
  <si>
    <t>d9d14c77-739a-44ce-819a-285ce43a1af7</t>
  </si>
  <si>
    <t>90af0438-6444-4823-a816-c53621f2edfb</t>
  </si>
  <si>
    <t>4d092f0e-e70e-496f-b778-731497e33bb7</t>
  </si>
  <si>
    <t>ec983471-0afb-4cab-9722-1a8fa755bfbb</t>
  </si>
  <si>
    <t>3e7b0c05-30a4-4c6e-9703-bde8290318cd</t>
  </si>
  <si>
    <t>87350000-ebbb-48c5-8c7b-b438c7999ffd</t>
  </si>
  <si>
    <t>f6daa551-7044-4df4-8008-28b86a848794</t>
  </si>
  <si>
    <t>865b501b-bf55-4495-a114-84b550175da2</t>
  </si>
  <si>
    <t>e28e81d1-f8b2-4c53-a32b-cd8b9b66b54f</t>
  </si>
  <si>
    <t>9c7027e5-86ad-464c-bfc4-d8d7b94413e5</t>
  </si>
  <si>
    <t>c903ce88-6abf-4fbe-beaf-cb42c6c538bf</t>
  </si>
  <si>
    <t>763f3795-e1b5-4f4a-b3fb-7c72757544cb</t>
  </si>
  <si>
    <t>36d9b847-7c01-4cc5-91ce-8aadab4b7a97</t>
  </si>
  <si>
    <t>f1525c13-d51a-4e7c-a228-335234fc9dfc</t>
  </si>
  <si>
    <t>03da639a-051e-4b7c-a95d-a5a544a8a8ca</t>
  </si>
  <si>
    <t>16df2f4a-665e-41d3-a2e4-afcea11f45b9</t>
  </si>
  <si>
    <t>fce60613-af66-4e0f-a9b2-baea680a3b77</t>
  </si>
  <si>
    <t>3e9ac577-fe9e-4948-943d-48c78555f181</t>
  </si>
  <si>
    <t>24d73721-363e-432e-b9c6-6c31a96c6aef</t>
  </si>
  <si>
    <t>467dd17d-6926-468f-a0ef-91e8315e301d</t>
  </si>
  <si>
    <t>515b1613-69dc-4c0e-a6b3-7e083e97501f</t>
  </si>
  <si>
    <t>ef044354-5048-4452-b838-9b461b24131d</t>
  </si>
  <si>
    <t>732f92db-ac40-4877-a1d5-0e5782b8a42b</t>
  </si>
  <si>
    <t>84b6e647-1874-4983-9134-a917b64d4e79</t>
  </si>
  <si>
    <t>a687fc66-5907-45c1-9aed-7aafbcc7f949</t>
  </si>
  <si>
    <t>96c8c23e-6e1b-419b-9a1d-0f331230828f</t>
  </si>
  <si>
    <t>de76ba69-39fb-4024-ba4b-2d1d844ef22a</t>
  </si>
  <si>
    <t>85bd944c-9f5f-4b20-b484-04c94e30b516</t>
  </si>
  <si>
    <t>8f4f2075-8e02-4a5c-855d-e755d9a74ad4</t>
  </si>
  <si>
    <t>cc615990-66b7-41a5-a3db-54b56fdcad57</t>
  </si>
  <si>
    <t>ac5df0b8-97aa-477d-9a78-c72132b05692</t>
  </si>
  <si>
    <t>15d42d0a-46ca-415b-9e94-19a2e13d7434</t>
  </si>
  <si>
    <t>034059ff-98e5-447c-94b8-9845f1fa8fe0</t>
  </si>
  <si>
    <t>2ea1c497-e74f-491a-b5d8-eabd0266cdf3</t>
  </si>
  <si>
    <t>2e665c62-5566-46e2-a062-5550d5894861</t>
  </si>
  <si>
    <t>bb1adff2-8cfa-4f00-8aea-40311980ca47</t>
  </si>
  <si>
    <t>36e41fd7-e87a-4774-b74d-9472ae44b9fb</t>
  </si>
  <si>
    <t>ab04c6f3-2a0e-4b07-8739-7da72b908bcc</t>
  </si>
  <si>
    <t>1e4d704a-c653-471f-8566-cddc098f82ad</t>
  </si>
  <si>
    <t>33c795fc-99c4-43bc-b6a1-ef9dc024b0f9</t>
  </si>
  <si>
    <t>7c625089-6be2-4d8e-b44a-6189c413f8e8</t>
  </si>
  <si>
    <t>822b82f1-8157-4da5-b3bb-ac1ee88ae62d</t>
  </si>
  <si>
    <t>c778e800-b0d9-4ac0-ad02-a0890f3fedb8</t>
  </si>
  <si>
    <t>c6222081-7598-492d-81ed-0fcaf70dd31b</t>
  </si>
  <si>
    <t>6822f970-a795-48f0-a53a-2ab337961b0e</t>
  </si>
  <si>
    <t>07360aea-6f78-4597-817a-8e5b84c7beed</t>
  </si>
  <si>
    <t>2b699bb3-0232-43d9-ad25-a5caf58f544e</t>
  </si>
  <si>
    <t>87449f0c-3a6f-4089-abfc-313f5a98aee4</t>
  </si>
  <si>
    <t>3bd7b7eb-e494-41ee-a1d4-4d440fc34f33</t>
  </si>
  <si>
    <t>339ffa14-ffb0-4c92-997e-f47dae26fc24</t>
  </si>
  <si>
    <t>cbd17240-8938-4695-a262-717becc86e89</t>
  </si>
  <si>
    <t>2c31379b-87fe-43dd-ba3f-499264d6b8d0</t>
  </si>
  <si>
    <t>54cc96ba-507b-4ec2-b046-72080802172e</t>
  </si>
  <si>
    <t>83b2ec1d-825e-44a7-afe0-6a2ee689cdb9</t>
  </si>
  <si>
    <t>d759731c-723f-4a3c-a4d9-c55fc324da31</t>
  </si>
  <si>
    <t>86ebc86a-257c-41ea-89ea-9c8ca1c3b23a</t>
  </si>
  <si>
    <t>1be0dbdb-861f-49fc-a87c-2158af337671</t>
  </si>
  <si>
    <t>f36e233b-f71c-4ea3-9337-6627fe673973</t>
  </si>
  <si>
    <t>4acf987a-8019-4ed1-b124-5c823b28e4b5</t>
  </si>
  <si>
    <t>41c8c210-a102-4656-95ad-1eedaf6957d9</t>
  </si>
  <si>
    <t>a6cfe3e5-c6f5-4e2d-b9db-35933e992129</t>
  </si>
  <si>
    <t>d47c3367-99bd-49ae-a166-d56041b1dc96</t>
  </si>
  <si>
    <t>eed1e0bd-8209-4622-9172-9e2d7968d5de</t>
  </si>
  <si>
    <t>5c70c8b7-b54a-4fb0-a4f8-463f2cd6c500</t>
  </si>
  <si>
    <t>6d34a20c-62aa-4a42-b22a-daffdaad14cf</t>
  </si>
  <si>
    <t>74c2a54b-7c4f-455a-b256-85570c95d153</t>
  </si>
  <si>
    <t>016c2f16-5162-4f6c-8381-3d420c650c94</t>
  </si>
  <si>
    <t>02a8d24f-f495-485e-88e1-537415327d7e</t>
  </si>
  <si>
    <t>cf5ff0b7-338c-4fd7-b134-9a3fe1785e3c</t>
  </si>
  <si>
    <t>491340fd-e2e3-4306-a551-c6e424918cb5</t>
  </si>
  <si>
    <t>2a650ca4-d33e-4232-a43c-e407e37d90eb</t>
  </si>
  <si>
    <t>1deec138-888c-4809-8282-d8398c062527</t>
  </si>
  <si>
    <t>24c5322d-80c6-46f8-adc9-01ee9e7150b0</t>
  </si>
  <si>
    <t>f03820b0-b17d-4151-8b60-f17107624cc2</t>
  </si>
  <si>
    <t>9bed8630-3e7d-4967-9fe5-2f4469f9faba</t>
  </si>
  <si>
    <t>0a4ad4b9-f78e-46c3-82d4-b444b994c42f</t>
  </si>
  <si>
    <t>9295d057-3ffb-42a9-9c2a-b49b71502a5b</t>
  </si>
  <si>
    <t>31db713d-b383-4109-bc73-2fcf7da7a9ec</t>
  </si>
  <si>
    <t>808517c3-44d7-4ccc-bcdb-5c34f64b3d14</t>
  </si>
  <si>
    <t>985d93f5-bcfe-4d6d-afda-06ac726b5373</t>
  </si>
  <si>
    <t>a488dd5b-dba4-47fd-9c48-55b27ba50d7e</t>
  </si>
  <si>
    <t>48b29f12-276e-4f6a-983d-fdfad2872d8f</t>
  </si>
  <si>
    <t>8e878f84-e8e3-4a77-be09-1dc534e25758</t>
  </si>
  <si>
    <t>109175cd-fcd7-41c4-acb8-1f23fe1e53d3</t>
  </si>
  <si>
    <t>c7f9153a-94f4-4e62-ad8c-da364f68a99c</t>
  </si>
  <si>
    <t>ad780eee-2be6-45fd-95af-54c3dfbfc07c</t>
  </si>
  <si>
    <t>d8243819-0a15-40c7-82e6-2527ac8006a4</t>
  </si>
  <si>
    <t>e93032db-8e87-42e5-96f8-f751472fdb1a</t>
  </si>
  <si>
    <t>1aa29c34-ff93-437f-b1fb-6a28324e4256</t>
  </si>
  <si>
    <t>91d0faa9-edc5-4f0c-87cf-b04cc4025954</t>
  </si>
  <si>
    <t>56e2c945-50f9-4dd2-a9d3-2e8bee8bcf77</t>
  </si>
  <si>
    <t>202f3fb7-180b-4871-b62a-273dd9ed6db0</t>
  </si>
  <si>
    <t>eee72979-4168-448f-841b-6f0686bf33a3</t>
  </si>
  <si>
    <t>354c51a8-b8cb-4d5d-9080-eb1c57c3b24e</t>
  </si>
  <si>
    <t>40a9c879-cc5c-4010-ab63-0f596be317ab</t>
  </si>
  <si>
    <t>2220c19f-ccb4-4b46-ac07-f51d195edbed</t>
  </si>
  <si>
    <t>eb0f9c04-e169-4499-be1f-a786d4f554eb</t>
  </si>
  <si>
    <t>98c00133-79aa-4f16-95c7-40c11b702266</t>
  </si>
  <si>
    <t>8040d0ee-a653-4e54-abf4-0b9d924ed96b</t>
  </si>
  <si>
    <t>77aaab04-d0cc-44f5-b132-ecf91f9ac008</t>
  </si>
  <si>
    <t>5369dc0c-1bd5-4e5f-9213-e16f5983eb41</t>
  </si>
  <si>
    <t>a8c65785-9f82-496a-8e2e-61864f06487f</t>
  </si>
  <si>
    <t>b2a28a27-5a61-4949-8ea1-96a481fe4e49</t>
  </si>
  <si>
    <t>e4ca8e8a-653c-44a4-8598-020e838bb3aa</t>
  </si>
  <si>
    <t>b63d5d4d-45a4-4762-9367-f344cfde44be</t>
  </si>
  <si>
    <t>d3865115-8aa0-4d42-a331-5de140d0a87e</t>
  </si>
  <si>
    <t>e7653fa3-b6bc-4e93-9226-510ec96340a1</t>
  </si>
  <si>
    <t>5eb01d49-f1cd-46c4-bc8f-41b25584a1d4</t>
  </si>
  <si>
    <t>0f22ebf8-617a-46d6-89d7-fde53c29f609</t>
  </si>
  <si>
    <t>0bb035c1-185e-4aae-b702-e0d911730362</t>
  </si>
  <si>
    <t>14b27cc0-bf37-405e-a6ce-3dba3e1d0169</t>
  </si>
  <si>
    <t>a792e392-ec96-42dc-8c54-770b7208b370</t>
  </si>
  <si>
    <t>5fe8f32d-7b85-41e2-adc5-2a9f7e6bb652</t>
  </si>
  <si>
    <t>5782c2c3-f907-40c0-84a6-938016da6adf</t>
  </si>
  <si>
    <t>84d9d4d5-5479-4896-91e3-73ad4151fa42</t>
  </si>
  <si>
    <t>9e59bb27-5cdd-4371-83a0-43c164261513</t>
  </si>
  <si>
    <t>c20fa78c-2349-4acb-832c-22df69dbe2ed</t>
  </si>
  <si>
    <t>62eb329c-edac-424b-9145-d9c8fa955e58</t>
  </si>
  <si>
    <t>79df43b9-98cd-40c3-9d80-b5d2ae107197</t>
  </si>
  <si>
    <t>5766f871-ffd1-4396-907a-178f741ee0bc</t>
  </si>
  <si>
    <t>62b2cbc4-fdcc-4554-88da-b463c2832f4e</t>
  </si>
  <si>
    <t>502700e1-ccdb-4c10-a192-0ec3a565b94a</t>
  </si>
  <si>
    <t>485170f8-9f62-4c97-a79c-b6ed0765f2f3</t>
  </si>
  <si>
    <t>c708c7c7-6680-4896-9904-d04c09c7e259</t>
  </si>
  <si>
    <t>f2a815ae-40b9-4adb-9887-69d6601c2b0e</t>
  </si>
  <si>
    <t>86862c44-2813-4351-9da3-3d0b8132da75</t>
  </si>
  <si>
    <t>08c0ad02-30cd-400a-92b0-f2976c01e98e</t>
  </si>
  <si>
    <t>450d98b7-e792-47d1-9670-7920bfa15257</t>
  </si>
  <si>
    <t>6ac8bf4a-878e-465d-b324-c770482fdf99</t>
  </si>
  <si>
    <t>542725a0-a058-493a-8fe1-fbce7dad308e</t>
  </si>
  <si>
    <t>aecfe58f-2597-4fb9-a326-e6a2b8b1cd77</t>
  </si>
  <si>
    <t>0ecfc5f8-b330-46e5-b162-e2320172cfb4</t>
  </si>
  <si>
    <t>05ab3fbe-4032-4f6e-a86d-cc65f261f932</t>
  </si>
  <si>
    <t>07d7acee-a223-438b-95f3-be0d10d25d10</t>
  </si>
  <si>
    <t>72751a72-010c-4a5b-8700-2a1542e2a3d3</t>
  </si>
  <si>
    <t>5cc64ad4-f917-4dab-840b-e828ec32ea5a</t>
  </si>
  <si>
    <t>6b1fe84e-e327-4187-8639-4fb6633c7ed8</t>
  </si>
  <si>
    <t>6fd85a24-ee21-4fa8-8fb8-04621f395941</t>
  </si>
  <si>
    <t>41869d4d-3ddf-4e90-9c24-e0bc783f79dd</t>
  </si>
  <si>
    <t>97a6ce19-17b6-4aa7-b8a4-2960bb7e5f81</t>
  </si>
  <si>
    <t>efb0e9cb-5b5a-4fba-8141-0f4dec1beeab</t>
  </si>
  <si>
    <t>fbaed485-0efc-486e-959a-c7da436b80c8</t>
  </si>
  <si>
    <t>60485759-9a52-4088-9ca6-6e9132201290</t>
  </si>
  <si>
    <t>c9e22506-4e3a-4e6d-83aa-e877fdca41a3</t>
  </si>
  <si>
    <t>1134d796-f481-4eab-aab8-e0a1ca80297a</t>
  </si>
  <si>
    <t>ce56afad-ecbb-44c1-981c-54e8b0ed6e5b</t>
  </si>
  <si>
    <t>dd5db7c8-21a7-4f8c-9f4a-5716b050d779</t>
  </si>
  <si>
    <t>2625dda2-45a2-48f7-9bc8-e40ff6dd6890</t>
  </si>
  <si>
    <t>cea785fb-771e-42f1-979a-f0cb5bd37d76</t>
  </si>
  <si>
    <t>d54d5f0c-f945-4b2f-a328-c454b72ca1ae</t>
  </si>
  <si>
    <t>ea3a0e65-9911-47ea-9d1c-ebd54c8aaf18</t>
  </si>
  <si>
    <t>119c28e0-f8b6-427a-93b2-7d4e476ff1e9</t>
  </si>
  <si>
    <t>983472c1-fdbd-41c6-9812-9546a0215d40</t>
  </si>
  <si>
    <t>d87dd177-ef9c-43dc-8f15-2e7b8b581411</t>
  </si>
  <si>
    <t>c1a89f4b-da4b-4d45-a693-dc4adb3d1546</t>
  </si>
  <si>
    <t>8a247c78-2856-426a-9dbb-d95accc022fa</t>
  </si>
  <si>
    <t>fefae97f-e96e-4b98-86d9-88d4a48d7df3</t>
  </si>
  <si>
    <t>bff6115a-9875-48bd-b4cb-a78a810fa1e1</t>
  </si>
  <si>
    <t>a7e4ff06-42e8-4111-acef-f34c5a509ab8</t>
  </si>
  <si>
    <t>21a4cf84-c398-4dcc-a604-a2c453ec07dd</t>
  </si>
  <si>
    <t>d04e2cb0-b3fd-4235-a397-3cd0a3d4a40f</t>
  </si>
  <si>
    <t>f4c2d545-5adf-46b4-bcb8-aa6245d1f9ca</t>
  </si>
  <si>
    <t>54048a61-0333-422b-b4ec-607738df8623</t>
  </si>
  <si>
    <t>3071c6fb-7575-4a4c-8bec-f979694966d8</t>
  </si>
  <si>
    <t>87cd6899-dfc2-4687-8c1d-2ff8507c4834</t>
  </si>
  <si>
    <t>6eb78177-25fd-4bd5-ad3c-0a2f5ccd4033</t>
  </si>
  <si>
    <t>4596c237-8c40-4ed5-94da-f319cf87a7fe</t>
  </si>
  <si>
    <t>be0b5379-2a36-4d03-a3c5-3e38072bd802</t>
  </si>
  <si>
    <t>edacab2c-3bf8-422b-abfa-45fd5ec2bc77</t>
  </si>
  <si>
    <t>cd14dbff-9561-4bc6-b548-b9a0784c1704</t>
  </si>
  <si>
    <t>75eb3f5e-9980-4b9f-bd7c-66296c842b34</t>
  </si>
  <si>
    <t>5b0b56c5-66f5-4537-9ad7-5d593013dab7</t>
  </si>
  <si>
    <t>92932c49-ab0a-4adc-855b-59f25f4f56ba</t>
  </si>
  <si>
    <t>97eef87c-e0d5-4134-abbd-329a54bfd8a7</t>
  </si>
  <si>
    <t>d2e08e75-68fc-4bdd-9087-543001703bb1</t>
  </si>
  <si>
    <t>25dbdf3c-2d94-41cb-bc23-0ff965a881ba</t>
  </si>
  <si>
    <t>2556be78-222b-4e71-aca5-47a964a576f2</t>
  </si>
  <si>
    <t>039a0ac8-c756-4def-835a-d3cf887c67b1</t>
  </si>
  <si>
    <t>bfcb46ff-c09f-4872-bfaa-de48d33faf0d</t>
  </si>
  <si>
    <t>5dfcbf02-e225-4867-88d8-db9105bce957</t>
  </si>
  <si>
    <t>75c71da4-3c41-474c-b820-9a15ee2841f3</t>
  </si>
  <si>
    <t>b6b22f10-2e58-4b5e-9621-6a48de70ca1c</t>
  </si>
  <si>
    <t>c98de982-1c4c-4ce4-885c-9650c2a4f97d</t>
  </si>
  <si>
    <t>cb2eba52-fc08-4bba-837e-7b79685fa28f</t>
  </si>
  <si>
    <t>3f59b8f8-b352-4bc7-9d8f-014912453983</t>
  </si>
  <si>
    <t>a817eafb-9cc1-4d3f-8113-fb115dba396a</t>
  </si>
  <si>
    <t>f6db91b5-4ce5-464d-84fe-f8daf2dd0096</t>
  </si>
  <si>
    <t>e6b36e70-f194-457c-8f60-fde33a329c74</t>
  </si>
  <si>
    <t>df5ef90b-3760-4e3e-8ea1-cc991975a5b1</t>
  </si>
  <si>
    <t>d6c8c446-2afc-4da4-8079-883c04b50f87</t>
  </si>
  <si>
    <t>cdcd1b73-6b76-42e3-a105-398b46325d42</t>
  </si>
  <si>
    <t>bc32d8a3-6173-4922-856d-cc94e0c74dc5</t>
  </si>
  <si>
    <t>156fa734-9218-4964-beb0-e7de4a2aa8a1</t>
  </si>
  <si>
    <t>9bdea508-03c6-4c6f-bea7-dc213eeeb206</t>
  </si>
  <si>
    <t>17540efb-6c00-41b7-b981-cb7626506cca</t>
  </si>
  <si>
    <t>98ab5be8-52cd-4f9d-8f72-56ab48aa1ebb</t>
  </si>
  <si>
    <t>7bc91581-6e5f-41ec-9810-bf279e0aae11</t>
  </si>
  <si>
    <t>ef615151-effa-4354-8bab-9b94f32d09df</t>
  </si>
  <si>
    <t>52135905-f989-4632-a34f-7448f4837900</t>
  </si>
  <si>
    <t>3ec28628-7359-495b-abff-58445584208d</t>
  </si>
  <si>
    <t>1be1d5a6-91fc-4d6d-92c6-50eaf4037a98</t>
  </si>
  <si>
    <t>bd145055-2d17-4a52-9a99-b23912040d9a</t>
  </si>
  <si>
    <t>a0eab33d-88a8-4f12-9798-4629ac3cc0f6</t>
  </si>
  <si>
    <t>32bbfa1c-0115-43d3-9d44-16f379de6bc0</t>
  </si>
  <si>
    <t>c41a47a4-a48d-47f2-9c1b-65e21e76818e</t>
  </si>
  <si>
    <t>8d947657-a6b7-45c8-ad9c-a96fa3ac21b7</t>
  </si>
  <si>
    <t>287ce544-d561-46f9-81eb-c0812c82140e</t>
  </si>
  <si>
    <t>4c34f3b6-bd12-42af-8489-58002715859d</t>
  </si>
  <si>
    <t>4dc1cb75-0419-4cd2-9114-1915fb0a5d82</t>
  </si>
  <si>
    <t>54f1749e-62b0-40c6-845a-ee47e5fd2569</t>
  </si>
  <si>
    <t>3fae13be-4251-4007-9524-9d5d78952ca9</t>
  </si>
  <si>
    <t>2d594b51-ed83-459b-8d90-761c7871d9c0</t>
  </si>
  <si>
    <t>05724aaa-a26e-4a83-8a34-a4f88a097714</t>
  </si>
  <si>
    <t>548558da-999e-420e-8830-984f16caa82f</t>
  </si>
  <si>
    <t>4a46815f-e362-43ce-bfef-8aacadbcb169</t>
  </si>
  <si>
    <t>7b660a75-aca5-4f60-8ba4-0b1d567f9dd6</t>
  </si>
  <si>
    <t>80138ebf-d79c-4cd4-b03e-caf927ccfaf4</t>
  </si>
  <si>
    <t>03f5023e-c5ca-4a47-832c-e7e179f24f01</t>
  </si>
  <si>
    <t>b1b1ed61-de68-4cb8-9068-bce04c17033c</t>
  </si>
  <si>
    <t>762a3ca7-0a9c-4a82-85e2-e7d790206448</t>
  </si>
  <si>
    <t>2572e2c7-6935-4b61-bf7a-674f7452ce98</t>
  </si>
  <si>
    <t>d81889c7-219a-4d8c-ad16-510b8a64ddbd</t>
  </si>
  <si>
    <t>1d1a3c48-6151-4ca7-92d5-6b85b51df51f</t>
  </si>
  <si>
    <t>4c1a9edd-a38b-4cff-9e1e-141c7b45d3b3</t>
  </si>
  <si>
    <t>519b9e54-b31f-4955-bdd7-c31144a203a1</t>
  </si>
  <si>
    <t>b4a5365c-e2d0-4cf7-b527-0b181a2b555c</t>
  </si>
  <si>
    <t>e3c68ecf-37ea-4d48-96cc-9c17563667e2</t>
  </si>
  <si>
    <t>e355b86d-2ba3-4b72-b62d-046764bcb09e</t>
  </si>
  <si>
    <t>faa5973c-412f-4281-9925-5c971ea2c41f</t>
  </si>
  <si>
    <t>04a05d78-6174-4605-92cb-f54ab3d68971</t>
  </si>
  <si>
    <t>397e115a-99db-4783-bbc5-22bef81713b5</t>
  </si>
  <si>
    <t>2ea9de97-b185-4392-9f17-edf352e90d6a</t>
  </si>
  <si>
    <t>f83a60a1-60bc-45c4-a645-447f6542bc67</t>
  </si>
  <si>
    <t>48bea93e-b40e-4a9d-aa4b-497097bfd6bd</t>
  </si>
  <si>
    <t>87588963-8c74-432b-9c86-1e04ea6923fd</t>
  </si>
  <si>
    <t>9b7525d1-ef26-453f-b020-b67d919b95c3</t>
  </si>
  <si>
    <t>6d34830c-27c7-42a0-a2d1-d2f854e9c4cc</t>
  </si>
  <si>
    <t>e8869f50-5000-4842-ad73-a877d2c1331a</t>
  </si>
  <si>
    <t>82ada685-47b1-426c-9168-9d90231de823</t>
  </si>
  <si>
    <t>a08e5b56-c0a7-434d-adf6-81f4039ff9a3</t>
  </si>
  <si>
    <t>02cee071-7aa0-42ef-a46a-144141737b1d</t>
  </si>
  <si>
    <t>70b9a021-0c6e-4213-a612-caf9756b04f4</t>
  </si>
  <si>
    <t>22b41324-d8da-45d7-8612-b3aff543e538</t>
  </si>
  <si>
    <t>0f7f16a1-a6fc-4d71-82b7-651d3f5a9805</t>
  </si>
  <si>
    <t>29edaaa3-b91f-46ce-a66f-55882fe10bac</t>
  </si>
  <si>
    <t>f9aa1bd5-f77f-49d1-96ab-df092e0d0f54</t>
  </si>
  <si>
    <t>53fbf195-650a-4276-a86d-5c477c00f58d</t>
  </si>
  <si>
    <t>f91fbdee-c916-4b6b-adf2-35d0c93006bc</t>
  </si>
  <si>
    <t>7bd3ee6f-53af-4bd1-9d27-0173b40cab76</t>
  </si>
  <si>
    <t>c12c2077-4de4-462e-8bb0-9203409f0ef9</t>
  </si>
  <si>
    <t>348c04d3-5ecb-48ff-902a-ca3224e48b5b</t>
  </si>
  <si>
    <t>0d725db0-60d1-4dcf-bc7a-b1b21b16d410</t>
  </si>
  <si>
    <t>56f08ae7-4439-4da8-a6bd-b5a5de35494a</t>
  </si>
  <si>
    <t>626a54c3-c87d-4540-9c89-24d358dc116f</t>
  </si>
  <si>
    <t>2ae61ddb-ad2f-40c9-96c7-92b55a338999</t>
  </si>
  <si>
    <t>2c02de21-1abf-47f9-ac0a-fec5eaf9931e</t>
  </si>
  <si>
    <t>01690e77-e54e-48e1-8938-8d117cfab05a</t>
  </si>
  <si>
    <t>34777dc9-bb15-4d17-88da-c0f0e593ce6e</t>
  </si>
  <si>
    <t>3df8d69b-a3f4-47f5-be88-f09c3f90ace7</t>
  </si>
  <si>
    <t>7e866c90-2bb8-4db6-b763-bd884f61ea7f</t>
  </si>
  <si>
    <t>5e8f4c9f-f03d-45aa-b8b6-4abea804ecd5</t>
  </si>
  <si>
    <t>e00e15ec-8d40-4f97-bba7-27e9e9eb92ce</t>
  </si>
  <si>
    <t>f78736db-a736-43c8-8c10-584a84bdc68f</t>
  </si>
  <si>
    <t>3650f6a6-b0fb-4170-b96b-fc4a25596b0b</t>
  </si>
  <si>
    <t>d031db9c-0215-4597-9e2a-480c4ee4f4ff</t>
  </si>
  <si>
    <t>9c263046-9a08-48a6-9ae8-9fa1d3defc28</t>
  </si>
  <si>
    <t>6a65b8a3-ccb7-40e2-8bf3-ad880a54d9b4</t>
  </si>
  <si>
    <t>17a0e0a4-ab9b-4431-bf39-45f1a5701a59</t>
  </si>
  <si>
    <t>ff348ebf-b338-4288-8bf9-c2991fa6d3e2</t>
  </si>
  <si>
    <t>2562db69-97d5-4041-acd1-c3bafe04c874</t>
  </si>
  <si>
    <t>54faa659-b4cd-41d1-92d5-5b0ec0b41580</t>
  </si>
  <si>
    <t>bf804169-df8a-4779-af70-c8a9f713c91a</t>
  </si>
  <si>
    <t>3bab1275-f468-4447-9eac-a4bc4c86c6b4</t>
  </si>
  <si>
    <t>2f0bda30-195d-4575-91ea-851d0065ab49</t>
  </si>
  <si>
    <t>429aca2f-e8b0-4fa5-ac25-5650c071ff9b</t>
  </si>
  <si>
    <t>f5106d34-c876-4196-97a9-1d81b3f4c26c</t>
  </si>
  <si>
    <t>65ca2c84-d0e8-47a8-89e3-6c3840b433cc</t>
  </si>
  <si>
    <t>3cd3f45a-801c-4ccb-a7a6-0a4bf96349f6</t>
  </si>
  <si>
    <t>a892512a-4e81-40ac-8d1c-cf08f28d5c4b</t>
  </si>
  <si>
    <t>1fd22f70-f4b9-468e-9e49-cfebbaf19693</t>
  </si>
  <si>
    <t>6cb2a3bf-8f3a-4e7b-8c4c-0c1828aa0391</t>
  </si>
  <si>
    <t>df9fd2dc-ad7e-4ef1-858d-7139a40ffa8c</t>
  </si>
  <si>
    <t>6ef0cb0f-3483-4569-9c56-00260d03a45f</t>
  </si>
  <si>
    <t>67b3ed0d-5523-4f26-952e-54964c6175ed</t>
  </si>
  <si>
    <t>292c5b59-7c12-4ede-97a0-9d72516653c5</t>
  </si>
  <si>
    <t>3dfb0366-345c-4e54-a6a2-bf95276c295f</t>
  </si>
  <si>
    <t>802a869b-4cb4-498f-a2f1-5a840dade96d</t>
  </si>
  <si>
    <t>d84c141d-66f0-4218-aba1-5ff9decb93f2</t>
  </si>
  <si>
    <t>0dbc7336-6c2f-48c4-82ec-2202d0188d9c</t>
  </si>
  <si>
    <t>d36a71ca-78bb-415f-9a8a-e9c52fe0a019</t>
  </si>
  <si>
    <t>e585baa3-db73-428c-99b7-2466c8344df3</t>
  </si>
  <si>
    <t>02779ea1-2446-4c79-bfe8-9b8bbe40c727</t>
  </si>
  <si>
    <t>7f704dad-f91f-4a83-8d5b-dd55a55b95e0</t>
  </si>
  <si>
    <t>7ff8660e-8766-46ea-ad0d-e178de758e8f</t>
  </si>
  <si>
    <t>c0d72fcc-1cee-4e63-8334-ec1f008d0c74</t>
  </si>
  <si>
    <t>f430d8ab-fa67-409d-b9fa-8d745183337b</t>
  </si>
  <si>
    <t>035b2b2b-a069-4ade-86fd-d05ad06fb9ec</t>
  </si>
  <si>
    <t>7a66001c-42c2-4205-958d-4f87ea88c0df</t>
  </si>
  <si>
    <t>91bf16fa-b38b-4813-b046-3cd6f8d6726c</t>
  </si>
  <si>
    <t>2e803f13-9205-41b8-8de2-13ef335e1d36</t>
  </si>
  <si>
    <t>19bda71c-b92a-4468-851b-c8d5cced47c2</t>
  </si>
  <si>
    <t>6d1962b5-2cc5-4509-8594-ce6c5bfa387d</t>
  </si>
  <si>
    <t>6b6e3d8c-d690-4e31-bd6b-6b2cea1b5826</t>
  </si>
  <si>
    <t>7bb21415-e98b-4f33-8089-49eaa56f1264</t>
  </si>
  <si>
    <t>41517722-244e-4124-90ac-591fae0d15b4</t>
  </si>
  <si>
    <t>6e41194c-458c-4696-a41a-f861dd1646c3</t>
  </si>
  <si>
    <t>e36bc39c-8da0-45ff-ad82-79e06a7dec8c</t>
  </si>
  <si>
    <t>19beb4ae-e662-4e1a-a304-db266fc282e1</t>
  </si>
  <si>
    <t>86cb2d41-f97e-49d7-9021-2cf86071b5a9</t>
  </si>
  <si>
    <t>a92cccfa-72f9-4123-9d16-348f618b3cf7</t>
  </si>
  <si>
    <t>08dbfa5a-b320-4b73-b155-0f6cfaba6a46</t>
  </si>
  <si>
    <t>a9747ada-b978-4110-b1ed-fc0c47ada7e8</t>
  </si>
  <si>
    <t>0b6eefb8-c6b2-453d-aeec-2440831da0af</t>
  </si>
  <si>
    <t>3fc6725c-6dcb-4868-bcc3-2e6f03eee873</t>
  </si>
  <si>
    <t>0cc012bf-7f29-446e-b684-b7e8fb117151</t>
  </si>
  <si>
    <t>d4d2a45b-c851-4eea-b6c0-d1f60cc53c25</t>
  </si>
  <si>
    <t>40e8102d-2a86-49db-a8f7-bfb9b86bf0f0</t>
  </si>
  <si>
    <t>3d6da954-4664-4345-b0fe-5418c56597df</t>
  </si>
  <si>
    <t>15f91def-ed54-42ed-8060-8f6050d47f6b</t>
  </si>
  <si>
    <t>6ce4c62a-c2df-4f92-af76-9c05d2bd7154</t>
  </si>
  <si>
    <t>55ba33c2-6587-4511-b1ea-7770ed768604</t>
  </si>
  <si>
    <t>b31545ba-6d43-4141-b0da-441cefa978cb</t>
  </si>
  <si>
    <t>38a3cbd8-47ed-49ce-84c6-e0d55767ca8b</t>
  </si>
  <si>
    <t>4427d576-852f-46a3-8d44-ff362d62db5d</t>
  </si>
  <si>
    <t>20fa4e79-f402-4954-ad13-3113da247436</t>
  </si>
  <si>
    <t>442fdbaa-a129-491d-8f68-9d7286d028de</t>
  </si>
  <si>
    <t>7bd0aeb8-bf4f-4b0c-97af-1b92a78812c7</t>
  </si>
  <si>
    <t>fddd455f-328d-4bd4-813c-5b280d774730</t>
  </si>
  <si>
    <t>fcb04630-f479-49f4-bc8d-5e05de9a1874</t>
  </si>
  <si>
    <t>e5bdebb7-4d93-4475-a110-8e4b2ab8af50</t>
  </si>
  <si>
    <t>39dde2a3-ce3a-4332-b5de-713fe8043d1d</t>
  </si>
  <si>
    <t>c448417e-c59a-468d-8e60-b9f26f98a85f</t>
  </si>
  <si>
    <t>7984426b-e246-4f94-8aa6-acacd736adc5</t>
  </si>
  <si>
    <t>86f88b81-39d3-4a62-b7d1-574a0e6899bb</t>
  </si>
  <si>
    <t>8b6f2e80-b55b-4df0-acb0-b36ff879efe7</t>
  </si>
  <si>
    <t>31ebe10b-bf52-4496-af53-dddb838d3abb</t>
  </si>
  <si>
    <t>01af1f16-8f35-4aa4-997d-1f709a7288c4</t>
  </si>
  <si>
    <t>5056ebcc-82ca-4173-95b0-12b5aa7b0112</t>
  </si>
  <si>
    <t>a7be54c9-dc01-4a9e-b870-372f0e9fbce1</t>
  </si>
  <si>
    <t>c5471853-19e4-416f-b1db-8faa3b1036db</t>
  </si>
  <si>
    <t>73af9089-beef-4e36-afa2-7743141641a7</t>
  </si>
  <si>
    <t>2cec6c93-9035-47e0-aee7-c61196189c8b</t>
  </si>
  <si>
    <t>7f273523-de85-48f4-a4a7-d36595f303b8</t>
  </si>
  <si>
    <t>70ef2e06-9fa7-44df-97e9-d5be36647bca</t>
  </si>
  <si>
    <t>192cb0c1-0ba3-4332-bc0f-5358d8221f52</t>
  </si>
  <si>
    <t>894a4004-bc21-4ead-9bd2-3e2b871aa971</t>
  </si>
  <si>
    <t>134764a4-21ee-4766-8c54-eff7c4a3b19a</t>
  </si>
  <si>
    <t>e8642b03-800e-40c7-87d7-a7156e00b870</t>
  </si>
  <si>
    <t>91100a07-be23-41b0-a69a-6eb1126d27b8</t>
  </si>
  <si>
    <t>1e3eb846-0348-4b09-b703-8410031488bb</t>
  </si>
  <si>
    <t>e0fa611b-8403-4556-8dd9-215966580b6d</t>
  </si>
  <si>
    <t>eff7d229-83a8-40b5-b302-98bf88c475d5</t>
  </si>
  <si>
    <t>bcbf916a-d446-4f07-ba88-f60245c10a3a</t>
  </si>
  <si>
    <t>fa7133a9-0c3e-4438-811b-7e45649f1d64</t>
  </si>
  <si>
    <t>f3efb388-cc03-43f8-8498-0f8769972dbf</t>
  </si>
  <si>
    <t>51d7f226-2374-4f88-b829-74694183c402</t>
  </si>
  <si>
    <t>56612db1-0ec7-4fc4-9e9b-68d46bbb5141</t>
  </si>
  <si>
    <t>a1700ad4-98ca-465b-9e1a-c7595fe7974f</t>
  </si>
  <si>
    <t>46919dfc-c3ce-4cb6-b8fe-6461374895c9</t>
  </si>
  <si>
    <t>8300573a-24ff-4442-a188-35acda63241a</t>
  </si>
  <si>
    <t>376f1957-004a-4b87-a86b-6b995b6f2989</t>
  </si>
  <si>
    <t>510aed66-e941-4b27-b334-a7df95754018</t>
  </si>
  <si>
    <t>2c5d2317-06bf-472b-ad9c-180509fa966e</t>
  </si>
  <si>
    <t>60c31c9d-9a27-4510-999c-6b9d55428a1c</t>
  </si>
  <si>
    <t>d539ab58-6b41-459e-b5d7-85b7ace6b1bd</t>
  </si>
  <si>
    <t>766cc6f8-1ea0-4cd3-87cf-259699e6aba2</t>
  </si>
  <si>
    <t>8086a6d9-3268-4b3d-a474-7f63c52f3a82</t>
  </si>
  <si>
    <t>96ba5959-a610-4767-8cf0-3a501e7164a8</t>
  </si>
  <si>
    <t>cba8ce37-4bac-497c-b2ec-7d29cab52e7a</t>
  </si>
  <si>
    <t>35caed9c-1800-4fcf-b4e6-aaff4258a4a1</t>
  </si>
  <si>
    <t>bbb13e37-4d03-469e-abc4-e0994ebe3a8f</t>
  </si>
  <si>
    <t>468352b7-31b7-44f1-9da1-bfa0d0c2bef8</t>
  </si>
  <si>
    <t>261ad472-732f-4183-a9b2-3f10fc4f0a68</t>
  </si>
  <si>
    <t>9d425145-568d-4a5c-97a4-d27210389dce</t>
  </si>
  <si>
    <t>9e3cd402-2948-4b91-9f73-5906d67446e3</t>
  </si>
  <si>
    <t>92178dad-791e-4fdf-97b6-aafd5d1e6537</t>
  </si>
  <si>
    <t>49d11534-ed60-4fac-8ea5-4021d1a2d89b</t>
  </si>
  <si>
    <t>a533e72f-c983-4172-ba1a-861927b7cd1b</t>
  </si>
  <si>
    <t>14b55053-1517-4048-92de-391fc18a7de6</t>
  </si>
  <si>
    <t>f8595939-5307-46c5-a47e-1c2b0221c055</t>
  </si>
  <si>
    <t>c566f8e4-54d3-4453-9218-573abefa2e2a</t>
  </si>
  <si>
    <t>797acdf3-e992-499f-bed7-5bf2e887e9f2</t>
  </si>
  <si>
    <t>7c4caae5-a343-4a07-99dd-0c299cc7b839</t>
  </si>
  <si>
    <t>cb9dc798-f383-4cec-9b7b-7f3bbabf9e9b</t>
  </si>
  <si>
    <t>0860c2dc-1f97-474f-9ea7-f0dc43762c4a</t>
  </si>
  <si>
    <t>b611f34c-b511-42dd-93e8-bd087ad3731e</t>
  </si>
  <si>
    <t>85d9e45f-a3d1-4741-8228-bbbce8fc22f2</t>
  </si>
  <si>
    <t>69976689-062a-409c-a8d6-c174c0184a5f</t>
  </si>
  <si>
    <t>46dd17f3-85bf-41ac-9f40-c5426a546c4c</t>
  </si>
  <si>
    <t>568d454e-5567-4aef-92ab-d9e28163b9e6</t>
  </si>
  <si>
    <t>a1205897-1860-405f-92f2-29bd2c43b259</t>
  </si>
  <si>
    <t>68f28d67-11cf-4869-bfb2-627db890fe03</t>
  </si>
  <si>
    <t>1822470d-254c-48bf-ba69-4336ac147847</t>
  </si>
  <si>
    <t>1ef1d95e-9bfd-4236-b8b6-753ce41aec85</t>
  </si>
  <si>
    <t>25ee81b0-ad5e-4d00-9d70-3d163f849d81</t>
  </si>
  <si>
    <t>cde63c02-1276-4ad4-babe-2eb210257f44</t>
  </si>
  <si>
    <t>b5ae51b4-e3f4-46de-8383-c21ca777c3b5</t>
  </si>
  <si>
    <t>8000fd81-abee-49d8-960a-9102e967b718</t>
  </si>
  <si>
    <t>563aa196-35b7-4402-99cb-cd8822a6671f</t>
  </si>
  <si>
    <t>c2e7c08e-27d6-472c-b6dc-864e606d8462</t>
  </si>
  <si>
    <t>367fb9a6-ef1c-41e6-9789-b579b04ac47d</t>
  </si>
  <si>
    <t>a5f0361c-5535-4bef-8609-8116c85a05c2</t>
  </si>
  <si>
    <t>9ad6c4d1-6682-4d34-8ced-61fda55e2eea</t>
  </si>
  <si>
    <t>ab4f16bd-f9d4-404a-b97a-51497fb2304c</t>
  </si>
  <si>
    <t>1287ffff-6129-4514-9511-174bc621972f</t>
  </si>
  <si>
    <t>0380c53c-72c0-4d83-bbf9-34e76a582805</t>
  </si>
  <si>
    <t>a2cfa0e3-4f9b-4214-a986-ffd56450e4d4</t>
  </si>
  <si>
    <t>ece91c64-9a2f-4e52-87f4-66f08eab6ab9</t>
  </si>
  <si>
    <t>b2614364-3af6-4a07-a494-c3ad90ae28e0</t>
  </si>
  <si>
    <t>f44015cd-33e8-4581-8065-a7c590198bad</t>
  </si>
  <si>
    <t>e60cd771-326a-46c5-8999-c2ba7eea9b71</t>
  </si>
  <si>
    <t>eb6ea10b-200c-4cfd-8f6c-f82ae4c8acd6</t>
  </si>
  <si>
    <t>a41a2d8d-f52b-4c73-b845-0861d802eeef</t>
  </si>
  <si>
    <t>f02b564b-9948-4338-98aa-706a4f63de21</t>
  </si>
  <si>
    <t>367b3b49-3a25-47df-b931-573730015ef4</t>
  </si>
  <si>
    <t>f6a9ca5a-5851-48bc-86ad-83b9746b13f9</t>
  </si>
  <si>
    <t>795aab5f-56a6-4e46-b853-b3c834577963</t>
  </si>
  <si>
    <t>b5adbee6-2388-408d-b41b-fdec43faabef</t>
  </si>
  <si>
    <t>6194c2e5-1ee3-4def-9c27-557aaab39d4a</t>
  </si>
  <si>
    <t>22cd6046-b9a2-4438-b65c-0ae5466f17c5</t>
  </si>
  <si>
    <t>ecaeb3f5-61fb-47c4-994a-629e05695b9d</t>
  </si>
  <si>
    <t>d86303c1-e40f-4f63-a2c1-2aede23a0562</t>
  </si>
  <si>
    <t>79ac22df-721b-41b7-b234-dcb6ec742dcf</t>
  </si>
  <si>
    <t>b1553635-8339-4ddd-9b01-e99982f7d770</t>
  </si>
  <si>
    <t>64aa610d-eb05-4627-8b1e-4f787cadfcc2</t>
  </si>
  <si>
    <t>f9d812a5-f70e-4652-bf4f-456d44ff66c5</t>
  </si>
  <si>
    <t>970cd44e-1bc6-493c-b22a-a5de14ce7718</t>
  </si>
  <si>
    <t>7ddf6628-3fe5-4975-b95b-fb88f41aaf97</t>
  </si>
  <si>
    <t>c5b3d682-c22c-465f-999a-9d4818d141eb</t>
  </si>
  <si>
    <t>c41c468e-2191-4f6d-87b6-993161905ba3</t>
  </si>
  <si>
    <t>5b134060-e5bd-4358-816e-2ffbc38d524a</t>
  </si>
  <si>
    <t>2956d816-fd43-4469-a54c-864b78a93bba</t>
  </si>
  <si>
    <t>00312cd4-6d1d-408d-8c1f-810185ce4cb1</t>
  </si>
  <si>
    <t>671a877b-2266-496f-a437-806da7c2e6d7</t>
  </si>
  <si>
    <t>8bd27466-ae71-448e-abbf-32555c41a11e</t>
  </si>
  <si>
    <t>6afeec28-9b27-44ce-847a-a0d68341c783</t>
  </si>
  <si>
    <t>d18529ae-e810-4e32-b5ea-91f60845e411</t>
  </si>
  <si>
    <t>e22b87c2-4a84-47e4-8fed-94aa774e2e2c</t>
  </si>
  <si>
    <t>897f94e9-074e-4d50-a24a-dd91286fe107</t>
  </si>
  <si>
    <t>978e2dc0-efe5-4777-80d1-3644667bcfec</t>
  </si>
  <si>
    <t>b9efa37d-b190-4b36-ab42-d54acb0c9b50</t>
  </si>
  <si>
    <t>467587d4-5f54-4d83-a568-db56af888fdf</t>
  </si>
  <si>
    <t>7bcb703a-104b-4f94-ad60-772fa4288257</t>
  </si>
  <si>
    <t>12afd86f-776d-465c-9c1f-ed68b333d4a3</t>
  </si>
  <si>
    <t>13971aff-0e34-4940-b8d6-e9fdd5c18d8e</t>
  </si>
  <si>
    <t>edd183ee-050c-4c68-8112-e4a0d3ec0d66</t>
  </si>
  <si>
    <t>8d339112-6bcb-4211-a3f7-6262ec122aa0</t>
  </si>
  <si>
    <t>9a040e83-5786-4712-8c76-c00fdc2e3834</t>
  </si>
  <si>
    <t>7b414070-e362-4bc4-bf8e-31bf5c6862ae</t>
  </si>
  <si>
    <t>c94937bc-6fea-4999-92e2-ae963500e88a</t>
  </si>
  <si>
    <t>5157d5e7-5a21-4778-b7ad-0922cdfe7f71</t>
  </si>
  <si>
    <t>7aa3b8fa-cb4b-474f-a2a2-58eee4950123</t>
  </si>
  <si>
    <t>a58df49f-df22-4fa4-ab00-2f7a3773eda1</t>
  </si>
  <si>
    <t>997d5cee-1d54-4d5c-8bce-e0dc04ff27fa</t>
  </si>
  <si>
    <t>beb54fed-fe2a-4a81-8513-1511ffd64780</t>
  </si>
  <si>
    <t>846adbde-5d2f-4f11-8371-0d967926bbd0</t>
  </si>
  <si>
    <t>1b6db119-0e59-4d92-8a27-8bfb5d8f7a6c</t>
  </si>
  <si>
    <t>f3c7b887-d365-414f-8e27-7cde7ec9d6f9</t>
  </si>
  <si>
    <t>20e5c6b3-0e58-44c0-b205-17b13cc85b01</t>
  </si>
  <si>
    <t>e7817876-68ae-442c-ace2-67d3bb805290</t>
  </si>
  <si>
    <t>b00fd3fe-27ac-4f49-b8d3-6d545d56c9ea</t>
  </si>
  <si>
    <t>c6284c46-3045-4635-985a-31f6ef50e5e3</t>
  </si>
  <si>
    <t>8838a809-71d0-4938-acfa-aafea1c65afa</t>
  </si>
  <si>
    <t>83b53168-146a-4815-8e3e-242dc2657ece</t>
  </si>
  <si>
    <t>ca724aa8-44ff-4998-8ad7-d1e1bb8fe258</t>
  </si>
  <si>
    <t>71076b39-980c-4df5-99ab-782a47d7976c</t>
  </si>
  <si>
    <t>1ed67c07-126c-400c-b24a-70d03021387a</t>
  </si>
  <si>
    <t>90ea8adb-01d2-4cd5-a57f-3b86dfe7da7b</t>
  </si>
  <si>
    <t>3f1d28bf-fad6-462f-8e2e-ec4053ed1b2c</t>
  </si>
  <si>
    <t>e9b3963b-c3f7-4683-a9a4-d498729b7cc9</t>
  </si>
  <si>
    <t>b45c17de-5e3a-4af5-a241-5fabe1a4961b</t>
  </si>
  <si>
    <t>744b666f-27a1-4a6a-bd7c-f1ce6ed12c5a</t>
  </si>
  <si>
    <t>ec1c2897-231a-468c-b47a-75c1435c2910</t>
  </si>
  <si>
    <t>cfb025fd-a243-4fa8-8929-8efee2183c02</t>
  </si>
  <si>
    <t>6109950b-88ce-4690-8d3e-98fc8a22d695</t>
  </si>
  <si>
    <t>6cc3c03a-c088-40da-999a-f4c0a90e3cd4</t>
  </si>
  <si>
    <t>ad2dcf23-3390-4bfd-92bf-399e36fe59c8</t>
  </si>
  <si>
    <t>e738bb6d-5525-4c80-904b-87866c75e448</t>
  </si>
  <si>
    <t>69fdb9e1-45f8-487f-8639-a99823bb2171</t>
  </si>
  <si>
    <t>507d47ac-3594-4571-af54-b523b7063ebb</t>
  </si>
  <si>
    <t>021516fd-0f2e-4b75-9b04-479bc65c3339</t>
  </si>
  <si>
    <t>4bb9b929-49d7-48eb-acdb-71998819cd5e</t>
  </si>
  <si>
    <t>6923d45d-3f95-4581-8a1a-7ba8020b1251</t>
  </si>
  <si>
    <t>66da67b7-cbcc-4058-afbf-57cc753adc83</t>
  </si>
  <si>
    <t>aba9f2cc-5c05-4d46-9fcd-8c0e2479c065</t>
  </si>
  <si>
    <t>52d3f530-daca-41cd-8264-e005ac90582f</t>
  </si>
  <si>
    <t>ee499ee0-59de-478e-9825-23bdf50e1594</t>
  </si>
  <si>
    <t>2432cd90-6e1f-4e29-ac8f-ea0747eef2e1</t>
  </si>
  <si>
    <t>419ce1e5-fa47-4429-a69c-60f51c91c807</t>
  </si>
  <si>
    <t>3f45c634-4668-4a39-a490-d3e1b25acc99</t>
  </si>
  <si>
    <t>74707aaf-4dfa-44df-9f30-7173a1626978</t>
  </si>
  <si>
    <t>4d9197ad-527f-483b-b297-6adfd1acefa6</t>
  </si>
  <si>
    <t>b58ccb32-875e-4c6b-b227-23d4c28a6cdc</t>
  </si>
  <si>
    <t>7ae73ae6-5847-4c06-82ca-373eb4782543</t>
  </si>
  <si>
    <t>29f168ab-6a36-48d4-9d9e-2489ec6586c2</t>
  </si>
  <si>
    <t>7d916693-3070-4a6f-9218-30ab94135041</t>
  </si>
  <si>
    <t>e0a77f4a-8b74-4635-b92b-13cb5c941cc2</t>
  </si>
  <si>
    <t>438691f8-fe06-4fe7-8258-26e36227db01</t>
  </si>
  <si>
    <t>3f0a7230-9d5b-48c1-8b5b-0f59665b4a0c</t>
  </si>
  <si>
    <t>df7bbb2a-c722-4f83-9e71-9c708654c09e</t>
  </si>
  <si>
    <t>a5fd412e-ae15-4eaa-ab31-f5d3c08ad3ed</t>
  </si>
  <si>
    <t>8114dbee-6a31-4c44-bc51-93c91c670b16</t>
  </si>
  <si>
    <t>81130fd8-ee63-4f33-9618-d7ddffe726ed</t>
  </si>
  <si>
    <t>230dbc1d-9533-4328-9555-09fe81b9b06b</t>
  </si>
  <si>
    <t>acead982-84f3-49a7-93e6-5d377911b2ae</t>
  </si>
  <si>
    <t>5f10a3af-35b4-463b-ad48-93798c5e4cd1</t>
  </si>
  <si>
    <t>6a89cb02-fbda-46e9-9c2d-33d5cffec105</t>
  </si>
  <si>
    <t>1d1b97b0-beda-4cd3-90b7-445eac0564de</t>
  </si>
  <si>
    <t>84693003-7384-468f-a353-9f32cb67d446</t>
  </si>
  <si>
    <t>5681bb59-fa89-430d-8ee2-a0a4714d73a7</t>
  </si>
  <si>
    <t>69d0a328-9ace-4e95-8783-1ed2ba227b7b</t>
  </si>
  <si>
    <t>4df56256-7093-4561-9800-2db6281fac27</t>
  </si>
  <si>
    <t>a2c47e92-e0cd-4f71-a341-d416197c79fe</t>
  </si>
  <si>
    <t>0cb08aae-1698-4080-ae89-b6f53e9ae281</t>
  </si>
  <si>
    <t>76f41d90-4927-410b-9c8c-dfcfead3b5b6</t>
  </si>
  <si>
    <t>aeca1e26-fd34-4f36-a56c-5a841b6763c9</t>
  </si>
  <si>
    <t>fb9acb3f-e493-4535-8ec4-0c4db4b7af9d</t>
  </si>
  <si>
    <t>1ff9df1b-b66d-4082-9444-6fd5b9750826</t>
  </si>
  <si>
    <t>00548a1b-a772-4a2a-bfdc-38ab301c81bc</t>
  </si>
  <si>
    <t>1f86fb57-a02d-4477-b7f1-4a63ffe1a7a2</t>
  </si>
  <si>
    <t>2cc50ccc-05b8-4b38-958a-64e87a1ffa24</t>
  </si>
  <si>
    <t>fa81fc07-e2a1-41a8-8577-d226ef9a902e</t>
  </si>
  <si>
    <t>706ca20f-cb91-4149-ada0-d854251efbbe</t>
  </si>
  <si>
    <t>6cbdf054-b226-4b84-a1bb-a79155d70157</t>
  </si>
  <si>
    <t>0a3f8d5c-64ca-4785-8fac-3fbe1bda09d1</t>
  </si>
  <si>
    <t>81d992de-72f0-40ed-a008-1656e94c3f67</t>
  </si>
  <si>
    <t>7c943985-ea8d-43ac-bdb2-85891849a279</t>
  </si>
  <si>
    <t>0c5fe138-e5ce-47fa-ad8f-3b4f4aa490ef</t>
  </si>
  <si>
    <t>6560258a-9ec4-47a1-b852-3d98e1ec6783</t>
  </si>
  <si>
    <t>0effc443-fb14-4ab1-ad14-1769d3068b24</t>
  </si>
  <si>
    <t>51748467-cf72-440b-8f4f-68e28fde66c4</t>
  </si>
  <si>
    <t>95eb13e0-6e9b-4536-b270-170e37e23441</t>
  </si>
  <si>
    <t>53093ed8-af30-4462-9afe-86ef49c0ae1f</t>
  </si>
  <si>
    <t>9e1da5f7-90ca-4d99-83eb-30c08ad9122c</t>
  </si>
  <si>
    <t>81eb3ab2-d4bd-4a74-a860-bc20a929be12</t>
  </si>
  <si>
    <t>4ff585fd-65eb-4855-8817-fe2b48a6dc57</t>
  </si>
  <si>
    <t>f43a9d33-9ee3-4fbc-8024-c0b16976be3e</t>
  </si>
  <si>
    <t>e4e63723-9b5b-4036-9ce8-18ab0f80f809</t>
  </si>
  <si>
    <t>180ace19-1983-42ec-ad72-cda0da025869</t>
  </si>
  <si>
    <t>ba66be9f-586d-402f-af21-38dc67f3bbe2</t>
  </si>
  <si>
    <t>d98f424f-5bd6-4746-bc81-821861d31475</t>
  </si>
  <si>
    <t>1115e601-9696-4648-867a-2b9d79dd814d</t>
  </si>
  <si>
    <t>b74eb9f1-b5cb-40b9-938a-cded3fc34aea</t>
  </si>
  <si>
    <t>23efe4a0-daa3-4592-aa60-b53435a2bef5</t>
  </si>
  <si>
    <t>f11a3483-4b71-4cdb-80cd-a97558ce94ba</t>
  </si>
  <si>
    <t>db9f10e5-e305-47f5-b2aa-1821de2547c7</t>
  </si>
  <si>
    <t>b1fb00ee-8df6-4604-8495-46142d1bbffa</t>
  </si>
  <si>
    <t>42c2909f-7c1d-4e36-88f8-d0ef6f4c1b9a</t>
  </si>
  <si>
    <t>48db2532-b9eb-42df-a11b-d3507ad223d5</t>
  </si>
  <si>
    <t>4bb70096-5dc5-4d5a-9368-f9e173bb481c</t>
  </si>
  <si>
    <t>eb64d937-7bfd-4e12-bcda-50663d15451b</t>
  </si>
  <si>
    <t>784523c5-420f-4c5f-8a1a-914b273376e0</t>
  </si>
  <si>
    <t>bf852209-e6cd-4b60-bdb4-67642159f2af</t>
  </si>
  <si>
    <t>cad5f37c-e3fa-44f0-90a1-70a27de994aa</t>
  </si>
  <si>
    <t>4b00d290-27f4-419f-aaa9-a80184d4258c</t>
  </si>
  <si>
    <t>3eb4a524-681e-40dc-9926-0b3e789b8bfa</t>
  </si>
  <si>
    <t>e4e3c315-ce41-4130-9ac5-90f677fd947d</t>
  </si>
  <si>
    <t>06670cee-f340-4d1e-8da9-be35452fb69d</t>
  </si>
  <si>
    <t>19ea4f2a-0fba-4344-bcb8-3bde5c9cb93d</t>
  </si>
  <si>
    <t>4eb771bc-0482-4965-99fb-0cb44f2263fe</t>
  </si>
  <si>
    <t>0c91e3cd-6223-4915-9e6a-0a17754d281a</t>
  </si>
  <si>
    <t>795a2f4a-ac68-4e6f-95a2-4e836dfa8eb9</t>
  </si>
  <si>
    <t>c0459491-6303-4b6a-a5dc-4d5dba87fcaf</t>
  </si>
  <si>
    <t>133e11f9-56c7-48f1-ace1-c2595e545afd</t>
  </si>
  <si>
    <t>b54a0ec7-5979-4d79-aa60-2e94c0880eed</t>
  </si>
  <si>
    <t>271bfaa4-ae41-4ce9-8d96-f7513dfc0745</t>
  </si>
  <si>
    <t>23ef2292-2282-4e70-b3e0-4bdf5f42e71b</t>
  </si>
  <si>
    <t>2bc4ff7d-5748-4a8c-9dfd-4fbeb76917fd</t>
  </si>
  <si>
    <t>759d66d0-f172-4450-b9ac-6e966cdf1664</t>
  </si>
  <si>
    <t>86824a93-7534-4ca1-b1eb-5f45ef52f47f</t>
  </si>
  <si>
    <t>ca011b65-242f-49e9-952a-2002b0fc8c33</t>
  </si>
  <si>
    <t>5312e514-6edb-4298-b658-2858203813b5</t>
  </si>
  <si>
    <t>e39748f2-923f-47e9-acd3-12e2107ea790</t>
  </si>
  <si>
    <t>c222afa1-c2b0-4ca4-a1a9-42aaffec667e</t>
  </si>
  <si>
    <t>99c75111-d23d-4f9e-b783-5d8a1e942e17</t>
  </si>
  <si>
    <t>72e14bf3-2270-4777-a346-5acac01630ab</t>
  </si>
  <si>
    <t>e9e54086-1a3a-478c-a4c3-dce7a0727869</t>
  </si>
  <si>
    <t>170baa41-e8c4-4a82-8f8b-170fa0a9e9c4</t>
  </si>
  <si>
    <t>08cbd4ef-355d-45a5-afc9-7b70d54e8a4a</t>
  </si>
  <si>
    <t>9ba1bafc-d5a7-4461-a94f-809aabae4dc8</t>
  </si>
  <si>
    <t>0847c991-741b-4be3-b0b4-4e6f59eba66c</t>
  </si>
  <si>
    <t>8942bdc6-6711-452a-87dc-1566869559bc</t>
  </si>
  <si>
    <t>c7174c13-d544-4560-b2d1-a5511522bc51</t>
  </si>
  <si>
    <t>3a93178a-72ba-4ea1-9172-90733bb5fc83</t>
  </si>
  <si>
    <t>7e28fb7b-bdcc-48eb-9abf-a1374fd0ab2e</t>
  </si>
  <si>
    <t>913a182a-9630-4303-8ea1-b89b7d6d4454</t>
  </si>
  <si>
    <t>f397b30e-bddd-4d63-abae-3a54fb1cf411</t>
  </si>
  <si>
    <t>f98a7b84-419b-402b-b7ef-b3a8f9700ab8</t>
  </si>
  <si>
    <t>5399c8ed-b477-4a2d-a19c-cdc738bd4790</t>
  </si>
  <si>
    <t>be447b23-c96e-4680-9171-74bc64f2c424</t>
  </si>
  <si>
    <t>6d679a12-db7c-4e31-9501-dc22ef365417</t>
  </si>
  <si>
    <t>882a98c8-c4f2-4130-b0cf-860e830328e9</t>
  </si>
  <si>
    <t>83166bdd-9a65-4f78-947f-845fc4ae80ed</t>
  </si>
  <si>
    <t>beaeec4a-502a-43ec-9f72-e0adb60f2b90</t>
  </si>
  <si>
    <t>9617f48c-278a-48cd-ba94-fcb53c14fb0d</t>
  </si>
  <si>
    <t>d9800bc6-aad0-44fe-bea7-5db6f56c5d53</t>
  </si>
  <si>
    <t>c1ae8024-6638-483c-bf5c-0d9fb429b038</t>
  </si>
  <si>
    <t>15903b2c-2ce6-4525-902a-bd11ecffe429</t>
  </si>
  <si>
    <t>f65d877d-3a5d-47a6-8ebb-8ee0ddbdeab4</t>
  </si>
  <si>
    <t>63e20b23-987b-4e6c-82de-c1c7486c5ed2</t>
  </si>
  <si>
    <t>47dcf7db-afd2-4c36-8fd8-806bb8fa2c09</t>
  </si>
  <si>
    <t>1f051a02-498f-4602-8c9d-a935c8a6ed38</t>
  </si>
  <si>
    <t>07fb1198-9f80-46c1-834a-b331e7b6f086</t>
  </si>
  <si>
    <t>0276955d-1353-458f-b2b6-1d652902f3d9</t>
  </si>
  <si>
    <t>2b8dae4a-27ac-4ea2-b01f-2ea021ea8730</t>
  </si>
  <si>
    <t>04acf38c-72e7-4d57-b4ce-cecfbd65f161</t>
  </si>
  <si>
    <t>eff90fad-9bf6-4780-ba2c-d73450860203</t>
  </si>
  <si>
    <t>dc993891-ae23-4934-a059-049964690e1b</t>
  </si>
  <si>
    <t>e7632409-0e4c-49c1-af07-4848d8853130</t>
  </si>
  <si>
    <t>7c8df8de-cda8-4ab7-86eb-0ec663aefdf5</t>
  </si>
  <si>
    <t>c78d74c5-e9ab-49e2-ba49-ff924f6df508</t>
  </si>
  <si>
    <t>d73cfa98-9233-4623-9df9-7aee193af76d</t>
  </si>
  <si>
    <t>fbc4d1cf-3690-433d-969d-58b6097855bf</t>
  </si>
  <si>
    <t>48db95ce-54a0-466f-a802-ddf1a0b654f5</t>
  </si>
  <si>
    <t>5d04d20e-e300-4588-9dc1-09e5bcb076d8</t>
  </si>
  <si>
    <t>09b7f588-707b-4320-a027-088fd20763f6</t>
  </si>
  <si>
    <t>d2e67794-eb84-469b-95a2-2bfd62e41725</t>
  </si>
  <si>
    <t>f3f5e348-31e9-42eb-98da-0de2e8fd1118</t>
  </si>
  <si>
    <t>d9e99469-aa42-4a3d-9f0d-514a044c0800</t>
  </si>
  <si>
    <t>e23c7261-b9d8-4f5a-9c04-67ae8aa8bc41</t>
  </si>
  <si>
    <t>9eed55f5-0f96-4ec4-96fb-01c4b92580ff</t>
  </si>
  <si>
    <t>c9541402-30d5-4598-9e5d-98d1a8528ef3</t>
  </si>
  <si>
    <t>a1690d27-f381-4b65-aeac-1aeae83b6aa5</t>
  </si>
  <si>
    <t>e1745cc9-ede2-4044-8243-f688c0c60196</t>
  </si>
  <si>
    <t>a8fc0489-d29a-4f80-b25b-54a58d273468</t>
  </si>
  <si>
    <t>7dfc19f1-36f7-41ae-abb1-1ad19bbfc047</t>
  </si>
  <si>
    <t>40abd931-e815-4975-8f3b-daab17a82e16</t>
  </si>
  <si>
    <t>1265157c-4ea8-42e8-a109-8048dcc40dce</t>
  </si>
  <si>
    <t>a0ac1c4e-2dca-44cf-95d8-a55f535c82cd</t>
  </si>
  <si>
    <t>8e210404-3f6b-485f-aea9-849ee2fd1b6c</t>
  </si>
  <si>
    <t>745b38dc-6356-4366-9265-b3c8a850198d</t>
  </si>
  <si>
    <t>9cae75d5-cd34-4eba-bac1-658fdc1ba85b</t>
  </si>
  <si>
    <t>8151dd3c-c1df-4e60-a625-8c244cc4d726</t>
  </si>
  <si>
    <t>1a79966a-eb54-465f-bf97-a39f22d481ef</t>
  </si>
  <si>
    <t>335ff191-3f4c-4525-a6e8-bea2829715e6</t>
  </si>
  <si>
    <t>11f184fc-b7d2-4228-aa20-538162154426</t>
  </si>
  <si>
    <t>d2c0e9da-d21d-43e8-908e-75c2be3c07fd</t>
  </si>
  <si>
    <t>8be25807-8d60-4f70-b40f-786e5135a60d</t>
  </si>
  <si>
    <t>fc18a3f2-eb9f-4708-8d80-0c13dc5f42d2</t>
  </si>
  <si>
    <t>970abcb5-fa19-4ff4-adf6-da6ce7983dbc</t>
  </si>
  <si>
    <t>80692afe-c441-46cf-b174-82130d694271</t>
  </si>
  <si>
    <t>82a042c9-908b-444d-b328-987a3784013c</t>
  </si>
  <si>
    <t>7930bba7-1c88-4287-b6bb-2cc298d43015</t>
  </si>
  <si>
    <t>6633cef6-3e1c-4621-959e-310a62152f3b</t>
  </si>
  <si>
    <t>9f94cf33-fe5d-4141-9779-401a37ef1823</t>
  </si>
  <si>
    <t>e3dd5568-0168-472b-b8c5-198853382f8a</t>
  </si>
  <si>
    <t>62dd94ab-ddd7-4833-ae8f-b71a1de6ad07</t>
  </si>
  <si>
    <t>a42bc397-f1cc-40ee-a442-79fb13f7f4c0</t>
  </si>
  <si>
    <t>1470cb23-69ff-4933-8f1f-ae075623595f</t>
  </si>
  <si>
    <t>8d6a91c6-f9ec-444b-b17d-91e7be4da4e0</t>
  </si>
  <si>
    <t>1eac5392-728e-41eb-ac49-2b57cef04186</t>
  </si>
  <si>
    <t>bfb83ecd-0a71-4879-9df4-6b2b7676a1e9</t>
  </si>
  <si>
    <t>6e6be63e-7ff3-4798-b703-78c99990c0b6</t>
  </si>
  <si>
    <t>66b63f39-a5fa-48b9-a497-a639bb7c26f1</t>
  </si>
  <si>
    <t>47601a7b-4d96-43f3-9159-18d0469faad1</t>
  </si>
  <si>
    <t>1970cc84-b7df-4d04-93c9-0ea5c19abc4a</t>
  </si>
  <si>
    <t>766794f7-e64c-4650-a41b-dbd3667d13b7</t>
  </si>
  <si>
    <t>cad1ed8d-9b5f-4ff1-adf5-37fc70c3ca3c</t>
  </si>
  <si>
    <t>36588b39-dc72-4295-ae21-c5e328f24642</t>
  </si>
  <si>
    <t>36d309b1-d68a-4c39-aa38-9aac3e5c05ed</t>
  </si>
  <si>
    <t>9b68fa40-f77d-4863-8722-83523aa37098</t>
  </si>
  <si>
    <t>d4297e95-a8ef-478f-a6b7-f35e7bec8b71</t>
  </si>
  <si>
    <t>4bd716e7-b613-4f48-a259-91024fd6c7ff</t>
  </si>
  <si>
    <t>1d0ce819-9ed2-4e36-a2ea-fb15dfef4f3c</t>
  </si>
  <si>
    <t>3830f115-ac98-4934-a9c5-5b251fdfbc99</t>
  </si>
  <si>
    <t>43c5bdf5-8204-410c-9f0c-f00ba06ec7b9</t>
  </si>
  <si>
    <t>9fd38b09-e3b3-409f-a0ae-1715890d1162</t>
  </si>
  <si>
    <t>6684997d-1f51-45b5-99aa-3270a6593056</t>
  </si>
  <si>
    <t>c6aa7d5d-0699-4d69-ae24-21241bb3dce2</t>
  </si>
  <si>
    <t>193833b2-fbb9-45a4-9751-ba46281fb98d</t>
  </si>
  <si>
    <t>75fd3121-f085-4af5-b76b-e445a015b51a</t>
  </si>
  <si>
    <t>2d1528db-10d5-4044-9d9b-069ea6605157</t>
  </si>
  <si>
    <t>d6da479f-7f9b-480e-9f9a-79219e5c576b</t>
  </si>
  <si>
    <t>786a4739-29e8-48cc-9764-401f0a47c61c</t>
  </si>
  <si>
    <t>c2eb1406-10f6-4970-93cf-7a6caf99ff45</t>
  </si>
  <si>
    <t>1ccaa448-70f6-4c61-bdb5-af610c7f9c09</t>
  </si>
  <si>
    <t>1af0ba8c-77f3-413d-8d59-d465e125edfa</t>
  </si>
  <si>
    <t>46fbc0a7-cfb7-4704-a99c-6c163bcfdbed</t>
  </si>
  <si>
    <t>b8259151-fa0d-4cec-ad4b-251faae3da87</t>
  </si>
  <si>
    <t>28a4b7d4-4d7a-4d80-a1b4-655b1dda0b36</t>
  </si>
  <si>
    <t>96d4c5f8-534c-471b-be95-b2a68e0c8eb3</t>
  </si>
  <si>
    <t>ba54e14f-3c95-4bcd-bcd9-7f2af0228362</t>
  </si>
  <si>
    <t>2d88c795-fae8-46e5-8293-864dac9badf2</t>
  </si>
  <si>
    <t>2c9665d6-f6d0-4eba-adbb-fa73022601dc</t>
  </si>
  <si>
    <t>555412c3-775c-43de-8d89-2aeeecf9c906</t>
  </si>
  <si>
    <t>45abba3a-8e99-4d60-8f73-d077d83d117d</t>
  </si>
  <si>
    <t>6f8c93a2-95b2-449d-8e70-70b92d9cadc1</t>
  </si>
  <si>
    <t>f08d7232-1180-419b-afd8-10af75488e21</t>
  </si>
  <si>
    <t>5c9e7bc9-e7ad-4e68-a7ee-088f350de49e</t>
  </si>
  <si>
    <t>3236d7e0-d344-451d-b300-b3e2d531b5c5</t>
  </si>
  <si>
    <t>1b340e5e-57ef-4533-8956-ae91b8e8be47</t>
  </si>
  <si>
    <t>765752b7-c485-4016-807c-20a124a153d2</t>
  </si>
  <si>
    <t>4680883b-78d3-41aa-b4d6-374f996e092e</t>
  </si>
  <si>
    <t>19993a8d-0e93-4335-a4dd-d2c35d880b1a</t>
  </si>
  <si>
    <t>00021ded-6b1b-4f9a-ad71-2d258e350d86</t>
  </si>
  <si>
    <t>0b0eaa79-a3e1-4155-a74a-c6c48ae41ec0</t>
  </si>
  <si>
    <t>8dcdc768-998b-4ad6-bfcb-40759a7dbca9</t>
  </si>
  <si>
    <t>771f0dfc-d961-4d42-822a-5b44c43e2272</t>
  </si>
  <si>
    <t>ce6b259b-1192-40f3-abdf-88abfdd5c95a</t>
  </si>
  <si>
    <t>30ef09bd-783d-46e9-812c-6db46adc49c7</t>
  </si>
  <si>
    <t>c4847a3f-3d82-49aa-8182-7fd21712248f</t>
  </si>
  <si>
    <t>c6e2ee72-a4f9-4061-ab65-c8fed6d3f970</t>
  </si>
  <si>
    <t>e48f6bfe-198f-4ea5-8a36-46e28a90411c</t>
  </si>
  <si>
    <t>2d7b3147-7f09-41e9-a3b5-79d50e11083f</t>
  </si>
  <si>
    <t>c58fa7b1-cde7-4cb5-b134-bb01b99ccf9a</t>
  </si>
  <si>
    <t>a9199bf3-a551-4616-b0cc-cefb42ef7a7c</t>
  </si>
  <si>
    <t>2ad738fc-2e84-4d95-8b68-424912b18953</t>
  </si>
  <si>
    <t>6d7892a2-391d-4424-9d01-c4fc3b428a95</t>
  </si>
  <si>
    <t>116d17ca-e97b-4f13-8666-5ee240722903</t>
  </si>
  <si>
    <t>8aa81197-ee90-49e4-9749-70a5bf03b095</t>
  </si>
  <si>
    <t>ae2b85da-8e04-4c89-ae5c-b0ce58ec0b53</t>
  </si>
  <si>
    <t>a3926969-23c5-4da4-a25d-3e8e95c71580</t>
  </si>
  <si>
    <t>38533f39-0503-4010-8f3e-d98ff9368748</t>
  </si>
  <si>
    <t>bd66d2c9-9b27-478f-83d1-d00ca6a2e18a</t>
  </si>
  <si>
    <t>090425d4-eb01-420a-adf9-5ca3b5fa9f51</t>
  </si>
  <si>
    <t>c922fd6d-8e7a-4f02-9f2a-ebb423e2e257</t>
  </si>
  <si>
    <t>2242110b-f84b-44c6-87ff-7e03e26381d0</t>
  </si>
  <si>
    <t>a56a9f43-b70f-4100-b2f2-d7b41eb2f0ed</t>
  </si>
  <si>
    <t>f8c5ea81-7dae-4935-ad14-81a206aac466</t>
  </si>
  <si>
    <t>f00e215e-5ac9-4c24-9da2-99d1699a4978</t>
  </si>
  <si>
    <t>bc9f10dc-88a3-4aa0-8886-4176cfc82104</t>
  </si>
  <si>
    <t>443850b3-45e7-4c20-b8bc-f8d5fe019e62</t>
  </si>
  <si>
    <t>65b0afe0-77df-4017-a25c-59d24db6533c</t>
  </si>
  <si>
    <t>9c60b29e-f454-4388-ae62-c00f82f7114a</t>
  </si>
  <si>
    <t>bc5eb346-d275-4bd4-9d48-6163242062df</t>
  </si>
  <si>
    <t>d7c1676d-24b5-41ba-8166-11da1b7b167c</t>
  </si>
  <si>
    <t>dfab2b01-97b4-4132-8634-08273d88e078</t>
  </si>
  <si>
    <t>81b7517d-9c0d-409c-ba88-37a3949a82dd</t>
  </si>
  <si>
    <t>43a8c309-3998-47bd-bc6c-bdca340c9b9f</t>
  </si>
  <si>
    <t>c3b001e5-7b03-4fd5-8e0b-30ea34c53f90</t>
  </si>
  <si>
    <t>61f116cb-b321-40d1-8f1e-caba90e33286</t>
  </si>
  <si>
    <t>e25de766-a4f0-4e0c-bd0b-8a9c04390993</t>
  </si>
  <si>
    <t>c112a9e7-1239-4aa1-9e16-e7c0aa591104</t>
  </si>
  <si>
    <t>7243bcac-59e3-4741-8b29-0555e2225833</t>
  </si>
  <si>
    <t>766aa19e-5813-4e50-bcdb-2347ab6ded29</t>
  </si>
  <si>
    <t>7484ea36-3ec4-472f-9ce9-7764b91d6d06</t>
  </si>
  <si>
    <t>084b139f-70ba-48ad-9fd3-442b65c9d5d9</t>
  </si>
  <si>
    <t>853b7e5c-6533-4af0-bd1c-33bcd0c4a2d4</t>
  </si>
  <si>
    <t>e88665d4-0956-4644-8708-3a8f26d4288d</t>
  </si>
  <si>
    <t>155dda24-82eb-4159-8ecc-5b95dafad7b0</t>
  </si>
  <si>
    <t>1fe1fc22-7388-4959-9fa0-dc37131ff76a</t>
  </si>
  <si>
    <t>b2cee405-96ab-46af-a8aa-cff1455d712d</t>
  </si>
  <si>
    <t>8dd59126-139b-490a-bf22-7d396ab429b8</t>
  </si>
  <si>
    <t>55fbe997-ef78-46e4-9f8e-b531a6d61e77</t>
  </si>
  <si>
    <t>ce105fc4-8f5e-4f3f-a64c-06e865151a8b</t>
  </si>
  <si>
    <t>6eafcde7-07ca-4046-9e89-94938328143a</t>
  </si>
  <si>
    <t>ca0e5694-c281-4ec4-b02f-0b8a5fbc4e88</t>
  </si>
  <si>
    <t>3c5b6e02-f5bc-4fb5-9525-2f87546ed5e7</t>
  </si>
  <si>
    <t>b655793b-0590-4440-8831-e1af7b40fdee</t>
  </si>
  <si>
    <t>e96d061b-8bee-43b9-aa33-aab01431586c</t>
  </si>
  <si>
    <t>e930e379-bb5d-47b0-8c68-bbef3f81df52</t>
  </si>
  <si>
    <t>1ac251c8-d56a-4bf8-9686-d16f50bb18b0</t>
  </si>
  <si>
    <t>0a5cb5ef-3d57-4118-8d5c-c23d5ecf57d8</t>
  </si>
  <si>
    <t>3d17a6f5-08c3-43d4-9302-662785f33540</t>
  </si>
  <si>
    <t>ea2f2638-3686-4d98-ae69-d1c17a9b75cc</t>
  </si>
  <si>
    <t>efcb62a5-8286-4b06-afcd-3e33ca6234ae</t>
  </si>
  <si>
    <t>ef76c9fd-fd1f-4512-afb6-aa2558c0cabe</t>
  </si>
  <si>
    <t>35d22f66-fc77-4ad3-b31e-4a0c71768711</t>
  </si>
  <si>
    <t>85b55839-1e96-44a5-b569-1799c9f0fecf</t>
  </si>
  <si>
    <t>e3f810d1-b907-46ca-aa29-e67ff8e46019</t>
  </si>
  <si>
    <t>d68c2a8a-1a83-44cb-8c08-1383b5b08fa7</t>
  </si>
  <si>
    <t>c0e2b222-1ed3-436e-91c8-0f0fa589ffd8</t>
  </si>
  <si>
    <t>e00e6388-18ca-4113-9422-35eeb1baa399</t>
  </si>
  <si>
    <t>205f621b-902d-43d1-bd96-93b6def47d9e</t>
  </si>
  <si>
    <t>9a8c4e8f-2608-40a7-9bf0-16c990bd8523</t>
  </si>
  <si>
    <t>563fb832-a01c-434e-b673-a057c20390c6</t>
  </si>
  <si>
    <t>56a9a900-a597-400d-b1ad-d71195a5c343</t>
  </si>
  <si>
    <t>5a6ce253-c204-45e0-8e61-8145e4a3686f</t>
  </si>
  <si>
    <t>80abf2f6-ca4c-41c8-8d75-f4ffdca1232d</t>
  </si>
  <si>
    <t>96a376d4-0c24-4799-9b6b-40ad47d45e20</t>
  </si>
  <si>
    <t>9ca4a998-b137-44e4-a101-c3423788960e</t>
  </si>
  <si>
    <t>76d79c03-64c9-47b2-8c7f-919b97d15ae6</t>
  </si>
  <si>
    <t>73f5da24-e418-47e8-84d0-b441a7c1c51e</t>
  </si>
  <si>
    <t>6765e996-5f18-4094-a3fe-f75533b5fcf8</t>
  </si>
  <si>
    <t>ddc6279a-e19f-46ee-bbb7-8125b709e65f</t>
  </si>
  <si>
    <t>34026d07-0e67-4171-aad6-c285d28a484c</t>
  </si>
  <si>
    <t>23e4d0da-3cd7-4c66-a2a7-98da66e61139</t>
  </si>
  <si>
    <t>b1c43a32-2c6c-4395-9fb5-0cb46dd8e2e9</t>
  </si>
  <si>
    <t>f37081a4-87e6-474a-8a1d-1d540b6bf547</t>
  </si>
  <si>
    <t>ffff2688-23c1-4b85-a498-a61b51ab8615</t>
  </si>
  <si>
    <t>b4334a99-9ba7-47ce-a9e6-96872cfb459f</t>
  </si>
  <si>
    <t>6299945a-e1fc-4f06-86d8-843e382a0bd7</t>
  </si>
  <si>
    <t>9a6a6252-60bd-441f-b9a9-1ec58da7398b</t>
  </si>
  <si>
    <t>9d2baf8b-fe60-45fd-8214-74aca1907965</t>
  </si>
  <si>
    <t>040ab100-b0d8-4616-ab83-7be8d21ce587</t>
  </si>
  <si>
    <t>b3f6c5d5-1086-40e2-819d-a12170fbe41c</t>
  </si>
  <si>
    <t>4ad4c41a-c331-421a-84a7-2b00f089a554</t>
  </si>
  <si>
    <t>614941b5-6491-45f4-9052-b3858b1da210</t>
  </si>
  <si>
    <t>6c2557f4-a600-4498-945e-ed3c313b3b88</t>
  </si>
  <si>
    <t>ad2b005b-0ff7-4273-a44d-3deea59d1355</t>
  </si>
  <si>
    <t>73e0f70b-1421-4181-8d32-646d374ee37f</t>
  </si>
  <si>
    <t>683664aa-c32e-42e2-86b0-ec98ac796bfb</t>
  </si>
  <si>
    <t>72b86ba9-0a28-4e14-ac4f-40578722dcb3</t>
  </si>
  <si>
    <t>41158409-4dbc-4150-bedf-cba5c6059325</t>
  </si>
  <si>
    <t>3bcc3a62-106f-4435-a5bb-155204dbfa1e</t>
  </si>
  <si>
    <t>6ec45cb1-461e-47f7-b674-b61dfc0de692</t>
  </si>
  <si>
    <t>a45826a1-0928-4952-bfdd-5514f42ec1da</t>
  </si>
  <si>
    <t>63c6011d-6d8d-4f32-a989-767239c8ca14</t>
  </si>
  <si>
    <t>b1873942-b311-4aad-869a-80fe4cb1ba9c</t>
  </si>
  <si>
    <t>90d8c8a4-2105-4b9b-b53f-13e6976d7e8a</t>
  </si>
  <si>
    <t>d14159bf-efc9-48ef-9e2f-1a0213d54837</t>
  </si>
  <si>
    <t>8547f4a3-5bdc-4de8-880c-44188606ff13</t>
  </si>
  <si>
    <t>5a796686-a9c4-4da4-8af4-5274ceb98c0b</t>
  </si>
  <si>
    <t>33b7768b-6ce0-45c2-a5b3-da82ef4bc922</t>
  </si>
  <si>
    <t>5343a01a-7010-477c-9f02-bab0da32ae03</t>
  </si>
  <si>
    <t>424012c0-811d-490a-a1fe-d012872c48a3</t>
  </si>
  <si>
    <t>7b806519-9379-4edd-ba0e-0efc37b9c39a</t>
  </si>
  <si>
    <t>86f131f3-c2fd-49a3-8266-f041552ee032</t>
  </si>
  <si>
    <t>f528154c-58e2-4422-a1e0-16b149bc93fd</t>
  </si>
  <si>
    <t>403de8bd-c644-496d-ac88-6339e8c042d8</t>
  </si>
  <si>
    <t>00ffc807-147f-4eff-94a3-47bb52fc479a</t>
  </si>
  <si>
    <t>d815eaf4-9389-48b8-942e-844bde2b44e2</t>
  </si>
  <si>
    <t>4d63f361-11ad-4d14-9297-354ced1c40b3</t>
  </si>
  <si>
    <t>4bb41de7-08a1-4a2c-9c7d-4c6054540074</t>
  </si>
  <si>
    <t>825c9fdd-5f91-4565-9ad6-13a6d8df10c8</t>
  </si>
  <si>
    <t>53a42da2-23cb-43f1-9d95-50be10fac55f</t>
  </si>
  <si>
    <t>02e5892c-aa1e-4842-971a-89163425ec23</t>
  </si>
  <si>
    <t>0dda991e-48c6-479d-b55f-55ca40229e27</t>
  </si>
  <si>
    <t>2dd2309e-3660-49ee-a73a-b6af056af727</t>
  </si>
  <si>
    <t>e4c3e0d5-9fac-4998-99b1-9c83be01a058</t>
  </si>
  <si>
    <t>9eb0b77f-c21b-4bfb-88a3-82731a26f48d</t>
  </si>
  <si>
    <t>e3624a5f-6c4d-4533-9a48-4d746208eefa</t>
  </si>
  <si>
    <t>a3c5e1aa-8bd8-4ac8-8ff9-d7b5cf6a90db</t>
  </si>
  <si>
    <t>0ac5c937-72d7-4229-bc61-5a79c95df529</t>
  </si>
  <si>
    <t>f1a9b975-7da8-4e2b-8ae6-1757b4c8eb8f</t>
  </si>
  <si>
    <t>1c0e0931-aa61-4370-8dba-5a6c7a1d1bc8</t>
  </si>
  <si>
    <t>a0282b5f-1b1a-446f-9be5-1908da7a8ccd</t>
  </si>
  <si>
    <t>1bd274a5-1016-4f80-bf0f-c93654d3d5e6</t>
  </si>
  <si>
    <t>38644da7-898c-4abb-821a-64ff6bf102d9</t>
  </si>
  <si>
    <t>7854c79e-7916-499d-ae01-00a2106e2845</t>
  </si>
  <si>
    <t>ce626510-25af-4a8f-a33e-ba41724a6e49</t>
  </si>
  <si>
    <t>08338db1-6915-48f3-8ec8-f0081225d8f7</t>
  </si>
  <si>
    <t>cc167b19-02ad-4016-9e1d-e0b7b3083602</t>
  </si>
  <si>
    <t>9c5bdffb-c189-4d38-9bbd-cabab51460f4</t>
  </si>
  <si>
    <t>f9d178bb-b4c5-4b72-9797-4f13106aaf3b</t>
  </si>
  <si>
    <t>4dbaff07-3ccb-46d7-bfb9-66c5298dee2e</t>
  </si>
  <si>
    <t>a8817deb-0f93-4493-a572-ed04c9115284</t>
  </si>
  <si>
    <t>ee067fd2-6312-4a7a-97e2-780ee3e1a3ce</t>
  </si>
  <si>
    <t>bd7d21b2-e273-40b2-9b75-b19d816d7d81</t>
  </si>
  <si>
    <t>8608f751-764b-448a-9495-c34fee90f51c</t>
  </si>
  <si>
    <t>573706fb-7f93-49a8-8974-b6ca46cd80f0</t>
  </si>
  <si>
    <t>5813d9a3-82b9-4cf8-b7c5-edacb44c8447</t>
  </si>
  <si>
    <t>1d4a44bf-fa43-442a-982a-1655e816418e</t>
  </si>
  <si>
    <t>011193b2-c3cf-4468-8dc3-99a353fb6010</t>
  </si>
  <si>
    <t>f4595ac6-f711-4d42-8d9e-3d79dee3ecca</t>
  </si>
  <si>
    <t>a728e8dd-1491-4639-9ab7-077bdc988c4f</t>
  </si>
  <si>
    <t>1dde003b-b6ba-45ab-8c6e-79fa8ff5987e</t>
  </si>
  <si>
    <t>d2cf1123-0469-4562-9ad9-4940775322fa</t>
  </si>
  <si>
    <t>5eaf326f-f626-4d66-a876-f40a46592fb4</t>
  </si>
  <si>
    <t>b9112360-6be9-40b3-956c-1f22191146c1</t>
  </si>
  <si>
    <t>b73de70b-2139-4a05-9566-218de6d38fa0</t>
  </si>
  <si>
    <t>05b88d5e-f68b-4052-9b97-be9a22ce519d</t>
  </si>
  <si>
    <t>b2995888-5b2d-4c85-8668-7bf82606a84d</t>
  </si>
  <si>
    <t>1e296282-04fc-491c-809a-065a0cb2e147</t>
  </si>
  <si>
    <t>8e60ec62-1920-4860-85ec-af6e82ea3595</t>
  </si>
  <si>
    <t>488b053c-e36e-4646-8cb1-71829f790e45</t>
  </si>
  <si>
    <t>cc8f0c3d-ed51-482c-bd47-81efecc60c33</t>
  </si>
  <si>
    <t>b4a86753-36b3-48d0-82ea-685608f9eddc</t>
  </si>
  <si>
    <t>67c925ff-563b-40cd-a3b4-e4d22ed1ae77</t>
  </si>
  <si>
    <t>7d030f7c-836c-49d0-8b26-1db4aa4002d9</t>
  </si>
  <si>
    <t>4f6cf476-0cbe-4bd9-8608-43d65a8f1cb1</t>
  </si>
  <si>
    <t>90bffb9d-c12b-43fe-a5f6-a86a037ef9b9</t>
  </si>
  <si>
    <t>eaf598fd-ee8c-4660-a198-3891709c7cfd</t>
  </si>
  <si>
    <t>49413a9f-1725-4bb9-a4d7-87916fc35955</t>
  </si>
  <si>
    <t>c9ac83c6-0d26-48b8-90bc-23c70782be81</t>
  </si>
  <si>
    <t>035e3d27-ba64-4796-956c-d57ce5766e0d</t>
  </si>
  <si>
    <t>93aa9807-651d-44a2-b4ed-d4cf64f39008</t>
  </si>
  <si>
    <t>db63ccf9-80c7-4f3b-9bda-dddba0022ffe</t>
  </si>
  <si>
    <t>e4876a3a-7f50-43d8-83a7-ee529ac8290c</t>
  </si>
  <si>
    <t>621bf323-9c02-4076-bba2-322b2cf7533b</t>
  </si>
  <si>
    <t>32f0c31f-c1e2-42e3-8c12-db839683bf6f</t>
  </si>
  <si>
    <t>1677ed1e-a7e2-4d1e-be5d-adaa40d808a2</t>
  </si>
  <si>
    <t>bc2daf47-0b95-4808-92b8-128e954d90d5</t>
  </si>
  <si>
    <t>8a7d8764-aecf-4306-adb1-c13b4929ed9d</t>
  </si>
  <si>
    <t>8800462e-34c3-48f9-a6d6-e259cc8c3401</t>
  </si>
  <si>
    <t>61520319-f6aa-4c1e-9b52-f0d2ea986bf3</t>
  </si>
  <si>
    <t>92a9537a-c8a0-412d-a1f1-f68c6aa0ba7e</t>
  </si>
  <si>
    <t>43211d70-e9c4-4e94-8a2d-6a00d0093a8f</t>
  </si>
  <si>
    <t>3845a49f-212c-42fd-8ce7-25efec9b2f6a</t>
  </si>
  <si>
    <t>41e18de1-f3f7-4ca8-b3fd-9e49963fa29c</t>
  </si>
  <si>
    <t>25fe6c8f-1596-46ff-a96f-8f3bec8ba587</t>
  </si>
  <si>
    <t>af19898b-7542-4f43-aa7a-a8d3e46df27e</t>
  </si>
  <si>
    <t>ea62bb94-2998-4319-8baf-5fc8ac54101d</t>
  </si>
  <si>
    <t>4d5eb592-04e8-4dde-a230-ab4606a8e657</t>
  </si>
  <si>
    <t>941b43af-06d6-4fa0-a446-ca87f042ed6b</t>
  </si>
  <si>
    <t>fe1fc555-f50f-49d6-b5b4-963cf2f36caa</t>
  </si>
  <si>
    <t>ebb6f779-7626-4238-aa8d-85e42d61efb3</t>
  </si>
  <si>
    <t>3c23dbf0-82ff-4c23-9da9-22ae86dbd382</t>
  </si>
  <si>
    <t>8e3599df-7138-4dc8-acd6-ddea3f047d6f</t>
  </si>
  <si>
    <t>02cb102f-dce1-4f75-a422-f595c2f7cc0c</t>
  </si>
  <si>
    <t>a6ea4e13-6c12-4a6a-93c1-e7b3d8e4abb1</t>
  </si>
  <si>
    <t>6260336f-cc41-421a-969a-e6c23a8916fd</t>
  </si>
  <si>
    <t>2c2fafab-8541-4a51-8585-6714bf216750</t>
  </si>
  <si>
    <t>a96430cf-a2dd-416a-956b-9c3b4acc714e</t>
  </si>
  <si>
    <t>556668d6-519e-4fc4-9ff0-0718b0f98027</t>
  </si>
  <si>
    <t>6231dd7f-f3d8-4557-9ff4-c2604a62ab76</t>
  </si>
  <si>
    <t>9ce4c6a6-d8dd-4924-a03c-ee309f9186b8</t>
  </si>
  <si>
    <t>f4a558d3-9120-45ac-b613-9c36794329d6</t>
  </si>
  <si>
    <t>809090b0-ddb0-4b80-9684-ec0a74eb3c0b</t>
  </si>
  <si>
    <t>7e8fb598-1b8f-439b-8450-f3c24b73dc06</t>
  </si>
  <si>
    <t>d295812b-ccf4-4da4-9369-a8f3adb2adfa</t>
  </si>
  <si>
    <t>3593d57b-e6c3-41fc-8c1a-17e97193a014</t>
  </si>
  <si>
    <t>fde9e94d-bb6b-498d-9b48-cf4fa41c6a92</t>
  </si>
  <si>
    <t>8204c698-a915-4263-9655-e3a4fe10a5cc</t>
  </si>
  <si>
    <t>e2ee554f-2e3a-4a20-b691-05b7dd67c198</t>
  </si>
  <si>
    <t>07a20a0c-1c1f-467e-85ae-fcda4a50a9d9</t>
  </si>
  <si>
    <t>d834e57c-8e63-4721-aa49-18837ca64359</t>
  </si>
  <si>
    <t>b729ae43-4b98-4809-b2c4-2e88b899c087</t>
  </si>
  <si>
    <t>b8b35e61-bef7-47fa-ab9f-351f98c85bab</t>
  </si>
  <si>
    <t>a0561a8e-24d5-42c3-b25d-b0f040b3a103</t>
  </si>
  <si>
    <t>dc5dadb2-059e-484d-8aab-bd79300c9dea</t>
  </si>
  <si>
    <t>5836bcef-f3d3-4a6f-9b1d-3d8b2c409e8b</t>
  </si>
  <si>
    <t>9711204c-f8b6-4777-8d0d-9cbd1b958585</t>
  </si>
  <si>
    <t>62aeb5ec-a887-465f-af18-cd2cff37d316</t>
  </si>
  <si>
    <t>f87416fb-6f45-4eec-ac03-d50bb35b2809</t>
  </si>
  <si>
    <t>080bfb4f-64e3-4074-8cd1-86d8c732489a</t>
  </si>
  <si>
    <t>f7c9861c-6cc6-460c-b763-4b7e3b352257</t>
  </si>
  <si>
    <t>560ddf84-12a3-477a-b676-bdcdd1a55e0b</t>
  </si>
  <si>
    <t>f9ae1b19-10f4-46ba-bcd9-413be8dcfafd</t>
  </si>
  <si>
    <t>0fcda433-8b0f-4f47-bc7b-3af63f035b2d</t>
  </si>
  <si>
    <t>a7835b3a-1b73-4b99-bc3b-860ed57afd5c</t>
  </si>
  <si>
    <t>a13b85fc-98e4-4194-94e4-d37e29a0333a</t>
  </si>
  <si>
    <t>78afe73b-115d-447b-884f-1112466268df</t>
  </si>
  <si>
    <t>e15b6201-ecee-4806-99a7-946c0b69b7b8</t>
  </si>
  <si>
    <t>9d0aeb39-5546-4edf-95e0-f1d265f60a5c</t>
  </si>
  <si>
    <t>f48906da-732c-4c25-bafb-30d7e6a3b7ba</t>
  </si>
  <si>
    <t>7b72043c-3d8f-4932-97d5-96d0301b2539</t>
  </si>
  <si>
    <t>eaa33ec8-463d-49ee-bf10-08570fddb80e</t>
  </si>
  <si>
    <t>89536151-fb95-4d96-ad77-959437d4e5aa</t>
  </si>
  <si>
    <t>bdb03fce-8de8-4a54-b143-014639704817</t>
  </si>
  <si>
    <t>fa0fcec6-535e-403d-9474-5d6bdf9618bd</t>
  </si>
  <si>
    <t>ecf98251-bb0c-4edc-9052-310590e8a2c2</t>
  </si>
  <si>
    <t>292f194a-0aec-42af-9d61-f2c1163a67c5</t>
  </si>
  <si>
    <t>80415531-058a-4ae0-8234-9a06b429fa50</t>
  </si>
  <si>
    <t>5ad21ad0-8d43-4708-a1f7-b95aea18233e</t>
  </si>
  <si>
    <t>154339d6-26e7-425b-bbc2-a8ccd3556666</t>
  </si>
  <si>
    <t>5bc13d11-fe25-46ac-9456-50e23b84f7f3</t>
  </si>
  <si>
    <t>c006b375-e045-41a0-8032-2885cdbecd5b</t>
  </si>
  <si>
    <t>fa670923-8d3a-4683-a8c7-cf9997125f34</t>
  </si>
  <si>
    <t>f60dd4c1-4b2e-4b6c-bd9d-b4dc1d1a3611</t>
  </si>
  <si>
    <t>499b0e17-cefd-44f4-9414-b3363a55e173</t>
  </si>
  <si>
    <t>f5090610-c68b-4784-b4c4-62fd04ea8ffc</t>
  </si>
  <si>
    <t>4a27afb6-0cb7-43c8-9a66-7952db872c25</t>
  </si>
  <si>
    <t>27b0d214-1e5b-43ec-a72c-d47ed681e3ca</t>
  </si>
  <si>
    <t>442b395a-41aa-4eac-bbde-0460fd67c21c</t>
  </si>
  <si>
    <t>73f1ab0c-66dd-4372-9cd3-4d3c3636de91</t>
  </si>
  <si>
    <t>afb05643-3d74-49ff-8fe8-6f732d1ae8ae</t>
  </si>
  <si>
    <t>652f8794-04f1-4e64-8f9c-f7dd8dda8983</t>
  </si>
  <si>
    <t>50fa884b-2ab2-41d9-a05e-bce2f6fcc482</t>
  </si>
  <si>
    <t>d87a6580-3383-4257-a721-0f0caec223e3</t>
  </si>
  <si>
    <t>0528ba08-111d-4985-9e0e-7dadd1d9f9d9</t>
  </si>
  <si>
    <t>bffb7395-0ffd-40be-818a-07e40b03428f</t>
  </si>
  <si>
    <t>40c9aedb-131b-4e98-9625-0d2f09ccbbcc</t>
  </si>
  <si>
    <t>751bd9bb-0b94-468f-a8ca-a9ec6ab6ee69</t>
  </si>
  <si>
    <t>112fed40-8588-4fc3-b8ca-d856aa916747</t>
  </si>
  <si>
    <t>3a37b2c3-46ec-4da5-be8b-a1c56d803d0f</t>
  </si>
  <si>
    <t>45a8e1b8-158a-4077-b21b-4765f2031adf</t>
  </si>
  <si>
    <t>9565f0b3-5a09-4e10-afbd-b9342cf4763d</t>
  </si>
  <si>
    <t>976142f3-5ce0-485d-9967-159dd85803fe</t>
  </si>
  <si>
    <t>81097fd9-0873-476a-b1f9-19fcb013b229</t>
  </si>
  <si>
    <t>f3ff1f22-b573-4728-827e-57f9d1111d6c</t>
  </si>
  <si>
    <t>434f5671-6080-417c-b725-8fd11ad35336</t>
  </si>
  <si>
    <t>0a7e3548-4334-427a-9420-b5c568d19cb5</t>
  </si>
  <si>
    <t>3ea0e5d6-c69f-490d-b4d2-80b0ba5d5f9b</t>
  </si>
  <si>
    <t>1024e55a-5c55-46ab-abc6-1e63d8adfb45</t>
  </si>
  <si>
    <t>c69fdf88-2d93-46b8-b539-0e13a26b438e</t>
  </si>
  <si>
    <t>9ebd5591-3969-4155-8fc7-dcd9763dc5a2</t>
  </si>
  <si>
    <t>8acf2743-de2a-47b3-8af3-e0004a2231df</t>
  </si>
  <si>
    <t>66e1e781-506f-43a7-a919-cbb244748837</t>
  </si>
  <si>
    <t>8bc2e793-b6d6-442e-aa8f-f7e74c53bbba</t>
  </si>
  <si>
    <t>b1d5a0b0-f582-4e3d-88f5-0c3701bf6c0a</t>
  </si>
  <si>
    <t>dc5cb227-77f9-4eaf-b0f3-30b1f39df2b3</t>
  </si>
  <si>
    <t>8797c223-b712-4dbe-8c20-dfe0a9783aa5</t>
  </si>
  <si>
    <t>191f9271-d29f-49d0-ae9c-c6e0385a929e</t>
  </si>
  <si>
    <t>f351eb27-d160-4f04-b20e-3a543f22c1fb</t>
  </si>
  <si>
    <t>ed1cbccd-82bc-46bc-8415-8ff8cb12224d</t>
  </si>
  <si>
    <t>6d8e0573-56a7-403c-88b6-dc83777ce6c7</t>
  </si>
  <si>
    <t>dc4affd5-6f99-47bc-85ac-6b9388cde86d</t>
  </si>
  <si>
    <t>02b08a85-898f-4dd6-9475-87a3f0ec990f</t>
  </si>
  <si>
    <t>bd83e048-4409-4b5d-abad-0260f3bb3b66</t>
  </si>
  <si>
    <t>b0f71ced-1c3b-480d-9c36-aa10312caede</t>
  </si>
  <si>
    <t>098b02ae-6406-4365-930d-d48ff72dac9c</t>
  </si>
  <si>
    <t>c53b9283-750e-4503-abc9-82f906552472</t>
  </si>
  <si>
    <t>76bd6930-42ba-43fb-a739-3d14102eb01e</t>
  </si>
  <si>
    <t>6970ea3b-87be-4641-9bde-c3026fed2cce</t>
  </si>
  <si>
    <t>f56f64a6-238b-499d-b07a-0e93268e60cd</t>
  </si>
  <si>
    <t>1af0a46e-54d4-4a3c-880a-c399836dc30c</t>
  </si>
  <si>
    <t>e5390014-9c90-48c3-96d7-24e9ea352f37</t>
  </si>
  <si>
    <t>c109dd33-40b7-47a8-8410-427bed71a991</t>
  </si>
  <si>
    <t>46718d3e-2d2b-4709-bfd3-beb302ef59c3</t>
  </si>
  <si>
    <t>97676eb8-3637-43a4-a70c-5fb0c6b046f3</t>
  </si>
  <si>
    <t>24106f31-2047-4d06-8f8f-257f67fabf09</t>
  </si>
  <si>
    <t>ea425ea1-4bcf-4b09-b094-bcf9a7694d07</t>
  </si>
  <si>
    <t>e9c1d9f5-db94-4222-8046-bf4e21bee82a</t>
  </si>
  <si>
    <t>73c17c61-1f5d-45e5-a611-1bf7ea502b68</t>
  </si>
  <si>
    <t>8dbe4e7c-9f6b-4da8-9997-cfc343a451ad</t>
  </si>
  <si>
    <t>61df544b-8c44-463a-b746-7bed759859d9</t>
  </si>
  <si>
    <t>3ef52675-81b4-40b2-8214-9891deacae13</t>
  </si>
  <si>
    <t>ed8226e5-eff7-4014-bdc4-80dac2642b59</t>
  </si>
  <si>
    <t>0978a693-8a45-4912-b0c8-4ee69d38bfab</t>
  </si>
  <si>
    <t>c17bc4aa-ba1f-4c2f-b8ae-6e9328ecd522</t>
  </si>
  <si>
    <t>a6ce34ca-57d8-4247-bbf8-cc3680fec399</t>
  </si>
  <si>
    <t>23296188-cbcb-4efe-b087-9ede0d66240a</t>
  </si>
  <si>
    <t>e1d8d558-cbf3-40cd-ae00-82511d27b4f8</t>
  </si>
  <si>
    <t>a43d3f5c-ef31-4b6f-af96-a47c17a883d6</t>
  </si>
  <si>
    <t>01f852a0-73ff-4e32-8b92-00d0496b851b</t>
  </si>
  <si>
    <t>39b54b0e-3f97-47f2-96db-8fbee3e87411</t>
  </si>
  <si>
    <t>df5a9beb-e603-4f09-af86-d00eb29e7304</t>
  </si>
  <si>
    <t>621abadd-aa00-44b4-9736-8a6584047a5a</t>
  </si>
  <si>
    <t>bf09c2b1-6b0a-4937-a803-d37a97e2a38a</t>
  </si>
  <si>
    <t>46f9ee24-f530-4cdc-b191-7a8a98967509</t>
  </si>
  <si>
    <t>e5249052-6d15-48b9-b1d9-fc1a9bb4e050</t>
  </si>
  <si>
    <t>2c3eb7c0-29d5-4072-8bf4-73d743abc28f</t>
  </si>
  <si>
    <t>436c0d56-ca31-4860-94ac-adaa3767b178</t>
  </si>
  <si>
    <t>ae543253-ad7d-41fa-a21e-eb4fda9587a7</t>
  </si>
  <si>
    <t>12e00231-16fc-4040-8b02-2ba135e8cbfd</t>
  </si>
  <si>
    <t>0c0f7e71-d06e-4826-8044-1bbf7e9f9dca</t>
  </si>
  <si>
    <t>0e6d75da-8a8d-4364-9aa8-6696f26021ed</t>
  </si>
  <si>
    <t>36cfc85d-4038-4bd1-a6a6-eb932029c767</t>
  </si>
  <si>
    <t>5eebdbea-541d-4d2b-ab4c-d2b2c2e8c88b</t>
  </si>
  <si>
    <t>4a0e0de1-381f-4f98-b3fd-ac8f3868bfc8</t>
  </si>
  <si>
    <t>02c6e393-c93a-4de2-bed2-db677993df6c</t>
  </si>
  <si>
    <t>5d5bd2dc-224e-4beb-9d9a-6fce5aee2397</t>
  </si>
  <si>
    <t>4b5f8524-6e23-4e2c-8091-e9e6eaf8a06e</t>
  </si>
  <si>
    <t>80821045-8dfb-49bc-9c70-2be9ce9ea022</t>
  </si>
  <si>
    <t>112d8a99-a3e4-481e-897e-aed8e4c708d1</t>
  </si>
  <si>
    <t>e0095312-4b4a-46a0-b46c-b29208b49f2b</t>
  </si>
  <si>
    <t>0de6be15-e49a-4d30-a075-bbdfe6e28749</t>
  </si>
  <si>
    <t>0c543328-b030-4648-9c26-e71ffa5fd157</t>
  </si>
  <si>
    <t>f01dc988-0f23-4a29-bef7-4f1520fcaeef</t>
  </si>
  <si>
    <t>76e13c51-b9e5-45a1-aff3-9a51642cf11c</t>
  </si>
  <si>
    <t>96e50dc7-b75b-47eb-b696-bef63a9fc0e6</t>
  </si>
  <si>
    <t>d0b760af-2478-4326-8dd8-eb5d8c772d9e</t>
  </si>
  <si>
    <t>61f5d0ff-c3b9-4b3b-93f5-1c2f18b6e74a</t>
  </si>
  <si>
    <t>1afdc04e-d743-40bc-aca4-3d4c0dc22a56</t>
  </si>
  <si>
    <t>c133d8de-3edd-4dbb-9e8a-83dbbc84b34c</t>
  </si>
  <si>
    <t>7ff853f9-1180-4292-b193-b27822ca91df</t>
  </si>
  <si>
    <t>41229c41-5f69-4447-8d28-61afc486570c</t>
  </si>
  <si>
    <t>b5c77e16-21ea-4646-b3e3-125566215b01</t>
  </si>
  <si>
    <t>46e2c6a0-c33f-423a-9384-a438d50bb85e</t>
  </si>
  <si>
    <t>d51372d4-7c75-496d-97de-86b75e9ec943</t>
  </si>
  <si>
    <t>1bc6d803-a0b0-471f-ad65-2d093598849f</t>
  </si>
  <si>
    <t>36172f5f-59a3-40d0-919b-5cdd94cffb58</t>
  </si>
  <si>
    <t>24429a99-111a-4fec-8245-230d1643ab5e</t>
  </si>
  <si>
    <t>3b26275c-5d2e-461f-81d1-f90e6b0ba1a9</t>
  </si>
  <si>
    <t>82440676-9cf7-43d7-9b37-fde27592ab83</t>
  </si>
  <si>
    <t>ae063dde-9d7e-4b2a-9ad7-c1ac1dc0e588</t>
  </si>
  <si>
    <t>c3110f59-01d7-4fcf-99f8-49a5bb5b24db</t>
  </si>
  <si>
    <t>d6f11963-1e44-4b6b-966f-60cd776f0d93</t>
  </si>
  <si>
    <t>1d9bf067-5c2c-486c-bfd3-4f566f228fa0</t>
  </si>
  <si>
    <t>9ba70884-2723-4959-81bb-645c4eff0e21</t>
  </si>
  <si>
    <t>ed7fbd0d-b7e4-41fc-ac02-ddb90b77d628</t>
  </si>
  <si>
    <t>23fe2fc9-4356-4880-9116-fc6128f7d42b</t>
  </si>
  <si>
    <t>6b1f0e5a-279a-403a-9d32-b152b977a728</t>
  </si>
  <si>
    <t>a63064a8-a22f-41d5-aa18-bf17f05abaa6</t>
  </si>
  <si>
    <t>ebd6b6a4-4d5b-49e3-ac46-6b0e309c0393</t>
  </si>
  <si>
    <t>ecd7fc90-d66b-46de-a234-0eed2bc77978</t>
  </si>
  <si>
    <t>7f62b7a3-8dc2-4870-b3c9-3cb6166d0494</t>
  </si>
  <si>
    <t>92eb002f-b522-42b9-9240-a8ef9a225f48</t>
  </si>
  <si>
    <t>15f46ee9-c63a-467e-bae0-e2ac9e488386</t>
  </si>
  <si>
    <t>a88005a7-9417-447a-b958-996b06f34ac3</t>
  </si>
  <si>
    <t>87853bc2-00ab-4d9b-a3e8-39eaec6c3f88</t>
  </si>
  <si>
    <t>c5e15af9-a58a-4649-8d21-c6735a84c526</t>
  </si>
  <si>
    <t>58042cf1-73e6-4562-877e-5664b3ecfdfd</t>
  </si>
  <si>
    <t>193290e5-2352-43d2-bb30-391b2cd09d64</t>
  </si>
  <si>
    <t>3cb61c06-efe8-4fba-aed2-5656675f45aa</t>
  </si>
  <si>
    <t>f47e6729-d1c0-4d2b-ace5-59f4e0e630b2</t>
  </si>
  <si>
    <t>d061c6a7-00c5-4102-b3a2-9fdb19968769</t>
  </si>
  <si>
    <t>df7d80f3-5d24-44b0-929c-43c2a646f882</t>
  </si>
  <si>
    <t>35d314e3-f035-46b1-b61a-3a770db0982a</t>
  </si>
  <si>
    <t>ecff3eb0-6bed-4317-8ff8-ee0f4437dec1</t>
  </si>
  <si>
    <t>0f1cf3ea-54dd-4b6b-9219-98f26ab891f4</t>
  </si>
  <si>
    <t>02ae19e2-cbcc-4b66-8271-7b9d4c64c0b4</t>
  </si>
  <si>
    <t>185dea92-63ef-48b1-8ef2-77c8e13929f1</t>
  </si>
  <si>
    <t>6fb5ffac-2c41-4c04-825a-386e3f41df71</t>
  </si>
  <si>
    <t>22c5e1ea-2051-42a5-84d0-68c4373b3ea6</t>
  </si>
  <si>
    <t>fda7e917-c910-4bc4-9edb-36a6006e33d7</t>
  </si>
  <si>
    <t>bb330ef3-67f1-4fbf-95a2-c1cfc3c7233d</t>
  </si>
  <si>
    <t>a9216d88-5c98-4388-9240-37cf184decde</t>
  </si>
  <si>
    <t>2ebe8421-0475-4b51-bbc0-17958bffd376</t>
  </si>
  <si>
    <t>8f0a6ff5-d409-4f6d-babc-0ddc6fe2b477</t>
  </si>
  <si>
    <t>9af80532-b9f0-4690-8273-c869247a4c87</t>
  </si>
  <si>
    <t>ff55575d-9a93-4397-aff3-9e0cab96700a</t>
  </si>
  <si>
    <t>975f5ac2-5cef-42ab-b0b9-975c62d2df65</t>
  </si>
  <si>
    <t>ee8e5b8d-edfd-4b0e-8040-1dae92c7114d</t>
  </si>
  <si>
    <t>ef241eb3-0952-4a06-a52b-db456b6787bf</t>
  </si>
  <si>
    <t>24f7dfd2-e441-4b66-a876-f9387f3bf9fc</t>
  </si>
  <si>
    <t>f63f4569-5fa9-4bfb-9c31-47d2d6a3af30</t>
  </si>
  <si>
    <t>273b7943-09ef-45ab-b971-18e447e0a14b</t>
  </si>
  <si>
    <t>a1354040-e444-45ed-834a-0b8a1fd318cd</t>
  </si>
  <si>
    <t>1569d36e-5b57-40bd-8a6e-771d97956e2b</t>
  </si>
  <si>
    <t>6cdb458d-cc91-45ae-be98-abda6dfc539d</t>
  </si>
  <si>
    <t>4f8134e2-4d60-4a1a-8cd7-abcebd838fd4</t>
  </si>
  <si>
    <t>c14d6aa4-cc99-48cf-ab8e-d6478dfb94b0</t>
  </si>
  <si>
    <t>95fa4475-ea62-4bca-ad5a-9bd2f78d7abe</t>
  </si>
  <si>
    <t>cafab407-c2b1-4eb3-930b-72e4b2f13817</t>
  </si>
  <si>
    <t>9d286b0b-425f-449d-b4e8-31bdc924e446</t>
  </si>
  <si>
    <t>803256b1-b268-43af-a492-25cc9293748e</t>
  </si>
  <si>
    <t>5b452736-8651-4a48-a739-277fa7ac3391</t>
  </si>
  <si>
    <t>15a722c7-034f-4ee3-b64b-bc11e25c1109</t>
  </si>
  <si>
    <t>eb88fc61-d1f6-4245-8b55-4b51769d24e0</t>
  </si>
  <si>
    <t>2b450e6c-daef-4ece-aab2-4465e302d21a</t>
  </si>
  <si>
    <t>e1678879-3463-4178-aed9-b92e2e89f4d5</t>
  </si>
  <si>
    <t>4a6100d2-5a7d-4a35-94eb-425fe10f8ad4</t>
  </si>
  <si>
    <t>fd777eca-e899-4a64-a0aa-0ab302f49631</t>
  </si>
  <si>
    <t>b2b0ebd7-d983-4834-a69e-e3f3c2144875</t>
  </si>
  <si>
    <t>619b208e-4574-4daa-8598-6dfa4236b0dc</t>
  </si>
  <si>
    <t>e52f306e-0e75-4823-8e0c-db44102f05f3</t>
  </si>
  <si>
    <t>ab25c1ac-e900-49d4-8fab-29fc3f2752f6</t>
  </si>
  <si>
    <t>42fd28ff-9b33-46da-92c2-395bf55a31d9</t>
  </si>
  <si>
    <t>21d183ca-285a-4e33-a02f-d14181c8338d</t>
  </si>
  <si>
    <t>75d43278-5d31-4206-a9e8-dcece2a9952a</t>
  </si>
  <si>
    <t>f9c2e593-5ee8-4eb1-acb2-f4b1da7a139f</t>
  </si>
  <si>
    <t>72bc639d-58ae-4f42-8274-e5e1a04c496f</t>
  </si>
  <si>
    <t>199afaa2-fbe1-4f94-8a9d-a502fd1b545b</t>
  </si>
  <si>
    <t>9ca0f6c2-74bb-46c1-a018-687c651a8d31</t>
  </si>
  <si>
    <t>adcb9dd5-1a62-4ed3-a0dc-b1a061536c6b</t>
  </si>
  <si>
    <t>0b5c1478-5984-446c-a72a-e615b9b58645</t>
  </si>
  <si>
    <t>f9a00a51-a1fd-4cac-985f-8e6bd05abd24</t>
  </si>
  <si>
    <t>272b1080-3b07-48c8-9636-494ae876af10</t>
  </si>
  <si>
    <t>7cdb423c-8532-434d-86a3-e532ebcdd780</t>
  </si>
  <si>
    <t>8a8d3c6f-7fec-4ad3-ba61-2270f9c60962</t>
  </si>
  <si>
    <t>879179b8-6a84-484c-9b29-b64370ba6ded</t>
  </si>
  <si>
    <t>c7156851-a5b7-4f45-bdca-861dc052bd6e</t>
  </si>
  <si>
    <t>5791569e-0273-431a-b82c-c9c46d5e8b66</t>
  </si>
  <si>
    <t>833ae003-cf17-464e-8f00-b20a4041aff8</t>
  </si>
  <si>
    <t>e545edf8-c932-439f-8176-db1bddd5730c</t>
  </si>
  <si>
    <t>14316260-5546-40da-8a4c-bffcd2a4f1b6</t>
  </si>
  <si>
    <t>60ad0c2d-30d6-4d65-80d7-f93fcf35c114</t>
  </si>
  <si>
    <t>aaa42778-b269-46ab-ab32-d6747fa3461f</t>
  </si>
  <si>
    <t>972c5911-837a-48b5-8188-1a6f757df850</t>
  </si>
  <si>
    <t>7e3cfa2f-0337-4d1e-b930-ef7e50bf295e</t>
  </si>
  <si>
    <t>297b1599-8dbe-4a5f-978b-48ed710d785c</t>
  </si>
  <si>
    <t>db78ebff-fce6-40be-9e46-ddb7b20dd730</t>
  </si>
  <si>
    <t>7c76c34c-fe4c-47e3-9a77-4ae1c3411a3c</t>
  </si>
  <si>
    <t>064476b2-f976-459f-b11e-fae788444bf6</t>
  </si>
  <si>
    <t>cfa5e273-fc1a-4687-aee9-16d560119f7b</t>
  </si>
  <si>
    <t>df1e017d-329a-4738-af91-dd57dd73b826</t>
  </si>
  <si>
    <t>c8ae4604-02bd-451d-aecc-15ced414a6ff</t>
  </si>
  <si>
    <t>e562bac0-8a6e-498b-99ef-984c9f5f7fa2</t>
  </si>
  <si>
    <t>634b0aca-b4c6-4e7a-a80f-961fb6b2e672</t>
  </si>
  <si>
    <t>1fccda79-7c70-4fff-936d-bab0b20a64e5</t>
  </si>
  <si>
    <t>89e07083-8323-4b28-97f8-30a7a6d2b7ea</t>
  </si>
  <si>
    <t>4d6812e8-3def-4ec4-aaa5-c84ad82565dd</t>
  </si>
  <si>
    <t>587feae3-0efd-4751-b3a4-04d81d8a2d7a</t>
  </si>
  <si>
    <t>50e2905d-cf53-4048-8c08-c7c9ab3ba73c</t>
  </si>
  <si>
    <t>53bed7a6-3349-426b-ab0a-ac637c097934</t>
  </si>
  <si>
    <t>e296dabc-22bc-4110-97b7-cfdbca637bc0</t>
  </si>
  <si>
    <t>2a44806e-ab33-4926-afca-d174e6768607</t>
  </si>
  <si>
    <t>e29717ae-0dce-438d-aa9b-8b8068b8772f</t>
  </si>
  <si>
    <t>3d629b0c-a2d6-40d3-b58f-5a4665786042</t>
  </si>
  <si>
    <t>0e743609-13a6-4fdb-96f8-c947313df4a8</t>
  </si>
  <si>
    <t>212980b5-7819-4413-b7cb-7ee32430c80a</t>
  </si>
  <si>
    <t>3cb921b3-af2e-468e-82e4-1881b6fceeaa</t>
  </si>
  <si>
    <t>2233d777-c1db-459e-a54a-8821cce50160</t>
  </si>
  <si>
    <t>bfa9a8c0-0eae-4276-87b3-1f491fa85701</t>
  </si>
  <si>
    <t>ad54c289-e462-4e2d-ab16-7ed7cc3723a8</t>
  </si>
  <si>
    <t>a778d7b4-045b-4f9f-b552-4470d899fe9a</t>
  </si>
  <si>
    <t>6f41fb45-c325-4082-b495-575e39f374aa</t>
  </si>
  <si>
    <t>c6d1c42c-9148-4912-b004-8f863973d035</t>
  </si>
  <si>
    <t>f9d597ce-1cc3-493c-8ee2-1136deeb0111</t>
  </si>
  <si>
    <t>ed1055b7-bd76-4018-b526-2a4bd77720d7</t>
  </si>
  <si>
    <t>791546aa-4d6f-4679-93e9-0997ef38a2f4</t>
  </si>
  <si>
    <t>551f1825-d2cf-4fe4-a47b-795f6527ff38</t>
  </si>
  <si>
    <t>ba876e94-6db9-4622-ac1e-4017c11e00f5</t>
  </si>
  <si>
    <t>efcb9085-1071-489b-bdfa-bd15478e2c87</t>
  </si>
  <si>
    <t>9752f02f-8fcf-4d0d-9b2e-6982b0cb3876</t>
  </si>
  <si>
    <t>4411f38e-3c26-42e2-97e2-7bd97a482b60</t>
  </si>
  <si>
    <t>cb0c4f71-0cb3-4116-8831-74367d669bcb</t>
  </si>
  <si>
    <t>b01d938d-c485-4e7d-99d7-4303c0008600</t>
  </si>
  <si>
    <t>83e56325-76cf-45ae-b2d2-fe1c2d4304f7</t>
  </si>
  <si>
    <t>1ff1736e-c569-4b98-8ead-fa337f4e9d3e</t>
  </si>
  <si>
    <t>947da891-8217-4c2b-aa86-a77e88dbd989</t>
  </si>
  <si>
    <t>522082b2-c686-4ad6-9543-ff7c4f2b0f74</t>
  </si>
  <si>
    <t>e4fa85db-8f73-4cfd-a77e-de0787b74bc9</t>
  </si>
  <si>
    <t>a1c9f242-81ad-4be1-8609-8c134820a8cf</t>
  </si>
  <si>
    <t>52890adf-8515-40fe-8d43-21467c2c8aa5</t>
  </si>
  <si>
    <t>a3700352-9db5-4844-9338-3fd18b2c9330</t>
  </si>
  <si>
    <t>4a9267b3-9033-42fa-992c-ce7c807357d1</t>
  </si>
  <si>
    <t>746aa731-b86f-483d-b2ca-a69b04b630ff</t>
  </si>
  <si>
    <t>1ec582d3-0e8a-40bd-8100-7f8ee4f70975</t>
  </si>
  <si>
    <t>255df4ce-c8a1-4f15-bb7b-0ec9d1577aee</t>
  </si>
  <si>
    <t>721ee5c2-8aae-4084-91b5-5c9d7644a779</t>
  </si>
  <si>
    <t>7447a09f-c725-4ccb-aa6b-795e0d47a908</t>
  </si>
  <si>
    <t>ba6e08af-de0b-4d86-b20d-824247d1d926</t>
  </si>
  <si>
    <t>19b26ad1-5fb9-4a9d-9dae-e5a45e31658d</t>
  </si>
  <si>
    <t>0b4686e0-46b3-48bc-aa13-1c9a760ff99d</t>
  </si>
  <si>
    <t>a1831b14-5eed-4d58-aa91-f758564244e9</t>
  </si>
  <si>
    <t>5c71ee2f-01ab-4cf6-815e-f0cca19d9abf</t>
  </si>
  <si>
    <t>1ee29616-3159-4a10-b3b0-58a3739894d2</t>
  </si>
  <si>
    <t>58031cf1-21fb-4517-8438-0eaa28a8b00e</t>
  </si>
  <si>
    <t>a8566d16-adc1-4d0a-9fe8-d5d9dae6f4ce</t>
  </si>
  <si>
    <t>26a258a0-1f3a-47bd-9ffb-fed99700bc73</t>
  </si>
  <si>
    <t>051523b2-a69e-4ce3-8a07-82d8a7d6f6c4</t>
  </si>
  <si>
    <t>62801631-7f88-451b-a510-72c01d7dcffb</t>
  </si>
  <si>
    <t>aec1f8a6-485f-4a43-929e-4581e40c6a5a</t>
  </si>
  <si>
    <t>4dfbcc51-df91-426e-b2d4-8355c85a6efe</t>
  </si>
  <si>
    <t>be7036a0-cd5d-4437-b2cb-23451e5733d4</t>
  </si>
  <si>
    <t>5ad92c90-73b3-4173-acbb-feae64083c9b</t>
  </si>
  <si>
    <t>92c439e0-f8be-4bd5-9865-1416267bfa3a</t>
  </si>
  <si>
    <t>ba1ce57d-0d36-4dc1-b432-2e28901a374d</t>
  </si>
  <si>
    <t>4cca00d6-c1f2-47f5-a5a6-63ca88c1fd1e</t>
  </si>
  <si>
    <t>172fed83-f403-4413-9302-ae365802c844</t>
  </si>
  <si>
    <t>926a7889-e321-480a-a7b5-9f86c1c15967</t>
  </si>
  <si>
    <t>e337cba2-b33a-4f3a-a708-5f1d6e093662</t>
  </si>
  <si>
    <t>0dbc9ccd-17c1-4a16-81ab-eea9a7d2833d</t>
  </si>
  <si>
    <t>e2ddb6ae-6560-4b77-bc22-bdd493fbc3f8</t>
  </si>
  <si>
    <t>ced55517-9e05-45e3-88eb-c37fdfc75884</t>
  </si>
  <si>
    <t>7229e396-b444-4c88-893c-af95456d2a24</t>
  </si>
  <si>
    <t>1917714e-ccdc-43a8-a04d-b62ee230f281</t>
  </si>
  <si>
    <t>f2898c9e-6bfc-407b-9e7a-b6f739c289e3</t>
  </si>
  <si>
    <t>0e3d3326-50f4-4e9f-9a9e-1dab7393889b</t>
  </si>
  <si>
    <t>d4358127-c32b-4a9b-a28b-ac33372a83cc</t>
  </si>
  <si>
    <t>52b5e90d-9743-4949-a56d-8504c3de2d76</t>
  </si>
  <si>
    <t>5e59b3d3-ecbc-4783-be51-c086ca308e2d</t>
  </si>
  <si>
    <t>5281aaa9-91d6-4885-91d9-550a618a870d</t>
  </si>
  <si>
    <t>28659703-b3ce-4b04-96b8-9c29db654a94</t>
  </si>
  <si>
    <t>d5f9c201-d688-41fb-852f-2087c646ae58</t>
  </si>
  <si>
    <t>6541475d-e1b7-4108-af4e-dcfe52878fb6</t>
  </si>
  <si>
    <t>6a428f98-8816-42b1-9be1-174931f66bd0</t>
  </si>
  <si>
    <t>f891b3e3-9f13-4e8a-a58a-b872ef3b1cb6</t>
  </si>
  <si>
    <t>e569decc-d978-4bce-9da8-aa05b0f07207</t>
  </si>
  <si>
    <t>e4955461-7a18-4491-84ca-24ad0da6c1fe</t>
  </si>
  <si>
    <t>8e812105-a2e7-4494-8449-3cb2d8e3337e</t>
  </si>
  <si>
    <t>8cf0dc20-5a5f-4331-919e-45e7d12e20ba</t>
  </si>
  <si>
    <t>71c46d09-b5c8-466a-936a-c7d4fffae8fb</t>
  </si>
  <si>
    <t>ee4ee59d-23b7-4bc0-bb04-ed95ed164e8b</t>
  </si>
  <si>
    <t>9d84e8d1-010a-47b3-bdd9-28ee254933c7</t>
  </si>
  <si>
    <t>aca1e276-cd57-46d1-a15a-7516eab3120b</t>
  </si>
  <si>
    <t>6f5e710c-e30f-44ea-bacb-1f4485823d08</t>
  </si>
  <si>
    <t>54414702-31e6-4574-9300-dbf796988417</t>
  </si>
  <si>
    <t>6b516014-21be-40bf-89d0-1730014d834d</t>
  </si>
  <si>
    <t>51ac1846-0ec3-4c24-9e03-f48d3465e7d0</t>
  </si>
  <si>
    <t>90f78ddc-645f-4c95-b084-f7ca6921c066</t>
  </si>
  <si>
    <t>083d5597-8f8c-43df-8ad4-48ddb1adba5a</t>
  </si>
  <si>
    <t>076efc27-d647-45ba-aadf-160410f65425</t>
  </si>
  <si>
    <t>be2fa09f-b95f-4b46-a648-7a23d4873531</t>
  </si>
  <si>
    <t>571013e5-a7eb-4f07-ace1-ca0eded7d4fc</t>
  </si>
  <si>
    <t>08ec1435-2373-43be-b08e-f881a6566623</t>
  </si>
  <si>
    <t>c9ca9563-7e76-40d8-ac2c-e585eb686640</t>
  </si>
  <si>
    <t>d35fa408-865c-4201-9057-390360f72369</t>
  </si>
  <si>
    <t>b18c7563-9bec-4aac-a125-24722ae7bcc2</t>
  </si>
  <si>
    <t>4bd93eb7-7378-4f4c-93ed-4504983560d4</t>
  </si>
  <si>
    <t>fb637401-f6f4-4172-8492-8d806fa0b863</t>
  </si>
  <si>
    <t>0e120038-c461-46d9-9b6c-51afd2dc7f93</t>
  </si>
  <si>
    <t>6de2d414-130b-44b4-a7f5-c57f86f53eff</t>
  </si>
  <si>
    <t>98c74910-3c26-49c7-8449-b6b00bb64b0d</t>
  </si>
  <si>
    <t>20bf7d24-58bd-4b22-84cb-db2430a30779</t>
  </si>
  <si>
    <t>ac0fd084-f563-4bfe-89c8-028a052b800e</t>
  </si>
  <si>
    <t>6ab88f2f-0622-4689-b313-2555bce4d0ed</t>
  </si>
  <si>
    <t>03ecc10d-b1a1-4879-b4b0-77a2b69defdd</t>
  </si>
  <si>
    <t>05a85d34-69cc-49e4-96e1-34605cc310f0</t>
  </si>
  <si>
    <t>aacdb39b-9e70-489b-8366-68db9cbf17c3</t>
  </si>
  <si>
    <t>61c59669-773f-4753-b559-16c95e1b2f14</t>
  </si>
  <si>
    <t>0b50c06b-ca9d-4cce-9939-495782044083</t>
  </si>
  <si>
    <t>99313118-c04e-48b7-9cb4-9de6874e4901</t>
  </si>
  <si>
    <t>2f214c46-b6bc-49a0-9694-55a51eed27e3</t>
  </si>
  <si>
    <t>1fa9883a-a061-4cd9-8dd7-17f9cbcbc90c</t>
  </si>
  <si>
    <t>d9f1c17d-8cf0-459e-b6d8-09268e2e4a69</t>
  </si>
  <si>
    <t>2ff3f1d3-fb30-480b-bbdc-1f9dc3f8bd12</t>
  </si>
  <si>
    <t>339cd9aa-9c17-4d16-96d0-6b4e110e49b2</t>
  </si>
  <si>
    <t>0247e23e-a7bb-49f6-b71c-f851839ebdbc</t>
  </si>
  <si>
    <t>0493f954-bc4d-44f3-83e6-ee5152db65d2</t>
  </si>
  <si>
    <t>80a7bd77-bf9d-4c52-ad41-5c38eb3e9e6e</t>
  </si>
  <si>
    <t>50e1b6c5-b97d-4b84-b218-4c814248f6ae</t>
  </si>
  <si>
    <t>17f08994-9120-40c0-897a-f3cd824d8b99</t>
  </si>
  <si>
    <t>c73d317d-ff2e-4436-99b2-bfbf13ac6e07</t>
  </si>
  <si>
    <t>6d8cabeb-df72-4b5e-a1b2-74aa3a3f5557</t>
  </si>
  <si>
    <t>a34ff0d1-f002-4d18-8aa6-815b7cf9f183</t>
  </si>
  <si>
    <t>30477825-b826-489f-a095-a1db4c577d69</t>
  </si>
  <si>
    <t>cc37ce5d-4fdf-49b6-b033-94a954ef3dcd</t>
  </si>
  <si>
    <t>750de102-8e65-4334-8755-418bf6b7b6e9</t>
  </si>
  <si>
    <t>a7b831f9-ebe4-423a-a852-0dd39a10a216</t>
  </si>
  <si>
    <t>3977ad9e-d7e5-4238-9349-14cf142edb42</t>
  </si>
  <si>
    <t>5f3b9a23-6e31-4867-b026-a10dd857a035</t>
  </si>
  <si>
    <t>4e04f224-c0b8-4ceb-be71-49fb3bd48b5c</t>
  </si>
  <si>
    <t>98e77f17-f3d3-448c-811a-98dcba3b8d21</t>
  </si>
  <si>
    <t>fced3925-baa6-4a38-bb8e-0b1114a1ce0d</t>
  </si>
  <si>
    <t>1a2dd718-b774-4ca5-b9be-9f77cc48584f</t>
  </si>
  <si>
    <t>119a3893-ecb2-411b-a5e2-9fe2e7b06b10</t>
  </si>
  <si>
    <t>91e5df00-d32d-4550-a37c-a0e488f8ebf1</t>
  </si>
  <si>
    <t>9cf91b6b-5723-4fc5-8f9f-512d016a4547</t>
  </si>
  <si>
    <t>a75a5cce-0a31-4eec-abbb-53f0a6638e75</t>
  </si>
  <si>
    <t>3e5133bf-8d8e-4789-9e26-91f3f569e536</t>
  </si>
  <si>
    <t>5115503f-b017-48ae-a9f5-fecb04322595</t>
  </si>
  <si>
    <t>53cbd7c1-356d-436e-a48b-4993bc5a967d</t>
  </si>
  <si>
    <t>59266cf9-af1a-4495-bcb9-17f1a0fe1611</t>
  </si>
  <si>
    <t>a15c8a24-1fcd-41f6-a924-d5a1138635a5</t>
  </si>
  <si>
    <t>25edb919-c278-4656-9e68-5ebb10b41605</t>
  </si>
  <si>
    <t>263ebecb-23ed-486b-a71c-9fd3284d535e</t>
  </si>
  <si>
    <t>9ef9ea8c-dddf-4a14-b7ae-2715ac2c34c9</t>
  </si>
  <si>
    <t>a2b1ee70-0b42-4d67-ae9a-b9a669d04bd8</t>
  </si>
  <si>
    <t>780ff7df-f839-4448-8dee-c97a16f4f0ba</t>
  </si>
  <si>
    <t>10cbc0f2-0072-4970-9562-cb76c17ca6a6</t>
  </si>
  <si>
    <t>777571fe-64ee-466d-8d74-dc76b293473c</t>
  </si>
  <si>
    <t>bd7a78ba-6e2b-4c07-bc18-9728845237ad</t>
  </si>
  <si>
    <t>98ca5042-5a43-4bac-b83a-34241fc470ed</t>
  </si>
  <si>
    <t>3a8f694d-40f5-4064-bc49-87a13de8c68d</t>
  </si>
  <si>
    <t>b1fb6354-d840-4c48-8958-4fd7408f06ed</t>
  </si>
  <si>
    <t>23dd1810-3d8a-459c-b94b-cdfba5bcac1b</t>
  </si>
  <si>
    <t>2c66f35c-0fef-4090-a800-f780c38a476d</t>
  </si>
  <si>
    <t>5cded3bf-c06d-4676-a995-afefde5a5a96</t>
  </si>
  <si>
    <t>12475b1d-ec49-43a7-910f-676cf5291ef8</t>
  </si>
  <si>
    <t>bd312a71-7dff-4513-925d-60e04ea44a40</t>
  </si>
  <si>
    <t>ae25245e-ec5b-4259-b28c-cc3f6223c212</t>
  </si>
  <si>
    <t>0266ab37-92bf-47ca-b675-513fe08ae5c4</t>
  </si>
  <si>
    <t>243be6f2-6db8-4c49-b604-371407d043b9</t>
  </si>
  <si>
    <t>7dcba3ee-fb66-4320-9914-a82bce76ec7b</t>
  </si>
  <si>
    <t>da2f145a-13d5-4e44-b5c9-427d3e4a5b3a</t>
  </si>
  <si>
    <t>2e920b70-60a3-4de1-846e-6413085af528</t>
  </si>
  <si>
    <t>af729a91-66ee-45b0-a421-95b89dd7c153</t>
  </si>
  <si>
    <t>8b443734-28ab-48b0-bd8f-ffc83a568046</t>
  </si>
  <si>
    <t>197b36b6-f303-4d66-8c5e-e76df892028e</t>
  </si>
  <si>
    <t>0250dfa6-865b-4143-abd1-9ff9dcc8d85a</t>
  </si>
  <si>
    <t>7a836890-421a-42a8-9f6f-86fac85af710</t>
  </si>
  <si>
    <t>2eacc9a9-4f59-44be-8b1a-3c6b417dc4da</t>
  </si>
  <si>
    <t>41f7a249-ac10-4fad-a829-c602ff7956a7</t>
  </si>
  <si>
    <t>c2a46f67-648d-46ac-afd8-78837f00b161</t>
  </si>
  <si>
    <t>e68e863d-b5d7-49b9-8f76-980cc44babf9</t>
  </si>
  <si>
    <t>cdd637ea-f819-4602-8030-38698b1aea16</t>
  </si>
  <si>
    <t>9046028c-3336-4ad2-b101-8d343bf457fa</t>
  </si>
  <si>
    <t>ba9e9ac5-27c5-435d-a02d-03ecf8041a21</t>
  </si>
  <si>
    <t>4835eb9e-b2a5-4ed7-9c81-50e7c3ff7f86</t>
  </si>
  <si>
    <t>a5632be4-7e18-4f45-b1d8-c42c89d2c9c7</t>
  </si>
  <si>
    <t>b6ed17a0-1aef-4e37-9677-968db4569483</t>
  </si>
  <si>
    <t>2c9f4cea-bc63-4622-a039-fefe01eaa6b4</t>
  </si>
  <si>
    <t>609a2ac6-8348-4f4e-bb96-8c2ced18b3fb</t>
  </si>
  <si>
    <t>c9ca5f5d-04f2-4ccf-b0e5-d89799850d36</t>
  </si>
  <si>
    <t>6fcca96b-6fae-4d64-94a3-3d2bf224ff3e</t>
  </si>
  <si>
    <t>32e37719-e34c-4899-935f-eddf7afbadbb</t>
  </si>
  <si>
    <t>59c7c01d-5b7e-4ab9-bde0-ada803d4c536</t>
  </si>
  <si>
    <t>ff4577c0-0d9c-4051-aecc-a3acd08215db</t>
  </si>
  <si>
    <t>f0ec58c4-ad15-4241-9240-07c598364f8a</t>
  </si>
  <si>
    <t>709066af-58b4-4f93-9da8-a9ac5cfa776f</t>
  </si>
  <si>
    <t>5ac9a9eb-0817-4815-8306-facc854ffb2d</t>
  </si>
  <si>
    <t>4cebfd91-e0ee-47ee-aec5-8517c0497abc</t>
  </si>
  <si>
    <t>47d62bd8-36b3-4c9e-9978-6d75368f6333</t>
  </si>
  <si>
    <t>9d461c54-32fc-4a02-bda3-b211280fa67d</t>
  </si>
  <si>
    <t>80c35a62-5066-48df-bef9-98a443df54ad</t>
  </si>
  <si>
    <t>a48cf02a-a2a6-4c12-9909-13cfe68c865f</t>
  </si>
  <si>
    <t>3d58992d-467c-449b-852d-58b7a45cd1bb</t>
  </si>
  <si>
    <t>a3ac1912-58b6-4bd5-97c5-165c28bcfca5</t>
  </si>
  <si>
    <t>465dc005-d528-4235-89c7-6404b807e18e</t>
  </si>
  <si>
    <t>1e816dfc-978e-475c-8a46-c664c7826471</t>
  </si>
  <si>
    <t>f6d90ccd-7be8-43e9-a275-5858842fc6a1</t>
  </si>
  <si>
    <t>0a9fbfba-7a65-4da7-b3c9-7d07f32ba3ed</t>
  </si>
  <si>
    <t>82627207-af1f-4a74-beb5-481cadb6d367</t>
  </si>
  <si>
    <t>1626b786-dc8e-4e0c-88a3-89b8d9d66de2</t>
  </si>
  <si>
    <t>75ae56ad-999a-42fe-b917-8076e272d3ed</t>
  </si>
  <si>
    <t>e1fcd68c-4cda-45c1-bd14-45440f9bee10</t>
  </si>
  <si>
    <t>d9852e18-ca67-4cea-8ffc-8e2cf1713b6b</t>
  </si>
  <si>
    <t>d10d0c7d-034b-4b50-8c34-d162217f51f4</t>
  </si>
  <si>
    <t>3f599139-b5ec-4513-b78f-95d20b2e9c64</t>
  </si>
  <si>
    <t>a690ae7d-bcef-477a-82c6-3de26941289e</t>
  </si>
  <si>
    <t>dc52f439-0502-4497-b5ce-fd9211475e9e</t>
  </si>
  <si>
    <t>b565fb46-bf47-46b2-81c5-734ec48e67ee</t>
  </si>
  <si>
    <t>04262a7d-71a2-4824-8557-9be5721c357b</t>
  </si>
  <si>
    <t>f13b5c75-fe0b-4aa1-988a-51462491e29c</t>
  </si>
  <si>
    <t>e3d91a1a-68df-4b88-ac71-60ae9c2a39c5</t>
  </si>
  <si>
    <t>b527dc98-ca6a-4cd2-a006-045d1ba979d7</t>
  </si>
  <si>
    <t>16d7564d-0411-48a1-b0a2-9353000f32fa</t>
  </si>
  <si>
    <t>2572ebd9-b395-483f-ac89-377de65621bb</t>
  </si>
  <si>
    <t>3dfeda2b-111f-4be7-8c90-a7909478f434</t>
  </si>
  <si>
    <t>a302c34f-e4d1-4181-aba5-181ae9932bdf</t>
  </si>
  <si>
    <t>5e994fff-e266-42a4-b6a2-c9d7acc1cd05</t>
  </si>
  <si>
    <t>e96904dd-816e-4de5-a53f-5d8cdc592b13</t>
  </si>
  <si>
    <t>765e1dee-a2e8-4421-ab9d-8bf6c1ece48d</t>
  </si>
  <si>
    <t>42d36dac-5f7e-49e0-bf9a-ad5b42d93c71</t>
  </si>
  <si>
    <t>fb1c1578-9058-400b-bb43-6ffb5bf231bc</t>
  </si>
  <si>
    <t>39e691fd-5661-4721-8354-ff77a51ae7e4</t>
  </si>
  <si>
    <t>edc90dbf-70e3-48f3-83de-5f1f5d0c158c</t>
  </si>
  <si>
    <t>0db166a8-6ce8-48a3-9c08-1c672cea3ecd</t>
  </si>
  <si>
    <t>45c3ce1e-dfeb-4897-8ff9-75de8ee545b3</t>
  </si>
  <si>
    <t>8a105676-b192-4175-8df3-aabeac5d0009</t>
  </si>
  <si>
    <t>f5d28f10-0ecb-40b9-b49d-63d6147419ec</t>
  </si>
  <si>
    <t>fe4cad8a-c6db-400a-91d2-a19e4e600e1b</t>
  </si>
  <si>
    <t>cc06f173-b0db-4e1c-8356-525a14374cf4</t>
  </si>
  <si>
    <t>9742f663-5063-468b-a04f-447d4b4a1026</t>
  </si>
  <si>
    <t>423bd9b3-d253-467c-84b9-85167a722470</t>
  </si>
  <si>
    <t>1da5f5fa-7d03-421a-8e1a-5b16d5d99a16</t>
  </si>
  <si>
    <t>c172923d-113d-458e-8d1c-82be406c1cd5</t>
  </si>
  <si>
    <t>8f78c5fa-f432-4c90-87ca-d91fab10629e</t>
  </si>
  <si>
    <t>5f139619-77c2-4fe0-8c27-ad96ea0158e1</t>
  </si>
  <si>
    <t>dfebeb0d-73b0-4730-b226-ffe0e214e2fb</t>
  </si>
  <si>
    <t>fcf326b1-9a79-490e-819b-2fb7e753634c</t>
  </si>
  <si>
    <t>319eeed8-f985-4344-b41d-a723c66acd0b</t>
  </si>
  <si>
    <t>78d8acb1-730d-4f10-9cf8-6882f53852dd</t>
  </si>
  <si>
    <t>d55d94be-a5d8-4d0a-b7e1-65b5b4bb11e9</t>
  </si>
  <si>
    <t>315ea4ff-d55d-4abc-ad6b-9c577fa9930b</t>
  </si>
  <si>
    <t>cd2e7340-9e8d-460f-b10c-99c643cf8214</t>
  </si>
  <si>
    <t>cce1ec13-7c2a-4500-a2f4-63752cc3c364</t>
  </si>
  <si>
    <t>ccd8a8e4-27b2-4ac9-bf20-7e3818eb19fe</t>
  </si>
  <si>
    <t>9d9d2237-922a-4c4c-92e7-1b4123fd88fd</t>
  </si>
  <si>
    <t>8fdac135-41f0-402e-ae13-43809751706c</t>
  </si>
  <si>
    <t>6ae2d07d-9d52-4fe7-a648-965942bfd582</t>
  </si>
  <si>
    <t>78e43f0d-7705-41aa-8c93-3e7a6132653c</t>
  </si>
  <si>
    <t>09ac7943-9994-4a08-adc2-f4da92f3651a</t>
  </si>
  <si>
    <t>22208676-d2a5-4a93-bf98-10eeb1e4d0e8</t>
  </si>
  <si>
    <t>811e4951-e8bf-4cf4-a517-3009a0548b63</t>
  </si>
  <si>
    <t>617d65db-3ef0-4caf-907e-88e4b5f62b11</t>
  </si>
  <si>
    <t>63970b99-caba-4ee5-98d0-1d5c4a56db1b</t>
  </si>
  <si>
    <t>c072a2b1-34e5-4837-b97a-a5193f64c269</t>
  </si>
  <si>
    <t>b07c3826-4c39-4ac1-adfe-fbe86bf429ee</t>
  </si>
  <si>
    <t>3ff5d048-d711-48db-b3a5-514cf74a18c8</t>
  </si>
  <si>
    <t>f6487262-cd73-4793-94c3-867d46dea314</t>
  </si>
  <si>
    <t>4ea27831-e594-4c91-8071-ba0e440baa71</t>
  </si>
  <si>
    <t>78a75d6f-da62-4aeb-8fa9-47db7579316b</t>
  </si>
  <si>
    <t>f69e4767-de3c-41ac-b2e1-5d0046f16c8b</t>
  </si>
  <si>
    <t>96bd40e0-94fa-4733-afa6-5e64e21bf495</t>
  </si>
  <si>
    <t>2702a949-bfd2-40a0-b5a4-fbe7c860e550</t>
  </si>
  <si>
    <t>c6ba04dd-76b6-4df9-9f91-78e00137fd30</t>
  </si>
  <si>
    <t>69c26452-eead-49dd-a04e-7590ef3a7c60</t>
  </si>
  <si>
    <t>7c3aaa7a-e78b-457b-abff-7abf9ecb247a</t>
  </si>
  <si>
    <t>33b9693a-1135-48e7-a621-41a007dcd1b7</t>
  </si>
  <si>
    <t>2f5bb45c-fb80-481d-ae5d-a5debb37b5c3</t>
  </si>
  <si>
    <t>8953a755-aaba-4768-b5bc-d548acfc09c6</t>
  </si>
  <si>
    <t>5423e3dc-7a1e-4af9-bb2b-046f32ec6ffd</t>
  </si>
  <si>
    <t>d7dae4ce-fcb2-45e6-a3eb-eb617d344dd3</t>
  </si>
  <si>
    <t>8901efcf-0941-4a70-96fa-36bc8c05ab85</t>
  </si>
  <si>
    <t>c4072ac6-cf7d-41b6-9bac-060426cbfe6b</t>
  </si>
  <si>
    <t>b157b1d4-5c06-4916-a1df-ce9278191519</t>
  </si>
  <si>
    <t>f146623e-4d5d-42a7-a789-1cf3417cbb58</t>
  </si>
  <si>
    <t>93b55782-6df4-49d4-9118-17f366c42f08</t>
  </si>
  <si>
    <t>4f60c895-996f-4ff1-9474-d16763a43a13</t>
  </si>
  <si>
    <t>b52c568b-a73c-4d93-9e57-a0c61a4738de</t>
  </si>
  <si>
    <t>58fbebac-efd1-4642-a3d9-f4d700f9899b</t>
  </si>
  <si>
    <t>10fe6862-1562-48d9-8c10-04edc1222774</t>
  </si>
  <si>
    <t>8a65c4bd-162f-4df0-b870-63cbdc40637f</t>
  </si>
  <si>
    <t>55ecd4ad-a7c5-4c76-9f7a-1d5f13699625</t>
  </si>
  <si>
    <t>3e758236-ab16-4252-95ee-ca194fec80a2</t>
  </si>
  <si>
    <t>4cbee11e-c83e-4ad0-9c10-ecbd767a450b</t>
  </si>
  <si>
    <t>cddeac2c-19bb-46c1-a2f5-666b2fcf460b</t>
  </si>
  <si>
    <t>d3a03604-e82a-40dd-9a2c-c0ffb6770e08</t>
  </si>
  <si>
    <t>281c7506-9bfd-484d-ba4e-cad00c9cfb85</t>
  </si>
  <si>
    <t>d0cd4aed-e78e-4a27-b03a-4ab6c6f558ea</t>
  </si>
  <si>
    <t>997d93e8-90cf-4b82-a285-754338314b9b</t>
  </si>
  <si>
    <t>6adeef77-72b6-42dd-afaa-aa9dc06faf89</t>
  </si>
  <si>
    <t>af7c83ff-2470-4e2a-bc44-3b287430c982</t>
  </si>
  <si>
    <t>24489d94-5d98-4d98-adec-f7ea5cbbe1ab</t>
  </si>
  <si>
    <t>2415d9f2-9386-48df-b163-c82f7a84632c</t>
  </si>
  <si>
    <t>c6a02fba-121c-4d80-81f4-45351c806820</t>
  </si>
  <si>
    <t>6fa1da4c-4f52-4e85-8900-f904b9e1dca5</t>
  </si>
  <si>
    <t>aab2e607-04e9-4d2d-a550-825e2460adea</t>
  </si>
  <si>
    <t>5fb02719-9063-4c63-b8ea-fd538e5c2b09</t>
  </si>
  <si>
    <t>d8acb1af-efdc-454f-a073-22754894b7d3</t>
  </si>
  <si>
    <t>560a9523-ce7d-4de4-b8dc-deb72428824a</t>
  </si>
  <si>
    <t>8df5d158-8dbd-4ee8-8562-e3a7d1932661</t>
  </si>
  <si>
    <t>1e12b08b-1a6e-456d-892d-32347ff629ac</t>
  </si>
  <si>
    <t>9afaf572-963b-4e3a-bf89-ea8315c2bb48</t>
  </si>
  <si>
    <t>2b740a32-07aa-451a-951f-141ec61e0611</t>
  </si>
  <si>
    <t>045424e6-77b6-4c45-b5ff-82c4ba6ea958</t>
  </si>
  <si>
    <t>35d67a56-ee36-45f3-b3b3-5e8ccf1df981</t>
  </si>
  <si>
    <t>c6ab8dba-0db6-4161-b353-b1d5df5300e6</t>
  </si>
  <si>
    <t>de6fa26b-7fda-468b-82f0-ffbef0f5bb94</t>
  </si>
  <si>
    <t>f6280cba-db96-4307-95e5-e556c99c9a9f</t>
  </si>
  <si>
    <t>7ce8ec36-e341-44b7-b000-1cdcc0ec8024</t>
  </si>
  <si>
    <t>db3d977b-69b6-4532-9806-8b91a202e239</t>
  </si>
  <si>
    <t>8b2e8dba-4c46-43cc-a269-5f483eaf1ce9</t>
  </si>
  <si>
    <t>6aa780a9-e90d-49a8-b8c2-190eabe3a9e6</t>
  </si>
  <si>
    <t>a47542a3-652e-4e31-95aa-fa6a264594c0</t>
  </si>
  <si>
    <t>605c2e58-0eaa-4ed5-bebd-855ec39fdacd</t>
  </si>
  <si>
    <t>883c2eb0-c7ce-4e11-8543-4cf9b5a3f878</t>
  </si>
  <si>
    <t>187caab8-8898-4829-85e2-f4c3d9794601</t>
  </si>
  <si>
    <t>c1121bce-7f57-49ba-bfaf-0e8c4f323c19</t>
  </si>
  <si>
    <t>f3a56e0b-17c6-4ebd-8172-0a442b46d50a</t>
  </si>
  <si>
    <t>ada0837e-4bef-4421-b927-e2327a3e2403</t>
  </si>
  <si>
    <t>0c8b2aff-1959-447e-a73b-334ddd7b443d</t>
  </si>
  <si>
    <t>3063c67e-f0e5-47ee-a2d4-ad0e80c308b8</t>
  </si>
  <si>
    <t>c078739d-8373-418b-81ec-ca8ba3964bf3</t>
  </si>
  <si>
    <t>c48e8e6f-bd04-424e-9c30-99cf0ef248ed</t>
  </si>
  <si>
    <t>f4fbaefc-a4a5-43e7-959f-7546d5be2f80</t>
  </si>
  <si>
    <t>3405c2bd-f745-485c-ad63-c088a39602a3</t>
  </si>
  <si>
    <t>2b086034-964a-4f69-b4c7-272d5d09cf4d</t>
  </si>
  <si>
    <t>3a6e3eda-618a-41ff-b869-b15aadd89bae</t>
  </si>
  <si>
    <t>851c0031-f2a6-4646-beef-52c8f502f424</t>
  </si>
  <si>
    <t>c6819abd-6682-4002-9d0f-7d6c8c71daa2</t>
  </si>
  <si>
    <t>b29e1b1b-2c3e-4a65-a2d0-790b70875d4d</t>
  </si>
  <si>
    <t>4b9c3e0a-2b71-4721-9135-17c5c9ac559c</t>
  </si>
  <si>
    <t>ccc18155-38a5-4049-8aae-7c921232bd60</t>
  </si>
  <si>
    <t>27ab401f-720c-4c7f-aa5a-a6b46085aa62</t>
  </si>
  <si>
    <t>95efb1b2-47d0-4748-aa3e-89704aabcf03</t>
  </si>
  <si>
    <t>d4590398-f482-408b-82f3-97cfcb807dfb</t>
  </si>
  <si>
    <t>2ba7191a-919e-4786-a836-9f39082da66d</t>
  </si>
  <si>
    <t>faa2c953-e303-4739-85c3-359016cede16</t>
  </si>
  <si>
    <t>6e6e20f9-285e-40cf-ac41-817b189e855b</t>
  </si>
  <si>
    <t>5237f625-4326-4c91-9e03-d590464b53d8</t>
  </si>
  <si>
    <t>c595c77a-5beb-429e-888a-ae93be536e41</t>
  </si>
  <si>
    <t>e4449b94-b646-40f5-9197-477b506b389e</t>
  </si>
  <si>
    <t>35f02aee-d8d1-4b50-a3ad-00174b78725b</t>
  </si>
  <si>
    <t>c75ab93b-07e4-4f3d-8fdf-ee01a0551528</t>
  </si>
  <si>
    <t>3b7bf6f9-557f-40ed-83a8-5c951b7aa11c</t>
  </si>
  <si>
    <t>9c336d39-b9ae-4017-83af-f9dc2eef3c4f</t>
  </si>
  <si>
    <t>23fcea76-d48f-4ca2-95a6-18e643528d88</t>
  </si>
  <si>
    <t>a24c123f-c8a8-44ec-87cd-02db37774944</t>
  </si>
  <si>
    <t>95623217-88ab-46bc-a176-bee09f733b5c</t>
  </si>
  <si>
    <t>aef39bd0-9fa2-4769-8c18-7faa36a18b1e</t>
  </si>
  <si>
    <t>5102fd87-350b-437c-8a4a-e540ba5cc8eb</t>
  </si>
  <si>
    <t>5856d0aa-38b3-48fa-8d91-34f53c9b73e4</t>
  </si>
  <si>
    <t>8a69ff5d-0109-48d8-bcc3-80de8c72c56e</t>
  </si>
  <si>
    <t>0a5f6875-359e-4537-8725-d4245f55a002</t>
  </si>
  <si>
    <t>7e13fb43-2fd3-4326-aa45-b464cf3aa08e</t>
  </si>
  <si>
    <t>6df0d130-9a7c-4af9-92c3-981127ec302b</t>
  </si>
  <si>
    <t>27fa0db8-d0e5-4de5-a3da-bd5ed5cbb13e</t>
  </si>
  <si>
    <t>4ba8045c-a150-4381-af4b-041d209da4a6</t>
  </si>
  <si>
    <t>65b202fa-d244-4be7-a671-045735a59e54</t>
  </si>
  <si>
    <t>bb022da4-51c9-46ff-b110-2c8e579e2e80</t>
  </si>
  <si>
    <t>dcb6d3be-f0ed-4544-8057-32440dd484ee</t>
  </si>
  <si>
    <t>73bec163-eeec-47dd-9e9d-afb05d696a50</t>
  </si>
  <si>
    <t>6f872b8d-d03d-4e7a-b659-8e1d5f49684d</t>
  </si>
  <si>
    <t>7baebfc5-33b4-43ed-a0aa-35dc63401ed9</t>
  </si>
  <si>
    <t>860c4705-56b4-4187-b2bd-e930577f9b09</t>
  </si>
  <si>
    <t>95cd06df-e9c1-479b-9381-a5a59622b57b</t>
  </si>
  <si>
    <t>37a8e269-8ba5-42cd-bd71-986addf538e8</t>
  </si>
  <si>
    <t>9f38922f-2019-4ad8-b61f-afeea94e9024</t>
  </si>
  <si>
    <t>a1253f20-bedf-4f3a-935f-e2956828debd</t>
  </si>
  <si>
    <t>791fc51d-d345-4a32-97af-4c9905352149</t>
  </si>
  <si>
    <t>77c320dd-7cf9-4e7a-b32c-dd5bb31ccf25</t>
  </si>
  <si>
    <t>75e73ef5-a4f3-4c7d-8667-76394b6e4acc</t>
  </si>
  <si>
    <t>f1783c0b-0d00-4511-92c5-c48bd57516f1</t>
  </si>
  <si>
    <t>8f6047bb-168e-47e8-8014-b0f2389a0b4c</t>
  </si>
  <si>
    <t>f8664b16-8c3a-4f40-9200-5dac06f98051</t>
  </si>
  <si>
    <t>1eca1b47-0118-4423-996a-88e0e347d6dd</t>
  </si>
  <si>
    <t>57922205-f4d6-4326-8609-be4a86f9b02a</t>
  </si>
  <si>
    <t>c29875ba-60dc-483b-b4b4-9b40b8ec4539</t>
  </si>
  <si>
    <t>a1d1ae97-a2e7-471d-be53-871478a4937d</t>
  </si>
  <si>
    <t>868bd619-ccd4-434c-89d8-ea11624fa641</t>
  </si>
  <si>
    <t>dd1eefad-f9c4-43e2-8a88-3e03d427947a</t>
  </si>
  <si>
    <t>be3fe664-e85a-4439-b197-9da2910f0d89</t>
  </si>
  <si>
    <t>ed3c7edd-384c-44d9-b5cf-d49d8eac219f</t>
  </si>
  <si>
    <t>f946de83-cc2c-4302-8f38-8936126aa169</t>
  </si>
  <si>
    <t>38f6a375-4154-47f6-a350-9ba082473678</t>
  </si>
  <si>
    <t>bb813006-1d1e-4b0a-a6ec-ee618099de15</t>
  </si>
  <si>
    <t>69df3ef0-ac4b-44ca-a07b-c299cce7dcc1</t>
  </si>
  <si>
    <t>c6b882a1-ccc1-4e33-82ef-ddbdbec72a26</t>
  </si>
  <si>
    <t>3b8176ac-9da4-4af1-883a-8f1455df51f3</t>
  </si>
  <si>
    <t>79fa3723-e3fa-4d6f-a748-1e8c87c0f4dd</t>
  </si>
  <si>
    <t>b99f101a-9ac3-4fed-80a5-b7d2972efbd2</t>
  </si>
  <si>
    <t>43913d0c-1816-42a7-8594-f88f47f915d3</t>
  </si>
  <si>
    <t>ba0d2959-d536-4b5c-ae86-baa1795ed89c</t>
  </si>
  <si>
    <t>015155d8-2c02-46ff-9fab-26fa28e303f9</t>
  </si>
  <si>
    <t>adecd795-af3b-4e0b-8907-4fae355c8a3f</t>
  </si>
  <si>
    <t>99831ce8-f441-4b69-b544-80f1f83e12cd</t>
  </si>
  <si>
    <t>4807a811-ac25-460e-9e58-3cd381dc7678</t>
  </si>
  <si>
    <t>bb2fbb0d-d702-48c2-b022-4962de68d373</t>
  </si>
  <si>
    <t>6bf47d45-ed51-4f74-af46-365a66546dc6</t>
  </si>
  <si>
    <t>31df27f1-827e-49e7-afd5-77439d9587d6</t>
  </si>
  <si>
    <t>b4880f08-6e08-424c-8a59-80e4c58e3120</t>
  </si>
  <si>
    <t>82376176-93ef-4a88-8766-a5d788223a4a</t>
  </si>
  <si>
    <t>a751b9f1-0029-46b8-8c11-53a3f1958501</t>
  </si>
  <si>
    <t>b40a8ac0-8f2f-4d6c-81d0-c0ce0a0de9c9</t>
  </si>
  <si>
    <t>9eb38045-ffa6-42eb-acab-a6935895fe71</t>
  </si>
  <si>
    <t>de013da3-c161-485d-b28f-e4558052eb4e</t>
  </si>
  <si>
    <t>3c9072ab-ebf7-47f7-bad4-9202778418f9</t>
  </si>
  <si>
    <t>7617b9d7-4d5b-4d0d-bb55-81faa6d8b635</t>
  </si>
  <si>
    <t>88fcbcd3-ab90-4a68-902d-1035a5cf8f71</t>
  </si>
  <si>
    <t>683935af-7822-4b5a-a005-8fa59e571b69</t>
  </si>
  <si>
    <t>be5563dc-7e00-4f83-92a9-e5b749d0012d</t>
  </si>
  <si>
    <t>901e84fe-926b-4347-bc5a-d9e57071d0ae</t>
  </si>
  <si>
    <t>cd937824-9749-4d99-96fc-6b806e3316b5</t>
  </si>
  <si>
    <t>e31cee8d-69bd-46c4-b4b1-0fb7d9bc8a66</t>
  </si>
  <si>
    <t>397bc48c-8e2d-4497-b86e-d3b8e0493340</t>
  </si>
  <si>
    <t>496b934c-ca18-41e0-bfa5-f4ec027828d7</t>
  </si>
  <si>
    <t>c22fcc31-7e2b-440c-9b97-59a91a552a96</t>
  </si>
  <si>
    <t>6b9fd53d-403d-49fa-8a05-d0cba1a860e9</t>
  </si>
  <si>
    <t>592e2240-a88f-43fa-bcc8-5d0c7536be97</t>
  </si>
  <si>
    <t>babc9134-81a4-4798-858e-4985ab19ca81</t>
  </si>
  <si>
    <t>68064cbf-4e94-4672-8460-24c9e207048f</t>
  </si>
  <si>
    <t>85ac49ad-f441-4d3a-a7f5-130fa5212188</t>
  </si>
  <si>
    <t>472b9fdf-3583-47d6-829c-c3ed06f3dec6</t>
  </si>
  <si>
    <t>421e9ee2-ca29-466f-9aee-7dc6bc8d6459</t>
  </si>
  <si>
    <t>c4af3d6b-77ce-47a9-8212-579b102a1e07</t>
  </si>
  <si>
    <t>e6fdc5e3-b0f9-48b1-94a5-67ae89d57eda</t>
  </si>
  <si>
    <t>edc53ad3-ddce-47ee-bbe1-62635cb9d098</t>
  </si>
  <si>
    <t>8b33293f-c1c4-48d7-81cf-7e0f7241e60d</t>
  </si>
  <si>
    <t>b81ff9ab-61ea-4e6c-b64d-f0dbb16e098d</t>
  </si>
  <si>
    <t>275578e5-99aa-44cb-bbbc-899bcf3973d1</t>
  </si>
  <si>
    <t>d3dc1344-6fcd-4a88-bbd3-6a8598a72928</t>
  </si>
  <si>
    <t>3bc3a463-5f22-42f8-9fc8-7bd7ad2f763b</t>
  </si>
  <si>
    <t>e40b5993-e687-4ee1-ab3b-af83759993ee</t>
  </si>
  <si>
    <t>fb5eb5fd-aa31-4274-8e36-05e84259d9b8</t>
  </si>
  <si>
    <t>134269f6-3d74-440d-ade2-b6fbfaa8c612</t>
  </si>
  <si>
    <t>947a7d16-bcc3-4f54-8666-9a7555c68d1f</t>
  </si>
  <si>
    <t>4d1b49c3-b05e-47b2-9db1-2fe46dd60372</t>
  </si>
  <si>
    <t>ead2a70b-6c24-4cbd-bb22-129fdb42186b</t>
  </si>
  <si>
    <t>b7bc36ec-3e79-4f18-bd6c-619aa5b60fe3</t>
  </si>
  <si>
    <t>ac75990b-101b-4a4a-be0e-cc50b1d9eecc</t>
  </si>
  <si>
    <t>b60a12a2-bcda-4472-a23b-95ec79b4d14b</t>
  </si>
  <si>
    <t>6fb411ba-089d-4c3a-aa96-f0cbf324bf5e</t>
  </si>
  <si>
    <t>b65a93ed-6509-41aa-a2d6-aed0f0f09d0e</t>
  </si>
  <si>
    <t>6fd68c55-7565-497d-b103-6edd1960a015</t>
  </si>
  <si>
    <t>0eee1366-94d0-41ca-9761-cfdd2af85d21</t>
  </si>
  <si>
    <t>bec7d8b8-ed5b-4be7-a52a-42c0306e1c4f</t>
  </si>
  <si>
    <t>aee5d4b3-ff2c-4ff8-aae0-c2d1f2f1c3a9</t>
  </si>
  <si>
    <t>db691caf-925b-46f8-ae58-798782565ae4</t>
  </si>
  <si>
    <t>334fd470-8662-45ae-bd07-ea421852dd39</t>
  </si>
  <si>
    <t>6e28583d-0627-48c4-aaa8-3d5bf87f88d9</t>
  </si>
  <si>
    <t>e60ceb2e-0835-47c5-a04d-bf49b8634e00</t>
  </si>
  <si>
    <t>a9a2030d-4ffb-4c9a-bdff-c46532cd0594</t>
  </si>
  <si>
    <t>1e87791e-4066-4e3d-83c5-62683d77676a</t>
  </si>
  <si>
    <t>014faa68-c9f3-43e6-93a6-4df7764feb3e</t>
  </si>
  <si>
    <t>41458c40-885c-4119-a4e8-75c1f66623d0</t>
  </si>
  <si>
    <t>114ada82-1242-4737-a64b-d830d6954f4f</t>
  </si>
  <si>
    <t>f7919473-70e6-4f4f-94b6-12473ebcdce1</t>
  </si>
  <si>
    <t>3613b89d-171c-4b2b-97df-041d1ada194b</t>
  </si>
  <si>
    <t>3e36bf11-1a2c-41f7-b9fe-0831c7620b5d</t>
  </si>
  <si>
    <t>407c203c-38b7-4a82-98ae-f25b08436c76</t>
  </si>
  <si>
    <t>b7dfb35c-114f-47bc-be69-7cf423ba6f26</t>
  </si>
  <si>
    <t>12d727e0-7d32-40d6-9335-61e16b38f7f5</t>
  </si>
  <si>
    <t>b30f4f9d-38e4-4a13-b375-bba20c289179</t>
  </si>
  <si>
    <t>4c8b02db-c7ba-439e-a706-f1455760bf1e</t>
  </si>
  <si>
    <t>63837591-8581-4808-a4fc-05a0c48bf83f</t>
  </si>
  <si>
    <t>2d7e2a5f-ae14-490b-b54a-3cafe16a9089</t>
  </si>
  <si>
    <t>1b662e5e-f64b-42aa-8dbc-710da8f85fec</t>
  </si>
  <si>
    <t>ecff2911-1b0d-4780-9f20-6b8f9c28fb12</t>
  </si>
  <si>
    <t>9e37a00f-02f8-46f4-9b29-47477934c388</t>
  </si>
  <si>
    <t>7252835d-42dd-4e62-9d1c-4648a72ec75b</t>
  </si>
  <si>
    <t>ef1cc34b-ad3f-4c3d-aa47-2eef5f97ec40</t>
  </si>
  <si>
    <t>ecf6eec3-df19-45c3-9a49-f2737d59549b</t>
  </si>
  <si>
    <t>4e3c4303-84b8-439c-ace7-c14463838f4b</t>
  </si>
  <si>
    <t>5862ee42-b5e0-43f0-8a8f-d0a743be507e</t>
  </si>
  <si>
    <t>f081422c-d95b-4fc8-8347-660ceabe6531</t>
  </si>
  <si>
    <t>de56b51a-ed8b-43d7-8fd2-b61d669af4f2</t>
  </si>
  <si>
    <t>4d6a6565-bded-4adc-b1af-0df58f5ee413</t>
  </si>
  <si>
    <t>42ce76d7-f537-4b47-8249-74f74a5260d4</t>
  </si>
  <si>
    <t>0a66bfc6-8cd7-4f7c-ad7d-45961b60ac73</t>
  </si>
  <si>
    <t>3384ecbd-0e39-4141-a0ad-bdc48ed95472</t>
  </si>
  <si>
    <t>1d9401af-14a8-437b-9a19-f1fde7b86d71</t>
  </si>
  <si>
    <t>430a5ba5-95c8-4b6a-b706-4ff6376aa1f2</t>
  </si>
  <si>
    <t>6655336e-a1ad-432c-bbb3-e72f67f5d5c8</t>
  </si>
  <si>
    <t>b009d9cf-b227-4d5d-9f8f-59af7600db28</t>
  </si>
  <si>
    <t>9206e432-6083-4b7f-b891-f809fc14618d</t>
  </si>
  <si>
    <t>3adc5bad-111d-4f88-8285-0707cad40c7d</t>
  </si>
  <si>
    <t>33866ef2-947f-46e4-9aad-5c01cdd33f0f</t>
  </si>
  <si>
    <t>f251eb22-31bd-4a17-8bcc-03dfebf77f98</t>
  </si>
  <si>
    <t>bcebfe70-361f-411a-b488-8496aa0ff232</t>
  </si>
  <si>
    <t>0f26857d-83e0-4543-9f86-a6128c4b03a1</t>
  </si>
  <si>
    <t>3d3cf0a9-1a47-410e-8a0e-e0362538e0a9</t>
  </si>
  <si>
    <t>3cac141e-1d2d-4f74-9dc8-c2e231002102</t>
  </si>
  <si>
    <t>9ab84083-1985-42a6-aef3-d1d0a545bb5d</t>
  </si>
  <si>
    <t>57ba024f-00d9-4a30-8544-de7535f243a9</t>
  </si>
  <si>
    <t>097fa1bc-5d3d-490a-bde5-370664922762</t>
  </si>
  <si>
    <t>ab9c5a6c-cb4c-4913-86f2-d9c23c4f8be1</t>
  </si>
  <si>
    <t>a56b829d-63ba-4a00-9cde-badf33a50ee8</t>
  </si>
  <si>
    <t>c1bf1bbd-db01-4299-90ce-d87aadb3625e</t>
  </si>
  <si>
    <t>de5f78a2-42e0-4636-b954-92ea2b6030a9</t>
  </si>
  <si>
    <t>db0a3211-4ac0-4fb5-b8c0-77fc15a38e2b</t>
  </si>
  <si>
    <t>119fe077-ef88-4fef-8b78-7d02a28498de</t>
  </si>
  <si>
    <t>34417add-cc56-450b-a96b-4809aebc3d22</t>
  </si>
  <si>
    <t>e5ec420f-e8c4-472d-b652-413dbe64af9a</t>
  </si>
  <si>
    <t>90e9034d-6cbf-4eca-9d07-0d16c96b7070</t>
  </si>
  <si>
    <t>8fb4679a-6451-4a9c-8181-51f8e4156c86</t>
  </si>
  <si>
    <t>f4205fef-edb4-4cec-9d88-0d544a0ef2bc</t>
  </si>
  <si>
    <t>2136be46-de97-4a8c-aea1-8d8ef4bd6e78</t>
  </si>
  <si>
    <t>5950b6e9-5f94-4e41-b14a-dc47b2310afa</t>
  </si>
  <si>
    <t>14bf6b20-ad17-4a8a-b818-c4a353f233b6</t>
  </si>
  <si>
    <t>177bfb6b-363c-4a67-a7a5-89bf680f0654</t>
  </si>
  <si>
    <t>f44ae3a9-7698-4082-9dff-95da8852c55a</t>
  </si>
  <si>
    <t>70b7b9db-5cc9-4718-aae4-a57dd4ca3078</t>
  </si>
  <si>
    <t>8416e0ba-93e8-4074-b4a6-a2f1c045cb0c</t>
  </si>
  <si>
    <t>6508fb39-c682-408f-bdfe-1dc48058cde1</t>
  </si>
  <si>
    <t>e74ccb92-a2d0-4615-88a1-876047ce5ab7</t>
  </si>
  <si>
    <t>3526e5b7-70ec-4a05-84be-a952a84546da</t>
  </si>
  <si>
    <t>2ffb1d7c-899d-4d36-bc29-6b299d52bef6</t>
  </si>
  <si>
    <t>7d3a3179-ca21-4070-9d95-d46dbbb1a794</t>
  </si>
  <si>
    <t>01f838dd-2c06-49c0-a434-a7bb1b1c703a</t>
  </si>
  <si>
    <t>fa25c496-75c1-4b72-bd68-e0855cf9b319</t>
  </si>
  <si>
    <t>491caa8d-4f5d-41bb-8f67-8da44b589989</t>
  </si>
  <si>
    <t>a99889a0-e9a7-43c9-ae5b-a6524caa6fb0</t>
  </si>
  <si>
    <t>878596ac-f634-496e-a2cf-262c6b1493af</t>
  </si>
  <si>
    <t>f53a0237-bb19-45a4-a7ad-60c88d875bad</t>
  </si>
  <si>
    <t>24a09c56-bc01-4b61-9b1d-766a1ccd29fa</t>
  </si>
  <si>
    <t>4e1df9e2-cb50-412f-b4f2-d55fdeeb5dd6</t>
  </si>
  <si>
    <t>260238cf-4f43-4c01-8a38-92eae710caf7</t>
  </si>
  <si>
    <t>32f31993-7fc6-40c0-9d8b-803b0110cb8a</t>
  </si>
  <si>
    <t>a7fdf6e6-1043-4c76-a620-ff9792b9fa1c</t>
  </si>
  <si>
    <t>e59d5fb2-bb63-42be-8668-b5572387cfce</t>
  </si>
  <si>
    <t>d01b8804-b741-4c25-a911-31333dce4240</t>
  </si>
  <si>
    <t>d36f7a83-aec3-484e-a0ce-660360f63802</t>
  </si>
  <si>
    <t>4a0dc0b4-e39d-46d3-99df-da1fc3c9985c</t>
  </si>
  <si>
    <t>601eb2bd-f319-4fd5-a053-aaf159b62b5c</t>
  </si>
  <si>
    <t>264384b1-4b93-4e46-abbf-99343d1d1bc5</t>
  </si>
  <si>
    <t>8d4cc59c-ecff-4b56-bfc9-caf8f74b2183</t>
  </si>
  <si>
    <t>00c02a91-fdd9-49a9-9bdd-683ce7dc34de</t>
  </si>
  <si>
    <t>ca1ec1b8-5105-4e2f-a504-249e18f01410</t>
  </si>
  <si>
    <t>053219cb-c16b-47a0-b610-915ec2e42415</t>
  </si>
  <si>
    <t>5d8f28d9-7910-4fb5-bcf3-5c637c9b0ff2</t>
  </si>
  <si>
    <t>a461a1d9-427a-454b-b2ef-a5a1fd8e672a</t>
  </si>
  <si>
    <t>6abdf251-e721-4cdb-8c66-cdc717a91f55</t>
  </si>
  <si>
    <t>bc1a3dc6-c8eb-45d1-ad56-1b27f9010b0b</t>
  </si>
  <si>
    <t>acd9936e-6e20-40c4-997d-51d1f0ef0041</t>
  </si>
  <si>
    <t>25bd2e44-cee9-46f2-a3bb-f083183a0f21</t>
  </si>
  <si>
    <t>3a5c02e2-ab60-44e1-b642-ffc638c09e33</t>
  </si>
  <si>
    <t>4b88aa6c-7007-460d-ab71-2c7ecc64e805</t>
  </si>
  <si>
    <t>8959678d-15a6-4aaf-9f4c-f57de017c191</t>
  </si>
  <si>
    <t>404cb039-beab-4f58-bfdd-bc19e20cf791</t>
  </si>
  <si>
    <t>89bc9266-66f2-45fb-a948-3587822ac4af</t>
  </si>
  <si>
    <t>c263cd78-240c-4cd6-930a-e99b8958f956</t>
  </si>
  <si>
    <t>20f102a7-206d-4d85-9fee-1b50b4b21d8d</t>
  </si>
  <si>
    <t>04c63eef-bcde-4700-beb9-2f0128115434</t>
  </si>
  <si>
    <t>2897c9a9-c267-4f7f-bba4-920e6662ab54</t>
  </si>
  <si>
    <t>4df4e144-fbaa-4bce-bfca-7442b946fa52</t>
  </si>
  <si>
    <t>87b00d48-45ef-40a0-bb3f-1d6b3f126d52</t>
  </si>
  <si>
    <t>36095b29-bd36-4bf4-a3dd-0c0d05170107</t>
  </si>
  <si>
    <t>fc9c3d39-94ac-4855-9fe8-ecf45c199101</t>
  </si>
  <si>
    <t>f4b16fd7-f950-4726-ad61-caa9a5fc10b6</t>
  </si>
  <si>
    <t>9cf9767f-e764-4d80-8e85-40660bebe64f</t>
  </si>
  <si>
    <t>5902ee13-fa20-4943-b94a-4f8ce08ce5f8</t>
  </si>
  <si>
    <t>51d3d64f-fb33-4a00-aeeb-5acd95975038</t>
  </si>
  <si>
    <t>720a5ace-9478-49ad-9c6f-44ef12458a42</t>
  </si>
  <si>
    <t>e8b917f2-911e-4105-b29d-d1de8ba22041</t>
  </si>
  <si>
    <t>8ba26df5-6986-4608-93b3-7b2de1a9600c</t>
  </si>
  <si>
    <t>4033f944-cec3-4320-aaf9-ca74c5969044</t>
  </si>
  <si>
    <t>428bd9a5-bd6f-4776-8a10-207060ad95bf</t>
  </si>
  <si>
    <t>583c5f42-999c-4ba3-a476-bb4f6bd4965b</t>
  </si>
  <si>
    <t>5422d9bb-f529-4e07-b28c-14ff6e080df4</t>
  </si>
  <si>
    <t>18e37eee-d2b0-4a7f-80a6-93c00c695c5c</t>
  </si>
  <si>
    <t>86895c7e-c4c9-4706-8913-050856a01160</t>
  </si>
  <si>
    <t>c8b94073-c351-4938-a538-b943046a38da</t>
  </si>
  <si>
    <t>1506e13f-e222-43d7-8f18-56348797d617</t>
  </si>
  <si>
    <t>950e969f-47b3-4a81-9a09-7479a99fee90</t>
  </si>
  <si>
    <t>c98dbb06-b47f-444b-8b22-86a0920ca084</t>
  </si>
  <si>
    <t>e1edff1e-b555-465d-853d-36e54e5fb2b5</t>
  </si>
  <si>
    <t>bfc23e12-8af4-4e8e-8fea-8b6b5cf9c19d</t>
  </si>
  <si>
    <t>bfcf720c-f868-4e91-8e7e-9b63e866a0b0</t>
  </si>
  <si>
    <t>3036a5c6-c9b6-4f81-9d71-d38960cea2ed</t>
  </si>
  <si>
    <t>48a41f34-e197-416c-920f-fce641e0c2a6</t>
  </si>
  <si>
    <t>1958ed8e-b8d2-4b39-b148-556ea0f8b4c1</t>
  </si>
  <si>
    <t>09465945-e7c8-44e6-a9ac-89511a9d13ff</t>
  </si>
  <si>
    <t>4858f200-144b-455e-819c-8b490704dec1</t>
  </si>
  <si>
    <t>28fb168e-f238-409f-ae57-0948c4cc18cf</t>
  </si>
  <si>
    <t>a3ec6e0e-fd80-4596-b600-f6c2324bd0c6</t>
  </si>
  <si>
    <t>6bb99c76-6ce5-446a-991c-26acc9384368</t>
  </si>
  <si>
    <t>159b94e5-b01a-49eb-8e67-dc667df3b98c</t>
  </si>
  <si>
    <t>37c7432a-9530-4a82-bd45-e55a99144927</t>
  </si>
  <si>
    <t>b9688e87-0de8-40c6-b833-4ebc6c4296bc</t>
  </si>
  <si>
    <t>27b41e00-b6c5-4374-b623-87b1d7e1c568</t>
  </si>
  <si>
    <t>202af85c-9afa-47c6-b5ec-c2db5f3495b5</t>
  </si>
  <si>
    <t>53a5a5b0-91e3-4198-922d-65e6153a76a3</t>
  </si>
  <si>
    <t>03db8344-35d9-425b-bbd7-8a3e5cfa49fb</t>
  </si>
  <si>
    <t>e496a074-c070-4360-8bd8-72d4654121a3</t>
  </si>
  <si>
    <t>8d323a04-5043-4aaf-af0d-a73343b3b95d</t>
  </si>
  <si>
    <t>c3133efc-63f3-4fad-82a6-b6f0cb50c644</t>
  </si>
  <si>
    <t>b5f8928b-47ae-4134-a1e4-2c16d244798f</t>
  </si>
  <si>
    <t>47037a60-6a12-49a0-988d-e897f286c4d8</t>
  </si>
  <si>
    <t>c3608992-3f22-43e0-958b-5cd3d5bb01b5</t>
  </si>
  <si>
    <t>68a89032-0295-4c47-a244-d229f21e2d31</t>
  </si>
  <si>
    <t>40b495a4-1235-40ff-a17e-eb643c6d3a50</t>
  </si>
  <si>
    <t>001a245f-6601-4605-a6d2-cb4dec705fd4</t>
  </si>
  <si>
    <t>a9e9ceb3-4707-4f45-a4b4-370523c8bc83</t>
  </si>
  <si>
    <t>c635f99f-9669-4b46-b831-427077e2ca4f</t>
  </si>
  <si>
    <t>413efa61-0181-4c71-99e7-df5c28b4edcd</t>
  </si>
  <si>
    <t>1d83a83a-e9b1-412c-86d6-13687f042647</t>
  </si>
  <si>
    <t>e6aefb6e-68fd-4647-bb7a-52bfb24b00b1</t>
  </si>
  <si>
    <t>f3e81579-2885-49f3-8410-10f5611ee794</t>
  </si>
  <si>
    <t>ddc29d4e-6699-4772-ac3d-493374e650aa</t>
  </si>
  <si>
    <t>2e30bbe8-f801-45d7-91e6-a91c6b03c3e8</t>
  </si>
  <si>
    <t>31a3718b-6dfc-4b65-9a66-391ddb0cdc30</t>
  </si>
  <si>
    <t>64e0d7c5-ad68-4cdd-ad78-9372e9df3e7b</t>
  </si>
  <si>
    <t>c099d1b6-45e1-466d-86dd-52307d6b917c</t>
  </si>
  <si>
    <t>8a9b658c-c093-4f39-a7ff-decd5c9986d1</t>
  </si>
  <si>
    <t>d0c3278d-b35e-47ce-8171-cb421c7f3fe0</t>
  </si>
  <si>
    <t>34b7b3b8-db59-46e4-8bfa-b825e007bceb</t>
  </si>
  <si>
    <t>139dd1f3-b7e7-41d3-93e1-6e8de4f9e009</t>
  </si>
  <si>
    <t>5d9ad980-7508-48b9-adef-f67c81c14d11</t>
  </si>
  <si>
    <t>c68c87df-0379-4d42-8fc2-efcf7b281cc1</t>
  </si>
  <si>
    <t>b8b8cd14-9363-4b11-9425-8afd251363c4</t>
  </si>
  <si>
    <t>4cd45d9b-e9a2-441b-80c5-3649a9e7063a</t>
  </si>
  <si>
    <t>b4d5781f-421f-4aa5-8fab-e40004d48661</t>
  </si>
  <si>
    <t>5c2ac81e-58ba-4b23-abda-6614164b4bb7</t>
  </si>
  <si>
    <t>e6a501d1-d286-4749-9a9b-2dadab259a5e</t>
  </si>
  <si>
    <t>4edd0ec6-a9fb-46d7-8eef-6e7d88ca74d4</t>
  </si>
  <si>
    <t>6a56369e-cf30-4226-b21e-35b2e2270bb7</t>
  </si>
  <si>
    <t>b4c0097f-6288-4855-99e9-689be7ecb5b8</t>
  </si>
  <si>
    <t>c7914c78-9afb-48ca-9552-205077c867c9</t>
  </si>
  <si>
    <t>870088cb-5ef3-4224-8725-5cd2dde4614d</t>
  </si>
  <si>
    <t>2d0c2420-8551-41f8-a414-b441e30d6746</t>
  </si>
  <si>
    <t>e08c898a-d769-4698-a295-d6da231738d7</t>
  </si>
  <si>
    <t>3d5523c2-127f-4406-a51d-ff5191d8f958</t>
  </si>
  <si>
    <t>766a7108-e5ec-4c74-932d-08535e8d3141</t>
  </si>
  <si>
    <t>95af2e79-7a90-418c-802c-f9a246e6b34c</t>
  </si>
  <si>
    <t>8238c03d-d4cf-4602-8ae0-74b9286a3199</t>
  </si>
  <si>
    <t>28e55575-bfb1-4fd9-888b-7eb2db088960</t>
  </si>
  <si>
    <t>99ce43f1-354c-4ee0-a575-9174bae4e8e7</t>
  </si>
  <si>
    <t>d9b2836c-a971-4ee1-8890-288b2a99b92a</t>
  </si>
  <si>
    <t>94795907-b32f-4460-92a5-eac718d44e5e</t>
  </si>
  <si>
    <t>646a3f8c-86cc-460b-9038-2ed9ad2bdb53</t>
  </si>
  <si>
    <t>de855ef1-4b9b-4641-a63a-ee8663b58c78</t>
  </si>
  <si>
    <t>e1622989-adb3-47ce-9c34-d5dfa187c4a1</t>
  </si>
  <si>
    <t>adc8d144-6c82-4d3f-a3b4-033edd0b70e9</t>
  </si>
  <si>
    <t>cf16467a-3ac5-4657-b21b-15739818b0dd</t>
  </si>
  <si>
    <t>4503044f-ad33-4577-a59a-a9603feb5ffd</t>
  </si>
  <si>
    <t>5b197f0d-c4ee-44f3-a1ae-bb436b621aa2</t>
  </si>
  <si>
    <t>2a892061-2a48-4f2c-90ce-cc80fc7f1da5</t>
  </si>
  <si>
    <t>8e40d54d-3694-4d50-b16f-fae766f8ba9a</t>
  </si>
  <si>
    <t>091aecc9-d839-4eb4-803b-8873e80ae7ab</t>
  </si>
  <si>
    <t>4a197ac8-f7b9-4d4b-8dd6-00cfec72080d</t>
  </si>
  <si>
    <t>5a491448-2a2f-4823-b63a-24ae52660f74</t>
  </si>
  <si>
    <t>21bc6a91-28ef-4693-b3d2-93ff39a276fd</t>
  </si>
  <si>
    <t>5b86fad7-3bcd-431f-8593-e20cbeddd8e6</t>
  </si>
  <si>
    <t>d5ee868d-f9d5-465b-a9e6-27320550dfd4</t>
  </si>
  <si>
    <t>5b9a971d-ec91-44fb-b16a-e7f69e39e478</t>
  </si>
  <si>
    <t>3c2485d2-889f-4ebf-8cdf-3c9ed23f8546</t>
  </si>
  <si>
    <t>5a3b9143-6381-4c03-bc03-37a1de245766</t>
  </si>
  <si>
    <t>ce5fc108-4d7a-49ca-ad02-df796651481c</t>
  </si>
  <si>
    <t>156ebd43-bfa3-4e2c-9d5a-21b51abccc70</t>
  </si>
  <si>
    <t>c18db040-f5c8-4e3b-9bba-f084450bc53a</t>
  </si>
  <si>
    <t>0427413f-1abd-400c-989d-ded2fa840c17</t>
  </si>
  <si>
    <t>2a174fd2-40c9-4abd-8ef0-3b43620b47f3</t>
  </si>
  <si>
    <t>ab7da81d-00f8-4b90-9926-f6c3f713293c</t>
  </si>
  <si>
    <t>5bf36b99-3538-485a-84b4-e26d915fd934</t>
  </si>
  <si>
    <t>5c9a04da-59f8-40d4-91dd-6b5594484abf</t>
  </si>
  <si>
    <t>24f86b17-2498-48f6-86d7-75df0e168aa4</t>
  </si>
  <si>
    <t>2288ad30-12ba-41de-ae64-8bb53adc24ac</t>
  </si>
  <si>
    <t>8934b70e-d5a9-413c-99c0-4ffdee2052ef</t>
  </si>
  <si>
    <t>02e45421-5763-4506-92ac-22e0ef28255a</t>
  </si>
  <si>
    <t>6b39b10d-d2b9-4cc8-9ae7-55cef62b4a53</t>
  </si>
  <si>
    <t>7633326d-9333-4fcd-8e2f-5ec1f946f7c9</t>
  </si>
  <si>
    <t>6dac66f6-c71d-426a-80e2-50832434888d</t>
  </si>
  <si>
    <t>c22e7ac0-f093-4235-b542-444f763313cd</t>
  </si>
  <si>
    <t>a3e24be8-af57-4438-af88-f1be2d9f432f</t>
  </si>
  <si>
    <t>518a0bf1-aa64-422c-93c8-3b5ee580cfb0</t>
  </si>
  <si>
    <t>cc6fe65c-c25d-4bc9-a36e-3d5709cbc94b</t>
  </si>
  <si>
    <t>9013df18-e37d-49fe-b4a7-7ad5d3182215</t>
  </si>
  <si>
    <t>025b9a49-2f7f-42ce-9728-63a43e79d61e</t>
  </si>
  <si>
    <t>89ed4dd5-048f-4063-855b-f9600a1d9f01</t>
  </si>
  <si>
    <t>205a28ad-ee8f-45fb-8c09-cc65990d0060</t>
  </si>
  <si>
    <t>5f9ca1c7-2901-4cea-8dfe-6ebefba1e75e</t>
  </si>
  <si>
    <t>1ddfc483-bcd0-4d94-a91c-5258b534267a</t>
  </si>
  <si>
    <t>246ef613-dd52-4760-9127-cc22052e1b28</t>
  </si>
  <si>
    <t>d1a48685-a518-48ed-9327-6dd9098f932a</t>
  </si>
  <si>
    <t>b9046f7e-2530-418e-97df-bcef36260cb6</t>
  </si>
  <si>
    <t>b64d99b4-0a00-4352-9012-9ba8ae1dc5ea</t>
  </si>
  <si>
    <t>20d2eac6-7d8e-4eda-96d9-868ef2a20154</t>
  </si>
  <si>
    <t>f32e298c-d0fc-482f-b199-6dffa6e677c1</t>
  </si>
  <si>
    <t>52bfc949-33df-4fc7-bf28-e64149372db8</t>
  </si>
  <si>
    <t>d7bfd4be-5077-4a4c-9cfd-d769b48aadb8</t>
  </si>
  <si>
    <t>73f17276-2ddd-4e0c-81ff-db5f2c1d3879</t>
  </si>
  <si>
    <t>3b580fc0-e125-4e06-883d-3b889544ed65</t>
  </si>
  <si>
    <t>8b41a1a3-fe3e-49e8-9833-990d8e4a72f2</t>
  </si>
  <si>
    <t>d7759382-9667-42db-a36e-587ad1e0523f</t>
  </si>
  <si>
    <t>9cd47b06-d216-4327-94fb-4a1010fe949b</t>
  </si>
  <si>
    <t>515b16f8-ea1e-4ffb-b5fc-dfb8d4d92ae1</t>
  </si>
  <si>
    <t>3af058bd-3dd6-4874-8b1b-b03c41608ef2</t>
  </si>
  <si>
    <t>5573c4e9-9b85-4317-9ec2-e808ff0545b5</t>
  </si>
  <si>
    <t>f745f384-4115-40c8-9428-799c1479f89b</t>
  </si>
  <si>
    <t>7570f83d-fa6b-42ac-9f71-b21404c610d9</t>
  </si>
  <si>
    <t>c9428bf3-9d23-4062-a148-17358e499573</t>
  </si>
  <si>
    <t>7f32cd86-8268-4759-ab0c-4678f868d7a1</t>
  </si>
  <si>
    <t>d66fb2ae-de1a-4fbc-bd7b-7a637c320146</t>
  </si>
  <si>
    <t>6e84b2ca-8cdf-4994-a84b-3a372eb39f16</t>
  </si>
  <si>
    <t>b9926aaa-2bd3-4a4c-b54c-6f861ff3b06a</t>
  </si>
  <si>
    <t>3dbd355e-8e3b-421b-a266-559cda886b36</t>
  </si>
  <si>
    <t>44070989-dd56-4e58-ab5b-40caeb70d125</t>
  </si>
  <si>
    <t>1c776c03-b7a6-45b0-8bd8-e19300b3b803</t>
  </si>
  <si>
    <t>f3c5aae0-2a43-4b5b-baf8-72fc6b059d11</t>
  </si>
  <si>
    <t>db54998e-d498-488b-8761-f8579a2a61c9</t>
  </si>
  <si>
    <t>82f5ecc9-087b-4202-b0b4-0d3843f8e7a5</t>
  </si>
  <si>
    <t>6a23db4f-430e-4f6e-90f5-1576f53cd035</t>
  </si>
  <si>
    <t>2da4cd48-c015-47a9-8c95-ac0c68cd8133</t>
  </si>
  <si>
    <t>b470b598-f558-4cbd-b915-5be3ab2d1e02</t>
  </si>
  <si>
    <t>35c88650-c4bd-4532-87b8-55c3ed442d7d</t>
  </si>
  <si>
    <t>e565fe30-f986-4c7a-afed-4a323ce9f165</t>
  </si>
  <si>
    <t>91302be8-b241-45ca-a0cc-87f9354ad79c</t>
  </si>
  <si>
    <t>9bc141a9-0137-47a7-80e0-7bed1138234b</t>
  </si>
  <si>
    <t>da67ac9f-c5ee-4f29-832e-5c6d35a3cf99</t>
  </si>
  <si>
    <t>e43dfff9-d44e-4563-9297-65e5fd901976</t>
  </si>
  <si>
    <t>3598b932-543a-47d8-a3bc-6dedcd3ca613</t>
  </si>
  <si>
    <t>ff1debcf-7ba4-4636-98af-60a349c71829</t>
  </si>
  <si>
    <t>907b5109-3c24-46fd-b887-5b7bcb11a0d6</t>
  </si>
  <si>
    <t>f796d493-d8ab-4a26-a79c-f3d796798953</t>
  </si>
  <si>
    <t>9b7a0e8e-d26c-43d6-95aa-0ce79f51fbcb</t>
  </si>
  <si>
    <t>3b3667d1-4426-4a41-9b7a-7354128aacc9</t>
  </si>
  <si>
    <t>ad59ec7c-0286-4452-b290-ece010c2e1d1</t>
  </si>
  <si>
    <t>32f5c440-764b-4996-9b75-23c7c7cb4bda</t>
  </si>
  <si>
    <t>bd5cebbe-2c0c-43ae-8e65-d6e47e2a8641</t>
  </si>
  <si>
    <t>256af418-8547-40b4-b6c5-2744533e673c</t>
  </si>
  <si>
    <t>9353041c-b692-46a4-b0f8-fac82f8a0956</t>
  </si>
  <si>
    <t>d4014d42-2c6e-4163-a1e1-c91971f1690c</t>
  </si>
  <si>
    <t>f7c427a2-81b5-4aa7-b497-492945107d9d</t>
  </si>
  <si>
    <t>4fba20c4-b39f-492e-a856-1920ba90e638</t>
  </si>
  <si>
    <t>8d7a626f-a1c9-407a-af37-5e0641ecf834</t>
  </si>
  <si>
    <t>54576d03-a825-4c1c-9309-cfed29f6e846</t>
  </si>
  <si>
    <t>a6370ccc-0feb-4296-8371-59c3d8754697</t>
  </si>
  <si>
    <t>c9a4764d-4e7b-480e-a044-ce002f749448</t>
  </si>
  <si>
    <t>6e130e9a-bdb2-48d8-9b8a-4ecd87ad2fd8</t>
  </si>
  <si>
    <t>a458cbe2-092b-4e8c-902f-8cddd42387b1</t>
  </si>
  <si>
    <t>7749acd3-50f1-405d-aa12-0b1b93bb2bb8</t>
  </si>
  <si>
    <t>3c46f8a9-881f-48b6-abc6-b5e549fcfac2</t>
  </si>
  <si>
    <t>cef9bfa1-272d-4bd9-ac0a-74d97ff4750f</t>
  </si>
  <si>
    <t>223cbe67-18c8-4f1a-ac4c-f4a285812013</t>
  </si>
  <si>
    <t>a76f66f3-3f76-4462-984a-7c57a22564d6</t>
  </si>
  <si>
    <t>d933ddba-d967-48f7-a0e3-7fdad4c71ee1</t>
  </si>
  <si>
    <t>2a76b154-ddea-48ba-94f2-b95db3c97ca5</t>
  </si>
  <si>
    <t>c4c18337-8996-4fdf-acf2-85497ac4b477</t>
  </si>
  <si>
    <t>cc6fdddd-fd29-4800-b3ad-c1718525b5a9</t>
  </si>
  <si>
    <t>2d775ad7-a292-41a7-8aba-4382b8f52f1b</t>
  </si>
  <si>
    <t>49827b2a-d2cb-41b5-8dfb-c4648ad26555</t>
  </si>
  <si>
    <t>d1f14211-4c70-44c5-b738-eac4f7c80142</t>
  </si>
  <si>
    <t>f60c88cd-7006-4e08-92a1-a6b0ddce52e3</t>
  </si>
  <si>
    <t>ae7f25f3-a094-47a6-8c6e-98eaf479abe2</t>
  </si>
  <si>
    <t>af5e98b9-dcbc-4c4d-b37c-cb8f193e007e</t>
  </si>
  <si>
    <t>d0fa0620-4906-4d98-a8de-4c0137abfa16</t>
  </si>
  <si>
    <t>e521b4c2-627c-474c-80e0-3e9c8d4b5346</t>
  </si>
  <si>
    <t>dd58a3ff-a1fb-4d97-8c16-72510e3b7278</t>
  </si>
  <si>
    <t>5ebf2edf-9b1b-4efa-b1d7-1375f129480c</t>
  </si>
  <si>
    <t>89f6d94e-0de1-444e-bdd5-8f5728c462e3</t>
  </si>
  <si>
    <t>2f3d1054-ab29-4e67-81c1-6d6c10341bd3</t>
  </si>
  <si>
    <t>f5ca84ca-79d5-4d92-b77d-82e95e424e1a</t>
  </si>
  <si>
    <t>0d19cd14-f4cb-46de-b4b7-5a515c8089fc</t>
  </si>
  <si>
    <t>0144924f-9598-4fa3-98e4-1fa9c889abd8</t>
  </si>
  <si>
    <t>b4b493d2-e529-4822-896c-cd07a8e1537e</t>
  </si>
  <si>
    <t>316a526b-2446-4d57-9fea-7bb618a58781</t>
  </si>
  <si>
    <t>d71c794d-dcd5-4262-805a-4575886a4e59</t>
  </si>
  <si>
    <t>075705f6-3dd8-46f9-bb61-ba640353cf02</t>
  </si>
  <si>
    <t>4c189e07-3e03-4fbf-8a8d-f06a0e2407c5</t>
  </si>
  <si>
    <t>177a1df3-fd8c-47ef-9aeb-101e461f1820</t>
  </si>
  <si>
    <t>5ed848b3-4676-4378-b6d7-d334ca9826b8</t>
  </si>
  <si>
    <t>ea1f9752-823e-4f82-9ab3-f835f3641aea</t>
  </si>
  <si>
    <t>5d3fdf7c-d4dc-4362-86c7-edf6c368bb4f</t>
  </si>
  <si>
    <t>157520b8-7566-4e88-861a-e24f9f1c41fe</t>
  </si>
  <si>
    <t>1adb92ce-e0c8-408e-acbf-e48a28cb886d</t>
  </si>
  <si>
    <t>0b7b7b04-ea83-4533-a0cf-f3c72af077df</t>
  </si>
  <si>
    <t>335c8d6a-a127-4898-a315-5be4c680ea96</t>
  </si>
  <si>
    <t>ff2a2fae-0269-46c5-ad3f-844c9d412e21</t>
  </si>
  <si>
    <t>125544db-77c4-4a50-9f95-bb790fe14e80</t>
  </si>
  <si>
    <t>f58d03af-f9f1-402d-9a23-7430e433cc12</t>
  </si>
  <si>
    <t>136c22be-0e7e-48ea-bf0b-306b237f32f9</t>
  </si>
  <si>
    <t>e945fb76-4ac5-4091-9248-4a41ce62db2b</t>
  </si>
  <si>
    <t>c923a7e4-4b6c-4205-8b9e-f6d1d334cbf2</t>
  </si>
  <si>
    <t>7556bf8c-d2b0-451c-a284-228c91b5db06</t>
  </si>
  <si>
    <t>912fea5b-1357-487d-bb95-7e3c2dfd297a</t>
  </si>
  <si>
    <t>dcde4f2e-80f7-4927-9083-350275e7df54</t>
  </si>
  <si>
    <t>861d8c4b-f44f-4291-aa91-502d938e122a</t>
  </si>
  <si>
    <t>42dd5160-6375-4ea6-9bed-5289ea525569</t>
  </si>
  <si>
    <t>147d8d79-a68a-4b1a-8464-51d69da9ec4b</t>
  </si>
  <si>
    <t>5220eb22-0e1e-4c62-b183-3496bcbeaea9</t>
  </si>
  <si>
    <t>e2ddc008-ddde-4bac-9b60-029d99f63dc6</t>
  </si>
  <si>
    <t>f8af9d11-3999-418e-8d9c-819b8bd51cf9</t>
  </si>
  <si>
    <t>033c8afc-05c9-43fd-83a4-8333a2f04cde</t>
  </si>
  <si>
    <t>91404faf-813a-43a3-8b81-64ee9f14178e</t>
  </si>
  <si>
    <t>be6eecd5-5068-4c8a-b241-5e1775c3c8c8</t>
  </si>
  <si>
    <t>96fc0fd1-b600-4e90-b6d1-0ac99accb403</t>
  </si>
  <si>
    <t>143cea45-a0a4-4698-9ce8-554afa6a6378</t>
  </si>
  <si>
    <t>aaa37da4-88d3-475d-8c5a-b6885034ef3f</t>
  </si>
  <si>
    <t>d0c51c0f-037c-48f2-99f3-15069b3ca3e2</t>
  </si>
  <si>
    <t>985b37bb-7d34-4319-8b7f-d571ea08240b</t>
  </si>
  <si>
    <t>54ba6c40-4194-4b89-9f56-9d8030f402aa</t>
  </si>
  <si>
    <t>d4307417-dffb-4b79-8aad-fbfa548e6b1d</t>
  </si>
  <si>
    <t>c7c922e0-07ce-4e5c-a18c-15a21e5e5314</t>
  </si>
  <si>
    <t>5b64f407-d844-4b58-8c10-35bba2ceb36e</t>
  </si>
  <si>
    <t>44e74b90-600a-464a-adcd-99ded2a5da36</t>
  </si>
  <si>
    <t>00c151e3-a096-4f26-8932-3e8a433e2752</t>
  </si>
  <si>
    <t>f4fcccdb-6d5a-4bad-b28c-48d7ce51e17b</t>
  </si>
  <si>
    <t>3c3dde75-07c7-4fde-a0c8-b22b972fd0ac</t>
  </si>
  <si>
    <t>acd27b19-1fde-4b93-95a4-936cb9e000c7</t>
  </si>
  <si>
    <t>a099ca79-6aaa-483e-b959-f71defc1387d</t>
  </si>
  <si>
    <t>bffa61e1-de01-4f41-a3f4-e98a9b90da2c</t>
  </si>
  <si>
    <t>2e0a81c8-ed57-4dac-8743-bfe2558cfcb3</t>
  </si>
  <si>
    <t>d1306c34-410b-47e2-9703-a2c9df40030c</t>
  </si>
  <si>
    <t>a5a40473-feb1-41cd-9ab4-3c7326b8cc97</t>
  </si>
  <si>
    <t>50c635da-ed3c-4e4c-8e9b-9542a26e56fe</t>
  </si>
  <si>
    <t>f8e8a15e-0ae3-47d0-84c4-e25a45f85093</t>
  </si>
  <si>
    <t>5ae35b14-c292-48b3-8dbf-7dc8d6c00ea0</t>
  </si>
  <si>
    <t>56428a50-4389-422b-a199-34c5b183949d</t>
  </si>
  <si>
    <t>b2a5b635-9174-4dc1-8bc6-d578fa1a7834</t>
  </si>
  <si>
    <t>f8721f61-19ed-40f8-b088-b9f4d66a79e5</t>
  </si>
  <si>
    <t>84be028c-116b-49ce-a2f5-53f54bc8c766</t>
  </si>
  <si>
    <t>afbee404-1a51-4a67-b2d9-16df93da65ec</t>
  </si>
  <si>
    <t>fb921e80-e9ef-4a34-a219-36a0203b48ea</t>
  </si>
  <si>
    <t>d92b4329-4794-4592-afe2-04d92b0f2793</t>
  </si>
  <si>
    <t>bfe3abde-7350-4e76-a7a4-64c636361f36</t>
  </si>
  <si>
    <t>dd24ad79-4c96-4ec8-9b31-6fdb4347ca70</t>
  </si>
  <si>
    <t>42c10c51-dc21-4c1e-98e5-db08aa12c3e2</t>
  </si>
  <si>
    <t>68ac6328-ab85-4a92-8d2b-ae18d6c8234e</t>
  </si>
  <si>
    <t>369daddd-ec04-4bd6-847a-2623c69a29e9</t>
  </si>
  <si>
    <t>6994a790-57eb-4e9c-a93d-edb6bfccdf0f</t>
  </si>
  <si>
    <t>31433856-8275-415d-b4c4-62008617994f</t>
  </si>
  <si>
    <t>0ee94ccd-e969-4524-8c54-448a10d39c68</t>
  </si>
  <si>
    <t>24f384a4-78f8-4972-b999-92d0b23b8fd5</t>
  </si>
  <si>
    <t>5440fb32-5a8d-4192-b59b-f3fb49dd3309</t>
  </si>
  <si>
    <t>7d54e177-99aa-4721-97f8-826fbf99866d</t>
  </si>
  <si>
    <t>c3aeb74d-0518-409a-b0d7-8ca794906ce9</t>
  </si>
  <si>
    <t>6ffa2c50-2700-4e92-8d7e-7419b7e9211d</t>
  </si>
  <si>
    <t>55e3ef4e-6b7e-400d-bc97-f51ca4a08685</t>
  </si>
  <si>
    <t>9d12c8b5-9994-43aa-9d37-6a677371eea7</t>
  </si>
  <si>
    <t>328f886e-5586-4e0b-ade8-2a54505757e2</t>
  </si>
  <si>
    <t>9908fdfa-5f8c-41cf-8cce-f44c125b0780</t>
  </si>
  <si>
    <t>607c0b08-afa0-46df-9231-0fb4db8245f3</t>
  </si>
  <si>
    <t>7e58cead-bc7f-4abd-bcb2-3804792ff209</t>
  </si>
  <si>
    <t>4334743a-4213-459d-8394-0d379b35cc98</t>
  </si>
  <si>
    <t>2b559a14-2f24-4063-ab82-564820962166</t>
  </si>
  <si>
    <t>12e1a2e8-dfb1-4b6f-ba88-68ab867a9be2</t>
  </si>
  <si>
    <t>e1d6aecc-0b88-44cb-b25d-a9dabb3bb84d</t>
  </si>
  <si>
    <t>ee811da0-d9df-42e9-9862-792a29981820</t>
  </si>
  <si>
    <t>0158c539-3959-4d4b-bf1e-631b94a79356</t>
  </si>
  <si>
    <t>7c764c32-b67e-4208-9d45-2d3a4a52b88c</t>
  </si>
  <si>
    <t>89bcfd66-83e6-4fef-80f2-c16aeef16154</t>
  </si>
  <si>
    <t>3c0674c3-24b3-4202-bb4b-21fc5af0662f</t>
  </si>
  <si>
    <t>ea57eba8-449c-4937-8ba7-b0aa333d5c57</t>
  </si>
  <si>
    <t>cd147aed-a4b1-4845-8aeb-d20e27bfcaf3</t>
  </si>
  <si>
    <t>02e57737-1c9d-4288-8652-aec704f60ac4</t>
  </si>
  <si>
    <t>0c89568b-50c7-4fde-b1c5-d3ebb707ac98</t>
  </si>
  <si>
    <t>caedd49e-d3c5-414e-9c47-fdb1c93270d5</t>
  </si>
  <si>
    <t>5d0bab6b-ad36-4fd6-b022-d645bb4effdf</t>
  </si>
  <si>
    <t>df5a4986-5ddc-460c-a01c-316df8f22c4d</t>
  </si>
  <si>
    <t>c7421785-48e8-4b11-ad42-c6f4f3201be8</t>
  </si>
  <si>
    <t>bff7ba41-65de-42e4-bb1c-82f7adc911a4</t>
  </si>
  <si>
    <t>66a1a900-ba6f-4c37-a281-79d6c7a0ee94</t>
  </si>
  <si>
    <t>996ee426-4fe8-4cab-bb81-2d28c1ab8279</t>
  </si>
  <si>
    <t>985446c6-4eff-4510-a3ee-e15958dac927</t>
  </si>
  <si>
    <t>8c0d2b13-10f8-47bc-82d2-8284c6667c73</t>
  </si>
  <si>
    <t>6f73c2f6-74ec-4ec6-a195-f1e5c6550c8a</t>
  </si>
  <si>
    <t>23d9fde1-bd66-4e54-8926-9638052af335</t>
  </si>
  <si>
    <t>7f205d3a-0e58-4d79-a77a-ffa8d41e5720</t>
  </si>
  <si>
    <t>bd9f5fd7-b2bc-40ad-9928-4e9a0f615a18</t>
  </si>
  <si>
    <t>f98c4524-daee-4bbf-968c-552aef55cea0</t>
  </si>
  <si>
    <t>f50fc4db-a75a-4b34-bcff-45c0b4c36eda</t>
  </si>
  <si>
    <t>73c5e2b2-581e-4e47-aa74-f452c8212e6f</t>
  </si>
  <si>
    <t>3db3bd8c-d381-4930-adf3-a9b3a21da9cd</t>
  </si>
  <si>
    <t>34a8f6fc-2271-4351-9e71-d1bf05d8cc6a</t>
  </si>
  <si>
    <t>aa1542d5-29f2-4eb0-8ee2-d9a6ff5ddf93</t>
  </si>
  <si>
    <t>8d230191-2947-4638-8dab-c62a8d636e0d</t>
  </si>
  <si>
    <t>95dc4916-aecd-48d8-9b39-da971551a76a</t>
  </si>
  <si>
    <t>685f1e55-1364-4765-b44b-18ee91481d36</t>
  </si>
  <si>
    <t>d0f3b4f7-887e-41cc-b078-6f99f4fed782</t>
  </si>
  <si>
    <t>a0ac4537-4e4a-40cf-9397-d3e909e29c52</t>
  </si>
  <si>
    <t>af300624-ab01-4e83-b1d7-0af04bdb999c</t>
  </si>
  <si>
    <t>a19ca9c0-4fbe-4993-b3b2-77e38fc55665</t>
  </si>
  <si>
    <t>7daa5703-de75-4b47-98e1-d3a3c48664e2</t>
  </si>
  <si>
    <t>991a8abb-8c52-41d7-acce-3e59307b24bf</t>
  </si>
  <si>
    <t>d2e4ae40-b804-40ca-af1e-766f94373e7f</t>
  </si>
  <si>
    <t>df0f0b80-88e8-41e6-ab3b-5a7c5437f93a</t>
  </si>
  <si>
    <t>402bd529-3097-4d3b-ad3d-e56592492c74</t>
  </si>
  <si>
    <t>1a7ca9c2-ad94-4d3e-a5b7-f1d5d3b64300</t>
  </si>
  <si>
    <t>80156536-d07c-4cb0-a73c-89f3a5e0945b</t>
  </si>
  <si>
    <t>ce76b75c-8752-413f-aaf9-14157aaf1b0a</t>
  </si>
  <si>
    <t>aec2ca13-e367-4dcc-8765-0fce4a7c2ecd</t>
  </si>
  <si>
    <t>aab2ab4c-a96e-408d-ab4d-b32805926191</t>
  </si>
  <si>
    <t>a68a5cd5-a000-4f2a-847a-5d2db37ede74</t>
  </si>
  <si>
    <t>0a33fc8b-f380-48f1-b5db-44be789c9410</t>
  </si>
  <si>
    <t>20c79437-a1cb-40a5-b486-426b58b61506</t>
  </si>
  <si>
    <t>e4002f5f-e9a3-457a-aee4-fa2e498b242b</t>
  </si>
  <si>
    <t>40743479-d1aa-4c32-9786-ddd2144b00a7</t>
  </si>
  <si>
    <t>0e2b2f79-486d-4e3c-9716-ffc6e3a2a5a3</t>
  </si>
  <si>
    <t>cf5fd3bf-162a-4424-a222-634f8f7b8431</t>
  </si>
  <si>
    <t>9a2f9001-3942-44a3-91f3-6809c0ee43d8</t>
  </si>
  <si>
    <t>888c651c-fa5e-4eb2-86c1-833d040bd60b</t>
  </si>
  <si>
    <t>df97cb00-9113-4b15-a6eb-cf3b45282810</t>
  </si>
  <si>
    <t>8fc91747-19a9-43b5-8d09-b53b2f7e4e5b</t>
  </si>
  <si>
    <t>5eb32af9-455e-4c08-b03b-320548991f11</t>
  </si>
  <si>
    <t>af335531-6213-44d0-9f3b-92d58316e428</t>
  </si>
  <si>
    <t>0d812896-6083-4772-b0ed-564897939b13</t>
  </si>
  <si>
    <t>d5b62076-e039-4910-9040-88c12efa76e4</t>
  </si>
  <si>
    <t>95cce5be-6bbe-48b6-b286-d1e745b93596</t>
  </si>
  <si>
    <t>65ff09a2-7fd0-4521-8cf9-c6f819a05c85</t>
  </si>
  <si>
    <t>212ac5eb-038e-4289-918b-59d0ae436ce9</t>
  </si>
  <si>
    <t>06c1e4db-64d9-44f9-bf09-0677ca3724b3</t>
  </si>
  <si>
    <t>d82dafe9-f95e-4ae7-976a-cdd528a61635</t>
  </si>
  <si>
    <t>b2d31b97-3a9d-4aec-a28c-cdfea47b003a</t>
  </si>
  <si>
    <t>33aed203-b25c-48e3-ae9a-c594c35689e4</t>
  </si>
  <si>
    <t>59ffb5ae-cb07-4c1a-82cb-010f971d8075</t>
  </si>
  <si>
    <t>6ea45577-f7f7-4a6c-aad5-634b9dfadab2</t>
  </si>
  <si>
    <t>961b87d2-5a58-4f9f-9995-517b8b6a9d6b</t>
  </si>
  <si>
    <t>bde40759-91eb-41f0-b340-1331f9206da3</t>
  </si>
  <si>
    <t>f8248aa6-9013-4786-994b-40152532ceee</t>
  </si>
  <si>
    <t>d59248dd-ca6d-4c54-8f61-ac1c0bd1d8e9</t>
  </si>
  <si>
    <t>6f5051ea-cb05-4543-8da9-a4fd06ab5c55</t>
  </si>
  <si>
    <t>a9d9cab0-153d-41a1-9fec-5521c0c23cd8</t>
  </si>
  <si>
    <t>11cec15b-be96-412e-b1c1-edcc0a3bdbce</t>
  </si>
  <si>
    <t>de437361-bfdc-412a-a172-97a0c9795804</t>
  </si>
  <si>
    <t>e0987c69-570f-4611-8a5b-41a97ee9683a</t>
  </si>
  <si>
    <t>d09a9514-fd32-41b1-b6f3-40b485969647</t>
  </si>
  <si>
    <t>886fe585-6d3a-4929-8c0b-ebc4fc945712</t>
  </si>
  <si>
    <t>bf80d2f0-9342-47ae-a2c8-d92d725c2610</t>
  </si>
  <si>
    <t>71c75290-793f-4039-bc09-84063ff85fa6</t>
  </si>
  <si>
    <t>38bafcf8-84c6-43d7-bec0-315d9e0adb56</t>
  </si>
  <si>
    <t>f036e238-9fbd-49e8-9efd-8caca853191c</t>
  </si>
  <si>
    <t>7c499127-9a5d-460e-99c9-710b970403ef</t>
  </si>
  <si>
    <t>1e6b5073-4550-427c-b37c-19719225614d</t>
  </si>
  <si>
    <t>7d4d9ccc-7c8b-4b0b-9497-c143b825002a</t>
  </si>
  <si>
    <t>51667785-3987-48f0-8ccc-35b0e1a5e290</t>
  </si>
  <si>
    <t>10bbabb4-1fb0-4c92-95be-e83943f1405d</t>
  </si>
  <si>
    <t>5fad0691-2ee0-4dae-b81a-1e8effd46b15</t>
  </si>
  <si>
    <t>0e4e6d43-1bc1-40e9-ae64-a493efe7469d</t>
  </si>
  <si>
    <t>8eae6066-695e-4ab1-933e-5f3926120f7c</t>
  </si>
  <si>
    <t>9a4aa279-55fa-409c-a4af-105e693c84f3</t>
  </si>
  <si>
    <t>46cdd99f-2694-4eba-b30f-24768026de2d</t>
  </si>
  <si>
    <t>fca62788-f3df-4cd1-856c-27e16e0c7251</t>
  </si>
  <si>
    <t>8b396aba-11b3-4e4a-bf2e-356783629da4</t>
  </si>
  <si>
    <t>5b33e563-3e98-432f-ad26-8e29f97e7a72</t>
  </si>
  <si>
    <t>e3b7a139-3e81-4b12-a150-917fb0c896e9</t>
  </si>
  <si>
    <t>942a8ada-73b6-4c92-a9ba-75d7bc86b4b3</t>
  </si>
  <si>
    <t>a9b2dad3-7b24-4d6e-b849-716c3b7caacb</t>
  </si>
  <si>
    <t>ab1d7992-4abb-4a5f-843f-f98664da6958</t>
  </si>
  <si>
    <t>30217bfc-e589-4957-9f81-3a9a05a883e0</t>
  </si>
  <si>
    <t>a883fb72-8061-47af-8843-33edc230018b</t>
  </si>
  <si>
    <t>0aafcef2-36a5-4aad-8622-e67f55e4e9d7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</si>
</sst>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9" x14ac:knownFonts="1">
    <font>
      <sz val="11"/>
      <color theme="1"/>
      <name val="Aptos Narrow"/>
      <family val="2"/>
      <scheme val="minor"/>
    </font>
    <font>
      <b/>
      <u/>
      <sz val="11"/>
      <color theme="1"/>
      <name val="Aptos Narrow"/>
      <family val="2"/>
      <scheme val="minor"/>
    </font>
    <font>
      <b/>
      <sz val="11"/>
      <color theme="1"/>
      <name val="Aptos Narrow"/>
      <family val="2"/>
      <scheme val="minor"/>
    </font>
    <font>
      <b/>
      <sz val="14"/>
      <color theme="1"/>
      <name val="Aptos Narrow"/>
      <family val="2"/>
      <scheme val="minor"/>
    </font>
    <font>
      <b/>
      <sz val="14"/>
      <color theme="1"/>
      <name val="Aptos Narrow"/>
      <family val="2"/>
    </font>
    <font>
      <sz val="11"/>
      <name val="Aptos Narrow"/>
      <family val="2"/>
      <scheme val="minor"/>
    </font>
    <font>
      <sz val="14"/>
      <color theme="1"/>
      <name val="Aptos Narrow"/>
      <family val="2"/>
      <scheme val="minor"/>
    </font>
    <font>
      <sz val="11"/>
      <color rgb="FFFF0000"/>
      <name val="Aptos Narrow"/>
      <family val="2"/>
      <scheme val="minor"/>
    </font>
    <font>
      <b/>
      <sz val="9"/>
      <color indexed="81"/>
      <name val="Tahoma"/>
      <family val="2"/>
    </font>
  </fonts>
  <fills count="7">
    <fill>
      <patternFill patternType="none"/>
    </fill>
    <fill>
      <patternFill patternType="gray125"/>
    </fill>
    <fill>
      <patternFill patternType="solid">
        <fgColor indexed="15"/>
        <bgColor indexed="64"/>
      </patternFill>
    </fill>
    <fill>
      <patternFill patternType="solid">
        <fgColor indexed="41"/>
        <bgColor indexed="64"/>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3">
    <xf numFmtId="0" fontId="0" fillId="0" borderId="0" xfId="0"/>
    <xf numFmtId="0" fontId="1" fillId="3" borderId="0" xfId="0" applyFont="1" applyFill="1" applyAlignment="1">
      <alignment horizontal="center"/>
    </xf>
    <xf numFmtId="0" fontId="0" fillId="0" borderId="0" xfId="0" applyAlignment="1">
      <alignment horizontal="left"/>
    </xf>
    <xf numFmtId="0" fontId="3" fillId="0" borderId="0" xfId="0" applyFont="1"/>
    <xf numFmtId="0" fontId="4" fillId="0" borderId="0" xfId="0" applyFont="1"/>
    <xf numFmtId="0" fontId="2" fillId="0" borderId="0" xfId="0" applyFont="1"/>
    <xf numFmtId="0" fontId="5" fillId="0" borderId="0" xfId="0" applyFont="1"/>
    <xf numFmtId="0" fontId="6" fillId="0" borderId="0" xfId="0" applyFont="1"/>
    <xf numFmtId="49" fontId="0" fillId="0" borderId="0" xfId="0" applyNumberFormat="1"/>
    <xf numFmtId="0" fontId="0" fillId="4" borderId="0" xfId="0" applyFill="1"/>
    <xf numFmtId="0" fontId="7" fillId="0" borderId="0" xfId="0" applyFont="1"/>
    <xf numFmtId="0" fontId="5" fillId="0" borderId="0" xfId="0" applyFont="1" applyAlignment="1">
      <alignment horizontal="left"/>
    </xf>
    <xf numFmtId="49" fontId="0" fillId="5" borderId="0" xfId="0" applyNumberFormat="1" applyFill="1" applyProtection="1">
      <protection locked="0"/>
    </xf>
    <xf numFmtId="49" fontId="0" fillId="2" borderId="0" xfId="0" applyNumberFormat="1" applyFill="1" applyAlignment="1">
      <alignment horizontal="left"/>
    </xf>
    <xf numFmtId="164" fontId="0" fillId="2" borderId="0" xfId="0" applyNumberFormat="1" applyFill="1" applyAlignment="1">
      <alignment horizontal="left"/>
    </xf>
    <xf numFmtId="0" fontId="0" fillId="0" borderId="0" xfId="0" applyProtection="1">
      <protection locked="0"/>
    </xf>
    <xf numFmtId="49" fontId="1" fillId="3" borderId="0" xfId="0" applyNumberFormat="1" applyFont="1" applyFill="1" applyAlignment="1">
      <alignment horizontal="center"/>
    </xf>
    <xf numFmtId="49" fontId="1" fillId="5" borderId="0" xfId="0" applyNumberFormat="1" applyFont="1" applyFill="1" applyAlignment="1">
      <alignment horizontal="center"/>
    </xf>
    <xf numFmtId="0" fontId="0" fillId="5" borderId="0" xfId="0" applyFill="1" applyProtection="1">
      <protection locked="0"/>
    </xf>
    <xf numFmtId="49" fontId="0" fillId="5" borderId="0" xfId="0" applyNumberFormat="1" applyFill="1"/>
    <xf numFmtId="0" fontId="0" fillId="5" borderId="0" xfId="0" applyFill="1"/>
    <xf numFmtId="0" fontId="0" fillId="6" borderId="0" xfId="0" applyFill="1" applyProtection="1">
      <protection locked="0"/>
    </xf>
    <xf numFmtId="0" fontId="0" fillId="6" borderId="0" xfId="0" applyFill="1"/>
  </cellXfs>
  <cellStyles count="1">
    <cellStyle name="Normal" xfId="0" builtinId="0"/>
  </cellStyles>
  <dxfs count="1">
    <dxf>
      <font>
        <strike val="0"/>
        <outline val="0"/>
        <shadow val="0"/>
        <u val="none"/>
        <vertAlign val="baseline"/>
        <sz val="11"/>
        <color rgb="FFFF0000"/>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9D3697-9979-4F9A-8602-FEE275C383A3}" name="Table2" displayName="Table2" ref="A7:C12" totalsRowShown="0">
  <autoFilter ref="A7:C12" xr:uid="{879D3697-9979-4F9A-8602-FEE275C383A3}"/>
  <tableColumns count="3">
    <tableColumn id="1" xr3:uid="{E3B5A311-DFCF-43C7-90DE-68CC1091C73C}" name="Methanol"/>
    <tableColumn id="2" xr3:uid="{247940C6-8ADD-4D8B-8E56-8EACE2E5684E}" name="…" dataDxfId="0"/>
    <tableColumn id="3" xr3:uid="{A9CB47D0-3D1C-4D09-9138-528917F9ED7D}" name="…."/>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6E2B9-8B04-4660-96BB-9AFE1050B3E4}">
  <sheetPr>
    <outlinePr summaryBelow="0"/>
  </sheetPr>
  <dimension ref="A1:J944"/>
  <sheetViews>
    <sheetView showGridLines="0" workbookViewId="0">
      <pane ySplit="9" topLeftCell="A10" activePane="bottomLeft" state="frozen"/>
      <selection pane="bottomLeft" sqref="A1:XFD1048576"/>
    </sheetView>
  </sheetViews>
  <sheetFormatPr defaultRowHeight="12.75" customHeight="1" outlineLevelCol="1" x14ac:dyDescent="0.3"/>
  <cols>
    <col min="1" max="1" width="38.21875" bestFit="1" customWidth="1"/>
    <col min="2" max="2" width="79.88671875" bestFit="1" customWidth="1"/>
    <col min="3" max="3" width="101.6640625" hidden="1" customWidth="1" outlineLevel="1"/>
    <col min="4" max="4" width="12" bestFit="1" customWidth="1" collapsed="1"/>
    <col min="5" max="5" width="20.21875" bestFit="1" customWidth="1"/>
    <col min="6" max="6" width="6.33203125" bestFit="1" customWidth="1"/>
    <col min="7" max="7" width="16.33203125" bestFit="1" customWidth="1"/>
    <col min="8" max="8" width="5" bestFit="1" customWidth="1"/>
    <col min="9" max="9" width="36.33203125" hidden="1" customWidth="1" outlineLevel="1"/>
    <col min="10" max="10" width="8.88671875" collapsed="1"/>
  </cols>
  <sheetData>
    <row r="1" spans="1:9" ht="12.75" customHeight="1" x14ac:dyDescent="0.3">
      <c r="A1" s="13" t="s">
        <v>0</v>
      </c>
      <c r="B1" s="13" t="s">
        <v>1796</v>
      </c>
      <c r="C1" s="13"/>
      <c r="D1" s="13"/>
      <c r="E1" s="13"/>
      <c r="F1" s="13"/>
      <c r="G1" s="13"/>
      <c r="H1" s="13"/>
      <c r="I1" s="13"/>
    </row>
    <row r="2" spans="1:9" ht="12.75" customHeight="1" x14ac:dyDescent="0.3">
      <c r="A2" s="13" t="s">
        <v>1</v>
      </c>
      <c r="B2" s="13">
        <v>1</v>
      </c>
      <c r="C2" s="13"/>
      <c r="D2" s="13"/>
      <c r="E2" s="13"/>
      <c r="F2" s="13"/>
      <c r="G2" s="13"/>
      <c r="H2" s="13"/>
      <c r="I2" s="13"/>
    </row>
    <row r="3" spans="1:9" ht="12.75" customHeight="1" x14ac:dyDescent="0.3">
      <c r="A3" s="13" t="s">
        <v>2</v>
      </c>
      <c r="B3" s="13" t="s">
        <v>949</v>
      </c>
      <c r="C3" s="13"/>
      <c r="D3" s="13"/>
      <c r="E3" s="13"/>
      <c r="F3" s="13"/>
      <c r="G3" s="13"/>
      <c r="H3" s="13"/>
      <c r="I3" s="13"/>
    </row>
    <row r="4" spans="1:9" ht="12.75" customHeight="1" x14ac:dyDescent="0.3">
      <c r="A4" s="13" t="s">
        <v>4</v>
      </c>
      <c r="B4" s="13" t="s">
        <v>1797</v>
      </c>
      <c r="C4" s="13"/>
      <c r="D4" s="13"/>
      <c r="E4" s="13"/>
      <c r="F4" s="13"/>
      <c r="G4" s="13"/>
      <c r="H4" s="13"/>
      <c r="I4" s="13"/>
    </row>
    <row r="5" spans="1:9" ht="12.75" customHeight="1" x14ac:dyDescent="0.3">
      <c r="A5" s="13" t="s">
        <v>5</v>
      </c>
      <c r="B5" s="13" t="s">
        <v>6</v>
      </c>
      <c r="C5" s="13"/>
      <c r="D5" s="13"/>
      <c r="E5" s="13"/>
      <c r="F5" s="13"/>
      <c r="G5" s="13"/>
      <c r="H5" s="13"/>
      <c r="I5" s="13"/>
    </row>
    <row r="6" spans="1:9" ht="12.75" customHeight="1" x14ac:dyDescent="0.3">
      <c r="A6" s="13" t="s">
        <v>7</v>
      </c>
      <c r="B6" s="13" t="s">
        <v>8</v>
      </c>
      <c r="C6" s="13"/>
      <c r="D6" s="13"/>
      <c r="E6" s="13"/>
      <c r="F6" s="13"/>
      <c r="G6" s="13"/>
      <c r="H6" s="13"/>
      <c r="I6" s="13"/>
    </row>
    <row r="7" spans="1:9" ht="12.75" customHeight="1" x14ac:dyDescent="0.3">
      <c r="A7" s="13" t="s">
        <v>9</v>
      </c>
      <c r="B7" s="14">
        <v>45555.668715277781</v>
      </c>
      <c r="C7" s="13"/>
      <c r="D7" s="13"/>
      <c r="E7" s="13"/>
      <c r="F7" s="13"/>
      <c r="G7" s="13"/>
      <c r="H7" s="13"/>
      <c r="I7" s="13"/>
    </row>
    <row r="8" spans="1:9" ht="12.75" customHeight="1" x14ac:dyDescent="0.3">
      <c r="A8" s="1"/>
      <c r="B8" s="1"/>
      <c r="C8" s="1"/>
      <c r="D8" s="1"/>
      <c r="E8" s="1"/>
      <c r="F8" s="1"/>
      <c r="G8" s="1"/>
      <c r="H8" s="1"/>
      <c r="I8" s="1"/>
    </row>
    <row r="9" spans="1:9" ht="12.75" customHeight="1" x14ac:dyDescent="0.3">
      <c r="A9" s="16" t="s">
        <v>10</v>
      </c>
      <c r="B9" s="16" t="s">
        <v>11</v>
      </c>
      <c r="C9" s="16" t="s">
        <v>12</v>
      </c>
      <c r="D9" s="16" t="s">
        <v>13</v>
      </c>
      <c r="E9" s="16" t="s">
        <v>14</v>
      </c>
      <c r="F9" s="16" t="s">
        <v>15</v>
      </c>
      <c r="G9" s="16" t="s">
        <v>16</v>
      </c>
      <c r="H9" s="16" t="s">
        <v>17</v>
      </c>
      <c r="I9" s="16" t="s">
        <v>18</v>
      </c>
    </row>
    <row r="10" spans="1:9" ht="12.75" customHeight="1" x14ac:dyDescent="0.3">
      <c r="A10" s="15"/>
      <c r="B10" s="15"/>
      <c r="C10" s="15"/>
      <c r="D10" s="15"/>
      <c r="E10" s="15"/>
      <c r="F10" s="15"/>
      <c r="G10" s="15"/>
      <c r="H10" s="15"/>
      <c r="I10" s="15"/>
    </row>
    <row r="11" spans="1:9" ht="12.75" customHeight="1" x14ac:dyDescent="0.3">
      <c r="A11" s="8" t="s">
        <v>19</v>
      </c>
      <c r="B11" s="8" t="s">
        <v>20</v>
      </c>
      <c r="C11" s="8" t="s">
        <v>4963</v>
      </c>
      <c r="E11" s="8"/>
      <c r="F11" s="8" t="s">
        <v>21</v>
      </c>
      <c r="G11" s="8" t="s">
        <v>22</v>
      </c>
      <c r="H11" s="8" t="s">
        <v>3236</v>
      </c>
      <c r="I11" s="8" t="s">
        <v>7433</v>
      </c>
    </row>
    <row r="12" spans="1:9" ht="12.75" customHeight="1" x14ac:dyDescent="0.3">
      <c r="A12" s="8" t="s">
        <v>3237</v>
      </c>
      <c r="B12" s="8" t="s">
        <v>23</v>
      </c>
      <c r="C12" s="8" t="s">
        <v>4964</v>
      </c>
      <c r="D12">
        <v>23.16</v>
      </c>
      <c r="E12" s="8" t="s">
        <v>25</v>
      </c>
      <c r="F12" s="8" t="s">
        <v>21</v>
      </c>
      <c r="G12" s="8"/>
      <c r="H12" s="8" t="s">
        <v>3239</v>
      </c>
      <c r="I12" s="8" t="s">
        <v>7434</v>
      </c>
    </row>
    <row r="13" spans="1:9" ht="12.75" customHeight="1" x14ac:dyDescent="0.3">
      <c r="A13" s="8" t="s">
        <v>3240</v>
      </c>
      <c r="B13" s="8" t="s">
        <v>26</v>
      </c>
      <c r="C13" s="8" t="s">
        <v>4965</v>
      </c>
      <c r="D13">
        <v>-0.02</v>
      </c>
      <c r="E13" s="8" t="s">
        <v>27</v>
      </c>
      <c r="F13" s="8" t="s">
        <v>21</v>
      </c>
      <c r="G13" s="8"/>
      <c r="H13" s="8" t="s">
        <v>3239</v>
      </c>
      <c r="I13" s="8" t="s">
        <v>7435</v>
      </c>
    </row>
    <row r="14" spans="1:9" ht="12.75" customHeight="1" x14ac:dyDescent="0.3">
      <c r="A14" s="8" t="s">
        <v>3242</v>
      </c>
      <c r="B14" s="8" t="s">
        <v>28</v>
      </c>
      <c r="C14" s="8" t="s">
        <v>4966</v>
      </c>
      <c r="D14">
        <v>4.5999999999999996</v>
      </c>
      <c r="E14" s="8" t="s">
        <v>29</v>
      </c>
      <c r="F14" s="8" t="s">
        <v>21</v>
      </c>
      <c r="G14" s="8"/>
      <c r="H14" s="8" t="s">
        <v>3239</v>
      </c>
      <c r="I14" s="8" t="s">
        <v>7436</v>
      </c>
    </row>
    <row r="15" spans="1:9" ht="12.75" customHeight="1" x14ac:dyDescent="0.3">
      <c r="A15" s="8" t="s">
        <v>3244</v>
      </c>
      <c r="B15" s="8" t="s">
        <v>3245</v>
      </c>
      <c r="C15" s="8" t="s">
        <v>4967</v>
      </c>
      <c r="D15">
        <v>3</v>
      </c>
      <c r="E15" s="8" t="s">
        <v>30</v>
      </c>
      <c r="F15" s="8" t="s">
        <v>21</v>
      </c>
      <c r="G15" s="8"/>
      <c r="H15" s="8" t="s">
        <v>3239</v>
      </c>
      <c r="I15" s="8" t="s">
        <v>7437</v>
      </c>
    </row>
    <row r="16" spans="1:9" ht="12.75" customHeight="1" x14ac:dyDescent="0.3">
      <c r="A16" s="8" t="s">
        <v>3247</v>
      </c>
      <c r="B16" s="8" t="s">
        <v>3248</v>
      </c>
      <c r="C16" s="8" t="s">
        <v>4968</v>
      </c>
      <c r="D16">
        <v>83.979328165374696</v>
      </c>
      <c r="E16" s="8" t="s">
        <v>329</v>
      </c>
      <c r="F16" s="8" t="s">
        <v>21</v>
      </c>
      <c r="G16" s="8"/>
      <c r="H16" s="8" t="s">
        <v>3239</v>
      </c>
      <c r="I16" s="8" t="s">
        <v>7438</v>
      </c>
    </row>
    <row r="17" spans="1:9" ht="12.75" customHeight="1" x14ac:dyDescent="0.3">
      <c r="A17" s="8" t="s">
        <v>3250</v>
      </c>
      <c r="B17" s="8" t="s">
        <v>3251</v>
      </c>
      <c r="C17" s="8" t="s">
        <v>4969</v>
      </c>
      <c r="D17">
        <v>0</v>
      </c>
      <c r="E17" s="8" t="s">
        <v>324</v>
      </c>
      <c r="F17" s="8" t="s">
        <v>21</v>
      </c>
      <c r="G17" s="8"/>
      <c r="H17" s="8" t="s">
        <v>3239</v>
      </c>
      <c r="I17" s="8" t="s">
        <v>7439</v>
      </c>
    </row>
    <row r="18" spans="1:9" ht="12.75" customHeight="1" x14ac:dyDescent="0.3">
      <c r="A18" s="8" t="s">
        <v>3253</v>
      </c>
      <c r="B18" s="8" t="s">
        <v>3254</v>
      </c>
      <c r="C18" s="8" t="s">
        <v>4970</v>
      </c>
      <c r="D18">
        <v>1.837</v>
      </c>
      <c r="E18" s="8" t="s">
        <v>31</v>
      </c>
      <c r="F18" s="8" t="s">
        <v>21</v>
      </c>
      <c r="G18" s="8"/>
      <c r="H18" s="8" t="s">
        <v>3239</v>
      </c>
      <c r="I18" s="8" t="s">
        <v>7440</v>
      </c>
    </row>
    <row r="19" spans="1:9" ht="12.75" customHeight="1" x14ac:dyDescent="0.3">
      <c r="A19" s="8" t="s">
        <v>3256</v>
      </c>
      <c r="B19" s="8" t="s">
        <v>32</v>
      </c>
      <c r="C19" s="8" t="s">
        <v>4971</v>
      </c>
      <c r="D19">
        <v>53.7</v>
      </c>
      <c r="E19" s="8" t="s">
        <v>33</v>
      </c>
      <c r="F19" s="8" t="s">
        <v>21</v>
      </c>
      <c r="G19" s="8"/>
      <c r="H19" s="8" t="s">
        <v>3239</v>
      </c>
      <c r="I19" s="8" t="s">
        <v>7441</v>
      </c>
    </row>
    <row r="20" spans="1:9" ht="12.75" customHeight="1" x14ac:dyDescent="0.3">
      <c r="A20" s="8" t="s">
        <v>3258</v>
      </c>
      <c r="B20" s="8" t="s">
        <v>3259</v>
      </c>
      <c r="C20" s="8" t="s">
        <v>4972</v>
      </c>
      <c r="D20">
        <v>-1.4032632203695801</v>
      </c>
      <c r="E20" s="8" t="s">
        <v>34</v>
      </c>
      <c r="F20" s="8" t="s">
        <v>21</v>
      </c>
      <c r="G20" s="8"/>
      <c r="H20" s="8" t="s">
        <v>3239</v>
      </c>
      <c r="I20" s="8" t="s">
        <v>7442</v>
      </c>
    </row>
    <row r="21" spans="1:9" ht="12.75" customHeight="1" x14ac:dyDescent="0.3">
      <c r="A21" s="8" t="s">
        <v>633</v>
      </c>
      <c r="B21" s="8" t="s">
        <v>634</v>
      </c>
      <c r="C21" s="8" t="s">
        <v>4973</v>
      </c>
      <c r="D21">
        <v>1479894.88</v>
      </c>
      <c r="E21" s="8" t="s">
        <v>636</v>
      </c>
      <c r="F21" s="8" t="s">
        <v>21</v>
      </c>
      <c r="G21" s="8"/>
      <c r="H21" s="8" t="s">
        <v>3239</v>
      </c>
      <c r="I21" s="8" t="s">
        <v>7443</v>
      </c>
    </row>
    <row r="22" spans="1:9" ht="12.75" customHeight="1" x14ac:dyDescent="0.3">
      <c r="A22" s="8" t="s">
        <v>3262</v>
      </c>
      <c r="B22" s="8" t="s">
        <v>3263</v>
      </c>
      <c r="C22" s="8" t="s">
        <v>4974</v>
      </c>
      <c r="D22">
        <v>8.2514020416665002E-2</v>
      </c>
      <c r="E22" s="8" t="s">
        <v>337</v>
      </c>
      <c r="F22" s="8" t="s">
        <v>21</v>
      </c>
      <c r="G22" s="8"/>
      <c r="H22" s="8" t="s">
        <v>3239</v>
      </c>
      <c r="I22" s="8" t="s">
        <v>7444</v>
      </c>
    </row>
    <row r="23" spans="1:9" ht="12.75" customHeight="1" x14ac:dyDescent="0.3">
      <c r="A23" s="8" t="s">
        <v>3265</v>
      </c>
      <c r="B23" s="8" t="s">
        <v>3266</v>
      </c>
      <c r="C23" s="8" t="s">
        <v>4975</v>
      </c>
      <c r="D23">
        <v>251.93798449612399</v>
      </c>
      <c r="E23" s="8" t="s">
        <v>269</v>
      </c>
      <c r="F23" s="8" t="s">
        <v>21</v>
      </c>
      <c r="G23" s="8"/>
      <c r="H23" s="8" t="s">
        <v>3239</v>
      </c>
      <c r="I23" s="8" t="s">
        <v>7445</v>
      </c>
    </row>
    <row r="24" spans="1:9" ht="12.75" customHeight="1" x14ac:dyDescent="0.3">
      <c r="A24" s="8" t="s">
        <v>3268</v>
      </c>
      <c r="B24" s="8" t="s">
        <v>3269</v>
      </c>
      <c r="C24" s="8" t="s">
        <v>4976</v>
      </c>
      <c r="D24">
        <v>0</v>
      </c>
      <c r="E24" s="8" t="s">
        <v>270</v>
      </c>
      <c r="F24" s="8" t="s">
        <v>21</v>
      </c>
      <c r="G24" s="8"/>
      <c r="H24" s="8" t="s">
        <v>3239</v>
      </c>
      <c r="I24" s="8" t="s">
        <v>7446</v>
      </c>
    </row>
    <row r="25" spans="1:9" ht="12.75" customHeight="1" x14ac:dyDescent="0.3">
      <c r="A25" s="8" t="s">
        <v>3271</v>
      </c>
      <c r="B25" s="8" t="s">
        <v>47</v>
      </c>
      <c r="C25" s="8" t="s">
        <v>4977</v>
      </c>
      <c r="D25">
        <v>12.5</v>
      </c>
      <c r="E25" s="8" t="s">
        <v>48</v>
      </c>
      <c r="F25" s="8" t="s">
        <v>21</v>
      </c>
      <c r="G25" s="8"/>
      <c r="H25" s="8" t="s">
        <v>3239</v>
      </c>
      <c r="I25" s="8" t="s">
        <v>7447</v>
      </c>
    </row>
    <row r="26" spans="1:9" ht="12.75" customHeight="1" x14ac:dyDescent="0.3">
      <c r="A26" s="8" t="s">
        <v>3273</v>
      </c>
      <c r="B26" s="8" t="s">
        <v>49</v>
      </c>
      <c r="C26" s="8" t="s">
        <v>4978</v>
      </c>
      <c r="E26" s="8"/>
      <c r="F26" s="8" t="s">
        <v>50</v>
      </c>
      <c r="G26" s="8" t="s">
        <v>333</v>
      </c>
      <c r="H26" s="8" t="s">
        <v>3236</v>
      </c>
      <c r="I26" s="8" t="s">
        <v>7448</v>
      </c>
    </row>
    <row r="27" spans="1:9" ht="12.75" customHeight="1" x14ac:dyDescent="0.3">
      <c r="A27" s="8" t="s">
        <v>51</v>
      </c>
      <c r="B27" s="8" t="s">
        <v>23</v>
      </c>
      <c r="C27" s="8" t="s">
        <v>4979</v>
      </c>
      <c r="D27">
        <v>21.15</v>
      </c>
      <c r="E27" s="8" t="s">
        <v>25</v>
      </c>
      <c r="F27" s="8" t="s">
        <v>21</v>
      </c>
      <c r="G27" s="8"/>
      <c r="H27" s="8" t="s">
        <v>3239</v>
      </c>
      <c r="I27" s="8" t="s">
        <v>7449</v>
      </c>
    </row>
    <row r="28" spans="1:9" ht="12.75" customHeight="1" x14ac:dyDescent="0.3">
      <c r="A28" s="8" t="s">
        <v>52</v>
      </c>
      <c r="B28" s="8" t="s">
        <v>26</v>
      </c>
      <c r="C28" s="8" t="s">
        <v>4980</v>
      </c>
      <c r="D28">
        <v>-0.2</v>
      </c>
      <c r="E28" s="8" t="s">
        <v>27</v>
      </c>
      <c r="F28" s="8" t="s">
        <v>21</v>
      </c>
      <c r="G28" s="8"/>
      <c r="H28" s="8" t="s">
        <v>3239</v>
      </c>
      <c r="I28" s="8" t="s">
        <v>7450</v>
      </c>
    </row>
    <row r="29" spans="1:9" ht="12.75" customHeight="1" x14ac:dyDescent="0.3">
      <c r="A29" s="8" t="s">
        <v>53</v>
      </c>
      <c r="B29" s="8" t="s">
        <v>28</v>
      </c>
      <c r="C29" s="8" t="s">
        <v>4981</v>
      </c>
      <c r="D29">
        <v>2.0299999999999998</v>
      </c>
      <c r="E29" s="8" t="s">
        <v>29</v>
      </c>
      <c r="F29" s="8" t="s">
        <v>21</v>
      </c>
      <c r="G29" s="8"/>
      <c r="H29" s="8" t="s">
        <v>3239</v>
      </c>
      <c r="I29" s="8" t="s">
        <v>7451</v>
      </c>
    </row>
    <row r="30" spans="1:9" ht="12.75" customHeight="1" x14ac:dyDescent="0.3">
      <c r="A30" s="8" t="s">
        <v>3278</v>
      </c>
      <c r="B30" s="8" t="s">
        <v>634</v>
      </c>
      <c r="C30" s="8" t="s">
        <v>4982</v>
      </c>
      <c r="D30">
        <v>270294.88</v>
      </c>
      <c r="E30" s="8" t="s">
        <v>636</v>
      </c>
      <c r="F30" s="8" t="s">
        <v>21</v>
      </c>
      <c r="G30" s="8"/>
      <c r="H30" s="8" t="s">
        <v>3239</v>
      </c>
      <c r="I30" s="8" t="s">
        <v>7452</v>
      </c>
    </row>
    <row r="31" spans="1:9" ht="12.75" customHeight="1" x14ac:dyDescent="0.3">
      <c r="A31" s="8" t="s">
        <v>4019</v>
      </c>
      <c r="B31" s="8" t="s">
        <v>4020</v>
      </c>
      <c r="C31" s="8" t="s">
        <v>4983</v>
      </c>
      <c r="E31" s="8"/>
      <c r="F31" s="8" t="s">
        <v>50</v>
      </c>
      <c r="G31" s="8" t="s">
        <v>332</v>
      </c>
      <c r="H31" s="8" t="s">
        <v>3236</v>
      </c>
      <c r="I31" s="8" t="s">
        <v>7453</v>
      </c>
    </row>
    <row r="32" spans="1:9" ht="12.75" customHeight="1" x14ac:dyDescent="0.3">
      <c r="A32" s="8" t="s">
        <v>3283</v>
      </c>
      <c r="B32" s="8" t="s">
        <v>23</v>
      </c>
      <c r="C32" s="8" t="s">
        <v>4984</v>
      </c>
      <c r="D32">
        <v>18.28</v>
      </c>
      <c r="E32" s="8" t="s">
        <v>25</v>
      </c>
      <c r="F32" s="8" t="s">
        <v>21</v>
      </c>
      <c r="G32" s="8"/>
      <c r="H32" s="8" t="s">
        <v>3239</v>
      </c>
      <c r="I32" s="8" t="s">
        <v>7454</v>
      </c>
    </row>
    <row r="33" spans="1:9" ht="12.75" customHeight="1" x14ac:dyDescent="0.3">
      <c r="A33" s="8" t="s">
        <v>3285</v>
      </c>
      <c r="B33" s="8" t="s">
        <v>26</v>
      </c>
      <c r="C33" s="8" t="s">
        <v>4985</v>
      </c>
      <c r="D33">
        <v>4.38</v>
      </c>
      <c r="E33" s="8" t="s">
        <v>27</v>
      </c>
      <c r="F33" s="8" t="s">
        <v>21</v>
      </c>
      <c r="G33" s="8"/>
      <c r="H33" s="8" t="s">
        <v>3239</v>
      </c>
      <c r="I33" s="8" t="s">
        <v>7455</v>
      </c>
    </row>
    <row r="34" spans="1:9" ht="12.75" customHeight="1" x14ac:dyDescent="0.3">
      <c r="A34" s="8" t="s">
        <v>3287</v>
      </c>
      <c r="B34" s="8" t="s">
        <v>28</v>
      </c>
      <c r="C34" s="8" t="s">
        <v>4986</v>
      </c>
      <c r="D34">
        <v>2.2000000000000002</v>
      </c>
      <c r="E34" s="8" t="s">
        <v>29</v>
      </c>
      <c r="F34" s="8" t="s">
        <v>21</v>
      </c>
      <c r="G34" s="8"/>
      <c r="H34" s="8" t="s">
        <v>3239</v>
      </c>
      <c r="I34" s="8" t="s">
        <v>7456</v>
      </c>
    </row>
    <row r="35" spans="1:9" ht="12.75" customHeight="1" x14ac:dyDescent="0.3">
      <c r="A35" s="8" t="s">
        <v>3289</v>
      </c>
      <c r="B35" s="8" t="s">
        <v>634</v>
      </c>
      <c r="C35" s="8" t="s">
        <v>4987</v>
      </c>
      <c r="D35">
        <v>7697.5</v>
      </c>
      <c r="E35" s="8" t="s">
        <v>636</v>
      </c>
      <c r="F35" s="8" t="s">
        <v>21</v>
      </c>
      <c r="G35" s="8"/>
      <c r="H35" s="8" t="s">
        <v>3239</v>
      </c>
      <c r="I35" s="8" t="s">
        <v>7457</v>
      </c>
    </row>
    <row r="36" spans="1:9" ht="12.75" customHeight="1" x14ac:dyDescent="0.3">
      <c r="A36" s="8" t="s">
        <v>4026</v>
      </c>
      <c r="B36" s="8" t="s">
        <v>4027</v>
      </c>
      <c r="C36" s="8" t="s">
        <v>4988</v>
      </c>
      <c r="E36" s="8"/>
      <c r="F36" s="8" t="s">
        <v>21</v>
      </c>
      <c r="G36" s="8" t="s">
        <v>334</v>
      </c>
      <c r="H36" s="8" t="s">
        <v>3236</v>
      </c>
      <c r="I36" s="8" t="s">
        <v>7458</v>
      </c>
    </row>
    <row r="37" spans="1:9" ht="12.75" customHeight="1" x14ac:dyDescent="0.3">
      <c r="A37" s="8" t="s">
        <v>3294</v>
      </c>
      <c r="B37" s="8" t="s">
        <v>23</v>
      </c>
      <c r="C37" s="8" t="s">
        <v>4989</v>
      </c>
      <c r="D37">
        <v>18.28</v>
      </c>
      <c r="E37" s="8" t="s">
        <v>25</v>
      </c>
      <c r="F37" s="8" t="s">
        <v>21</v>
      </c>
      <c r="G37" s="8"/>
      <c r="H37" s="8" t="s">
        <v>3239</v>
      </c>
      <c r="I37" s="8" t="s">
        <v>7459</v>
      </c>
    </row>
    <row r="38" spans="1:9" ht="12.75" customHeight="1" x14ac:dyDescent="0.3">
      <c r="A38" s="8" t="s">
        <v>3296</v>
      </c>
      <c r="B38" s="8" t="s">
        <v>26</v>
      </c>
      <c r="C38" s="8" t="s">
        <v>4990</v>
      </c>
      <c r="D38">
        <v>4.38</v>
      </c>
      <c r="E38" s="8" t="s">
        <v>27</v>
      </c>
      <c r="F38" s="8" t="s">
        <v>21</v>
      </c>
      <c r="G38" s="8"/>
      <c r="H38" s="8" t="s">
        <v>3239</v>
      </c>
      <c r="I38" s="8" t="s">
        <v>7460</v>
      </c>
    </row>
    <row r="39" spans="1:9" ht="12.75" customHeight="1" x14ac:dyDescent="0.3">
      <c r="A39" s="8" t="s">
        <v>3298</v>
      </c>
      <c r="B39" s="8" t="s">
        <v>28</v>
      </c>
      <c r="C39" s="8" t="s">
        <v>4991</v>
      </c>
      <c r="D39">
        <v>2.2000000000000002</v>
      </c>
      <c r="E39" s="8" t="s">
        <v>29</v>
      </c>
      <c r="F39" s="8" t="s">
        <v>21</v>
      </c>
      <c r="G39" s="8"/>
      <c r="H39" s="8" t="s">
        <v>3239</v>
      </c>
      <c r="I39" s="8" t="s">
        <v>7461</v>
      </c>
    </row>
    <row r="40" spans="1:9" ht="12.75" customHeight="1" x14ac:dyDescent="0.3">
      <c r="A40" s="8" t="s">
        <v>3300</v>
      </c>
      <c r="B40" s="8" t="s">
        <v>634</v>
      </c>
      <c r="C40" s="8" t="s">
        <v>4992</v>
      </c>
      <c r="D40">
        <v>6175</v>
      </c>
      <c r="E40" s="8" t="s">
        <v>636</v>
      </c>
      <c r="F40" s="8" t="s">
        <v>21</v>
      </c>
      <c r="G40" s="8"/>
      <c r="H40" s="8" t="s">
        <v>3239</v>
      </c>
      <c r="I40" s="8" t="s">
        <v>7462</v>
      </c>
    </row>
    <row r="41" spans="1:9" ht="12.75" customHeight="1" x14ac:dyDescent="0.3">
      <c r="A41" s="8" t="s">
        <v>4033</v>
      </c>
      <c r="B41" s="8" t="s">
        <v>4034</v>
      </c>
      <c r="C41" s="8" t="s">
        <v>4993</v>
      </c>
      <c r="E41" s="8"/>
      <c r="F41" s="8" t="s">
        <v>21</v>
      </c>
      <c r="G41" s="8" t="s">
        <v>54</v>
      </c>
      <c r="H41" s="8" t="s">
        <v>3236</v>
      </c>
      <c r="I41" s="8" t="s">
        <v>7463</v>
      </c>
    </row>
    <row r="42" spans="1:9" ht="12.75" customHeight="1" x14ac:dyDescent="0.3">
      <c r="A42" s="8" t="s">
        <v>3310</v>
      </c>
      <c r="B42" s="8" t="s">
        <v>23</v>
      </c>
      <c r="C42" s="8" t="s">
        <v>4994</v>
      </c>
      <c r="D42">
        <v>13.5</v>
      </c>
      <c r="E42" s="8" t="s">
        <v>25</v>
      </c>
      <c r="F42" s="8" t="s">
        <v>21</v>
      </c>
      <c r="G42" s="8"/>
      <c r="H42" s="8" t="s">
        <v>3239</v>
      </c>
      <c r="I42" s="8" t="s">
        <v>7464</v>
      </c>
    </row>
    <row r="43" spans="1:9" ht="12.75" customHeight="1" x14ac:dyDescent="0.3">
      <c r="A43" s="8" t="s">
        <v>3312</v>
      </c>
      <c r="B43" s="8" t="s">
        <v>26</v>
      </c>
      <c r="C43" s="8" t="s">
        <v>4995</v>
      </c>
      <c r="D43">
        <v>4</v>
      </c>
      <c r="E43" s="8" t="s">
        <v>27</v>
      </c>
      <c r="F43" s="8" t="s">
        <v>21</v>
      </c>
      <c r="G43" s="8"/>
      <c r="H43" s="8" t="s">
        <v>3239</v>
      </c>
      <c r="I43" s="8" t="s">
        <v>7465</v>
      </c>
    </row>
    <row r="44" spans="1:9" ht="12.75" customHeight="1" x14ac:dyDescent="0.3">
      <c r="A44" s="8" t="s">
        <v>3314</v>
      </c>
      <c r="B44" s="8" t="s">
        <v>28</v>
      </c>
      <c r="C44" s="8" t="s">
        <v>4996</v>
      </c>
      <c r="D44">
        <v>3.5</v>
      </c>
      <c r="E44" s="8" t="s">
        <v>29</v>
      </c>
      <c r="F44" s="8" t="s">
        <v>21</v>
      </c>
      <c r="G44" s="8"/>
      <c r="H44" s="8" t="s">
        <v>3239</v>
      </c>
      <c r="I44" s="8" t="s">
        <v>7466</v>
      </c>
    </row>
    <row r="45" spans="1:9" ht="12.75" customHeight="1" x14ac:dyDescent="0.3">
      <c r="A45" s="8" t="s">
        <v>3318</v>
      </c>
      <c r="B45" s="8" t="s">
        <v>1054</v>
      </c>
      <c r="C45" s="8" t="s">
        <v>4997</v>
      </c>
      <c r="D45" t="s">
        <v>24</v>
      </c>
      <c r="E45" s="8" t="s">
        <v>1054</v>
      </c>
      <c r="F45" s="8" t="s">
        <v>21</v>
      </c>
      <c r="G45" s="8"/>
      <c r="H45" s="8" t="s">
        <v>3239</v>
      </c>
      <c r="I45" s="8" t="s">
        <v>7467</v>
      </c>
    </row>
    <row r="46" spans="1:9" ht="12.75" customHeight="1" x14ac:dyDescent="0.3">
      <c r="A46" s="8" t="s">
        <v>3320</v>
      </c>
      <c r="B46" s="8" t="s">
        <v>3321</v>
      </c>
      <c r="C46" s="8" t="s">
        <v>4998</v>
      </c>
      <c r="D46" t="s">
        <v>24</v>
      </c>
      <c r="E46" s="8" t="s">
        <v>3323</v>
      </c>
      <c r="F46" s="8" t="s">
        <v>21</v>
      </c>
      <c r="G46" s="8"/>
      <c r="H46" s="8" t="s">
        <v>3239</v>
      </c>
      <c r="I46" s="8" t="s">
        <v>7468</v>
      </c>
    </row>
    <row r="47" spans="1:9" ht="12.75" customHeight="1" x14ac:dyDescent="0.3">
      <c r="A47" s="8" t="s">
        <v>3320</v>
      </c>
      <c r="B47" s="8" t="s">
        <v>3324</v>
      </c>
      <c r="C47" s="8" t="s">
        <v>4999</v>
      </c>
      <c r="D47" t="s">
        <v>24</v>
      </c>
      <c r="E47" s="8" t="s">
        <v>3326</v>
      </c>
      <c r="F47" s="8" t="s">
        <v>21</v>
      </c>
      <c r="G47" s="8"/>
      <c r="H47" s="8" t="s">
        <v>3239</v>
      </c>
      <c r="I47" s="8" t="s">
        <v>7469</v>
      </c>
    </row>
    <row r="48" spans="1:9" ht="12.75" customHeight="1" x14ac:dyDescent="0.3">
      <c r="A48" s="8" t="s">
        <v>3320</v>
      </c>
      <c r="B48" s="8" t="s">
        <v>3327</v>
      </c>
      <c r="C48" s="8" t="s">
        <v>5000</v>
      </c>
      <c r="D48" t="s">
        <v>24</v>
      </c>
      <c r="E48" s="8" t="s">
        <v>3329</v>
      </c>
      <c r="F48" s="8" t="s">
        <v>21</v>
      </c>
      <c r="G48" s="8"/>
      <c r="H48" s="8" t="s">
        <v>3239</v>
      </c>
      <c r="I48" s="8" t="s">
        <v>7470</v>
      </c>
    </row>
    <row r="49" spans="1:9" ht="12.75" customHeight="1" x14ac:dyDescent="0.3">
      <c r="A49" s="8" t="s">
        <v>3330</v>
      </c>
      <c r="B49" s="8" t="s">
        <v>1013</v>
      </c>
      <c r="C49" s="8" t="s">
        <v>5001</v>
      </c>
      <c r="D49" t="s">
        <v>24</v>
      </c>
      <c r="E49" s="8" t="s">
        <v>1015</v>
      </c>
      <c r="F49" s="8" t="s">
        <v>21</v>
      </c>
      <c r="G49" s="8"/>
      <c r="H49" s="8" t="s">
        <v>3239</v>
      </c>
      <c r="I49" s="8" t="s">
        <v>7471</v>
      </c>
    </row>
    <row r="50" spans="1:9" ht="12.75" customHeight="1" x14ac:dyDescent="0.3">
      <c r="A50" s="8" t="s">
        <v>3332</v>
      </c>
      <c r="B50" s="8" t="s">
        <v>1049</v>
      </c>
      <c r="C50" s="8" t="s">
        <v>5002</v>
      </c>
      <c r="D50" t="s">
        <v>24</v>
      </c>
      <c r="E50" s="8" t="s">
        <v>1049</v>
      </c>
      <c r="F50" s="8" t="s">
        <v>21</v>
      </c>
      <c r="G50" s="8"/>
      <c r="H50" s="8" t="s">
        <v>3239</v>
      </c>
      <c r="I50" s="8" t="s">
        <v>7472</v>
      </c>
    </row>
    <row r="51" spans="1:9" ht="12.75" customHeight="1" x14ac:dyDescent="0.3">
      <c r="A51" s="8" t="s">
        <v>3334</v>
      </c>
      <c r="B51" s="8" t="s">
        <v>32</v>
      </c>
      <c r="C51" s="8" t="s">
        <v>5003</v>
      </c>
      <c r="D51" t="s">
        <v>24</v>
      </c>
      <c r="E51" s="8" t="s">
        <v>33</v>
      </c>
      <c r="F51" s="8" t="s">
        <v>21</v>
      </c>
      <c r="G51" s="8"/>
      <c r="H51" s="8" t="s">
        <v>3239</v>
      </c>
      <c r="I51" s="8" t="s">
        <v>7473</v>
      </c>
    </row>
    <row r="52" spans="1:9" ht="12.75" customHeight="1" x14ac:dyDescent="0.3">
      <c r="A52" s="8" t="s">
        <v>3336</v>
      </c>
      <c r="B52" s="8" t="s">
        <v>36</v>
      </c>
      <c r="C52" s="8" t="s">
        <v>5004</v>
      </c>
      <c r="D52">
        <v>400</v>
      </c>
      <c r="E52" s="8" t="s">
        <v>37</v>
      </c>
      <c r="F52" s="8" t="s">
        <v>21</v>
      </c>
      <c r="G52" s="8"/>
      <c r="H52" s="8" t="s">
        <v>3239</v>
      </c>
      <c r="I52" s="8" t="s">
        <v>7474</v>
      </c>
    </row>
    <row r="53" spans="1:9" ht="12.75" customHeight="1" x14ac:dyDescent="0.3">
      <c r="A53" s="8" t="s">
        <v>3338</v>
      </c>
      <c r="B53" s="8" t="s">
        <v>634</v>
      </c>
      <c r="C53" s="8" t="s">
        <v>5005</v>
      </c>
      <c r="D53">
        <v>420</v>
      </c>
      <c r="E53" s="8" t="s">
        <v>636</v>
      </c>
      <c r="F53" s="8" t="s">
        <v>21</v>
      </c>
      <c r="G53" s="8"/>
      <c r="H53" s="8" t="s">
        <v>3239</v>
      </c>
      <c r="I53" s="8" t="s">
        <v>7475</v>
      </c>
    </row>
    <row r="54" spans="1:9" ht="12.75" customHeight="1" x14ac:dyDescent="0.3">
      <c r="A54" s="8" t="s">
        <v>3340</v>
      </c>
      <c r="B54" s="8" t="s">
        <v>39</v>
      </c>
      <c r="C54" s="8" t="s">
        <v>5006</v>
      </c>
      <c r="D54">
        <v>5</v>
      </c>
      <c r="E54" s="8" t="s">
        <v>40</v>
      </c>
      <c r="F54" s="8" t="s">
        <v>21</v>
      </c>
      <c r="G54" s="8"/>
      <c r="H54" s="8" t="s">
        <v>3239</v>
      </c>
      <c r="I54" s="8" t="s">
        <v>7476</v>
      </c>
    </row>
    <row r="55" spans="1:9" ht="12.75" customHeight="1" x14ac:dyDescent="0.3">
      <c r="A55" s="8" t="s">
        <v>3342</v>
      </c>
      <c r="B55" s="8" t="s">
        <v>3343</v>
      </c>
      <c r="C55" s="8" t="s">
        <v>5007</v>
      </c>
      <c r="D55" t="s">
        <v>24</v>
      </c>
      <c r="E55" s="8" t="s">
        <v>3345</v>
      </c>
      <c r="F55" s="8" t="s">
        <v>21</v>
      </c>
      <c r="G55" s="8"/>
      <c r="H55" s="8" t="s">
        <v>3239</v>
      </c>
      <c r="I55" s="8" t="s">
        <v>7477</v>
      </c>
    </row>
    <row r="56" spans="1:9" ht="12.75" customHeight="1" x14ac:dyDescent="0.3">
      <c r="A56" s="8" t="s">
        <v>3342</v>
      </c>
      <c r="B56" s="8" t="s">
        <v>3346</v>
      </c>
      <c r="C56" s="8" t="s">
        <v>5008</v>
      </c>
      <c r="D56" t="s">
        <v>24</v>
      </c>
      <c r="E56" s="8" t="s">
        <v>3348</v>
      </c>
      <c r="F56" s="8" t="s">
        <v>21</v>
      </c>
      <c r="G56" s="8"/>
      <c r="H56" s="8" t="s">
        <v>3239</v>
      </c>
      <c r="I56" s="8" t="s">
        <v>7478</v>
      </c>
    </row>
    <row r="57" spans="1:9" ht="12.75" customHeight="1" x14ac:dyDescent="0.3">
      <c r="A57" s="8" t="s">
        <v>3342</v>
      </c>
      <c r="B57" s="8" t="s">
        <v>3349</v>
      </c>
      <c r="C57" s="8" t="s">
        <v>5009</v>
      </c>
      <c r="D57" t="s">
        <v>24</v>
      </c>
      <c r="E57" s="8" t="s">
        <v>3351</v>
      </c>
      <c r="F57" s="8" t="s">
        <v>21</v>
      </c>
      <c r="G57" s="8"/>
      <c r="H57" s="8" t="s">
        <v>3239</v>
      </c>
      <c r="I57" s="8" t="s">
        <v>7479</v>
      </c>
    </row>
    <row r="58" spans="1:9" ht="12.75" customHeight="1" x14ac:dyDescent="0.3">
      <c r="A58" s="8" t="s">
        <v>3342</v>
      </c>
      <c r="B58" s="8" t="s">
        <v>3352</v>
      </c>
      <c r="C58" s="8" t="s">
        <v>5010</v>
      </c>
      <c r="D58" t="s">
        <v>24</v>
      </c>
      <c r="E58" s="8" t="s">
        <v>3354</v>
      </c>
      <c r="F58" s="8" t="s">
        <v>21</v>
      </c>
      <c r="G58" s="8"/>
      <c r="H58" s="8" t="s">
        <v>3239</v>
      </c>
      <c r="I58" s="8" t="s">
        <v>7480</v>
      </c>
    </row>
    <row r="59" spans="1:9" ht="12.75" customHeight="1" x14ac:dyDescent="0.3">
      <c r="A59" s="8" t="s">
        <v>3342</v>
      </c>
      <c r="B59" s="8" t="s">
        <v>3355</v>
      </c>
      <c r="C59" s="8" t="s">
        <v>5011</v>
      </c>
      <c r="D59" t="s">
        <v>24</v>
      </c>
      <c r="E59" s="8" t="s">
        <v>3357</v>
      </c>
      <c r="F59" s="8" t="s">
        <v>21</v>
      </c>
      <c r="G59" s="8"/>
      <c r="H59" s="8" t="s">
        <v>3239</v>
      </c>
      <c r="I59" s="8" t="s">
        <v>7481</v>
      </c>
    </row>
    <row r="60" spans="1:9" ht="12.75" customHeight="1" x14ac:dyDescent="0.3">
      <c r="A60" s="8" t="s">
        <v>3342</v>
      </c>
      <c r="B60" s="8" t="s">
        <v>3358</v>
      </c>
      <c r="C60" s="8" t="s">
        <v>5012</v>
      </c>
      <c r="D60" t="s">
        <v>24</v>
      </c>
      <c r="E60" s="8" t="s">
        <v>3360</v>
      </c>
      <c r="F60" s="8" t="s">
        <v>21</v>
      </c>
      <c r="G60" s="8"/>
      <c r="H60" s="8" t="s">
        <v>3239</v>
      </c>
      <c r="I60" s="8" t="s">
        <v>7482</v>
      </c>
    </row>
    <row r="61" spans="1:9" ht="12.75" customHeight="1" x14ac:dyDescent="0.3">
      <c r="A61" s="8" t="s">
        <v>3342</v>
      </c>
      <c r="B61" s="8" t="s">
        <v>3361</v>
      </c>
      <c r="C61" s="8" t="s">
        <v>5013</v>
      </c>
      <c r="D61" t="s">
        <v>24</v>
      </c>
      <c r="E61" s="8" t="s">
        <v>3363</v>
      </c>
      <c r="F61" s="8" t="s">
        <v>21</v>
      </c>
      <c r="G61" s="8"/>
      <c r="H61" s="8" t="s">
        <v>3239</v>
      </c>
      <c r="I61" s="8" t="s">
        <v>7483</v>
      </c>
    </row>
    <row r="62" spans="1:9" ht="12.75" customHeight="1" x14ac:dyDescent="0.3">
      <c r="A62" s="8" t="s">
        <v>3342</v>
      </c>
      <c r="B62" s="8" t="s">
        <v>3364</v>
      </c>
      <c r="C62" s="8" t="s">
        <v>5014</v>
      </c>
      <c r="D62" t="s">
        <v>24</v>
      </c>
      <c r="E62" s="8" t="s">
        <v>3366</v>
      </c>
      <c r="F62" s="8" t="s">
        <v>21</v>
      </c>
      <c r="G62" s="8"/>
      <c r="H62" s="8" t="s">
        <v>3239</v>
      </c>
      <c r="I62" s="8" t="s">
        <v>7484</v>
      </c>
    </row>
    <row r="63" spans="1:9" ht="12.75" customHeight="1" x14ac:dyDescent="0.3">
      <c r="A63" s="8" t="s">
        <v>3342</v>
      </c>
      <c r="B63" s="8" t="s">
        <v>3367</v>
      </c>
      <c r="C63" s="8" t="s">
        <v>5015</v>
      </c>
      <c r="D63" t="s">
        <v>24</v>
      </c>
      <c r="E63" s="8" t="s">
        <v>3369</v>
      </c>
      <c r="F63" s="8" t="s">
        <v>21</v>
      </c>
      <c r="G63" s="8"/>
      <c r="H63" s="8" t="s">
        <v>3239</v>
      </c>
      <c r="I63" s="8" t="s">
        <v>7485</v>
      </c>
    </row>
    <row r="64" spans="1:9" ht="12.75" customHeight="1" x14ac:dyDescent="0.3">
      <c r="A64" s="8" t="s">
        <v>3372</v>
      </c>
      <c r="B64" s="8" t="s">
        <v>1009</v>
      </c>
      <c r="C64" s="8" t="s">
        <v>5016</v>
      </c>
      <c r="D64" t="s">
        <v>24</v>
      </c>
      <c r="E64" s="8" t="s">
        <v>1011</v>
      </c>
      <c r="F64" s="8" t="s">
        <v>21</v>
      </c>
      <c r="G64" s="8"/>
      <c r="H64" s="8" t="s">
        <v>3239</v>
      </c>
      <c r="I64" s="8" t="s">
        <v>7486</v>
      </c>
    </row>
    <row r="65" spans="1:9" ht="12.75" customHeight="1" x14ac:dyDescent="0.3">
      <c r="A65" s="8" t="s">
        <v>3773</v>
      </c>
      <c r="B65" s="8" t="s">
        <v>4059</v>
      </c>
      <c r="C65" s="8" t="s">
        <v>5017</v>
      </c>
      <c r="E65" s="8"/>
      <c r="F65" s="8" t="s">
        <v>21</v>
      </c>
      <c r="G65" s="8" t="s">
        <v>54</v>
      </c>
      <c r="H65" s="8" t="s">
        <v>3236</v>
      </c>
      <c r="I65" s="8" t="s">
        <v>7487</v>
      </c>
    </row>
    <row r="66" spans="1:9" ht="12.75" customHeight="1" x14ac:dyDescent="0.3">
      <c r="A66" s="8" t="s">
        <v>3310</v>
      </c>
      <c r="B66" s="8" t="s">
        <v>23</v>
      </c>
      <c r="C66" s="8" t="s">
        <v>5018</v>
      </c>
      <c r="D66">
        <v>19</v>
      </c>
      <c r="E66" s="8" t="s">
        <v>25</v>
      </c>
      <c r="F66" s="8" t="s">
        <v>21</v>
      </c>
      <c r="G66" s="8"/>
      <c r="H66" s="8" t="s">
        <v>3239</v>
      </c>
      <c r="I66" s="8" t="s">
        <v>7488</v>
      </c>
    </row>
    <row r="67" spans="1:9" ht="12.75" customHeight="1" x14ac:dyDescent="0.3">
      <c r="A67" s="8" t="s">
        <v>3312</v>
      </c>
      <c r="B67" s="8" t="s">
        <v>26</v>
      </c>
      <c r="C67" s="8" t="s">
        <v>5019</v>
      </c>
      <c r="D67">
        <v>5.5</v>
      </c>
      <c r="E67" s="8" t="s">
        <v>27</v>
      </c>
      <c r="F67" s="8" t="s">
        <v>21</v>
      </c>
      <c r="G67" s="8"/>
      <c r="H67" s="8" t="s">
        <v>3239</v>
      </c>
      <c r="I67" s="8" t="s">
        <v>7489</v>
      </c>
    </row>
    <row r="68" spans="1:9" ht="12.75" customHeight="1" x14ac:dyDescent="0.3">
      <c r="A68" s="8" t="s">
        <v>3314</v>
      </c>
      <c r="B68" s="8" t="s">
        <v>28</v>
      </c>
      <c r="C68" s="8" t="s">
        <v>5020</v>
      </c>
      <c r="D68">
        <v>1.8</v>
      </c>
      <c r="E68" s="8" t="s">
        <v>29</v>
      </c>
      <c r="F68" s="8" t="s">
        <v>21</v>
      </c>
      <c r="G68" s="8"/>
      <c r="H68" s="8" t="s">
        <v>3239</v>
      </c>
      <c r="I68" s="8" t="s">
        <v>7490</v>
      </c>
    </row>
    <row r="69" spans="1:9" ht="12.75" customHeight="1" x14ac:dyDescent="0.3">
      <c r="A69" s="8" t="s">
        <v>3316</v>
      </c>
      <c r="B69" s="8" t="s">
        <v>754</v>
      </c>
      <c r="C69" s="8" t="s">
        <v>5021</v>
      </c>
      <c r="D69">
        <v>1.8</v>
      </c>
      <c r="E69" s="8" t="s">
        <v>756</v>
      </c>
      <c r="F69" s="8" t="s">
        <v>21</v>
      </c>
      <c r="G69" s="8"/>
      <c r="H69" s="8" t="s">
        <v>3239</v>
      </c>
      <c r="I69" s="8" t="s">
        <v>7491</v>
      </c>
    </row>
    <row r="70" spans="1:9" ht="12.75" customHeight="1" x14ac:dyDescent="0.3">
      <c r="A70" s="8" t="s">
        <v>3318</v>
      </c>
      <c r="B70" s="8" t="s">
        <v>1054</v>
      </c>
      <c r="C70" s="8" t="s">
        <v>5022</v>
      </c>
      <c r="D70" t="s">
        <v>1508</v>
      </c>
      <c r="E70" s="8" t="s">
        <v>1054</v>
      </c>
      <c r="F70" s="8" t="s">
        <v>21</v>
      </c>
      <c r="G70" s="8"/>
      <c r="H70" s="8" t="s">
        <v>3239</v>
      </c>
      <c r="I70" s="8" t="s">
        <v>7492</v>
      </c>
    </row>
    <row r="71" spans="1:9" ht="12.75" customHeight="1" x14ac:dyDescent="0.3">
      <c r="A71" s="8" t="s">
        <v>3320</v>
      </c>
      <c r="B71" s="8" t="s">
        <v>3321</v>
      </c>
      <c r="C71" s="8" t="s">
        <v>5023</v>
      </c>
      <c r="D71">
        <v>19</v>
      </c>
      <c r="E71" s="8" t="s">
        <v>3323</v>
      </c>
      <c r="F71" s="8" t="s">
        <v>21</v>
      </c>
      <c r="G71" s="8"/>
      <c r="H71" s="8" t="s">
        <v>3239</v>
      </c>
      <c r="I71" s="8" t="s">
        <v>7493</v>
      </c>
    </row>
    <row r="72" spans="1:9" ht="12.75" customHeight="1" x14ac:dyDescent="0.3">
      <c r="A72" s="8" t="s">
        <v>3320</v>
      </c>
      <c r="B72" s="8" t="s">
        <v>3324</v>
      </c>
      <c r="C72" s="8" t="s">
        <v>5024</v>
      </c>
      <c r="D72">
        <v>5.5</v>
      </c>
      <c r="E72" s="8" t="s">
        <v>3326</v>
      </c>
      <c r="F72" s="8" t="s">
        <v>21</v>
      </c>
      <c r="G72" s="8"/>
      <c r="H72" s="8" t="s">
        <v>3239</v>
      </c>
      <c r="I72" s="8" t="s">
        <v>7494</v>
      </c>
    </row>
    <row r="73" spans="1:9" ht="12.75" customHeight="1" x14ac:dyDescent="0.3">
      <c r="A73" s="8" t="s">
        <v>3320</v>
      </c>
      <c r="B73" s="8" t="s">
        <v>3327</v>
      </c>
      <c r="C73" s="8" t="s">
        <v>5025</v>
      </c>
      <c r="D73">
        <v>1.8</v>
      </c>
      <c r="E73" s="8" t="s">
        <v>3329</v>
      </c>
      <c r="F73" s="8" t="s">
        <v>21</v>
      </c>
      <c r="G73" s="8"/>
      <c r="H73" s="8" t="s">
        <v>3239</v>
      </c>
      <c r="I73" s="8" t="s">
        <v>7495</v>
      </c>
    </row>
    <row r="74" spans="1:9" ht="12.75" customHeight="1" x14ac:dyDescent="0.3">
      <c r="A74" s="8" t="s">
        <v>3330</v>
      </c>
      <c r="B74" s="8" t="s">
        <v>1013</v>
      </c>
      <c r="C74" s="8" t="s">
        <v>5026</v>
      </c>
      <c r="D74">
        <v>2.8</v>
      </c>
      <c r="E74" s="8" t="s">
        <v>1015</v>
      </c>
      <c r="F74" s="8" t="s">
        <v>21</v>
      </c>
      <c r="G74" s="8"/>
      <c r="H74" s="8" t="s">
        <v>3239</v>
      </c>
      <c r="I74" s="8" t="s">
        <v>7496</v>
      </c>
    </row>
    <row r="75" spans="1:9" ht="12.75" customHeight="1" x14ac:dyDescent="0.3">
      <c r="A75" s="8" t="s">
        <v>3332</v>
      </c>
      <c r="B75" s="8" t="s">
        <v>1049</v>
      </c>
      <c r="C75" s="8" t="s">
        <v>5027</v>
      </c>
      <c r="D75" t="s">
        <v>1374</v>
      </c>
      <c r="E75" s="8" t="s">
        <v>1049</v>
      </c>
      <c r="F75" s="8" t="s">
        <v>21</v>
      </c>
      <c r="G75" s="8"/>
      <c r="H75" s="8" t="s">
        <v>3239</v>
      </c>
      <c r="I75" s="8" t="s">
        <v>7497</v>
      </c>
    </row>
    <row r="76" spans="1:9" ht="12.75" customHeight="1" x14ac:dyDescent="0.3">
      <c r="A76" s="8" t="s">
        <v>3334</v>
      </c>
      <c r="B76" s="8" t="s">
        <v>32</v>
      </c>
      <c r="C76" s="8" t="s">
        <v>5028</v>
      </c>
      <c r="D76">
        <v>1.8</v>
      </c>
      <c r="E76" s="8" t="s">
        <v>33</v>
      </c>
      <c r="F76" s="8" t="s">
        <v>21</v>
      </c>
      <c r="G76" s="8"/>
      <c r="H76" s="8" t="s">
        <v>3239</v>
      </c>
      <c r="I76" s="8" t="s">
        <v>7498</v>
      </c>
    </row>
    <row r="77" spans="1:9" ht="12.75" customHeight="1" x14ac:dyDescent="0.3">
      <c r="A77" s="8" t="s">
        <v>3336</v>
      </c>
      <c r="B77" s="8" t="s">
        <v>36</v>
      </c>
      <c r="C77" s="8" t="s">
        <v>5029</v>
      </c>
      <c r="D77">
        <v>5125</v>
      </c>
      <c r="E77" s="8" t="s">
        <v>37</v>
      </c>
      <c r="F77" s="8" t="s">
        <v>21</v>
      </c>
      <c r="G77" s="8"/>
      <c r="H77" s="8" t="s">
        <v>3239</v>
      </c>
      <c r="I77" s="8" t="s">
        <v>7499</v>
      </c>
    </row>
    <row r="78" spans="1:9" ht="12.75" customHeight="1" x14ac:dyDescent="0.3">
      <c r="A78" s="8" t="s">
        <v>3338</v>
      </c>
      <c r="B78" s="8" t="s">
        <v>634</v>
      </c>
      <c r="C78" s="8" t="s">
        <v>5030</v>
      </c>
      <c r="D78">
        <v>5125</v>
      </c>
      <c r="E78" s="8" t="s">
        <v>636</v>
      </c>
      <c r="F78" s="8" t="s">
        <v>21</v>
      </c>
      <c r="G78" s="8"/>
      <c r="H78" s="8" t="s">
        <v>3239</v>
      </c>
      <c r="I78" s="8" t="s">
        <v>7500</v>
      </c>
    </row>
    <row r="79" spans="1:9" ht="12.75" customHeight="1" x14ac:dyDescent="0.3">
      <c r="A79" s="8" t="s">
        <v>3340</v>
      </c>
      <c r="B79" s="8" t="s">
        <v>39</v>
      </c>
      <c r="C79" s="8" t="s">
        <v>5031</v>
      </c>
      <c r="D79">
        <v>0</v>
      </c>
      <c r="E79" s="8" t="s">
        <v>40</v>
      </c>
      <c r="F79" s="8" t="s">
        <v>21</v>
      </c>
      <c r="G79" s="8"/>
      <c r="H79" s="8" t="s">
        <v>3239</v>
      </c>
      <c r="I79" s="8" t="s">
        <v>7501</v>
      </c>
    </row>
    <row r="80" spans="1:9" ht="12.75" customHeight="1" x14ac:dyDescent="0.3">
      <c r="A80" s="8" t="s">
        <v>3342</v>
      </c>
      <c r="B80" s="8" t="s">
        <v>3343</v>
      </c>
      <c r="C80" s="8" t="s">
        <v>5032</v>
      </c>
      <c r="D80">
        <v>0</v>
      </c>
      <c r="E80" s="8" t="s">
        <v>3345</v>
      </c>
      <c r="F80" s="8" t="s">
        <v>21</v>
      </c>
      <c r="G80" s="8"/>
      <c r="H80" s="8" t="s">
        <v>3239</v>
      </c>
      <c r="I80" s="8" t="s">
        <v>7502</v>
      </c>
    </row>
    <row r="81" spans="1:9" ht="12.75" customHeight="1" x14ac:dyDescent="0.3">
      <c r="A81" s="8" t="s">
        <v>3342</v>
      </c>
      <c r="B81" s="8" t="s">
        <v>3346</v>
      </c>
      <c r="C81" s="8" t="s">
        <v>5033</v>
      </c>
      <c r="D81">
        <v>0</v>
      </c>
      <c r="E81" s="8" t="s">
        <v>3348</v>
      </c>
      <c r="F81" s="8" t="s">
        <v>21</v>
      </c>
      <c r="G81" s="8"/>
      <c r="H81" s="8" t="s">
        <v>3239</v>
      </c>
      <c r="I81" s="8" t="s">
        <v>7503</v>
      </c>
    </row>
    <row r="82" spans="1:9" ht="12.75" customHeight="1" x14ac:dyDescent="0.3">
      <c r="A82" s="8" t="s">
        <v>3342</v>
      </c>
      <c r="B82" s="8" t="s">
        <v>3349</v>
      </c>
      <c r="C82" s="8" t="s">
        <v>5034</v>
      </c>
      <c r="D82">
        <v>1</v>
      </c>
      <c r="E82" s="8" t="s">
        <v>3351</v>
      </c>
      <c r="F82" s="8" t="s">
        <v>21</v>
      </c>
      <c r="G82" s="8"/>
      <c r="H82" s="8" t="s">
        <v>3239</v>
      </c>
      <c r="I82" s="8" t="s">
        <v>7504</v>
      </c>
    </row>
    <row r="83" spans="1:9" ht="12.75" customHeight="1" x14ac:dyDescent="0.3">
      <c r="A83" s="8" t="s">
        <v>3342</v>
      </c>
      <c r="B83" s="8" t="s">
        <v>3352</v>
      </c>
      <c r="C83" s="8" t="s">
        <v>5035</v>
      </c>
      <c r="D83">
        <v>0</v>
      </c>
      <c r="E83" s="8" t="s">
        <v>3354</v>
      </c>
      <c r="F83" s="8" t="s">
        <v>21</v>
      </c>
      <c r="G83" s="8"/>
      <c r="H83" s="8" t="s">
        <v>3239</v>
      </c>
      <c r="I83" s="8" t="s">
        <v>7505</v>
      </c>
    </row>
    <row r="84" spans="1:9" ht="12.75" customHeight="1" x14ac:dyDescent="0.3">
      <c r="A84" s="8" t="s">
        <v>3342</v>
      </c>
      <c r="B84" s="8" t="s">
        <v>3355</v>
      </c>
      <c r="C84" s="8" t="s">
        <v>5036</v>
      </c>
      <c r="D84">
        <v>1</v>
      </c>
      <c r="E84" s="8" t="s">
        <v>3357</v>
      </c>
      <c r="F84" s="8" t="s">
        <v>21</v>
      </c>
      <c r="G84" s="8"/>
      <c r="H84" s="8" t="s">
        <v>3239</v>
      </c>
      <c r="I84" s="8" t="s">
        <v>7506</v>
      </c>
    </row>
    <row r="85" spans="1:9" ht="12.75" customHeight="1" x14ac:dyDescent="0.3">
      <c r="A85" s="8" t="s">
        <v>3342</v>
      </c>
      <c r="B85" s="8" t="s">
        <v>3358</v>
      </c>
      <c r="C85" s="8" t="s">
        <v>5037</v>
      </c>
      <c r="D85">
        <v>0</v>
      </c>
      <c r="E85" s="8" t="s">
        <v>3360</v>
      </c>
      <c r="F85" s="8" t="s">
        <v>21</v>
      </c>
      <c r="G85" s="8"/>
      <c r="H85" s="8" t="s">
        <v>3239</v>
      </c>
      <c r="I85" s="8" t="s">
        <v>7507</v>
      </c>
    </row>
    <row r="86" spans="1:9" ht="12.75" customHeight="1" x14ac:dyDescent="0.3">
      <c r="A86" s="8" t="s">
        <v>3342</v>
      </c>
      <c r="B86" s="8" t="s">
        <v>3361</v>
      </c>
      <c r="C86" s="8" t="s">
        <v>5038</v>
      </c>
      <c r="D86">
        <v>-1</v>
      </c>
      <c r="E86" s="8" t="s">
        <v>3363</v>
      </c>
      <c r="F86" s="8" t="s">
        <v>21</v>
      </c>
      <c r="G86" s="8"/>
      <c r="H86" s="8" t="s">
        <v>3239</v>
      </c>
      <c r="I86" s="8" t="s">
        <v>7508</v>
      </c>
    </row>
    <row r="87" spans="1:9" ht="12.75" customHeight="1" x14ac:dyDescent="0.3">
      <c r="A87" s="8" t="s">
        <v>3342</v>
      </c>
      <c r="B87" s="8" t="s">
        <v>3364</v>
      </c>
      <c r="C87" s="8" t="s">
        <v>5039</v>
      </c>
      <c r="D87">
        <v>0</v>
      </c>
      <c r="E87" s="8" t="s">
        <v>3366</v>
      </c>
      <c r="F87" s="8" t="s">
        <v>21</v>
      </c>
      <c r="G87" s="8"/>
      <c r="H87" s="8" t="s">
        <v>3239</v>
      </c>
      <c r="I87" s="8" t="s">
        <v>7509</v>
      </c>
    </row>
    <row r="88" spans="1:9" ht="12.75" customHeight="1" x14ac:dyDescent="0.3">
      <c r="A88" s="8" t="s">
        <v>3342</v>
      </c>
      <c r="B88" s="8" t="s">
        <v>3367</v>
      </c>
      <c r="C88" s="8" t="s">
        <v>5040</v>
      </c>
      <c r="D88">
        <v>0</v>
      </c>
      <c r="E88" s="8" t="s">
        <v>3369</v>
      </c>
      <c r="F88" s="8" t="s">
        <v>21</v>
      </c>
      <c r="G88" s="8"/>
      <c r="H88" s="8" t="s">
        <v>3239</v>
      </c>
      <c r="I88" s="8" t="s">
        <v>7510</v>
      </c>
    </row>
    <row r="89" spans="1:9" ht="12.75" customHeight="1" x14ac:dyDescent="0.3">
      <c r="A89" s="8" t="s">
        <v>3370</v>
      </c>
      <c r="B89" s="8" t="s">
        <v>353</v>
      </c>
      <c r="C89" s="8" t="s">
        <v>5041</v>
      </c>
      <c r="D89">
        <v>5</v>
      </c>
      <c r="E89" s="8" t="s">
        <v>355</v>
      </c>
      <c r="F89" s="8" t="s">
        <v>21</v>
      </c>
      <c r="G89" s="8"/>
      <c r="H89" s="8" t="s">
        <v>3239</v>
      </c>
      <c r="I89" s="8" t="s">
        <v>7511</v>
      </c>
    </row>
    <row r="90" spans="1:9" ht="12.75" customHeight="1" x14ac:dyDescent="0.3">
      <c r="A90" s="8" t="s">
        <v>3372</v>
      </c>
      <c r="B90" s="8" t="s">
        <v>1009</v>
      </c>
      <c r="C90" s="8" t="s">
        <v>5042</v>
      </c>
      <c r="D90">
        <v>1.8</v>
      </c>
      <c r="E90" s="8" t="s">
        <v>1011</v>
      </c>
      <c r="F90" s="8" t="s">
        <v>21</v>
      </c>
      <c r="G90" s="8"/>
      <c r="H90" s="8" t="s">
        <v>3239</v>
      </c>
      <c r="I90" s="8" t="s">
        <v>7512</v>
      </c>
    </row>
    <row r="91" spans="1:9" ht="12.75" customHeight="1" x14ac:dyDescent="0.3">
      <c r="A91" s="8" t="s">
        <v>4086</v>
      </c>
      <c r="B91" s="8" t="s">
        <v>4087</v>
      </c>
      <c r="C91" s="8" t="s">
        <v>5043</v>
      </c>
      <c r="E91" s="8"/>
      <c r="F91" s="8" t="s">
        <v>21</v>
      </c>
      <c r="G91" s="8" t="s">
        <v>1824</v>
      </c>
      <c r="H91" s="8" t="s">
        <v>3236</v>
      </c>
      <c r="I91" s="8" t="s">
        <v>7513</v>
      </c>
    </row>
    <row r="92" spans="1:9" ht="12.75" customHeight="1" x14ac:dyDescent="0.3">
      <c r="A92" s="8" t="s">
        <v>3377</v>
      </c>
      <c r="B92" s="8" t="s">
        <v>344</v>
      </c>
      <c r="C92" s="8" t="s">
        <v>5044</v>
      </c>
      <c r="D92">
        <v>1.0249999999999999</v>
      </c>
      <c r="E92" s="8" t="s">
        <v>346</v>
      </c>
      <c r="F92" s="8" t="s">
        <v>21</v>
      </c>
      <c r="G92" s="8"/>
      <c r="H92" s="8" t="s">
        <v>3239</v>
      </c>
      <c r="I92" s="8" t="s">
        <v>7514</v>
      </c>
    </row>
    <row r="93" spans="1:9" ht="12.75" customHeight="1" x14ac:dyDescent="0.3">
      <c r="A93" s="8" t="s">
        <v>4090</v>
      </c>
      <c r="B93" s="8" t="s">
        <v>4091</v>
      </c>
      <c r="C93" s="8" t="s">
        <v>5045</v>
      </c>
      <c r="E93" s="8"/>
      <c r="F93" s="8" t="s">
        <v>21</v>
      </c>
      <c r="G93" s="8" t="s">
        <v>54</v>
      </c>
      <c r="H93" s="8" t="s">
        <v>3236</v>
      </c>
      <c r="I93" s="8" t="s">
        <v>7515</v>
      </c>
    </row>
    <row r="94" spans="1:9" ht="12.75" customHeight="1" x14ac:dyDescent="0.3">
      <c r="A94" s="8" t="s">
        <v>3310</v>
      </c>
      <c r="B94" s="8" t="s">
        <v>23</v>
      </c>
      <c r="C94" s="8" t="s">
        <v>5046</v>
      </c>
      <c r="D94">
        <v>33.5</v>
      </c>
      <c r="E94" s="8" t="s">
        <v>25</v>
      </c>
      <c r="F94" s="8" t="s">
        <v>21</v>
      </c>
      <c r="G94" s="8"/>
      <c r="H94" s="8" t="s">
        <v>3239</v>
      </c>
      <c r="I94" s="8" t="s">
        <v>7516</v>
      </c>
    </row>
    <row r="95" spans="1:9" ht="12.75" customHeight="1" x14ac:dyDescent="0.3">
      <c r="A95" s="8" t="s">
        <v>3312</v>
      </c>
      <c r="B95" s="8" t="s">
        <v>26</v>
      </c>
      <c r="C95" s="8" t="s">
        <v>5047</v>
      </c>
      <c r="D95">
        <v>-0.5</v>
      </c>
      <c r="E95" s="8" t="s">
        <v>27</v>
      </c>
      <c r="F95" s="8" t="s">
        <v>21</v>
      </c>
      <c r="G95" s="8"/>
      <c r="H95" s="8" t="s">
        <v>3239</v>
      </c>
      <c r="I95" s="8" t="s">
        <v>7517</v>
      </c>
    </row>
    <row r="96" spans="1:9" ht="12.75" customHeight="1" x14ac:dyDescent="0.3">
      <c r="A96" s="8" t="s">
        <v>3314</v>
      </c>
      <c r="B96" s="8" t="s">
        <v>28</v>
      </c>
      <c r="C96" s="8" t="s">
        <v>5048</v>
      </c>
      <c r="D96">
        <v>2.5</v>
      </c>
      <c r="E96" s="8" t="s">
        <v>29</v>
      </c>
      <c r="F96" s="8" t="s">
        <v>21</v>
      </c>
      <c r="G96" s="8"/>
      <c r="H96" s="8" t="s">
        <v>3239</v>
      </c>
      <c r="I96" s="8" t="s">
        <v>7518</v>
      </c>
    </row>
    <row r="97" spans="1:9" ht="12.75" customHeight="1" x14ac:dyDescent="0.3">
      <c r="A97" s="8" t="s">
        <v>3318</v>
      </c>
      <c r="B97" s="8" t="s">
        <v>1054</v>
      </c>
      <c r="C97" s="8" t="s">
        <v>5049</v>
      </c>
      <c r="D97" t="s">
        <v>24</v>
      </c>
      <c r="E97" s="8" t="s">
        <v>1054</v>
      </c>
      <c r="F97" s="8" t="s">
        <v>21</v>
      </c>
      <c r="G97" s="8"/>
      <c r="H97" s="8" t="s">
        <v>3239</v>
      </c>
      <c r="I97" s="8" t="s">
        <v>7519</v>
      </c>
    </row>
    <row r="98" spans="1:9" ht="12.75" customHeight="1" x14ac:dyDescent="0.3">
      <c r="A98" s="8" t="s">
        <v>3320</v>
      </c>
      <c r="B98" s="8" t="s">
        <v>3321</v>
      </c>
      <c r="C98" s="8" t="s">
        <v>5050</v>
      </c>
      <c r="D98" t="s">
        <v>24</v>
      </c>
      <c r="E98" s="8" t="s">
        <v>3323</v>
      </c>
      <c r="F98" s="8" t="s">
        <v>21</v>
      </c>
      <c r="G98" s="8"/>
      <c r="H98" s="8" t="s">
        <v>3239</v>
      </c>
      <c r="I98" s="8" t="s">
        <v>7520</v>
      </c>
    </row>
    <row r="99" spans="1:9" ht="12.75" customHeight="1" x14ac:dyDescent="0.3">
      <c r="A99" s="8" t="s">
        <v>3320</v>
      </c>
      <c r="B99" s="8" t="s">
        <v>3324</v>
      </c>
      <c r="C99" s="8" t="s">
        <v>5051</v>
      </c>
      <c r="D99" t="s">
        <v>24</v>
      </c>
      <c r="E99" s="8" t="s">
        <v>3326</v>
      </c>
      <c r="F99" s="8" t="s">
        <v>21</v>
      </c>
      <c r="G99" s="8"/>
      <c r="H99" s="8" t="s">
        <v>3239</v>
      </c>
      <c r="I99" s="8" t="s">
        <v>7521</v>
      </c>
    </row>
    <row r="100" spans="1:9" ht="12.75" customHeight="1" x14ac:dyDescent="0.3">
      <c r="A100" s="8" t="s">
        <v>3320</v>
      </c>
      <c r="B100" s="8" t="s">
        <v>3327</v>
      </c>
      <c r="C100" s="8" t="s">
        <v>5052</v>
      </c>
      <c r="D100" t="s">
        <v>24</v>
      </c>
      <c r="E100" s="8" t="s">
        <v>3329</v>
      </c>
      <c r="F100" s="8" t="s">
        <v>21</v>
      </c>
      <c r="G100" s="8"/>
      <c r="H100" s="8" t="s">
        <v>3239</v>
      </c>
      <c r="I100" s="8" t="s">
        <v>7522</v>
      </c>
    </row>
    <row r="101" spans="1:9" ht="12.75" customHeight="1" x14ac:dyDescent="0.3">
      <c r="A101" s="8" t="s">
        <v>3330</v>
      </c>
      <c r="B101" s="8" t="s">
        <v>1013</v>
      </c>
      <c r="C101" s="8" t="s">
        <v>5053</v>
      </c>
      <c r="D101" t="s">
        <v>24</v>
      </c>
      <c r="E101" s="8" t="s">
        <v>1015</v>
      </c>
      <c r="F101" s="8" t="s">
        <v>21</v>
      </c>
      <c r="G101" s="8"/>
      <c r="H101" s="8" t="s">
        <v>3239</v>
      </c>
      <c r="I101" s="8" t="s">
        <v>7523</v>
      </c>
    </row>
    <row r="102" spans="1:9" ht="12.75" customHeight="1" x14ac:dyDescent="0.3">
      <c r="A102" s="8" t="s">
        <v>3332</v>
      </c>
      <c r="B102" s="8" t="s">
        <v>1049</v>
      </c>
      <c r="C102" s="8" t="s">
        <v>5054</v>
      </c>
      <c r="D102" t="s">
        <v>24</v>
      </c>
      <c r="E102" s="8" t="s">
        <v>1049</v>
      </c>
      <c r="F102" s="8" t="s">
        <v>21</v>
      </c>
      <c r="G102" s="8"/>
      <c r="H102" s="8" t="s">
        <v>3239</v>
      </c>
      <c r="I102" s="8" t="s">
        <v>7524</v>
      </c>
    </row>
    <row r="103" spans="1:9" ht="12.75" customHeight="1" x14ac:dyDescent="0.3">
      <c r="A103" s="8" t="s">
        <v>3334</v>
      </c>
      <c r="B103" s="8" t="s">
        <v>32</v>
      </c>
      <c r="C103" s="8" t="s">
        <v>5055</v>
      </c>
      <c r="D103" t="s">
        <v>24</v>
      </c>
      <c r="E103" s="8" t="s">
        <v>33</v>
      </c>
      <c r="F103" s="8" t="s">
        <v>21</v>
      </c>
      <c r="G103" s="8"/>
      <c r="H103" s="8" t="s">
        <v>3239</v>
      </c>
      <c r="I103" s="8" t="s">
        <v>7525</v>
      </c>
    </row>
    <row r="104" spans="1:9" ht="12.75" customHeight="1" x14ac:dyDescent="0.3">
      <c r="A104" s="8" t="s">
        <v>3336</v>
      </c>
      <c r="B104" s="8" t="s">
        <v>36</v>
      </c>
      <c r="C104" s="8" t="s">
        <v>5056</v>
      </c>
      <c r="D104">
        <v>600</v>
      </c>
      <c r="E104" s="8" t="s">
        <v>37</v>
      </c>
      <c r="F104" s="8" t="s">
        <v>21</v>
      </c>
      <c r="G104" s="8"/>
      <c r="H104" s="8" t="s">
        <v>3239</v>
      </c>
      <c r="I104" s="8" t="s">
        <v>7526</v>
      </c>
    </row>
    <row r="105" spans="1:9" ht="12.75" customHeight="1" x14ac:dyDescent="0.3">
      <c r="A105" s="8" t="s">
        <v>3338</v>
      </c>
      <c r="B105" s="8" t="s">
        <v>634</v>
      </c>
      <c r="C105" s="8" t="s">
        <v>5057</v>
      </c>
      <c r="D105">
        <v>630</v>
      </c>
      <c r="E105" s="8" t="s">
        <v>636</v>
      </c>
      <c r="F105" s="8" t="s">
        <v>21</v>
      </c>
      <c r="G105" s="8"/>
      <c r="H105" s="8" t="s">
        <v>3239</v>
      </c>
      <c r="I105" s="8" t="s">
        <v>7527</v>
      </c>
    </row>
    <row r="106" spans="1:9" ht="12.75" customHeight="1" x14ac:dyDescent="0.3">
      <c r="A106" s="8" t="s">
        <v>3340</v>
      </c>
      <c r="B106" s="8" t="s">
        <v>39</v>
      </c>
      <c r="C106" s="8" t="s">
        <v>5058</v>
      </c>
      <c r="D106">
        <v>5</v>
      </c>
      <c r="E106" s="8" t="s">
        <v>40</v>
      </c>
      <c r="F106" s="8" t="s">
        <v>21</v>
      </c>
      <c r="G106" s="8"/>
      <c r="H106" s="8" t="s">
        <v>3239</v>
      </c>
      <c r="I106" s="8" t="s">
        <v>7528</v>
      </c>
    </row>
    <row r="107" spans="1:9" ht="12.75" customHeight="1" x14ac:dyDescent="0.3">
      <c r="A107" s="8" t="s">
        <v>3342</v>
      </c>
      <c r="B107" s="8" t="s">
        <v>3343</v>
      </c>
      <c r="C107" s="8" t="s">
        <v>5059</v>
      </c>
      <c r="D107" t="s">
        <v>24</v>
      </c>
      <c r="E107" s="8" t="s">
        <v>3345</v>
      </c>
      <c r="F107" s="8" t="s">
        <v>21</v>
      </c>
      <c r="G107" s="8"/>
      <c r="H107" s="8" t="s">
        <v>3239</v>
      </c>
      <c r="I107" s="8" t="s">
        <v>7529</v>
      </c>
    </row>
    <row r="108" spans="1:9" ht="12.75" customHeight="1" x14ac:dyDescent="0.3">
      <c r="A108" s="8" t="s">
        <v>3342</v>
      </c>
      <c r="B108" s="8" t="s">
        <v>3346</v>
      </c>
      <c r="C108" s="8" t="s">
        <v>5060</v>
      </c>
      <c r="D108" t="s">
        <v>24</v>
      </c>
      <c r="E108" s="8" t="s">
        <v>3348</v>
      </c>
      <c r="F108" s="8" t="s">
        <v>21</v>
      </c>
      <c r="G108" s="8"/>
      <c r="H108" s="8" t="s">
        <v>3239</v>
      </c>
      <c r="I108" s="8" t="s">
        <v>7530</v>
      </c>
    </row>
    <row r="109" spans="1:9" ht="12.75" customHeight="1" x14ac:dyDescent="0.3">
      <c r="A109" s="8" t="s">
        <v>3342</v>
      </c>
      <c r="B109" s="8" t="s">
        <v>3349</v>
      </c>
      <c r="C109" s="8" t="s">
        <v>5061</v>
      </c>
      <c r="D109" t="s">
        <v>24</v>
      </c>
      <c r="E109" s="8" t="s">
        <v>3351</v>
      </c>
      <c r="F109" s="8" t="s">
        <v>21</v>
      </c>
      <c r="G109" s="8"/>
      <c r="H109" s="8" t="s">
        <v>3239</v>
      </c>
      <c r="I109" s="8" t="s">
        <v>7531</v>
      </c>
    </row>
    <row r="110" spans="1:9" ht="12.75" customHeight="1" x14ac:dyDescent="0.3">
      <c r="A110" s="8" t="s">
        <v>3342</v>
      </c>
      <c r="B110" s="8" t="s">
        <v>3352</v>
      </c>
      <c r="C110" s="8" t="s">
        <v>5062</v>
      </c>
      <c r="D110" t="s">
        <v>24</v>
      </c>
      <c r="E110" s="8" t="s">
        <v>3354</v>
      </c>
      <c r="F110" s="8" t="s">
        <v>21</v>
      </c>
      <c r="G110" s="8"/>
      <c r="H110" s="8" t="s">
        <v>3239</v>
      </c>
      <c r="I110" s="8" t="s">
        <v>7532</v>
      </c>
    </row>
    <row r="111" spans="1:9" ht="12.75" customHeight="1" x14ac:dyDescent="0.3">
      <c r="A111" s="8" t="s">
        <v>3342</v>
      </c>
      <c r="B111" s="8" t="s">
        <v>3355</v>
      </c>
      <c r="C111" s="8" t="s">
        <v>5063</v>
      </c>
      <c r="D111" t="s">
        <v>24</v>
      </c>
      <c r="E111" s="8" t="s">
        <v>3357</v>
      </c>
      <c r="F111" s="8" t="s">
        <v>21</v>
      </c>
      <c r="G111" s="8"/>
      <c r="H111" s="8" t="s">
        <v>3239</v>
      </c>
      <c r="I111" s="8" t="s">
        <v>7533</v>
      </c>
    </row>
    <row r="112" spans="1:9" ht="12.75" customHeight="1" x14ac:dyDescent="0.3">
      <c r="A112" s="8" t="s">
        <v>3342</v>
      </c>
      <c r="B112" s="8" t="s">
        <v>3358</v>
      </c>
      <c r="C112" s="8" t="s">
        <v>5064</v>
      </c>
      <c r="D112" t="s">
        <v>24</v>
      </c>
      <c r="E112" s="8" t="s">
        <v>3360</v>
      </c>
      <c r="F112" s="8" t="s">
        <v>21</v>
      </c>
      <c r="G112" s="8"/>
      <c r="H112" s="8" t="s">
        <v>3239</v>
      </c>
      <c r="I112" s="8" t="s">
        <v>7534</v>
      </c>
    </row>
    <row r="113" spans="1:9" ht="12.75" customHeight="1" x14ac:dyDescent="0.3">
      <c r="A113" s="8" t="s">
        <v>3342</v>
      </c>
      <c r="B113" s="8" t="s">
        <v>3361</v>
      </c>
      <c r="C113" s="8" t="s">
        <v>5065</v>
      </c>
      <c r="D113" t="s">
        <v>24</v>
      </c>
      <c r="E113" s="8" t="s">
        <v>3363</v>
      </c>
      <c r="F113" s="8" t="s">
        <v>21</v>
      </c>
      <c r="G113" s="8"/>
      <c r="H113" s="8" t="s">
        <v>3239</v>
      </c>
      <c r="I113" s="8" t="s">
        <v>7535</v>
      </c>
    </row>
    <row r="114" spans="1:9" ht="12.75" customHeight="1" x14ac:dyDescent="0.3">
      <c r="A114" s="8" t="s">
        <v>3342</v>
      </c>
      <c r="B114" s="8" t="s">
        <v>3364</v>
      </c>
      <c r="C114" s="8" t="s">
        <v>5066</v>
      </c>
      <c r="D114" t="s">
        <v>24</v>
      </c>
      <c r="E114" s="8" t="s">
        <v>3366</v>
      </c>
      <c r="F114" s="8" t="s">
        <v>21</v>
      </c>
      <c r="G114" s="8"/>
      <c r="H114" s="8" t="s">
        <v>3239</v>
      </c>
      <c r="I114" s="8" t="s">
        <v>7536</v>
      </c>
    </row>
    <row r="115" spans="1:9" ht="12.75" customHeight="1" x14ac:dyDescent="0.3">
      <c r="A115" s="8" t="s">
        <v>3342</v>
      </c>
      <c r="B115" s="8" t="s">
        <v>3367</v>
      </c>
      <c r="C115" s="8" t="s">
        <v>5067</v>
      </c>
      <c r="D115" t="s">
        <v>24</v>
      </c>
      <c r="E115" s="8" t="s">
        <v>3369</v>
      </c>
      <c r="F115" s="8" t="s">
        <v>21</v>
      </c>
      <c r="G115" s="8"/>
      <c r="H115" s="8" t="s">
        <v>3239</v>
      </c>
      <c r="I115" s="8" t="s">
        <v>7537</v>
      </c>
    </row>
    <row r="116" spans="1:9" ht="12.75" customHeight="1" x14ac:dyDescent="0.3">
      <c r="A116" s="8" t="s">
        <v>3372</v>
      </c>
      <c r="B116" s="8" t="s">
        <v>1009</v>
      </c>
      <c r="C116" s="8" t="s">
        <v>5068</v>
      </c>
      <c r="D116" t="s">
        <v>24</v>
      </c>
      <c r="E116" s="8" t="s">
        <v>1011</v>
      </c>
      <c r="F116" s="8" t="s">
        <v>21</v>
      </c>
      <c r="G116" s="8"/>
      <c r="H116" s="8" t="s">
        <v>3239</v>
      </c>
      <c r="I116" s="8" t="s">
        <v>7538</v>
      </c>
    </row>
    <row r="117" spans="1:9" ht="12.75" customHeight="1" x14ac:dyDescent="0.3">
      <c r="A117" s="8" t="s">
        <v>4116</v>
      </c>
      <c r="B117" s="8" t="s">
        <v>4117</v>
      </c>
      <c r="C117" s="8" t="s">
        <v>5069</v>
      </c>
      <c r="E117" s="8"/>
      <c r="F117" s="8" t="s">
        <v>21</v>
      </c>
      <c r="G117" s="8" t="s">
        <v>334</v>
      </c>
      <c r="H117" s="8" t="s">
        <v>3236</v>
      </c>
      <c r="I117" s="8" t="s">
        <v>7539</v>
      </c>
    </row>
    <row r="118" spans="1:9" ht="12.75" customHeight="1" x14ac:dyDescent="0.3">
      <c r="A118" s="8" t="s">
        <v>3294</v>
      </c>
      <c r="B118" s="8" t="s">
        <v>23</v>
      </c>
      <c r="C118" s="8" t="s">
        <v>5070</v>
      </c>
      <c r="D118">
        <v>12.510999999999999</v>
      </c>
      <c r="E118" s="8" t="s">
        <v>25</v>
      </c>
      <c r="F118" s="8" t="s">
        <v>21</v>
      </c>
      <c r="G118" s="8"/>
      <c r="H118" s="8" t="s">
        <v>3239</v>
      </c>
      <c r="I118" s="8" t="s">
        <v>7540</v>
      </c>
    </row>
    <row r="119" spans="1:9" ht="12.75" customHeight="1" x14ac:dyDescent="0.3">
      <c r="A119" s="8" t="s">
        <v>3296</v>
      </c>
      <c r="B119" s="8" t="s">
        <v>26</v>
      </c>
      <c r="C119" s="8" t="s">
        <v>5071</v>
      </c>
      <c r="D119">
        <v>2.8620000000000001</v>
      </c>
      <c r="E119" s="8" t="s">
        <v>27</v>
      </c>
      <c r="F119" s="8" t="s">
        <v>21</v>
      </c>
      <c r="G119" s="8"/>
      <c r="H119" s="8" t="s">
        <v>3239</v>
      </c>
      <c r="I119" s="8" t="s">
        <v>7541</v>
      </c>
    </row>
    <row r="120" spans="1:9" ht="12.75" customHeight="1" x14ac:dyDescent="0.3">
      <c r="A120" s="8" t="s">
        <v>3298</v>
      </c>
      <c r="B120" s="8" t="s">
        <v>28</v>
      </c>
      <c r="C120" s="8" t="s">
        <v>5072</v>
      </c>
      <c r="D120">
        <v>3.048</v>
      </c>
      <c r="E120" s="8" t="s">
        <v>29</v>
      </c>
      <c r="F120" s="8" t="s">
        <v>21</v>
      </c>
      <c r="G120" s="8"/>
      <c r="H120" s="8" t="s">
        <v>3239</v>
      </c>
      <c r="I120" s="8" t="s">
        <v>7542</v>
      </c>
    </row>
    <row r="121" spans="1:9" ht="12.75" customHeight="1" x14ac:dyDescent="0.3">
      <c r="A121" s="8" t="s">
        <v>3300</v>
      </c>
      <c r="B121" s="8" t="s">
        <v>634</v>
      </c>
      <c r="C121" s="8" t="s">
        <v>5073</v>
      </c>
      <c r="D121">
        <v>1522.5</v>
      </c>
      <c r="E121" s="8" t="s">
        <v>636</v>
      </c>
      <c r="F121" s="8" t="s">
        <v>21</v>
      </c>
      <c r="G121" s="8"/>
      <c r="H121" s="8" t="s">
        <v>3239</v>
      </c>
      <c r="I121" s="8" t="s">
        <v>7543</v>
      </c>
    </row>
    <row r="122" spans="1:9" ht="12.75" customHeight="1" x14ac:dyDescent="0.3">
      <c r="A122" s="8" t="s">
        <v>4123</v>
      </c>
      <c r="B122" s="8" t="s">
        <v>4124</v>
      </c>
      <c r="C122" s="8" t="s">
        <v>5074</v>
      </c>
      <c r="E122" s="8"/>
      <c r="F122" s="8" t="s">
        <v>21</v>
      </c>
      <c r="G122" s="8" t="s">
        <v>54</v>
      </c>
      <c r="H122" s="8" t="s">
        <v>3236</v>
      </c>
      <c r="I122" s="8" t="s">
        <v>7544</v>
      </c>
    </row>
    <row r="123" spans="1:9" ht="12.75" customHeight="1" x14ac:dyDescent="0.3">
      <c r="A123" s="8" t="s">
        <v>3310</v>
      </c>
      <c r="B123" s="8" t="s">
        <v>23</v>
      </c>
      <c r="C123" s="8" t="s">
        <v>5075</v>
      </c>
      <c r="D123">
        <v>27</v>
      </c>
      <c r="E123" s="8" t="s">
        <v>25</v>
      </c>
      <c r="F123" s="8" t="s">
        <v>21</v>
      </c>
      <c r="G123" s="8"/>
      <c r="H123" s="8" t="s">
        <v>3239</v>
      </c>
      <c r="I123" s="8" t="s">
        <v>7545</v>
      </c>
    </row>
    <row r="124" spans="1:9" ht="12.75" customHeight="1" x14ac:dyDescent="0.3">
      <c r="A124" s="8" t="s">
        <v>3312</v>
      </c>
      <c r="B124" s="8" t="s">
        <v>26</v>
      </c>
      <c r="C124" s="8" t="s">
        <v>5076</v>
      </c>
      <c r="D124">
        <v>2.5</v>
      </c>
      <c r="E124" s="8" t="s">
        <v>27</v>
      </c>
      <c r="F124" s="8" t="s">
        <v>21</v>
      </c>
      <c r="G124" s="8"/>
      <c r="H124" s="8" t="s">
        <v>3239</v>
      </c>
      <c r="I124" s="8" t="s">
        <v>7546</v>
      </c>
    </row>
    <row r="125" spans="1:9" ht="12.75" customHeight="1" x14ac:dyDescent="0.3">
      <c r="A125" s="8" t="s">
        <v>3314</v>
      </c>
      <c r="B125" s="8" t="s">
        <v>28</v>
      </c>
      <c r="C125" s="8" t="s">
        <v>5077</v>
      </c>
      <c r="D125">
        <v>2.5</v>
      </c>
      <c r="E125" s="8" t="s">
        <v>29</v>
      </c>
      <c r="F125" s="8" t="s">
        <v>21</v>
      </c>
      <c r="G125" s="8"/>
      <c r="H125" s="8" t="s">
        <v>3239</v>
      </c>
      <c r="I125" s="8" t="s">
        <v>7547</v>
      </c>
    </row>
    <row r="126" spans="1:9" ht="12.75" customHeight="1" x14ac:dyDescent="0.3">
      <c r="A126" s="8" t="s">
        <v>3318</v>
      </c>
      <c r="B126" s="8" t="s">
        <v>1054</v>
      </c>
      <c r="C126" s="8" t="s">
        <v>5078</v>
      </c>
      <c r="D126" t="s">
        <v>24</v>
      </c>
      <c r="E126" s="8" t="s">
        <v>1054</v>
      </c>
      <c r="F126" s="8" t="s">
        <v>21</v>
      </c>
      <c r="G126" s="8"/>
      <c r="H126" s="8" t="s">
        <v>3239</v>
      </c>
      <c r="I126" s="8" t="s">
        <v>7548</v>
      </c>
    </row>
    <row r="127" spans="1:9" ht="12.75" customHeight="1" x14ac:dyDescent="0.3">
      <c r="A127" s="8" t="s">
        <v>3320</v>
      </c>
      <c r="B127" s="8" t="s">
        <v>3321</v>
      </c>
      <c r="C127" s="8" t="s">
        <v>5079</v>
      </c>
      <c r="D127" t="s">
        <v>24</v>
      </c>
      <c r="E127" s="8" t="s">
        <v>3323</v>
      </c>
      <c r="F127" s="8" t="s">
        <v>21</v>
      </c>
      <c r="G127" s="8"/>
      <c r="H127" s="8" t="s">
        <v>3239</v>
      </c>
      <c r="I127" s="8" t="s">
        <v>7549</v>
      </c>
    </row>
    <row r="128" spans="1:9" ht="12.75" customHeight="1" x14ac:dyDescent="0.3">
      <c r="A128" s="8" t="s">
        <v>3320</v>
      </c>
      <c r="B128" s="8" t="s">
        <v>3324</v>
      </c>
      <c r="C128" s="8" t="s">
        <v>5080</v>
      </c>
      <c r="D128" t="s">
        <v>24</v>
      </c>
      <c r="E128" s="8" t="s">
        <v>3326</v>
      </c>
      <c r="F128" s="8" t="s">
        <v>21</v>
      </c>
      <c r="G128" s="8"/>
      <c r="H128" s="8" t="s">
        <v>3239</v>
      </c>
      <c r="I128" s="8" t="s">
        <v>7550</v>
      </c>
    </row>
    <row r="129" spans="1:9" ht="12.75" customHeight="1" x14ac:dyDescent="0.3">
      <c r="A129" s="8" t="s">
        <v>3320</v>
      </c>
      <c r="B129" s="8" t="s">
        <v>3327</v>
      </c>
      <c r="C129" s="8" t="s">
        <v>5081</v>
      </c>
      <c r="D129" t="s">
        <v>24</v>
      </c>
      <c r="E129" s="8" t="s">
        <v>3329</v>
      </c>
      <c r="F129" s="8" t="s">
        <v>21</v>
      </c>
      <c r="G129" s="8"/>
      <c r="H129" s="8" t="s">
        <v>3239</v>
      </c>
      <c r="I129" s="8" t="s">
        <v>7551</v>
      </c>
    </row>
    <row r="130" spans="1:9" ht="12.75" customHeight="1" x14ac:dyDescent="0.3">
      <c r="A130" s="8" t="s">
        <v>3330</v>
      </c>
      <c r="B130" s="8" t="s">
        <v>1013</v>
      </c>
      <c r="C130" s="8" t="s">
        <v>5082</v>
      </c>
      <c r="D130" t="s">
        <v>24</v>
      </c>
      <c r="E130" s="8" t="s">
        <v>1015</v>
      </c>
      <c r="F130" s="8" t="s">
        <v>21</v>
      </c>
      <c r="G130" s="8"/>
      <c r="H130" s="8" t="s">
        <v>3239</v>
      </c>
      <c r="I130" s="8" t="s">
        <v>7552</v>
      </c>
    </row>
    <row r="131" spans="1:9" ht="12.75" customHeight="1" x14ac:dyDescent="0.3">
      <c r="A131" s="8" t="s">
        <v>3332</v>
      </c>
      <c r="B131" s="8" t="s">
        <v>1049</v>
      </c>
      <c r="C131" s="8" t="s">
        <v>5083</v>
      </c>
      <c r="D131" t="s">
        <v>24</v>
      </c>
      <c r="E131" s="8" t="s">
        <v>1049</v>
      </c>
      <c r="F131" s="8" t="s">
        <v>21</v>
      </c>
      <c r="G131" s="8"/>
      <c r="H131" s="8" t="s">
        <v>3239</v>
      </c>
      <c r="I131" s="8" t="s">
        <v>7553</v>
      </c>
    </row>
    <row r="132" spans="1:9" ht="12.75" customHeight="1" x14ac:dyDescent="0.3">
      <c r="A132" s="8" t="s">
        <v>3334</v>
      </c>
      <c r="B132" s="8" t="s">
        <v>32</v>
      </c>
      <c r="C132" s="8" t="s">
        <v>5084</v>
      </c>
      <c r="D132" t="s">
        <v>24</v>
      </c>
      <c r="E132" s="8" t="s">
        <v>33</v>
      </c>
      <c r="F132" s="8" t="s">
        <v>21</v>
      </c>
      <c r="G132" s="8"/>
      <c r="H132" s="8" t="s">
        <v>3239</v>
      </c>
      <c r="I132" s="8" t="s">
        <v>7554</v>
      </c>
    </row>
    <row r="133" spans="1:9" ht="12.75" customHeight="1" x14ac:dyDescent="0.3">
      <c r="A133" s="8" t="s">
        <v>3336</v>
      </c>
      <c r="B133" s="8" t="s">
        <v>36</v>
      </c>
      <c r="C133" s="8" t="s">
        <v>5085</v>
      </c>
      <c r="D133">
        <v>300</v>
      </c>
      <c r="E133" s="8" t="s">
        <v>37</v>
      </c>
      <c r="F133" s="8" t="s">
        <v>21</v>
      </c>
      <c r="G133" s="8"/>
      <c r="H133" s="8" t="s">
        <v>3239</v>
      </c>
      <c r="I133" s="8" t="s">
        <v>7555</v>
      </c>
    </row>
    <row r="134" spans="1:9" ht="12.75" customHeight="1" x14ac:dyDescent="0.3">
      <c r="A134" s="8" t="s">
        <v>3338</v>
      </c>
      <c r="B134" s="8" t="s">
        <v>634</v>
      </c>
      <c r="C134" s="8" t="s">
        <v>5086</v>
      </c>
      <c r="D134">
        <v>315</v>
      </c>
      <c r="E134" s="8" t="s">
        <v>636</v>
      </c>
      <c r="F134" s="8" t="s">
        <v>21</v>
      </c>
      <c r="G134" s="8"/>
      <c r="H134" s="8" t="s">
        <v>3239</v>
      </c>
      <c r="I134" s="8" t="s">
        <v>7556</v>
      </c>
    </row>
    <row r="135" spans="1:9" ht="12.75" customHeight="1" x14ac:dyDescent="0.3">
      <c r="A135" s="8" t="s">
        <v>3340</v>
      </c>
      <c r="B135" s="8" t="s">
        <v>39</v>
      </c>
      <c r="C135" s="8" t="s">
        <v>5087</v>
      </c>
      <c r="D135">
        <v>5</v>
      </c>
      <c r="E135" s="8" t="s">
        <v>40</v>
      </c>
      <c r="F135" s="8" t="s">
        <v>21</v>
      </c>
      <c r="G135" s="8"/>
      <c r="H135" s="8" t="s">
        <v>3239</v>
      </c>
      <c r="I135" s="8" t="s">
        <v>7557</v>
      </c>
    </row>
    <row r="136" spans="1:9" ht="12.75" customHeight="1" x14ac:dyDescent="0.3">
      <c r="A136" s="8" t="s">
        <v>3342</v>
      </c>
      <c r="B136" s="8" t="s">
        <v>3343</v>
      </c>
      <c r="C136" s="8" t="s">
        <v>5088</v>
      </c>
      <c r="D136" t="s">
        <v>24</v>
      </c>
      <c r="E136" s="8" t="s">
        <v>3345</v>
      </c>
      <c r="F136" s="8" t="s">
        <v>21</v>
      </c>
      <c r="G136" s="8"/>
      <c r="H136" s="8" t="s">
        <v>3239</v>
      </c>
      <c r="I136" s="8" t="s">
        <v>7558</v>
      </c>
    </row>
    <row r="137" spans="1:9" ht="12.75" customHeight="1" x14ac:dyDescent="0.3">
      <c r="A137" s="8" t="s">
        <v>3342</v>
      </c>
      <c r="B137" s="8" t="s">
        <v>3346</v>
      </c>
      <c r="C137" s="8" t="s">
        <v>5089</v>
      </c>
      <c r="D137" t="s">
        <v>24</v>
      </c>
      <c r="E137" s="8" t="s">
        <v>3348</v>
      </c>
      <c r="F137" s="8" t="s">
        <v>21</v>
      </c>
      <c r="G137" s="8"/>
      <c r="H137" s="8" t="s">
        <v>3239</v>
      </c>
      <c r="I137" s="8" t="s">
        <v>7559</v>
      </c>
    </row>
    <row r="138" spans="1:9" ht="12.75" customHeight="1" x14ac:dyDescent="0.3">
      <c r="A138" s="8" t="s">
        <v>3342</v>
      </c>
      <c r="B138" s="8" t="s">
        <v>3349</v>
      </c>
      <c r="C138" s="8" t="s">
        <v>5090</v>
      </c>
      <c r="D138" t="s">
        <v>24</v>
      </c>
      <c r="E138" s="8" t="s">
        <v>3351</v>
      </c>
      <c r="F138" s="8" t="s">
        <v>21</v>
      </c>
      <c r="G138" s="8"/>
      <c r="H138" s="8" t="s">
        <v>3239</v>
      </c>
      <c r="I138" s="8" t="s">
        <v>7560</v>
      </c>
    </row>
    <row r="139" spans="1:9" ht="12.75" customHeight="1" x14ac:dyDescent="0.3">
      <c r="A139" s="8" t="s">
        <v>3342</v>
      </c>
      <c r="B139" s="8" t="s">
        <v>3352</v>
      </c>
      <c r="C139" s="8" t="s">
        <v>5091</v>
      </c>
      <c r="D139" t="s">
        <v>24</v>
      </c>
      <c r="E139" s="8" t="s">
        <v>3354</v>
      </c>
      <c r="F139" s="8" t="s">
        <v>21</v>
      </c>
      <c r="G139" s="8"/>
      <c r="H139" s="8" t="s">
        <v>3239</v>
      </c>
      <c r="I139" s="8" t="s">
        <v>7561</v>
      </c>
    </row>
    <row r="140" spans="1:9" ht="12.75" customHeight="1" x14ac:dyDescent="0.3">
      <c r="A140" s="8" t="s">
        <v>3342</v>
      </c>
      <c r="B140" s="8" t="s">
        <v>3355</v>
      </c>
      <c r="C140" s="8" t="s">
        <v>5092</v>
      </c>
      <c r="D140" t="s">
        <v>24</v>
      </c>
      <c r="E140" s="8" t="s">
        <v>3357</v>
      </c>
      <c r="F140" s="8" t="s">
        <v>21</v>
      </c>
      <c r="G140" s="8"/>
      <c r="H140" s="8" t="s">
        <v>3239</v>
      </c>
      <c r="I140" s="8" t="s">
        <v>7562</v>
      </c>
    </row>
    <row r="141" spans="1:9" ht="12.75" customHeight="1" x14ac:dyDescent="0.3">
      <c r="A141" s="8" t="s">
        <v>3342</v>
      </c>
      <c r="B141" s="8" t="s">
        <v>3358</v>
      </c>
      <c r="C141" s="8" t="s">
        <v>5093</v>
      </c>
      <c r="D141" t="s">
        <v>24</v>
      </c>
      <c r="E141" s="8" t="s">
        <v>3360</v>
      </c>
      <c r="F141" s="8" t="s">
        <v>21</v>
      </c>
      <c r="G141" s="8"/>
      <c r="H141" s="8" t="s">
        <v>3239</v>
      </c>
      <c r="I141" s="8" t="s">
        <v>7563</v>
      </c>
    </row>
    <row r="142" spans="1:9" ht="12.75" customHeight="1" x14ac:dyDescent="0.3">
      <c r="A142" s="8" t="s">
        <v>3342</v>
      </c>
      <c r="B142" s="8" t="s">
        <v>3361</v>
      </c>
      <c r="C142" s="8" t="s">
        <v>5094</v>
      </c>
      <c r="D142" t="s">
        <v>24</v>
      </c>
      <c r="E142" s="8" t="s">
        <v>3363</v>
      </c>
      <c r="F142" s="8" t="s">
        <v>21</v>
      </c>
      <c r="G142" s="8"/>
      <c r="H142" s="8" t="s">
        <v>3239</v>
      </c>
      <c r="I142" s="8" t="s">
        <v>7564</v>
      </c>
    </row>
    <row r="143" spans="1:9" ht="12.75" customHeight="1" x14ac:dyDescent="0.3">
      <c r="A143" s="8" t="s">
        <v>3342</v>
      </c>
      <c r="B143" s="8" t="s">
        <v>3364</v>
      </c>
      <c r="C143" s="8" t="s">
        <v>5095</v>
      </c>
      <c r="D143" t="s">
        <v>24</v>
      </c>
      <c r="E143" s="8" t="s">
        <v>3366</v>
      </c>
      <c r="F143" s="8" t="s">
        <v>21</v>
      </c>
      <c r="G143" s="8"/>
      <c r="H143" s="8" t="s">
        <v>3239</v>
      </c>
      <c r="I143" s="8" t="s">
        <v>7565</v>
      </c>
    </row>
    <row r="144" spans="1:9" ht="12.75" customHeight="1" x14ac:dyDescent="0.3">
      <c r="A144" s="8" t="s">
        <v>3342</v>
      </c>
      <c r="B144" s="8" t="s">
        <v>3367</v>
      </c>
      <c r="C144" s="8" t="s">
        <v>5096</v>
      </c>
      <c r="D144" t="s">
        <v>24</v>
      </c>
      <c r="E144" s="8" t="s">
        <v>3369</v>
      </c>
      <c r="F144" s="8" t="s">
        <v>21</v>
      </c>
      <c r="G144" s="8"/>
      <c r="H144" s="8" t="s">
        <v>3239</v>
      </c>
      <c r="I144" s="8" t="s">
        <v>7566</v>
      </c>
    </row>
    <row r="145" spans="1:9" ht="12.75" customHeight="1" x14ac:dyDescent="0.3">
      <c r="A145" s="8" t="s">
        <v>3372</v>
      </c>
      <c r="B145" s="8" t="s">
        <v>1009</v>
      </c>
      <c r="C145" s="8" t="s">
        <v>5097</v>
      </c>
      <c r="D145" t="s">
        <v>24</v>
      </c>
      <c r="E145" s="8" t="s">
        <v>1011</v>
      </c>
      <c r="F145" s="8" t="s">
        <v>21</v>
      </c>
      <c r="G145" s="8"/>
      <c r="H145" s="8" t="s">
        <v>3239</v>
      </c>
      <c r="I145" s="8" t="s">
        <v>7567</v>
      </c>
    </row>
    <row r="146" spans="1:9" ht="12.75" customHeight="1" x14ac:dyDescent="0.3">
      <c r="A146" s="8" t="s">
        <v>4149</v>
      </c>
      <c r="B146" s="8" t="s">
        <v>4150</v>
      </c>
      <c r="C146" s="8" t="s">
        <v>5098</v>
      </c>
      <c r="E146" s="8"/>
      <c r="F146" s="8" t="s">
        <v>21</v>
      </c>
      <c r="G146" s="8" t="s">
        <v>54</v>
      </c>
      <c r="H146" s="8" t="s">
        <v>3236</v>
      </c>
      <c r="I146" s="8" t="s">
        <v>7568</v>
      </c>
    </row>
    <row r="147" spans="1:9" ht="12.75" customHeight="1" x14ac:dyDescent="0.3">
      <c r="A147" s="8" t="s">
        <v>3310</v>
      </c>
      <c r="B147" s="8" t="s">
        <v>23</v>
      </c>
      <c r="C147" s="8" t="s">
        <v>5099</v>
      </c>
      <c r="D147">
        <v>6</v>
      </c>
      <c r="E147" s="8" t="s">
        <v>25</v>
      </c>
      <c r="F147" s="8" t="s">
        <v>21</v>
      </c>
      <c r="G147" s="8"/>
      <c r="H147" s="8" t="s">
        <v>3239</v>
      </c>
      <c r="I147" s="8" t="s">
        <v>7569</v>
      </c>
    </row>
    <row r="148" spans="1:9" ht="12.75" customHeight="1" x14ac:dyDescent="0.3">
      <c r="A148" s="8" t="s">
        <v>3312</v>
      </c>
      <c r="B148" s="8" t="s">
        <v>26</v>
      </c>
      <c r="C148" s="8" t="s">
        <v>5100</v>
      </c>
      <c r="D148">
        <v>2.5</v>
      </c>
      <c r="E148" s="8" t="s">
        <v>27</v>
      </c>
      <c r="F148" s="8" t="s">
        <v>21</v>
      </c>
      <c r="G148" s="8"/>
      <c r="H148" s="8" t="s">
        <v>3239</v>
      </c>
      <c r="I148" s="8" t="s">
        <v>7570</v>
      </c>
    </row>
    <row r="149" spans="1:9" ht="12.75" customHeight="1" x14ac:dyDescent="0.3">
      <c r="A149" s="8" t="s">
        <v>3314</v>
      </c>
      <c r="B149" s="8" t="s">
        <v>28</v>
      </c>
      <c r="C149" s="8" t="s">
        <v>5101</v>
      </c>
      <c r="D149">
        <v>3</v>
      </c>
      <c r="E149" s="8" t="s">
        <v>29</v>
      </c>
      <c r="F149" s="8" t="s">
        <v>21</v>
      </c>
      <c r="G149" s="8"/>
      <c r="H149" s="8" t="s">
        <v>3239</v>
      </c>
      <c r="I149" s="8" t="s">
        <v>7571</v>
      </c>
    </row>
    <row r="150" spans="1:9" ht="12.75" customHeight="1" x14ac:dyDescent="0.3">
      <c r="A150" s="8" t="s">
        <v>3318</v>
      </c>
      <c r="B150" s="8" t="s">
        <v>1054</v>
      </c>
      <c r="C150" s="8" t="s">
        <v>5102</v>
      </c>
      <c r="D150" t="s">
        <v>24</v>
      </c>
      <c r="E150" s="8" t="s">
        <v>1054</v>
      </c>
      <c r="F150" s="8" t="s">
        <v>21</v>
      </c>
      <c r="G150" s="8"/>
      <c r="H150" s="8" t="s">
        <v>3239</v>
      </c>
      <c r="I150" s="8" t="s">
        <v>7572</v>
      </c>
    </row>
    <row r="151" spans="1:9" ht="12.75" customHeight="1" x14ac:dyDescent="0.3">
      <c r="A151" s="8" t="s">
        <v>3320</v>
      </c>
      <c r="B151" s="8" t="s">
        <v>3321</v>
      </c>
      <c r="C151" s="8" t="s">
        <v>5103</v>
      </c>
      <c r="D151" t="s">
        <v>24</v>
      </c>
      <c r="E151" s="8" t="s">
        <v>3323</v>
      </c>
      <c r="F151" s="8" t="s">
        <v>21</v>
      </c>
      <c r="G151" s="8"/>
      <c r="H151" s="8" t="s">
        <v>3239</v>
      </c>
      <c r="I151" s="8" t="s">
        <v>7573</v>
      </c>
    </row>
    <row r="152" spans="1:9" ht="12.75" customHeight="1" x14ac:dyDescent="0.3">
      <c r="A152" s="8" t="s">
        <v>3320</v>
      </c>
      <c r="B152" s="8" t="s">
        <v>3324</v>
      </c>
      <c r="C152" s="8" t="s">
        <v>5104</v>
      </c>
      <c r="D152" t="s">
        <v>24</v>
      </c>
      <c r="E152" s="8" t="s">
        <v>3326</v>
      </c>
      <c r="F152" s="8" t="s">
        <v>21</v>
      </c>
      <c r="G152" s="8"/>
      <c r="H152" s="8" t="s">
        <v>3239</v>
      </c>
      <c r="I152" s="8" t="s">
        <v>7574</v>
      </c>
    </row>
    <row r="153" spans="1:9" ht="12.75" customHeight="1" x14ac:dyDescent="0.3">
      <c r="A153" s="8" t="s">
        <v>3320</v>
      </c>
      <c r="B153" s="8" t="s">
        <v>3327</v>
      </c>
      <c r="C153" s="8" t="s">
        <v>5105</v>
      </c>
      <c r="D153" t="s">
        <v>24</v>
      </c>
      <c r="E153" s="8" t="s">
        <v>3329</v>
      </c>
      <c r="F153" s="8" t="s">
        <v>21</v>
      </c>
      <c r="G153" s="8"/>
      <c r="H153" s="8" t="s">
        <v>3239</v>
      </c>
      <c r="I153" s="8" t="s">
        <v>7575</v>
      </c>
    </row>
    <row r="154" spans="1:9" ht="12.75" customHeight="1" x14ac:dyDescent="0.3">
      <c r="A154" s="8" t="s">
        <v>3330</v>
      </c>
      <c r="B154" s="8" t="s">
        <v>1013</v>
      </c>
      <c r="C154" s="8" t="s">
        <v>5106</v>
      </c>
      <c r="D154" t="s">
        <v>24</v>
      </c>
      <c r="E154" s="8" t="s">
        <v>1015</v>
      </c>
      <c r="F154" s="8" t="s">
        <v>21</v>
      </c>
      <c r="G154" s="8"/>
      <c r="H154" s="8" t="s">
        <v>3239</v>
      </c>
      <c r="I154" s="8" t="s">
        <v>7576</v>
      </c>
    </row>
    <row r="155" spans="1:9" ht="12.75" customHeight="1" x14ac:dyDescent="0.3">
      <c r="A155" s="8" t="s">
        <v>3332</v>
      </c>
      <c r="B155" s="8" t="s">
        <v>1049</v>
      </c>
      <c r="C155" s="8" t="s">
        <v>5107</v>
      </c>
      <c r="D155" t="s">
        <v>24</v>
      </c>
      <c r="E155" s="8" t="s">
        <v>1049</v>
      </c>
      <c r="F155" s="8" t="s">
        <v>21</v>
      </c>
      <c r="G155" s="8"/>
      <c r="H155" s="8" t="s">
        <v>3239</v>
      </c>
      <c r="I155" s="8" t="s">
        <v>7577</v>
      </c>
    </row>
    <row r="156" spans="1:9" ht="12.75" customHeight="1" x14ac:dyDescent="0.3">
      <c r="A156" s="8" t="s">
        <v>3334</v>
      </c>
      <c r="B156" s="8" t="s">
        <v>32</v>
      </c>
      <c r="C156" s="8" t="s">
        <v>5108</v>
      </c>
      <c r="D156" t="s">
        <v>24</v>
      </c>
      <c r="E156" s="8" t="s">
        <v>33</v>
      </c>
      <c r="F156" s="8" t="s">
        <v>21</v>
      </c>
      <c r="G156" s="8"/>
      <c r="H156" s="8" t="s">
        <v>3239</v>
      </c>
      <c r="I156" s="8" t="s">
        <v>7578</v>
      </c>
    </row>
    <row r="157" spans="1:9" ht="12.75" customHeight="1" x14ac:dyDescent="0.3">
      <c r="A157" s="8" t="s">
        <v>3336</v>
      </c>
      <c r="B157" s="8" t="s">
        <v>36</v>
      </c>
      <c r="C157" s="8" t="s">
        <v>5109</v>
      </c>
      <c r="D157">
        <v>1000</v>
      </c>
      <c r="E157" s="8" t="s">
        <v>37</v>
      </c>
      <c r="F157" s="8" t="s">
        <v>21</v>
      </c>
      <c r="G157" s="8"/>
      <c r="H157" s="8" t="s">
        <v>3239</v>
      </c>
      <c r="I157" s="8" t="s">
        <v>7579</v>
      </c>
    </row>
    <row r="158" spans="1:9" ht="12.75" customHeight="1" x14ac:dyDescent="0.3">
      <c r="A158" s="8" t="s">
        <v>3338</v>
      </c>
      <c r="B158" s="8" t="s">
        <v>634</v>
      </c>
      <c r="C158" s="8" t="s">
        <v>5110</v>
      </c>
      <c r="D158">
        <v>1050</v>
      </c>
      <c r="E158" s="8" t="s">
        <v>636</v>
      </c>
      <c r="F158" s="8" t="s">
        <v>21</v>
      </c>
      <c r="G158" s="8"/>
      <c r="H158" s="8" t="s">
        <v>3239</v>
      </c>
      <c r="I158" s="8" t="s">
        <v>7580</v>
      </c>
    </row>
    <row r="159" spans="1:9" ht="12.75" customHeight="1" x14ac:dyDescent="0.3">
      <c r="A159" s="8" t="s">
        <v>3340</v>
      </c>
      <c r="B159" s="8" t="s">
        <v>39</v>
      </c>
      <c r="C159" s="8" t="s">
        <v>5111</v>
      </c>
      <c r="D159">
        <v>5</v>
      </c>
      <c r="E159" s="8" t="s">
        <v>40</v>
      </c>
      <c r="F159" s="8" t="s">
        <v>21</v>
      </c>
      <c r="G159" s="8"/>
      <c r="H159" s="8" t="s">
        <v>3239</v>
      </c>
      <c r="I159" s="8" t="s">
        <v>7581</v>
      </c>
    </row>
    <row r="160" spans="1:9" ht="12.75" customHeight="1" x14ac:dyDescent="0.3">
      <c r="A160" s="8" t="s">
        <v>3342</v>
      </c>
      <c r="B160" s="8" t="s">
        <v>3343</v>
      </c>
      <c r="C160" s="8" t="s">
        <v>5112</v>
      </c>
      <c r="D160" t="s">
        <v>24</v>
      </c>
      <c r="E160" s="8" t="s">
        <v>3345</v>
      </c>
      <c r="F160" s="8" t="s">
        <v>21</v>
      </c>
      <c r="G160" s="8"/>
      <c r="H160" s="8" t="s">
        <v>3239</v>
      </c>
      <c r="I160" s="8" t="s">
        <v>7582</v>
      </c>
    </row>
    <row r="161" spans="1:9" ht="12.75" customHeight="1" x14ac:dyDescent="0.3">
      <c r="A161" s="8" t="s">
        <v>3342</v>
      </c>
      <c r="B161" s="8" t="s">
        <v>3346</v>
      </c>
      <c r="C161" s="8" t="s">
        <v>5113</v>
      </c>
      <c r="D161" t="s">
        <v>24</v>
      </c>
      <c r="E161" s="8" t="s">
        <v>3348</v>
      </c>
      <c r="F161" s="8" t="s">
        <v>21</v>
      </c>
      <c r="G161" s="8"/>
      <c r="H161" s="8" t="s">
        <v>3239</v>
      </c>
      <c r="I161" s="8" t="s">
        <v>7583</v>
      </c>
    </row>
    <row r="162" spans="1:9" ht="12.75" customHeight="1" x14ac:dyDescent="0.3">
      <c r="A162" s="8" t="s">
        <v>3342</v>
      </c>
      <c r="B162" s="8" t="s">
        <v>3349</v>
      </c>
      <c r="C162" s="8" t="s">
        <v>5114</v>
      </c>
      <c r="D162" t="s">
        <v>24</v>
      </c>
      <c r="E162" s="8" t="s">
        <v>3351</v>
      </c>
      <c r="F162" s="8" t="s">
        <v>21</v>
      </c>
      <c r="G162" s="8"/>
      <c r="H162" s="8" t="s">
        <v>3239</v>
      </c>
      <c r="I162" s="8" t="s">
        <v>7584</v>
      </c>
    </row>
    <row r="163" spans="1:9" ht="12.75" customHeight="1" x14ac:dyDescent="0.3">
      <c r="A163" s="8" t="s">
        <v>3342</v>
      </c>
      <c r="B163" s="8" t="s">
        <v>3352</v>
      </c>
      <c r="C163" s="8" t="s">
        <v>5115</v>
      </c>
      <c r="D163" t="s">
        <v>24</v>
      </c>
      <c r="E163" s="8" t="s">
        <v>3354</v>
      </c>
      <c r="F163" s="8" t="s">
        <v>21</v>
      </c>
      <c r="G163" s="8"/>
      <c r="H163" s="8" t="s">
        <v>3239</v>
      </c>
      <c r="I163" s="8" t="s">
        <v>7585</v>
      </c>
    </row>
    <row r="164" spans="1:9" ht="12.75" customHeight="1" x14ac:dyDescent="0.3">
      <c r="A164" s="8" t="s">
        <v>3342</v>
      </c>
      <c r="B164" s="8" t="s">
        <v>3355</v>
      </c>
      <c r="C164" s="8" t="s">
        <v>5116</v>
      </c>
      <c r="D164" t="s">
        <v>24</v>
      </c>
      <c r="E164" s="8" t="s">
        <v>3357</v>
      </c>
      <c r="F164" s="8" t="s">
        <v>21</v>
      </c>
      <c r="G164" s="8"/>
      <c r="H164" s="8" t="s">
        <v>3239</v>
      </c>
      <c r="I164" s="8" t="s">
        <v>7586</v>
      </c>
    </row>
    <row r="165" spans="1:9" ht="12.75" customHeight="1" x14ac:dyDescent="0.3">
      <c r="A165" s="8" t="s">
        <v>3342</v>
      </c>
      <c r="B165" s="8" t="s">
        <v>3358</v>
      </c>
      <c r="C165" s="8" t="s">
        <v>5117</v>
      </c>
      <c r="D165" t="s">
        <v>24</v>
      </c>
      <c r="E165" s="8" t="s">
        <v>3360</v>
      </c>
      <c r="F165" s="8" t="s">
        <v>21</v>
      </c>
      <c r="G165" s="8"/>
      <c r="H165" s="8" t="s">
        <v>3239</v>
      </c>
      <c r="I165" s="8" t="s">
        <v>7587</v>
      </c>
    </row>
    <row r="166" spans="1:9" ht="12.75" customHeight="1" x14ac:dyDescent="0.3">
      <c r="A166" s="8" t="s">
        <v>3342</v>
      </c>
      <c r="B166" s="8" t="s">
        <v>3361</v>
      </c>
      <c r="C166" s="8" t="s">
        <v>5118</v>
      </c>
      <c r="D166" t="s">
        <v>24</v>
      </c>
      <c r="E166" s="8" t="s">
        <v>3363</v>
      </c>
      <c r="F166" s="8" t="s">
        <v>21</v>
      </c>
      <c r="G166" s="8"/>
      <c r="H166" s="8" t="s">
        <v>3239</v>
      </c>
      <c r="I166" s="8" t="s">
        <v>7588</v>
      </c>
    </row>
    <row r="167" spans="1:9" ht="12.75" customHeight="1" x14ac:dyDescent="0.3">
      <c r="A167" s="8" t="s">
        <v>3342</v>
      </c>
      <c r="B167" s="8" t="s">
        <v>3364</v>
      </c>
      <c r="C167" s="8" t="s">
        <v>5119</v>
      </c>
      <c r="D167" t="s">
        <v>24</v>
      </c>
      <c r="E167" s="8" t="s">
        <v>3366</v>
      </c>
      <c r="F167" s="8" t="s">
        <v>21</v>
      </c>
      <c r="G167" s="8"/>
      <c r="H167" s="8" t="s">
        <v>3239</v>
      </c>
      <c r="I167" s="8" t="s">
        <v>7589</v>
      </c>
    </row>
    <row r="168" spans="1:9" ht="12.75" customHeight="1" x14ac:dyDescent="0.3">
      <c r="A168" s="8" t="s">
        <v>3342</v>
      </c>
      <c r="B168" s="8" t="s">
        <v>3367</v>
      </c>
      <c r="C168" s="8" t="s">
        <v>5120</v>
      </c>
      <c r="D168" t="s">
        <v>24</v>
      </c>
      <c r="E168" s="8" t="s">
        <v>3369</v>
      </c>
      <c r="F168" s="8" t="s">
        <v>21</v>
      </c>
      <c r="G168" s="8"/>
      <c r="H168" s="8" t="s">
        <v>3239</v>
      </c>
      <c r="I168" s="8" t="s">
        <v>7590</v>
      </c>
    </row>
    <row r="169" spans="1:9" ht="12.75" customHeight="1" x14ac:dyDescent="0.3">
      <c r="A169" s="8" t="s">
        <v>3372</v>
      </c>
      <c r="B169" s="8" t="s">
        <v>1009</v>
      </c>
      <c r="C169" s="8" t="s">
        <v>5121</v>
      </c>
      <c r="D169" t="s">
        <v>24</v>
      </c>
      <c r="E169" s="8" t="s">
        <v>1011</v>
      </c>
      <c r="F169" s="8" t="s">
        <v>21</v>
      </c>
      <c r="G169" s="8"/>
      <c r="H169" s="8" t="s">
        <v>3239</v>
      </c>
      <c r="I169" s="8" t="s">
        <v>7591</v>
      </c>
    </row>
    <row r="170" spans="1:9" ht="12.75" customHeight="1" x14ac:dyDescent="0.3">
      <c r="A170" s="8" t="s">
        <v>4175</v>
      </c>
      <c r="B170" s="8" t="s">
        <v>4176</v>
      </c>
      <c r="C170" s="8" t="s">
        <v>5122</v>
      </c>
      <c r="E170" s="8"/>
      <c r="F170" s="8" t="s">
        <v>21</v>
      </c>
      <c r="G170" s="8" t="s">
        <v>54</v>
      </c>
      <c r="H170" s="8" t="s">
        <v>3236</v>
      </c>
      <c r="I170" s="8" t="s">
        <v>7592</v>
      </c>
    </row>
    <row r="171" spans="1:9" ht="12.75" customHeight="1" x14ac:dyDescent="0.3">
      <c r="A171" s="8" t="s">
        <v>3310</v>
      </c>
      <c r="B171" s="8" t="s">
        <v>23</v>
      </c>
      <c r="C171" s="8" t="s">
        <v>5123</v>
      </c>
      <c r="D171">
        <v>11</v>
      </c>
      <c r="E171" s="8" t="s">
        <v>25</v>
      </c>
      <c r="F171" s="8" t="s">
        <v>21</v>
      </c>
      <c r="G171" s="8"/>
      <c r="H171" s="8" t="s">
        <v>3239</v>
      </c>
      <c r="I171" s="8" t="s">
        <v>7593</v>
      </c>
    </row>
    <row r="172" spans="1:9" ht="12.75" customHeight="1" x14ac:dyDescent="0.3">
      <c r="A172" s="8" t="s">
        <v>3312</v>
      </c>
      <c r="B172" s="8" t="s">
        <v>26</v>
      </c>
      <c r="C172" s="8" t="s">
        <v>5124</v>
      </c>
      <c r="D172">
        <v>5</v>
      </c>
      <c r="E172" s="8" t="s">
        <v>27</v>
      </c>
      <c r="F172" s="8" t="s">
        <v>21</v>
      </c>
      <c r="G172" s="8"/>
      <c r="H172" s="8" t="s">
        <v>3239</v>
      </c>
      <c r="I172" s="8" t="s">
        <v>7594</v>
      </c>
    </row>
    <row r="173" spans="1:9" ht="12.75" customHeight="1" x14ac:dyDescent="0.3">
      <c r="A173" s="8" t="s">
        <v>3314</v>
      </c>
      <c r="B173" s="8" t="s">
        <v>28</v>
      </c>
      <c r="C173" s="8" t="s">
        <v>5125</v>
      </c>
      <c r="D173">
        <v>4.5</v>
      </c>
      <c r="E173" s="8" t="s">
        <v>29</v>
      </c>
      <c r="F173" s="8" t="s">
        <v>21</v>
      </c>
      <c r="G173" s="8"/>
      <c r="H173" s="8" t="s">
        <v>3239</v>
      </c>
      <c r="I173" s="8" t="s">
        <v>7595</v>
      </c>
    </row>
    <row r="174" spans="1:9" ht="12.75" customHeight="1" x14ac:dyDescent="0.3">
      <c r="A174" s="8" t="s">
        <v>3318</v>
      </c>
      <c r="B174" s="8" t="s">
        <v>1054</v>
      </c>
      <c r="C174" s="8" t="s">
        <v>5126</v>
      </c>
      <c r="D174" t="s">
        <v>24</v>
      </c>
      <c r="E174" s="8" t="s">
        <v>1054</v>
      </c>
      <c r="F174" s="8" t="s">
        <v>21</v>
      </c>
      <c r="G174" s="8"/>
      <c r="H174" s="8" t="s">
        <v>3239</v>
      </c>
      <c r="I174" s="8" t="s">
        <v>7596</v>
      </c>
    </row>
    <row r="175" spans="1:9" ht="12.75" customHeight="1" x14ac:dyDescent="0.3">
      <c r="A175" s="8" t="s">
        <v>3320</v>
      </c>
      <c r="B175" s="8" t="s">
        <v>3321</v>
      </c>
      <c r="C175" s="8" t="s">
        <v>5127</v>
      </c>
      <c r="D175" t="s">
        <v>24</v>
      </c>
      <c r="E175" s="8" t="s">
        <v>3323</v>
      </c>
      <c r="F175" s="8" t="s">
        <v>21</v>
      </c>
      <c r="G175" s="8"/>
      <c r="H175" s="8" t="s">
        <v>3239</v>
      </c>
      <c r="I175" s="8" t="s">
        <v>7597</v>
      </c>
    </row>
    <row r="176" spans="1:9" ht="12.75" customHeight="1" x14ac:dyDescent="0.3">
      <c r="A176" s="8" t="s">
        <v>3320</v>
      </c>
      <c r="B176" s="8" t="s">
        <v>3324</v>
      </c>
      <c r="C176" s="8" t="s">
        <v>5128</v>
      </c>
      <c r="D176" t="s">
        <v>24</v>
      </c>
      <c r="E176" s="8" t="s">
        <v>3326</v>
      </c>
      <c r="F176" s="8" t="s">
        <v>21</v>
      </c>
      <c r="G176" s="8"/>
      <c r="H176" s="8" t="s">
        <v>3239</v>
      </c>
      <c r="I176" s="8" t="s">
        <v>7598</v>
      </c>
    </row>
    <row r="177" spans="1:9" ht="12.75" customHeight="1" x14ac:dyDescent="0.3">
      <c r="A177" s="8" t="s">
        <v>3320</v>
      </c>
      <c r="B177" s="8" t="s">
        <v>3327</v>
      </c>
      <c r="C177" s="8" t="s">
        <v>5129</v>
      </c>
      <c r="D177" t="s">
        <v>24</v>
      </c>
      <c r="E177" s="8" t="s">
        <v>3329</v>
      </c>
      <c r="F177" s="8" t="s">
        <v>21</v>
      </c>
      <c r="G177" s="8"/>
      <c r="H177" s="8" t="s">
        <v>3239</v>
      </c>
      <c r="I177" s="8" t="s">
        <v>7599</v>
      </c>
    </row>
    <row r="178" spans="1:9" ht="12.75" customHeight="1" x14ac:dyDescent="0.3">
      <c r="A178" s="8" t="s">
        <v>3330</v>
      </c>
      <c r="B178" s="8" t="s">
        <v>1013</v>
      </c>
      <c r="C178" s="8" t="s">
        <v>5130</v>
      </c>
      <c r="D178" t="s">
        <v>24</v>
      </c>
      <c r="E178" s="8" t="s">
        <v>1015</v>
      </c>
      <c r="F178" s="8" t="s">
        <v>21</v>
      </c>
      <c r="G178" s="8"/>
      <c r="H178" s="8" t="s">
        <v>3239</v>
      </c>
      <c r="I178" s="8" t="s">
        <v>7600</v>
      </c>
    </row>
    <row r="179" spans="1:9" ht="12.75" customHeight="1" x14ac:dyDescent="0.3">
      <c r="A179" s="8" t="s">
        <v>3332</v>
      </c>
      <c r="B179" s="8" t="s">
        <v>1049</v>
      </c>
      <c r="C179" s="8" t="s">
        <v>5131</v>
      </c>
      <c r="D179" t="s">
        <v>24</v>
      </c>
      <c r="E179" s="8" t="s">
        <v>1049</v>
      </c>
      <c r="F179" s="8" t="s">
        <v>21</v>
      </c>
      <c r="G179" s="8"/>
      <c r="H179" s="8" t="s">
        <v>3239</v>
      </c>
      <c r="I179" s="8" t="s">
        <v>7601</v>
      </c>
    </row>
    <row r="180" spans="1:9" ht="12.75" customHeight="1" x14ac:dyDescent="0.3">
      <c r="A180" s="8" t="s">
        <v>3334</v>
      </c>
      <c r="B180" s="8" t="s">
        <v>32</v>
      </c>
      <c r="C180" s="8" t="s">
        <v>5132</v>
      </c>
      <c r="D180" t="s">
        <v>24</v>
      </c>
      <c r="E180" s="8" t="s">
        <v>33</v>
      </c>
      <c r="F180" s="8" t="s">
        <v>21</v>
      </c>
      <c r="G180" s="8"/>
      <c r="H180" s="8" t="s">
        <v>3239</v>
      </c>
      <c r="I180" s="8" t="s">
        <v>7602</v>
      </c>
    </row>
    <row r="181" spans="1:9" ht="12.75" customHeight="1" x14ac:dyDescent="0.3">
      <c r="A181" s="8" t="s">
        <v>3336</v>
      </c>
      <c r="B181" s="8" t="s">
        <v>36</v>
      </c>
      <c r="C181" s="8" t="s">
        <v>5133</v>
      </c>
      <c r="D181">
        <v>150</v>
      </c>
      <c r="E181" s="8" t="s">
        <v>37</v>
      </c>
      <c r="F181" s="8" t="s">
        <v>21</v>
      </c>
      <c r="G181" s="8"/>
      <c r="H181" s="8" t="s">
        <v>3239</v>
      </c>
      <c r="I181" s="8" t="s">
        <v>7603</v>
      </c>
    </row>
    <row r="182" spans="1:9" ht="12.75" customHeight="1" x14ac:dyDescent="0.3">
      <c r="A182" s="8" t="s">
        <v>3338</v>
      </c>
      <c r="B182" s="8" t="s">
        <v>634</v>
      </c>
      <c r="C182" s="8" t="s">
        <v>5134</v>
      </c>
      <c r="D182">
        <v>157.5</v>
      </c>
      <c r="E182" s="8" t="s">
        <v>636</v>
      </c>
      <c r="F182" s="8" t="s">
        <v>21</v>
      </c>
      <c r="G182" s="8"/>
      <c r="H182" s="8" t="s">
        <v>3239</v>
      </c>
      <c r="I182" s="8" t="s">
        <v>7604</v>
      </c>
    </row>
    <row r="183" spans="1:9" ht="12.75" customHeight="1" x14ac:dyDescent="0.3">
      <c r="A183" s="8" t="s">
        <v>3340</v>
      </c>
      <c r="B183" s="8" t="s">
        <v>39</v>
      </c>
      <c r="C183" s="8" t="s">
        <v>5135</v>
      </c>
      <c r="D183">
        <v>5</v>
      </c>
      <c r="E183" s="8" t="s">
        <v>40</v>
      </c>
      <c r="F183" s="8" t="s">
        <v>21</v>
      </c>
      <c r="G183" s="8"/>
      <c r="H183" s="8" t="s">
        <v>3239</v>
      </c>
      <c r="I183" s="8" t="s">
        <v>7605</v>
      </c>
    </row>
    <row r="184" spans="1:9" ht="12.75" customHeight="1" x14ac:dyDescent="0.3">
      <c r="A184" s="8" t="s">
        <v>3342</v>
      </c>
      <c r="B184" s="8" t="s">
        <v>3343</v>
      </c>
      <c r="C184" s="8" t="s">
        <v>5136</v>
      </c>
      <c r="D184" t="s">
        <v>24</v>
      </c>
      <c r="E184" s="8" t="s">
        <v>3345</v>
      </c>
      <c r="F184" s="8" t="s">
        <v>21</v>
      </c>
      <c r="G184" s="8"/>
      <c r="H184" s="8" t="s">
        <v>3239</v>
      </c>
      <c r="I184" s="8" t="s">
        <v>7606</v>
      </c>
    </row>
    <row r="185" spans="1:9" ht="12.75" customHeight="1" x14ac:dyDescent="0.3">
      <c r="A185" s="8" t="s">
        <v>3342</v>
      </c>
      <c r="B185" s="8" t="s">
        <v>3346</v>
      </c>
      <c r="C185" s="8" t="s">
        <v>5137</v>
      </c>
      <c r="D185" t="s">
        <v>24</v>
      </c>
      <c r="E185" s="8" t="s">
        <v>3348</v>
      </c>
      <c r="F185" s="8" t="s">
        <v>21</v>
      </c>
      <c r="G185" s="8"/>
      <c r="H185" s="8" t="s">
        <v>3239</v>
      </c>
      <c r="I185" s="8" t="s">
        <v>7607</v>
      </c>
    </row>
    <row r="186" spans="1:9" ht="12.75" customHeight="1" x14ac:dyDescent="0.3">
      <c r="A186" s="8" t="s">
        <v>3342</v>
      </c>
      <c r="B186" s="8" t="s">
        <v>3349</v>
      </c>
      <c r="C186" s="8" t="s">
        <v>5138</v>
      </c>
      <c r="D186" t="s">
        <v>24</v>
      </c>
      <c r="E186" s="8" t="s">
        <v>3351</v>
      </c>
      <c r="F186" s="8" t="s">
        <v>21</v>
      </c>
      <c r="G186" s="8"/>
      <c r="H186" s="8" t="s">
        <v>3239</v>
      </c>
      <c r="I186" s="8" t="s">
        <v>7608</v>
      </c>
    </row>
    <row r="187" spans="1:9" ht="12.75" customHeight="1" x14ac:dyDescent="0.3">
      <c r="A187" s="8" t="s">
        <v>3342</v>
      </c>
      <c r="B187" s="8" t="s">
        <v>3352</v>
      </c>
      <c r="C187" s="8" t="s">
        <v>5139</v>
      </c>
      <c r="D187" t="s">
        <v>24</v>
      </c>
      <c r="E187" s="8" t="s">
        <v>3354</v>
      </c>
      <c r="F187" s="8" t="s">
        <v>21</v>
      </c>
      <c r="G187" s="8"/>
      <c r="H187" s="8" t="s">
        <v>3239</v>
      </c>
      <c r="I187" s="8" t="s">
        <v>7609</v>
      </c>
    </row>
    <row r="188" spans="1:9" ht="12.75" customHeight="1" x14ac:dyDescent="0.3">
      <c r="A188" s="8" t="s">
        <v>3342</v>
      </c>
      <c r="B188" s="8" t="s">
        <v>3355</v>
      </c>
      <c r="C188" s="8" t="s">
        <v>5140</v>
      </c>
      <c r="D188" t="s">
        <v>24</v>
      </c>
      <c r="E188" s="8" t="s">
        <v>3357</v>
      </c>
      <c r="F188" s="8" t="s">
        <v>21</v>
      </c>
      <c r="G188" s="8"/>
      <c r="H188" s="8" t="s">
        <v>3239</v>
      </c>
      <c r="I188" s="8" t="s">
        <v>7610</v>
      </c>
    </row>
    <row r="189" spans="1:9" ht="12.75" customHeight="1" x14ac:dyDescent="0.3">
      <c r="A189" s="8" t="s">
        <v>3342</v>
      </c>
      <c r="B189" s="8" t="s">
        <v>3358</v>
      </c>
      <c r="C189" s="8" t="s">
        <v>5141</v>
      </c>
      <c r="D189" t="s">
        <v>24</v>
      </c>
      <c r="E189" s="8" t="s">
        <v>3360</v>
      </c>
      <c r="F189" s="8" t="s">
        <v>21</v>
      </c>
      <c r="G189" s="8"/>
      <c r="H189" s="8" t="s">
        <v>3239</v>
      </c>
      <c r="I189" s="8" t="s">
        <v>7611</v>
      </c>
    </row>
    <row r="190" spans="1:9" ht="12.75" customHeight="1" x14ac:dyDescent="0.3">
      <c r="A190" s="8" t="s">
        <v>3342</v>
      </c>
      <c r="B190" s="8" t="s">
        <v>3361</v>
      </c>
      <c r="C190" s="8" t="s">
        <v>5142</v>
      </c>
      <c r="D190" t="s">
        <v>24</v>
      </c>
      <c r="E190" s="8" t="s">
        <v>3363</v>
      </c>
      <c r="F190" s="8" t="s">
        <v>21</v>
      </c>
      <c r="G190" s="8"/>
      <c r="H190" s="8" t="s">
        <v>3239</v>
      </c>
      <c r="I190" s="8" t="s">
        <v>7612</v>
      </c>
    </row>
    <row r="191" spans="1:9" ht="12.75" customHeight="1" x14ac:dyDescent="0.3">
      <c r="A191" s="8" t="s">
        <v>3342</v>
      </c>
      <c r="B191" s="8" t="s">
        <v>3364</v>
      </c>
      <c r="C191" s="8" t="s">
        <v>5143</v>
      </c>
      <c r="D191" t="s">
        <v>24</v>
      </c>
      <c r="E191" s="8" t="s">
        <v>3366</v>
      </c>
      <c r="F191" s="8" t="s">
        <v>21</v>
      </c>
      <c r="G191" s="8"/>
      <c r="H191" s="8" t="s">
        <v>3239</v>
      </c>
      <c r="I191" s="8" t="s">
        <v>7613</v>
      </c>
    </row>
    <row r="192" spans="1:9" ht="12.75" customHeight="1" x14ac:dyDescent="0.3">
      <c r="A192" s="8" t="s">
        <v>3342</v>
      </c>
      <c r="B192" s="8" t="s">
        <v>3367</v>
      </c>
      <c r="C192" s="8" t="s">
        <v>5144</v>
      </c>
      <c r="D192" t="s">
        <v>24</v>
      </c>
      <c r="E192" s="8" t="s">
        <v>3369</v>
      </c>
      <c r="F192" s="8" t="s">
        <v>21</v>
      </c>
      <c r="G192" s="8"/>
      <c r="H192" s="8" t="s">
        <v>3239</v>
      </c>
      <c r="I192" s="8" t="s">
        <v>7614</v>
      </c>
    </row>
    <row r="193" spans="1:9" ht="12.75" customHeight="1" x14ac:dyDescent="0.3">
      <c r="A193" s="8" t="s">
        <v>3372</v>
      </c>
      <c r="B193" s="8" t="s">
        <v>1009</v>
      </c>
      <c r="C193" s="8" t="s">
        <v>5145</v>
      </c>
      <c r="D193" t="s">
        <v>24</v>
      </c>
      <c r="E193" s="8" t="s">
        <v>1011</v>
      </c>
      <c r="F193" s="8" t="s">
        <v>21</v>
      </c>
      <c r="G193" s="8"/>
      <c r="H193" s="8" t="s">
        <v>3239</v>
      </c>
      <c r="I193" s="8" t="s">
        <v>7615</v>
      </c>
    </row>
    <row r="194" spans="1:9" ht="12.75" customHeight="1" x14ac:dyDescent="0.3">
      <c r="A194" s="8" t="s">
        <v>4201</v>
      </c>
      <c r="B194" s="8" t="s">
        <v>4202</v>
      </c>
      <c r="C194" s="8" t="s">
        <v>5146</v>
      </c>
      <c r="E194" s="8"/>
      <c r="F194" s="8" t="s">
        <v>50</v>
      </c>
      <c r="G194" s="8" t="s">
        <v>332</v>
      </c>
      <c r="H194" s="8" t="s">
        <v>3236</v>
      </c>
      <c r="I194" s="8" t="s">
        <v>7616</v>
      </c>
    </row>
    <row r="195" spans="1:9" ht="12.75" customHeight="1" x14ac:dyDescent="0.3">
      <c r="A195" s="8" t="s">
        <v>3283</v>
      </c>
      <c r="B195" s="8" t="s">
        <v>23</v>
      </c>
      <c r="C195" s="8" t="s">
        <v>5147</v>
      </c>
      <c r="D195">
        <v>16.5</v>
      </c>
      <c r="E195" s="8" t="s">
        <v>25</v>
      </c>
      <c r="F195" s="8" t="s">
        <v>21</v>
      </c>
      <c r="G195" s="8"/>
      <c r="H195" s="8" t="s">
        <v>3239</v>
      </c>
      <c r="I195" s="8" t="s">
        <v>7617</v>
      </c>
    </row>
    <row r="196" spans="1:9" ht="12.75" customHeight="1" x14ac:dyDescent="0.3">
      <c r="A196" s="8" t="s">
        <v>3285</v>
      </c>
      <c r="B196" s="8" t="s">
        <v>26</v>
      </c>
      <c r="C196" s="8" t="s">
        <v>5148</v>
      </c>
      <c r="D196">
        <v>2.5</v>
      </c>
      <c r="E196" s="8" t="s">
        <v>27</v>
      </c>
      <c r="F196" s="8" t="s">
        <v>21</v>
      </c>
      <c r="G196" s="8"/>
      <c r="H196" s="8" t="s">
        <v>3239</v>
      </c>
      <c r="I196" s="8" t="s">
        <v>7618</v>
      </c>
    </row>
    <row r="197" spans="1:9" ht="12.75" customHeight="1" x14ac:dyDescent="0.3">
      <c r="A197" s="8" t="s">
        <v>3287</v>
      </c>
      <c r="B197" s="8" t="s">
        <v>28</v>
      </c>
      <c r="C197" s="8" t="s">
        <v>5149</v>
      </c>
      <c r="D197">
        <v>4.5</v>
      </c>
      <c r="E197" s="8" t="s">
        <v>29</v>
      </c>
      <c r="F197" s="8" t="s">
        <v>21</v>
      </c>
      <c r="G197" s="8"/>
      <c r="H197" s="8" t="s">
        <v>3239</v>
      </c>
      <c r="I197" s="8" t="s">
        <v>7619</v>
      </c>
    </row>
    <row r="198" spans="1:9" ht="12.75" customHeight="1" x14ac:dyDescent="0.3">
      <c r="A198" s="8" t="s">
        <v>3289</v>
      </c>
      <c r="B198" s="8" t="s">
        <v>634</v>
      </c>
      <c r="C198" s="8" t="s">
        <v>5150</v>
      </c>
      <c r="D198">
        <v>4725</v>
      </c>
      <c r="E198" s="8" t="s">
        <v>636</v>
      </c>
      <c r="F198" s="8" t="s">
        <v>21</v>
      </c>
      <c r="G198" s="8"/>
      <c r="H198" s="8" t="s">
        <v>3239</v>
      </c>
      <c r="I198" s="8" t="s">
        <v>7620</v>
      </c>
    </row>
    <row r="199" spans="1:9" ht="12.75" customHeight="1" x14ac:dyDescent="0.3">
      <c r="A199" s="8" t="s">
        <v>4208</v>
      </c>
      <c r="B199" s="8" t="s">
        <v>4209</v>
      </c>
      <c r="C199" s="8" t="s">
        <v>5151</v>
      </c>
      <c r="E199" s="8"/>
      <c r="F199" s="8" t="s">
        <v>50</v>
      </c>
      <c r="G199" s="8" t="s">
        <v>334</v>
      </c>
      <c r="H199" s="8" t="s">
        <v>3236</v>
      </c>
      <c r="I199" s="8" t="s">
        <v>7621</v>
      </c>
    </row>
    <row r="200" spans="1:9" ht="12.75" customHeight="1" x14ac:dyDescent="0.3">
      <c r="A200" s="8" t="s">
        <v>3294</v>
      </c>
      <c r="B200" s="8" t="s">
        <v>23</v>
      </c>
      <c r="C200" s="8" t="s">
        <v>5152</v>
      </c>
      <c r="D200">
        <v>16.5</v>
      </c>
      <c r="E200" s="8" t="s">
        <v>25</v>
      </c>
      <c r="F200" s="8" t="s">
        <v>21</v>
      </c>
      <c r="G200" s="8"/>
      <c r="H200" s="8" t="s">
        <v>3239</v>
      </c>
      <c r="I200" s="8" t="s">
        <v>7622</v>
      </c>
    </row>
    <row r="201" spans="1:9" ht="12.75" customHeight="1" x14ac:dyDescent="0.3">
      <c r="A201" s="8" t="s">
        <v>3296</v>
      </c>
      <c r="B201" s="8" t="s">
        <v>26</v>
      </c>
      <c r="C201" s="8" t="s">
        <v>5153</v>
      </c>
      <c r="D201">
        <v>2.5</v>
      </c>
      <c r="E201" s="8" t="s">
        <v>27</v>
      </c>
      <c r="F201" s="8" t="s">
        <v>21</v>
      </c>
      <c r="G201" s="8"/>
      <c r="H201" s="8" t="s">
        <v>3239</v>
      </c>
      <c r="I201" s="8" t="s">
        <v>7623</v>
      </c>
    </row>
    <row r="202" spans="1:9" ht="12.75" customHeight="1" x14ac:dyDescent="0.3">
      <c r="A202" s="8" t="s">
        <v>3298</v>
      </c>
      <c r="B202" s="8" t="s">
        <v>28</v>
      </c>
      <c r="C202" s="8" t="s">
        <v>5154</v>
      </c>
      <c r="D202">
        <v>4.5</v>
      </c>
      <c r="E202" s="8" t="s">
        <v>29</v>
      </c>
      <c r="F202" s="8" t="s">
        <v>21</v>
      </c>
      <c r="G202" s="8"/>
      <c r="H202" s="8" t="s">
        <v>3239</v>
      </c>
      <c r="I202" s="8" t="s">
        <v>7624</v>
      </c>
    </row>
    <row r="203" spans="1:9" ht="12.75" customHeight="1" x14ac:dyDescent="0.3">
      <c r="A203" s="8" t="s">
        <v>3300</v>
      </c>
      <c r="B203" s="8" t="s">
        <v>634</v>
      </c>
      <c r="C203" s="8" t="s">
        <v>5155</v>
      </c>
      <c r="D203">
        <v>4725</v>
      </c>
      <c r="E203" s="8" t="s">
        <v>636</v>
      </c>
      <c r="F203" s="8" t="s">
        <v>21</v>
      </c>
      <c r="G203" s="8"/>
      <c r="H203" s="8" t="s">
        <v>3239</v>
      </c>
      <c r="I203" s="8" t="s">
        <v>7625</v>
      </c>
    </row>
    <row r="204" spans="1:9" ht="12.75" customHeight="1" x14ac:dyDescent="0.3">
      <c r="A204" s="8" t="s">
        <v>4215</v>
      </c>
      <c r="B204" s="8" t="s">
        <v>4216</v>
      </c>
      <c r="C204" s="8" t="s">
        <v>5156</v>
      </c>
      <c r="E204" s="8"/>
      <c r="F204" s="8" t="s">
        <v>21</v>
      </c>
      <c r="G204" s="8" t="s">
        <v>54</v>
      </c>
      <c r="H204" s="8" t="s">
        <v>3236</v>
      </c>
      <c r="I204" s="8" t="s">
        <v>7626</v>
      </c>
    </row>
    <row r="205" spans="1:9" ht="12.75" customHeight="1" x14ac:dyDescent="0.3">
      <c r="A205" s="8" t="s">
        <v>3310</v>
      </c>
      <c r="B205" s="8" t="s">
        <v>23</v>
      </c>
      <c r="C205" s="8" t="s">
        <v>5157</v>
      </c>
      <c r="D205">
        <v>16.5</v>
      </c>
      <c r="E205" s="8" t="s">
        <v>25</v>
      </c>
      <c r="F205" s="8" t="s">
        <v>21</v>
      </c>
      <c r="G205" s="8"/>
      <c r="H205" s="8" t="s">
        <v>3239</v>
      </c>
      <c r="I205" s="8" t="s">
        <v>7627</v>
      </c>
    </row>
    <row r="206" spans="1:9" ht="12.75" customHeight="1" x14ac:dyDescent="0.3">
      <c r="A206" s="8" t="s">
        <v>3312</v>
      </c>
      <c r="B206" s="8" t="s">
        <v>26</v>
      </c>
      <c r="C206" s="8" t="s">
        <v>5158</v>
      </c>
      <c r="D206">
        <v>2.5</v>
      </c>
      <c r="E206" s="8" t="s">
        <v>27</v>
      </c>
      <c r="F206" s="8" t="s">
        <v>21</v>
      </c>
      <c r="G206" s="8"/>
      <c r="H206" s="8" t="s">
        <v>3239</v>
      </c>
      <c r="I206" s="8" t="s">
        <v>7628</v>
      </c>
    </row>
    <row r="207" spans="1:9" ht="12.75" customHeight="1" x14ac:dyDescent="0.3">
      <c r="A207" s="8" t="s">
        <v>3314</v>
      </c>
      <c r="B207" s="8" t="s">
        <v>28</v>
      </c>
      <c r="C207" s="8" t="s">
        <v>5159</v>
      </c>
      <c r="D207">
        <v>4.5</v>
      </c>
      <c r="E207" s="8" t="s">
        <v>29</v>
      </c>
      <c r="F207" s="8" t="s">
        <v>21</v>
      </c>
      <c r="G207" s="8"/>
      <c r="H207" s="8" t="s">
        <v>3239</v>
      </c>
      <c r="I207" s="8" t="s">
        <v>7629</v>
      </c>
    </row>
    <row r="208" spans="1:9" ht="12.75" customHeight="1" x14ac:dyDescent="0.3">
      <c r="A208" s="8" t="s">
        <v>3318</v>
      </c>
      <c r="B208" s="8" t="s">
        <v>1054</v>
      </c>
      <c r="C208" s="8" t="s">
        <v>5160</v>
      </c>
      <c r="D208" t="s">
        <v>24</v>
      </c>
      <c r="E208" s="8" t="s">
        <v>1054</v>
      </c>
      <c r="F208" s="8" t="s">
        <v>21</v>
      </c>
      <c r="G208" s="8"/>
      <c r="H208" s="8" t="s">
        <v>3239</v>
      </c>
      <c r="I208" s="8" t="s">
        <v>7630</v>
      </c>
    </row>
    <row r="209" spans="1:9" ht="12.75" customHeight="1" x14ac:dyDescent="0.3">
      <c r="A209" s="8" t="s">
        <v>3320</v>
      </c>
      <c r="B209" s="8" t="s">
        <v>3321</v>
      </c>
      <c r="C209" s="8" t="s">
        <v>5161</v>
      </c>
      <c r="D209" t="s">
        <v>24</v>
      </c>
      <c r="E209" s="8" t="s">
        <v>3323</v>
      </c>
      <c r="F209" s="8" t="s">
        <v>21</v>
      </c>
      <c r="G209" s="8"/>
      <c r="H209" s="8" t="s">
        <v>3239</v>
      </c>
      <c r="I209" s="8" t="s">
        <v>7631</v>
      </c>
    </row>
    <row r="210" spans="1:9" ht="12.75" customHeight="1" x14ac:dyDescent="0.3">
      <c r="A210" s="8" t="s">
        <v>3320</v>
      </c>
      <c r="B210" s="8" t="s">
        <v>3324</v>
      </c>
      <c r="C210" s="8" t="s">
        <v>5162</v>
      </c>
      <c r="D210" t="s">
        <v>24</v>
      </c>
      <c r="E210" s="8" t="s">
        <v>3326</v>
      </c>
      <c r="F210" s="8" t="s">
        <v>21</v>
      </c>
      <c r="G210" s="8"/>
      <c r="H210" s="8" t="s">
        <v>3239</v>
      </c>
      <c r="I210" s="8" t="s">
        <v>7632</v>
      </c>
    </row>
    <row r="211" spans="1:9" ht="12.75" customHeight="1" x14ac:dyDescent="0.3">
      <c r="A211" s="8" t="s">
        <v>3320</v>
      </c>
      <c r="B211" s="8" t="s">
        <v>3327</v>
      </c>
      <c r="C211" s="8" t="s">
        <v>5163</v>
      </c>
      <c r="D211" t="s">
        <v>24</v>
      </c>
      <c r="E211" s="8" t="s">
        <v>3329</v>
      </c>
      <c r="F211" s="8" t="s">
        <v>21</v>
      </c>
      <c r="G211" s="8"/>
      <c r="H211" s="8" t="s">
        <v>3239</v>
      </c>
      <c r="I211" s="8" t="s">
        <v>7633</v>
      </c>
    </row>
    <row r="212" spans="1:9" ht="12.75" customHeight="1" x14ac:dyDescent="0.3">
      <c r="A212" s="8" t="s">
        <v>3330</v>
      </c>
      <c r="B212" s="8" t="s">
        <v>1013</v>
      </c>
      <c r="C212" s="8" t="s">
        <v>5164</v>
      </c>
      <c r="D212" t="s">
        <v>24</v>
      </c>
      <c r="E212" s="8" t="s">
        <v>1015</v>
      </c>
      <c r="F212" s="8" t="s">
        <v>21</v>
      </c>
      <c r="G212" s="8"/>
      <c r="H212" s="8" t="s">
        <v>3239</v>
      </c>
      <c r="I212" s="8" t="s">
        <v>7634</v>
      </c>
    </row>
    <row r="213" spans="1:9" ht="12.75" customHeight="1" x14ac:dyDescent="0.3">
      <c r="A213" s="8" t="s">
        <v>3332</v>
      </c>
      <c r="B213" s="8" t="s">
        <v>1049</v>
      </c>
      <c r="C213" s="8" t="s">
        <v>5165</v>
      </c>
      <c r="D213" t="s">
        <v>24</v>
      </c>
      <c r="E213" s="8" t="s">
        <v>1049</v>
      </c>
      <c r="F213" s="8" t="s">
        <v>21</v>
      </c>
      <c r="G213" s="8"/>
      <c r="H213" s="8" t="s">
        <v>3239</v>
      </c>
      <c r="I213" s="8" t="s">
        <v>7635</v>
      </c>
    </row>
    <row r="214" spans="1:9" ht="12.75" customHeight="1" x14ac:dyDescent="0.3">
      <c r="A214" s="8" t="s">
        <v>3334</v>
      </c>
      <c r="B214" s="8" t="s">
        <v>32</v>
      </c>
      <c r="C214" s="8" t="s">
        <v>5166</v>
      </c>
      <c r="D214" t="s">
        <v>24</v>
      </c>
      <c r="E214" s="8" t="s">
        <v>33</v>
      </c>
      <c r="F214" s="8" t="s">
        <v>21</v>
      </c>
      <c r="G214" s="8"/>
      <c r="H214" s="8" t="s">
        <v>3239</v>
      </c>
      <c r="I214" s="8" t="s">
        <v>7636</v>
      </c>
    </row>
    <row r="215" spans="1:9" ht="12.75" customHeight="1" x14ac:dyDescent="0.3">
      <c r="A215" s="8" t="s">
        <v>3336</v>
      </c>
      <c r="B215" s="8" t="s">
        <v>36</v>
      </c>
      <c r="C215" s="8" t="s">
        <v>5167</v>
      </c>
      <c r="D215">
        <v>4500</v>
      </c>
      <c r="E215" s="8" t="s">
        <v>37</v>
      </c>
      <c r="F215" s="8" t="s">
        <v>21</v>
      </c>
      <c r="G215" s="8"/>
      <c r="H215" s="8" t="s">
        <v>3239</v>
      </c>
      <c r="I215" s="8" t="s">
        <v>7637</v>
      </c>
    </row>
    <row r="216" spans="1:9" ht="12.75" customHeight="1" x14ac:dyDescent="0.3">
      <c r="A216" s="8" t="s">
        <v>3338</v>
      </c>
      <c r="B216" s="8" t="s">
        <v>634</v>
      </c>
      <c r="C216" s="8" t="s">
        <v>5168</v>
      </c>
      <c r="D216">
        <v>4725</v>
      </c>
      <c r="E216" s="8" t="s">
        <v>636</v>
      </c>
      <c r="F216" s="8" t="s">
        <v>21</v>
      </c>
      <c r="G216" s="8"/>
      <c r="H216" s="8" t="s">
        <v>3239</v>
      </c>
      <c r="I216" s="8" t="s">
        <v>7638</v>
      </c>
    </row>
    <row r="217" spans="1:9" ht="12.75" customHeight="1" x14ac:dyDescent="0.3">
      <c r="A217" s="8" t="s">
        <v>3340</v>
      </c>
      <c r="B217" s="8" t="s">
        <v>39</v>
      </c>
      <c r="C217" s="8" t="s">
        <v>5169</v>
      </c>
      <c r="D217">
        <v>5</v>
      </c>
      <c r="E217" s="8" t="s">
        <v>40</v>
      </c>
      <c r="F217" s="8" t="s">
        <v>21</v>
      </c>
      <c r="G217" s="8"/>
      <c r="H217" s="8" t="s">
        <v>3239</v>
      </c>
      <c r="I217" s="8" t="s">
        <v>7639</v>
      </c>
    </row>
    <row r="218" spans="1:9" ht="12.75" customHeight="1" x14ac:dyDescent="0.3">
      <c r="A218" s="8" t="s">
        <v>3342</v>
      </c>
      <c r="B218" s="8" t="s">
        <v>3343</v>
      </c>
      <c r="C218" s="8" t="s">
        <v>5170</v>
      </c>
      <c r="D218" t="s">
        <v>24</v>
      </c>
      <c r="E218" s="8" t="s">
        <v>3345</v>
      </c>
      <c r="F218" s="8" t="s">
        <v>21</v>
      </c>
      <c r="G218" s="8"/>
      <c r="H218" s="8" t="s">
        <v>3239</v>
      </c>
      <c r="I218" s="8" t="s">
        <v>7640</v>
      </c>
    </row>
    <row r="219" spans="1:9" ht="12.75" customHeight="1" x14ac:dyDescent="0.3">
      <c r="A219" s="8" t="s">
        <v>3342</v>
      </c>
      <c r="B219" s="8" t="s">
        <v>3346</v>
      </c>
      <c r="C219" s="8" t="s">
        <v>5171</v>
      </c>
      <c r="D219" t="s">
        <v>24</v>
      </c>
      <c r="E219" s="8" t="s">
        <v>3348</v>
      </c>
      <c r="F219" s="8" t="s">
        <v>21</v>
      </c>
      <c r="G219" s="8"/>
      <c r="H219" s="8" t="s">
        <v>3239</v>
      </c>
      <c r="I219" s="8" t="s">
        <v>7641</v>
      </c>
    </row>
    <row r="220" spans="1:9" ht="12.75" customHeight="1" x14ac:dyDescent="0.3">
      <c r="A220" s="8" t="s">
        <v>3342</v>
      </c>
      <c r="B220" s="8" t="s">
        <v>3349</v>
      </c>
      <c r="C220" s="8" t="s">
        <v>5172</v>
      </c>
      <c r="D220" t="s">
        <v>24</v>
      </c>
      <c r="E220" s="8" t="s">
        <v>3351</v>
      </c>
      <c r="F220" s="8" t="s">
        <v>21</v>
      </c>
      <c r="G220" s="8"/>
      <c r="H220" s="8" t="s">
        <v>3239</v>
      </c>
      <c r="I220" s="8" t="s">
        <v>7642</v>
      </c>
    </row>
    <row r="221" spans="1:9" ht="12.75" customHeight="1" x14ac:dyDescent="0.3">
      <c r="A221" s="8" t="s">
        <v>3342</v>
      </c>
      <c r="B221" s="8" t="s">
        <v>3352</v>
      </c>
      <c r="C221" s="8" t="s">
        <v>5173</v>
      </c>
      <c r="D221" t="s">
        <v>24</v>
      </c>
      <c r="E221" s="8" t="s">
        <v>3354</v>
      </c>
      <c r="F221" s="8" t="s">
        <v>21</v>
      </c>
      <c r="G221" s="8"/>
      <c r="H221" s="8" t="s">
        <v>3239</v>
      </c>
      <c r="I221" s="8" t="s">
        <v>7643</v>
      </c>
    </row>
    <row r="222" spans="1:9" ht="12.75" customHeight="1" x14ac:dyDescent="0.3">
      <c r="A222" s="8" t="s">
        <v>3342</v>
      </c>
      <c r="B222" s="8" t="s">
        <v>3355</v>
      </c>
      <c r="C222" s="8" t="s">
        <v>5174</v>
      </c>
      <c r="D222" t="s">
        <v>24</v>
      </c>
      <c r="E222" s="8" t="s">
        <v>3357</v>
      </c>
      <c r="F222" s="8" t="s">
        <v>21</v>
      </c>
      <c r="G222" s="8"/>
      <c r="H222" s="8" t="s">
        <v>3239</v>
      </c>
      <c r="I222" s="8" t="s">
        <v>7644</v>
      </c>
    </row>
    <row r="223" spans="1:9" ht="12.75" customHeight="1" x14ac:dyDescent="0.3">
      <c r="A223" s="8" t="s">
        <v>3342</v>
      </c>
      <c r="B223" s="8" t="s">
        <v>3358</v>
      </c>
      <c r="C223" s="8" t="s">
        <v>5175</v>
      </c>
      <c r="D223" t="s">
        <v>24</v>
      </c>
      <c r="E223" s="8" t="s">
        <v>3360</v>
      </c>
      <c r="F223" s="8" t="s">
        <v>21</v>
      </c>
      <c r="G223" s="8"/>
      <c r="H223" s="8" t="s">
        <v>3239</v>
      </c>
      <c r="I223" s="8" t="s">
        <v>7645</v>
      </c>
    </row>
    <row r="224" spans="1:9" ht="12.75" customHeight="1" x14ac:dyDescent="0.3">
      <c r="A224" s="8" t="s">
        <v>3342</v>
      </c>
      <c r="B224" s="8" t="s">
        <v>3361</v>
      </c>
      <c r="C224" s="8" t="s">
        <v>5176</v>
      </c>
      <c r="D224" t="s">
        <v>24</v>
      </c>
      <c r="E224" s="8" t="s">
        <v>3363</v>
      </c>
      <c r="F224" s="8" t="s">
        <v>21</v>
      </c>
      <c r="G224" s="8"/>
      <c r="H224" s="8" t="s">
        <v>3239</v>
      </c>
      <c r="I224" s="8" t="s">
        <v>7646</v>
      </c>
    </row>
    <row r="225" spans="1:9" ht="12.75" customHeight="1" x14ac:dyDescent="0.3">
      <c r="A225" s="8" t="s">
        <v>3342</v>
      </c>
      <c r="B225" s="8" t="s">
        <v>3364</v>
      </c>
      <c r="C225" s="8" t="s">
        <v>5177</v>
      </c>
      <c r="D225" t="s">
        <v>24</v>
      </c>
      <c r="E225" s="8" t="s">
        <v>3366</v>
      </c>
      <c r="F225" s="8" t="s">
        <v>21</v>
      </c>
      <c r="G225" s="8"/>
      <c r="H225" s="8" t="s">
        <v>3239</v>
      </c>
      <c r="I225" s="8" t="s">
        <v>7647</v>
      </c>
    </row>
    <row r="226" spans="1:9" ht="12.75" customHeight="1" x14ac:dyDescent="0.3">
      <c r="A226" s="8" t="s">
        <v>3342</v>
      </c>
      <c r="B226" s="8" t="s">
        <v>3367</v>
      </c>
      <c r="C226" s="8" t="s">
        <v>5178</v>
      </c>
      <c r="D226" t="s">
        <v>24</v>
      </c>
      <c r="E226" s="8" t="s">
        <v>3369</v>
      </c>
      <c r="F226" s="8" t="s">
        <v>21</v>
      </c>
      <c r="G226" s="8"/>
      <c r="H226" s="8" t="s">
        <v>3239</v>
      </c>
      <c r="I226" s="8" t="s">
        <v>7648</v>
      </c>
    </row>
    <row r="227" spans="1:9" ht="12.75" customHeight="1" x14ac:dyDescent="0.3">
      <c r="A227" s="8" t="s">
        <v>3372</v>
      </c>
      <c r="B227" s="8" t="s">
        <v>1009</v>
      </c>
      <c r="C227" s="8" t="s">
        <v>5179</v>
      </c>
      <c r="D227" t="s">
        <v>24</v>
      </c>
      <c r="E227" s="8" t="s">
        <v>1011</v>
      </c>
      <c r="F227" s="8" t="s">
        <v>21</v>
      </c>
      <c r="G227" s="8"/>
      <c r="H227" s="8" t="s">
        <v>3239</v>
      </c>
      <c r="I227" s="8" t="s">
        <v>7649</v>
      </c>
    </row>
    <row r="228" spans="1:9" ht="12.75" customHeight="1" x14ac:dyDescent="0.3">
      <c r="A228" s="8" t="s">
        <v>3280</v>
      </c>
      <c r="B228" s="8" t="s">
        <v>3281</v>
      </c>
      <c r="C228" s="8" t="s">
        <v>5180</v>
      </c>
      <c r="E228" s="8"/>
      <c r="F228" s="8" t="s">
        <v>21</v>
      </c>
      <c r="G228" s="8" t="s">
        <v>332</v>
      </c>
      <c r="H228" s="8" t="s">
        <v>3236</v>
      </c>
      <c r="I228" s="8" t="s">
        <v>7650</v>
      </c>
    </row>
    <row r="229" spans="1:9" ht="12.75" customHeight="1" x14ac:dyDescent="0.3">
      <c r="A229" s="8" t="s">
        <v>3283</v>
      </c>
      <c r="B229" s="8" t="s">
        <v>23</v>
      </c>
      <c r="C229" s="8" t="s">
        <v>5181</v>
      </c>
      <c r="D229">
        <v>21.43</v>
      </c>
      <c r="E229" s="8" t="s">
        <v>25</v>
      </c>
      <c r="F229" s="8" t="s">
        <v>21</v>
      </c>
      <c r="G229" s="8"/>
      <c r="H229" s="8" t="s">
        <v>3239</v>
      </c>
      <c r="I229" s="8" t="s">
        <v>7651</v>
      </c>
    </row>
    <row r="230" spans="1:9" ht="12.75" customHeight="1" x14ac:dyDescent="0.3">
      <c r="A230" s="8" t="s">
        <v>3285</v>
      </c>
      <c r="B230" s="8" t="s">
        <v>26</v>
      </c>
      <c r="C230" s="8" t="s">
        <v>5182</v>
      </c>
      <c r="D230">
        <v>-0.43</v>
      </c>
      <c r="E230" s="8" t="s">
        <v>27</v>
      </c>
      <c r="F230" s="8" t="s">
        <v>21</v>
      </c>
      <c r="G230" s="8"/>
      <c r="H230" s="8" t="s">
        <v>3239</v>
      </c>
      <c r="I230" s="8" t="s">
        <v>7652</v>
      </c>
    </row>
    <row r="231" spans="1:9" ht="12.75" customHeight="1" x14ac:dyDescent="0.3">
      <c r="A231" s="8" t="s">
        <v>3287</v>
      </c>
      <c r="B231" s="8" t="s">
        <v>28</v>
      </c>
      <c r="C231" s="8" t="s">
        <v>5183</v>
      </c>
      <c r="D231">
        <v>1.94</v>
      </c>
      <c r="E231" s="8" t="s">
        <v>29</v>
      </c>
      <c r="F231" s="8" t="s">
        <v>21</v>
      </c>
      <c r="G231" s="8"/>
      <c r="H231" s="8" t="s">
        <v>3239</v>
      </c>
      <c r="I231" s="8" t="s">
        <v>7653</v>
      </c>
    </row>
    <row r="232" spans="1:9" ht="12.75" customHeight="1" x14ac:dyDescent="0.3">
      <c r="A232" s="8" t="s">
        <v>3289</v>
      </c>
      <c r="B232" s="8" t="s">
        <v>634</v>
      </c>
      <c r="C232" s="8" t="s">
        <v>5184</v>
      </c>
      <c r="D232">
        <v>255772.38</v>
      </c>
      <c r="E232" s="8" t="s">
        <v>636</v>
      </c>
      <c r="F232" s="8" t="s">
        <v>21</v>
      </c>
      <c r="G232" s="8"/>
      <c r="H232" s="8" t="s">
        <v>3239</v>
      </c>
      <c r="I232" s="8" t="s">
        <v>7654</v>
      </c>
    </row>
    <row r="233" spans="1:9" ht="12.75" customHeight="1" x14ac:dyDescent="0.3">
      <c r="A233" s="8" t="s">
        <v>3291</v>
      </c>
      <c r="B233" s="8" t="s">
        <v>3292</v>
      </c>
      <c r="C233" s="8" t="s">
        <v>5185</v>
      </c>
      <c r="E233" s="8"/>
      <c r="F233" s="8" t="s">
        <v>21</v>
      </c>
      <c r="G233" s="8" t="s">
        <v>334</v>
      </c>
      <c r="H233" s="8" t="s">
        <v>3236</v>
      </c>
      <c r="I233" s="8" t="s">
        <v>7655</v>
      </c>
    </row>
    <row r="234" spans="1:9" ht="12.75" customHeight="1" x14ac:dyDescent="0.3">
      <c r="A234" s="8" t="s">
        <v>3294</v>
      </c>
      <c r="B234" s="8" t="s">
        <v>23</v>
      </c>
      <c r="C234" s="8" t="s">
        <v>5186</v>
      </c>
      <c r="D234">
        <v>21.43</v>
      </c>
      <c r="E234" s="8" t="s">
        <v>25</v>
      </c>
      <c r="F234" s="8" t="s">
        <v>21</v>
      </c>
      <c r="G234" s="8"/>
      <c r="H234" s="8" t="s">
        <v>3239</v>
      </c>
      <c r="I234" s="8" t="s">
        <v>7656</v>
      </c>
    </row>
    <row r="235" spans="1:9" ht="12.75" customHeight="1" x14ac:dyDescent="0.3">
      <c r="A235" s="8" t="s">
        <v>3296</v>
      </c>
      <c r="B235" s="8" t="s">
        <v>26</v>
      </c>
      <c r="C235" s="8" t="s">
        <v>5187</v>
      </c>
      <c r="D235">
        <v>-0.43</v>
      </c>
      <c r="E235" s="8" t="s">
        <v>27</v>
      </c>
      <c r="F235" s="8" t="s">
        <v>21</v>
      </c>
      <c r="G235" s="8"/>
      <c r="H235" s="8" t="s">
        <v>3239</v>
      </c>
      <c r="I235" s="8" t="s">
        <v>7657</v>
      </c>
    </row>
    <row r="236" spans="1:9" ht="12.75" customHeight="1" x14ac:dyDescent="0.3">
      <c r="A236" s="8" t="s">
        <v>3298</v>
      </c>
      <c r="B236" s="8" t="s">
        <v>28</v>
      </c>
      <c r="C236" s="8" t="s">
        <v>5188</v>
      </c>
      <c r="D236">
        <v>1.94</v>
      </c>
      <c r="E236" s="8" t="s">
        <v>29</v>
      </c>
      <c r="F236" s="8" t="s">
        <v>21</v>
      </c>
      <c r="G236" s="8"/>
      <c r="H236" s="8" t="s">
        <v>3239</v>
      </c>
      <c r="I236" s="8" t="s">
        <v>7658</v>
      </c>
    </row>
    <row r="237" spans="1:9" ht="12.75" customHeight="1" x14ac:dyDescent="0.3">
      <c r="A237" s="8" t="s">
        <v>3300</v>
      </c>
      <c r="B237" s="8" t="s">
        <v>634</v>
      </c>
      <c r="C237" s="8" t="s">
        <v>5189</v>
      </c>
      <c r="D237">
        <v>255772.38</v>
      </c>
      <c r="E237" s="8" t="s">
        <v>636</v>
      </c>
      <c r="F237" s="8" t="s">
        <v>21</v>
      </c>
      <c r="G237" s="8"/>
      <c r="H237" s="8" t="s">
        <v>3239</v>
      </c>
      <c r="I237" s="8" t="s">
        <v>7659</v>
      </c>
    </row>
    <row r="238" spans="1:9" ht="12.75" customHeight="1" x14ac:dyDescent="0.3">
      <c r="A238" s="8" t="s">
        <v>3302</v>
      </c>
      <c r="B238" s="8" t="s">
        <v>3303</v>
      </c>
      <c r="C238" s="8" t="s">
        <v>5190</v>
      </c>
      <c r="D238">
        <v>12</v>
      </c>
      <c r="E238" s="8" t="s">
        <v>805</v>
      </c>
      <c r="F238" s="8" t="s">
        <v>21</v>
      </c>
      <c r="G238" s="8"/>
      <c r="H238" s="8" t="s">
        <v>3239</v>
      </c>
      <c r="I238" s="8" t="s">
        <v>7660</v>
      </c>
    </row>
    <row r="239" spans="1:9" ht="12.75" customHeight="1" x14ac:dyDescent="0.3">
      <c r="A239" s="8" t="s">
        <v>3305</v>
      </c>
      <c r="B239" s="8" t="s">
        <v>55</v>
      </c>
      <c r="C239" s="8" t="s">
        <v>5191</v>
      </c>
      <c r="D239">
        <v>541</v>
      </c>
      <c r="E239" s="8" t="s">
        <v>55</v>
      </c>
      <c r="F239" s="8" t="s">
        <v>21</v>
      </c>
      <c r="G239" s="8"/>
      <c r="H239" s="8" t="s">
        <v>3239</v>
      </c>
      <c r="I239" s="8" t="s">
        <v>7661</v>
      </c>
    </row>
    <row r="240" spans="1:9" ht="12.75" customHeight="1" x14ac:dyDescent="0.3">
      <c r="A240" s="8" t="s">
        <v>4253</v>
      </c>
      <c r="B240" s="8" t="s">
        <v>4254</v>
      </c>
      <c r="C240" s="8" t="s">
        <v>5192</v>
      </c>
      <c r="E240" s="8"/>
      <c r="F240" s="8" t="s">
        <v>21</v>
      </c>
      <c r="G240" s="8" t="s">
        <v>54</v>
      </c>
      <c r="H240" s="8" t="s">
        <v>3236</v>
      </c>
      <c r="I240" s="8" t="s">
        <v>7662</v>
      </c>
    </row>
    <row r="241" spans="1:9" ht="12.75" customHeight="1" x14ac:dyDescent="0.3">
      <c r="A241" s="8" t="s">
        <v>3310</v>
      </c>
      <c r="B241" s="8" t="s">
        <v>23</v>
      </c>
      <c r="C241" s="8" t="s">
        <v>5193</v>
      </c>
      <c r="D241">
        <v>20</v>
      </c>
      <c r="E241" s="8" t="s">
        <v>25</v>
      </c>
      <c r="F241" s="8" t="s">
        <v>21</v>
      </c>
      <c r="G241" s="8"/>
      <c r="H241" s="8" t="s">
        <v>3239</v>
      </c>
      <c r="I241" s="8" t="s">
        <v>7663</v>
      </c>
    </row>
    <row r="242" spans="1:9" ht="12.75" customHeight="1" x14ac:dyDescent="0.3">
      <c r="A242" s="8" t="s">
        <v>3312</v>
      </c>
      <c r="B242" s="8" t="s">
        <v>26</v>
      </c>
      <c r="C242" s="8" t="s">
        <v>5194</v>
      </c>
      <c r="D242">
        <v>3.5</v>
      </c>
      <c r="E242" s="8" t="s">
        <v>27</v>
      </c>
      <c r="F242" s="8" t="s">
        <v>21</v>
      </c>
      <c r="G242" s="8"/>
      <c r="H242" s="8" t="s">
        <v>3239</v>
      </c>
      <c r="I242" s="8" t="s">
        <v>7664</v>
      </c>
    </row>
    <row r="243" spans="1:9" ht="12.75" customHeight="1" x14ac:dyDescent="0.3">
      <c r="A243" s="8" t="s">
        <v>3314</v>
      </c>
      <c r="B243" s="8" t="s">
        <v>28</v>
      </c>
      <c r="C243" s="8" t="s">
        <v>5195</v>
      </c>
      <c r="D243">
        <v>2.5</v>
      </c>
      <c r="E243" s="8" t="s">
        <v>29</v>
      </c>
      <c r="F243" s="8" t="s">
        <v>21</v>
      </c>
      <c r="G243" s="8"/>
      <c r="H243" s="8" t="s">
        <v>3239</v>
      </c>
      <c r="I243" s="8" t="s">
        <v>7665</v>
      </c>
    </row>
    <row r="244" spans="1:9" ht="12.75" customHeight="1" x14ac:dyDescent="0.3">
      <c r="A244" s="8" t="s">
        <v>3318</v>
      </c>
      <c r="B244" s="8" t="s">
        <v>1054</v>
      </c>
      <c r="C244" s="8" t="s">
        <v>5196</v>
      </c>
      <c r="D244" t="s">
        <v>24</v>
      </c>
      <c r="E244" s="8" t="s">
        <v>1054</v>
      </c>
      <c r="F244" s="8" t="s">
        <v>21</v>
      </c>
      <c r="G244" s="8"/>
      <c r="H244" s="8" t="s">
        <v>3239</v>
      </c>
      <c r="I244" s="8" t="s">
        <v>7666</v>
      </c>
    </row>
    <row r="245" spans="1:9" ht="12.75" customHeight="1" x14ac:dyDescent="0.3">
      <c r="A245" s="8" t="s">
        <v>3320</v>
      </c>
      <c r="B245" s="8" t="s">
        <v>3321</v>
      </c>
      <c r="C245" s="8" t="s">
        <v>5197</v>
      </c>
      <c r="D245" t="s">
        <v>24</v>
      </c>
      <c r="E245" s="8" t="s">
        <v>3323</v>
      </c>
      <c r="F245" s="8" t="s">
        <v>21</v>
      </c>
      <c r="G245" s="8"/>
      <c r="H245" s="8" t="s">
        <v>3239</v>
      </c>
      <c r="I245" s="8" t="s">
        <v>7667</v>
      </c>
    </row>
    <row r="246" spans="1:9" ht="12.75" customHeight="1" x14ac:dyDescent="0.3">
      <c r="A246" s="8" t="s">
        <v>3320</v>
      </c>
      <c r="B246" s="8" t="s">
        <v>3324</v>
      </c>
      <c r="C246" s="8" t="s">
        <v>5198</v>
      </c>
      <c r="D246" t="s">
        <v>24</v>
      </c>
      <c r="E246" s="8" t="s">
        <v>3326</v>
      </c>
      <c r="F246" s="8" t="s">
        <v>21</v>
      </c>
      <c r="G246" s="8"/>
      <c r="H246" s="8" t="s">
        <v>3239</v>
      </c>
      <c r="I246" s="8" t="s">
        <v>7668</v>
      </c>
    </row>
    <row r="247" spans="1:9" ht="12.75" customHeight="1" x14ac:dyDescent="0.3">
      <c r="A247" s="8" t="s">
        <v>3320</v>
      </c>
      <c r="B247" s="8" t="s">
        <v>3327</v>
      </c>
      <c r="C247" s="8" t="s">
        <v>5199</v>
      </c>
      <c r="D247" t="s">
        <v>24</v>
      </c>
      <c r="E247" s="8" t="s">
        <v>3329</v>
      </c>
      <c r="F247" s="8" t="s">
        <v>21</v>
      </c>
      <c r="G247" s="8"/>
      <c r="H247" s="8" t="s">
        <v>3239</v>
      </c>
      <c r="I247" s="8" t="s">
        <v>7669</v>
      </c>
    </row>
    <row r="248" spans="1:9" ht="12.75" customHeight="1" x14ac:dyDescent="0.3">
      <c r="A248" s="8" t="s">
        <v>3330</v>
      </c>
      <c r="B248" s="8" t="s">
        <v>1013</v>
      </c>
      <c r="C248" s="8" t="s">
        <v>5200</v>
      </c>
      <c r="D248" t="s">
        <v>24</v>
      </c>
      <c r="E248" s="8" t="s">
        <v>1015</v>
      </c>
      <c r="F248" s="8" t="s">
        <v>21</v>
      </c>
      <c r="G248" s="8"/>
      <c r="H248" s="8" t="s">
        <v>3239</v>
      </c>
      <c r="I248" s="8" t="s">
        <v>7670</v>
      </c>
    </row>
    <row r="249" spans="1:9" ht="12.75" customHeight="1" x14ac:dyDescent="0.3">
      <c r="A249" s="8" t="s">
        <v>3332</v>
      </c>
      <c r="B249" s="8" t="s">
        <v>1049</v>
      </c>
      <c r="C249" s="8" t="s">
        <v>5201</v>
      </c>
      <c r="D249" t="s">
        <v>24</v>
      </c>
      <c r="E249" s="8" t="s">
        <v>1049</v>
      </c>
      <c r="F249" s="8" t="s">
        <v>21</v>
      </c>
      <c r="G249" s="8"/>
      <c r="H249" s="8" t="s">
        <v>3239</v>
      </c>
      <c r="I249" s="8" t="s">
        <v>7671</v>
      </c>
    </row>
    <row r="250" spans="1:9" ht="12.75" customHeight="1" x14ac:dyDescent="0.3">
      <c r="A250" s="8" t="s">
        <v>3334</v>
      </c>
      <c r="B250" s="8" t="s">
        <v>32</v>
      </c>
      <c r="C250" s="8" t="s">
        <v>5202</v>
      </c>
      <c r="D250" t="s">
        <v>24</v>
      </c>
      <c r="E250" s="8" t="s">
        <v>33</v>
      </c>
      <c r="F250" s="8" t="s">
        <v>21</v>
      </c>
      <c r="G250" s="8"/>
      <c r="H250" s="8" t="s">
        <v>3239</v>
      </c>
      <c r="I250" s="8" t="s">
        <v>7672</v>
      </c>
    </row>
    <row r="251" spans="1:9" ht="12.75" customHeight="1" x14ac:dyDescent="0.3">
      <c r="A251" s="8" t="s">
        <v>3336</v>
      </c>
      <c r="B251" s="8" t="s">
        <v>36</v>
      </c>
      <c r="C251" s="8" t="s">
        <v>5203</v>
      </c>
      <c r="D251">
        <v>750</v>
      </c>
      <c r="E251" s="8" t="s">
        <v>37</v>
      </c>
      <c r="F251" s="8" t="s">
        <v>21</v>
      </c>
      <c r="G251" s="8"/>
      <c r="H251" s="8" t="s">
        <v>3239</v>
      </c>
      <c r="I251" s="8" t="s">
        <v>7673</v>
      </c>
    </row>
    <row r="252" spans="1:9" ht="12.75" customHeight="1" x14ac:dyDescent="0.3">
      <c r="A252" s="8" t="s">
        <v>3338</v>
      </c>
      <c r="B252" s="8" t="s">
        <v>634</v>
      </c>
      <c r="C252" s="8" t="s">
        <v>5204</v>
      </c>
      <c r="D252">
        <v>787.5</v>
      </c>
      <c r="E252" s="8" t="s">
        <v>636</v>
      </c>
      <c r="F252" s="8" t="s">
        <v>21</v>
      </c>
      <c r="G252" s="8"/>
      <c r="H252" s="8" t="s">
        <v>3239</v>
      </c>
      <c r="I252" s="8" t="s">
        <v>7674</v>
      </c>
    </row>
    <row r="253" spans="1:9" ht="12.75" customHeight="1" x14ac:dyDescent="0.3">
      <c r="A253" s="8" t="s">
        <v>3340</v>
      </c>
      <c r="B253" s="8" t="s">
        <v>39</v>
      </c>
      <c r="C253" s="8" t="s">
        <v>5205</v>
      </c>
      <c r="D253">
        <v>5</v>
      </c>
      <c r="E253" s="8" t="s">
        <v>40</v>
      </c>
      <c r="F253" s="8" t="s">
        <v>21</v>
      </c>
      <c r="G253" s="8"/>
      <c r="H253" s="8" t="s">
        <v>3239</v>
      </c>
      <c r="I253" s="8" t="s">
        <v>7675</v>
      </c>
    </row>
    <row r="254" spans="1:9" ht="12.75" customHeight="1" x14ac:dyDescent="0.3">
      <c r="A254" s="8" t="s">
        <v>3342</v>
      </c>
      <c r="B254" s="8" t="s">
        <v>3343</v>
      </c>
      <c r="C254" s="8" t="s">
        <v>5206</v>
      </c>
      <c r="D254" t="s">
        <v>24</v>
      </c>
      <c r="E254" s="8" t="s">
        <v>3345</v>
      </c>
      <c r="F254" s="8" t="s">
        <v>21</v>
      </c>
      <c r="G254" s="8"/>
      <c r="H254" s="8" t="s">
        <v>3239</v>
      </c>
      <c r="I254" s="8" t="s">
        <v>7676</v>
      </c>
    </row>
    <row r="255" spans="1:9" ht="12.75" customHeight="1" x14ac:dyDescent="0.3">
      <c r="A255" s="8" t="s">
        <v>3342</v>
      </c>
      <c r="B255" s="8" t="s">
        <v>3346</v>
      </c>
      <c r="C255" s="8" t="s">
        <v>5207</v>
      </c>
      <c r="D255" t="s">
        <v>24</v>
      </c>
      <c r="E255" s="8" t="s">
        <v>3348</v>
      </c>
      <c r="F255" s="8" t="s">
        <v>21</v>
      </c>
      <c r="G255" s="8"/>
      <c r="H255" s="8" t="s">
        <v>3239</v>
      </c>
      <c r="I255" s="8" t="s">
        <v>7677</v>
      </c>
    </row>
    <row r="256" spans="1:9" ht="12.75" customHeight="1" x14ac:dyDescent="0.3">
      <c r="A256" s="8" t="s">
        <v>3342</v>
      </c>
      <c r="B256" s="8" t="s">
        <v>3349</v>
      </c>
      <c r="C256" s="8" t="s">
        <v>5208</v>
      </c>
      <c r="D256" t="s">
        <v>24</v>
      </c>
      <c r="E256" s="8" t="s">
        <v>3351</v>
      </c>
      <c r="F256" s="8" t="s">
        <v>21</v>
      </c>
      <c r="G256" s="8"/>
      <c r="H256" s="8" t="s">
        <v>3239</v>
      </c>
      <c r="I256" s="8" t="s">
        <v>7678</v>
      </c>
    </row>
    <row r="257" spans="1:9" ht="12.75" customHeight="1" x14ac:dyDescent="0.3">
      <c r="A257" s="8" t="s">
        <v>3342</v>
      </c>
      <c r="B257" s="8" t="s">
        <v>3352</v>
      </c>
      <c r="C257" s="8" t="s">
        <v>5209</v>
      </c>
      <c r="D257" t="s">
        <v>24</v>
      </c>
      <c r="E257" s="8" t="s">
        <v>3354</v>
      </c>
      <c r="F257" s="8" t="s">
        <v>21</v>
      </c>
      <c r="G257" s="8"/>
      <c r="H257" s="8" t="s">
        <v>3239</v>
      </c>
      <c r="I257" s="8" t="s">
        <v>7679</v>
      </c>
    </row>
    <row r="258" spans="1:9" ht="12.75" customHeight="1" x14ac:dyDescent="0.3">
      <c r="A258" s="8" t="s">
        <v>3342</v>
      </c>
      <c r="B258" s="8" t="s">
        <v>3355</v>
      </c>
      <c r="C258" s="8" t="s">
        <v>5210</v>
      </c>
      <c r="D258" t="s">
        <v>24</v>
      </c>
      <c r="E258" s="8" t="s">
        <v>3357</v>
      </c>
      <c r="F258" s="8" t="s">
        <v>21</v>
      </c>
      <c r="G258" s="8"/>
      <c r="H258" s="8" t="s">
        <v>3239</v>
      </c>
      <c r="I258" s="8" t="s">
        <v>7680</v>
      </c>
    </row>
    <row r="259" spans="1:9" ht="12.75" customHeight="1" x14ac:dyDescent="0.3">
      <c r="A259" s="8" t="s">
        <v>3342</v>
      </c>
      <c r="B259" s="8" t="s">
        <v>3358</v>
      </c>
      <c r="C259" s="8" t="s">
        <v>5211</v>
      </c>
      <c r="D259" t="s">
        <v>24</v>
      </c>
      <c r="E259" s="8" t="s">
        <v>3360</v>
      </c>
      <c r="F259" s="8" t="s">
        <v>21</v>
      </c>
      <c r="G259" s="8"/>
      <c r="H259" s="8" t="s">
        <v>3239</v>
      </c>
      <c r="I259" s="8" t="s">
        <v>7681</v>
      </c>
    </row>
    <row r="260" spans="1:9" ht="12.75" customHeight="1" x14ac:dyDescent="0.3">
      <c r="A260" s="8" t="s">
        <v>3342</v>
      </c>
      <c r="B260" s="8" t="s">
        <v>3361</v>
      </c>
      <c r="C260" s="8" t="s">
        <v>5212</v>
      </c>
      <c r="D260" t="s">
        <v>24</v>
      </c>
      <c r="E260" s="8" t="s">
        <v>3363</v>
      </c>
      <c r="F260" s="8" t="s">
        <v>21</v>
      </c>
      <c r="G260" s="8"/>
      <c r="H260" s="8" t="s">
        <v>3239</v>
      </c>
      <c r="I260" s="8" t="s">
        <v>7682</v>
      </c>
    </row>
    <row r="261" spans="1:9" ht="12.75" customHeight="1" x14ac:dyDescent="0.3">
      <c r="A261" s="8" t="s">
        <v>3342</v>
      </c>
      <c r="B261" s="8" t="s">
        <v>3364</v>
      </c>
      <c r="C261" s="8" t="s">
        <v>5213</v>
      </c>
      <c r="D261" t="s">
        <v>24</v>
      </c>
      <c r="E261" s="8" t="s">
        <v>3366</v>
      </c>
      <c r="F261" s="8" t="s">
        <v>21</v>
      </c>
      <c r="G261" s="8"/>
      <c r="H261" s="8" t="s">
        <v>3239</v>
      </c>
      <c r="I261" s="8" t="s">
        <v>7683</v>
      </c>
    </row>
    <row r="262" spans="1:9" ht="12.75" customHeight="1" x14ac:dyDescent="0.3">
      <c r="A262" s="8" t="s">
        <v>3342</v>
      </c>
      <c r="B262" s="8" t="s">
        <v>3367</v>
      </c>
      <c r="C262" s="8" t="s">
        <v>5214</v>
      </c>
      <c r="D262" t="s">
        <v>24</v>
      </c>
      <c r="E262" s="8" t="s">
        <v>3369</v>
      </c>
      <c r="F262" s="8" t="s">
        <v>21</v>
      </c>
      <c r="G262" s="8"/>
      <c r="H262" s="8" t="s">
        <v>3239</v>
      </c>
      <c r="I262" s="8" t="s">
        <v>7684</v>
      </c>
    </row>
    <row r="263" spans="1:9" ht="12.75" customHeight="1" x14ac:dyDescent="0.3">
      <c r="A263" s="8" t="s">
        <v>3372</v>
      </c>
      <c r="B263" s="8" t="s">
        <v>1009</v>
      </c>
      <c r="C263" s="8" t="s">
        <v>5215</v>
      </c>
      <c r="D263" t="s">
        <v>24</v>
      </c>
      <c r="E263" s="8" t="s">
        <v>1011</v>
      </c>
      <c r="F263" s="8" t="s">
        <v>21</v>
      </c>
      <c r="G263" s="8"/>
      <c r="H263" s="8" t="s">
        <v>3239</v>
      </c>
      <c r="I263" s="8" t="s">
        <v>7685</v>
      </c>
    </row>
    <row r="264" spans="1:9" ht="12.75" customHeight="1" x14ac:dyDescent="0.3">
      <c r="A264" s="8" t="s">
        <v>4279</v>
      </c>
      <c r="B264" s="8" t="s">
        <v>4280</v>
      </c>
      <c r="C264" s="8" t="s">
        <v>5216</v>
      </c>
      <c r="E264" s="8"/>
      <c r="F264" s="8" t="s">
        <v>21</v>
      </c>
      <c r="G264" s="8" t="s">
        <v>54</v>
      </c>
      <c r="H264" s="8" t="s">
        <v>3236</v>
      </c>
      <c r="I264" s="8" t="s">
        <v>7686</v>
      </c>
    </row>
    <row r="265" spans="1:9" ht="12.75" customHeight="1" x14ac:dyDescent="0.3">
      <c r="A265" s="8" t="s">
        <v>3310</v>
      </c>
      <c r="B265" s="8" t="s">
        <v>23</v>
      </c>
      <c r="C265" s="8" t="s">
        <v>5217</v>
      </c>
      <c r="D265">
        <v>25.5</v>
      </c>
      <c r="E265" s="8" t="s">
        <v>25</v>
      </c>
      <c r="F265" s="8" t="s">
        <v>21</v>
      </c>
      <c r="G265" s="8"/>
      <c r="H265" s="8" t="s">
        <v>3239</v>
      </c>
      <c r="I265" s="8" t="s">
        <v>7687</v>
      </c>
    </row>
    <row r="266" spans="1:9" ht="12.75" customHeight="1" x14ac:dyDescent="0.3">
      <c r="A266" s="8" t="s">
        <v>3312</v>
      </c>
      <c r="B266" s="8" t="s">
        <v>26</v>
      </c>
      <c r="C266" s="8" t="s">
        <v>5218</v>
      </c>
      <c r="D266">
        <v>3</v>
      </c>
      <c r="E266" s="8" t="s">
        <v>27</v>
      </c>
      <c r="F266" s="8" t="s">
        <v>21</v>
      </c>
      <c r="G266" s="8"/>
      <c r="H266" s="8" t="s">
        <v>3239</v>
      </c>
      <c r="I266" s="8" t="s">
        <v>7688</v>
      </c>
    </row>
    <row r="267" spans="1:9" ht="12.75" customHeight="1" x14ac:dyDescent="0.3">
      <c r="A267" s="8" t="s">
        <v>3314</v>
      </c>
      <c r="B267" s="8" t="s">
        <v>28</v>
      </c>
      <c r="C267" s="8" t="s">
        <v>5219</v>
      </c>
      <c r="D267">
        <v>2</v>
      </c>
      <c r="E267" s="8" t="s">
        <v>29</v>
      </c>
      <c r="F267" s="8" t="s">
        <v>21</v>
      </c>
      <c r="G267" s="8"/>
      <c r="H267" s="8" t="s">
        <v>3239</v>
      </c>
      <c r="I267" s="8" t="s">
        <v>7689</v>
      </c>
    </row>
    <row r="268" spans="1:9" ht="12.75" customHeight="1" x14ac:dyDescent="0.3">
      <c r="A268" s="8" t="s">
        <v>3318</v>
      </c>
      <c r="B268" s="8" t="s">
        <v>1054</v>
      </c>
      <c r="C268" s="8" t="s">
        <v>5220</v>
      </c>
      <c r="D268" t="s">
        <v>24</v>
      </c>
      <c r="E268" s="8" t="s">
        <v>1054</v>
      </c>
      <c r="F268" s="8" t="s">
        <v>21</v>
      </c>
      <c r="G268" s="8"/>
      <c r="H268" s="8" t="s">
        <v>3239</v>
      </c>
      <c r="I268" s="8" t="s">
        <v>7690</v>
      </c>
    </row>
    <row r="269" spans="1:9" ht="12.75" customHeight="1" x14ac:dyDescent="0.3">
      <c r="A269" s="8" t="s">
        <v>3320</v>
      </c>
      <c r="B269" s="8" t="s">
        <v>3321</v>
      </c>
      <c r="C269" s="8" t="s">
        <v>5221</v>
      </c>
      <c r="D269" t="s">
        <v>24</v>
      </c>
      <c r="E269" s="8" t="s">
        <v>3323</v>
      </c>
      <c r="F269" s="8" t="s">
        <v>21</v>
      </c>
      <c r="G269" s="8"/>
      <c r="H269" s="8" t="s">
        <v>3239</v>
      </c>
      <c r="I269" s="8" t="s">
        <v>7691</v>
      </c>
    </row>
    <row r="270" spans="1:9" ht="12.75" customHeight="1" x14ac:dyDescent="0.3">
      <c r="A270" s="8" t="s">
        <v>3320</v>
      </c>
      <c r="B270" s="8" t="s">
        <v>3324</v>
      </c>
      <c r="C270" s="8" t="s">
        <v>5222</v>
      </c>
      <c r="D270" t="s">
        <v>24</v>
      </c>
      <c r="E270" s="8" t="s">
        <v>3326</v>
      </c>
      <c r="F270" s="8" t="s">
        <v>21</v>
      </c>
      <c r="G270" s="8"/>
      <c r="H270" s="8" t="s">
        <v>3239</v>
      </c>
      <c r="I270" s="8" t="s">
        <v>7692</v>
      </c>
    </row>
    <row r="271" spans="1:9" ht="12.75" customHeight="1" x14ac:dyDescent="0.3">
      <c r="A271" s="8" t="s">
        <v>3320</v>
      </c>
      <c r="B271" s="8" t="s">
        <v>3327</v>
      </c>
      <c r="C271" s="8" t="s">
        <v>5223</v>
      </c>
      <c r="D271" t="s">
        <v>24</v>
      </c>
      <c r="E271" s="8" t="s">
        <v>3329</v>
      </c>
      <c r="F271" s="8" t="s">
        <v>21</v>
      </c>
      <c r="G271" s="8"/>
      <c r="H271" s="8" t="s">
        <v>3239</v>
      </c>
      <c r="I271" s="8" t="s">
        <v>7693</v>
      </c>
    </row>
    <row r="272" spans="1:9" ht="12.75" customHeight="1" x14ac:dyDescent="0.3">
      <c r="A272" s="8" t="s">
        <v>3330</v>
      </c>
      <c r="B272" s="8" t="s">
        <v>1013</v>
      </c>
      <c r="C272" s="8" t="s">
        <v>5224</v>
      </c>
      <c r="D272" t="s">
        <v>24</v>
      </c>
      <c r="E272" s="8" t="s">
        <v>1015</v>
      </c>
      <c r="F272" s="8" t="s">
        <v>21</v>
      </c>
      <c r="G272" s="8"/>
      <c r="H272" s="8" t="s">
        <v>3239</v>
      </c>
      <c r="I272" s="8" t="s">
        <v>7694</v>
      </c>
    </row>
    <row r="273" spans="1:9" ht="12.75" customHeight="1" x14ac:dyDescent="0.3">
      <c r="A273" s="8" t="s">
        <v>3332</v>
      </c>
      <c r="B273" s="8" t="s">
        <v>1049</v>
      </c>
      <c r="C273" s="8" t="s">
        <v>5225</v>
      </c>
      <c r="D273" t="s">
        <v>24</v>
      </c>
      <c r="E273" s="8" t="s">
        <v>1049</v>
      </c>
      <c r="F273" s="8" t="s">
        <v>21</v>
      </c>
      <c r="G273" s="8"/>
      <c r="H273" s="8" t="s">
        <v>3239</v>
      </c>
      <c r="I273" s="8" t="s">
        <v>7695</v>
      </c>
    </row>
    <row r="274" spans="1:9" ht="12.75" customHeight="1" x14ac:dyDescent="0.3">
      <c r="A274" s="8" t="s">
        <v>3334</v>
      </c>
      <c r="B274" s="8" t="s">
        <v>32</v>
      </c>
      <c r="C274" s="8" t="s">
        <v>5226</v>
      </c>
      <c r="D274" t="s">
        <v>24</v>
      </c>
      <c r="E274" s="8" t="s">
        <v>33</v>
      </c>
      <c r="F274" s="8" t="s">
        <v>21</v>
      </c>
      <c r="G274" s="8"/>
      <c r="H274" s="8" t="s">
        <v>3239</v>
      </c>
      <c r="I274" s="8" t="s">
        <v>7696</v>
      </c>
    </row>
    <row r="275" spans="1:9" ht="12.75" customHeight="1" x14ac:dyDescent="0.3">
      <c r="A275" s="8" t="s">
        <v>3336</v>
      </c>
      <c r="B275" s="8" t="s">
        <v>36</v>
      </c>
      <c r="C275" s="8" t="s">
        <v>5227</v>
      </c>
      <c r="D275">
        <v>1500</v>
      </c>
      <c r="E275" s="8" t="s">
        <v>37</v>
      </c>
      <c r="F275" s="8" t="s">
        <v>21</v>
      </c>
      <c r="G275" s="8"/>
      <c r="H275" s="8" t="s">
        <v>3239</v>
      </c>
      <c r="I275" s="8" t="s">
        <v>7697</v>
      </c>
    </row>
    <row r="276" spans="1:9" ht="12.75" customHeight="1" x14ac:dyDescent="0.3">
      <c r="A276" s="8" t="s">
        <v>3338</v>
      </c>
      <c r="B276" s="8" t="s">
        <v>634</v>
      </c>
      <c r="C276" s="8" t="s">
        <v>5228</v>
      </c>
      <c r="D276">
        <v>1575</v>
      </c>
      <c r="E276" s="8" t="s">
        <v>636</v>
      </c>
      <c r="F276" s="8" t="s">
        <v>21</v>
      </c>
      <c r="G276" s="8"/>
      <c r="H276" s="8" t="s">
        <v>3239</v>
      </c>
      <c r="I276" s="8" t="s">
        <v>7698</v>
      </c>
    </row>
    <row r="277" spans="1:9" ht="12.75" customHeight="1" x14ac:dyDescent="0.3">
      <c r="A277" s="8" t="s">
        <v>3340</v>
      </c>
      <c r="B277" s="8" t="s">
        <v>39</v>
      </c>
      <c r="C277" s="8" t="s">
        <v>5229</v>
      </c>
      <c r="D277">
        <v>5</v>
      </c>
      <c r="E277" s="8" t="s">
        <v>40</v>
      </c>
      <c r="F277" s="8" t="s">
        <v>21</v>
      </c>
      <c r="G277" s="8"/>
      <c r="H277" s="8" t="s">
        <v>3239</v>
      </c>
      <c r="I277" s="8" t="s">
        <v>7699</v>
      </c>
    </row>
    <row r="278" spans="1:9" ht="12.75" customHeight="1" x14ac:dyDescent="0.3">
      <c r="A278" s="8" t="s">
        <v>3855</v>
      </c>
      <c r="B278" s="8" t="s">
        <v>982</v>
      </c>
      <c r="C278" s="8" t="s">
        <v>5230</v>
      </c>
      <c r="D278">
        <v>1</v>
      </c>
      <c r="E278" s="8" t="s">
        <v>984</v>
      </c>
      <c r="F278" s="8" t="s">
        <v>21</v>
      </c>
      <c r="G278" s="8"/>
      <c r="H278" s="8" t="s">
        <v>3239</v>
      </c>
      <c r="I278" s="8" t="s">
        <v>7700</v>
      </c>
    </row>
    <row r="279" spans="1:9" ht="12.75" customHeight="1" x14ac:dyDescent="0.3">
      <c r="A279" s="8" t="s">
        <v>3342</v>
      </c>
      <c r="B279" s="8" t="s">
        <v>3343</v>
      </c>
      <c r="C279" s="8" t="s">
        <v>5231</v>
      </c>
      <c r="D279" t="s">
        <v>24</v>
      </c>
      <c r="E279" s="8" t="s">
        <v>3345</v>
      </c>
      <c r="F279" s="8" t="s">
        <v>21</v>
      </c>
      <c r="G279" s="8"/>
      <c r="H279" s="8" t="s">
        <v>3239</v>
      </c>
      <c r="I279" s="8" t="s">
        <v>7701</v>
      </c>
    </row>
    <row r="280" spans="1:9" ht="12.75" customHeight="1" x14ac:dyDescent="0.3">
      <c r="A280" s="8" t="s">
        <v>3342</v>
      </c>
      <c r="B280" s="8" t="s">
        <v>3346</v>
      </c>
      <c r="C280" s="8" t="s">
        <v>5232</v>
      </c>
      <c r="D280" t="s">
        <v>24</v>
      </c>
      <c r="E280" s="8" t="s">
        <v>3348</v>
      </c>
      <c r="F280" s="8" t="s">
        <v>21</v>
      </c>
      <c r="G280" s="8"/>
      <c r="H280" s="8" t="s">
        <v>3239</v>
      </c>
      <c r="I280" s="8" t="s">
        <v>7702</v>
      </c>
    </row>
    <row r="281" spans="1:9" ht="12.75" customHeight="1" x14ac:dyDescent="0.3">
      <c r="A281" s="8" t="s">
        <v>3342</v>
      </c>
      <c r="B281" s="8" t="s">
        <v>3349</v>
      </c>
      <c r="C281" s="8" t="s">
        <v>5233</v>
      </c>
      <c r="D281" t="s">
        <v>24</v>
      </c>
      <c r="E281" s="8" t="s">
        <v>3351</v>
      </c>
      <c r="F281" s="8" t="s">
        <v>21</v>
      </c>
      <c r="G281" s="8"/>
      <c r="H281" s="8" t="s">
        <v>3239</v>
      </c>
      <c r="I281" s="8" t="s">
        <v>7703</v>
      </c>
    </row>
    <row r="282" spans="1:9" ht="12.75" customHeight="1" x14ac:dyDescent="0.3">
      <c r="A282" s="8" t="s">
        <v>3342</v>
      </c>
      <c r="B282" s="8" t="s">
        <v>3352</v>
      </c>
      <c r="C282" s="8" t="s">
        <v>5234</v>
      </c>
      <c r="D282" t="s">
        <v>24</v>
      </c>
      <c r="E282" s="8" t="s">
        <v>3354</v>
      </c>
      <c r="F282" s="8" t="s">
        <v>21</v>
      </c>
      <c r="G282" s="8"/>
      <c r="H282" s="8" t="s">
        <v>3239</v>
      </c>
      <c r="I282" s="8" t="s">
        <v>7704</v>
      </c>
    </row>
    <row r="283" spans="1:9" ht="12.75" customHeight="1" x14ac:dyDescent="0.3">
      <c r="A283" s="8" t="s">
        <v>3342</v>
      </c>
      <c r="B283" s="8" t="s">
        <v>3355</v>
      </c>
      <c r="C283" s="8" t="s">
        <v>5235</v>
      </c>
      <c r="D283" t="s">
        <v>24</v>
      </c>
      <c r="E283" s="8" t="s">
        <v>3357</v>
      </c>
      <c r="F283" s="8" t="s">
        <v>21</v>
      </c>
      <c r="G283" s="8"/>
      <c r="H283" s="8" t="s">
        <v>3239</v>
      </c>
      <c r="I283" s="8" t="s">
        <v>7705</v>
      </c>
    </row>
    <row r="284" spans="1:9" ht="12.75" customHeight="1" x14ac:dyDescent="0.3">
      <c r="A284" s="8" t="s">
        <v>3342</v>
      </c>
      <c r="B284" s="8" t="s">
        <v>3358</v>
      </c>
      <c r="C284" s="8" t="s">
        <v>5236</v>
      </c>
      <c r="D284" t="s">
        <v>24</v>
      </c>
      <c r="E284" s="8" t="s">
        <v>3360</v>
      </c>
      <c r="F284" s="8" t="s">
        <v>21</v>
      </c>
      <c r="G284" s="8"/>
      <c r="H284" s="8" t="s">
        <v>3239</v>
      </c>
      <c r="I284" s="8" t="s">
        <v>7706</v>
      </c>
    </row>
    <row r="285" spans="1:9" ht="12.75" customHeight="1" x14ac:dyDescent="0.3">
      <c r="A285" s="8" t="s">
        <v>3342</v>
      </c>
      <c r="B285" s="8" t="s">
        <v>3361</v>
      </c>
      <c r="C285" s="8" t="s">
        <v>5237</v>
      </c>
      <c r="D285" t="s">
        <v>24</v>
      </c>
      <c r="E285" s="8" t="s">
        <v>3363</v>
      </c>
      <c r="F285" s="8" t="s">
        <v>21</v>
      </c>
      <c r="G285" s="8"/>
      <c r="H285" s="8" t="s">
        <v>3239</v>
      </c>
      <c r="I285" s="8" t="s">
        <v>7707</v>
      </c>
    </row>
    <row r="286" spans="1:9" ht="12.75" customHeight="1" x14ac:dyDescent="0.3">
      <c r="A286" s="8" t="s">
        <v>3342</v>
      </c>
      <c r="B286" s="8" t="s">
        <v>3364</v>
      </c>
      <c r="C286" s="8" t="s">
        <v>5238</v>
      </c>
      <c r="D286" t="s">
        <v>24</v>
      </c>
      <c r="E286" s="8" t="s">
        <v>3366</v>
      </c>
      <c r="F286" s="8" t="s">
        <v>21</v>
      </c>
      <c r="G286" s="8"/>
      <c r="H286" s="8" t="s">
        <v>3239</v>
      </c>
      <c r="I286" s="8" t="s">
        <v>7708</v>
      </c>
    </row>
    <row r="287" spans="1:9" ht="12.75" customHeight="1" x14ac:dyDescent="0.3">
      <c r="A287" s="8" t="s">
        <v>3342</v>
      </c>
      <c r="B287" s="8" t="s">
        <v>3367</v>
      </c>
      <c r="C287" s="8" t="s">
        <v>5239</v>
      </c>
      <c r="D287" t="s">
        <v>24</v>
      </c>
      <c r="E287" s="8" t="s">
        <v>3369</v>
      </c>
      <c r="F287" s="8" t="s">
        <v>21</v>
      </c>
      <c r="G287" s="8"/>
      <c r="H287" s="8" t="s">
        <v>3239</v>
      </c>
      <c r="I287" s="8" t="s">
        <v>7709</v>
      </c>
    </row>
    <row r="288" spans="1:9" ht="12.75" customHeight="1" x14ac:dyDescent="0.3">
      <c r="A288" s="8" t="s">
        <v>3372</v>
      </c>
      <c r="B288" s="8" t="s">
        <v>1009</v>
      </c>
      <c r="C288" s="8" t="s">
        <v>5240</v>
      </c>
      <c r="D288" t="s">
        <v>24</v>
      </c>
      <c r="E288" s="8" t="s">
        <v>1011</v>
      </c>
      <c r="F288" s="8" t="s">
        <v>21</v>
      </c>
      <c r="G288" s="8"/>
      <c r="H288" s="8" t="s">
        <v>3239</v>
      </c>
      <c r="I288" s="8" t="s">
        <v>7710</v>
      </c>
    </row>
    <row r="289" spans="1:9" ht="12.75" customHeight="1" x14ac:dyDescent="0.3">
      <c r="A289" s="8" t="s">
        <v>3307</v>
      </c>
      <c r="B289" s="8" t="s">
        <v>3308</v>
      </c>
      <c r="C289" s="8" t="s">
        <v>5241</v>
      </c>
      <c r="E289" s="8"/>
      <c r="F289" s="8" t="s">
        <v>21</v>
      </c>
      <c r="G289" s="8" t="s">
        <v>54</v>
      </c>
      <c r="H289" s="8" t="s">
        <v>3236</v>
      </c>
      <c r="I289" s="8" t="s">
        <v>7711</v>
      </c>
    </row>
    <row r="290" spans="1:9" ht="12.75" customHeight="1" x14ac:dyDescent="0.3">
      <c r="A290" s="8" t="s">
        <v>3310</v>
      </c>
      <c r="B290" s="8" t="s">
        <v>23</v>
      </c>
      <c r="C290" s="8" t="s">
        <v>5242</v>
      </c>
      <c r="D290">
        <v>32.5</v>
      </c>
      <c r="E290" s="8" t="s">
        <v>25</v>
      </c>
      <c r="F290" s="8" t="s">
        <v>21</v>
      </c>
      <c r="G290" s="8"/>
      <c r="H290" s="8" t="s">
        <v>3239</v>
      </c>
      <c r="I290" s="8" t="s">
        <v>7712</v>
      </c>
    </row>
    <row r="291" spans="1:9" ht="12.75" customHeight="1" x14ac:dyDescent="0.3">
      <c r="A291" s="8" t="s">
        <v>3312</v>
      </c>
      <c r="B291" s="8" t="s">
        <v>26</v>
      </c>
      <c r="C291" s="8" t="s">
        <v>5243</v>
      </c>
      <c r="D291">
        <v>4</v>
      </c>
      <c r="E291" s="8" t="s">
        <v>27</v>
      </c>
      <c r="F291" s="8" t="s">
        <v>21</v>
      </c>
      <c r="G291" s="8"/>
      <c r="H291" s="8" t="s">
        <v>3239</v>
      </c>
      <c r="I291" s="8" t="s">
        <v>7713</v>
      </c>
    </row>
    <row r="292" spans="1:9" ht="12.75" customHeight="1" x14ac:dyDescent="0.3">
      <c r="A292" s="8" t="s">
        <v>3314</v>
      </c>
      <c r="B292" s="8" t="s">
        <v>28</v>
      </c>
      <c r="C292" s="8" t="s">
        <v>5244</v>
      </c>
      <c r="D292">
        <v>1.8465872156012999</v>
      </c>
      <c r="E292" s="8" t="s">
        <v>29</v>
      </c>
      <c r="F292" s="8" t="s">
        <v>21</v>
      </c>
      <c r="G292" s="8"/>
      <c r="H292" s="8" t="s">
        <v>3239</v>
      </c>
      <c r="I292" s="8" t="s">
        <v>7714</v>
      </c>
    </row>
    <row r="293" spans="1:9" ht="12.75" customHeight="1" x14ac:dyDescent="0.3">
      <c r="A293" s="8" t="s">
        <v>3316</v>
      </c>
      <c r="B293" s="8" t="s">
        <v>754</v>
      </c>
      <c r="C293" s="8" t="s">
        <v>5245</v>
      </c>
      <c r="D293">
        <v>1.8</v>
      </c>
      <c r="E293" s="8" t="s">
        <v>756</v>
      </c>
      <c r="F293" s="8" t="s">
        <v>21</v>
      </c>
      <c r="G293" s="8"/>
      <c r="H293" s="8" t="s">
        <v>3239</v>
      </c>
      <c r="I293" s="8" t="s">
        <v>7715</v>
      </c>
    </row>
    <row r="294" spans="1:9" ht="12.75" customHeight="1" x14ac:dyDescent="0.3">
      <c r="A294" s="8" t="s">
        <v>3318</v>
      </c>
      <c r="B294" s="8" t="s">
        <v>1054</v>
      </c>
      <c r="C294" s="8" t="s">
        <v>5246</v>
      </c>
      <c r="D294" t="s">
        <v>1379</v>
      </c>
      <c r="E294" s="8" t="s">
        <v>1054</v>
      </c>
      <c r="F294" s="8" t="s">
        <v>21</v>
      </c>
      <c r="G294" s="8"/>
      <c r="H294" s="8" t="s">
        <v>3239</v>
      </c>
      <c r="I294" s="8" t="s">
        <v>7716</v>
      </c>
    </row>
    <row r="295" spans="1:9" ht="12.75" customHeight="1" x14ac:dyDescent="0.3">
      <c r="A295" s="8" t="s">
        <v>3320</v>
      </c>
      <c r="B295" s="8" t="s">
        <v>3321</v>
      </c>
      <c r="C295" s="8" t="s">
        <v>5247</v>
      </c>
      <c r="D295">
        <v>32.5</v>
      </c>
      <c r="E295" s="8" t="s">
        <v>3323</v>
      </c>
      <c r="F295" s="8" t="s">
        <v>21</v>
      </c>
      <c r="G295" s="8"/>
      <c r="H295" s="8" t="s">
        <v>3239</v>
      </c>
      <c r="I295" s="8" t="s">
        <v>7717</v>
      </c>
    </row>
    <row r="296" spans="1:9" ht="12.75" customHeight="1" x14ac:dyDescent="0.3">
      <c r="A296" s="8" t="s">
        <v>3320</v>
      </c>
      <c r="B296" s="8" t="s">
        <v>3324</v>
      </c>
      <c r="C296" s="8" t="s">
        <v>5248</v>
      </c>
      <c r="D296">
        <v>4</v>
      </c>
      <c r="E296" s="8" t="s">
        <v>3326</v>
      </c>
      <c r="F296" s="8" t="s">
        <v>21</v>
      </c>
      <c r="G296" s="8"/>
      <c r="H296" s="8" t="s">
        <v>3239</v>
      </c>
      <c r="I296" s="8" t="s">
        <v>7718</v>
      </c>
    </row>
    <row r="297" spans="1:9" ht="12.75" customHeight="1" x14ac:dyDescent="0.3">
      <c r="A297" s="8" t="s">
        <v>3320</v>
      </c>
      <c r="B297" s="8" t="s">
        <v>3327</v>
      </c>
      <c r="C297" s="8" t="s">
        <v>5249</v>
      </c>
      <c r="D297">
        <v>1.8</v>
      </c>
      <c r="E297" s="8" t="s">
        <v>3329</v>
      </c>
      <c r="F297" s="8" t="s">
        <v>21</v>
      </c>
      <c r="G297" s="8"/>
      <c r="H297" s="8" t="s">
        <v>3239</v>
      </c>
      <c r="I297" s="8" t="s">
        <v>7719</v>
      </c>
    </row>
    <row r="298" spans="1:9" ht="12.75" customHeight="1" x14ac:dyDescent="0.3">
      <c r="A298" s="8" t="s">
        <v>3330</v>
      </c>
      <c r="B298" s="8" t="s">
        <v>1013</v>
      </c>
      <c r="C298" s="8" t="s">
        <v>5250</v>
      </c>
      <c r="D298">
        <v>2.8</v>
      </c>
      <c r="E298" s="8" t="s">
        <v>1015</v>
      </c>
      <c r="F298" s="8" t="s">
        <v>21</v>
      </c>
      <c r="G298" s="8"/>
      <c r="H298" s="8" t="s">
        <v>3239</v>
      </c>
      <c r="I298" s="8" t="s">
        <v>7720</v>
      </c>
    </row>
    <row r="299" spans="1:9" ht="12.75" customHeight="1" x14ac:dyDescent="0.3">
      <c r="A299" s="8" t="s">
        <v>3332</v>
      </c>
      <c r="B299" s="8" t="s">
        <v>1049</v>
      </c>
      <c r="C299" s="8" t="s">
        <v>5251</v>
      </c>
      <c r="D299" t="s">
        <v>1374</v>
      </c>
      <c r="E299" s="8" t="s">
        <v>1049</v>
      </c>
      <c r="F299" s="8" t="s">
        <v>21</v>
      </c>
      <c r="G299" s="8"/>
      <c r="H299" s="8" t="s">
        <v>3239</v>
      </c>
      <c r="I299" s="8" t="s">
        <v>7721</v>
      </c>
    </row>
    <row r="300" spans="1:9" ht="12.75" customHeight="1" x14ac:dyDescent="0.3">
      <c r="A300" s="8" t="s">
        <v>3334</v>
      </c>
      <c r="B300" s="8" t="s">
        <v>32</v>
      </c>
      <c r="C300" s="8" t="s">
        <v>5252</v>
      </c>
      <c r="D300">
        <v>5.4</v>
      </c>
      <c r="E300" s="8" t="s">
        <v>33</v>
      </c>
      <c r="F300" s="8" t="s">
        <v>21</v>
      </c>
      <c r="G300" s="8"/>
      <c r="H300" s="8" t="s">
        <v>3239</v>
      </c>
      <c r="I300" s="8" t="s">
        <v>7722</v>
      </c>
    </row>
    <row r="301" spans="1:9" ht="12.75" customHeight="1" x14ac:dyDescent="0.3">
      <c r="A301" s="8" t="s">
        <v>3336</v>
      </c>
      <c r="B301" s="8" t="s">
        <v>36</v>
      </c>
      <c r="C301" s="8" t="s">
        <v>5253</v>
      </c>
      <c r="D301">
        <v>32197.6744186047</v>
      </c>
      <c r="E301" s="8" t="s">
        <v>37</v>
      </c>
      <c r="F301" s="8" t="s">
        <v>21</v>
      </c>
      <c r="G301" s="8"/>
      <c r="H301" s="8" t="s">
        <v>3239</v>
      </c>
      <c r="I301" s="8" t="s">
        <v>7723</v>
      </c>
    </row>
    <row r="302" spans="1:9" ht="12.75" customHeight="1" x14ac:dyDescent="0.3">
      <c r="A302" s="8" t="s">
        <v>3338</v>
      </c>
      <c r="B302" s="8" t="s">
        <v>634</v>
      </c>
      <c r="C302" s="8" t="s">
        <v>5254</v>
      </c>
      <c r="D302">
        <v>32197.67</v>
      </c>
      <c r="E302" s="8" t="s">
        <v>636</v>
      </c>
      <c r="F302" s="8" t="s">
        <v>21</v>
      </c>
      <c r="G302" s="8"/>
      <c r="H302" s="8" t="s">
        <v>3239</v>
      </c>
      <c r="I302" s="8" t="s">
        <v>7724</v>
      </c>
    </row>
    <row r="303" spans="1:9" ht="12.75" customHeight="1" x14ac:dyDescent="0.3">
      <c r="A303" s="8" t="s">
        <v>3340</v>
      </c>
      <c r="B303" s="8" t="s">
        <v>39</v>
      </c>
      <c r="C303" s="8" t="s">
        <v>5255</v>
      </c>
      <c r="D303">
        <v>0</v>
      </c>
      <c r="E303" s="8" t="s">
        <v>40</v>
      </c>
      <c r="F303" s="8" t="s">
        <v>21</v>
      </c>
      <c r="G303" s="8"/>
      <c r="H303" s="8" t="s">
        <v>3239</v>
      </c>
      <c r="I303" s="8" t="s">
        <v>7725</v>
      </c>
    </row>
    <row r="304" spans="1:9" ht="12.75" customHeight="1" x14ac:dyDescent="0.3">
      <c r="A304" s="8" t="s">
        <v>3342</v>
      </c>
      <c r="B304" s="8" t="s">
        <v>3343</v>
      </c>
      <c r="C304" s="8" t="s">
        <v>5256</v>
      </c>
      <c r="D304">
        <v>0</v>
      </c>
      <c r="E304" s="8" t="s">
        <v>3345</v>
      </c>
      <c r="F304" s="8" t="s">
        <v>21</v>
      </c>
      <c r="G304" s="8"/>
      <c r="H304" s="8" t="s">
        <v>3239</v>
      </c>
      <c r="I304" s="8" t="s">
        <v>7726</v>
      </c>
    </row>
    <row r="305" spans="1:9" ht="12.75" customHeight="1" x14ac:dyDescent="0.3">
      <c r="A305" s="8" t="s">
        <v>3342</v>
      </c>
      <c r="B305" s="8" t="s">
        <v>3346</v>
      </c>
      <c r="C305" s="8" t="s">
        <v>5257</v>
      </c>
      <c r="D305">
        <v>0</v>
      </c>
      <c r="E305" s="8" t="s">
        <v>3348</v>
      </c>
      <c r="F305" s="8" t="s">
        <v>21</v>
      </c>
      <c r="G305" s="8"/>
      <c r="H305" s="8" t="s">
        <v>3239</v>
      </c>
      <c r="I305" s="8" t="s">
        <v>7727</v>
      </c>
    </row>
    <row r="306" spans="1:9" ht="12.75" customHeight="1" x14ac:dyDescent="0.3">
      <c r="A306" s="8" t="s">
        <v>3342</v>
      </c>
      <c r="B306" s="8" t="s">
        <v>3349</v>
      </c>
      <c r="C306" s="8" t="s">
        <v>5258</v>
      </c>
      <c r="D306">
        <v>1</v>
      </c>
      <c r="E306" s="8" t="s">
        <v>3351</v>
      </c>
      <c r="F306" s="8" t="s">
        <v>21</v>
      </c>
      <c r="G306" s="8"/>
      <c r="H306" s="8" t="s">
        <v>3239</v>
      </c>
      <c r="I306" s="8" t="s">
        <v>7728</v>
      </c>
    </row>
    <row r="307" spans="1:9" ht="12.75" customHeight="1" x14ac:dyDescent="0.3">
      <c r="A307" s="8" t="s">
        <v>3342</v>
      </c>
      <c r="B307" s="8" t="s">
        <v>3352</v>
      </c>
      <c r="C307" s="8" t="s">
        <v>5259</v>
      </c>
      <c r="D307">
        <v>0</v>
      </c>
      <c r="E307" s="8" t="s">
        <v>3354</v>
      </c>
      <c r="F307" s="8" t="s">
        <v>21</v>
      </c>
      <c r="G307" s="8"/>
      <c r="H307" s="8" t="s">
        <v>3239</v>
      </c>
      <c r="I307" s="8" t="s">
        <v>7729</v>
      </c>
    </row>
    <row r="308" spans="1:9" ht="12.75" customHeight="1" x14ac:dyDescent="0.3">
      <c r="A308" s="8" t="s">
        <v>3342</v>
      </c>
      <c r="B308" s="8" t="s">
        <v>3355</v>
      </c>
      <c r="C308" s="8" t="s">
        <v>5260</v>
      </c>
      <c r="D308">
        <v>1</v>
      </c>
      <c r="E308" s="8" t="s">
        <v>3357</v>
      </c>
      <c r="F308" s="8" t="s">
        <v>21</v>
      </c>
      <c r="G308" s="8"/>
      <c r="H308" s="8" t="s">
        <v>3239</v>
      </c>
      <c r="I308" s="8" t="s">
        <v>7730</v>
      </c>
    </row>
    <row r="309" spans="1:9" ht="12.75" customHeight="1" x14ac:dyDescent="0.3">
      <c r="A309" s="8" t="s">
        <v>3342</v>
      </c>
      <c r="B309" s="8" t="s">
        <v>3358</v>
      </c>
      <c r="C309" s="8" t="s">
        <v>5261</v>
      </c>
      <c r="D309">
        <v>0</v>
      </c>
      <c r="E309" s="8" t="s">
        <v>3360</v>
      </c>
      <c r="F309" s="8" t="s">
        <v>21</v>
      </c>
      <c r="G309" s="8"/>
      <c r="H309" s="8" t="s">
        <v>3239</v>
      </c>
      <c r="I309" s="8" t="s">
        <v>7731</v>
      </c>
    </row>
    <row r="310" spans="1:9" ht="12.75" customHeight="1" x14ac:dyDescent="0.3">
      <c r="A310" s="8" t="s">
        <v>3342</v>
      </c>
      <c r="B310" s="8" t="s">
        <v>3361</v>
      </c>
      <c r="C310" s="8" t="s">
        <v>5262</v>
      </c>
      <c r="D310">
        <v>-1</v>
      </c>
      <c r="E310" s="8" t="s">
        <v>3363</v>
      </c>
      <c r="F310" s="8" t="s">
        <v>21</v>
      </c>
      <c r="G310" s="8"/>
      <c r="H310" s="8" t="s">
        <v>3239</v>
      </c>
      <c r="I310" s="8" t="s">
        <v>7732</v>
      </c>
    </row>
    <row r="311" spans="1:9" ht="12.75" customHeight="1" x14ac:dyDescent="0.3">
      <c r="A311" s="8" t="s">
        <v>3342</v>
      </c>
      <c r="B311" s="8" t="s">
        <v>3364</v>
      </c>
      <c r="C311" s="8" t="s">
        <v>5263</v>
      </c>
      <c r="D311">
        <v>0</v>
      </c>
      <c r="E311" s="8" t="s">
        <v>3366</v>
      </c>
      <c r="F311" s="8" t="s">
        <v>21</v>
      </c>
      <c r="G311" s="8"/>
      <c r="H311" s="8" t="s">
        <v>3239</v>
      </c>
      <c r="I311" s="8" t="s">
        <v>7733</v>
      </c>
    </row>
    <row r="312" spans="1:9" ht="12.75" customHeight="1" x14ac:dyDescent="0.3">
      <c r="A312" s="8" t="s">
        <v>3342</v>
      </c>
      <c r="B312" s="8" t="s">
        <v>3367</v>
      </c>
      <c r="C312" s="8" t="s">
        <v>5264</v>
      </c>
      <c r="D312">
        <v>0</v>
      </c>
      <c r="E312" s="8" t="s">
        <v>3369</v>
      </c>
      <c r="F312" s="8" t="s">
        <v>21</v>
      </c>
      <c r="G312" s="8"/>
      <c r="H312" s="8" t="s">
        <v>3239</v>
      </c>
      <c r="I312" s="8" t="s">
        <v>7734</v>
      </c>
    </row>
    <row r="313" spans="1:9" ht="12.75" customHeight="1" x14ac:dyDescent="0.3">
      <c r="A313" s="8" t="s">
        <v>3370</v>
      </c>
      <c r="B313" s="8" t="s">
        <v>353</v>
      </c>
      <c r="C313" s="8" t="s">
        <v>5265</v>
      </c>
      <c r="D313">
        <v>50</v>
      </c>
      <c r="E313" s="8" t="s">
        <v>355</v>
      </c>
      <c r="F313" s="8" t="s">
        <v>21</v>
      </c>
      <c r="G313" s="8"/>
      <c r="H313" s="8" t="s">
        <v>3239</v>
      </c>
      <c r="I313" s="8" t="s">
        <v>7735</v>
      </c>
    </row>
    <row r="314" spans="1:9" ht="12.75" customHeight="1" x14ac:dyDescent="0.3">
      <c r="A314" s="8" t="s">
        <v>3372</v>
      </c>
      <c r="B314" s="8" t="s">
        <v>1009</v>
      </c>
      <c r="C314" s="8" t="s">
        <v>5266</v>
      </c>
      <c r="D314">
        <v>3.6</v>
      </c>
      <c r="E314" s="8" t="s">
        <v>1011</v>
      </c>
      <c r="F314" s="8" t="s">
        <v>21</v>
      </c>
      <c r="G314" s="8"/>
      <c r="H314" s="8" t="s">
        <v>3239</v>
      </c>
      <c r="I314" s="8" t="s">
        <v>7736</v>
      </c>
    </row>
    <row r="315" spans="1:9" ht="12.75" customHeight="1" x14ac:dyDescent="0.3">
      <c r="A315" s="8" t="s">
        <v>4332</v>
      </c>
      <c r="B315" s="8" t="s">
        <v>4333</v>
      </c>
      <c r="C315" s="8" t="s">
        <v>5267</v>
      </c>
      <c r="E315" s="8"/>
      <c r="F315" s="8" t="s">
        <v>21</v>
      </c>
      <c r="G315" s="8" t="s">
        <v>1824</v>
      </c>
      <c r="H315" s="8" t="s">
        <v>3236</v>
      </c>
      <c r="I315" s="8" t="s">
        <v>7737</v>
      </c>
    </row>
    <row r="316" spans="1:9" ht="12.75" customHeight="1" x14ac:dyDescent="0.3">
      <c r="A316" s="8" t="s">
        <v>4335</v>
      </c>
      <c r="B316" s="8" t="s">
        <v>547</v>
      </c>
      <c r="C316" s="8" t="s">
        <v>5268</v>
      </c>
      <c r="D316">
        <v>1500</v>
      </c>
      <c r="E316" s="8" t="s">
        <v>549</v>
      </c>
      <c r="F316" s="8" t="s">
        <v>21</v>
      </c>
      <c r="G316" s="8"/>
      <c r="H316" s="8" t="s">
        <v>3239</v>
      </c>
      <c r="I316" s="8" t="s">
        <v>7738</v>
      </c>
    </row>
    <row r="317" spans="1:9" ht="12.75" customHeight="1" x14ac:dyDescent="0.3">
      <c r="A317" s="8" t="s">
        <v>4337</v>
      </c>
      <c r="B317" s="8" t="s">
        <v>978</v>
      </c>
      <c r="C317" s="8" t="s">
        <v>5269</v>
      </c>
      <c r="D317">
        <v>29</v>
      </c>
      <c r="E317" s="8" t="s">
        <v>980</v>
      </c>
      <c r="F317" s="8" t="s">
        <v>21</v>
      </c>
      <c r="G317" s="8"/>
      <c r="H317" s="8" t="s">
        <v>3239</v>
      </c>
      <c r="I317" s="8" t="s">
        <v>7739</v>
      </c>
    </row>
    <row r="318" spans="1:9" ht="12.75" customHeight="1" x14ac:dyDescent="0.3">
      <c r="A318" s="8" t="s">
        <v>4339</v>
      </c>
      <c r="B318" s="8" t="s">
        <v>982</v>
      </c>
      <c r="C318" s="8" t="s">
        <v>5270</v>
      </c>
      <c r="D318">
        <v>1</v>
      </c>
      <c r="E318" s="8" t="s">
        <v>984</v>
      </c>
      <c r="F318" s="8" t="s">
        <v>21</v>
      </c>
      <c r="G318" s="8"/>
      <c r="H318" s="8" t="s">
        <v>3239</v>
      </c>
      <c r="I318" s="8" t="s">
        <v>7740</v>
      </c>
    </row>
    <row r="319" spans="1:9" ht="12.75" customHeight="1" x14ac:dyDescent="0.3">
      <c r="A319" s="8" t="s">
        <v>3377</v>
      </c>
      <c r="B319" s="8" t="s">
        <v>344</v>
      </c>
      <c r="C319" s="8" t="s">
        <v>5271</v>
      </c>
      <c r="D319">
        <v>0.79200000000000004</v>
      </c>
      <c r="E319" s="8" t="s">
        <v>346</v>
      </c>
      <c r="F319" s="8" t="s">
        <v>21</v>
      </c>
      <c r="G319" s="8"/>
      <c r="H319" s="8" t="s">
        <v>3239</v>
      </c>
      <c r="I319" s="8" t="s">
        <v>7741</v>
      </c>
    </row>
    <row r="320" spans="1:9" ht="12.75" customHeight="1" x14ac:dyDescent="0.3">
      <c r="A320" s="8" t="s">
        <v>3379</v>
      </c>
      <c r="B320" s="8" t="s">
        <v>3380</v>
      </c>
      <c r="C320" s="8" t="s">
        <v>5272</v>
      </c>
      <c r="E320" s="8"/>
      <c r="F320" s="8" t="s">
        <v>21</v>
      </c>
      <c r="G320" s="8" t="s">
        <v>54</v>
      </c>
      <c r="H320" s="8" t="s">
        <v>3236</v>
      </c>
      <c r="I320" s="8" t="s">
        <v>7742</v>
      </c>
    </row>
    <row r="321" spans="1:9" ht="12.75" customHeight="1" x14ac:dyDescent="0.3">
      <c r="A321" s="8" t="s">
        <v>3310</v>
      </c>
      <c r="B321" s="8" t="s">
        <v>23</v>
      </c>
      <c r="C321" s="8" t="s">
        <v>5273</v>
      </c>
      <c r="D321">
        <v>32.5</v>
      </c>
      <c r="E321" s="8" t="s">
        <v>25</v>
      </c>
      <c r="F321" s="8" t="s">
        <v>21</v>
      </c>
      <c r="G321" s="8"/>
      <c r="H321" s="8" t="s">
        <v>3239</v>
      </c>
      <c r="I321" s="8" t="s">
        <v>7743</v>
      </c>
    </row>
    <row r="322" spans="1:9" ht="12.75" customHeight="1" x14ac:dyDescent="0.3">
      <c r="A322" s="8" t="s">
        <v>3312</v>
      </c>
      <c r="B322" s="8" t="s">
        <v>26</v>
      </c>
      <c r="C322" s="8" t="s">
        <v>5274</v>
      </c>
      <c r="D322">
        <v>-4</v>
      </c>
      <c r="E322" s="8" t="s">
        <v>27</v>
      </c>
      <c r="F322" s="8" t="s">
        <v>21</v>
      </c>
      <c r="G322" s="8"/>
      <c r="H322" s="8" t="s">
        <v>3239</v>
      </c>
      <c r="I322" s="8" t="s">
        <v>7744</v>
      </c>
    </row>
    <row r="323" spans="1:9" ht="12.75" customHeight="1" x14ac:dyDescent="0.3">
      <c r="A323" s="8" t="s">
        <v>3314</v>
      </c>
      <c r="B323" s="8" t="s">
        <v>28</v>
      </c>
      <c r="C323" s="8" t="s">
        <v>5275</v>
      </c>
      <c r="D323">
        <v>1.8465872156012999</v>
      </c>
      <c r="E323" s="8" t="s">
        <v>29</v>
      </c>
      <c r="F323" s="8" t="s">
        <v>21</v>
      </c>
      <c r="G323" s="8"/>
      <c r="H323" s="8" t="s">
        <v>3239</v>
      </c>
      <c r="I323" s="8" t="s">
        <v>7745</v>
      </c>
    </row>
    <row r="324" spans="1:9" ht="12.75" customHeight="1" x14ac:dyDescent="0.3">
      <c r="A324" s="8" t="s">
        <v>3316</v>
      </c>
      <c r="B324" s="8" t="s">
        <v>754</v>
      </c>
      <c r="C324" s="8" t="s">
        <v>5276</v>
      </c>
      <c r="D324">
        <v>1.8</v>
      </c>
      <c r="E324" s="8" t="s">
        <v>756</v>
      </c>
      <c r="F324" s="8" t="s">
        <v>21</v>
      </c>
      <c r="G324" s="8"/>
      <c r="H324" s="8" t="s">
        <v>3239</v>
      </c>
      <c r="I324" s="8" t="s">
        <v>7746</v>
      </c>
    </row>
    <row r="325" spans="1:9" ht="12.75" customHeight="1" x14ac:dyDescent="0.3">
      <c r="A325" s="8" t="s">
        <v>3318</v>
      </c>
      <c r="B325" s="8" t="s">
        <v>1054</v>
      </c>
      <c r="C325" s="8" t="s">
        <v>5277</v>
      </c>
      <c r="D325" t="s">
        <v>1379</v>
      </c>
      <c r="E325" s="8" t="s">
        <v>1054</v>
      </c>
      <c r="F325" s="8" t="s">
        <v>21</v>
      </c>
      <c r="G325" s="8"/>
      <c r="H325" s="8" t="s">
        <v>3239</v>
      </c>
      <c r="I325" s="8" t="s">
        <v>7747</v>
      </c>
    </row>
    <row r="326" spans="1:9" ht="12.75" customHeight="1" x14ac:dyDescent="0.3">
      <c r="A326" s="8" t="s">
        <v>3320</v>
      </c>
      <c r="B326" s="8" t="s">
        <v>3321</v>
      </c>
      <c r="C326" s="8" t="s">
        <v>5278</v>
      </c>
      <c r="D326">
        <v>32.5</v>
      </c>
      <c r="E326" s="8" t="s">
        <v>3323</v>
      </c>
      <c r="F326" s="8" t="s">
        <v>21</v>
      </c>
      <c r="G326" s="8"/>
      <c r="H326" s="8" t="s">
        <v>3239</v>
      </c>
      <c r="I326" s="8" t="s">
        <v>7748</v>
      </c>
    </row>
    <row r="327" spans="1:9" ht="12.75" customHeight="1" x14ac:dyDescent="0.3">
      <c r="A327" s="8" t="s">
        <v>3320</v>
      </c>
      <c r="B327" s="8" t="s">
        <v>3324</v>
      </c>
      <c r="C327" s="8" t="s">
        <v>5279</v>
      </c>
      <c r="D327">
        <v>-4</v>
      </c>
      <c r="E327" s="8" t="s">
        <v>3326</v>
      </c>
      <c r="F327" s="8" t="s">
        <v>21</v>
      </c>
      <c r="G327" s="8"/>
      <c r="H327" s="8" t="s">
        <v>3239</v>
      </c>
      <c r="I327" s="8" t="s">
        <v>7749</v>
      </c>
    </row>
    <row r="328" spans="1:9" ht="12.75" customHeight="1" x14ac:dyDescent="0.3">
      <c r="A328" s="8" t="s">
        <v>3320</v>
      </c>
      <c r="B328" s="8" t="s">
        <v>3327</v>
      </c>
      <c r="C328" s="8" t="s">
        <v>5280</v>
      </c>
      <c r="D328">
        <v>1.8</v>
      </c>
      <c r="E328" s="8" t="s">
        <v>3329</v>
      </c>
      <c r="F328" s="8" t="s">
        <v>21</v>
      </c>
      <c r="G328" s="8"/>
      <c r="H328" s="8" t="s">
        <v>3239</v>
      </c>
      <c r="I328" s="8" t="s">
        <v>7750</v>
      </c>
    </row>
    <row r="329" spans="1:9" ht="12.75" customHeight="1" x14ac:dyDescent="0.3">
      <c r="A329" s="8" t="s">
        <v>3330</v>
      </c>
      <c r="B329" s="8" t="s">
        <v>1013</v>
      </c>
      <c r="C329" s="8" t="s">
        <v>5281</v>
      </c>
      <c r="D329">
        <v>2.8</v>
      </c>
      <c r="E329" s="8" t="s">
        <v>1015</v>
      </c>
      <c r="F329" s="8" t="s">
        <v>21</v>
      </c>
      <c r="G329" s="8"/>
      <c r="H329" s="8" t="s">
        <v>3239</v>
      </c>
      <c r="I329" s="8" t="s">
        <v>7751</v>
      </c>
    </row>
    <row r="330" spans="1:9" ht="12.75" customHeight="1" x14ac:dyDescent="0.3">
      <c r="A330" s="8" t="s">
        <v>3332</v>
      </c>
      <c r="B330" s="8" t="s">
        <v>1049</v>
      </c>
      <c r="C330" s="8" t="s">
        <v>5282</v>
      </c>
      <c r="D330" t="s">
        <v>1374</v>
      </c>
      <c r="E330" s="8" t="s">
        <v>1049</v>
      </c>
      <c r="F330" s="8" t="s">
        <v>21</v>
      </c>
      <c r="G330" s="8"/>
      <c r="H330" s="8" t="s">
        <v>3239</v>
      </c>
      <c r="I330" s="8" t="s">
        <v>7752</v>
      </c>
    </row>
    <row r="331" spans="1:9" ht="12.75" customHeight="1" x14ac:dyDescent="0.3">
      <c r="A331" s="8" t="s">
        <v>3334</v>
      </c>
      <c r="B331" s="8" t="s">
        <v>32</v>
      </c>
      <c r="C331" s="8" t="s">
        <v>5283</v>
      </c>
      <c r="D331">
        <v>5.4</v>
      </c>
      <c r="E331" s="8" t="s">
        <v>33</v>
      </c>
      <c r="F331" s="8" t="s">
        <v>21</v>
      </c>
      <c r="G331" s="8"/>
      <c r="H331" s="8" t="s">
        <v>3239</v>
      </c>
      <c r="I331" s="8" t="s">
        <v>7753</v>
      </c>
    </row>
    <row r="332" spans="1:9" ht="12.75" customHeight="1" x14ac:dyDescent="0.3">
      <c r="A332" s="8" t="s">
        <v>3336</v>
      </c>
      <c r="B332" s="8" t="s">
        <v>36</v>
      </c>
      <c r="C332" s="8" t="s">
        <v>5284</v>
      </c>
      <c r="D332">
        <v>32197.6744186047</v>
      </c>
      <c r="E332" s="8" t="s">
        <v>37</v>
      </c>
      <c r="F332" s="8" t="s">
        <v>21</v>
      </c>
      <c r="G332" s="8"/>
      <c r="H332" s="8" t="s">
        <v>3239</v>
      </c>
      <c r="I332" s="8" t="s">
        <v>7754</v>
      </c>
    </row>
    <row r="333" spans="1:9" ht="12.75" customHeight="1" x14ac:dyDescent="0.3">
      <c r="A333" s="8" t="s">
        <v>3338</v>
      </c>
      <c r="B333" s="8" t="s">
        <v>634</v>
      </c>
      <c r="C333" s="8" t="s">
        <v>5285</v>
      </c>
      <c r="D333">
        <v>32197.67</v>
      </c>
      <c r="E333" s="8" t="s">
        <v>636</v>
      </c>
      <c r="F333" s="8" t="s">
        <v>21</v>
      </c>
      <c r="G333" s="8"/>
      <c r="H333" s="8" t="s">
        <v>3239</v>
      </c>
      <c r="I333" s="8" t="s">
        <v>7755</v>
      </c>
    </row>
    <row r="334" spans="1:9" ht="12.75" customHeight="1" x14ac:dyDescent="0.3">
      <c r="A334" s="8" t="s">
        <v>3340</v>
      </c>
      <c r="B334" s="8" t="s">
        <v>39</v>
      </c>
      <c r="C334" s="8" t="s">
        <v>5286</v>
      </c>
      <c r="D334">
        <v>0</v>
      </c>
      <c r="E334" s="8" t="s">
        <v>40</v>
      </c>
      <c r="F334" s="8" t="s">
        <v>21</v>
      </c>
      <c r="G334" s="8"/>
      <c r="H334" s="8" t="s">
        <v>3239</v>
      </c>
      <c r="I334" s="8" t="s">
        <v>7756</v>
      </c>
    </row>
    <row r="335" spans="1:9" ht="12.75" customHeight="1" x14ac:dyDescent="0.3">
      <c r="A335" s="8" t="s">
        <v>3342</v>
      </c>
      <c r="B335" s="8" t="s">
        <v>3343</v>
      </c>
      <c r="C335" s="8" t="s">
        <v>5287</v>
      </c>
      <c r="D335">
        <v>0</v>
      </c>
      <c r="E335" s="8" t="s">
        <v>3345</v>
      </c>
      <c r="F335" s="8" t="s">
        <v>21</v>
      </c>
      <c r="G335" s="8"/>
      <c r="H335" s="8" t="s">
        <v>3239</v>
      </c>
      <c r="I335" s="8" t="s">
        <v>7757</v>
      </c>
    </row>
    <row r="336" spans="1:9" ht="12.75" customHeight="1" x14ac:dyDescent="0.3">
      <c r="A336" s="8" t="s">
        <v>3342</v>
      </c>
      <c r="B336" s="8" t="s">
        <v>3346</v>
      </c>
      <c r="C336" s="8" t="s">
        <v>5288</v>
      </c>
      <c r="D336">
        <v>0</v>
      </c>
      <c r="E336" s="8" t="s">
        <v>3348</v>
      </c>
      <c r="F336" s="8" t="s">
        <v>21</v>
      </c>
      <c r="G336" s="8"/>
      <c r="H336" s="8" t="s">
        <v>3239</v>
      </c>
      <c r="I336" s="8" t="s">
        <v>7758</v>
      </c>
    </row>
    <row r="337" spans="1:9" ht="12.75" customHeight="1" x14ac:dyDescent="0.3">
      <c r="A337" s="8" t="s">
        <v>3342</v>
      </c>
      <c r="B337" s="8" t="s">
        <v>3349</v>
      </c>
      <c r="C337" s="8" t="s">
        <v>5289</v>
      </c>
      <c r="D337">
        <v>1</v>
      </c>
      <c r="E337" s="8" t="s">
        <v>3351</v>
      </c>
      <c r="F337" s="8" t="s">
        <v>21</v>
      </c>
      <c r="G337" s="8"/>
      <c r="H337" s="8" t="s">
        <v>3239</v>
      </c>
      <c r="I337" s="8" t="s">
        <v>7759</v>
      </c>
    </row>
    <row r="338" spans="1:9" ht="12.75" customHeight="1" x14ac:dyDescent="0.3">
      <c r="A338" s="8" t="s">
        <v>3342</v>
      </c>
      <c r="B338" s="8" t="s">
        <v>3352</v>
      </c>
      <c r="C338" s="8" t="s">
        <v>5290</v>
      </c>
      <c r="D338">
        <v>0</v>
      </c>
      <c r="E338" s="8" t="s">
        <v>3354</v>
      </c>
      <c r="F338" s="8" t="s">
        <v>21</v>
      </c>
      <c r="G338" s="8"/>
      <c r="H338" s="8" t="s">
        <v>3239</v>
      </c>
      <c r="I338" s="8" t="s">
        <v>7760</v>
      </c>
    </row>
    <row r="339" spans="1:9" ht="12.75" customHeight="1" x14ac:dyDescent="0.3">
      <c r="A339" s="8" t="s">
        <v>3342</v>
      </c>
      <c r="B339" s="8" t="s">
        <v>3355</v>
      </c>
      <c r="C339" s="8" t="s">
        <v>5291</v>
      </c>
      <c r="D339">
        <v>1</v>
      </c>
      <c r="E339" s="8" t="s">
        <v>3357</v>
      </c>
      <c r="F339" s="8" t="s">
        <v>21</v>
      </c>
      <c r="G339" s="8"/>
      <c r="H339" s="8" t="s">
        <v>3239</v>
      </c>
      <c r="I339" s="8" t="s">
        <v>7761</v>
      </c>
    </row>
    <row r="340" spans="1:9" ht="12.75" customHeight="1" x14ac:dyDescent="0.3">
      <c r="A340" s="8" t="s">
        <v>3342</v>
      </c>
      <c r="B340" s="8" t="s">
        <v>3358</v>
      </c>
      <c r="C340" s="8" t="s">
        <v>5292</v>
      </c>
      <c r="D340">
        <v>0</v>
      </c>
      <c r="E340" s="8" t="s">
        <v>3360</v>
      </c>
      <c r="F340" s="8" t="s">
        <v>21</v>
      </c>
      <c r="G340" s="8"/>
      <c r="H340" s="8" t="s">
        <v>3239</v>
      </c>
      <c r="I340" s="8" t="s">
        <v>7762</v>
      </c>
    </row>
    <row r="341" spans="1:9" ht="12.75" customHeight="1" x14ac:dyDescent="0.3">
      <c r="A341" s="8" t="s">
        <v>3342</v>
      </c>
      <c r="B341" s="8" t="s">
        <v>3361</v>
      </c>
      <c r="C341" s="8" t="s">
        <v>5293</v>
      </c>
      <c r="D341">
        <v>-1</v>
      </c>
      <c r="E341" s="8" t="s">
        <v>3363</v>
      </c>
      <c r="F341" s="8" t="s">
        <v>21</v>
      </c>
      <c r="G341" s="8"/>
      <c r="H341" s="8" t="s">
        <v>3239</v>
      </c>
      <c r="I341" s="8" t="s">
        <v>7763</v>
      </c>
    </row>
    <row r="342" spans="1:9" ht="12.75" customHeight="1" x14ac:dyDescent="0.3">
      <c r="A342" s="8" t="s">
        <v>3342</v>
      </c>
      <c r="B342" s="8" t="s">
        <v>3364</v>
      </c>
      <c r="C342" s="8" t="s">
        <v>5294</v>
      </c>
      <c r="D342">
        <v>0</v>
      </c>
      <c r="E342" s="8" t="s">
        <v>3366</v>
      </c>
      <c r="F342" s="8" t="s">
        <v>21</v>
      </c>
      <c r="G342" s="8"/>
      <c r="H342" s="8" t="s">
        <v>3239</v>
      </c>
      <c r="I342" s="8" t="s">
        <v>7764</v>
      </c>
    </row>
    <row r="343" spans="1:9" ht="12.75" customHeight="1" x14ac:dyDescent="0.3">
      <c r="A343" s="8" t="s">
        <v>3342</v>
      </c>
      <c r="B343" s="8" t="s">
        <v>3367</v>
      </c>
      <c r="C343" s="8" t="s">
        <v>5295</v>
      </c>
      <c r="D343">
        <v>0</v>
      </c>
      <c r="E343" s="8" t="s">
        <v>3369</v>
      </c>
      <c r="F343" s="8" t="s">
        <v>21</v>
      </c>
      <c r="G343" s="8"/>
      <c r="H343" s="8" t="s">
        <v>3239</v>
      </c>
      <c r="I343" s="8" t="s">
        <v>7765</v>
      </c>
    </row>
    <row r="344" spans="1:9" ht="12.75" customHeight="1" x14ac:dyDescent="0.3">
      <c r="A344" s="8" t="s">
        <v>3370</v>
      </c>
      <c r="B344" s="8" t="s">
        <v>353</v>
      </c>
      <c r="C344" s="8" t="s">
        <v>5296</v>
      </c>
      <c r="D344">
        <v>50</v>
      </c>
      <c r="E344" s="8" t="s">
        <v>355</v>
      </c>
      <c r="F344" s="8" t="s">
        <v>21</v>
      </c>
      <c r="G344" s="8"/>
      <c r="H344" s="8" t="s">
        <v>3239</v>
      </c>
      <c r="I344" s="8" t="s">
        <v>7766</v>
      </c>
    </row>
    <row r="345" spans="1:9" ht="12.75" customHeight="1" x14ac:dyDescent="0.3">
      <c r="A345" s="8" t="s">
        <v>3372</v>
      </c>
      <c r="B345" s="8" t="s">
        <v>1009</v>
      </c>
      <c r="C345" s="8" t="s">
        <v>5297</v>
      </c>
      <c r="D345">
        <v>3.6</v>
      </c>
      <c r="E345" s="8" t="s">
        <v>1011</v>
      </c>
      <c r="F345" s="8" t="s">
        <v>21</v>
      </c>
      <c r="G345" s="8"/>
      <c r="H345" s="8" t="s">
        <v>3239</v>
      </c>
      <c r="I345" s="8" t="s">
        <v>7767</v>
      </c>
    </row>
    <row r="346" spans="1:9" ht="12.75" customHeight="1" x14ac:dyDescent="0.3">
      <c r="A346" s="8" t="s">
        <v>4332</v>
      </c>
      <c r="B346" s="8" t="s">
        <v>4368</v>
      </c>
      <c r="C346" s="8" t="s">
        <v>5298</v>
      </c>
      <c r="E346" s="8"/>
      <c r="F346" s="8" t="s">
        <v>21</v>
      </c>
      <c r="G346" s="8" t="s">
        <v>1824</v>
      </c>
      <c r="H346" s="8" t="s">
        <v>3236</v>
      </c>
      <c r="I346" s="8" t="s">
        <v>7768</v>
      </c>
    </row>
    <row r="347" spans="1:9" ht="12.75" customHeight="1" x14ac:dyDescent="0.3">
      <c r="A347" s="8" t="s">
        <v>4335</v>
      </c>
      <c r="B347" s="8" t="s">
        <v>547</v>
      </c>
      <c r="C347" s="8" t="s">
        <v>5299</v>
      </c>
      <c r="D347">
        <v>1500</v>
      </c>
      <c r="E347" s="8" t="s">
        <v>549</v>
      </c>
      <c r="F347" s="8" t="s">
        <v>21</v>
      </c>
      <c r="G347" s="8"/>
      <c r="H347" s="8" t="s">
        <v>3239</v>
      </c>
      <c r="I347" s="8" t="s">
        <v>7769</v>
      </c>
    </row>
    <row r="348" spans="1:9" ht="12.75" customHeight="1" x14ac:dyDescent="0.3">
      <c r="A348" s="8" t="s">
        <v>4337</v>
      </c>
      <c r="B348" s="8" t="s">
        <v>978</v>
      </c>
      <c r="C348" s="8" t="s">
        <v>5300</v>
      </c>
      <c r="D348">
        <v>29</v>
      </c>
      <c r="E348" s="8" t="s">
        <v>980</v>
      </c>
      <c r="F348" s="8" t="s">
        <v>21</v>
      </c>
      <c r="G348" s="8"/>
      <c r="H348" s="8" t="s">
        <v>3239</v>
      </c>
      <c r="I348" s="8" t="s">
        <v>7770</v>
      </c>
    </row>
    <row r="349" spans="1:9" ht="12.75" customHeight="1" x14ac:dyDescent="0.3">
      <c r="A349" s="8" t="s">
        <v>4339</v>
      </c>
      <c r="B349" s="8" t="s">
        <v>982</v>
      </c>
      <c r="C349" s="8" t="s">
        <v>5301</v>
      </c>
      <c r="D349">
        <v>1</v>
      </c>
      <c r="E349" s="8" t="s">
        <v>984</v>
      </c>
      <c r="F349" s="8" t="s">
        <v>21</v>
      </c>
      <c r="G349" s="8"/>
      <c r="H349" s="8" t="s">
        <v>3239</v>
      </c>
      <c r="I349" s="8" t="s">
        <v>7771</v>
      </c>
    </row>
    <row r="350" spans="1:9" ht="12.75" customHeight="1" x14ac:dyDescent="0.3">
      <c r="A350" s="8" t="s">
        <v>3377</v>
      </c>
      <c r="B350" s="8" t="s">
        <v>344</v>
      </c>
      <c r="C350" s="8" t="s">
        <v>5302</v>
      </c>
      <c r="D350">
        <v>0.79200000000000004</v>
      </c>
      <c r="E350" s="8" t="s">
        <v>346</v>
      </c>
      <c r="F350" s="8" t="s">
        <v>21</v>
      </c>
      <c r="G350" s="8"/>
      <c r="H350" s="8" t="s">
        <v>3239</v>
      </c>
      <c r="I350" s="8" t="s">
        <v>7772</v>
      </c>
    </row>
    <row r="351" spans="1:9" ht="12.75" customHeight="1" x14ac:dyDescent="0.3">
      <c r="A351" s="8" t="s">
        <v>3410</v>
      </c>
      <c r="B351" s="8" t="s">
        <v>3411</v>
      </c>
      <c r="C351" s="8" t="s">
        <v>5303</v>
      </c>
      <c r="E351" s="8"/>
      <c r="F351" s="8" t="s">
        <v>21</v>
      </c>
      <c r="G351" s="8" t="s">
        <v>54</v>
      </c>
      <c r="H351" s="8" t="s">
        <v>3236</v>
      </c>
      <c r="I351" s="8" t="s">
        <v>7773</v>
      </c>
    </row>
    <row r="352" spans="1:9" ht="12.75" customHeight="1" x14ac:dyDescent="0.3">
      <c r="A352" s="8" t="s">
        <v>3310</v>
      </c>
      <c r="B352" s="8" t="s">
        <v>23</v>
      </c>
      <c r="C352" s="8" t="s">
        <v>5304</v>
      </c>
      <c r="D352">
        <v>28</v>
      </c>
      <c r="E352" s="8" t="s">
        <v>25</v>
      </c>
      <c r="F352" s="8" t="s">
        <v>21</v>
      </c>
      <c r="G352" s="8"/>
      <c r="H352" s="8" t="s">
        <v>3239</v>
      </c>
      <c r="I352" s="8" t="s">
        <v>7774</v>
      </c>
    </row>
    <row r="353" spans="1:9" ht="12.75" customHeight="1" x14ac:dyDescent="0.3">
      <c r="A353" s="8" t="s">
        <v>3312</v>
      </c>
      <c r="B353" s="8" t="s">
        <v>26</v>
      </c>
      <c r="C353" s="8" t="s">
        <v>5305</v>
      </c>
      <c r="D353">
        <v>5</v>
      </c>
      <c r="E353" s="8" t="s">
        <v>27</v>
      </c>
      <c r="F353" s="8" t="s">
        <v>21</v>
      </c>
      <c r="G353" s="8"/>
      <c r="H353" s="8" t="s">
        <v>3239</v>
      </c>
      <c r="I353" s="8" t="s">
        <v>7775</v>
      </c>
    </row>
    <row r="354" spans="1:9" ht="12.75" customHeight="1" x14ac:dyDescent="0.3">
      <c r="A354" s="8" t="s">
        <v>3314</v>
      </c>
      <c r="B354" s="8" t="s">
        <v>28</v>
      </c>
      <c r="C354" s="8" t="s">
        <v>5306</v>
      </c>
      <c r="D354">
        <v>1.8753064798599</v>
      </c>
      <c r="E354" s="8" t="s">
        <v>29</v>
      </c>
      <c r="F354" s="8" t="s">
        <v>21</v>
      </c>
      <c r="G354" s="8"/>
      <c r="H354" s="8" t="s">
        <v>3239</v>
      </c>
      <c r="I354" s="8" t="s">
        <v>7776</v>
      </c>
    </row>
    <row r="355" spans="1:9" ht="12.75" customHeight="1" x14ac:dyDescent="0.3">
      <c r="A355" s="8" t="s">
        <v>3316</v>
      </c>
      <c r="B355" s="8" t="s">
        <v>754</v>
      </c>
      <c r="C355" s="8" t="s">
        <v>5307</v>
      </c>
      <c r="D355">
        <v>1.8</v>
      </c>
      <c r="E355" s="8" t="s">
        <v>756</v>
      </c>
      <c r="F355" s="8" t="s">
        <v>21</v>
      </c>
      <c r="G355" s="8"/>
      <c r="H355" s="8" t="s">
        <v>3239</v>
      </c>
      <c r="I355" s="8" t="s">
        <v>7777</v>
      </c>
    </row>
    <row r="356" spans="1:9" ht="12.75" customHeight="1" x14ac:dyDescent="0.3">
      <c r="A356" s="8" t="s">
        <v>3318</v>
      </c>
      <c r="B356" s="8" t="s">
        <v>1054</v>
      </c>
      <c r="C356" s="8" t="s">
        <v>5308</v>
      </c>
      <c r="D356" t="s">
        <v>1379</v>
      </c>
      <c r="E356" s="8" t="s">
        <v>1054</v>
      </c>
      <c r="F356" s="8" t="s">
        <v>21</v>
      </c>
      <c r="G356" s="8"/>
      <c r="H356" s="8" t="s">
        <v>3239</v>
      </c>
      <c r="I356" s="8" t="s">
        <v>7778</v>
      </c>
    </row>
    <row r="357" spans="1:9" ht="12.75" customHeight="1" x14ac:dyDescent="0.3">
      <c r="A357" s="8" t="s">
        <v>3320</v>
      </c>
      <c r="B357" s="8" t="s">
        <v>3321</v>
      </c>
      <c r="C357" s="8" t="s">
        <v>5309</v>
      </c>
      <c r="D357">
        <v>28</v>
      </c>
      <c r="E357" s="8" t="s">
        <v>3323</v>
      </c>
      <c r="F357" s="8" t="s">
        <v>21</v>
      </c>
      <c r="G357" s="8"/>
      <c r="H357" s="8" t="s">
        <v>3239</v>
      </c>
      <c r="I357" s="8" t="s">
        <v>7779</v>
      </c>
    </row>
    <row r="358" spans="1:9" ht="12.75" customHeight="1" x14ac:dyDescent="0.3">
      <c r="A358" s="8" t="s">
        <v>3320</v>
      </c>
      <c r="B358" s="8" t="s">
        <v>3324</v>
      </c>
      <c r="C358" s="8" t="s">
        <v>5310</v>
      </c>
      <c r="D358">
        <v>5</v>
      </c>
      <c r="E358" s="8" t="s">
        <v>3326</v>
      </c>
      <c r="F358" s="8" t="s">
        <v>21</v>
      </c>
      <c r="G358" s="8"/>
      <c r="H358" s="8" t="s">
        <v>3239</v>
      </c>
      <c r="I358" s="8" t="s">
        <v>7780</v>
      </c>
    </row>
    <row r="359" spans="1:9" ht="12.75" customHeight="1" x14ac:dyDescent="0.3">
      <c r="A359" s="8" t="s">
        <v>3320</v>
      </c>
      <c r="B359" s="8" t="s">
        <v>3327</v>
      </c>
      <c r="C359" s="8" t="s">
        <v>5311</v>
      </c>
      <c r="D359">
        <v>1.8</v>
      </c>
      <c r="E359" s="8" t="s">
        <v>3329</v>
      </c>
      <c r="F359" s="8" t="s">
        <v>21</v>
      </c>
      <c r="G359" s="8"/>
      <c r="H359" s="8" t="s">
        <v>3239</v>
      </c>
      <c r="I359" s="8" t="s">
        <v>7781</v>
      </c>
    </row>
    <row r="360" spans="1:9" ht="12.75" customHeight="1" x14ac:dyDescent="0.3">
      <c r="A360" s="8" t="s">
        <v>3330</v>
      </c>
      <c r="B360" s="8" t="s">
        <v>1013</v>
      </c>
      <c r="C360" s="8" t="s">
        <v>5312</v>
      </c>
      <c r="D360">
        <v>2.8</v>
      </c>
      <c r="E360" s="8" t="s">
        <v>1015</v>
      </c>
      <c r="F360" s="8" t="s">
        <v>21</v>
      </c>
      <c r="G360" s="8"/>
      <c r="H360" s="8" t="s">
        <v>3239</v>
      </c>
      <c r="I360" s="8" t="s">
        <v>7782</v>
      </c>
    </row>
    <row r="361" spans="1:9" ht="12.75" customHeight="1" x14ac:dyDescent="0.3">
      <c r="A361" s="8" t="s">
        <v>3332</v>
      </c>
      <c r="B361" s="8" t="s">
        <v>1049</v>
      </c>
      <c r="C361" s="8" t="s">
        <v>5313</v>
      </c>
      <c r="D361" t="s">
        <v>1374</v>
      </c>
      <c r="E361" s="8" t="s">
        <v>1049</v>
      </c>
      <c r="F361" s="8" t="s">
        <v>21</v>
      </c>
      <c r="G361" s="8"/>
      <c r="H361" s="8" t="s">
        <v>3239</v>
      </c>
      <c r="I361" s="8" t="s">
        <v>7783</v>
      </c>
    </row>
    <row r="362" spans="1:9" ht="12.75" customHeight="1" x14ac:dyDescent="0.3">
      <c r="A362" s="8" t="s">
        <v>3334</v>
      </c>
      <c r="B362" s="8" t="s">
        <v>32</v>
      </c>
      <c r="C362" s="8" t="s">
        <v>5314</v>
      </c>
      <c r="D362">
        <v>4.2</v>
      </c>
      <c r="E362" s="8" t="s">
        <v>33</v>
      </c>
      <c r="F362" s="8" t="s">
        <v>21</v>
      </c>
      <c r="G362" s="8"/>
      <c r="H362" s="8" t="s">
        <v>3239</v>
      </c>
      <c r="I362" s="8" t="s">
        <v>7784</v>
      </c>
    </row>
    <row r="363" spans="1:9" ht="12.75" customHeight="1" x14ac:dyDescent="0.3">
      <c r="A363" s="8" t="s">
        <v>3336</v>
      </c>
      <c r="B363" s="8" t="s">
        <v>36</v>
      </c>
      <c r="C363" s="8" t="s">
        <v>5315</v>
      </c>
      <c r="D363">
        <v>19918.604651162801</v>
      </c>
      <c r="E363" s="8" t="s">
        <v>37</v>
      </c>
      <c r="F363" s="8" t="s">
        <v>21</v>
      </c>
      <c r="G363" s="8"/>
      <c r="H363" s="8" t="s">
        <v>3239</v>
      </c>
      <c r="I363" s="8" t="s">
        <v>7785</v>
      </c>
    </row>
    <row r="364" spans="1:9" ht="12.75" customHeight="1" x14ac:dyDescent="0.3">
      <c r="A364" s="8" t="s">
        <v>3338</v>
      </c>
      <c r="B364" s="8" t="s">
        <v>634</v>
      </c>
      <c r="C364" s="8" t="s">
        <v>5316</v>
      </c>
      <c r="D364">
        <v>19918.599999999999</v>
      </c>
      <c r="E364" s="8" t="s">
        <v>636</v>
      </c>
      <c r="F364" s="8" t="s">
        <v>21</v>
      </c>
      <c r="G364" s="8"/>
      <c r="H364" s="8" t="s">
        <v>3239</v>
      </c>
      <c r="I364" s="8" t="s">
        <v>7786</v>
      </c>
    </row>
    <row r="365" spans="1:9" ht="12.75" customHeight="1" x14ac:dyDescent="0.3">
      <c r="A365" s="8" t="s">
        <v>3340</v>
      </c>
      <c r="B365" s="8" t="s">
        <v>39</v>
      </c>
      <c r="C365" s="8" t="s">
        <v>5317</v>
      </c>
      <c r="D365">
        <v>0</v>
      </c>
      <c r="E365" s="8" t="s">
        <v>40</v>
      </c>
      <c r="F365" s="8" t="s">
        <v>21</v>
      </c>
      <c r="G365" s="8"/>
      <c r="H365" s="8" t="s">
        <v>3239</v>
      </c>
      <c r="I365" s="8" t="s">
        <v>7787</v>
      </c>
    </row>
    <row r="366" spans="1:9" ht="12.75" customHeight="1" x14ac:dyDescent="0.3">
      <c r="A366" s="8" t="s">
        <v>3342</v>
      </c>
      <c r="B366" s="8" t="s">
        <v>3343</v>
      </c>
      <c r="C366" s="8" t="s">
        <v>5318</v>
      </c>
      <c r="D366">
        <v>0</v>
      </c>
      <c r="E366" s="8" t="s">
        <v>3345</v>
      </c>
      <c r="F366" s="8" t="s">
        <v>21</v>
      </c>
      <c r="G366" s="8"/>
      <c r="H366" s="8" t="s">
        <v>3239</v>
      </c>
      <c r="I366" s="8" t="s">
        <v>7788</v>
      </c>
    </row>
    <row r="367" spans="1:9" ht="12.75" customHeight="1" x14ac:dyDescent="0.3">
      <c r="A367" s="8" t="s">
        <v>3342</v>
      </c>
      <c r="B367" s="8" t="s">
        <v>3346</v>
      </c>
      <c r="C367" s="8" t="s">
        <v>5319</v>
      </c>
      <c r="D367">
        <v>0</v>
      </c>
      <c r="E367" s="8" t="s">
        <v>3348</v>
      </c>
      <c r="F367" s="8" t="s">
        <v>21</v>
      </c>
      <c r="G367" s="8"/>
      <c r="H367" s="8" t="s">
        <v>3239</v>
      </c>
      <c r="I367" s="8" t="s">
        <v>7789</v>
      </c>
    </row>
    <row r="368" spans="1:9" ht="12.75" customHeight="1" x14ac:dyDescent="0.3">
      <c r="A368" s="8" t="s">
        <v>3342</v>
      </c>
      <c r="B368" s="8" t="s">
        <v>3349</v>
      </c>
      <c r="C368" s="8" t="s">
        <v>5320</v>
      </c>
      <c r="D368">
        <v>1</v>
      </c>
      <c r="E368" s="8" t="s">
        <v>3351</v>
      </c>
      <c r="F368" s="8" t="s">
        <v>21</v>
      </c>
      <c r="G368" s="8"/>
      <c r="H368" s="8" t="s">
        <v>3239</v>
      </c>
      <c r="I368" s="8" t="s">
        <v>7790</v>
      </c>
    </row>
    <row r="369" spans="1:9" ht="12.75" customHeight="1" x14ac:dyDescent="0.3">
      <c r="A369" s="8" t="s">
        <v>3342</v>
      </c>
      <c r="B369" s="8" t="s">
        <v>3352</v>
      </c>
      <c r="C369" s="8" t="s">
        <v>5321</v>
      </c>
      <c r="D369">
        <v>0</v>
      </c>
      <c r="E369" s="8" t="s">
        <v>3354</v>
      </c>
      <c r="F369" s="8" t="s">
        <v>21</v>
      </c>
      <c r="G369" s="8"/>
      <c r="H369" s="8" t="s">
        <v>3239</v>
      </c>
      <c r="I369" s="8" t="s">
        <v>7791</v>
      </c>
    </row>
    <row r="370" spans="1:9" ht="12.75" customHeight="1" x14ac:dyDescent="0.3">
      <c r="A370" s="8" t="s">
        <v>3342</v>
      </c>
      <c r="B370" s="8" t="s">
        <v>3355</v>
      </c>
      <c r="C370" s="8" t="s">
        <v>5322</v>
      </c>
      <c r="D370">
        <v>1</v>
      </c>
      <c r="E370" s="8" t="s">
        <v>3357</v>
      </c>
      <c r="F370" s="8" t="s">
        <v>21</v>
      </c>
      <c r="G370" s="8"/>
      <c r="H370" s="8" t="s">
        <v>3239</v>
      </c>
      <c r="I370" s="8" t="s">
        <v>7792</v>
      </c>
    </row>
    <row r="371" spans="1:9" ht="12.75" customHeight="1" x14ac:dyDescent="0.3">
      <c r="A371" s="8" t="s">
        <v>3342</v>
      </c>
      <c r="B371" s="8" t="s">
        <v>3358</v>
      </c>
      <c r="C371" s="8" t="s">
        <v>5323</v>
      </c>
      <c r="D371">
        <v>0</v>
      </c>
      <c r="E371" s="8" t="s">
        <v>3360</v>
      </c>
      <c r="F371" s="8" t="s">
        <v>21</v>
      </c>
      <c r="G371" s="8"/>
      <c r="H371" s="8" t="s">
        <v>3239</v>
      </c>
      <c r="I371" s="8" t="s">
        <v>7793</v>
      </c>
    </row>
    <row r="372" spans="1:9" ht="12.75" customHeight="1" x14ac:dyDescent="0.3">
      <c r="A372" s="8" t="s">
        <v>3342</v>
      </c>
      <c r="B372" s="8" t="s">
        <v>3361</v>
      </c>
      <c r="C372" s="8" t="s">
        <v>5324</v>
      </c>
      <c r="D372">
        <v>-1</v>
      </c>
      <c r="E372" s="8" t="s">
        <v>3363</v>
      </c>
      <c r="F372" s="8" t="s">
        <v>21</v>
      </c>
      <c r="G372" s="8"/>
      <c r="H372" s="8" t="s">
        <v>3239</v>
      </c>
      <c r="I372" s="8" t="s">
        <v>7794</v>
      </c>
    </row>
    <row r="373" spans="1:9" ht="12.75" customHeight="1" x14ac:dyDescent="0.3">
      <c r="A373" s="8" t="s">
        <v>3342</v>
      </c>
      <c r="B373" s="8" t="s">
        <v>3364</v>
      </c>
      <c r="C373" s="8" t="s">
        <v>5325</v>
      </c>
      <c r="D373">
        <v>0</v>
      </c>
      <c r="E373" s="8" t="s">
        <v>3366</v>
      </c>
      <c r="F373" s="8" t="s">
        <v>21</v>
      </c>
      <c r="G373" s="8"/>
      <c r="H373" s="8" t="s">
        <v>3239</v>
      </c>
      <c r="I373" s="8" t="s">
        <v>7795</v>
      </c>
    </row>
    <row r="374" spans="1:9" ht="12.75" customHeight="1" x14ac:dyDescent="0.3">
      <c r="A374" s="8" t="s">
        <v>3342</v>
      </c>
      <c r="B374" s="8" t="s">
        <v>3367</v>
      </c>
      <c r="C374" s="8" t="s">
        <v>5326</v>
      </c>
      <c r="D374">
        <v>0</v>
      </c>
      <c r="E374" s="8" t="s">
        <v>3369</v>
      </c>
      <c r="F374" s="8" t="s">
        <v>21</v>
      </c>
      <c r="G374" s="8"/>
      <c r="H374" s="8" t="s">
        <v>3239</v>
      </c>
      <c r="I374" s="8" t="s">
        <v>7796</v>
      </c>
    </row>
    <row r="375" spans="1:9" ht="12.75" customHeight="1" x14ac:dyDescent="0.3">
      <c r="A375" s="8" t="s">
        <v>3370</v>
      </c>
      <c r="B375" s="8" t="s">
        <v>353</v>
      </c>
      <c r="C375" s="8" t="s">
        <v>5327</v>
      </c>
      <c r="D375">
        <v>30</v>
      </c>
      <c r="E375" s="8" t="s">
        <v>355</v>
      </c>
      <c r="F375" s="8" t="s">
        <v>21</v>
      </c>
      <c r="G375" s="8"/>
      <c r="H375" s="8" t="s">
        <v>3239</v>
      </c>
      <c r="I375" s="8" t="s">
        <v>7797</v>
      </c>
    </row>
    <row r="376" spans="1:9" ht="12.75" customHeight="1" x14ac:dyDescent="0.3">
      <c r="A376" s="8" t="s">
        <v>3372</v>
      </c>
      <c r="B376" s="8" t="s">
        <v>1009</v>
      </c>
      <c r="C376" s="8" t="s">
        <v>5328</v>
      </c>
      <c r="D376">
        <v>3</v>
      </c>
      <c r="E376" s="8" t="s">
        <v>1011</v>
      </c>
      <c r="F376" s="8" t="s">
        <v>21</v>
      </c>
      <c r="G376" s="8"/>
      <c r="H376" s="8" t="s">
        <v>3239</v>
      </c>
      <c r="I376" s="8" t="s">
        <v>7798</v>
      </c>
    </row>
    <row r="377" spans="1:9" ht="12.75" customHeight="1" x14ac:dyDescent="0.3">
      <c r="A377" s="8" t="s">
        <v>4332</v>
      </c>
      <c r="B377" s="8" t="s">
        <v>4400</v>
      </c>
      <c r="C377" s="8" t="s">
        <v>5329</v>
      </c>
      <c r="E377" s="8"/>
      <c r="F377" s="8" t="s">
        <v>21</v>
      </c>
      <c r="G377" s="8" t="s">
        <v>1824</v>
      </c>
      <c r="H377" s="8" t="s">
        <v>3236</v>
      </c>
      <c r="I377" s="8" t="s">
        <v>7799</v>
      </c>
    </row>
    <row r="378" spans="1:9" ht="12.75" customHeight="1" x14ac:dyDescent="0.3">
      <c r="A378" s="8" t="s">
        <v>4335</v>
      </c>
      <c r="B378" s="8" t="s">
        <v>547</v>
      </c>
      <c r="C378" s="8" t="s">
        <v>5330</v>
      </c>
      <c r="D378">
        <v>1500</v>
      </c>
      <c r="E378" s="8" t="s">
        <v>549</v>
      </c>
      <c r="F378" s="8" t="s">
        <v>21</v>
      </c>
      <c r="G378" s="8"/>
      <c r="H378" s="8" t="s">
        <v>3239</v>
      </c>
      <c r="I378" s="8" t="s">
        <v>7800</v>
      </c>
    </row>
    <row r="379" spans="1:9" ht="12.75" customHeight="1" x14ac:dyDescent="0.3">
      <c r="A379" s="8" t="s">
        <v>4337</v>
      </c>
      <c r="B379" s="8" t="s">
        <v>978</v>
      </c>
      <c r="C379" s="8" t="s">
        <v>5331</v>
      </c>
      <c r="D379">
        <v>29</v>
      </c>
      <c r="E379" s="8" t="s">
        <v>980</v>
      </c>
      <c r="F379" s="8" t="s">
        <v>21</v>
      </c>
      <c r="G379" s="8"/>
      <c r="H379" s="8" t="s">
        <v>3239</v>
      </c>
      <c r="I379" s="8" t="s">
        <v>7801</v>
      </c>
    </row>
    <row r="380" spans="1:9" ht="12.75" customHeight="1" x14ac:dyDescent="0.3">
      <c r="A380" s="8" t="s">
        <v>4339</v>
      </c>
      <c r="B380" s="8" t="s">
        <v>982</v>
      </c>
      <c r="C380" s="8" t="s">
        <v>5332</v>
      </c>
      <c r="D380">
        <v>1</v>
      </c>
      <c r="E380" s="8" t="s">
        <v>984</v>
      </c>
      <c r="F380" s="8" t="s">
        <v>21</v>
      </c>
      <c r="G380" s="8"/>
      <c r="H380" s="8" t="s">
        <v>3239</v>
      </c>
      <c r="I380" s="8" t="s">
        <v>7802</v>
      </c>
    </row>
    <row r="381" spans="1:9" ht="12.75" customHeight="1" x14ac:dyDescent="0.3">
      <c r="A381" s="8" t="s">
        <v>3377</v>
      </c>
      <c r="B381" s="8" t="s">
        <v>344</v>
      </c>
      <c r="C381" s="8" t="s">
        <v>5333</v>
      </c>
      <c r="D381">
        <v>0.79200000000000004</v>
      </c>
      <c r="E381" s="8" t="s">
        <v>346</v>
      </c>
      <c r="F381" s="8" t="s">
        <v>21</v>
      </c>
      <c r="G381" s="8"/>
      <c r="H381" s="8" t="s">
        <v>3239</v>
      </c>
      <c r="I381" s="8" t="s">
        <v>7803</v>
      </c>
    </row>
    <row r="382" spans="1:9" ht="12.75" customHeight="1" x14ac:dyDescent="0.3">
      <c r="A382" s="8" t="s">
        <v>3438</v>
      </c>
      <c r="B382" s="8" t="s">
        <v>3439</v>
      </c>
      <c r="C382" s="8" t="s">
        <v>5334</v>
      </c>
      <c r="E382" s="8"/>
      <c r="F382" s="8" t="s">
        <v>21</v>
      </c>
      <c r="G382" s="8" t="s">
        <v>54</v>
      </c>
      <c r="H382" s="8" t="s">
        <v>3236</v>
      </c>
      <c r="I382" s="8" t="s">
        <v>7804</v>
      </c>
    </row>
    <row r="383" spans="1:9" ht="12.75" customHeight="1" x14ac:dyDescent="0.3">
      <c r="A383" s="8" t="s">
        <v>3310</v>
      </c>
      <c r="B383" s="8" t="s">
        <v>23</v>
      </c>
      <c r="C383" s="8" t="s">
        <v>5335</v>
      </c>
      <c r="D383">
        <v>27</v>
      </c>
      <c r="E383" s="8" t="s">
        <v>25</v>
      </c>
      <c r="F383" s="8" t="s">
        <v>21</v>
      </c>
      <c r="G383" s="8"/>
      <c r="H383" s="8" t="s">
        <v>3239</v>
      </c>
      <c r="I383" s="8" t="s">
        <v>7805</v>
      </c>
    </row>
    <row r="384" spans="1:9" ht="12.75" customHeight="1" x14ac:dyDescent="0.3">
      <c r="A384" s="8" t="s">
        <v>3312</v>
      </c>
      <c r="B384" s="8" t="s">
        <v>26</v>
      </c>
      <c r="C384" s="8" t="s">
        <v>5336</v>
      </c>
      <c r="D384">
        <v>-5</v>
      </c>
      <c r="E384" s="8" t="s">
        <v>27</v>
      </c>
      <c r="F384" s="8" t="s">
        <v>21</v>
      </c>
      <c r="G384" s="8"/>
      <c r="H384" s="8" t="s">
        <v>3239</v>
      </c>
      <c r="I384" s="8" t="s">
        <v>7806</v>
      </c>
    </row>
    <row r="385" spans="1:9" ht="12.75" customHeight="1" x14ac:dyDescent="0.3">
      <c r="A385" s="8" t="s">
        <v>3314</v>
      </c>
      <c r="B385" s="8" t="s">
        <v>28</v>
      </c>
      <c r="C385" s="8" t="s">
        <v>5337</v>
      </c>
      <c r="D385">
        <v>1.85149700598802</v>
      </c>
      <c r="E385" s="8" t="s">
        <v>29</v>
      </c>
      <c r="F385" s="8" t="s">
        <v>21</v>
      </c>
      <c r="G385" s="8"/>
      <c r="H385" s="8" t="s">
        <v>3239</v>
      </c>
      <c r="I385" s="8" t="s">
        <v>7807</v>
      </c>
    </row>
    <row r="386" spans="1:9" ht="12.75" customHeight="1" x14ac:dyDescent="0.3">
      <c r="A386" s="8" t="s">
        <v>3316</v>
      </c>
      <c r="B386" s="8" t="s">
        <v>754</v>
      </c>
      <c r="C386" s="8" t="s">
        <v>5338</v>
      </c>
      <c r="D386">
        <v>1.8</v>
      </c>
      <c r="E386" s="8" t="s">
        <v>756</v>
      </c>
      <c r="F386" s="8" t="s">
        <v>21</v>
      </c>
      <c r="G386" s="8"/>
      <c r="H386" s="8" t="s">
        <v>3239</v>
      </c>
      <c r="I386" s="8" t="s">
        <v>7808</v>
      </c>
    </row>
    <row r="387" spans="1:9" ht="12.75" customHeight="1" x14ac:dyDescent="0.3">
      <c r="A387" s="8" t="s">
        <v>3318</v>
      </c>
      <c r="B387" s="8" t="s">
        <v>1054</v>
      </c>
      <c r="C387" s="8" t="s">
        <v>5339</v>
      </c>
      <c r="D387" t="s">
        <v>1379</v>
      </c>
      <c r="E387" s="8" t="s">
        <v>1054</v>
      </c>
      <c r="F387" s="8" t="s">
        <v>21</v>
      </c>
      <c r="G387" s="8"/>
      <c r="H387" s="8" t="s">
        <v>3239</v>
      </c>
      <c r="I387" s="8" t="s">
        <v>7809</v>
      </c>
    </row>
    <row r="388" spans="1:9" ht="12.75" customHeight="1" x14ac:dyDescent="0.3">
      <c r="A388" s="8" t="s">
        <v>3320</v>
      </c>
      <c r="B388" s="8" t="s">
        <v>3321</v>
      </c>
      <c r="C388" s="8" t="s">
        <v>5340</v>
      </c>
      <c r="D388">
        <v>27</v>
      </c>
      <c r="E388" s="8" t="s">
        <v>3323</v>
      </c>
      <c r="F388" s="8" t="s">
        <v>21</v>
      </c>
      <c r="G388" s="8"/>
      <c r="H388" s="8" t="s">
        <v>3239</v>
      </c>
      <c r="I388" s="8" t="s">
        <v>7810</v>
      </c>
    </row>
    <row r="389" spans="1:9" ht="12.75" customHeight="1" x14ac:dyDescent="0.3">
      <c r="A389" s="8" t="s">
        <v>3320</v>
      </c>
      <c r="B389" s="8" t="s">
        <v>3324</v>
      </c>
      <c r="C389" s="8" t="s">
        <v>5341</v>
      </c>
      <c r="D389">
        <v>-5</v>
      </c>
      <c r="E389" s="8" t="s">
        <v>3326</v>
      </c>
      <c r="F389" s="8" t="s">
        <v>21</v>
      </c>
      <c r="G389" s="8"/>
      <c r="H389" s="8" t="s">
        <v>3239</v>
      </c>
      <c r="I389" s="8" t="s">
        <v>7811</v>
      </c>
    </row>
    <row r="390" spans="1:9" ht="12.75" customHeight="1" x14ac:dyDescent="0.3">
      <c r="A390" s="8" t="s">
        <v>3320</v>
      </c>
      <c r="B390" s="8" t="s">
        <v>3327</v>
      </c>
      <c r="C390" s="8" t="s">
        <v>5342</v>
      </c>
      <c r="D390">
        <v>1.8</v>
      </c>
      <c r="E390" s="8" t="s">
        <v>3329</v>
      </c>
      <c r="F390" s="8" t="s">
        <v>21</v>
      </c>
      <c r="G390" s="8"/>
      <c r="H390" s="8" t="s">
        <v>3239</v>
      </c>
      <c r="I390" s="8" t="s">
        <v>7812</v>
      </c>
    </row>
    <row r="391" spans="1:9" ht="12.75" customHeight="1" x14ac:dyDescent="0.3">
      <c r="A391" s="8" t="s">
        <v>3330</v>
      </c>
      <c r="B391" s="8" t="s">
        <v>1013</v>
      </c>
      <c r="C391" s="8" t="s">
        <v>5343</v>
      </c>
      <c r="D391">
        <v>2.8</v>
      </c>
      <c r="E391" s="8" t="s">
        <v>1015</v>
      </c>
      <c r="F391" s="8" t="s">
        <v>21</v>
      </c>
      <c r="G391" s="8"/>
      <c r="H391" s="8" t="s">
        <v>3239</v>
      </c>
      <c r="I391" s="8" t="s">
        <v>7813</v>
      </c>
    </row>
    <row r="392" spans="1:9" ht="12.75" customHeight="1" x14ac:dyDescent="0.3">
      <c r="A392" s="8" t="s">
        <v>3332</v>
      </c>
      <c r="B392" s="8" t="s">
        <v>1049</v>
      </c>
      <c r="C392" s="8" t="s">
        <v>5344</v>
      </c>
      <c r="D392" t="s">
        <v>1374</v>
      </c>
      <c r="E392" s="8" t="s">
        <v>1049</v>
      </c>
      <c r="F392" s="8" t="s">
        <v>21</v>
      </c>
      <c r="G392" s="8"/>
      <c r="H392" s="8" t="s">
        <v>3239</v>
      </c>
      <c r="I392" s="8" t="s">
        <v>7814</v>
      </c>
    </row>
    <row r="393" spans="1:9" ht="12.75" customHeight="1" x14ac:dyDescent="0.3">
      <c r="A393" s="8" t="s">
        <v>3334</v>
      </c>
      <c r="B393" s="8" t="s">
        <v>32</v>
      </c>
      <c r="C393" s="8" t="s">
        <v>5345</v>
      </c>
      <c r="D393">
        <v>6</v>
      </c>
      <c r="E393" s="8" t="s">
        <v>33</v>
      </c>
      <c r="F393" s="8" t="s">
        <v>21</v>
      </c>
      <c r="G393" s="8"/>
      <c r="H393" s="8" t="s">
        <v>3239</v>
      </c>
      <c r="I393" s="8" t="s">
        <v>7815</v>
      </c>
    </row>
    <row r="394" spans="1:9" ht="12.75" customHeight="1" x14ac:dyDescent="0.3">
      <c r="A394" s="8" t="s">
        <v>3336</v>
      </c>
      <c r="B394" s="8" t="s">
        <v>36</v>
      </c>
      <c r="C394" s="8" t="s">
        <v>5346</v>
      </c>
      <c r="D394">
        <v>29127.906976744202</v>
      </c>
      <c r="E394" s="8" t="s">
        <v>37</v>
      </c>
      <c r="F394" s="8" t="s">
        <v>21</v>
      </c>
      <c r="G394" s="8"/>
      <c r="H394" s="8" t="s">
        <v>3239</v>
      </c>
      <c r="I394" s="8" t="s">
        <v>7816</v>
      </c>
    </row>
    <row r="395" spans="1:9" ht="12.75" customHeight="1" x14ac:dyDescent="0.3">
      <c r="A395" s="8" t="s">
        <v>3338</v>
      </c>
      <c r="B395" s="8" t="s">
        <v>634</v>
      </c>
      <c r="C395" s="8" t="s">
        <v>5347</v>
      </c>
      <c r="D395">
        <v>29127.91</v>
      </c>
      <c r="E395" s="8" t="s">
        <v>636</v>
      </c>
      <c r="F395" s="8" t="s">
        <v>21</v>
      </c>
      <c r="G395" s="8"/>
      <c r="H395" s="8" t="s">
        <v>3239</v>
      </c>
      <c r="I395" s="8" t="s">
        <v>7817</v>
      </c>
    </row>
    <row r="396" spans="1:9" ht="12.75" customHeight="1" x14ac:dyDescent="0.3">
      <c r="A396" s="8" t="s">
        <v>3340</v>
      </c>
      <c r="B396" s="8" t="s">
        <v>39</v>
      </c>
      <c r="C396" s="8" t="s">
        <v>5348</v>
      </c>
      <c r="D396">
        <v>0</v>
      </c>
      <c r="E396" s="8" t="s">
        <v>40</v>
      </c>
      <c r="F396" s="8" t="s">
        <v>21</v>
      </c>
      <c r="G396" s="8"/>
      <c r="H396" s="8" t="s">
        <v>3239</v>
      </c>
      <c r="I396" s="8" t="s">
        <v>7818</v>
      </c>
    </row>
    <row r="397" spans="1:9" ht="12.75" customHeight="1" x14ac:dyDescent="0.3">
      <c r="A397" s="8" t="s">
        <v>3342</v>
      </c>
      <c r="B397" s="8" t="s">
        <v>3343</v>
      </c>
      <c r="C397" s="8" t="s">
        <v>5349</v>
      </c>
      <c r="D397">
        <v>0</v>
      </c>
      <c r="E397" s="8" t="s">
        <v>3345</v>
      </c>
      <c r="F397" s="8" t="s">
        <v>21</v>
      </c>
      <c r="G397" s="8"/>
      <c r="H397" s="8" t="s">
        <v>3239</v>
      </c>
      <c r="I397" s="8" t="s">
        <v>7819</v>
      </c>
    </row>
    <row r="398" spans="1:9" ht="12.75" customHeight="1" x14ac:dyDescent="0.3">
      <c r="A398" s="8" t="s">
        <v>3342</v>
      </c>
      <c r="B398" s="8" t="s">
        <v>3346</v>
      </c>
      <c r="C398" s="8" t="s">
        <v>5350</v>
      </c>
      <c r="D398">
        <v>0</v>
      </c>
      <c r="E398" s="8" t="s">
        <v>3348</v>
      </c>
      <c r="F398" s="8" t="s">
        <v>21</v>
      </c>
      <c r="G398" s="8"/>
      <c r="H398" s="8" t="s">
        <v>3239</v>
      </c>
      <c r="I398" s="8" t="s">
        <v>7820</v>
      </c>
    </row>
    <row r="399" spans="1:9" ht="12.75" customHeight="1" x14ac:dyDescent="0.3">
      <c r="A399" s="8" t="s">
        <v>3342</v>
      </c>
      <c r="B399" s="8" t="s">
        <v>3349</v>
      </c>
      <c r="C399" s="8" t="s">
        <v>5351</v>
      </c>
      <c r="D399">
        <v>1</v>
      </c>
      <c r="E399" s="8" t="s">
        <v>3351</v>
      </c>
      <c r="F399" s="8" t="s">
        <v>21</v>
      </c>
      <c r="G399" s="8"/>
      <c r="H399" s="8" t="s">
        <v>3239</v>
      </c>
      <c r="I399" s="8" t="s">
        <v>7821</v>
      </c>
    </row>
    <row r="400" spans="1:9" ht="12.75" customHeight="1" x14ac:dyDescent="0.3">
      <c r="A400" s="8" t="s">
        <v>3342</v>
      </c>
      <c r="B400" s="8" t="s">
        <v>3352</v>
      </c>
      <c r="C400" s="8" t="s">
        <v>5352</v>
      </c>
      <c r="D400">
        <v>0</v>
      </c>
      <c r="E400" s="8" t="s">
        <v>3354</v>
      </c>
      <c r="F400" s="8" t="s">
        <v>21</v>
      </c>
      <c r="G400" s="8"/>
      <c r="H400" s="8" t="s">
        <v>3239</v>
      </c>
      <c r="I400" s="8" t="s">
        <v>7822</v>
      </c>
    </row>
    <row r="401" spans="1:9" ht="12.75" customHeight="1" x14ac:dyDescent="0.3">
      <c r="A401" s="8" t="s">
        <v>3342</v>
      </c>
      <c r="B401" s="8" t="s">
        <v>3355</v>
      </c>
      <c r="C401" s="8" t="s">
        <v>5353</v>
      </c>
      <c r="D401">
        <v>1</v>
      </c>
      <c r="E401" s="8" t="s">
        <v>3357</v>
      </c>
      <c r="F401" s="8" t="s">
        <v>21</v>
      </c>
      <c r="G401" s="8"/>
      <c r="H401" s="8" t="s">
        <v>3239</v>
      </c>
      <c r="I401" s="8" t="s">
        <v>7823</v>
      </c>
    </row>
    <row r="402" spans="1:9" ht="12.75" customHeight="1" x14ac:dyDescent="0.3">
      <c r="A402" s="8" t="s">
        <v>3342</v>
      </c>
      <c r="B402" s="8" t="s">
        <v>3358</v>
      </c>
      <c r="C402" s="8" t="s">
        <v>5354</v>
      </c>
      <c r="D402">
        <v>0</v>
      </c>
      <c r="E402" s="8" t="s">
        <v>3360</v>
      </c>
      <c r="F402" s="8" t="s">
        <v>21</v>
      </c>
      <c r="G402" s="8"/>
      <c r="H402" s="8" t="s">
        <v>3239</v>
      </c>
      <c r="I402" s="8" t="s">
        <v>7824</v>
      </c>
    </row>
    <row r="403" spans="1:9" ht="12.75" customHeight="1" x14ac:dyDescent="0.3">
      <c r="A403" s="8" t="s">
        <v>3342</v>
      </c>
      <c r="B403" s="8" t="s">
        <v>3361</v>
      </c>
      <c r="C403" s="8" t="s">
        <v>5355</v>
      </c>
      <c r="D403">
        <v>-1</v>
      </c>
      <c r="E403" s="8" t="s">
        <v>3363</v>
      </c>
      <c r="F403" s="8" t="s">
        <v>21</v>
      </c>
      <c r="G403" s="8"/>
      <c r="H403" s="8" t="s">
        <v>3239</v>
      </c>
      <c r="I403" s="8" t="s">
        <v>7825</v>
      </c>
    </row>
    <row r="404" spans="1:9" ht="12.75" customHeight="1" x14ac:dyDescent="0.3">
      <c r="A404" s="8" t="s">
        <v>3342</v>
      </c>
      <c r="B404" s="8" t="s">
        <v>3364</v>
      </c>
      <c r="C404" s="8" t="s">
        <v>5356</v>
      </c>
      <c r="D404">
        <v>0</v>
      </c>
      <c r="E404" s="8" t="s">
        <v>3366</v>
      </c>
      <c r="F404" s="8" t="s">
        <v>21</v>
      </c>
      <c r="G404" s="8"/>
      <c r="H404" s="8" t="s">
        <v>3239</v>
      </c>
      <c r="I404" s="8" t="s">
        <v>7826</v>
      </c>
    </row>
    <row r="405" spans="1:9" ht="12.75" customHeight="1" x14ac:dyDescent="0.3">
      <c r="A405" s="8" t="s">
        <v>3342</v>
      </c>
      <c r="B405" s="8" t="s">
        <v>3367</v>
      </c>
      <c r="C405" s="8" t="s">
        <v>5357</v>
      </c>
      <c r="D405">
        <v>0</v>
      </c>
      <c r="E405" s="8" t="s">
        <v>3369</v>
      </c>
      <c r="F405" s="8" t="s">
        <v>21</v>
      </c>
      <c r="G405" s="8"/>
      <c r="H405" s="8" t="s">
        <v>3239</v>
      </c>
      <c r="I405" s="8" t="s">
        <v>7827</v>
      </c>
    </row>
    <row r="406" spans="1:9" ht="12.75" customHeight="1" x14ac:dyDescent="0.3">
      <c r="A406" s="8" t="s">
        <v>3370</v>
      </c>
      <c r="B406" s="8" t="s">
        <v>353</v>
      </c>
      <c r="C406" s="8" t="s">
        <v>5358</v>
      </c>
      <c r="D406">
        <v>45</v>
      </c>
      <c r="E406" s="8" t="s">
        <v>355</v>
      </c>
      <c r="F406" s="8" t="s">
        <v>21</v>
      </c>
      <c r="G406" s="8"/>
      <c r="H406" s="8" t="s">
        <v>3239</v>
      </c>
      <c r="I406" s="8" t="s">
        <v>7828</v>
      </c>
    </row>
    <row r="407" spans="1:9" ht="12.75" customHeight="1" x14ac:dyDescent="0.3">
      <c r="A407" s="8" t="s">
        <v>3372</v>
      </c>
      <c r="B407" s="8" t="s">
        <v>1009</v>
      </c>
      <c r="C407" s="8" t="s">
        <v>5359</v>
      </c>
      <c r="D407">
        <v>3</v>
      </c>
      <c r="E407" s="8" t="s">
        <v>1011</v>
      </c>
      <c r="F407" s="8" t="s">
        <v>21</v>
      </c>
      <c r="G407" s="8"/>
      <c r="H407" s="8" t="s">
        <v>3239</v>
      </c>
      <c r="I407" s="8" t="s">
        <v>7829</v>
      </c>
    </row>
    <row r="408" spans="1:9" ht="12.75" customHeight="1" x14ac:dyDescent="0.3">
      <c r="A408" s="8" t="s">
        <v>4332</v>
      </c>
      <c r="B408" s="8" t="s">
        <v>4432</v>
      </c>
      <c r="C408" s="8" t="s">
        <v>5360</v>
      </c>
      <c r="E408" s="8"/>
      <c r="F408" s="8" t="s">
        <v>21</v>
      </c>
      <c r="G408" s="8" t="s">
        <v>1824</v>
      </c>
      <c r="H408" s="8" t="s">
        <v>3236</v>
      </c>
      <c r="I408" s="8" t="s">
        <v>7830</v>
      </c>
    </row>
    <row r="409" spans="1:9" ht="12.75" customHeight="1" x14ac:dyDescent="0.3">
      <c r="A409" s="8" t="s">
        <v>4335</v>
      </c>
      <c r="B409" s="8" t="s">
        <v>547</v>
      </c>
      <c r="C409" s="8" t="s">
        <v>5361</v>
      </c>
      <c r="D409">
        <v>1500</v>
      </c>
      <c r="E409" s="8" t="s">
        <v>549</v>
      </c>
      <c r="F409" s="8" t="s">
        <v>21</v>
      </c>
      <c r="G409" s="8"/>
      <c r="H409" s="8" t="s">
        <v>3239</v>
      </c>
      <c r="I409" s="8" t="s">
        <v>7831</v>
      </c>
    </row>
    <row r="410" spans="1:9" ht="12.75" customHeight="1" x14ac:dyDescent="0.3">
      <c r="A410" s="8" t="s">
        <v>4337</v>
      </c>
      <c r="B410" s="8" t="s">
        <v>978</v>
      </c>
      <c r="C410" s="8" t="s">
        <v>5362</v>
      </c>
      <c r="D410">
        <v>29</v>
      </c>
      <c r="E410" s="8" t="s">
        <v>980</v>
      </c>
      <c r="F410" s="8" t="s">
        <v>21</v>
      </c>
      <c r="G410" s="8"/>
      <c r="H410" s="8" t="s">
        <v>3239</v>
      </c>
      <c r="I410" s="8" t="s">
        <v>7832</v>
      </c>
    </row>
    <row r="411" spans="1:9" ht="12.75" customHeight="1" x14ac:dyDescent="0.3">
      <c r="A411" s="8" t="s">
        <v>4339</v>
      </c>
      <c r="B411" s="8" t="s">
        <v>982</v>
      </c>
      <c r="C411" s="8" t="s">
        <v>5363</v>
      </c>
      <c r="D411">
        <v>1</v>
      </c>
      <c r="E411" s="8" t="s">
        <v>984</v>
      </c>
      <c r="F411" s="8" t="s">
        <v>21</v>
      </c>
      <c r="G411" s="8"/>
      <c r="H411" s="8" t="s">
        <v>3239</v>
      </c>
      <c r="I411" s="8" t="s">
        <v>7833</v>
      </c>
    </row>
    <row r="412" spans="1:9" ht="12.75" customHeight="1" x14ac:dyDescent="0.3">
      <c r="A412" s="8" t="s">
        <v>3377</v>
      </c>
      <c r="B412" s="8" t="s">
        <v>344</v>
      </c>
      <c r="C412" s="8" t="s">
        <v>5364</v>
      </c>
      <c r="D412">
        <v>0.79200000000000004</v>
      </c>
      <c r="E412" s="8" t="s">
        <v>346</v>
      </c>
      <c r="F412" s="8" t="s">
        <v>21</v>
      </c>
      <c r="G412" s="8"/>
      <c r="H412" s="8" t="s">
        <v>3239</v>
      </c>
      <c r="I412" s="8" t="s">
        <v>7834</v>
      </c>
    </row>
    <row r="413" spans="1:9" ht="12.75" customHeight="1" x14ac:dyDescent="0.3">
      <c r="A413" s="8" t="s">
        <v>3466</v>
      </c>
      <c r="B413" s="8" t="s">
        <v>3467</v>
      </c>
      <c r="C413" s="8" t="s">
        <v>5365</v>
      </c>
      <c r="E413" s="8"/>
      <c r="F413" s="8" t="s">
        <v>21</v>
      </c>
      <c r="G413" s="8" t="s">
        <v>54</v>
      </c>
      <c r="H413" s="8" t="s">
        <v>3236</v>
      </c>
      <c r="I413" s="8" t="s">
        <v>7835</v>
      </c>
    </row>
    <row r="414" spans="1:9" ht="12.75" customHeight="1" x14ac:dyDescent="0.3">
      <c r="A414" s="8" t="s">
        <v>3310</v>
      </c>
      <c r="B414" s="8" t="s">
        <v>23</v>
      </c>
      <c r="C414" s="8" t="s">
        <v>5366</v>
      </c>
      <c r="D414">
        <v>22</v>
      </c>
      <c r="E414" s="8" t="s">
        <v>25</v>
      </c>
      <c r="F414" s="8" t="s">
        <v>21</v>
      </c>
      <c r="G414" s="8"/>
      <c r="H414" s="8" t="s">
        <v>3239</v>
      </c>
      <c r="I414" s="8" t="s">
        <v>7836</v>
      </c>
    </row>
    <row r="415" spans="1:9" ht="12.75" customHeight="1" x14ac:dyDescent="0.3">
      <c r="A415" s="8" t="s">
        <v>3312</v>
      </c>
      <c r="B415" s="8" t="s">
        <v>26</v>
      </c>
      <c r="C415" s="8" t="s">
        <v>5367</v>
      </c>
      <c r="D415">
        <v>5</v>
      </c>
      <c r="E415" s="8" t="s">
        <v>27</v>
      </c>
      <c r="F415" s="8" t="s">
        <v>21</v>
      </c>
      <c r="G415" s="8"/>
      <c r="H415" s="8" t="s">
        <v>3239</v>
      </c>
      <c r="I415" s="8" t="s">
        <v>7837</v>
      </c>
    </row>
    <row r="416" spans="1:9" ht="12.75" customHeight="1" x14ac:dyDescent="0.3">
      <c r="A416" s="8" t="s">
        <v>3314</v>
      </c>
      <c r="B416" s="8" t="s">
        <v>28</v>
      </c>
      <c r="C416" s="8" t="s">
        <v>5368</v>
      </c>
      <c r="D416">
        <v>2</v>
      </c>
      <c r="E416" s="8" t="s">
        <v>29</v>
      </c>
      <c r="F416" s="8" t="s">
        <v>21</v>
      </c>
      <c r="G416" s="8"/>
      <c r="H416" s="8" t="s">
        <v>3239</v>
      </c>
      <c r="I416" s="8" t="s">
        <v>7838</v>
      </c>
    </row>
    <row r="417" spans="1:9" ht="12.75" customHeight="1" x14ac:dyDescent="0.3">
      <c r="A417" s="8" t="s">
        <v>3316</v>
      </c>
      <c r="B417" s="8" t="s">
        <v>754</v>
      </c>
      <c r="C417" s="8" t="s">
        <v>5369</v>
      </c>
      <c r="D417">
        <v>2</v>
      </c>
      <c r="E417" s="8" t="s">
        <v>756</v>
      </c>
      <c r="F417" s="8" t="s">
        <v>21</v>
      </c>
      <c r="G417" s="8"/>
      <c r="H417" s="8" t="s">
        <v>3239</v>
      </c>
      <c r="I417" s="8" t="s">
        <v>7839</v>
      </c>
    </row>
    <row r="418" spans="1:9" ht="12.75" customHeight="1" x14ac:dyDescent="0.3">
      <c r="A418" s="8" t="s">
        <v>3318</v>
      </c>
      <c r="B418" s="8" t="s">
        <v>1054</v>
      </c>
      <c r="C418" s="8" t="s">
        <v>5370</v>
      </c>
      <c r="D418" t="s">
        <v>1554</v>
      </c>
      <c r="E418" s="8" t="s">
        <v>1054</v>
      </c>
      <c r="F418" s="8" t="s">
        <v>21</v>
      </c>
      <c r="G418" s="8"/>
      <c r="H418" s="8" t="s">
        <v>3239</v>
      </c>
      <c r="I418" s="8" t="s">
        <v>7840</v>
      </c>
    </row>
    <row r="419" spans="1:9" ht="12.75" customHeight="1" x14ac:dyDescent="0.3">
      <c r="A419" s="8" t="s">
        <v>3320</v>
      </c>
      <c r="B419" s="8" t="s">
        <v>3321</v>
      </c>
      <c r="C419" s="8" t="s">
        <v>5371</v>
      </c>
      <c r="D419">
        <v>22</v>
      </c>
      <c r="E419" s="8" t="s">
        <v>3323</v>
      </c>
      <c r="F419" s="8" t="s">
        <v>21</v>
      </c>
      <c r="G419" s="8"/>
      <c r="H419" s="8" t="s">
        <v>3239</v>
      </c>
      <c r="I419" s="8" t="s">
        <v>7841</v>
      </c>
    </row>
    <row r="420" spans="1:9" ht="12.75" customHeight="1" x14ac:dyDescent="0.3">
      <c r="A420" s="8" t="s">
        <v>3320</v>
      </c>
      <c r="B420" s="8" t="s">
        <v>3324</v>
      </c>
      <c r="C420" s="8" t="s">
        <v>5372</v>
      </c>
      <c r="D420">
        <v>5</v>
      </c>
      <c r="E420" s="8" t="s">
        <v>3326</v>
      </c>
      <c r="F420" s="8" t="s">
        <v>21</v>
      </c>
      <c r="G420" s="8"/>
      <c r="H420" s="8" t="s">
        <v>3239</v>
      </c>
      <c r="I420" s="8" t="s">
        <v>7842</v>
      </c>
    </row>
    <row r="421" spans="1:9" ht="12.75" customHeight="1" x14ac:dyDescent="0.3">
      <c r="A421" s="8" t="s">
        <v>3320</v>
      </c>
      <c r="B421" s="8" t="s">
        <v>3327</v>
      </c>
      <c r="C421" s="8" t="s">
        <v>5373</v>
      </c>
      <c r="D421">
        <v>2</v>
      </c>
      <c r="E421" s="8" t="s">
        <v>3329</v>
      </c>
      <c r="F421" s="8" t="s">
        <v>21</v>
      </c>
      <c r="G421" s="8"/>
      <c r="H421" s="8" t="s">
        <v>3239</v>
      </c>
      <c r="I421" s="8" t="s">
        <v>7843</v>
      </c>
    </row>
    <row r="422" spans="1:9" ht="12.75" customHeight="1" x14ac:dyDescent="0.3">
      <c r="A422" s="8" t="s">
        <v>3330</v>
      </c>
      <c r="B422" s="8" t="s">
        <v>1013</v>
      </c>
      <c r="C422" s="8" t="s">
        <v>5374</v>
      </c>
      <c r="D422">
        <v>2.8</v>
      </c>
      <c r="E422" s="8" t="s">
        <v>1015</v>
      </c>
      <c r="F422" s="8" t="s">
        <v>21</v>
      </c>
      <c r="G422" s="8"/>
      <c r="H422" s="8" t="s">
        <v>3239</v>
      </c>
      <c r="I422" s="8" t="s">
        <v>7844</v>
      </c>
    </row>
    <row r="423" spans="1:9" ht="12.75" customHeight="1" x14ac:dyDescent="0.3">
      <c r="A423" s="8" t="s">
        <v>3332</v>
      </c>
      <c r="B423" s="8" t="s">
        <v>1049</v>
      </c>
      <c r="C423" s="8" t="s">
        <v>5375</v>
      </c>
      <c r="D423" t="s">
        <v>1374</v>
      </c>
      <c r="E423" s="8" t="s">
        <v>1049</v>
      </c>
      <c r="F423" s="8" t="s">
        <v>21</v>
      </c>
      <c r="G423" s="8"/>
      <c r="H423" s="8" t="s">
        <v>3239</v>
      </c>
      <c r="I423" s="8" t="s">
        <v>7845</v>
      </c>
    </row>
    <row r="424" spans="1:9" ht="12.75" customHeight="1" x14ac:dyDescent="0.3">
      <c r="A424" s="8" t="s">
        <v>3334</v>
      </c>
      <c r="B424" s="8" t="s">
        <v>32</v>
      </c>
      <c r="C424" s="8" t="s">
        <v>5376</v>
      </c>
      <c r="D424">
        <v>4.2</v>
      </c>
      <c r="E424" s="8" t="s">
        <v>33</v>
      </c>
      <c r="F424" s="8" t="s">
        <v>21</v>
      </c>
      <c r="G424" s="8"/>
      <c r="H424" s="8" t="s">
        <v>3239</v>
      </c>
      <c r="I424" s="8" t="s">
        <v>7846</v>
      </c>
    </row>
    <row r="425" spans="1:9" ht="12.75" customHeight="1" x14ac:dyDescent="0.3">
      <c r="A425" s="8" t="s">
        <v>3336</v>
      </c>
      <c r="B425" s="8" t="s">
        <v>36</v>
      </c>
      <c r="C425" s="8" t="s">
        <v>5377</v>
      </c>
      <c r="D425">
        <v>0</v>
      </c>
      <c r="E425" s="8" t="s">
        <v>37</v>
      </c>
      <c r="F425" s="8" t="s">
        <v>21</v>
      </c>
      <c r="G425" s="8"/>
      <c r="H425" s="8" t="s">
        <v>3239</v>
      </c>
      <c r="I425" s="8" t="s">
        <v>7847</v>
      </c>
    </row>
    <row r="426" spans="1:9" ht="12.75" customHeight="1" x14ac:dyDescent="0.3">
      <c r="A426" s="8" t="s">
        <v>3338</v>
      </c>
      <c r="B426" s="8" t="s">
        <v>634</v>
      </c>
      <c r="C426" s="8" t="s">
        <v>5378</v>
      </c>
      <c r="D426">
        <v>0</v>
      </c>
      <c r="E426" s="8" t="s">
        <v>636</v>
      </c>
      <c r="F426" s="8" t="s">
        <v>21</v>
      </c>
      <c r="G426" s="8"/>
      <c r="H426" s="8" t="s">
        <v>3239</v>
      </c>
      <c r="I426" s="8" t="s">
        <v>7848</v>
      </c>
    </row>
    <row r="427" spans="1:9" ht="12.75" customHeight="1" x14ac:dyDescent="0.3">
      <c r="A427" s="8" t="s">
        <v>3340</v>
      </c>
      <c r="B427" s="8" t="s">
        <v>39</v>
      </c>
      <c r="C427" s="8" t="s">
        <v>5379</v>
      </c>
      <c r="D427">
        <v>0</v>
      </c>
      <c r="E427" s="8" t="s">
        <v>40</v>
      </c>
      <c r="F427" s="8" t="s">
        <v>21</v>
      </c>
      <c r="G427" s="8"/>
      <c r="H427" s="8" t="s">
        <v>3239</v>
      </c>
      <c r="I427" s="8" t="s">
        <v>7849</v>
      </c>
    </row>
    <row r="428" spans="1:9" ht="12.75" customHeight="1" x14ac:dyDescent="0.3">
      <c r="A428" s="8" t="s">
        <v>3342</v>
      </c>
      <c r="B428" s="8" t="s">
        <v>3343</v>
      </c>
      <c r="C428" s="8" t="s">
        <v>5380</v>
      </c>
      <c r="D428">
        <v>0</v>
      </c>
      <c r="E428" s="8" t="s">
        <v>3345</v>
      </c>
      <c r="F428" s="8" t="s">
        <v>21</v>
      </c>
      <c r="G428" s="8"/>
      <c r="H428" s="8" t="s">
        <v>3239</v>
      </c>
      <c r="I428" s="8" t="s">
        <v>7850</v>
      </c>
    </row>
    <row r="429" spans="1:9" ht="12.75" customHeight="1" x14ac:dyDescent="0.3">
      <c r="A429" s="8" t="s">
        <v>3342</v>
      </c>
      <c r="B429" s="8" t="s">
        <v>3346</v>
      </c>
      <c r="C429" s="8" t="s">
        <v>5381</v>
      </c>
      <c r="D429">
        <v>0</v>
      </c>
      <c r="E429" s="8" t="s">
        <v>3348</v>
      </c>
      <c r="F429" s="8" t="s">
        <v>21</v>
      </c>
      <c r="G429" s="8"/>
      <c r="H429" s="8" t="s">
        <v>3239</v>
      </c>
      <c r="I429" s="8" t="s">
        <v>7851</v>
      </c>
    </row>
    <row r="430" spans="1:9" ht="12.75" customHeight="1" x14ac:dyDescent="0.3">
      <c r="A430" s="8" t="s">
        <v>3342</v>
      </c>
      <c r="B430" s="8" t="s">
        <v>3349</v>
      </c>
      <c r="C430" s="8" t="s">
        <v>5382</v>
      </c>
      <c r="D430">
        <v>1</v>
      </c>
      <c r="E430" s="8" t="s">
        <v>3351</v>
      </c>
      <c r="F430" s="8" t="s">
        <v>21</v>
      </c>
      <c r="G430" s="8"/>
      <c r="H430" s="8" t="s">
        <v>3239</v>
      </c>
      <c r="I430" s="8" t="s">
        <v>7852</v>
      </c>
    </row>
    <row r="431" spans="1:9" ht="12.75" customHeight="1" x14ac:dyDescent="0.3">
      <c r="A431" s="8" t="s">
        <v>3342</v>
      </c>
      <c r="B431" s="8" t="s">
        <v>3352</v>
      </c>
      <c r="C431" s="8" t="s">
        <v>5383</v>
      </c>
      <c r="D431">
        <v>0</v>
      </c>
      <c r="E431" s="8" t="s">
        <v>3354</v>
      </c>
      <c r="F431" s="8" t="s">
        <v>21</v>
      </c>
      <c r="G431" s="8"/>
      <c r="H431" s="8" t="s">
        <v>3239</v>
      </c>
      <c r="I431" s="8" t="s">
        <v>7853</v>
      </c>
    </row>
    <row r="432" spans="1:9" ht="12.75" customHeight="1" x14ac:dyDescent="0.3">
      <c r="A432" s="8" t="s">
        <v>3342</v>
      </c>
      <c r="B432" s="8" t="s">
        <v>3355</v>
      </c>
      <c r="C432" s="8" t="s">
        <v>5384</v>
      </c>
      <c r="D432">
        <v>1</v>
      </c>
      <c r="E432" s="8" t="s">
        <v>3357</v>
      </c>
      <c r="F432" s="8" t="s">
        <v>21</v>
      </c>
      <c r="G432" s="8"/>
      <c r="H432" s="8" t="s">
        <v>3239</v>
      </c>
      <c r="I432" s="8" t="s">
        <v>7854</v>
      </c>
    </row>
    <row r="433" spans="1:9" ht="12.75" customHeight="1" x14ac:dyDescent="0.3">
      <c r="A433" s="8" t="s">
        <v>3342</v>
      </c>
      <c r="B433" s="8" t="s">
        <v>3358</v>
      </c>
      <c r="C433" s="8" t="s">
        <v>5385</v>
      </c>
      <c r="D433">
        <v>0</v>
      </c>
      <c r="E433" s="8" t="s">
        <v>3360</v>
      </c>
      <c r="F433" s="8" t="s">
        <v>21</v>
      </c>
      <c r="G433" s="8"/>
      <c r="H433" s="8" t="s">
        <v>3239</v>
      </c>
      <c r="I433" s="8" t="s">
        <v>7855</v>
      </c>
    </row>
    <row r="434" spans="1:9" ht="12.75" customHeight="1" x14ac:dyDescent="0.3">
      <c r="A434" s="8" t="s">
        <v>3342</v>
      </c>
      <c r="B434" s="8" t="s">
        <v>3361</v>
      </c>
      <c r="C434" s="8" t="s">
        <v>5386</v>
      </c>
      <c r="D434">
        <v>-1</v>
      </c>
      <c r="E434" s="8" t="s">
        <v>3363</v>
      </c>
      <c r="F434" s="8" t="s">
        <v>21</v>
      </c>
      <c r="G434" s="8"/>
      <c r="H434" s="8" t="s">
        <v>3239</v>
      </c>
      <c r="I434" s="8" t="s">
        <v>7856</v>
      </c>
    </row>
    <row r="435" spans="1:9" ht="12.75" customHeight="1" x14ac:dyDescent="0.3">
      <c r="A435" s="8" t="s">
        <v>3342</v>
      </c>
      <c r="B435" s="8" t="s">
        <v>3364</v>
      </c>
      <c r="C435" s="8" t="s">
        <v>5387</v>
      </c>
      <c r="D435">
        <v>0</v>
      </c>
      <c r="E435" s="8" t="s">
        <v>3366</v>
      </c>
      <c r="F435" s="8" t="s">
        <v>21</v>
      </c>
      <c r="G435" s="8"/>
      <c r="H435" s="8" t="s">
        <v>3239</v>
      </c>
      <c r="I435" s="8" t="s">
        <v>7857</v>
      </c>
    </row>
    <row r="436" spans="1:9" ht="12.75" customHeight="1" x14ac:dyDescent="0.3">
      <c r="A436" s="8" t="s">
        <v>3342</v>
      </c>
      <c r="B436" s="8" t="s">
        <v>3367</v>
      </c>
      <c r="C436" s="8" t="s">
        <v>5388</v>
      </c>
      <c r="D436">
        <v>0</v>
      </c>
      <c r="E436" s="8" t="s">
        <v>3369</v>
      </c>
      <c r="F436" s="8" t="s">
        <v>21</v>
      </c>
      <c r="G436" s="8"/>
      <c r="H436" s="8" t="s">
        <v>3239</v>
      </c>
      <c r="I436" s="8" t="s">
        <v>7858</v>
      </c>
    </row>
    <row r="437" spans="1:9" ht="12.75" customHeight="1" x14ac:dyDescent="0.3">
      <c r="A437" s="8" t="s">
        <v>3370</v>
      </c>
      <c r="B437" s="8" t="s">
        <v>353</v>
      </c>
      <c r="C437" s="8" t="s">
        <v>5389</v>
      </c>
      <c r="D437">
        <v>30</v>
      </c>
      <c r="E437" s="8" t="s">
        <v>355</v>
      </c>
      <c r="F437" s="8" t="s">
        <v>21</v>
      </c>
      <c r="G437" s="8"/>
      <c r="H437" s="8" t="s">
        <v>3239</v>
      </c>
      <c r="I437" s="8" t="s">
        <v>7859</v>
      </c>
    </row>
    <row r="438" spans="1:9" ht="12.75" customHeight="1" x14ac:dyDescent="0.3">
      <c r="A438" s="8" t="s">
        <v>3372</v>
      </c>
      <c r="B438" s="8" t="s">
        <v>1009</v>
      </c>
      <c r="C438" s="8" t="s">
        <v>5390</v>
      </c>
      <c r="D438">
        <v>3</v>
      </c>
      <c r="E438" s="8" t="s">
        <v>1011</v>
      </c>
      <c r="F438" s="8" t="s">
        <v>21</v>
      </c>
      <c r="G438" s="8"/>
      <c r="H438" s="8" t="s">
        <v>3239</v>
      </c>
      <c r="I438" s="8" t="s">
        <v>7860</v>
      </c>
    </row>
    <row r="439" spans="1:9" ht="12.75" customHeight="1" x14ac:dyDescent="0.3">
      <c r="A439" s="8" t="s">
        <v>3497</v>
      </c>
      <c r="B439" s="8" t="s">
        <v>3498</v>
      </c>
      <c r="C439" s="8" t="s">
        <v>5391</v>
      </c>
      <c r="E439" s="8"/>
      <c r="F439" s="8" t="s">
        <v>21</v>
      </c>
      <c r="G439" s="8" t="s">
        <v>54</v>
      </c>
      <c r="H439" s="8" t="s">
        <v>3236</v>
      </c>
      <c r="I439" s="8" t="s">
        <v>7861</v>
      </c>
    </row>
    <row r="440" spans="1:9" ht="12.75" customHeight="1" x14ac:dyDescent="0.3">
      <c r="A440" s="8" t="s">
        <v>3310</v>
      </c>
      <c r="B440" s="8" t="s">
        <v>23</v>
      </c>
      <c r="C440" s="8" t="s">
        <v>5392</v>
      </c>
      <c r="D440">
        <v>21</v>
      </c>
      <c r="E440" s="8" t="s">
        <v>25</v>
      </c>
      <c r="F440" s="8" t="s">
        <v>21</v>
      </c>
      <c r="G440" s="8"/>
      <c r="H440" s="8" t="s">
        <v>3239</v>
      </c>
      <c r="I440" s="8" t="s">
        <v>7862</v>
      </c>
    </row>
    <row r="441" spans="1:9" ht="12.75" customHeight="1" x14ac:dyDescent="0.3">
      <c r="A441" s="8" t="s">
        <v>3312</v>
      </c>
      <c r="B441" s="8" t="s">
        <v>26</v>
      </c>
      <c r="C441" s="8" t="s">
        <v>5393</v>
      </c>
      <c r="D441">
        <v>-5</v>
      </c>
      <c r="E441" s="8" t="s">
        <v>27</v>
      </c>
      <c r="F441" s="8" t="s">
        <v>21</v>
      </c>
      <c r="G441" s="8"/>
      <c r="H441" s="8" t="s">
        <v>3239</v>
      </c>
      <c r="I441" s="8" t="s">
        <v>7863</v>
      </c>
    </row>
    <row r="442" spans="1:9" ht="12.75" customHeight="1" x14ac:dyDescent="0.3">
      <c r="A442" s="8" t="s">
        <v>3314</v>
      </c>
      <c r="B442" s="8" t="s">
        <v>28</v>
      </c>
      <c r="C442" s="8" t="s">
        <v>5394</v>
      </c>
      <c r="D442">
        <v>2.1</v>
      </c>
      <c r="E442" s="8" t="s">
        <v>29</v>
      </c>
      <c r="F442" s="8" t="s">
        <v>21</v>
      </c>
      <c r="G442" s="8"/>
      <c r="H442" s="8" t="s">
        <v>3239</v>
      </c>
      <c r="I442" s="8" t="s">
        <v>7864</v>
      </c>
    </row>
    <row r="443" spans="1:9" ht="12.75" customHeight="1" x14ac:dyDescent="0.3">
      <c r="A443" s="8" t="s">
        <v>3316</v>
      </c>
      <c r="B443" s="8" t="s">
        <v>754</v>
      </c>
      <c r="C443" s="8" t="s">
        <v>5395</v>
      </c>
      <c r="D443">
        <v>2.1</v>
      </c>
      <c r="E443" s="8" t="s">
        <v>756</v>
      </c>
      <c r="F443" s="8" t="s">
        <v>21</v>
      </c>
      <c r="G443" s="8"/>
      <c r="H443" s="8" t="s">
        <v>3239</v>
      </c>
      <c r="I443" s="8" t="s">
        <v>7865</v>
      </c>
    </row>
    <row r="444" spans="1:9" ht="12.75" customHeight="1" x14ac:dyDescent="0.3">
      <c r="A444" s="8" t="s">
        <v>3318</v>
      </c>
      <c r="B444" s="8" t="s">
        <v>1054</v>
      </c>
      <c r="C444" s="8" t="s">
        <v>5396</v>
      </c>
      <c r="D444" t="s">
        <v>1508</v>
      </c>
      <c r="E444" s="8" t="s">
        <v>1054</v>
      </c>
      <c r="F444" s="8" t="s">
        <v>21</v>
      </c>
      <c r="G444" s="8"/>
      <c r="H444" s="8" t="s">
        <v>3239</v>
      </c>
      <c r="I444" s="8" t="s">
        <v>7866</v>
      </c>
    </row>
    <row r="445" spans="1:9" ht="12.75" customHeight="1" x14ac:dyDescent="0.3">
      <c r="A445" s="8" t="s">
        <v>3320</v>
      </c>
      <c r="B445" s="8" t="s">
        <v>3321</v>
      </c>
      <c r="C445" s="8" t="s">
        <v>5397</v>
      </c>
      <c r="D445">
        <v>21</v>
      </c>
      <c r="E445" s="8" t="s">
        <v>3323</v>
      </c>
      <c r="F445" s="8" t="s">
        <v>21</v>
      </c>
      <c r="G445" s="8"/>
      <c r="H445" s="8" t="s">
        <v>3239</v>
      </c>
      <c r="I445" s="8" t="s">
        <v>7867</v>
      </c>
    </row>
    <row r="446" spans="1:9" ht="12.75" customHeight="1" x14ac:dyDescent="0.3">
      <c r="A446" s="8" t="s">
        <v>3320</v>
      </c>
      <c r="B446" s="8" t="s">
        <v>3324</v>
      </c>
      <c r="C446" s="8" t="s">
        <v>5398</v>
      </c>
      <c r="D446">
        <v>-5</v>
      </c>
      <c r="E446" s="8" t="s">
        <v>3326</v>
      </c>
      <c r="F446" s="8" t="s">
        <v>21</v>
      </c>
      <c r="G446" s="8"/>
      <c r="H446" s="8" t="s">
        <v>3239</v>
      </c>
      <c r="I446" s="8" t="s">
        <v>7868</v>
      </c>
    </row>
    <row r="447" spans="1:9" ht="12.75" customHeight="1" x14ac:dyDescent="0.3">
      <c r="A447" s="8" t="s">
        <v>3320</v>
      </c>
      <c r="B447" s="8" t="s">
        <v>3327</v>
      </c>
      <c r="C447" s="8" t="s">
        <v>5399</v>
      </c>
      <c r="D447">
        <v>2.1</v>
      </c>
      <c r="E447" s="8" t="s">
        <v>3329</v>
      </c>
      <c r="F447" s="8" t="s">
        <v>21</v>
      </c>
      <c r="G447" s="8"/>
      <c r="H447" s="8" t="s">
        <v>3239</v>
      </c>
      <c r="I447" s="8" t="s">
        <v>7869</v>
      </c>
    </row>
    <row r="448" spans="1:9" ht="12.75" customHeight="1" x14ac:dyDescent="0.3">
      <c r="A448" s="8" t="s">
        <v>3330</v>
      </c>
      <c r="B448" s="8" t="s">
        <v>1013</v>
      </c>
      <c r="C448" s="8" t="s">
        <v>5400</v>
      </c>
      <c r="D448">
        <v>2.8</v>
      </c>
      <c r="E448" s="8" t="s">
        <v>1015</v>
      </c>
      <c r="F448" s="8" t="s">
        <v>21</v>
      </c>
      <c r="G448" s="8"/>
      <c r="H448" s="8" t="s">
        <v>3239</v>
      </c>
      <c r="I448" s="8" t="s">
        <v>7870</v>
      </c>
    </row>
    <row r="449" spans="1:9" ht="12.75" customHeight="1" x14ac:dyDescent="0.3">
      <c r="A449" s="8" t="s">
        <v>3332</v>
      </c>
      <c r="B449" s="8" t="s">
        <v>1049</v>
      </c>
      <c r="C449" s="8" t="s">
        <v>5401</v>
      </c>
      <c r="D449" t="s">
        <v>1374</v>
      </c>
      <c r="E449" s="8" t="s">
        <v>1049</v>
      </c>
      <c r="F449" s="8" t="s">
        <v>21</v>
      </c>
      <c r="G449" s="8"/>
      <c r="H449" s="8" t="s">
        <v>3239</v>
      </c>
      <c r="I449" s="8" t="s">
        <v>7871</v>
      </c>
    </row>
    <row r="450" spans="1:9" ht="12.75" customHeight="1" x14ac:dyDescent="0.3">
      <c r="A450" s="8" t="s">
        <v>3334</v>
      </c>
      <c r="B450" s="8" t="s">
        <v>32</v>
      </c>
      <c r="C450" s="8" t="s">
        <v>5402</v>
      </c>
      <c r="D450">
        <v>5.4</v>
      </c>
      <c r="E450" s="8" t="s">
        <v>33</v>
      </c>
      <c r="F450" s="8" t="s">
        <v>21</v>
      </c>
      <c r="G450" s="8"/>
      <c r="H450" s="8" t="s">
        <v>3239</v>
      </c>
      <c r="I450" s="8" t="s">
        <v>7872</v>
      </c>
    </row>
    <row r="451" spans="1:9" ht="12.75" customHeight="1" x14ac:dyDescent="0.3">
      <c r="A451" s="8" t="s">
        <v>3336</v>
      </c>
      <c r="B451" s="8" t="s">
        <v>36</v>
      </c>
      <c r="C451" s="8" t="s">
        <v>5403</v>
      </c>
      <c r="D451">
        <v>30750</v>
      </c>
      <c r="E451" s="8" t="s">
        <v>37</v>
      </c>
      <c r="F451" s="8" t="s">
        <v>21</v>
      </c>
      <c r="G451" s="8"/>
      <c r="H451" s="8" t="s">
        <v>3239</v>
      </c>
      <c r="I451" s="8" t="s">
        <v>7873</v>
      </c>
    </row>
    <row r="452" spans="1:9" ht="12.75" customHeight="1" x14ac:dyDescent="0.3">
      <c r="A452" s="8" t="s">
        <v>3338</v>
      </c>
      <c r="B452" s="8" t="s">
        <v>634</v>
      </c>
      <c r="C452" s="8" t="s">
        <v>5404</v>
      </c>
      <c r="D452">
        <v>30750</v>
      </c>
      <c r="E452" s="8" t="s">
        <v>636</v>
      </c>
      <c r="F452" s="8" t="s">
        <v>21</v>
      </c>
      <c r="G452" s="8"/>
      <c r="H452" s="8" t="s">
        <v>3239</v>
      </c>
      <c r="I452" s="8" t="s">
        <v>7874</v>
      </c>
    </row>
    <row r="453" spans="1:9" ht="12.75" customHeight="1" x14ac:dyDescent="0.3">
      <c r="A453" s="8" t="s">
        <v>3340</v>
      </c>
      <c r="B453" s="8" t="s">
        <v>39</v>
      </c>
      <c r="C453" s="8" t="s">
        <v>5405</v>
      </c>
      <c r="D453">
        <v>0</v>
      </c>
      <c r="E453" s="8" t="s">
        <v>40</v>
      </c>
      <c r="F453" s="8" t="s">
        <v>21</v>
      </c>
      <c r="G453" s="8"/>
      <c r="H453" s="8" t="s">
        <v>3239</v>
      </c>
      <c r="I453" s="8" t="s">
        <v>7875</v>
      </c>
    </row>
    <row r="454" spans="1:9" ht="12.75" customHeight="1" x14ac:dyDescent="0.3">
      <c r="A454" s="8" t="s">
        <v>3342</v>
      </c>
      <c r="B454" s="8" t="s">
        <v>3343</v>
      </c>
      <c r="C454" s="8" t="s">
        <v>5406</v>
      </c>
      <c r="D454">
        <v>0</v>
      </c>
      <c r="E454" s="8" t="s">
        <v>3345</v>
      </c>
      <c r="F454" s="8" t="s">
        <v>21</v>
      </c>
      <c r="G454" s="8"/>
      <c r="H454" s="8" t="s">
        <v>3239</v>
      </c>
      <c r="I454" s="8" t="s">
        <v>7876</v>
      </c>
    </row>
    <row r="455" spans="1:9" ht="12.75" customHeight="1" x14ac:dyDescent="0.3">
      <c r="A455" s="8" t="s">
        <v>3342</v>
      </c>
      <c r="B455" s="8" t="s">
        <v>3346</v>
      </c>
      <c r="C455" s="8" t="s">
        <v>5407</v>
      </c>
      <c r="D455">
        <v>0</v>
      </c>
      <c r="E455" s="8" t="s">
        <v>3348</v>
      </c>
      <c r="F455" s="8" t="s">
        <v>21</v>
      </c>
      <c r="G455" s="8"/>
      <c r="H455" s="8" t="s">
        <v>3239</v>
      </c>
      <c r="I455" s="8" t="s">
        <v>7877</v>
      </c>
    </row>
    <row r="456" spans="1:9" ht="12.75" customHeight="1" x14ac:dyDescent="0.3">
      <c r="A456" s="8" t="s">
        <v>3342</v>
      </c>
      <c r="B456" s="8" t="s">
        <v>3349</v>
      </c>
      <c r="C456" s="8" t="s">
        <v>5408</v>
      </c>
      <c r="D456">
        <v>1</v>
      </c>
      <c r="E456" s="8" t="s">
        <v>3351</v>
      </c>
      <c r="F456" s="8" t="s">
        <v>21</v>
      </c>
      <c r="G456" s="8"/>
      <c r="H456" s="8" t="s">
        <v>3239</v>
      </c>
      <c r="I456" s="8" t="s">
        <v>7878</v>
      </c>
    </row>
    <row r="457" spans="1:9" ht="12.75" customHeight="1" x14ac:dyDescent="0.3">
      <c r="A457" s="8" t="s">
        <v>3342</v>
      </c>
      <c r="B457" s="8" t="s">
        <v>3352</v>
      </c>
      <c r="C457" s="8" t="s">
        <v>5409</v>
      </c>
      <c r="D457">
        <v>0</v>
      </c>
      <c r="E457" s="8" t="s">
        <v>3354</v>
      </c>
      <c r="F457" s="8" t="s">
        <v>21</v>
      </c>
      <c r="G457" s="8"/>
      <c r="H457" s="8" t="s">
        <v>3239</v>
      </c>
      <c r="I457" s="8" t="s">
        <v>7879</v>
      </c>
    </row>
    <row r="458" spans="1:9" ht="12.75" customHeight="1" x14ac:dyDescent="0.3">
      <c r="A458" s="8" t="s">
        <v>3342</v>
      </c>
      <c r="B458" s="8" t="s">
        <v>3355</v>
      </c>
      <c r="C458" s="8" t="s">
        <v>5410</v>
      </c>
      <c r="D458">
        <v>1</v>
      </c>
      <c r="E458" s="8" t="s">
        <v>3357</v>
      </c>
      <c r="F458" s="8" t="s">
        <v>21</v>
      </c>
      <c r="G458" s="8"/>
      <c r="H458" s="8" t="s">
        <v>3239</v>
      </c>
      <c r="I458" s="8" t="s">
        <v>7880</v>
      </c>
    </row>
    <row r="459" spans="1:9" ht="12.75" customHeight="1" x14ac:dyDescent="0.3">
      <c r="A459" s="8" t="s">
        <v>3342</v>
      </c>
      <c r="B459" s="8" t="s">
        <v>3358</v>
      </c>
      <c r="C459" s="8" t="s">
        <v>5411</v>
      </c>
      <c r="D459">
        <v>0</v>
      </c>
      <c r="E459" s="8" t="s">
        <v>3360</v>
      </c>
      <c r="F459" s="8" t="s">
        <v>21</v>
      </c>
      <c r="G459" s="8"/>
      <c r="H459" s="8" t="s">
        <v>3239</v>
      </c>
      <c r="I459" s="8" t="s">
        <v>7881</v>
      </c>
    </row>
    <row r="460" spans="1:9" ht="12.75" customHeight="1" x14ac:dyDescent="0.3">
      <c r="A460" s="8" t="s">
        <v>3342</v>
      </c>
      <c r="B460" s="8" t="s">
        <v>3361</v>
      </c>
      <c r="C460" s="8" t="s">
        <v>5412</v>
      </c>
      <c r="D460">
        <v>-1</v>
      </c>
      <c r="E460" s="8" t="s">
        <v>3363</v>
      </c>
      <c r="F460" s="8" t="s">
        <v>21</v>
      </c>
      <c r="G460" s="8"/>
      <c r="H460" s="8" t="s">
        <v>3239</v>
      </c>
      <c r="I460" s="8" t="s">
        <v>7882</v>
      </c>
    </row>
    <row r="461" spans="1:9" ht="12.75" customHeight="1" x14ac:dyDescent="0.3">
      <c r="A461" s="8" t="s">
        <v>3342</v>
      </c>
      <c r="B461" s="8" t="s">
        <v>3364</v>
      </c>
      <c r="C461" s="8" t="s">
        <v>5413</v>
      </c>
      <c r="D461">
        <v>0</v>
      </c>
      <c r="E461" s="8" t="s">
        <v>3366</v>
      </c>
      <c r="F461" s="8" t="s">
        <v>21</v>
      </c>
      <c r="G461" s="8"/>
      <c r="H461" s="8" t="s">
        <v>3239</v>
      </c>
      <c r="I461" s="8" t="s">
        <v>7883</v>
      </c>
    </row>
    <row r="462" spans="1:9" ht="12.75" customHeight="1" x14ac:dyDescent="0.3">
      <c r="A462" s="8" t="s">
        <v>3342</v>
      </c>
      <c r="B462" s="8" t="s">
        <v>3367</v>
      </c>
      <c r="C462" s="8" t="s">
        <v>5414</v>
      </c>
      <c r="D462">
        <v>0</v>
      </c>
      <c r="E462" s="8" t="s">
        <v>3369</v>
      </c>
      <c r="F462" s="8" t="s">
        <v>21</v>
      </c>
      <c r="G462" s="8"/>
      <c r="H462" s="8" t="s">
        <v>3239</v>
      </c>
      <c r="I462" s="8" t="s">
        <v>7884</v>
      </c>
    </row>
    <row r="463" spans="1:9" ht="12.75" customHeight="1" x14ac:dyDescent="0.3">
      <c r="A463" s="8" t="s">
        <v>3370</v>
      </c>
      <c r="B463" s="8" t="s">
        <v>353</v>
      </c>
      <c r="C463" s="8" t="s">
        <v>5415</v>
      </c>
      <c r="D463">
        <v>30</v>
      </c>
      <c r="E463" s="8" t="s">
        <v>355</v>
      </c>
      <c r="F463" s="8" t="s">
        <v>21</v>
      </c>
      <c r="G463" s="8"/>
      <c r="H463" s="8" t="s">
        <v>3239</v>
      </c>
      <c r="I463" s="8" t="s">
        <v>7885</v>
      </c>
    </row>
    <row r="464" spans="1:9" ht="12.75" customHeight="1" x14ac:dyDescent="0.3">
      <c r="A464" s="8" t="s">
        <v>3372</v>
      </c>
      <c r="B464" s="8" t="s">
        <v>1009</v>
      </c>
      <c r="C464" s="8" t="s">
        <v>5416</v>
      </c>
      <c r="D464">
        <v>3</v>
      </c>
      <c r="E464" s="8" t="s">
        <v>1011</v>
      </c>
      <c r="F464" s="8" t="s">
        <v>21</v>
      </c>
      <c r="G464" s="8"/>
      <c r="H464" s="8" t="s">
        <v>3239</v>
      </c>
      <c r="I464" s="8" t="s">
        <v>7886</v>
      </c>
    </row>
    <row r="465" spans="1:9" ht="12.75" customHeight="1" x14ac:dyDescent="0.3">
      <c r="A465" s="8" t="s">
        <v>4490</v>
      </c>
      <c r="B465" s="8" t="s">
        <v>4491</v>
      </c>
      <c r="C465" s="8" t="s">
        <v>5417</v>
      </c>
      <c r="E465" s="8"/>
      <c r="F465" s="8" t="s">
        <v>21</v>
      </c>
      <c r="G465" s="8" t="s">
        <v>1824</v>
      </c>
      <c r="H465" s="8" t="s">
        <v>3236</v>
      </c>
      <c r="I465" s="8" t="s">
        <v>7887</v>
      </c>
    </row>
    <row r="466" spans="1:9" ht="12.75" customHeight="1" x14ac:dyDescent="0.3">
      <c r="A466" s="8" t="s">
        <v>3377</v>
      </c>
      <c r="B466" s="8" t="s">
        <v>344</v>
      </c>
      <c r="C466" s="8" t="s">
        <v>5418</v>
      </c>
      <c r="D466">
        <v>1.0249999999999999</v>
      </c>
      <c r="E466" s="8" t="s">
        <v>346</v>
      </c>
      <c r="F466" s="8" t="s">
        <v>21</v>
      </c>
      <c r="G466" s="8"/>
      <c r="H466" s="8" t="s">
        <v>3239</v>
      </c>
      <c r="I466" s="8" t="s">
        <v>7888</v>
      </c>
    </row>
    <row r="467" spans="1:9" ht="12.75" customHeight="1" x14ac:dyDescent="0.3">
      <c r="A467" s="8" t="s">
        <v>3528</v>
      </c>
      <c r="B467" s="8" t="s">
        <v>3529</v>
      </c>
      <c r="C467" s="8" t="s">
        <v>5419</v>
      </c>
      <c r="E467" s="8"/>
      <c r="F467" s="8" t="s">
        <v>21</v>
      </c>
      <c r="G467" s="8" t="s">
        <v>54</v>
      </c>
      <c r="H467" s="8" t="s">
        <v>3236</v>
      </c>
      <c r="I467" s="8" t="s">
        <v>7889</v>
      </c>
    </row>
    <row r="468" spans="1:9" ht="12.75" customHeight="1" x14ac:dyDescent="0.3">
      <c r="A468" s="8" t="s">
        <v>3310</v>
      </c>
      <c r="B468" s="8" t="s">
        <v>23</v>
      </c>
      <c r="C468" s="8" t="s">
        <v>5420</v>
      </c>
      <c r="D468">
        <v>15.5</v>
      </c>
      <c r="E468" s="8" t="s">
        <v>25</v>
      </c>
      <c r="F468" s="8" t="s">
        <v>21</v>
      </c>
      <c r="G468" s="8"/>
      <c r="H468" s="8" t="s">
        <v>3239</v>
      </c>
      <c r="I468" s="8" t="s">
        <v>7890</v>
      </c>
    </row>
    <row r="469" spans="1:9" ht="12.75" customHeight="1" x14ac:dyDescent="0.3">
      <c r="A469" s="8" t="s">
        <v>3312</v>
      </c>
      <c r="B469" s="8" t="s">
        <v>26</v>
      </c>
      <c r="C469" s="8" t="s">
        <v>5421</v>
      </c>
      <c r="D469">
        <v>5.5</v>
      </c>
      <c r="E469" s="8" t="s">
        <v>27</v>
      </c>
      <c r="F469" s="8" t="s">
        <v>21</v>
      </c>
      <c r="G469" s="8"/>
      <c r="H469" s="8" t="s">
        <v>3239</v>
      </c>
      <c r="I469" s="8" t="s">
        <v>7891</v>
      </c>
    </row>
    <row r="470" spans="1:9" ht="12.75" customHeight="1" x14ac:dyDescent="0.3">
      <c r="A470" s="8" t="s">
        <v>3314</v>
      </c>
      <c r="B470" s="8" t="s">
        <v>28</v>
      </c>
      <c r="C470" s="8" t="s">
        <v>5422</v>
      </c>
      <c r="D470">
        <v>1.9400651465798</v>
      </c>
      <c r="E470" s="8" t="s">
        <v>29</v>
      </c>
      <c r="F470" s="8" t="s">
        <v>21</v>
      </c>
      <c r="G470" s="8"/>
      <c r="H470" s="8" t="s">
        <v>3239</v>
      </c>
      <c r="I470" s="8" t="s">
        <v>7892</v>
      </c>
    </row>
    <row r="471" spans="1:9" ht="12.75" customHeight="1" x14ac:dyDescent="0.3">
      <c r="A471" s="8" t="s">
        <v>3316</v>
      </c>
      <c r="B471" s="8" t="s">
        <v>754</v>
      </c>
      <c r="C471" s="8" t="s">
        <v>5423</v>
      </c>
      <c r="D471">
        <v>1.8</v>
      </c>
      <c r="E471" s="8" t="s">
        <v>756</v>
      </c>
      <c r="F471" s="8" t="s">
        <v>21</v>
      </c>
      <c r="G471" s="8"/>
      <c r="H471" s="8" t="s">
        <v>3239</v>
      </c>
      <c r="I471" s="8" t="s">
        <v>7893</v>
      </c>
    </row>
    <row r="472" spans="1:9" ht="12.75" customHeight="1" x14ac:dyDescent="0.3">
      <c r="A472" s="8" t="s">
        <v>3318</v>
      </c>
      <c r="B472" s="8" t="s">
        <v>1054</v>
      </c>
      <c r="C472" s="8" t="s">
        <v>5424</v>
      </c>
      <c r="D472" t="s">
        <v>1379</v>
      </c>
      <c r="E472" s="8" t="s">
        <v>1054</v>
      </c>
      <c r="F472" s="8" t="s">
        <v>21</v>
      </c>
      <c r="G472" s="8"/>
      <c r="H472" s="8" t="s">
        <v>3239</v>
      </c>
      <c r="I472" s="8" t="s">
        <v>7894</v>
      </c>
    </row>
    <row r="473" spans="1:9" ht="12.75" customHeight="1" x14ac:dyDescent="0.3">
      <c r="A473" s="8" t="s">
        <v>3320</v>
      </c>
      <c r="B473" s="8" t="s">
        <v>3321</v>
      </c>
      <c r="C473" s="8" t="s">
        <v>5425</v>
      </c>
      <c r="D473">
        <v>15.5</v>
      </c>
      <c r="E473" s="8" t="s">
        <v>3323</v>
      </c>
      <c r="F473" s="8" t="s">
        <v>21</v>
      </c>
      <c r="G473" s="8"/>
      <c r="H473" s="8" t="s">
        <v>3239</v>
      </c>
      <c r="I473" s="8" t="s">
        <v>7895</v>
      </c>
    </row>
    <row r="474" spans="1:9" ht="12.75" customHeight="1" x14ac:dyDescent="0.3">
      <c r="A474" s="8" t="s">
        <v>3320</v>
      </c>
      <c r="B474" s="8" t="s">
        <v>3324</v>
      </c>
      <c r="C474" s="8" t="s">
        <v>5426</v>
      </c>
      <c r="D474">
        <v>5.5</v>
      </c>
      <c r="E474" s="8" t="s">
        <v>3326</v>
      </c>
      <c r="F474" s="8" t="s">
        <v>21</v>
      </c>
      <c r="G474" s="8"/>
      <c r="H474" s="8" t="s">
        <v>3239</v>
      </c>
      <c r="I474" s="8" t="s">
        <v>7896</v>
      </c>
    </row>
    <row r="475" spans="1:9" ht="12.75" customHeight="1" x14ac:dyDescent="0.3">
      <c r="A475" s="8" t="s">
        <v>3320</v>
      </c>
      <c r="B475" s="8" t="s">
        <v>3327</v>
      </c>
      <c r="C475" s="8" t="s">
        <v>5427</v>
      </c>
      <c r="D475">
        <v>1.8</v>
      </c>
      <c r="E475" s="8" t="s">
        <v>3329</v>
      </c>
      <c r="F475" s="8" t="s">
        <v>21</v>
      </c>
      <c r="G475" s="8"/>
      <c r="H475" s="8" t="s">
        <v>3239</v>
      </c>
      <c r="I475" s="8" t="s">
        <v>7897</v>
      </c>
    </row>
    <row r="476" spans="1:9" ht="12.75" customHeight="1" x14ac:dyDescent="0.3">
      <c r="A476" s="8" t="s">
        <v>3330</v>
      </c>
      <c r="B476" s="8" t="s">
        <v>1013</v>
      </c>
      <c r="C476" s="8" t="s">
        <v>5428</v>
      </c>
      <c r="D476">
        <v>2.8</v>
      </c>
      <c r="E476" s="8" t="s">
        <v>1015</v>
      </c>
      <c r="F476" s="8" t="s">
        <v>21</v>
      </c>
      <c r="G476" s="8"/>
      <c r="H476" s="8" t="s">
        <v>3239</v>
      </c>
      <c r="I476" s="8" t="s">
        <v>7898</v>
      </c>
    </row>
    <row r="477" spans="1:9" ht="12.75" customHeight="1" x14ac:dyDescent="0.3">
      <c r="A477" s="8" t="s">
        <v>3332</v>
      </c>
      <c r="B477" s="8" t="s">
        <v>1049</v>
      </c>
      <c r="C477" s="8" t="s">
        <v>5429</v>
      </c>
      <c r="D477" t="s">
        <v>1374</v>
      </c>
      <c r="E477" s="8" t="s">
        <v>1049</v>
      </c>
      <c r="F477" s="8" t="s">
        <v>21</v>
      </c>
      <c r="G477" s="8"/>
      <c r="H477" s="8" t="s">
        <v>3239</v>
      </c>
      <c r="I477" s="8" t="s">
        <v>7899</v>
      </c>
    </row>
    <row r="478" spans="1:9" ht="12.75" customHeight="1" x14ac:dyDescent="0.3">
      <c r="A478" s="8" t="s">
        <v>3334</v>
      </c>
      <c r="B478" s="8" t="s">
        <v>32</v>
      </c>
      <c r="C478" s="8" t="s">
        <v>5430</v>
      </c>
      <c r="D478">
        <v>4.8</v>
      </c>
      <c r="E478" s="8" t="s">
        <v>33</v>
      </c>
      <c r="F478" s="8" t="s">
        <v>21</v>
      </c>
      <c r="G478" s="8"/>
      <c r="H478" s="8" t="s">
        <v>3239</v>
      </c>
      <c r="I478" s="8" t="s">
        <v>7900</v>
      </c>
    </row>
    <row r="479" spans="1:9" ht="12.75" customHeight="1" x14ac:dyDescent="0.3">
      <c r="A479" s="8" t="s">
        <v>3336</v>
      </c>
      <c r="B479" s="8" t="s">
        <v>36</v>
      </c>
      <c r="C479" s="8" t="s">
        <v>5431</v>
      </c>
      <c r="D479">
        <v>10709.302325581401</v>
      </c>
      <c r="E479" s="8" t="s">
        <v>37</v>
      </c>
      <c r="F479" s="8" t="s">
        <v>21</v>
      </c>
      <c r="G479" s="8"/>
      <c r="H479" s="8" t="s">
        <v>3239</v>
      </c>
      <c r="I479" s="8" t="s">
        <v>7901</v>
      </c>
    </row>
    <row r="480" spans="1:9" ht="12.75" customHeight="1" x14ac:dyDescent="0.3">
      <c r="A480" s="8" t="s">
        <v>3338</v>
      </c>
      <c r="B480" s="8" t="s">
        <v>634</v>
      </c>
      <c r="C480" s="8" t="s">
        <v>5432</v>
      </c>
      <c r="D480">
        <v>10709.3</v>
      </c>
      <c r="E480" s="8" t="s">
        <v>636</v>
      </c>
      <c r="F480" s="8" t="s">
        <v>21</v>
      </c>
      <c r="G480" s="8"/>
      <c r="H480" s="8" t="s">
        <v>3239</v>
      </c>
      <c r="I480" s="8" t="s">
        <v>7902</v>
      </c>
    </row>
    <row r="481" spans="1:9" ht="12.75" customHeight="1" x14ac:dyDescent="0.3">
      <c r="A481" s="8" t="s">
        <v>3340</v>
      </c>
      <c r="B481" s="8" t="s">
        <v>39</v>
      </c>
      <c r="C481" s="8" t="s">
        <v>5433</v>
      </c>
      <c r="D481">
        <v>0</v>
      </c>
      <c r="E481" s="8" t="s">
        <v>40</v>
      </c>
      <c r="F481" s="8" t="s">
        <v>21</v>
      </c>
      <c r="G481" s="8"/>
      <c r="H481" s="8" t="s">
        <v>3239</v>
      </c>
      <c r="I481" s="8" t="s">
        <v>7903</v>
      </c>
    </row>
    <row r="482" spans="1:9" ht="12.75" customHeight="1" x14ac:dyDescent="0.3">
      <c r="A482" s="8" t="s">
        <v>3342</v>
      </c>
      <c r="B482" s="8" t="s">
        <v>3343</v>
      </c>
      <c r="C482" s="8" t="s">
        <v>5434</v>
      </c>
      <c r="D482">
        <v>0</v>
      </c>
      <c r="E482" s="8" t="s">
        <v>3345</v>
      </c>
      <c r="F482" s="8" t="s">
        <v>21</v>
      </c>
      <c r="G482" s="8"/>
      <c r="H482" s="8" t="s">
        <v>3239</v>
      </c>
      <c r="I482" s="8" t="s">
        <v>7904</v>
      </c>
    </row>
    <row r="483" spans="1:9" ht="12.75" customHeight="1" x14ac:dyDescent="0.3">
      <c r="A483" s="8" t="s">
        <v>3342</v>
      </c>
      <c r="B483" s="8" t="s">
        <v>3346</v>
      </c>
      <c r="C483" s="8" t="s">
        <v>5435</v>
      </c>
      <c r="D483">
        <v>0</v>
      </c>
      <c r="E483" s="8" t="s">
        <v>3348</v>
      </c>
      <c r="F483" s="8" t="s">
        <v>21</v>
      </c>
      <c r="G483" s="8"/>
      <c r="H483" s="8" t="s">
        <v>3239</v>
      </c>
      <c r="I483" s="8" t="s">
        <v>7905</v>
      </c>
    </row>
    <row r="484" spans="1:9" ht="12.75" customHeight="1" x14ac:dyDescent="0.3">
      <c r="A484" s="8" t="s">
        <v>3342</v>
      </c>
      <c r="B484" s="8" t="s">
        <v>3349</v>
      </c>
      <c r="C484" s="8" t="s">
        <v>5436</v>
      </c>
      <c r="D484">
        <v>1</v>
      </c>
      <c r="E484" s="8" t="s">
        <v>3351</v>
      </c>
      <c r="F484" s="8" t="s">
        <v>21</v>
      </c>
      <c r="G484" s="8"/>
      <c r="H484" s="8" t="s">
        <v>3239</v>
      </c>
      <c r="I484" s="8" t="s">
        <v>7906</v>
      </c>
    </row>
    <row r="485" spans="1:9" ht="12.75" customHeight="1" x14ac:dyDescent="0.3">
      <c r="A485" s="8" t="s">
        <v>3342</v>
      </c>
      <c r="B485" s="8" t="s">
        <v>3352</v>
      </c>
      <c r="C485" s="8" t="s">
        <v>5437</v>
      </c>
      <c r="D485">
        <v>0</v>
      </c>
      <c r="E485" s="8" t="s">
        <v>3354</v>
      </c>
      <c r="F485" s="8" t="s">
        <v>21</v>
      </c>
      <c r="G485" s="8"/>
      <c r="H485" s="8" t="s">
        <v>3239</v>
      </c>
      <c r="I485" s="8" t="s">
        <v>7907</v>
      </c>
    </row>
    <row r="486" spans="1:9" ht="12.75" customHeight="1" x14ac:dyDescent="0.3">
      <c r="A486" s="8" t="s">
        <v>3342</v>
      </c>
      <c r="B486" s="8" t="s">
        <v>3355</v>
      </c>
      <c r="C486" s="8" t="s">
        <v>5438</v>
      </c>
      <c r="D486">
        <v>1</v>
      </c>
      <c r="E486" s="8" t="s">
        <v>3357</v>
      </c>
      <c r="F486" s="8" t="s">
        <v>21</v>
      </c>
      <c r="G486" s="8"/>
      <c r="H486" s="8" t="s">
        <v>3239</v>
      </c>
      <c r="I486" s="8" t="s">
        <v>7908</v>
      </c>
    </row>
    <row r="487" spans="1:9" ht="12.75" customHeight="1" x14ac:dyDescent="0.3">
      <c r="A487" s="8" t="s">
        <v>3342</v>
      </c>
      <c r="B487" s="8" t="s">
        <v>3358</v>
      </c>
      <c r="C487" s="8" t="s">
        <v>5439</v>
      </c>
      <c r="D487">
        <v>0</v>
      </c>
      <c r="E487" s="8" t="s">
        <v>3360</v>
      </c>
      <c r="F487" s="8" t="s">
        <v>21</v>
      </c>
      <c r="G487" s="8"/>
      <c r="H487" s="8" t="s">
        <v>3239</v>
      </c>
      <c r="I487" s="8" t="s">
        <v>7909</v>
      </c>
    </row>
    <row r="488" spans="1:9" ht="12.75" customHeight="1" x14ac:dyDescent="0.3">
      <c r="A488" s="8" t="s">
        <v>3342</v>
      </c>
      <c r="B488" s="8" t="s">
        <v>3361</v>
      </c>
      <c r="C488" s="8" t="s">
        <v>5440</v>
      </c>
      <c r="D488">
        <v>-1</v>
      </c>
      <c r="E488" s="8" t="s">
        <v>3363</v>
      </c>
      <c r="F488" s="8" t="s">
        <v>21</v>
      </c>
      <c r="G488" s="8"/>
      <c r="H488" s="8" t="s">
        <v>3239</v>
      </c>
      <c r="I488" s="8" t="s">
        <v>7910</v>
      </c>
    </row>
    <row r="489" spans="1:9" ht="12.75" customHeight="1" x14ac:dyDescent="0.3">
      <c r="A489" s="8" t="s">
        <v>3342</v>
      </c>
      <c r="B489" s="8" t="s">
        <v>3364</v>
      </c>
      <c r="C489" s="8" t="s">
        <v>5441</v>
      </c>
      <c r="D489">
        <v>0</v>
      </c>
      <c r="E489" s="8" t="s">
        <v>3366</v>
      </c>
      <c r="F489" s="8" t="s">
        <v>21</v>
      </c>
      <c r="G489" s="8"/>
      <c r="H489" s="8" t="s">
        <v>3239</v>
      </c>
      <c r="I489" s="8" t="s">
        <v>7911</v>
      </c>
    </row>
    <row r="490" spans="1:9" ht="12.75" customHeight="1" x14ac:dyDescent="0.3">
      <c r="A490" s="8" t="s">
        <v>3342</v>
      </c>
      <c r="B490" s="8" t="s">
        <v>3367</v>
      </c>
      <c r="C490" s="8" t="s">
        <v>5442</v>
      </c>
      <c r="D490">
        <v>0</v>
      </c>
      <c r="E490" s="8" t="s">
        <v>3369</v>
      </c>
      <c r="F490" s="8" t="s">
        <v>21</v>
      </c>
      <c r="G490" s="8"/>
      <c r="H490" s="8" t="s">
        <v>3239</v>
      </c>
      <c r="I490" s="8" t="s">
        <v>7912</v>
      </c>
    </row>
    <row r="491" spans="1:9" ht="12.75" customHeight="1" x14ac:dyDescent="0.3">
      <c r="A491" s="8" t="s">
        <v>3370</v>
      </c>
      <c r="B491" s="8" t="s">
        <v>353</v>
      </c>
      <c r="C491" s="8" t="s">
        <v>5443</v>
      </c>
      <c r="D491">
        <v>15</v>
      </c>
      <c r="E491" s="8" t="s">
        <v>355</v>
      </c>
      <c r="F491" s="8" t="s">
        <v>21</v>
      </c>
      <c r="G491" s="8"/>
      <c r="H491" s="8" t="s">
        <v>3239</v>
      </c>
      <c r="I491" s="8" t="s">
        <v>7913</v>
      </c>
    </row>
    <row r="492" spans="1:9" ht="12.75" customHeight="1" x14ac:dyDescent="0.3">
      <c r="A492" s="8" t="s">
        <v>3372</v>
      </c>
      <c r="B492" s="8" t="s">
        <v>1009</v>
      </c>
      <c r="C492" s="8" t="s">
        <v>5444</v>
      </c>
      <c r="D492">
        <v>1.8</v>
      </c>
      <c r="E492" s="8" t="s">
        <v>1011</v>
      </c>
      <c r="F492" s="8" t="s">
        <v>21</v>
      </c>
      <c r="G492" s="8"/>
      <c r="H492" s="8" t="s">
        <v>3239</v>
      </c>
      <c r="I492" s="8" t="s">
        <v>7914</v>
      </c>
    </row>
    <row r="493" spans="1:9" ht="12.75" customHeight="1" x14ac:dyDescent="0.3">
      <c r="A493" s="8" t="s">
        <v>4332</v>
      </c>
      <c r="B493" s="8" t="s">
        <v>5445</v>
      </c>
      <c r="C493" s="8" t="s">
        <v>5446</v>
      </c>
      <c r="E493" s="8"/>
      <c r="F493" s="8" t="s">
        <v>21</v>
      </c>
      <c r="G493" s="8" t="s">
        <v>1824</v>
      </c>
      <c r="H493" s="8" t="s">
        <v>3236</v>
      </c>
      <c r="I493" s="8" t="s">
        <v>7915</v>
      </c>
    </row>
    <row r="494" spans="1:9" ht="12.75" customHeight="1" x14ac:dyDescent="0.3">
      <c r="A494" s="8" t="s">
        <v>4335</v>
      </c>
      <c r="B494" s="8" t="s">
        <v>547</v>
      </c>
      <c r="C494" s="8" t="s">
        <v>5447</v>
      </c>
      <c r="D494">
        <v>1500</v>
      </c>
      <c r="E494" s="8" t="s">
        <v>549</v>
      </c>
      <c r="F494" s="8" t="s">
        <v>21</v>
      </c>
      <c r="G494" s="8"/>
      <c r="H494" s="8" t="s">
        <v>3239</v>
      </c>
      <c r="I494" s="8" t="s">
        <v>7916</v>
      </c>
    </row>
    <row r="495" spans="1:9" ht="12.75" customHeight="1" x14ac:dyDescent="0.3">
      <c r="A495" s="8" t="s">
        <v>4337</v>
      </c>
      <c r="B495" s="8" t="s">
        <v>978</v>
      </c>
      <c r="C495" s="8" t="s">
        <v>5448</v>
      </c>
      <c r="D495">
        <v>29</v>
      </c>
      <c r="E495" s="8" t="s">
        <v>980</v>
      </c>
      <c r="F495" s="8" t="s">
        <v>21</v>
      </c>
      <c r="G495" s="8"/>
      <c r="H495" s="8" t="s">
        <v>3239</v>
      </c>
      <c r="I495" s="8" t="s">
        <v>7917</v>
      </c>
    </row>
    <row r="496" spans="1:9" ht="12.75" customHeight="1" x14ac:dyDescent="0.3">
      <c r="A496" s="8" t="s">
        <v>4339</v>
      </c>
      <c r="B496" s="8" t="s">
        <v>982</v>
      </c>
      <c r="C496" s="8" t="s">
        <v>5449</v>
      </c>
      <c r="D496">
        <v>1</v>
      </c>
      <c r="E496" s="8" t="s">
        <v>984</v>
      </c>
      <c r="F496" s="8" t="s">
        <v>21</v>
      </c>
      <c r="G496" s="8"/>
      <c r="H496" s="8" t="s">
        <v>3239</v>
      </c>
      <c r="I496" s="8" t="s">
        <v>7918</v>
      </c>
    </row>
    <row r="497" spans="1:9" ht="12.75" customHeight="1" x14ac:dyDescent="0.3">
      <c r="A497" s="8" t="s">
        <v>3377</v>
      </c>
      <c r="B497" s="8" t="s">
        <v>344</v>
      </c>
      <c r="C497" s="8" t="s">
        <v>5450</v>
      </c>
      <c r="D497">
        <v>0.79200000000000004</v>
      </c>
      <c r="E497" s="8" t="s">
        <v>346</v>
      </c>
      <c r="F497" s="8" t="s">
        <v>21</v>
      </c>
      <c r="G497" s="8"/>
      <c r="H497" s="8" t="s">
        <v>3239</v>
      </c>
      <c r="I497" s="8" t="s">
        <v>7919</v>
      </c>
    </row>
    <row r="498" spans="1:9" ht="12.75" customHeight="1" x14ac:dyDescent="0.3">
      <c r="A498" s="8" t="s">
        <v>3559</v>
      </c>
      <c r="B498" s="8" t="s">
        <v>3560</v>
      </c>
      <c r="C498" s="8" t="s">
        <v>5451</v>
      </c>
      <c r="E498" s="8"/>
      <c r="F498" s="8" t="s">
        <v>21</v>
      </c>
      <c r="G498" s="8" t="s">
        <v>54</v>
      </c>
      <c r="H498" s="8" t="s">
        <v>3236</v>
      </c>
      <c r="I498" s="8" t="s">
        <v>7920</v>
      </c>
    </row>
    <row r="499" spans="1:9" ht="12.75" customHeight="1" x14ac:dyDescent="0.3">
      <c r="A499" s="8" t="s">
        <v>3310</v>
      </c>
      <c r="B499" s="8" t="s">
        <v>23</v>
      </c>
      <c r="C499" s="8" t="s">
        <v>5452</v>
      </c>
      <c r="D499">
        <v>16</v>
      </c>
      <c r="E499" s="8" t="s">
        <v>25</v>
      </c>
      <c r="F499" s="8" t="s">
        <v>21</v>
      </c>
      <c r="G499" s="8"/>
      <c r="H499" s="8" t="s">
        <v>3239</v>
      </c>
      <c r="I499" s="8" t="s">
        <v>7921</v>
      </c>
    </row>
    <row r="500" spans="1:9" ht="12.75" customHeight="1" x14ac:dyDescent="0.3">
      <c r="A500" s="8" t="s">
        <v>3312</v>
      </c>
      <c r="B500" s="8" t="s">
        <v>26</v>
      </c>
      <c r="C500" s="8" t="s">
        <v>5453</v>
      </c>
      <c r="D500">
        <v>-5.5</v>
      </c>
      <c r="E500" s="8" t="s">
        <v>27</v>
      </c>
      <c r="F500" s="8" t="s">
        <v>21</v>
      </c>
      <c r="G500" s="8"/>
      <c r="H500" s="8" t="s">
        <v>3239</v>
      </c>
      <c r="I500" s="8" t="s">
        <v>7922</v>
      </c>
    </row>
    <row r="501" spans="1:9" ht="12.75" customHeight="1" x14ac:dyDescent="0.3">
      <c r="A501" s="8" t="s">
        <v>3314</v>
      </c>
      <c r="B501" s="8" t="s">
        <v>28</v>
      </c>
      <c r="C501" s="8" t="s">
        <v>5454</v>
      </c>
      <c r="D501">
        <v>1.9400651465798</v>
      </c>
      <c r="E501" s="8" t="s">
        <v>29</v>
      </c>
      <c r="F501" s="8" t="s">
        <v>21</v>
      </c>
      <c r="G501" s="8"/>
      <c r="H501" s="8" t="s">
        <v>3239</v>
      </c>
      <c r="I501" s="8" t="s">
        <v>7923</v>
      </c>
    </row>
    <row r="502" spans="1:9" ht="12.75" customHeight="1" x14ac:dyDescent="0.3">
      <c r="A502" s="8" t="s">
        <v>3316</v>
      </c>
      <c r="B502" s="8" t="s">
        <v>754</v>
      </c>
      <c r="C502" s="8" t="s">
        <v>5455</v>
      </c>
      <c r="D502">
        <v>1.8</v>
      </c>
      <c r="E502" s="8" t="s">
        <v>756</v>
      </c>
      <c r="F502" s="8" t="s">
        <v>21</v>
      </c>
      <c r="G502" s="8"/>
      <c r="H502" s="8" t="s">
        <v>3239</v>
      </c>
      <c r="I502" s="8" t="s">
        <v>7924</v>
      </c>
    </row>
    <row r="503" spans="1:9" ht="12.75" customHeight="1" x14ac:dyDescent="0.3">
      <c r="A503" s="8" t="s">
        <v>3318</v>
      </c>
      <c r="B503" s="8" t="s">
        <v>1054</v>
      </c>
      <c r="C503" s="8" t="s">
        <v>5456</v>
      </c>
      <c r="D503" t="s">
        <v>1379</v>
      </c>
      <c r="E503" s="8" t="s">
        <v>1054</v>
      </c>
      <c r="F503" s="8" t="s">
        <v>21</v>
      </c>
      <c r="G503" s="8"/>
      <c r="H503" s="8" t="s">
        <v>3239</v>
      </c>
      <c r="I503" s="8" t="s">
        <v>7925</v>
      </c>
    </row>
    <row r="504" spans="1:9" ht="12.75" customHeight="1" x14ac:dyDescent="0.3">
      <c r="A504" s="8" t="s">
        <v>3320</v>
      </c>
      <c r="B504" s="8" t="s">
        <v>3321</v>
      </c>
      <c r="C504" s="8" t="s">
        <v>5457</v>
      </c>
      <c r="D504">
        <v>16</v>
      </c>
      <c r="E504" s="8" t="s">
        <v>3323</v>
      </c>
      <c r="F504" s="8" t="s">
        <v>21</v>
      </c>
      <c r="G504" s="8"/>
      <c r="H504" s="8" t="s">
        <v>3239</v>
      </c>
      <c r="I504" s="8" t="s">
        <v>7926</v>
      </c>
    </row>
    <row r="505" spans="1:9" ht="12.75" customHeight="1" x14ac:dyDescent="0.3">
      <c r="A505" s="8" t="s">
        <v>3320</v>
      </c>
      <c r="B505" s="8" t="s">
        <v>3324</v>
      </c>
      <c r="C505" s="8" t="s">
        <v>5458</v>
      </c>
      <c r="D505">
        <v>-5.5</v>
      </c>
      <c r="E505" s="8" t="s">
        <v>3326</v>
      </c>
      <c r="F505" s="8" t="s">
        <v>21</v>
      </c>
      <c r="G505" s="8"/>
      <c r="H505" s="8" t="s">
        <v>3239</v>
      </c>
      <c r="I505" s="8" t="s">
        <v>7927</v>
      </c>
    </row>
    <row r="506" spans="1:9" ht="12.75" customHeight="1" x14ac:dyDescent="0.3">
      <c r="A506" s="8" t="s">
        <v>3320</v>
      </c>
      <c r="B506" s="8" t="s">
        <v>3327</v>
      </c>
      <c r="C506" s="8" t="s">
        <v>5459</v>
      </c>
      <c r="D506">
        <v>1.8</v>
      </c>
      <c r="E506" s="8" t="s">
        <v>3329</v>
      </c>
      <c r="F506" s="8" t="s">
        <v>21</v>
      </c>
      <c r="G506" s="8"/>
      <c r="H506" s="8" t="s">
        <v>3239</v>
      </c>
      <c r="I506" s="8" t="s">
        <v>7928</v>
      </c>
    </row>
    <row r="507" spans="1:9" ht="12.75" customHeight="1" x14ac:dyDescent="0.3">
      <c r="A507" s="8" t="s">
        <v>3330</v>
      </c>
      <c r="B507" s="8" t="s">
        <v>1013</v>
      </c>
      <c r="C507" s="8" t="s">
        <v>5460</v>
      </c>
      <c r="D507">
        <v>2.8</v>
      </c>
      <c r="E507" s="8" t="s">
        <v>1015</v>
      </c>
      <c r="F507" s="8" t="s">
        <v>21</v>
      </c>
      <c r="G507" s="8"/>
      <c r="H507" s="8" t="s">
        <v>3239</v>
      </c>
      <c r="I507" s="8" t="s">
        <v>7929</v>
      </c>
    </row>
    <row r="508" spans="1:9" ht="12.75" customHeight="1" x14ac:dyDescent="0.3">
      <c r="A508" s="8" t="s">
        <v>3332</v>
      </c>
      <c r="B508" s="8" t="s">
        <v>1049</v>
      </c>
      <c r="C508" s="8" t="s">
        <v>5461</v>
      </c>
      <c r="D508" t="s">
        <v>1374</v>
      </c>
      <c r="E508" s="8" t="s">
        <v>1049</v>
      </c>
      <c r="F508" s="8" t="s">
        <v>21</v>
      </c>
      <c r="G508" s="8"/>
      <c r="H508" s="8" t="s">
        <v>3239</v>
      </c>
      <c r="I508" s="8" t="s">
        <v>7930</v>
      </c>
    </row>
    <row r="509" spans="1:9" ht="12.75" customHeight="1" x14ac:dyDescent="0.3">
      <c r="A509" s="8" t="s">
        <v>3334</v>
      </c>
      <c r="B509" s="8" t="s">
        <v>32</v>
      </c>
      <c r="C509" s="8" t="s">
        <v>5462</v>
      </c>
      <c r="D509">
        <v>5.4</v>
      </c>
      <c r="E509" s="8" t="s">
        <v>33</v>
      </c>
      <c r="F509" s="8" t="s">
        <v>21</v>
      </c>
      <c r="G509" s="8"/>
      <c r="H509" s="8" t="s">
        <v>3239</v>
      </c>
      <c r="I509" s="8" t="s">
        <v>7931</v>
      </c>
    </row>
    <row r="510" spans="1:9" ht="12.75" customHeight="1" x14ac:dyDescent="0.3">
      <c r="A510" s="8" t="s">
        <v>3336</v>
      </c>
      <c r="B510" s="8" t="s">
        <v>36</v>
      </c>
      <c r="C510" s="8" t="s">
        <v>5463</v>
      </c>
      <c r="D510">
        <v>10709.302325581401</v>
      </c>
      <c r="E510" s="8" t="s">
        <v>37</v>
      </c>
      <c r="F510" s="8" t="s">
        <v>21</v>
      </c>
      <c r="G510" s="8"/>
      <c r="H510" s="8" t="s">
        <v>3239</v>
      </c>
      <c r="I510" s="8" t="s">
        <v>7932</v>
      </c>
    </row>
    <row r="511" spans="1:9" ht="12.75" customHeight="1" x14ac:dyDescent="0.3">
      <c r="A511" s="8" t="s">
        <v>3338</v>
      </c>
      <c r="B511" s="8" t="s">
        <v>634</v>
      </c>
      <c r="C511" s="8" t="s">
        <v>5464</v>
      </c>
      <c r="D511">
        <v>10709.3</v>
      </c>
      <c r="E511" s="8" t="s">
        <v>636</v>
      </c>
      <c r="F511" s="8" t="s">
        <v>21</v>
      </c>
      <c r="G511" s="8"/>
      <c r="H511" s="8" t="s">
        <v>3239</v>
      </c>
      <c r="I511" s="8" t="s">
        <v>7933</v>
      </c>
    </row>
    <row r="512" spans="1:9" ht="12.75" customHeight="1" x14ac:dyDescent="0.3">
      <c r="A512" s="8" t="s">
        <v>3340</v>
      </c>
      <c r="B512" s="8" t="s">
        <v>39</v>
      </c>
      <c r="C512" s="8" t="s">
        <v>5465</v>
      </c>
      <c r="D512">
        <v>0</v>
      </c>
      <c r="E512" s="8" t="s">
        <v>40</v>
      </c>
      <c r="F512" s="8" t="s">
        <v>21</v>
      </c>
      <c r="G512" s="8"/>
      <c r="H512" s="8" t="s">
        <v>3239</v>
      </c>
      <c r="I512" s="8" t="s">
        <v>7934</v>
      </c>
    </row>
    <row r="513" spans="1:9" ht="12.75" customHeight="1" x14ac:dyDescent="0.3">
      <c r="A513" s="8" t="s">
        <v>3342</v>
      </c>
      <c r="B513" s="8" t="s">
        <v>3343</v>
      </c>
      <c r="C513" s="8" t="s">
        <v>5466</v>
      </c>
      <c r="D513">
        <v>0</v>
      </c>
      <c r="E513" s="8" t="s">
        <v>3345</v>
      </c>
      <c r="F513" s="8" t="s">
        <v>21</v>
      </c>
      <c r="G513" s="8"/>
      <c r="H513" s="8" t="s">
        <v>3239</v>
      </c>
      <c r="I513" s="8" t="s">
        <v>7935</v>
      </c>
    </row>
    <row r="514" spans="1:9" ht="12.75" customHeight="1" x14ac:dyDescent="0.3">
      <c r="A514" s="8" t="s">
        <v>3342</v>
      </c>
      <c r="B514" s="8" t="s">
        <v>3346</v>
      </c>
      <c r="C514" s="8" t="s">
        <v>5467</v>
      </c>
      <c r="D514">
        <v>0</v>
      </c>
      <c r="E514" s="8" t="s">
        <v>3348</v>
      </c>
      <c r="F514" s="8" t="s">
        <v>21</v>
      </c>
      <c r="G514" s="8"/>
      <c r="H514" s="8" t="s">
        <v>3239</v>
      </c>
      <c r="I514" s="8" t="s">
        <v>7936</v>
      </c>
    </row>
    <row r="515" spans="1:9" ht="12.75" customHeight="1" x14ac:dyDescent="0.3">
      <c r="A515" s="8" t="s">
        <v>3342</v>
      </c>
      <c r="B515" s="8" t="s">
        <v>3349</v>
      </c>
      <c r="C515" s="8" t="s">
        <v>5468</v>
      </c>
      <c r="D515">
        <v>1</v>
      </c>
      <c r="E515" s="8" t="s">
        <v>3351</v>
      </c>
      <c r="F515" s="8" t="s">
        <v>21</v>
      </c>
      <c r="G515" s="8"/>
      <c r="H515" s="8" t="s">
        <v>3239</v>
      </c>
      <c r="I515" s="8" t="s">
        <v>7937</v>
      </c>
    </row>
    <row r="516" spans="1:9" ht="12.75" customHeight="1" x14ac:dyDescent="0.3">
      <c r="A516" s="8" t="s">
        <v>3342</v>
      </c>
      <c r="B516" s="8" t="s">
        <v>3352</v>
      </c>
      <c r="C516" s="8" t="s">
        <v>5469</v>
      </c>
      <c r="D516">
        <v>0</v>
      </c>
      <c r="E516" s="8" t="s">
        <v>3354</v>
      </c>
      <c r="F516" s="8" t="s">
        <v>21</v>
      </c>
      <c r="G516" s="8"/>
      <c r="H516" s="8" t="s">
        <v>3239</v>
      </c>
      <c r="I516" s="8" t="s">
        <v>7938</v>
      </c>
    </row>
    <row r="517" spans="1:9" ht="12.75" customHeight="1" x14ac:dyDescent="0.3">
      <c r="A517" s="8" t="s">
        <v>3342</v>
      </c>
      <c r="B517" s="8" t="s">
        <v>3355</v>
      </c>
      <c r="C517" s="8" t="s">
        <v>5470</v>
      </c>
      <c r="D517">
        <v>1</v>
      </c>
      <c r="E517" s="8" t="s">
        <v>3357</v>
      </c>
      <c r="F517" s="8" t="s">
        <v>21</v>
      </c>
      <c r="G517" s="8"/>
      <c r="H517" s="8" t="s">
        <v>3239</v>
      </c>
      <c r="I517" s="8" t="s">
        <v>7939</v>
      </c>
    </row>
    <row r="518" spans="1:9" ht="12.75" customHeight="1" x14ac:dyDescent="0.3">
      <c r="A518" s="8" t="s">
        <v>3342</v>
      </c>
      <c r="B518" s="8" t="s">
        <v>3358</v>
      </c>
      <c r="C518" s="8" t="s">
        <v>5471</v>
      </c>
      <c r="D518">
        <v>0</v>
      </c>
      <c r="E518" s="8" t="s">
        <v>3360</v>
      </c>
      <c r="F518" s="8" t="s">
        <v>21</v>
      </c>
      <c r="G518" s="8"/>
      <c r="H518" s="8" t="s">
        <v>3239</v>
      </c>
      <c r="I518" s="8" t="s">
        <v>7940</v>
      </c>
    </row>
    <row r="519" spans="1:9" ht="12.75" customHeight="1" x14ac:dyDescent="0.3">
      <c r="A519" s="8" t="s">
        <v>3342</v>
      </c>
      <c r="B519" s="8" t="s">
        <v>3361</v>
      </c>
      <c r="C519" s="8" t="s">
        <v>5472</v>
      </c>
      <c r="D519">
        <v>-1</v>
      </c>
      <c r="E519" s="8" t="s">
        <v>3363</v>
      </c>
      <c r="F519" s="8" t="s">
        <v>21</v>
      </c>
      <c r="G519" s="8"/>
      <c r="H519" s="8" t="s">
        <v>3239</v>
      </c>
      <c r="I519" s="8" t="s">
        <v>7941</v>
      </c>
    </row>
    <row r="520" spans="1:9" ht="12.75" customHeight="1" x14ac:dyDescent="0.3">
      <c r="A520" s="8" t="s">
        <v>3342</v>
      </c>
      <c r="B520" s="8" t="s">
        <v>3364</v>
      </c>
      <c r="C520" s="8" t="s">
        <v>5473</v>
      </c>
      <c r="D520">
        <v>0</v>
      </c>
      <c r="E520" s="8" t="s">
        <v>3366</v>
      </c>
      <c r="F520" s="8" t="s">
        <v>21</v>
      </c>
      <c r="G520" s="8"/>
      <c r="H520" s="8" t="s">
        <v>3239</v>
      </c>
      <c r="I520" s="8" t="s">
        <v>7942</v>
      </c>
    </row>
    <row r="521" spans="1:9" ht="12.75" customHeight="1" x14ac:dyDescent="0.3">
      <c r="A521" s="8" t="s">
        <v>3342</v>
      </c>
      <c r="B521" s="8" t="s">
        <v>3367</v>
      </c>
      <c r="C521" s="8" t="s">
        <v>5474</v>
      </c>
      <c r="D521">
        <v>0</v>
      </c>
      <c r="E521" s="8" t="s">
        <v>3369</v>
      </c>
      <c r="F521" s="8" t="s">
        <v>21</v>
      </c>
      <c r="G521" s="8"/>
      <c r="H521" s="8" t="s">
        <v>3239</v>
      </c>
      <c r="I521" s="8" t="s">
        <v>7943</v>
      </c>
    </row>
    <row r="522" spans="1:9" ht="12.75" customHeight="1" x14ac:dyDescent="0.3">
      <c r="A522" s="8" t="s">
        <v>3370</v>
      </c>
      <c r="B522" s="8" t="s">
        <v>353</v>
      </c>
      <c r="C522" s="8" t="s">
        <v>5475</v>
      </c>
      <c r="D522">
        <v>15</v>
      </c>
      <c r="E522" s="8" t="s">
        <v>355</v>
      </c>
      <c r="F522" s="8" t="s">
        <v>21</v>
      </c>
      <c r="G522" s="8"/>
      <c r="H522" s="8" t="s">
        <v>3239</v>
      </c>
      <c r="I522" s="8" t="s">
        <v>7944</v>
      </c>
    </row>
    <row r="523" spans="1:9" ht="12.75" customHeight="1" x14ac:dyDescent="0.3">
      <c r="A523" s="8" t="s">
        <v>3372</v>
      </c>
      <c r="B523" s="8" t="s">
        <v>1009</v>
      </c>
      <c r="C523" s="8" t="s">
        <v>5476</v>
      </c>
      <c r="D523">
        <v>1.8</v>
      </c>
      <c r="E523" s="8" t="s">
        <v>1011</v>
      </c>
      <c r="F523" s="8" t="s">
        <v>21</v>
      </c>
      <c r="G523" s="8"/>
      <c r="H523" s="8" t="s">
        <v>3239</v>
      </c>
      <c r="I523" s="8" t="s">
        <v>7945</v>
      </c>
    </row>
    <row r="524" spans="1:9" ht="12.75" customHeight="1" x14ac:dyDescent="0.3">
      <c r="A524" s="8" t="s">
        <v>4332</v>
      </c>
      <c r="B524" s="8" t="s">
        <v>5477</v>
      </c>
      <c r="C524" s="8" t="s">
        <v>5478</v>
      </c>
      <c r="E524" s="8"/>
      <c r="F524" s="8" t="s">
        <v>21</v>
      </c>
      <c r="G524" s="8" t="s">
        <v>1824</v>
      </c>
      <c r="H524" s="8" t="s">
        <v>3236</v>
      </c>
      <c r="I524" s="8" t="s">
        <v>7946</v>
      </c>
    </row>
    <row r="525" spans="1:9" ht="12.75" customHeight="1" x14ac:dyDescent="0.3">
      <c r="A525" s="8" t="s">
        <v>4335</v>
      </c>
      <c r="B525" s="8" t="s">
        <v>547</v>
      </c>
      <c r="C525" s="8" t="s">
        <v>5479</v>
      </c>
      <c r="D525">
        <v>1500</v>
      </c>
      <c r="E525" s="8" t="s">
        <v>549</v>
      </c>
      <c r="F525" s="8" t="s">
        <v>21</v>
      </c>
      <c r="G525" s="8"/>
      <c r="H525" s="8" t="s">
        <v>3239</v>
      </c>
      <c r="I525" s="8" t="s">
        <v>7947</v>
      </c>
    </row>
    <row r="526" spans="1:9" ht="12.75" customHeight="1" x14ac:dyDescent="0.3">
      <c r="A526" s="8" t="s">
        <v>4337</v>
      </c>
      <c r="B526" s="8" t="s">
        <v>978</v>
      </c>
      <c r="C526" s="8" t="s">
        <v>5480</v>
      </c>
      <c r="D526">
        <v>29</v>
      </c>
      <c r="E526" s="8" t="s">
        <v>980</v>
      </c>
      <c r="F526" s="8" t="s">
        <v>21</v>
      </c>
      <c r="G526" s="8"/>
      <c r="H526" s="8" t="s">
        <v>3239</v>
      </c>
      <c r="I526" s="8" t="s">
        <v>7948</v>
      </c>
    </row>
    <row r="527" spans="1:9" ht="12.75" customHeight="1" x14ac:dyDescent="0.3">
      <c r="A527" s="8" t="s">
        <v>4339</v>
      </c>
      <c r="B527" s="8" t="s">
        <v>982</v>
      </c>
      <c r="C527" s="8" t="s">
        <v>5481</v>
      </c>
      <c r="D527">
        <v>1</v>
      </c>
      <c r="E527" s="8" t="s">
        <v>984</v>
      </c>
      <c r="F527" s="8" t="s">
        <v>21</v>
      </c>
      <c r="G527" s="8"/>
      <c r="H527" s="8" t="s">
        <v>3239</v>
      </c>
      <c r="I527" s="8" t="s">
        <v>7949</v>
      </c>
    </row>
    <row r="528" spans="1:9" ht="12.75" customHeight="1" x14ac:dyDescent="0.3">
      <c r="A528" s="8" t="s">
        <v>3377</v>
      </c>
      <c r="B528" s="8" t="s">
        <v>344</v>
      </c>
      <c r="C528" s="8" t="s">
        <v>5482</v>
      </c>
      <c r="D528">
        <v>0.79200000000000004</v>
      </c>
      <c r="E528" s="8" t="s">
        <v>346</v>
      </c>
      <c r="F528" s="8" t="s">
        <v>21</v>
      </c>
      <c r="G528" s="8"/>
      <c r="H528" s="8" t="s">
        <v>3239</v>
      </c>
      <c r="I528" s="8" t="s">
        <v>7950</v>
      </c>
    </row>
    <row r="529" spans="1:9" ht="12.75" customHeight="1" x14ac:dyDescent="0.3">
      <c r="A529" s="8" t="s">
        <v>3590</v>
      </c>
      <c r="B529" s="8" t="s">
        <v>3591</v>
      </c>
      <c r="C529" s="8" t="s">
        <v>5483</v>
      </c>
      <c r="E529" s="8"/>
      <c r="F529" s="8" t="s">
        <v>21</v>
      </c>
      <c r="G529" s="8" t="s">
        <v>54</v>
      </c>
      <c r="H529" s="8" t="s">
        <v>3236</v>
      </c>
      <c r="I529" s="8" t="s">
        <v>7951</v>
      </c>
    </row>
    <row r="530" spans="1:9" ht="12.75" customHeight="1" x14ac:dyDescent="0.3">
      <c r="A530" s="8" t="s">
        <v>3310</v>
      </c>
      <c r="B530" s="8" t="s">
        <v>23</v>
      </c>
      <c r="C530" s="8" t="s">
        <v>5484</v>
      </c>
      <c r="D530">
        <v>10</v>
      </c>
      <c r="E530" s="8" t="s">
        <v>25</v>
      </c>
      <c r="F530" s="8" t="s">
        <v>21</v>
      </c>
      <c r="G530" s="8"/>
      <c r="H530" s="8" t="s">
        <v>3239</v>
      </c>
      <c r="I530" s="8" t="s">
        <v>7952</v>
      </c>
    </row>
    <row r="531" spans="1:9" ht="12.75" customHeight="1" x14ac:dyDescent="0.3">
      <c r="A531" s="8" t="s">
        <v>3312</v>
      </c>
      <c r="B531" s="8" t="s">
        <v>26</v>
      </c>
      <c r="C531" s="8" t="s">
        <v>5485</v>
      </c>
      <c r="D531">
        <v>0</v>
      </c>
      <c r="E531" s="8" t="s">
        <v>27</v>
      </c>
      <c r="F531" s="8" t="s">
        <v>21</v>
      </c>
      <c r="G531" s="8"/>
      <c r="H531" s="8" t="s">
        <v>3239</v>
      </c>
      <c r="I531" s="8" t="s">
        <v>7953</v>
      </c>
    </row>
    <row r="532" spans="1:9" ht="12.75" customHeight="1" x14ac:dyDescent="0.3">
      <c r="A532" s="8" t="s">
        <v>3314</v>
      </c>
      <c r="B532" s="8" t="s">
        <v>28</v>
      </c>
      <c r="C532" s="8" t="s">
        <v>5486</v>
      </c>
      <c r="D532">
        <v>1.6783004552352001</v>
      </c>
      <c r="E532" s="8" t="s">
        <v>29</v>
      </c>
      <c r="F532" s="8" t="s">
        <v>21</v>
      </c>
      <c r="G532" s="8"/>
      <c r="H532" s="8" t="s">
        <v>3239</v>
      </c>
      <c r="I532" s="8" t="s">
        <v>7954</v>
      </c>
    </row>
    <row r="533" spans="1:9" ht="12.75" customHeight="1" x14ac:dyDescent="0.3">
      <c r="A533" s="8" t="s">
        <v>3316</v>
      </c>
      <c r="B533" s="8" t="s">
        <v>754</v>
      </c>
      <c r="C533" s="8" t="s">
        <v>5487</v>
      </c>
      <c r="D533">
        <v>1.6</v>
      </c>
      <c r="E533" s="8" t="s">
        <v>756</v>
      </c>
      <c r="F533" s="8" t="s">
        <v>21</v>
      </c>
      <c r="G533" s="8"/>
      <c r="H533" s="8" t="s">
        <v>3239</v>
      </c>
      <c r="I533" s="8" t="s">
        <v>7955</v>
      </c>
    </row>
    <row r="534" spans="1:9" ht="12.75" customHeight="1" x14ac:dyDescent="0.3">
      <c r="A534" s="8" t="s">
        <v>3318</v>
      </c>
      <c r="B534" s="8" t="s">
        <v>1054</v>
      </c>
      <c r="C534" s="8" t="s">
        <v>5488</v>
      </c>
      <c r="D534" t="s">
        <v>1379</v>
      </c>
      <c r="E534" s="8" t="s">
        <v>1054</v>
      </c>
      <c r="F534" s="8" t="s">
        <v>21</v>
      </c>
      <c r="G534" s="8"/>
      <c r="H534" s="8" t="s">
        <v>3239</v>
      </c>
      <c r="I534" s="8" t="s">
        <v>7956</v>
      </c>
    </row>
    <row r="535" spans="1:9" ht="12.75" customHeight="1" x14ac:dyDescent="0.3">
      <c r="A535" s="8" t="s">
        <v>3320</v>
      </c>
      <c r="B535" s="8" t="s">
        <v>3321</v>
      </c>
      <c r="C535" s="8" t="s">
        <v>5489</v>
      </c>
      <c r="D535">
        <v>9.6210000000000004</v>
      </c>
      <c r="E535" s="8" t="s">
        <v>3323</v>
      </c>
      <c r="F535" s="8" t="s">
        <v>21</v>
      </c>
      <c r="G535" s="8"/>
      <c r="H535" s="8" t="s">
        <v>3239</v>
      </c>
      <c r="I535" s="8" t="s">
        <v>7957</v>
      </c>
    </row>
    <row r="536" spans="1:9" ht="12.75" customHeight="1" x14ac:dyDescent="0.3">
      <c r="A536" s="8" t="s">
        <v>3320</v>
      </c>
      <c r="B536" s="8" t="s">
        <v>3324</v>
      </c>
      <c r="C536" s="8" t="s">
        <v>5490</v>
      </c>
      <c r="D536">
        <v>0</v>
      </c>
      <c r="E536" s="8" t="s">
        <v>3326</v>
      </c>
      <c r="F536" s="8" t="s">
        <v>21</v>
      </c>
      <c r="G536" s="8"/>
      <c r="H536" s="8" t="s">
        <v>3239</v>
      </c>
      <c r="I536" s="8" t="s">
        <v>7958</v>
      </c>
    </row>
    <row r="537" spans="1:9" ht="12.75" customHeight="1" x14ac:dyDescent="0.3">
      <c r="A537" s="8" t="s">
        <v>3320</v>
      </c>
      <c r="B537" s="8" t="s">
        <v>3327</v>
      </c>
      <c r="C537" s="8" t="s">
        <v>5491</v>
      </c>
      <c r="D537">
        <v>1.649</v>
      </c>
      <c r="E537" s="8" t="s">
        <v>3329</v>
      </c>
      <c r="F537" s="8" t="s">
        <v>21</v>
      </c>
      <c r="G537" s="8"/>
      <c r="H537" s="8" t="s">
        <v>3239</v>
      </c>
      <c r="I537" s="8" t="s">
        <v>7959</v>
      </c>
    </row>
    <row r="538" spans="1:9" ht="12.75" customHeight="1" x14ac:dyDescent="0.3">
      <c r="A538" s="8" t="s">
        <v>3330</v>
      </c>
      <c r="B538" s="8" t="s">
        <v>1013</v>
      </c>
      <c r="C538" s="8" t="s">
        <v>5492</v>
      </c>
      <c r="D538">
        <v>2.8</v>
      </c>
      <c r="E538" s="8" t="s">
        <v>1015</v>
      </c>
      <c r="F538" s="8" t="s">
        <v>21</v>
      </c>
      <c r="G538" s="8"/>
      <c r="H538" s="8" t="s">
        <v>3239</v>
      </c>
      <c r="I538" s="8" t="s">
        <v>7960</v>
      </c>
    </row>
    <row r="539" spans="1:9" ht="12.75" customHeight="1" x14ac:dyDescent="0.3">
      <c r="A539" s="8" t="s">
        <v>3332</v>
      </c>
      <c r="B539" s="8" t="s">
        <v>1049</v>
      </c>
      <c r="C539" s="8" t="s">
        <v>5493</v>
      </c>
      <c r="D539" t="s">
        <v>1374</v>
      </c>
      <c r="E539" s="8" t="s">
        <v>1049</v>
      </c>
      <c r="F539" s="8" t="s">
        <v>21</v>
      </c>
      <c r="G539" s="8"/>
      <c r="H539" s="8" t="s">
        <v>3239</v>
      </c>
      <c r="I539" s="8" t="s">
        <v>7961</v>
      </c>
    </row>
    <row r="540" spans="1:9" ht="12.75" customHeight="1" x14ac:dyDescent="0.3">
      <c r="A540" s="8" t="s">
        <v>3334</v>
      </c>
      <c r="B540" s="8" t="s">
        <v>32</v>
      </c>
      <c r="C540" s="8" t="s">
        <v>5494</v>
      </c>
      <c r="D540">
        <v>2.4</v>
      </c>
      <c r="E540" s="8" t="s">
        <v>33</v>
      </c>
      <c r="F540" s="8" t="s">
        <v>21</v>
      </c>
      <c r="G540" s="8"/>
      <c r="H540" s="8" t="s">
        <v>3239</v>
      </c>
      <c r="I540" s="8" t="s">
        <v>7962</v>
      </c>
    </row>
    <row r="541" spans="1:9" ht="12.75" customHeight="1" x14ac:dyDescent="0.3">
      <c r="A541" s="8" t="s">
        <v>3336</v>
      </c>
      <c r="B541" s="8" t="s">
        <v>36</v>
      </c>
      <c r="C541" s="8" t="s">
        <v>5495</v>
      </c>
      <c r="D541">
        <v>22988.372093023299</v>
      </c>
      <c r="E541" s="8" t="s">
        <v>37</v>
      </c>
      <c r="F541" s="8" t="s">
        <v>21</v>
      </c>
      <c r="G541" s="8"/>
      <c r="H541" s="8" t="s">
        <v>3239</v>
      </c>
      <c r="I541" s="8" t="s">
        <v>7963</v>
      </c>
    </row>
    <row r="542" spans="1:9" ht="12.75" customHeight="1" x14ac:dyDescent="0.3">
      <c r="A542" s="8" t="s">
        <v>3338</v>
      </c>
      <c r="B542" s="8" t="s">
        <v>634</v>
      </c>
      <c r="C542" s="8" t="s">
        <v>5496</v>
      </c>
      <c r="D542">
        <v>22988.37</v>
      </c>
      <c r="E542" s="8" t="s">
        <v>636</v>
      </c>
      <c r="F542" s="8" t="s">
        <v>21</v>
      </c>
      <c r="G542" s="8"/>
      <c r="H542" s="8" t="s">
        <v>3239</v>
      </c>
      <c r="I542" s="8" t="s">
        <v>7964</v>
      </c>
    </row>
    <row r="543" spans="1:9" ht="12.75" customHeight="1" x14ac:dyDescent="0.3">
      <c r="A543" s="8" t="s">
        <v>3340</v>
      </c>
      <c r="B543" s="8" t="s">
        <v>39</v>
      </c>
      <c r="C543" s="8" t="s">
        <v>5497</v>
      </c>
      <c r="D543">
        <v>0</v>
      </c>
      <c r="E543" s="8" t="s">
        <v>40</v>
      </c>
      <c r="F543" s="8" t="s">
        <v>21</v>
      </c>
      <c r="G543" s="8"/>
      <c r="H543" s="8" t="s">
        <v>3239</v>
      </c>
      <c r="I543" s="8" t="s">
        <v>7965</v>
      </c>
    </row>
    <row r="544" spans="1:9" ht="12.75" customHeight="1" x14ac:dyDescent="0.3">
      <c r="A544" s="8" t="s">
        <v>3342</v>
      </c>
      <c r="B544" s="8" t="s">
        <v>3343</v>
      </c>
      <c r="C544" s="8" t="s">
        <v>5498</v>
      </c>
      <c r="D544">
        <v>0</v>
      </c>
      <c r="E544" s="8" t="s">
        <v>3345</v>
      </c>
      <c r="F544" s="8" t="s">
        <v>21</v>
      </c>
      <c r="G544" s="8"/>
      <c r="H544" s="8" t="s">
        <v>3239</v>
      </c>
      <c r="I544" s="8" t="s">
        <v>7966</v>
      </c>
    </row>
    <row r="545" spans="1:9" ht="12.75" customHeight="1" x14ac:dyDescent="0.3">
      <c r="A545" s="8" t="s">
        <v>3342</v>
      </c>
      <c r="B545" s="8" t="s">
        <v>3346</v>
      </c>
      <c r="C545" s="8" t="s">
        <v>5499</v>
      </c>
      <c r="D545">
        <v>-1</v>
      </c>
      <c r="E545" s="8" t="s">
        <v>3348</v>
      </c>
      <c r="F545" s="8" t="s">
        <v>21</v>
      </c>
      <c r="G545" s="8"/>
      <c r="H545" s="8" t="s">
        <v>3239</v>
      </c>
      <c r="I545" s="8" t="s">
        <v>7967</v>
      </c>
    </row>
    <row r="546" spans="1:9" ht="12.75" customHeight="1" x14ac:dyDescent="0.3">
      <c r="A546" s="8" t="s">
        <v>3342</v>
      </c>
      <c r="B546" s="8" t="s">
        <v>3349</v>
      </c>
      <c r="C546" s="8" t="s">
        <v>5500</v>
      </c>
      <c r="D546">
        <v>0</v>
      </c>
      <c r="E546" s="8" t="s">
        <v>3351</v>
      </c>
      <c r="F546" s="8" t="s">
        <v>21</v>
      </c>
      <c r="G546" s="8"/>
      <c r="H546" s="8" t="s">
        <v>3239</v>
      </c>
      <c r="I546" s="8" t="s">
        <v>7968</v>
      </c>
    </row>
    <row r="547" spans="1:9" ht="12.75" customHeight="1" x14ac:dyDescent="0.3">
      <c r="A547" s="8" t="s">
        <v>3342</v>
      </c>
      <c r="B547" s="8" t="s">
        <v>3352</v>
      </c>
      <c r="C547" s="8" t="s">
        <v>5501</v>
      </c>
      <c r="D547">
        <v>1</v>
      </c>
      <c r="E547" s="8" t="s">
        <v>3354</v>
      </c>
      <c r="F547" s="8" t="s">
        <v>21</v>
      </c>
      <c r="G547" s="8"/>
      <c r="H547" s="8" t="s">
        <v>3239</v>
      </c>
      <c r="I547" s="8" t="s">
        <v>7969</v>
      </c>
    </row>
    <row r="548" spans="1:9" ht="12.75" customHeight="1" x14ac:dyDescent="0.3">
      <c r="A548" s="8" t="s">
        <v>3342</v>
      </c>
      <c r="B548" s="8" t="s">
        <v>3355</v>
      </c>
      <c r="C548" s="8" t="s">
        <v>5502</v>
      </c>
      <c r="D548">
        <v>0</v>
      </c>
      <c r="E548" s="8" t="s">
        <v>3357</v>
      </c>
      <c r="F548" s="8" t="s">
        <v>21</v>
      </c>
      <c r="G548" s="8"/>
      <c r="H548" s="8" t="s">
        <v>3239</v>
      </c>
      <c r="I548" s="8" t="s">
        <v>7970</v>
      </c>
    </row>
    <row r="549" spans="1:9" ht="12.75" customHeight="1" x14ac:dyDescent="0.3">
      <c r="A549" s="8" t="s">
        <v>3342</v>
      </c>
      <c r="B549" s="8" t="s">
        <v>3358</v>
      </c>
      <c r="C549" s="8" t="s">
        <v>5503</v>
      </c>
      <c r="D549">
        <v>0</v>
      </c>
      <c r="E549" s="8" t="s">
        <v>3360</v>
      </c>
      <c r="F549" s="8" t="s">
        <v>21</v>
      </c>
      <c r="G549" s="8"/>
      <c r="H549" s="8" t="s">
        <v>3239</v>
      </c>
      <c r="I549" s="8" t="s">
        <v>7971</v>
      </c>
    </row>
    <row r="550" spans="1:9" ht="12.75" customHeight="1" x14ac:dyDescent="0.3">
      <c r="A550" s="8" t="s">
        <v>3342</v>
      </c>
      <c r="B550" s="8" t="s">
        <v>3361</v>
      </c>
      <c r="C550" s="8" t="s">
        <v>5504</v>
      </c>
      <c r="D550">
        <v>0</v>
      </c>
      <c r="E550" s="8" t="s">
        <v>3363</v>
      </c>
      <c r="F550" s="8" t="s">
        <v>21</v>
      </c>
      <c r="G550" s="8"/>
      <c r="H550" s="8" t="s">
        <v>3239</v>
      </c>
      <c r="I550" s="8" t="s">
        <v>7972</v>
      </c>
    </row>
    <row r="551" spans="1:9" ht="12.75" customHeight="1" x14ac:dyDescent="0.3">
      <c r="A551" s="8" t="s">
        <v>3342</v>
      </c>
      <c r="B551" s="8" t="s">
        <v>3364</v>
      </c>
      <c r="C551" s="8" t="s">
        <v>5505</v>
      </c>
      <c r="D551">
        <v>0</v>
      </c>
      <c r="E551" s="8" t="s">
        <v>3366</v>
      </c>
      <c r="F551" s="8" t="s">
        <v>21</v>
      </c>
      <c r="G551" s="8"/>
      <c r="H551" s="8" t="s">
        <v>3239</v>
      </c>
      <c r="I551" s="8" t="s">
        <v>7973</v>
      </c>
    </row>
    <row r="552" spans="1:9" ht="12.75" customHeight="1" x14ac:dyDescent="0.3">
      <c r="A552" s="8" t="s">
        <v>3342</v>
      </c>
      <c r="B552" s="8" t="s">
        <v>3367</v>
      </c>
      <c r="C552" s="8" t="s">
        <v>5506</v>
      </c>
      <c r="D552">
        <v>1</v>
      </c>
      <c r="E552" s="8" t="s">
        <v>3369</v>
      </c>
      <c r="F552" s="8" t="s">
        <v>21</v>
      </c>
      <c r="G552" s="8"/>
      <c r="H552" s="8" t="s">
        <v>3239</v>
      </c>
      <c r="I552" s="8" t="s">
        <v>7974</v>
      </c>
    </row>
    <row r="553" spans="1:9" ht="12.75" customHeight="1" x14ac:dyDescent="0.3">
      <c r="A553" s="8" t="s">
        <v>3370</v>
      </c>
      <c r="B553" s="8" t="s">
        <v>353</v>
      </c>
      <c r="C553" s="8" t="s">
        <v>5507</v>
      </c>
      <c r="D553">
        <v>35</v>
      </c>
      <c r="E553" s="8" t="s">
        <v>355</v>
      </c>
      <c r="F553" s="8" t="s">
        <v>21</v>
      </c>
      <c r="G553" s="8"/>
      <c r="H553" s="8" t="s">
        <v>3239</v>
      </c>
      <c r="I553" s="8" t="s">
        <v>7975</v>
      </c>
    </row>
    <row r="554" spans="1:9" ht="12.75" customHeight="1" x14ac:dyDescent="0.3">
      <c r="A554" s="8" t="s">
        <v>3372</v>
      </c>
      <c r="B554" s="8" t="s">
        <v>1009</v>
      </c>
      <c r="C554" s="8" t="s">
        <v>5508</v>
      </c>
      <c r="D554">
        <v>6.6</v>
      </c>
      <c r="E554" s="8" t="s">
        <v>1011</v>
      </c>
      <c r="F554" s="8" t="s">
        <v>21</v>
      </c>
      <c r="G554" s="8"/>
      <c r="H554" s="8" t="s">
        <v>3239</v>
      </c>
      <c r="I554" s="8" t="s">
        <v>7976</v>
      </c>
    </row>
    <row r="555" spans="1:9" ht="12.75" customHeight="1" x14ac:dyDescent="0.3">
      <c r="A555" s="8" t="s">
        <v>4332</v>
      </c>
      <c r="B555" s="8" t="s">
        <v>5509</v>
      </c>
      <c r="C555" s="8" t="s">
        <v>5510</v>
      </c>
      <c r="E555" s="8"/>
      <c r="F555" s="8" t="s">
        <v>21</v>
      </c>
      <c r="G555" s="8" t="s">
        <v>1824</v>
      </c>
      <c r="H555" s="8" t="s">
        <v>3236</v>
      </c>
      <c r="I555" s="8" t="s">
        <v>7977</v>
      </c>
    </row>
    <row r="556" spans="1:9" ht="12.75" customHeight="1" x14ac:dyDescent="0.3">
      <c r="A556" s="8" t="s">
        <v>4335</v>
      </c>
      <c r="B556" s="8" t="s">
        <v>547</v>
      </c>
      <c r="C556" s="8" t="s">
        <v>5511</v>
      </c>
      <c r="D556">
        <v>1500</v>
      </c>
      <c r="E556" s="8" t="s">
        <v>549</v>
      </c>
      <c r="F556" s="8" t="s">
        <v>21</v>
      </c>
      <c r="G556" s="8"/>
      <c r="H556" s="8" t="s">
        <v>3239</v>
      </c>
      <c r="I556" s="8" t="s">
        <v>7978</v>
      </c>
    </row>
    <row r="557" spans="1:9" ht="12.75" customHeight="1" x14ac:dyDescent="0.3">
      <c r="A557" s="8" t="s">
        <v>4337</v>
      </c>
      <c r="B557" s="8" t="s">
        <v>978</v>
      </c>
      <c r="C557" s="8" t="s">
        <v>5512</v>
      </c>
      <c r="D557">
        <v>29</v>
      </c>
      <c r="E557" s="8" t="s">
        <v>980</v>
      </c>
      <c r="F557" s="8" t="s">
        <v>21</v>
      </c>
      <c r="G557" s="8"/>
      <c r="H557" s="8" t="s">
        <v>3239</v>
      </c>
      <c r="I557" s="8" t="s">
        <v>7979</v>
      </c>
    </row>
    <row r="558" spans="1:9" ht="12.75" customHeight="1" x14ac:dyDescent="0.3">
      <c r="A558" s="8" t="s">
        <v>4339</v>
      </c>
      <c r="B558" s="8" t="s">
        <v>982</v>
      </c>
      <c r="C558" s="8" t="s">
        <v>5513</v>
      </c>
      <c r="D558">
        <v>1</v>
      </c>
      <c r="E558" s="8" t="s">
        <v>984</v>
      </c>
      <c r="F558" s="8" t="s">
        <v>21</v>
      </c>
      <c r="G558" s="8"/>
      <c r="H558" s="8" t="s">
        <v>3239</v>
      </c>
      <c r="I558" s="8" t="s">
        <v>7980</v>
      </c>
    </row>
    <row r="559" spans="1:9" ht="12.75" customHeight="1" x14ac:dyDescent="0.3">
      <c r="A559" s="8" t="s">
        <v>3377</v>
      </c>
      <c r="B559" s="8" t="s">
        <v>344</v>
      </c>
      <c r="C559" s="8" t="s">
        <v>5514</v>
      </c>
      <c r="D559">
        <v>0.79200000000000004</v>
      </c>
      <c r="E559" s="8" t="s">
        <v>346</v>
      </c>
      <c r="F559" s="8" t="s">
        <v>21</v>
      </c>
      <c r="G559" s="8"/>
      <c r="H559" s="8" t="s">
        <v>3239</v>
      </c>
      <c r="I559" s="8" t="s">
        <v>7981</v>
      </c>
    </row>
    <row r="560" spans="1:9" ht="12.75" customHeight="1" x14ac:dyDescent="0.3">
      <c r="A560" s="8" t="s">
        <v>3621</v>
      </c>
      <c r="B560" s="8" t="s">
        <v>3622</v>
      </c>
      <c r="C560" s="8" t="s">
        <v>5515</v>
      </c>
      <c r="E560" s="8"/>
      <c r="F560" s="8" t="s">
        <v>21</v>
      </c>
      <c r="G560" s="8" t="s">
        <v>54</v>
      </c>
      <c r="H560" s="8" t="s">
        <v>3236</v>
      </c>
      <c r="I560" s="8" t="s">
        <v>7982</v>
      </c>
    </row>
    <row r="561" spans="1:9" ht="12.75" customHeight="1" x14ac:dyDescent="0.3">
      <c r="A561" s="8" t="s">
        <v>3310</v>
      </c>
      <c r="B561" s="8" t="s">
        <v>23</v>
      </c>
      <c r="C561" s="8" t="s">
        <v>5516</v>
      </c>
      <c r="D561">
        <v>8</v>
      </c>
      <c r="E561" s="8" t="s">
        <v>25</v>
      </c>
      <c r="F561" s="8" t="s">
        <v>21</v>
      </c>
      <c r="G561" s="8"/>
      <c r="H561" s="8" t="s">
        <v>3239</v>
      </c>
      <c r="I561" s="8" t="s">
        <v>7983</v>
      </c>
    </row>
    <row r="562" spans="1:9" ht="12.75" customHeight="1" x14ac:dyDescent="0.3">
      <c r="A562" s="8" t="s">
        <v>3312</v>
      </c>
      <c r="B562" s="8" t="s">
        <v>26</v>
      </c>
      <c r="C562" s="8" t="s">
        <v>5517</v>
      </c>
      <c r="D562">
        <v>5</v>
      </c>
      <c r="E562" s="8" t="s">
        <v>27</v>
      </c>
      <c r="F562" s="8" t="s">
        <v>21</v>
      </c>
      <c r="G562" s="8"/>
      <c r="H562" s="8" t="s">
        <v>3239</v>
      </c>
      <c r="I562" s="8" t="s">
        <v>7984</v>
      </c>
    </row>
    <row r="563" spans="1:9" ht="12.75" customHeight="1" x14ac:dyDescent="0.3">
      <c r="A563" s="8" t="s">
        <v>3314</v>
      </c>
      <c r="B563" s="8" t="s">
        <v>28</v>
      </c>
      <c r="C563" s="8" t="s">
        <v>5518</v>
      </c>
      <c r="D563">
        <v>1.8753064798599</v>
      </c>
      <c r="E563" s="8" t="s">
        <v>29</v>
      </c>
      <c r="F563" s="8" t="s">
        <v>21</v>
      </c>
      <c r="G563" s="8"/>
      <c r="H563" s="8" t="s">
        <v>3239</v>
      </c>
      <c r="I563" s="8" t="s">
        <v>7985</v>
      </c>
    </row>
    <row r="564" spans="1:9" ht="12.75" customHeight="1" x14ac:dyDescent="0.3">
      <c r="A564" s="8" t="s">
        <v>3316</v>
      </c>
      <c r="B564" s="8" t="s">
        <v>754</v>
      </c>
      <c r="C564" s="8" t="s">
        <v>5519</v>
      </c>
      <c r="D564">
        <v>1.8</v>
      </c>
      <c r="E564" s="8" t="s">
        <v>756</v>
      </c>
      <c r="F564" s="8" t="s">
        <v>21</v>
      </c>
      <c r="G564" s="8"/>
      <c r="H564" s="8" t="s">
        <v>3239</v>
      </c>
      <c r="I564" s="8" t="s">
        <v>7986</v>
      </c>
    </row>
    <row r="565" spans="1:9" ht="12.75" customHeight="1" x14ac:dyDescent="0.3">
      <c r="A565" s="8" t="s">
        <v>3318</v>
      </c>
      <c r="B565" s="8" t="s">
        <v>1054</v>
      </c>
      <c r="C565" s="8" t="s">
        <v>5520</v>
      </c>
      <c r="D565" t="s">
        <v>1379</v>
      </c>
      <c r="E565" s="8" t="s">
        <v>1054</v>
      </c>
      <c r="F565" s="8" t="s">
        <v>21</v>
      </c>
      <c r="G565" s="8"/>
      <c r="H565" s="8" t="s">
        <v>3239</v>
      </c>
      <c r="I565" s="8" t="s">
        <v>7987</v>
      </c>
    </row>
    <row r="566" spans="1:9" ht="12.75" customHeight="1" x14ac:dyDescent="0.3">
      <c r="A566" s="8" t="s">
        <v>3320</v>
      </c>
      <c r="B566" s="8" t="s">
        <v>3321</v>
      </c>
      <c r="C566" s="8" t="s">
        <v>5521</v>
      </c>
      <c r="D566">
        <v>8</v>
      </c>
      <c r="E566" s="8" t="s">
        <v>3323</v>
      </c>
      <c r="F566" s="8" t="s">
        <v>21</v>
      </c>
      <c r="G566" s="8"/>
      <c r="H566" s="8" t="s">
        <v>3239</v>
      </c>
      <c r="I566" s="8" t="s">
        <v>7988</v>
      </c>
    </row>
    <row r="567" spans="1:9" ht="12.75" customHeight="1" x14ac:dyDescent="0.3">
      <c r="A567" s="8" t="s">
        <v>3320</v>
      </c>
      <c r="B567" s="8" t="s">
        <v>3324</v>
      </c>
      <c r="C567" s="8" t="s">
        <v>5522</v>
      </c>
      <c r="D567">
        <v>5</v>
      </c>
      <c r="E567" s="8" t="s">
        <v>3326</v>
      </c>
      <c r="F567" s="8" t="s">
        <v>21</v>
      </c>
      <c r="G567" s="8"/>
      <c r="H567" s="8" t="s">
        <v>3239</v>
      </c>
      <c r="I567" s="8" t="s">
        <v>7989</v>
      </c>
    </row>
    <row r="568" spans="1:9" ht="12.75" customHeight="1" x14ac:dyDescent="0.3">
      <c r="A568" s="8" t="s">
        <v>3320</v>
      </c>
      <c r="B568" s="8" t="s">
        <v>3327</v>
      </c>
      <c r="C568" s="8" t="s">
        <v>5523</v>
      </c>
      <c r="D568">
        <v>1.8</v>
      </c>
      <c r="E568" s="8" t="s">
        <v>3329</v>
      </c>
      <c r="F568" s="8" t="s">
        <v>21</v>
      </c>
      <c r="G568" s="8"/>
      <c r="H568" s="8" t="s">
        <v>3239</v>
      </c>
      <c r="I568" s="8" t="s">
        <v>7990</v>
      </c>
    </row>
    <row r="569" spans="1:9" ht="12.75" customHeight="1" x14ac:dyDescent="0.3">
      <c r="A569" s="8" t="s">
        <v>3330</v>
      </c>
      <c r="B569" s="8" t="s">
        <v>1013</v>
      </c>
      <c r="C569" s="8" t="s">
        <v>5524</v>
      </c>
      <c r="D569">
        <v>2.8</v>
      </c>
      <c r="E569" s="8" t="s">
        <v>1015</v>
      </c>
      <c r="F569" s="8" t="s">
        <v>21</v>
      </c>
      <c r="G569" s="8"/>
      <c r="H569" s="8" t="s">
        <v>3239</v>
      </c>
      <c r="I569" s="8" t="s">
        <v>7991</v>
      </c>
    </row>
    <row r="570" spans="1:9" ht="12.75" customHeight="1" x14ac:dyDescent="0.3">
      <c r="A570" s="8" t="s">
        <v>3332</v>
      </c>
      <c r="B570" s="8" t="s">
        <v>1049</v>
      </c>
      <c r="C570" s="8" t="s">
        <v>5525</v>
      </c>
      <c r="D570" t="s">
        <v>1374</v>
      </c>
      <c r="E570" s="8" t="s">
        <v>1049</v>
      </c>
      <c r="F570" s="8" t="s">
        <v>21</v>
      </c>
      <c r="G570" s="8"/>
      <c r="H570" s="8" t="s">
        <v>3239</v>
      </c>
      <c r="I570" s="8" t="s">
        <v>7992</v>
      </c>
    </row>
    <row r="571" spans="1:9" ht="12.75" customHeight="1" x14ac:dyDescent="0.3">
      <c r="A571" s="8" t="s">
        <v>3334</v>
      </c>
      <c r="B571" s="8" t="s">
        <v>32</v>
      </c>
      <c r="C571" s="8" t="s">
        <v>5526</v>
      </c>
      <c r="D571">
        <v>6</v>
      </c>
      <c r="E571" s="8" t="s">
        <v>33</v>
      </c>
      <c r="F571" s="8" t="s">
        <v>21</v>
      </c>
      <c r="G571" s="8"/>
      <c r="H571" s="8" t="s">
        <v>3239</v>
      </c>
      <c r="I571" s="8" t="s">
        <v>7993</v>
      </c>
    </row>
    <row r="572" spans="1:9" ht="12.75" customHeight="1" x14ac:dyDescent="0.3">
      <c r="A572" s="8" t="s">
        <v>3336</v>
      </c>
      <c r="B572" s="8" t="s">
        <v>36</v>
      </c>
      <c r="C572" s="8" t="s">
        <v>5527</v>
      </c>
      <c r="D572">
        <v>19918.604651162801</v>
      </c>
      <c r="E572" s="8" t="s">
        <v>37</v>
      </c>
      <c r="F572" s="8" t="s">
        <v>21</v>
      </c>
      <c r="G572" s="8"/>
      <c r="H572" s="8" t="s">
        <v>3239</v>
      </c>
      <c r="I572" s="8" t="s">
        <v>7994</v>
      </c>
    </row>
    <row r="573" spans="1:9" ht="12.75" customHeight="1" x14ac:dyDescent="0.3">
      <c r="A573" s="8" t="s">
        <v>3338</v>
      </c>
      <c r="B573" s="8" t="s">
        <v>634</v>
      </c>
      <c r="C573" s="8" t="s">
        <v>5528</v>
      </c>
      <c r="D573">
        <v>19918.599999999999</v>
      </c>
      <c r="E573" s="8" t="s">
        <v>636</v>
      </c>
      <c r="F573" s="8" t="s">
        <v>21</v>
      </c>
      <c r="G573" s="8"/>
      <c r="H573" s="8" t="s">
        <v>3239</v>
      </c>
      <c r="I573" s="8" t="s">
        <v>7995</v>
      </c>
    </row>
    <row r="574" spans="1:9" ht="12.75" customHeight="1" x14ac:dyDescent="0.3">
      <c r="A574" s="8" t="s">
        <v>3340</v>
      </c>
      <c r="B574" s="8" t="s">
        <v>39</v>
      </c>
      <c r="C574" s="8" t="s">
        <v>5529</v>
      </c>
      <c r="D574">
        <v>0</v>
      </c>
      <c r="E574" s="8" t="s">
        <v>40</v>
      </c>
      <c r="F574" s="8" t="s">
        <v>21</v>
      </c>
      <c r="G574" s="8"/>
      <c r="H574" s="8" t="s">
        <v>3239</v>
      </c>
      <c r="I574" s="8" t="s">
        <v>7996</v>
      </c>
    </row>
    <row r="575" spans="1:9" ht="12.75" customHeight="1" x14ac:dyDescent="0.3">
      <c r="A575" s="8" t="s">
        <v>3342</v>
      </c>
      <c r="B575" s="8" t="s">
        <v>3343</v>
      </c>
      <c r="C575" s="8" t="s">
        <v>5530</v>
      </c>
      <c r="D575">
        <v>0</v>
      </c>
      <c r="E575" s="8" t="s">
        <v>3345</v>
      </c>
      <c r="F575" s="8" t="s">
        <v>21</v>
      </c>
      <c r="G575" s="8"/>
      <c r="H575" s="8" t="s">
        <v>3239</v>
      </c>
      <c r="I575" s="8" t="s">
        <v>7997</v>
      </c>
    </row>
    <row r="576" spans="1:9" ht="12.75" customHeight="1" x14ac:dyDescent="0.3">
      <c r="A576" s="8" t="s">
        <v>3342</v>
      </c>
      <c r="B576" s="8" t="s">
        <v>3346</v>
      </c>
      <c r="C576" s="8" t="s">
        <v>5531</v>
      </c>
      <c r="D576">
        <v>0</v>
      </c>
      <c r="E576" s="8" t="s">
        <v>3348</v>
      </c>
      <c r="F576" s="8" t="s">
        <v>21</v>
      </c>
      <c r="G576" s="8"/>
      <c r="H576" s="8" t="s">
        <v>3239</v>
      </c>
      <c r="I576" s="8" t="s">
        <v>7998</v>
      </c>
    </row>
    <row r="577" spans="1:9" ht="12.75" customHeight="1" x14ac:dyDescent="0.3">
      <c r="A577" s="8" t="s">
        <v>3342</v>
      </c>
      <c r="B577" s="8" t="s">
        <v>3349</v>
      </c>
      <c r="C577" s="8" t="s">
        <v>5532</v>
      </c>
      <c r="D577">
        <v>1</v>
      </c>
      <c r="E577" s="8" t="s">
        <v>3351</v>
      </c>
      <c r="F577" s="8" t="s">
        <v>21</v>
      </c>
      <c r="G577" s="8"/>
      <c r="H577" s="8" t="s">
        <v>3239</v>
      </c>
      <c r="I577" s="8" t="s">
        <v>7999</v>
      </c>
    </row>
    <row r="578" spans="1:9" ht="12.75" customHeight="1" x14ac:dyDescent="0.3">
      <c r="A578" s="8" t="s">
        <v>3342</v>
      </c>
      <c r="B578" s="8" t="s">
        <v>3352</v>
      </c>
      <c r="C578" s="8" t="s">
        <v>5533</v>
      </c>
      <c r="D578">
        <v>0</v>
      </c>
      <c r="E578" s="8" t="s">
        <v>3354</v>
      </c>
      <c r="F578" s="8" t="s">
        <v>21</v>
      </c>
      <c r="G578" s="8"/>
      <c r="H578" s="8" t="s">
        <v>3239</v>
      </c>
      <c r="I578" s="8" t="s">
        <v>8000</v>
      </c>
    </row>
    <row r="579" spans="1:9" ht="12.75" customHeight="1" x14ac:dyDescent="0.3">
      <c r="A579" s="8" t="s">
        <v>3342</v>
      </c>
      <c r="B579" s="8" t="s">
        <v>3355</v>
      </c>
      <c r="C579" s="8" t="s">
        <v>5534</v>
      </c>
      <c r="D579">
        <v>1</v>
      </c>
      <c r="E579" s="8" t="s">
        <v>3357</v>
      </c>
      <c r="F579" s="8" t="s">
        <v>21</v>
      </c>
      <c r="G579" s="8"/>
      <c r="H579" s="8" t="s">
        <v>3239</v>
      </c>
      <c r="I579" s="8" t="s">
        <v>8001</v>
      </c>
    </row>
    <row r="580" spans="1:9" ht="12.75" customHeight="1" x14ac:dyDescent="0.3">
      <c r="A580" s="8" t="s">
        <v>3342</v>
      </c>
      <c r="B580" s="8" t="s">
        <v>3358</v>
      </c>
      <c r="C580" s="8" t="s">
        <v>5535</v>
      </c>
      <c r="D580">
        <v>0</v>
      </c>
      <c r="E580" s="8" t="s">
        <v>3360</v>
      </c>
      <c r="F580" s="8" t="s">
        <v>21</v>
      </c>
      <c r="G580" s="8"/>
      <c r="H580" s="8" t="s">
        <v>3239</v>
      </c>
      <c r="I580" s="8" t="s">
        <v>8002</v>
      </c>
    </row>
    <row r="581" spans="1:9" ht="12.75" customHeight="1" x14ac:dyDescent="0.3">
      <c r="A581" s="8" t="s">
        <v>3342</v>
      </c>
      <c r="B581" s="8" t="s">
        <v>3361</v>
      </c>
      <c r="C581" s="8" t="s">
        <v>5536</v>
      </c>
      <c r="D581">
        <v>-1</v>
      </c>
      <c r="E581" s="8" t="s">
        <v>3363</v>
      </c>
      <c r="F581" s="8" t="s">
        <v>21</v>
      </c>
      <c r="G581" s="8"/>
      <c r="H581" s="8" t="s">
        <v>3239</v>
      </c>
      <c r="I581" s="8" t="s">
        <v>8003</v>
      </c>
    </row>
    <row r="582" spans="1:9" ht="12.75" customHeight="1" x14ac:dyDescent="0.3">
      <c r="A582" s="8" t="s">
        <v>3342</v>
      </c>
      <c r="B582" s="8" t="s">
        <v>3364</v>
      </c>
      <c r="C582" s="8" t="s">
        <v>5537</v>
      </c>
      <c r="D582">
        <v>0</v>
      </c>
      <c r="E582" s="8" t="s">
        <v>3366</v>
      </c>
      <c r="F582" s="8" t="s">
        <v>21</v>
      </c>
      <c r="G582" s="8"/>
      <c r="H582" s="8" t="s">
        <v>3239</v>
      </c>
      <c r="I582" s="8" t="s">
        <v>8004</v>
      </c>
    </row>
    <row r="583" spans="1:9" ht="12.75" customHeight="1" x14ac:dyDescent="0.3">
      <c r="A583" s="8" t="s">
        <v>3342</v>
      </c>
      <c r="B583" s="8" t="s">
        <v>3367</v>
      </c>
      <c r="C583" s="8" t="s">
        <v>5538</v>
      </c>
      <c r="D583">
        <v>0</v>
      </c>
      <c r="E583" s="8" t="s">
        <v>3369</v>
      </c>
      <c r="F583" s="8" t="s">
        <v>21</v>
      </c>
      <c r="G583" s="8"/>
      <c r="H583" s="8" t="s">
        <v>3239</v>
      </c>
      <c r="I583" s="8" t="s">
        <v>8005</v>
      </c>
    </row>
    <row r="584" spans="1:9" ht="12.75" customHeight="1" x14ac:dyDescent="0.3">
      <c r="A584" s="8" t="s">
        <v>3370</v>
      </c>
      <c r="B584" s="8" t="s">
        <v>353</v>
      </c>
      <c r="C584" s="8" t="s">
        <v>5539</v>
      </c>
      <c r="D584">
        <v>30</v>
      </c>
      <c r="E584" s="8" t="s">
        <v>355</v>
      </c>
      <c r="F584" s="8" t="s">
        <v>21</v>
      </c>
      <c r="G584" s="8"/>
      <c r="H584" s="8" t="s">
        <v>3239</v>
      </c>
      <c r="I584" s="8" t="s">
        <v>8006</v>
      </c>
    </row>
    <row r="585" spans="1:9" ht="12.75" customHeight="1" x14ac:dyDescent="0.3">
      <c r="A585" s="8" t="s">
        <v>3372</v>
      </c>
      <c r="B585" s="8" t="s">
        <v>1009</v>
      </c>
      <c r="C585" s="8" t="s">
        <v>5540</v>
      </c>
      <c r="D585">
        <v>3</v>
      </c>
      <c r="E585" s="8" t="s">
        <v>1011</v>
      </c>
      <c r="F585" s="8" t="s">
        <v>21</v>
      </c>
      <c r="G585" s="8"/>
      <c r="H585" s="8" t="s">
        <v>3239</v>
      </c>
      <c r="I585" s="8" t="s">
        <v>8007</v>
      </c>
    </row>
    <row r="586" spans="1:9" ht="12.75" customHeight="1" x14ac:dyDescent="0.3">
      <c r="A586" s="8" t="s">
        <v>4332</v>
      </c>
      <c r="B586" s="8" t="s">
        <v>5541</v>
      </c>
      <c r="C586" s="8" t="s">
        <v>5542</v>
      </c>
      <c r="E586" s="8"/>
      <c r="F586" s="8" t="s">
        <v>21</v>
      </c>
      <c r="G586" s="8" t="s">
        <v>1824</v>
      </c>
      <c r="H586" s="8" t="s">
        <v>3236</v>
      </c>
      <c r="I586" s="8" t="s">
        <v>8008</v>
      </c>
    </row>
    <row r="587" spans="1:9" ht="12.75" customHeight="1" x14ac:dyDescent="0.3">
      <c r="A587" s="8" t="s">
        <v>4335</v>
      </c>
      <c r="B587" s="8" t="s">
        <v>547</v>
      </c>
      <c r="C587" s="8" t="s">
        <v>5543</v>
      </c>
      <c r="D587">
        <v>1500</v>
      </c>
      <c r="E587" s="8" t="s">
        <v>549</v>
      </c>
      <c r="F587" s="8" t="s">
        <v>21</v>
      </c>
      <c r="G587" s="8"/>
      <c r="H587" s="8" t="s">
        <v>3239</v>
      </c>
      <c r="I587" s="8" t="s">
        <v>8009</v>
      </c>
    </row>
    <row r="588" spans="1:9" ht="12.75" customHeight="1" x14ac:dyDescent="0.3">
      <c r="A588" s="8" t="s">
        <v>4337</v>
      </c>
      <c r="B588" s="8" t="s">
        <v>978</v>
      </c>
      <c r="C588" s="8" t="s">
        <v>5544</v>
      </c>
      <c r="D588">
        <v>29</v>
      </c>
      <c r="E588" s="8" t="s">
        <v>980</v>
      </c>
      <c r="F588" s="8" t="s">
        <v>21</v>
      </c>
      <c r="G588" s="8"/>
      <c r="H588" s="8" t="s">
        <v>3239</v>
      </c>
      <c r="I588" s="8" t="s">
        <v>8010</v>
      </c>
    </row>
    <row r="589" spans="1:9" ht="12.75" customHeight="1" x14ac:dyDescent="0.3">
      <c r="A589" s="8" t="s">
        <v>4339</v>
      </c>
      <c r="B589" s="8" t="s">
        <v>982</v>
      </c>
      <c r="C589" s="8" t="s">
        <v>5545</v>
      </c>
      <c r="D589">
        <v>1</v>
      </c>
      <c r="E589" s="8" t="s">
        <v>984</v>
      </c>
      <c r="F589" s="8" t="s">
        <v>21</v>
      </c>
      <c r="G589" s="8"/>
      <c r="H589" s="8" t="s">
        <v>3239</v>
      </c>
      <c r="I589" s="8" t="s">
        <v>8011</v>
      </c>
    </row>
    <row r="590" spans="1:9" ht="12.75" customHeight="1" x14ac:dyDescent="0.3">
      <c r="A590" s="8" t="s">
        <v>3377</v>
      </c>
      <c r="B590" s="8" t="s">
        <v>344</v>
      </c>
      <c r="C590" s="8" t="s">
        <v>5546</v>
      </c>
      <c r="D590">
        <v>0.79200000000000004</v>
      </c>
      <c r="E590" s="8" t="s">
        <v>346</v>
      </c>
      <c r="F590" s="8" t="s">
        <v>21</v>
      </c>
      <c r="G590" s="8"/>
      <c r="H590" s="8" t="s">
        <v>3239</v>
      </c>
      <c r="I590" s="8" t="s">
        <v>8012</v>
      </c>
    </row>
    <row r="591" spans="1:9" ht="12.75" customHeight="1" x14ac:dyDescent="0.3">
      <c r="A591" s="8" t="s">
        <v>3652</v>
      </c>
      <c r="B591" s="8" t="s">
        <v>3653</v>
      </c>
      <c r="C591" s="8" t="s">
        <v>5547</v>
      </c>
      <c r="E591" s="8"/>
      <c r="F591" s="8" t="s">
        <v>21</v>
      </c>
      <c r="G591" s="8" t="s">
        <v>54</v>
      </c>
      <c r="H591" s="8" t="s">
        <v>3236</v>
      </c>
      <c r="I591" s="8" t="s">
        <v>8013</v>
      </c>
    </row>
    <row r="592" spans="1:9" ht="12.75" customHeight="1" x14ac:dyDescent="0.3">
      <c r="A592" s="8" t="s">
        <v>3310</v>
      </c>
      <c r="B592" s="8" t="s">
        <v>23</v>
      </c>
      <c r="C592" s="8" t="s">
        <v>5548</v>
      </c>
      <c r="D592">
        <v>8</v>
      </c>
      <c r="E592" s="8" t="s">
        <v>25</v>
      </c>
      <c r="F592" s="8" t="s">
        <v>21</v>
      </c>
      <c r="G592" s="8"/>
      <c r="H592" s="8" t="s">
        <v>3239</v>
      </c>
      <c r="I592" s="8" t="s">
        <v>8014</v>
      </c>
    </row>
    <row r="593" spans="1:9" ht="12.75" customHeight="1" x14ac:dyDescent="0.3">
      <c r="A593" s="8" t="s">
        <v>3312</v>
      </c>
      <c r="B593" s="8" t="s">
        <v>26</v>
      </c>
      <c r="C593" s="8" t="s">
        <v>5549</v>
      </c>
      <c r="D593">
        <v>-5</v>
      </c>
      <c r="E593" s="8" t="s">
        <v>27</v>
      </c>
      <c r="F593" s="8" t="s">
        <v>21</v>
      </c>
      <c r="G593" s="8"/>
      <c r="H593" s="8" t="s">
        <v>3239</v>
      </c>
      <c r="I593" s="8" t="s">
        <v>8015</v>
      </c>
    </row>
    <row r="594" spans="1:9" ht="12.75" customHeight="1" x14ac:dyDescent="0.3">
      <c r="A594" s="8" t="s">
        <v>3314</v>
      </c>
      <c r="B594" s="8" t="s">
        <v>28</v>
      </c>
      <c r="C594" s="8" t="s">
        <v>5550</v>
      </c>
      <c r="D594">
        <v>1.8753064798599</v>
      </c>
      <c r="E594" s="8" t="s">
        <v>29</v>
      </c>
      <c r="F594" s="8" t="s">
        <v>21</v>
      </c>
      <c r="G594" s="8"/>
      <c r="H594" s="8" t="s">
        <v>3239</v>
      </c>
      <c r="I594" s="8" t="s">
        <v>8016</v>
      </c>
    </row>
    <row r="595" spans="1:9" ht="12.75" customHeight="1" x14ac:dyDescent="0.3">
      <c r="A595" s="8" t="s">
        <v>3316</v>
      </c>
      <c r="B595" s="8" t="s">
        <v>754</v>
      </c>
      <c r="C595" s="8" t="s">
        <v>5551</v>
      </c>
      <c r="D595">
        <v>1.8</v>
      </c>
      <c r="E595" s="8" t="s">
        <v>756</v>
      </c>
      <c r="F595" s="8" t="s">
        <v>21</v>
      </c>
      <c r="G595" s="8"/>
      <c r="H595" s="8" t="s">
        <v>3239</v>
      </c>
      <c r="I595" s="8" t="s">
        <v>8017</v>
      </c>
    </row>
    <row r="596" spans="1:9" ht="12.75" customHeight="1" x14ac:dyDescent="0.3">
      <c r="A596" s="8" t="s">
        <v>3318</v>
      </c>
      <c r="B596" s="8" t="s">
        <v>1054</v>
      </c>
      <c r="C596" s="8" t="s">
        <v>5552</v>
      </c>
      <c r="D596" t="s">
        <v>1379</v>
      </c>
      <c r="E596" s="8" t="s">
        <v>1054</v>
      </c>
      <c r="F596" s="8" t="s">
        <v>21</v>
      </c>
      <c r="G596" s="8"/>
      <c r="H596" s="8" t="s">
        <v>3239</v>
      </c>
      <c r="I596" s="8" t="s">
        <v>8018</v>
      </c>
    </row>
    <row r="597" spans="1:9" ht="12.75" customHeight="1" x14ac:dyDescent="0.3">
      <c r="A597" s="8" t="s">
        <v>3320</v>
      </c>
      <c r="B597" s="8" t="s">
        <v>3321</v>
      </c>
      <c r="C597" s="8" t="s">
        <v>5553</v>
      </c>
      <c r="D597">
        <v>8</v>
      </c>
      <c r="E597" s="8" t="s">
        <v>3323</v>
      </c>
      <c r="F597" s="8" t="s">
        <v>21</v>
      </c>
      <c r="G597" s="8"/>
      <c r="H597" s="8" t="s">
        <v>3239</v>
      </c>
      <c r="I597" s="8" t="s">
        <v>8019</v>
      </c>
    </row>
    <row r="598" spans="1:9" ht="12.75" customHeight="1" x14ac:dyDescent="0.3">
      <c r="A598" s="8" t="s">
        <v>3320</v>
      </c>
      <c r="B598" s="8" t="s">
        <v>3324</v>
      </c>
      <c r="C598" s="8" t="s">
        <v>5554</v>
      </c>
      <c r="D598">
        <v>-5</v>
      </c>
      <c r="E598" s="8" t="s">
        <v>3326</v>
      </c>
      <c r="F598" s="8" t="s">
        <v>21</v>
      </c>
      <c r="G598" s="8"/>
      <c r="H598" s="8" t="s">
        <v>3239</v>
      </c>
      <c r="I598" s="8" t="s">
        <v>8020</v>
      </c>
    </row>
    <row r="599" spans="1:9" ht="12.75" customHeight="1" x14ac:dyDescent="0.3">
      <c r="A599" s="8" t="s">
        <v>3320</v>
      </c>
      <c r="B599" s="8" t="s">
        <v>3327</v>
      </c>
      <c r="C599" s="8" t="s">
        <v>5555</v>
      </c>
      <c r="D599">
        <v>1.8</v>
      </c>
      <c r="E599" s="8" t="s">
        <v>3329</v>
      </c>
      <c r="F599" s="8" t="s">
        <v>21</v>
      </c>
      <c r="G599" s="8"/>
      <c r="H599" s="8" t="s">
        <v>3239</v>
      </c>
      <c r="I599" s="8" t="s">
        <v>8021</v>
      </c>
    </row>
    <row r="600" spans="1:9" ht="12.75" customHeight="1" x14ac:dyDescent="0.3">
      <c r="A600" s="8" t="s">
        <v>3330</v>
      </c>
      <c r="B600" s="8" t="s">
        <v>1013</v>
      </c>
      <c r="C600" s="8" t="s">
        <v>5556</v>
      </c>
      <c r="D600">
        <v>2.8</v>
      </c>
      <c r="E600" s="8" t="s">
        <v>1015</v>
      </c>
      <c r="F600" s="8" t="s">
        <v>21</v>
      </c>
      <c r="G600" s="8"/>
      <c r="H600" s="8" t="s">
        <v>3239</v>
      </c>
      <c r="I600" s="8" t="s">
        <v>8022</v>
      </c>
    </row>
    <row r="601" spans="1:9" ht="12.75" customHeight="1" x14ac:dyDescent="0.3">
      <c r="A601" s="8" t="s">
        <v>3332</v>
      </c>
      <c r="B601" s="8" t="s">
        <v>1049</v>
      </c>
      <c r="C601" s="8" t="s">
        <v>5557</v>
      </c>
      <c r="D601" t="s">
        <v>1374</v>
      </c>
      <c r="E601" s="8" t="s">
        <v>1049</v>
      </c>
      <c r="F601" s="8" t="s">
        <v>21</v>
      </c>
      <c r="G601" s="8"/>
      <c r="H601" s="8" t="s">
        <v>3239</v>
      </c>
      <c r="I601" s="8" t="s">
        <v>8023</v>
      </c>
    </row>
    <row r="602" spans="1:9" ht="12.75" customHeight="1" x14ac:dyDescent="0.3">
      <c r="A602" s="8" t="s">
        <v>3334</v>
      </c>
      <c r="B602" s="8" t="s">
        <v>32</v>
      </c>
      <c r="C602" s="8" t="s">
        <v>5558</v>
      </c>
      <c r="D602">
        <v>6</v>
      </c>
      <c r="E602" s="8" t="s">
        <v>33</v>
      </c>
      <c r="F602" s="8" t="s">
        <v>21</v>
      </c>
      <c r="G602" s="8"/>
      <c r="H602" s="8" t="s">
        <v>3239</v>
      </c>
      <c r="I602" s="8" t="s">
        <v>8024</v>
      </c>
    </row>
    <row r="603" spans="1:9" ht="12.75" customHeight="1" x14ac:dyDescent="0.3">
      <c r="A603" s="8" t="s">
        <v>3336</v>
      </c>
      <c r="B603" s="8" t="s">
        <v>36</v>
      </c>
      <c r="C603" s="8" t="s">
        <v>5559</v>
      </c>
      <c r="D603">
        <v>19918.604651162801</v>
      </c>
      <c r="E603" s="8" t="s">
        <v>37</v>
      </c>
      <c r="F603" s="8" t="s">
        <v>21</v>
      </c>
      <c r="G603" s="8"/>
      <c r="H603" s="8" t="s">
        <v>3239</v>
      </c>
      <c r="I603" s="8" t="s">
        <v>8025</v>
      </c>
    </row>
    <row r="604" spans="1:9" ht="12.75" customHeight="1" x14ac:dyDescent="0.3">
      <c r="A604" s="8" t="s">
        <v>3338</v>
      </c>
      <c r="B604" s="8" t="s">
        <v>634</v>
      </c>
      <c r="C604" s="8" t="s">
        <v>5560</v>
      </c>
      <c r="D604">
        <v>19918.599999999999</v>
      </c>
      <c r="E604" s="8" t="s">
        <v>636</v>
      </c>
      <c r="F604" s="8" t="s">
        <v>21</v>
      </c>
      <c r="G604" s="8"/>
      <c r="H604" s="8" t="s">
        <v>3239</v>
      </c>
      <c r="I604" s="8" t="s">
        <v>8026</v>
      </c>
    </row>
    <row r="605" spans="1:9" ht="12.75" customHeight="1" x14ac:dyDescent="0.3">
      <c r="A605" s="8" t="s">
        <v>3340</v>
      </c>
      <c r="B605" s="8" t="s">
        <v>39</v>
      </c>
      <c r="C605" s="8" t="s">
        <v>5561</v>
      </c>
      <c r="D605">
        <v>0</v>
      </c>
      <c r="E605" s="8" t="s">
        <v>40</v>
      </c>
      <c r="F605" s="8" t="s">
        <v>21</v>
      </c>
      <c r="G605" s="8"/>
      <c r="H605" s="8" t="s">
        <v>3239</v>
      </c>
      <c r="I605" s="8" t="s">
        <v>8027</v>
      </c>
    </row>
    <row r="606" spans="1:9" ht="12.75" customHeight="1" x14ac:dyDescent="0.3">
      <c r="A606" s="8" t="s">
        <v>3342</v>
      </c>
      <c r="B606" s="8" t="s">
        <v>3343</v>
      </c>
      <c r="C606" s="8" t="s">
        <v>5562</v>
      </c>
      <c r="D606">
        <v>0</v>
      </c>
      <c r="E606" s="8" t="s">
        <v>3345</v>
      </c>
      <c r="F606" s="8" t="s">
        <v>21</v>
      </c>
      <c r="G606" s="8"/>
      <c r="H606" s="8" t="s">
        <v>3239</v>
      </c>
      <c r="I606" s="8" t="s">
        <v>8028</v>
      </c>
    </row>
    <row r="607" spans="1:9" ht="12.75" customHeight="1" x14ac:dyDescent="0.3">
      <c r="A607" s="8" t="s">
        <v>3342</v>
      </c>
      <c r="B607" s="8" t="s">
        <v>3346</v>
      </c>
      <c r="C607" s="8" t="s">
        <v>5563</v>
      </c>
      <c r="D607">
        <v>0</v>
      </c>
      <c r="E607" s="8" t="s">
        <v>3348</v>
      </c>
      <c r="F607" s="8" t="s">
        <v>21</v>
      </c>
      <c r="G607" s="8"/>
      <c r="H607" s="8" t="s">
        <v>3239</v>
      </c>
      <c r="I607" s="8" t="s">
        <v>8029</v>
      </c>
    </row>
    <row r="608" spans="1:9" ht="12.75" customHeight="1" x14ac:dyDescent="0.3">
      <c r="A608" s="8" t="s">
        <v>3342</v>
      </c>
      <c r="B608" s="8" t="s">
        <v>3349</v>
      </c>
      <c r="C608" s="8" t="s">
        <v>5564</v>
      </c>
      <c r="D608">
        <v>1</v>
      </c>
      <c r="E608" s="8" t="s">
        <v>3351</v>
      </c>
      <c r="F608" s="8" t="s">
        <v>21</v>
      </c>
      <c r="G608" s="8"/>
      <c r="H608" s="8" t="s">
        <v>3239</v>
      </c>
      <c r="I608" s="8" t="s">
        <v>8030</v>
      </c>
    </row>
    <row r="609" spans="1:9" ht="12.75" customHeight="1" x14ac:dyDescent="0.3">
      <c r="A609" s="8" t="s">
        <v>3342</v>
      </c>
      <c r="B609" s="8" t="s">
        <v>3352</v>
      </c>
      <c r="C609" s="8" t="s">
        <v>5565</v>
      </c>
      <c r="D609">
        <v>0</v>
      </c>
      <c r="E609" s="8" t="s">
        <v>3354</v>
      </c>
      <c r="F609" s="8" t="s">
        <v>21</v>
      </c>
      <c r="G609" s="8"/>
      <c r="H609" s="8" t="s">
        <v>3239</v>
      </c>
      <c r="I609" s="8" t="s">
        <v>8031</v>
      </c>
    </row>
    <row r="610" spans="1:9" ht="12.75" customHeight="1" x14ac:dyDescent="0.3">
      <c r="A610" s="8" t="s">
        <v>3342</v>
      </c>
      <c r="B610" s="8" t="s">
        <v>3355</v>
      </c>
      <c r="C610" s="8" t="s">
        <v>5566</v>
      </c>
      <c r="D610">
        <v>1</v>
      </c>
      <c r="E610" s="8" t="s">
        <v>3357</v>
      </c>
      <c r="F610" s="8" t="s">
        <v>21</v>
      </c>
      <c r="G610" s="8"/>
      <c r="H610" s="8" t="s">
        <v>3239</v>
      </c>
      <c r="I610" s="8" t="s">
        <v>8032</v>
      </c>
    </row>
    <row r="611" spans="1:9" ht="12.75" customHeight="1" x14ac:dyDescent="0.3">
      <c r="A611" s="8" t="s">
        <v>3342</v>
      </c>
      <c r="B611" s="8" t="s">
        <v>3358</v>
      </c>
      <c r="C611" s="8" t="s">
        <v>5567</v>
      </c>
      <c r="D611">
        <v>0</v>
      </c>
      <c r="E611" s="8" t="s">
        <v>3360</v>
      </c>
      <c r="F611" s="8" t="s">
        <v>21</v>
      </c>
      <c r="G611" s="8"/>
      <c r="H611" s="8" t="s">
        <v>3239</v>
      </c>
      <c r="I611" s="8" t="s">
        <v>8033</v>
      </c>
    </row>
    <row r="612" spans="1:9" ht="12.75" customHeight="1" x14ac:dyDescent="0.3">
      <c r="A612" s="8" t="s">
        <v>3342</v>
      </c>
      <c r="B612" s="8" t="s">
        <v>3361</v>
      </c>
      <c r="C612" s="8" t="s">
        <v>5568</v>
      </c>
      <c r="D612">
        <v>-1</v>
      </c>
      <c r="E612" s="8" t="s">
        <v>3363</v>
      </c>
      <c r="F612" s="8" t="s">
        <v>21</v>
      </c>
      <c r="G612" s="8"/>
      <c r="H612" s="8" t="s">
        <v>3239</v>
      </c>
      <c r="I612" s="8" t="s">
        <v>8034</v>
      </c>
    </row>
    <row r="613" spans="1:9" ht="12.75" customHeight="1" x14ac:dyDescent="0.3">
      <c r="A613" s="8" t="s">
        <v>3342</v>
      </c>
      <c r="B613" s="8" t="s">
        <v>3364</v>
      </c>
      <c r="C613" s="8" t="s">
        <v>5569</v>
      </c>
      <c r="D613">
        <v>0</v>
      </c>
      <c r="E613" s="8" t="s">
        <v>3366</v>
      </c>
      <c r="F613" s="8" t="s">
        <v>21</v>
      </c>
      <c r="G613" s="8"/>
      <c r="H613" s="8" t="s">
        <v>3239</v>
      </c>
      <c r="I613" s="8" t="s">
        <v>8035</v>
      </c>
    </row>
    <row r="614" spans="1:9" ht="12.75" customHeight="1" x14ac:dyDescent="0.3">
      <c r="A614" s="8" t="s">
        <v>3342</v>
      </c>
      <c r="B614" s="8" t="s">
        <v>3367</v>
      </c>
      <c r="C614" s="8" t="s">
        <v>5570</v>
      </c>
      <c r="D614">
        <v>0</v>
      </c>
      <c r="E614" s="8" t="s">
        <v>3369</v>
      </c>
      <c r="F614" s="8" t="s">
        <v>21</v>
      </c>
      <c r="G614" s="8"/>
      <c r="H614" s="8" t="s">
        <v>3239</v>
      </c>
      <c r="I614" s="8" t="s">
        <v>8036</v>
      </c>
    </row>
    <row r="615" spans="1:9" ht="12.75" customHeight="1" x14ac:dyDescent="0.3">
      <c r="A615" s="8" t="s">
        <v>3370</v>
      </c>
      <c r="B615" s="8" t="s">
        <v>353</v>
      </c>
      <c r="C615" s="8" t="s">
        <v>5571</v>
      </c>
      <c r="D615">
        <v>30</v>
      </c>
      <c r="E615" s="8" t="s">
        <v>355</v>
      </c>
      <c r="F615" s="8" t="s">
        <v>21</v>
      </c>
      <c r="G615" s="8"/>
      <c r="H615" s="8" t="s">
        <v>3239</v>
      </c>
      <c r="I615" s="8" t="s">
        <v>8037</v>
      </c>
    </row>
    <row r="616" spans="1:9" ht="12.75" customHeight="1" x14ac:dyDescent="0.3">
      <c r="A616" s="8" t="s">
        <v>3372</v>
      </c>
      <c r="B616" s="8" t="s">
        <v>1009</v>
      </c>
      <c r="C616" s="8" t="s">
        <v>5572</v>
      </c>
      <c r="D616">
        <v>3</v>
      </c>
      <c r="E616" s="8" t="s">
        <v>1011</v>
      </c>
      <c r="F616" s="8" t="s">
        <v>21</v>
      </c>
      <c r="G616" s="8"/>
      <c r="H616" s="8" t="s">
        <v>3239</v>
      </c>
      <c r="I616" s="8" t="s">
        <v>8038</v>
      </c>
    </row>
    <row r="617" spans="1:9" ht="12.75" customHeight="1" x14ac:dyDescent="0.3">
      <c r="A617" s="8" t="s">
        <v>4332</v>
      </c>
      <c r="B617" s="8" t="s">
        <v>5573</v>
      </c>
      <c r="C617" s="8" t="s">
        <v>5574</v>
      </c>
      <c r="E617" s="8"/>
      <c r="F617" s="8" t="s">
        <v>21</v>
      </c>
      <c r="G617" s="8" t="s">
        <v>1824</v>
      </c>
      <c r="H617" s="8" t="s">
        <v>3236</v>
      </c>
      <c r="I617" s="8" t="s">
        <v>8039</v>
      </c>
    </row>
    <row r="618" spans="1:9" ht="12.75" customHeight="1" x14ac:dyDescent="0.3">
      <c r="A618" s="8" t="s">
        <v>4335</v>
      </c>
      <c r="B618" s="8" t="s">
        <v>547</v>
      </c>
      <c r="C618" s="8" t="s">
        <v>5575</v>
      </c>
      <c r="D618">
        <v>1500</v>
      </c>
      <c r="E618" s="8" t="s">
        <v>549</v>
      </c>
      <c r="F618" s="8" t="s">
        <v>21</v>
      </c>
      <c r="G618" s="8"/>
      <c r="H618" s="8" t="s">
        <v>3239</v>
      </c>
      <c r="I618" s="8" t="s">
        <v>8040</v>
      </c>
    </row>
    <row r="619" spans="1:9" ht="12.75" customHeight="1" x14ac:dyDescent="0.3">
      <c r="A619" s="8" t="s">
        <v>4337</v>
      </c>
      <c r="B619" s="8" t="s">
        <v>978</v>
      </c>
      <c r="C619" s="8" t="s">
        <v>5576</v>
      </c>
      <c r="D619">
        <v>29</v>
      </c>
      <c r="E619" s="8" t="s">
        <v>980</v>
      </c>
      <c r="F619" s="8" t="s">
        <v>21</v>
      </c>
      <c r="G619" s="8"/>
      <c r="H619" s="8" t="s">
        <v>3239</v>
      </c>
      <c r="I619" s="8" t="s">
        <v>8041</v>
      </c>
    </row>
    <row r="620" spans="1:9" ht="12.75" customHeight="1" x14ac:dyDescent="0.3">
      <c r="A620" s="8" t="s">
        <v>4339</v>
      </c>
      <c r="B620" s="8" t="s">
        <v>982</v>
      </c>
      <c r="C620" s="8" t="s">
        <v>5577</v>
      </c>
      <c r="D620">
        <v>1</v>
      </c>
      <c r="E620" s="8" t="s">
        <v>984</v>
      </c>
      <c r="F620" s="8" t="s">
        <v>21</v>
      </c>
      <c r="G620" s="8"/>
      <c r="H620" s="8" t="s">
        <v>3239</v>
      </c>
      <c r="I620" s="8" t="s">
        <v>8042</v>
      </c>
    </row>
    <row r="621" spans="1:9" ht="12.75" customHeight="1" x14ac:dyDescent="0.3">
      <c r="A621" s="8" t="s">
        <v>3377</v>
      </c>
      <c r="B621" s="8" t="s">
        <v>344</v>
      </c>
      <c r="C621" s="8" t="s">
        <v>5578</v>
      </c>
      <c r="D621">
        <v>0.79200000000000004</v>
      </c>
      <c r="E621" s="8" t="s">
        <v>346</v>
      </c>
      <c r="F621" s="8" t="s">
        <v>21</v>
      </c>
      <c r="G621" s="8"/>
      <c r="H621" s="8" t="s">
        <v>3239</v>
      </c>
      <c r="I621" s="8" t="s">
        <v>8043</v>
      </c>
    </row>
    <row r="622" spans="1:9" ht="12.75" customHeight="1" x14ac:dyDescent="0.3">
      <c r="A622" s="8" t="s">
        <v>3683</v>
      </c>
      <c r="B622" s="8" t="s">
        <v>3684</v>
      </c>
      <c r="C622" s="8" t="s">
        <v>5579</v>
      </c>
      <c r="E622" s="8"/>
      <c r="F622" s="8" t="s">
        <v>21</v>
      </c>
      <c r="G622" s="8" t="s">
        <v>54</v>
      </c>
      <c r="H622" s="8" t="s">
        <v>3236</v>
      </c>
      <c r="I622" s="8" t="s">
        <v>8044</v>
      </c>
    </row>
    <row r="623" spans="1:9" ht="12.75" customHeight="1" x14ac:dyDescent="0.3">
      <c r="A623" s="8" t="s">
        <v>3310</v>
      </c>
      <c r="B623" s="8" t="s">
        <v>23</v>
      </c>
      <c r="C623" s="8" t="s">
        <v>5580</v>
      </c>
      <c r="D623">
        <v>10</v>
      </c>
      <c r="E623" s="8" t="s">
        <v>25</v>
      </c>
      <c r="F623" s="8" t="s">
        <v>21</v>
      </c>
      <c r="G623" s="8"/>
      <c r="H623" s="8" t="s">
        <v>3239</v>
      </c>
      <c r="I623" s="8" t="s">
        <v>8045</v>
      </c>
    </row>
    <row r="624" spans="1:9" ht="12.75" customHeight="1" x14ac:dyDescent="0.3">
      <c r="A624" s="8" t="s">
        <v>3312</v>
      </c>
      <c r="B624" s="8" t="s">
        <v>26</v>
      </c>
      <c r="C624" s="8" t="s">
        <v>5581</v>
      </c>
      <c r="D624">
        <v>1.5</v>
      </c>
      <c r="E624" s="8" t="s">
        <v>27</v>
      </c>
      <c r="F624" s="8" t="s">
        <v>21</v>
      </c>
      <c r="G624" s="8"/>
      <c r="H624" s="8" t="s">
        <v>3239</v>
      </c>
      <c r="I624" s="8" t="s">
        <v>8046</v>
      </c>
    </row>
    <row r="625" spans="1:9" ht="12.75" customHeight="1" x14ac:dyDescent="0.3">
      <c r="A625" s="8" t="s">
        <v>3314</v>
      </c>
      <c r="B625" s="8" t="s">
        <v>28</v>
      </c>
      <c r="C625" s="8" t="s">
        <v>5582</v>
      </c>
      <c r="D625">
        <v>3.3374045801526702</v>
      </c>
      <c r="E625" s="8" t="s">
        <v>29</v>
      </c>
      <c r="F625" s="8" t="s">
        <v>21</v>
      </c>
      <c r="G625" s="8"/>
      <c r="H625" s="8" t="s">
        <v>3239</v>
      </c>
      <c r="I625" s="8" t="s">
        <v>8047</v>
      </c>
    </row>
    <row r="626" spans="1:9" ht="12.75" customHeight="1" x14ac:dyDescent="0.3">
      <c r="A626" s="8" t="s">
        <v>3316</v>
      </c>
      <c r="B626" s="8" t="s">
        <v>754</v>
      </c>
      <c r="C626" s="8" t="s">
        <v>5583</v>
      </c>
      <c r="D626">
        <v>3.6</v>
      </c>
      <c r="E626" s="8" t="s">
        <v>756</v>
      </c>
      <c r="F626" s="8" t="s">
        <v>21</v>
      </c>
      <c r="G626" s="8"/>
      <c r="H626" s="8" t="s">
        <v>3239</v>
      </c>
      <c r="I626" s="8" t="s">
        <v>8048</v>
      </c>
    </row>
    <row r="627" spans="1:9" ht="12.75" customHeight="1" x14ac:dyDescent="0.3">
      <c r="A627" s="8" t="s">
        <v>3318</v>
      </c>
      <c r="B627" s="8" t="s">
        <v>1054</v>
      </c>
      <c r="C627" s="8" t="s">
        <v>5584</v>
      </c>
      <c r="D627" t="s">
        <v>1379</v>
      </c>
      <c r="E627" s="8" t="s">
        <v>1054</v>
      </c>
      <c r="F627" s="8" t="s">
        <v>21</v>
      </c>
      <c r="G627" s="8"/>
      <c r="H627" s="8" t="s">
        <v>3239</v>
      </c>
      <c r="I627" s="8" t="s">
        <v>8049</v>
      </c>
    </row>
    <row r="628" spans="1:9" ht="12.75" customHeight="1" x14ac:dyDescent="0.3">
      <c r="A628" s="8" t="s">
        <v>3320</v>
      </c>
      <c r="B628" s="8" t="s">
        <v>3321</v>
      </c>
      <c r="C628" s="8" t="s">
        <v>5585</v>
      </c>
      <c r="D628">
        <v>10</v>
      </c>
      <c r="E628" s="8" t="s">
        <v>3323</v>
      </c>
      <c r="F628" s="8" t="s">
        <v>21</v>
      </c>
      <c r="G628" s="8"/>
      <c r="H628" s="8" t="s">
        <v>3239</v>
      </c>
      <c r="I628" s="8" t="s">
        <v>8050</v>
      </c>
    </row>
    <row r="629" spans="1:9" ht="12.75" customHeight="1" x14ac:dyDescent="0.3">
      <c r="A629" s="8" t="s">
        <v>3320</v>
      </c>
      <c r="B629" s="8" t="s">
        <v>3324</v>
      </c>
      <c r="C629" s="8" t="s">
        <v>5586</v>
      </c>
      <c r="D629">
        <v>1.5</v>
      </c>
      <c r="E629" s="8" t="s">
        <v>3326</v>
      </c>
      <c r="F629" s="8" t="s">
        <v>21</v>
      </c>
      <c r="G629" s="8"/>
      <c r="H629" s="8" t="s">
        <v>3239</v>
      </c>
      <c r="I629" s="8" t="s">
        <v>8051</v>
      </c>
    </row>
    <row r="630" spans="1:9" ht="12.75" customHeight="1" x14ac:dyDescent="0.3">
      <c r="A630" s="8" t="s">
        <v>3320</v>
      </c>
      <c r="B630" s="8" t="s">
        <v>3327</v>
      </c>
      <c r="C630" s="8" t="s">
        <v>5587</v>
      </c>
      <c r="D630">
        <v>3.6</v>
      </c>
      <c r="E630" s="8" t="s">
        <v>3329</v>
      </c>
      <c r="F630" s="8" t="s">
        <v>21</v>
      </c>
      <c r="G630" s="8"/>
      <c r="H630" s="8" t="s">
        <v>3239</v>
      </c>
      <c r="I630" s="8" t="s">
        <v>8052</v>
      </c>
    </row>
    <row r="631" spans="1:9" ht="12.75" customHeight="1" x14ac:dyDescent="0.3">
      <c r="A631" s="8" t="s">
        <v>3330</v>
      </c>
      <c r="B631" s="8" t="s">
        <v>1013</v>
      </c>
      <c r="C631" s="8" t="s">
        <v>5588</v>
      </c>
      <c r="D631">
        <v>2.8</v>
      </c>
      <c r="E631" s="8" t="s">
        <v>1015</v>
      </c>
      <c r="F631" s="8" t="s">
        <v>21</v>
      </c>
      <c r="G631" s="8"/>
      <c r="H631" s="8" t="s">
        <v>3239</v>
      </c>
      <c r="I631" s="8" t="s">
        <v>8053</v>
      </c>
    </row>
    <row r="632" spans="1:9" ht="12.75" customHeight="1" x14ac:dyDescent="0.3">
      <c r="A632" s="8" t="s">
        <v>3332</v>
      </c>
      <c r="B632" s="8" t="s">
        <v>1049</v>
      </c>
      <c r="C632" s="8" t="s">
        <v>5589</v>
      </c>
      <c r="D632" t="s">
        <v>1374</v>
      </c>
      <c r="E632" s="8" t="s">
        <v>1049</v>
      </c>
      <c r="F632" s="8" t="s">
        <v>21</v>
      </c>
      <c r="G632" s="8"/>
      <c r="H632" s="8" t="s">
        <v>3239</v>
      </c>
      <c r="I632" s="8" t="s">
        <v>8054</v>
      </c>
    </row>
    <row r="633" spans="1:9" ht="12.75" customHeight="1" x14ac:dyDescent="0.3">
      <c r="A633" s="8" t="s">
        <v>3334</v>
      </c>
      <c r="B633" s="8" t="s">
        <v>32</v>
      </c>
      <c r="C633" s="8" t="s">
        <v>5590</v>
      </c>
      <c r="D633">
        <v>1.2</v>
      </c>
      <c r="E633" s="8" t="s">
        <v>33</v>
      </c>
      <c r="F633" s="8" t="s">
        <v>21</v>
      </c>
      <c r="G633" s="8"/>
      <c r="H633" s="8" t="s">
        <v>3239</v>
      </c>
      <c r="I633" s="8" t="s">
        <v>8055</v>
      </c>
    </row>
    <row r="634" spans="1:9" ht="12.75" customHeight="1" x14ac:dyDescent="0.3">
      <c r="A634" s="8" t="s">
        <v>3336</v>
      </c>
      <c r="B634" s="8" t="s">
        <v>36</v>
      </c>
      <c r="C634" s="8" t="s">
        <v>5591</v>
      </c>
      <c r="D634">
        <v>4569.7674418604702</v>
      </c>
      <c r="E634" s="8" t="s">
        <v>37</v>
      </c>
      <c r="F634" s="8" t="s">
        <v>21</v>
      </c>
      <c r="G634" s="8"/>
      <c r="H634" s="8" t="s">
        <v>3239</v>
      </c>
      <c r="I634" s="8" t="s">
        <v>8056</v>
      </c>
    </row>
    <row r="635" spans="1:9" ht="12.75" customHeight="1" x14ac:dyDescent="0.3">
      <c r="A635" s="8" t="s">
        <v>3338</v>
      </c>
      <c r="B635" s="8" t="s">
        <v>634</v>
      </c>
      <c r="C635" s="8" t="s">
        <v>5592</v>
      </c>
      <c r="D635">
        <v>4569.7700000000004</v>
      </c>
      <c r="E635" s="8" t="s">
        <v>636</v>
      </c>
      <c r="F635" s="8" t="s">
        <v>21</v>
      </c>
      <c r="G635" s="8"/>
      <c r="H635" s="8" t="s">
        <v>3239</v>
      </c>
      <c r="I635" s="8" t="s">
        <v>8057</v>
      </c>
    </row>
    <row r="636" spans="1:9" ht="12.75" customHeight="1" x14ac:dyDescent="0.3">
      <c r="A636" s="8" t="s">
        <v>3340</v>
      </c>
      <c r="B636" s="8" t="s">
        <v>39</v>
      </c>
      <c r="C636" s="8" t="s">
        <v>5593</v>
      </c>
      <c r="D636">
        <v>0</v>
      </c>
      <c r="E636" s="8" t="s">
        <v>40</v>
      </c>
      <c r="F636" s="8" t="s">
        <v>21</v>
      </c>
      <c r="G636" s="8"/>
      <c r="H636" s="8" t="s">
        <v>3239</v>
      </c>
      <c r="I636" s="8" t="s">
        <v>8058</v>
      </c>
    </row>
    <row r="637" spans="1:9" ht="12.75" customHeight="1" x14ac:dyDescent="0.3">
      <c r="A637" s="8" t="s">
        <v>3342</v>
      </c>
      <c r="B637" s="8" t="s">
        <v>3343</v>
      </c>
      <c r="C637" s="8" t="s">
        <v>5594</v>
      </c>
      <c r="D637">
        <v>0</v>
      </c>
      <c r="E637" s="8" t="s">
        <v>3345</v>
      </c>
      <c r="F637" s="8" t="s">
        <v>21</v>
      </c>
      <c r="G637" s="8"/>
      <c r="H637" s="8" t="s">
        <v>3239</v>
      </c>
      <c r="I637" s="8" t="s">
        <v>8059</v>
      </c>
    </row>
    <row r="638" spans="1:9" ht="12.75" customHeight="1" x14ac:dyDescent="0.3">
      <c r="A638" s="8" t="s">
        <v>3342</v>
      </c>
      <c r="B638" s="8" t="s">
        <v>3346</v>
      </c>
      <c r="C638" s="8" t="s">
        <v>5595</v>
      </c>
      <c r="D638">
        <v>0</v>
      </c>
      <c r="E638" s="8" t="s">
        <v>3348</v>
      </c>
      <c r="F638" s="8" t="s">
        <v>21</v>
      </c>
      <c r="G638" s="8"/>
      <c r="H638" s="8" t="s">
        <v>3239</v>
      </c>
      <c r="I638" s="8" t="s">
        <v>8060</v>
      </c>
    </row>
    <row r="639" spans="1:9" ht="12.75" customHeight="1" x14ac:dyDescent="0.3">
      <c r="A639" s="8" t="s">
        <v>3342</v>
      </c>
      <c r="B639" s="8" t="s">
        <v>3349</v>
      </c>
      <c r="C639" s="8" t="s">
        <v>5596</v>
      </c>
      <c r="D639">
        <v>1</v>
      </c>
      <c r="E639" s="8" t="s">
        <v>3351</v>
      </c>
      <c r="F639" s="8" t="s">
        <v>21</v>
      </c>
      <c r="G639" s="8"/>
      <c r="H639" s="8" t="s">
        <v>3239</v>
      </c>
      <c r="I639" s="8" t="s">
        <v>8061</v>
      </c>
    </row>
    <row r="640" spans="1:9" ht="12.75" customHeight="1" x14ac:dyDescent="0.3">
      <c r="A640" s="8" t="s">
        <v>3342</v>
      </c>
      <c r="B640" s="8" t="s">
        <v>3352</v>
      </c>
      <c r="C640" s="8" t="s">
        <v>5597</v>
      </c>
      <c r="D640">
        <v>0</v>
      </c>
      <c r="E640" s="8" t="s">
        <v>3354</v>
      </c>
      <c r="F640" s="8" t="s">
        <v>21</v>
      </c>
      <c r="G640" s="8"/>
      <c r="H640" s="8" t="s">
        <v>3239</v>
      </c>
      <c r="I640" s="8" t="s">
        <v>8062</v>
      </c>
    </row>
    <row r="641" spans="1:9" ht="12.75" customHeight="1" x14ac:dyDescent="0.3">
      <c r="A641" s="8" t="s">
        <v>3342</v>
      </c>
      <c r="B641" s="8" t="s">
        <v>3355</v>
      </c>
      <c r="C641" s="8" t="s">
        <v>5598</v>
      </c>
      <c r="D641">
        <v>1</v>
      </c>
      <c r="E641" s="8" t="s">
        <v>3357</v>
      </c>
      <c r="F641" s="8" t="s">
        <v>21</v>
      </c>
      <c r="G641" s="8"/>
      <c r="H641" s="8" t="s">
        <v>3239</v>
      </c>
      <c r="I641" s="8" t="s">
        <v>8063</v>
      </c>
    </row>
    <row r="642" spans="1:9" ht="12.75" customHeight="1" x14ac:dyDescent="0.3">
      <c r="A642" s="8" t="s">
        <v>3342</v>
      </c>
      <c r="B642" s="8" t="s">
        <v>3358</v>
      </c>
      <c r="C642" s="8" t="s">
        <v>5599</v>
      </c>
      <c r="D642">
        <v>0</v>
      </c>
      <c r="E642" s="8" t="s">
        <v>3360</v>
      </c>
      <c r="F642" s="8" t="s">
        <v>21</v>
      </c>
      <c r="G642" s="8"/>
      <c r="H642" s="8" t="s">
        <v>3239</v>
      </c>
      <c r="I642" s="8" t="s">
        <v>8064</v>
      </c>
    </row>
    <row r="643" spans="1:9" ht="12.75" customHeight="1" x14ac:dyDescent="0.3">
      <c r="A643" s="8" t="s">
        <v>3342</v>
      </c>
      <c r="B643" s="8" t="s">
        <v>3361</v>
      </c>
      <c r="C643" s="8" t="s">
        <v>5600</v>
      </c>
      <c r="D643">
        <v>-1</v>
      </c>
      <c r="E643" s="8" t="s">
        <v>3363</v>
      </c>
      <c r="F643" s="8" t="s">
        <v>21</v>
      </c>
      <c r="G643" s="8"/>
      <c r="H643" s="8" t="s">
        <v>3239</v>
      </c>
      <c r="I643" s="8" t="s">
        <v>8065</v>
      </c>
    </row>
    <row r="644" spans="1:9" ht="12.75" customHeight="1" x14ac:dyDescent="0.3">
      <c r="A644" s="8" t="s">
        <v>3342</v>
      </c>
      <c r="B644" s="8" t="s">
        <v>3364</v>
      </c>
      <c r="C644" s="8" t="s">
        <v>5601</v>
      </c>
      <c r="D644">
        <v>0</v>
      </c>
      <c r="E644" s="8" t="s">
        <v>3366</v>
      </c>
      <c r="F644" s="8" t="s">
        <v>21</v>
      </c>
      <c r="G644" s="8"/>
      <c r="H644" s="8" t="s">
        <v>3239</v>
      </c>
      <c r="I644" s="8" t="s">
        <v>8066</v>
      </c>
    </row>
    <row r="645" spans="1:9" ht="12.75" customHeight="1" x14ac:dyDescent="0.3">
      <c r="A645" s="8" t="s">
        <v>3342</v>
      </c>
      <c r="B645" s="8" t="s">
        <v>3367</v>
      </c>
      <c r="C645" s="8" t="s">
        <v>5602</v>
      </c>
      <c r="D645">
        <v>0</v>
      </c>
      <c r="E645" s="8" t="s">
        <v>3369</v>
      </c>
      <c r="F645" s="8" t="s">
        <v>21</v>
      </c>
      <c r="G645" s="8"/>
      <c r="H645" s="8" t="s">
        <v>3239</v>
      </c>
      <c r="I645" s="8" t="s">
        <v>8067</v>
      </c>
    </row>
    <row r="646" spans="1:9" ht="12.75" customHeight="1" x14ac:dyDescent="0.3">
      <c r="A646" s="8" t="s">
        <v>3370</v>
      </c>
      <c r="B646" s="8" t="s">
        <v>353</v>
      </c>
      <c r="C646" s="8" t="s">
        <v>5603</v>
      </c>
      <c r="D646">
        <v>5</v>
      </c>
      <c r="E646" s="8" t="s">
        <v>355</v>
      </c>
      <c r="F646" s="8" t="s">
        <v>21</v>
      </c>
      <c r="G646" s="8"/>
      <c r="H646" s="8" t="s">
        <v>3239</v>
      </c>
      <c r="I646" s="8" t="s">
        <v>8068</v>
      </c>
    </row>
    <row r="647" spans="1:9" ht="12.75" customHeight="1" x14ac:dyDescent="0.3">
      <c r="A647" s="8" t="s">
        <v>3372</v>
      </c>
      <c r="B647" s="8" t="s">
        <v>1009</v>
      </c>
      <c r="C647" s="8" t="s">
        <v>5604</v>
      </c>
      <c r="D647">
        <v>2.6</v>
      </c>
      <c r="E647" s="8" t="s">
        <v>1011</v>
      </c>
      <c r="F647" s="8" t="s">
        <v>21</v>
      </c>
      <c r="G647" s="8"/>
      <c r="H647" s="8" t="s">
        <v>3239</v>
      </c>
      <c r="I647" s="8" t="s">
        <v>8069</v>
      </c>
    </row>
    <row r="648" spans="1:9" ht="12.75" customHeight="1" x14ac:dyDescent="0.3">
      <c r="A648" s="8" t="s">
        <v>4332</v>
      </c>
      <c r="B648" s="8" t="s">
        <v>5605</v>
      </c>
      <c r="C648" s="8" t="s">
        <v>5606</v>
      </c>
      <c r="E648" s="8"/>
      <c r="F648" s="8" t="s">
        <v>21</v>
      </c>
      <c r="G648" s="8" t="s">
        <v>1824</v>
      </c>
      <c r="H648" s="8" t="s">
        <v>3236</v>
      </c>
      <c r="I648" s="8" t="s">
        <v>8070</v>
      </c>
    </row>
    <row r="649" spans="1:9" ht="12.75" customHeight="1" x14ac:dyDescent="0.3">
      <c r="A649" s="8" t="s">
        <v>4335</v>
      </c>
      <c r="B649" s="8" t="s">
        <v>547</v>
      </c>
      <c r="C649" s="8" t="s">
        <v>5607</v>
      </c>
      <c r="D649">
        <v>1500</v>
      </c>
      <c r="E649" s="8" t="s">
        <v>549</v>
      </c>
      <c r="F649" s="8" t="s">
        <v>21</v>
      </c>
      <c r="G649" s="8"/>
      <c r="H649" s="8" t="s">
        <v>3239</v>
      </c>
      <c r="I649" s="8" t="s">
        <v>8071</v>
      </c>
    </row>
    <row r="650" spans="1:9" ht="12.75" customHeight="1" x14ac:dyDescent="0.3">
      <c r="A650" s="8" t="s">
        <v>4337</v>
      </c>
      <c r="B650" s="8" t="s">
        <v>978</v>
      </c>
      <c r="C650" s="8" t="s">
        <v>5608</v>
      </c>
      <c r="D650">
        <v>29</v>
      </c>
      <c r="E650" s="8" t="s">
        <v>980</v>
      </c>
      <c r="F650" s="8" t="s">
        <v>21</v>
      </c>
      <c r="G650" s="8"/>
      <c r="H650" s="8" t="s">
        <v>3239</v>
      </c>
      <c r="I650" s="8" t="s">
        <v>8072</v>
      </c>
    </row>
    <row r="651" spans="1:9" ht="12.75" customHeight="1" x14ac:dyDescent="0.3">
      <c r="A651" s="8" t="s">
        <v>4339</v>
      </c>
      <c r="B651" s="8" t="s">
        <v>982</v>
      </c>
      <c r="C651" s="8" t="s">
        <v>5609</v>
      </c>
      <c r="D651">
        <v>1</v>
      </c>
      <c r="E651" s="8" t="s">
        <v>984</v>
      </c>
      <c r="F651" s="8" t="s">
        <v>21</v>
      </c>
      <c r="G651" s="8"/>
      <c r="H651" s="8" t="s">
        <v>3239</v>
      </c>
      <c r="I651" s="8" t="s">
        <v>8073</v>
      </c>
    </row>
    <row r="652" spans="1:9" ht="12.75" customHeight="1" x14ac:dyDescent="0.3">
      <c r="A652" s="8" t="s">
        <v>3377</v>
      </c>
      <c r="B652" s="8" t="s">
        <v>344</v>
      </c>
      <c r="C652" s="8" t="s">
        <v>5610</v>
      </c>
      <c r="D652">
        <v>0.79200000000000004</v>
      </c>
      <c r="E652" s="8" t="s">
        <v>346</v>
      </c>
      <c r="F652" s="8" t="s">
        <v>21</v>
      </c>
      <c r="G652" s="8"/>
      <c r="H652" s="8" t="s">
        <v>3239</v>
      </c>
      <c r="I652" s="8" t="s">
        <v>8074</v>
      </c>
    </row>
    <row r="653" spans="1:9" ht="12.75" customHeight="1" x14ac:dyDescent="0.3">
      <c r="A653" s="8" t="s">
        <v>3714</v>
      </c>
      <c r="B653" s="8" t="s">
        <v>3715</v>
      </c>
      <c r="C653" s="8" t="s">
        <v>5611</v>
      </c>
      <c r="E653" s="8"/>
      <c r="F653" s="8" t="s">
        <v>21</v>
      </c>
      <c r="G653" s="8" t="s">
        <v>54</v>
      </c>
      <c r="H653" s="8" t="s">
        <v>3236</v>
      </c>
      <c r="I653" s="8" t="s">
        <v>8075</v>
      </c>
    </row>
    <row r="654" spans="1:9" ht="12.75" customHeight="1" x14ac:dyDescent="0.3">
      <c r="A654" s="8" t="s">
        <v>3310</v>
      </c>
      <c r="B654" s="8" t="s">
        <v>23</v>
      </c>
      <c r="C654" s="8" t="s">
        <v>5612</v>
      </c>
      <c r="D654">
        <v>10</v>
      </c>
      <c r="E654" s="8" t="s">
        <v>25</v>
      </c>
      <c r="F654" s="8" t="s">
        <v>21</v>
      </c>
      <c r="G654" s="8"/>
      <c r="H654" s="8" t="s">
        <v>3239</v>
      </c>
      <c r="I654" s="8" t="s">
        <v>8076</v>
      </c>
    </row>
    <row r="655" spans="1:9" ht="12.75" customHeight="1" x14ac:dyDescent="0.3">
      <c r="A655" s="8" t="s">
        <v>3312</v>
      </c>
      <c r="B655" s="8" t="s">
        <v>26</v>
      </c>
      <c r="C655" s="8" t="s">
        <v>5613</v>
      </c>
      <c r="D655">
        <v>-1.5</v>
      </c>
      <c r="E655" s="8" t="s">
        <v>27</v>
      </c>
      <c r="F655" s="8" t="s">
        <v>21</v>
      </c>
      <c r="G655" s="8"/>
      <c r="H655" s="8" t="s">
        <v>3239</v>
      </c>
      <c r="I655" s="8" t="s">
        <v>8077</v>
      </c>
    </row>
    <row r="656" spans="1:9" ht="12.75" customHeight="1" x14ac:dyDescent="0.3">
      <c r="A656" s="8" t="s">
        <v>3314</v>
      </c>
      <c r="B656" s="8" t="s">
        <v>28</v>
      </c>
      <c r="C656" s="8" t="s">
        <v>5614</v>
      </c>
      <c r="D656">
        <v>3.3374045801526702</v>
      </c>
      <c r="E656" s="8" t="s">
        <v>29</v>
      </c>
      <c r="F656" s="8" t="s">
        <v>21</v>
      </c>
      <c r="G656" s="8"/>
      <c r="H656" s="8" t="s">
        <v>3239</v>
      </c>
      <c r="I656" s="8" t="s">
        <v>8078</v>
      </c>
    </row>
    <row r="657" spans="1:9" ht="12.75" customHeight="1" x14ac:dyDescent="0.3">
      <c r="A657" s="8" t="s">
        <v>3316</v>
      </c>
      <c r="B657" s="8" t="s">
        <v>754</v>
      </c>
      <c r="C657" s="8" t="s">
        <v>5615</v>
      </c>
      <c r="D657">
        <v>3.6</v>
      </c>
      <c r="E657" s="8" t="s">
        <v>756</v>
      </c>
      <c r="F657" s="8" t="s">
        <v>21</v>
      </c>
      <c r="G657" s="8"/>
      <c r="H657" s="8" t="s">
        <v>3239</v>
      </c>
      <c r="I657" s="8" t="s">
        <v>8079</v>
      </c>
    </row>
    <row r="658" spans="1:9" ht="12.75" customHeight="1" x14ac:dyDescent="0.3">
      <c r="A658" s="8" t="s">
        <v>3318</v>
      </c>
      <c r="B658" s="8" t="s">
        <v>1054</v>
      </c>
      <c r="C658" s="8" t="s">
        <v>5616</v>
      </c>
      <c r="D658" t="s">
        <v>1379</v>
      </c>
      <c r="E658" s="8" t="s">
        <v>1054</v>
      </c>
      <c r="F658" s="8" t="s">
        <v>21</v>
      </c>
      <c r="G658" s="8"/>
      <c r="H658" s="8" t="s">
        <v>3239</v>
      </c>
      <c r="I658" s="8" t="s">
        <v>8080</v>
      </c>
    </row>
    <row r="659" spans="1:9" ht="12.75" customHeight="1" x14ac:dyDescent="0.3">
      <c r="A659" s="8" t="s">
        <v>3320</v>
      </c>
      <c r="B659" s="8" t="s">
        <v>3321</v>
      </c>
      <c r="C659" s="8" t="s">
        <v>5617</v>
      </c>
      <c r="D659">
        <v>10</v>
      </c>
      <c r="E659" s="8" t="s">
        <v>3323</v>
      </c>
      <c r="F659" s="8" t="s">
        <v>21</v>
      </c>
      <c r="G659" s="8"/>
      <c r="H659" s="8" t="s">
        <v>3239</v>
      </c>
      <c r="I659" s="8" t="s">
        <v>8081</v>
      </c>
    </row>
    <row r="660" spans="1:9" ht="12.75" customHeight="1" x14ac:dyDescent="0.3">
      <c r="A660" s="8" t="s">
        <v>3320</v>
      </c>
      <c r="B660" s="8" t="s">
        <v>3324</v>
      </c>
      <c r="C660" s="8" t="s">
        <v>5618</v>
      </c>
      <c r="D660">
        <v>1.5</v>
      </c>
      <c r="E660" s="8" t="s">
        <v>3326</v>
      </c>
      <c r="F660" s="8" t="s">
        <v>21</v>
      </c>
      <c r="G660" s="8"/>
      <c r="H660" s="8" t="s">
        <v>3239</v>
      </c>
      <c r="I660" s="8" t="s">
        <v>8082</v>
      </c>
    </row>
    <row r="661" spans="1:9" ht="12.75" customHeight="1" x14ac:dyDescent="0.3">
      <c r="A661" s="8" t="s">
        <v>3320</v>
      </c>
      <c r="B661" s="8" t="s">
        <v>3327</v>
      </c>
      <c r="C661" s="8" t="s">
        <v>5619</v>
      </c>
      <c r="D661">
        <v>3.6</v>
      </c>
      <c r="E661" s="8" t="s">
        <v>3329</v>
      </c>
      <c r="F661" s="8" t="s">
        <v>21</v>
      </c>
      <c r="G661" s="8"/>
      <c r="H661" s="8" t="s">
        <v>3239</v>
      </c>
      <c r="I661" s="8" t="s">
        <v>8083</v>
      </c>
    </row>
    <row r="662" spans="1:9" ht="12.75" customHeight="1" x14ac:dyDescent="0.3">
      <c r="A662" s="8" t="s">
        <v>3330</v>
      </c>
      <c r="B662" s="8" t="s">
        <v>1013</v>
      </c>
      <c r="C662" s="8" t="s">
        <v>5620</v>
      </c>
      <c r="D662">
        <v>2.8</v>
      </c>
      <c r="E662" s="8" t="s">
        <v>1015</v>
      </c>
      <c r="F662" s="8" t="s">
        <v>21</v>
      </c>
      <c r="G662" s="8"/>
      <c r="H662" s="8" t="s">
        <v>3239</v>
      </c>
      <c r="I662" s="8" t="s">
        <v>8084</v>
      </c>
    </row>
    <row r="663" spans="1:9" ht="12.75" customHeight="1" x14ac:dyDescent="0.3">
      <c r="A663" s="8" t="s">
        <v>3332</v>
      </c>
      <c r="B663" s="8" t="s">
        <v>1049</v>
      </c>
      <c r="C663" s="8" t="s">
        <v>5621</v>
      </c>
      <c r="D663" t="s">
        <v>1374</v>
      </c>
      <c r="E663" s="8" t="s">
        <v>1049</v>
      </c>
      <c r="F663" s="8" t="s">
        <v>21</v>
      </c>
      <c r="G663" s="8"/>
      <c r="H663" s="8" t="s">
        <v>3239</v>
      </c>
      <c r="I663" s="8" t="s">
        <v>8085</v>
      </c>
    </row>
    <row r="664" spans="1:9" ht="12.75" customHeight="1" x14ac:dyDescent="0.3">
      <c r="A664" s="8" t="s">
        <v>3334</v>
      </c>
      <c r="B664" s="8" t="s">
        <v>32</v>
      </c>
      <c r="C664" s="8" t="s">
        <v>5622</v>
      </c>
      <c r="D664">
        <v>1.2</v>
      </c>
      <c r="E664" s="8" t="s">
        <v>33</v>
      </c>
      <c r="F664" s="8" t="s">
        <v>21</v>
      </c>
      <c r="G664" s="8"/>
      <c r="H664" s="8" t="s">
        <v>3239</v>
      </c>
      <c r="I664" s="8" t="s">
        <v>8086</v>
      </c>
    </row>
    <row r="665" spans="1:9" ht="12.75" customHeight="1" x14ac:dyDescent="0.3">
      <c r="A665" s="8" t="s">
        <v>3336</v>
      </c>
      <c r="B665" s="8" t="s">
        <v>36</v>
      </c>
      <c r="C665" s="8" t="s">
        <v>5623</v>
      </c>
      <c r="D665">
        <v>4569.7674418604702</v>
      </c>
      <c r="E665" s="8" t="s">
        <v>37</v>
      </c>
      <c r="F665" s="8" t="s">
        <v>21</v>
      </c>
      <c r="G665" s="8"/>
      <c r="H665" s="8" t="s">
        <v>3239</v>
      </c>
      <c r="I665" s="8" t="s">
        <v>8087</v>
      </c>
    </row>
    <row r="666" spans="1:9" ht="12.75" customHeight="1" x14ac:dyDescent="0.3">
      <c r="A666" s="8" t="s">
        <v>3338</v>
      </c>
      <c r="B666" s="8" t="s">
        <v>634</v>
      </c>
      <c r="C666" s="8" t="s">
        <v>5624</v>
      </c>
      <c r="D666">
        <v>4569.7700000000004</v>
      </c>
      <c r="E666" s="8" t="s">
        <v>636</v>
      </c>
      <c r="F666" s="8" t="s">
        <v>21</v>
      </c>
      <c r="G666" s="8"/>
      <c r="H666" s="8" t="s">
        <v>3239</v>
      </c>
      <c r="I666" s="8" t="s">
        <v>8088</v>
      </c>
    </row>
    <row r="667" spans="1:9" ht="12.75" customHeight="1" x14ac:dyDescent="0.3">
      <c r="A667" s="8" t="s">
        <v>3340</v>
      </c>
      <c r="B667" s="8" t="s">
        <v>39</v>
      </c>
      <c r="C667" s="8" t="s">
        <v>5625</v>
      </c>
      <c r="D667">
        <v>0</v>
      </c>
      <c r="E667" s="8" t="s">
        <v>40</v>
      </c>
      <c r="F667" s="8" t="s">
        <v>21</v>
      </c>
      <c r="G667" s="8"/>
      <c r="H667" s="8" t="s">
        <v>3239</v>
      </c>
      <c r="I667" s="8" t="s">
        <v>8089</v>
      </c>
    </row>
    <row r="668" spans="1:9" ht="12.75" customHeight="1" x14ac:dyDescent="0.3">
      <c r="A668" s="8" t="s">
        <v>3342</v>
      </c>
      <c r="B668" s="8" t="s">
        <v>3343</v>
      </c>
      <c r="C668" s="8" t="s">
        <v>5626</v>
      </c>
      <c r="D668">
        <v>0</v>
      </c>
      <c r="E668" s="8" t="s">
        <v>3345</v>
      </c>
      <c r="F668" s="8" t="s">
        <v>21</v>
      </c>
      <c r="G668" s="8"/>
      <c r="H668" s="8" t="s">
        <v>3239</v>
      </c>
      <c r="I668" s="8" t="s">
        <v>8090</v>
      </c>
    </row>
    <row r="669" spans="1:9" ht="12.75" customHeight="1" x14ac:dyDescent="0.3">
      <c r="A669" s="8" t="s">
        <v>3342</v>
      </c>
      <c r="B669" s="8" t="s">
        <v>3346</v>
      </c>
      <c r="C669" s="8" t="s">
        <v>5627</v>
      </c>
      <c r="D669">
        <v>0</v>
      </c>
      <c r="E669" s="8" t="s">
        <v>3348</v>
      </c>
      <c r="F669" s="8" t="s">
        <v>21</v>
      </c>
      <c r="G669" s="8"/>
      <c r="H669" s="8" t="s">
        <v>3239</v>
      </c>
      <c r="I669" s="8" t="s">
        <v>8091</v>
      </c>
    </row>
    <row r="670" spans="1:9" ht="12.75" customHeight="1" x14ac:dyDescent="0.3">
      <c r="A670" s="8" t="s">
        <v>3342</v>
      </c>
      <c r="B670" s="8" t="s">
        <v>3349</v>
      </c>
      <c r="C670" s="8" t="s">
        <v>5628</v>
      </c>
      <c r="D670">
        <v>1</v>
      </c>
      <c r="E670" s="8" t="s">
        <v>3351</v>
      </c>
      <c r="F670" s="8" t="s">
        <v>21</v>
      </c>
      <c r="G670" s="8"/>
      <c r="H670" s="8" t="s">
        <v>3239</v>
      </c>
      <c r="I670" s="8" t="s">
        <v>8092</v>
      </c>
    </row>
    <row r="671" spans="1:9" ht="12.75" customHeight="1" x14ac:dyDescent="0.3">
      <c r="A671" s="8" t="s">
        <v>3342</v>
      </c>
      <c r="B671" s="8" t="s">
        <v>3352</v>
      </c>
      <c r="C671" s="8" t="s">
        <v>5629</v>
      </c>
      <c r="D671">
        <v>0</v>
      </c>
      <c r="E671" s="8" t="s">
        <v>3354</v>
      </c>
      <c r="F671" s="8" t="s">
        <v>21</v>
      </c>
      <c r="G671" s="8"/>
      <c r="H671" s="8" t="s">
        <v>3239</v>
      </c>
      <c r="I671" s="8" t="s">
        <v>8093</v>
      </c>
    </row>
    <row r="672" spans="1:9" ht="12.75" customHeight="1" x14ac:dyDescent="0.3">
      <c r="A672" s="8" t="s">
        <v>3342</v>
      </c>
      <c r="B672" s="8" t="s">
        <v>3355</v>
      </c>
      <c r="C672" s="8" t="s">
        <v>5630</v>
      </c>
      <c r="D672">
        <v>1</v>
      </c>
      <c r="E672" s="8" t="s">
        <v>3357</v>
      </c>
      <c r="F672" s="8" t="s">
        <v>21</v>
      </c>
      <c r="G672" s="8"/>
      <c r="H672" s="8" t="s">
        <v>3239</v>
      </c>
      <c r="I672" s="8" t="s">
        <v>8094</v>
      </c>
    </row>
    <row r="673" spans="1:9" ht="12.75" customHeight="1" x14ac:dyDescent="0.3">
      <c r="A673" s="8" t="s">
        <v>3342</v>
      </c>
      <c r="B673" s="8" t="s">
        <v>3358</v>
      </c>
      <c r="C673" s="8" t="s">
        <v>5631</v>
      </c>
      <c r="D673">
        <v>0</v>
      </c>
      <c r="E673" s="8" t="s">
        <v>3360</v>
      </c>
      <c r="F673" s="8" t="s">
        <v>21</v>
      </c>
      <c r="G673" s="8"/>
      <c r="H673" s="8" t="s">
        <v>3239</v>
      </c>
      <c r="I673" s="8" t="s">
        <v>8095</v>
      </c>
    </row>
    <row r="674" spans="1:9" ht="12.75" customHeight="1" x14ac:dyDescent="0.3">
      <c r="A674" s="8" t="s">
        <v>3342</v>
      </c>
      <c r="B674" s="8" t="s">
        <v>3361</v>
      </c>
      <c r="C674" s="8" t="s">
        <v>5632</v>
      </c>
      <c r="D674">
        <v>-1</v>
      </c>
      <c r="E674" s="8" t="s">
        <v>3363</v>
      </c>
      <c r="F674" s="8" t="s">
        <v>21</v>
      </c>
      <c r="G674" s="8"/>
      <c r="H674" s="8" t="s">
        <v>3239</v>
      </c>
      <c r="I674" s="8" t="s">
        <v>8096</v>
      </c>
    </row>
    <row r="675" spans="1:9" ht="12.75" customHeight="1" x14ac:dyDescent="0.3">
      <c r="A675" s="8" t="s">
        <v>3342</v>
      </c>
      <c r="B675" s="8" t="s">
        <v>3364</v>
      </c>
      <c r="C675" s="8" t="s">
        <v>5633</v>
      </c>
      <c r="D675">
        <v>0</v>
      </c>
      <c r="E675" s="8" t="s">
        <v>3366</v>
      </c>
      <c r="F675" s="8" t="s">
        <v>21</v>
      </c>
      <c r="G675" s="8"/>
      <c r="H675" s="8" t="s">
        <v>3239</v>
      </c>
      <c r="I675" s="8" t="s">
        <v>8097</v>
      </c>
    </row>
    <row r="676" spans="1:9" ht="12.75" customHeight="1" x14ac:dyDescent="0.3">
      <c r="A676" s="8" t="s">
        <v>3342</v>
      </c>
      <c r="B676" s="8" t="s">
        <v>3367</v>
      </c>
      <c r="C676" s="8" t="s">
        <v>5634</v>
      </c>
      <c r="D676">
        <v>0</v>
      </c>
      <c r="E676" s="8" t="s">
        <v>3369</v>
      </c>
      <c r="F676" s="8" t="s">
        <v>21</v>
      </c>
      <c r="G676" s="8"/>
      <c r="H676" s="8" t="s">
        <v>3239</v>
      </c>
      <c r="I676" s="8" t="s">
        <v>8098</v>
      </c>
    </row>
    <row r="677" spans="1:9" ht="12.75" customHeight="1" x14ac:dyDescent="0.3">
      <c r="A677" s="8" t="s">
        <v>3370</v>
      </c>
      <c r="B677" s="8" t="s">
        <v>353</v>
      </c>
      <c r="C677" s="8" t="s">
        <v>5635</v>
      </c>
      <c r="D677">
        <v>5</v>
      </c>
      <c r="E677" s="8" t="s">
        <v>355</v>
      </c>
      <c r="F677" s="8" t="s">
        <v>21</v>
      </c>
      <c r="G677" s="8"/>
      <c r="H677" s="8" t="s">
        <v>3239</v>
      </c>
      <c r="I677" s="8" t="s">
        <v>8099</v>
      </c>
    </row>
    <row r="678" spans="1:9" ht="12.75" customHeight="1" x14ac:dyDescent="0.3">
      <c r="A678" s="8" t="s">
        <v>3372</v>
      </c>
      <c r="B678" s="8" t="s">
        <v>1009</v>
      </c>
      <c r="C678" s="8" t="s">
        <v>5636</v>
      </c>
      <c r="D678">
        <v>2.6</v>
      </c>
      <c r="E678" s="8" t="s">
        <v>1011</v>
      </c>
      <c r="F678" s="8" t="s">
        <v>21</v>
      </c>
      <c r="G678" s="8"/>
      <c r="H678" s="8" t="s">
        <v>3239</v>
      </c>
      <c r="I678" s="8" t="s">
        <v>8100</v>
      </c>
    </row>
    <row r="679" spans="1:9" ht="12.75" customHeight="1" x14ac:dyDescent="0.3">
      <c r="A679" s="8" t="s">
        <v>4332</v>
      </c>
      <c r="B679" s="8" t="s">
        <v>5637</v>
      </c>
      <c r="C679" s="8" t="s">
        <v>5638</v>
      </c>
      <c r="E679" s="8"/>
      <c r="F679" s="8" t="s">
        <v>21</v>
      </c>
      <c r="G679" s="8" t="s">
        <v>1824</v>
      </c>
      <c r="H679" s="8" t="s">
        <v>3236</v>
      </c>
      <c r="I679" s="8" t="s">
        <v>8101</v>
      </c>
    </row>
    <row r="680" spans="1:9" ht="12.75" customHeight="1" x14ac:dyDescent="0.3">
      <c r="A680" s="8" t="s">
        <v>4335</v>
      </c>
      <c r="B680" s="8" t="s">
        <v>547</v>
      </c>
      <c r="C680" s="8" t="s">
        <v>5639</v>
      </c>
      <c r="D680">
        <v>1500</v>
      </c>
      <c r="E680" s="8" t="s">
        <v>549</v>
      </c>
      <c r="F680" s="8" t="s">
        <v>21</v>
      </c>
      <c r="G680" s="8"/>
      <c r="H680" s="8" t="s">
        <v>3239</v>
      </c>
      <c r="I680" s="8" t="s">
        <v>8102</v>
      </c>
    </row>
    <row r="681" spans="1:9" ht="12.75" customHeight="1" x14ac:dyDescent="0.3">
      <c r="A681" s="8" t="s">
        <v>4337</v>
      </c>
      <c r="B681" s="8" t="s">
        <v>978</v>
      </c>
      <c r="C681" s="8" t="s">
        <v>5640</v>
      </c>
      <c r="D681">
        <v>29</v>
      </c>
      <c r="E681" s="8" t="s">
        <v>980</v>
      </c>
      <c r="F681" s="8" t="s">
        <v>21</v>
      </c>
      <c r="G681" s="8"/>
      <c r="H681" s="8" t="s">
        <v>3239</v>
      </c>
      <c r="I681" s="8" t="s">
        <v>8103</v>
      </c>
    </row>
    <row r="682" spans="1:9" ht="12.75" customHeight="1" x14ac:dyDescent="0.3">
      <c r="A682" s="8" t="s">
        <v>4339</v>
      </c>
      <c r="B682" s="8" t="s">
        <v>982</v>
      </c>
      <c r="C682" s="8" t="s">
        <v>5641</v>
      </c>
      <c r="D682">
        <v>1</v>
      </c>
      <c r="E682" s="8" t="s">
        <v>984</v>
      </c>
      <c r="F682" s="8" t="s">
        <v>21</v>
      </c>
      <c r="G682" s="8"/>
      <c r="H682" s="8" t="s">
        <v>3239</v>
      </c>
      <c r="I682" s="8" t="s">
        <v>8104</v>
      </c>
    </row>
    <row r="683" spans="1:9" ht="12.75" customHeight="1" x14ac:dyDescent="0.3">
      <c r="A683" s="8" t="s">
        <v>3377</v>
      </c>
      <c r="B683" s="8" t="s">
        <v>344</v>
      </c>
      <c r="C683" s="8" t="s">
        <v>5642</v>
      </c>
      <c r="D683">
        <v>0.79200000000000004</v>
      </c>
      <c r="E683" s="8" t="s">
        <v>346</v>
      </c>
      <c r="F683" s="8" t="s">
        <v>21</v>
      </c>
      <c r="G683" s="8"/>
      <c r="H683" s="8" t="s">
        <v>3239</v>
      </c>
      <c r="I683" s="8" t="s">
        <v>8105</v>
      </c>
    </row>
    <row r="684" spans="1:9" ht="12.75" customHeight="1" x14ac:dyDescent="0.3">
      <c r="A684" s="8" t="s">
        <v>3745</v>
      </c>
      <c r="B684" s="8" t="s">
        <v>3746</v>
      </c>
      <c r="C684" s="8" t="s">
        <v>5643</v>
      </c>
      <c r="E684" s="8"/>
      <c r="F684" s="8" t="s">
        <v>21</v>
      </c>
      <c r="G684" s="8" t="s">
        <v>54</v>
      </c>
      <c r="H684" s="8" t="s">
        <v>3236</v>
      </c>
      <c r="I684" s="8" t="s">
        <v>8106</v>
      </c>
    </row>
    <row r="685" spans="1:9" ht="12.75" customHeight="1" x14ac:dyDescent="0.3">
      <c r="A685" s="8" t="s">
        <v>3310</v>
      </c>
      <c r="B685" s="8" t="s">
        <v>23</v>
      </c>
      <c r="C685" s="8" t="s">
        <v>5644</v>
      </c>
      <c r="D685">
        <v>25</v>
      </c>
      <c r="E685" s="8" t="s">
        <v>25</v>
      </c>
      <c r="F685" s="8" t="s">
        <v>21</v>
      </c>
      <c r="G685" s="8"/>
      <c r="H685" s="8" t="s">
        <v>3239</v>
      </c>
      <c r="I685" s="8" t="s">
        <v>8107</v>
      </c>
    </row>
    <row r="686" spans="1:9" ht="12.75" customHeight="1" x14ac:dyDescent="0.3">
      <c r="A686" s="8" t="s">
        <v>3312</v>
      </c>
      <c r="B686" s="8" t="s">
        <v>26</v>
      </c>
      <c r="C686" s="8" t="s">
        <v>5645</v>
      </c>
      <c r="D686">
        <v>5</v>
      </c>
      <c r="E686" s="8" t="s">
        <v>27</v>
      </c>
      <c r="F686" s="8" t="s">
        <v>21</v>
      </c>
      <c r="G686" s="8"/>
      <c r="H686" s="8" t="s">
        <v>3239</v>
      </c>
      <c r="I686" s="8" t="s">
        <v>8108</v>
      </c>
    </row>
    <row r="687" spans="1:9" ht="12.75" customHeight="1" x14ac:dyDescent="0.3">
      <c r="A687" s="8" t="s">
        <v>3314</v>
      </c>
      <c r="B687" s="8" t="s">
        <v>28</v>
      </c>
      <c r="C687" s="8" t="s">
        <v>5646</v>
      </c>
      <c r="D687">
        <v>1.9400651465798</v>
      </c>
      <c r="E687" s="8" t="s">
        <v>29</v>
      </c>
      <c r="F687" s="8" t="s">
        <v>21</v>
      </c>
      <c r="G687" s="8"/>
      <c r="H687" s="8" t="s">
        <v>3239</v>
      </c>
      <c r="I687" s="8" t="s">
        <v>8109</v>
      </c>
    </row>
    <row r="688" spans="1:9" ht="12.75" customHeight="1" x14ac:dyDescent="0.3">
      <c r="A688" s="8" t="s">
        <v>3316</v>
      </c>
      <c r="B688" s="8" t="s">
        <v>754</v>
      </c>
      <c r="C688" s="8" t="s">
        <v>5647</v>
      </c>
      <c r="D688">
        <v>1.8</v>
      </c>
      <c r="E688" s="8" t="s">
        <v>756</v>
      </c>
      <c r="F688" s="8" t="s">
        <v>21</v>
      </c>
      <c r="G688" s="8"/>
      <c r="H688" s="8" t="s">
        <v>3239</v>
      </c>
      <c r="I688" s="8" t="s">
        <v>8110</v>
      </c>
    </row>
    <row r="689" spans="1:9" ht="12.75" customHeight="1" x14ac:dyDescent="0.3">
      <c r="A689" s="8" t="s">
        <v>3318</v>
      </c>
      <c r="B689" s="8" t="s">
        <v>1054</v>
      </c>
      <c r="C689" s="8" t="s">
        <v>5648</v>
      </c>
      <c r="D689" t="s">
        <v>1379</v>
      </c>
      <c r="E689" s="8" t="s">
        <v>1054</v>
      </c>
      <c r="F689" s="8" t="s">
        <v>21</v>
      </c>
      <c r="G689" s="8"/>
      <c r="H689" s="8" t="s">
        <v>3239</v>
      </c>
      <c r="I689" s="8" t="s">
        <v>8111</v>
      </c>
    </row>
    <row r="690" spans="1:9" ht="12.75" customHeight="1" x14ac:dyDescent="0.3">
      <c r="A690" s="8" t="s">
        <v>3320</v>
      </c>
      <c r="B690" s="8" t="s">
        <v>3321</v>
      </c>
      <c r="C690" s="8" t="s">
        <v>5649</v>
      </c>
      <c r="D690">
        <v>25</v>
      </c>
      <c r="E690" s="8" t="s">
        <v>3323</v>
      </c>
      <c r="F690" s="8" t="s">
        <v>21</v>
      </c>
      <c r="G690" s="8"/>
      <c r="H690" s="8" t="s">
        <v>3239</v>
      </c>
      <c r="I690" s="8" t="s">
        <v>8112</v>
      </c>
    </row>
    <row r="691" spans="1:9" ht="12.75" customHeight="1" x14ac:dyDescent="0.3">
      <c r="A691" s="8" t="s">
        <v>3320</v>
      </c>
      <c r="B691" s="8" t="s">
        <v>3324</v>
      </c>
      <c r="C691" s="8" t="s">
        <v>5650</v>
      </c>
      <c r="D691">
        <v>5</v>
      </c>
      <c r="E691" s="8" t="s">
        <v>3326</v>
      </c>
      <c r="F691" s="8" t="s">
        <v>21</v>
      </c>
      <c r="G691" s="8"/>
      <c r="H691" s="8" t="s">
        <v>3239</v>
      </c>
      <c r="I691" s="8" t="s">
        <v>8113</v>
      </c>
    </row>
    <row r="692" spans="1:9" ht="12.75" customHeight="1" x14ac:dyDescent="0.3">
      <c r="A692" s="8" t="s">
        <v>3320</v>
      </c>
      <c r="B692" s="8" t="s">
        <v>3327</v>
      </c>
      <c r="C692" s="8" t="s">
        <v>5651</v>
      </c>
      <c r="D692">
        <v>1.8</v>
      </c>
      <c r="E692" s="8" t="s">
        <v>3329</v>
      </c>
      <c r="F692" s="8" t="s">
        <v>21</v>
      </c>
      <c r="G692" s="8"/>
      <c r="H692" s="8" t="s">
        <v>3239</v>
      </c>
      <c r="I692" s="8" t="s">
        <v>8114</v>
      </c>
    </row>
    <row r="693" spans="1:9" ht="12.75" customHeight="1" x14ac:dyDescent="0.3">
      <c r="A693" s="8" t="s">
        <v>3330</v>
      </c>
      <c r="B693" s="8" t="s">
        <v>1013</v>
      </c>
      <c r="C693" s="8" t="s">
        <v>5652</v>
      </c>
      <c r="D693">
        <v>2.8</v>
      </c>
      <c r="E693" s="8" t="s">
        <v>1015</v>
      </c>
      <c r="F693" s="8" t="s">
        <v>21</v>
      </c>
      <c r="G693" s="8"/>
      <c r="H693" s="8" t="s">
        <v>3239</v>
      </c>
      <c r="I693" s="8" t="s">
        <v>8115</v>
      </c>
    </row>
    <row r="694" spans="1:9" ht="12.75" customHeight="1" x14ac:dyDescent="0.3">
      <c r="A694" s="8" t="s">
        <v>3332</v>
      </c>
      <c r="B694" s="8" t="s">
        <v>1049</v>
      </c>
      <c r="C694" s="8" t="s">
        <v>5653</v>
      </c>
      <c r="D694" t="s">
        <v>1374</v>
      </c>
      <c r="E694" s="8" t="s">
        <v>1049</v>
      </c>
      <c r="F694" s="8" t="s">
        <v>21</v>
      </c>
      <c r="G694" s="8"/>
      <c r="H694" s="8" t="s">
        <v>3239</v>
      </c>
      <c r="I694" s="8" t="s">
        <v>8116</v>
      </c>
    </row>
    <row r="695" spans="1:9" ht="12.75" customHeight="1" x14ac:dyDescent="0.3">
      <c r="A695" s="8" t="s">
        <v>3334</v>
      </c>
      <c r="B695" s="8" t="s">
        <v>32</v>
      </c>
      <c r="C695" s="8" t="s">
        <v>5654</v>
      </c>
      <c r="D695">
        <v>1.8</v>
      </c>
      <c r="E695" s="8" t="s">
        <v>33</v>
      </c>
      <c r="F695" s="8" t="s">
        <v>21</v>
      </c>
      <c r="G695" s="8"/>
      <c r="H695" s="8" t="s">
        <v>3239</v>
      </c>
      <c r="I695" s="8" t="s">
        <v>8117</v>
      </c>
    </row>
    <row r="696" spans="1:9" ht="12.75" customHeight="1" x14ac:dyDescent="0.3">
      <c r="A696" s="8" t="s">
        <v>3336</v>
      </c>
      <c r="B696" s="8" t="s">
        <v>36</v>
      </c>
      <c r="C696" s="8" t="s">
        <v>5655</v>
      </c>
      <c r="D696">
        <v>10709.302325581401</v>
      </c>
      <c r="E696" s="8" t="s">
        <v>37</v>
      </c>
      <c r="F696" s="8" t="s">
        <v>21</v>
      </c>
      <c r="G696" s="8"/>
      <c r="H696" s="8" t="s">
        <v>3239</v>
      </c>
      <c r="I696" s="8" t="s">
        <v>8118</v>
      </c>
    </row>
    <row r="697" spans="1:9" ht="12.75" customHeight="1" x14ac:dyDescent="0.3">
      <c r="A697" s="8" t="s">
        <v>3338</v>
      </c>
      <c r="B697" s="8" t="s">
        <v>634</v>
      </c>
      <c r="C697" s="8" t="s">
        <v>5656</v>
      </c>
      <c r="D697">
        <v>10709.3</v>
      </c>
      <c r="E697" s="8" t="s">
        <v>636</v>
      </c>
      <c r="F697" s="8" t="s">
        <v>21</v>
      </c>
      <c r="G697" s="8"/>
      <c r="H697" s="8" t="s">
        <v>3239</v>
      </c>
      <c r="I697" s="8" t="s">
        <v>8119</v>
      </c>
    </row>
    <row r="698" spans="1:9" ht="12.75" customHeight="1" x14ac:dyDescent="0.3">
      <c r="A698" s="8" t="s">
        <v>3340</v>
      </c>
      <c r="B698" s="8" t="s">
        <v>39</v>
      </c>
      <c r="C698" s="8" t="s">
        <v>5657</v>
      </c>
      <c r="D698">
        <v>0</v>
      </c>
      <c r="E698" s="8" t="s">
        <v>40</v>
      </c>
      <c r="F698" s="8" t="s">
        <v>21</v>
      </c>
      <c r="G698" s="8"/>
      <c r="H698" s="8" t="s">
        <v>3239</v>
      </c>
      <c r="I698" s="8" t="s">
        <v>8120</v>
      </c>
    </row>
    <row r="699" spans="1:9" ht="12.75" customHeight="1" x14ac:dyDescent="0.3">
      <c r="A699" s="8" t="s">
        <v>3342</v>
      </c>
      <c r="B699" s="8" t="s">
        <v>3343</v>
      </c>
      <c r="C699" s="8" t="s">
        <v>5658</v>
      </c>
      <c r="D699">
        <v>0</v>
      </c>
      <c r="E699" s="8" t="s">
        <v>3345</v>
      </c>
      <c r="F699" s="8" t="s">
        <v>21</v>
      </c>
      <c r="G699" s="8"/>
      <c r="H699" s="8" t="s">
        <v>3239</v>
      </c>
      <c r="I699" s="8" t="s">
        <v>8121</v>
      </c>
    </row>
    <row r="700" spans="1:9" ht="12.75" customHeight="1" x14ac:dyDescent="0.3">
      <c r="A700" s="8" t="s">
        <v>3342</v>
      </c>
      <c r="B700" s="8" t="s">
        <v>3346</v>
      </c>
      <c r="C700" s="8" t="s">
        <v>5659</v>
      </c>
      <c r="D700">
        <v>0</v>
      </c>
      <c r="E700" s="8" t="s">
        <v>3348</v>
      </c>
      <c r="F700" s="8" t="s">
        <v>21</v>
      </c>
      <c r="G700" s="8"/>
      <c r="H700" s="8" t="s">
        <v>3239</v>
      </c>
      <c r="I700" s="8" t="s">
        <v>8122</v>
      </c>
    </row>
    <row r="701" spans="1:9" ht="12.75" customHeight="1" x14ac:dyDescent="0.3">
      <c r="A701" s="8" t="s">
        <v>3342</v>
      </c>
      <c r="B701" s="8" t="s">
        <v>3349</v>
      </c>
      <c r="C701" s="8" t="s">
        <v>5660</v>
      </c>
      <c r="D701">
        <v>1</v>
      </c>
      <c r="E701" s="8" t="s">
        <v>3351</v>
      </c>
      <c r="F701" s="8" t="s">
        <v>21</v>
      </c>
      <c r="G701" s="8"/>
      <c r="H701" s="8" t="s">
        <v>3239</v>
      </c>
      <c r="I701" s="8" t="s">
        <v>8123</v>
      </c>
    </row>
    <row r="702" spans="1:9" ht="12.75" customHeight="1" x14ac:dyDescent="0.3">
      <c r="A702" s="8" t="s">
        <v>3342</v>
      </c>
      <c r="B702" s="8" t="s">
        <v>3352</v>
      </c>
      <c r="C702" s="8" t="s">
        <v>5661</v>
      </c>
      <c r="D702">
        <v>0</v>
      </c>
      <c r="E702" s="8" t="s">
        <v>3354</v>
      </c>
      <c r="F702" s="8" t="s">
        <v>21</v>
      </c>
      <c r="G702" s="8"/>
      <c r="H702" s="8" t="s">
        <v>3239</v>
      </c>
      <c r="I702" s="8" t="s">
        <v>8124</v>
      </c>
    </row>
    <row r="703" spans="1:9" ht="12.75" customHeight="1" x14ac:dyDescent="0.3">
      <c r="A703" s="8" t="s">
        <v>3342</v>
      </c>
      <c r="B703" s="8" t="s">
        <v>3355</v>
      </c>
      <c r="C703" s="8" t="s">
        <v>5662</v>
      </c>
      <c r="D703">
        <v>1</v>
      </c>
      <c r="E703" s="8" t="s">
        <v>3357</v>
      </c>
      <c r="F703" s="8" t="s">
        <v>21</v>
      </c>
      <c r="G703" s="8"/>
      <c r="H703" s="8" t="s">
        <v>3239</v>
      </c>
      <c r="I703" s="8" t="s">
        <v>8125</v>
      </c>
    </row>
    <row r="704" spans="1:9" ht="12.75" customHeight="1" x14ac:dyDescent="0.3">
      <c r="A704" s="8" t="s">
        <v>3342</v>
      </c>
      <c r="B704" s="8" t="s">
        <v>3358</v>
      </c>
      <c r="C704" s="8" t="s">
        <v>5663</v>
      </c>
      <c r="D704">
        <v>0</v>
      </c>
      <c r="E704" s="8" t="s">
        <v>3360</v>
      </c>
      <c r="F704" s="8" t="s">
        <v>21</v>
      </c>
      <c r="G704" s="8"/>
      <c r="H704" s="8" t="s">
        <v>3239</v>
      </c>
      <c r="I704" s="8" t="s">
        <v>8126</v>
      </c>
    </row>
    <row r="705" spans="1:9" ht="12.75" customHeight="1" x14ac:dyDescent="0.3">
      <c r="A705" s="8" t="s">
        <v>3342</v>
      </c>
      <c r="B705" s="8" t="s">
        <v>3361</v>
      </c>
      <c r="C705" s="8" t="s">
        <v>5664</v>
      </c>
      <c r="D705">
        <v>-1</v>
      </c>
      <c r="E705" s="8" t="s">
        <v>3363</v>
      </c>
      <c r="F705" s="8" t="s">
        <v>21</v>
      </c>
      <c r="G705" s="8"/>
      <c r="H705" s="8" t="s">
        <v>3239</v>
      </c>
      <c r="I705" s="8" t="s">
        <v>8127</v>
      </c>
    </row>
    <row r="706" spans="1:9" ht="12.75" customHeight="1" x14ac:dyDescent="0.3">
      <c r="A706" s="8" t="s">
        <v>3342</v>
      </c>
      <c r="B706" s="8" t="s">
        <v>3364</v>
      </c>
      <c r="C706" s="8" t="s">
        <v>5665</v>
      </c>
      <c r="D706">
        <v>0</v>
      </c>
      <c r="E706" s="8" t="s">
        <v>3366</v>
      </c>
      <c r="F706" s="8" t="s">
        <v>21</v>
      </c>
      <c r="G706" s="8"/>
      <c r="H706" s="8" t="s">
        <v>3239</v>
      </c>
      <c r="I706" s="8" t="s">
        <v>8128</v>
      </c>
    </row>
    <row r="707" spans="1:9" ht="12.75" customHeight="1" x14ac:dyDescent="0.3">
      <c r="A707" s="8" t="s">
        <v>3342</v>
      </c>
      <c r="B707" s="8" t="s">
        <v>3367</v>
      </c>
      <c r="C707" s="8" t="s">
        <v>5666</v>
      </c>
      <c r="D707">
        <v>0</v>
      </c>
      <c r="E707" s="8" t="s">
        <v>3369</v>
      </c>
      <c r="F707" s="8" t="s">
        <v>21</v>
      </c>
      <c r="G707" s="8"/>
      <c r="H707" s="8" t="s">
        <v>3239</v>
      </c>
      <c r="I707" s="8" t="s">
        <v>8129</v>
      </c>
    </row>
    <row r="708" spans="1:9" ht="12.75" customHeight="1" x14ac:dyDescent="0.3">
      <c r="A708" s="8" t="s">
        <v>3370</v>
      </c>
      <c r="B708" s="8" t="s">
        <v>353</v>
      </c>
      <c r="C708" s="8" t="s">
        <v>5667</v>
      </c>
      <c r="D708">
        <v>15</v>
      </c>
      <c r="E708" s="8" t="s">
        <v>355</v>
      </c>
      <c r="F708" s="8" t="s">
        <v>21</v>
      </c>
      <c r="G708" s="8"/>
      <c r="H708" s="8" t="s">
        <v>3239</v>
      </c>
      <c r="I708" s="8" t="s">
        <v>8130</v>
      </c>
    </row>
    <row r="709" spans="1:9" ht="12.75" customHeight="1" x14ac:dyDescent="0.3">
      <c r="A709" s="8" t="s">
        <v>3372</v>
      </c>
      <c r="B709" s="8" t="s">
        <v>1009</v>
      </c>
      <c r="C709" s="8" t="s">
        <v>5668</v>
      </c>
      <c r="D709">
        <v>3</v>
      </c>
      <c r="E709" s="8" t="s">
        <v>1011</v>
      </c>
      <c r="F709" s="8" t="s">
        <v>21</v>
      </c>
      <c r="G709" s="8"/>
      <c r="H709" s="8" t="s">
        <v>3239</v>
      </c>
      <c r="I709" s="8" t="s">
        <v>8131</v>
      </c>
    </row>
    <row r="710" spans="1:9" ht="12.75" customHeight="1" x14ac:dyDescent="0.3">
      <c r="A710" s="8" t="s">
        <v>4332</v>
      </c>
      <c r="B710" s="8" t="s">
        <v>4716</v>
      </c>
      <c r="C710" s="8" t="s">
        <v>5669</v>
      </c>
      <c r="E710" s="8"/>
      <c r="F710" s="8" t="s">
        <v>21</v>
      </c>
      <c r="G710" s="8" t="s">
        <v>1824</v>
      </c>
      <c r="H710" s="8" t="s">
        <v>3236</v>
      </c>
      <c r="I710" s="8" t="s">
        <v>8132</v>
      </c>
    </row>
    <row r="711" spans="1:9" ht="12.75" customHeight="1" x14ac:dyDescent="0.3">
      <c r="A711" s="8" t="s">
        <v>4335</v>
      </c>
      <c r="B711" s="8" t="s">
        <v>547</v>
      </c>
      <c r="C711" s="8" t="s">
        <v>5670</v>
      </c>
      <c r="D711">
        <v>1500</v>
      </c>
      <c r="E711" s="8" t="s">
        <v>549</v>
      </c>
      <c r="F711" s="8" t="s">
        <v>21</v>
      </c>
      <c r="G711" s="8"/>
      <c r="H711" s="8" t="s">
        <v>3239</v>
      </c>
      <c r="I711" s="8" t="s">
        <v>8133</v>
      </c>
    </row>
    <row r="712" spans="1:9" ht="12.75" customHeight="1" x14ac:dyDescent="0.3">
      <c r="A712" s="8" t="s">
        <v>4337</v>
      </c>
      <c r="B712" s="8" t="s">
        <v>978</v>
      </c>
      <c r="C712" s="8" t="s">
        <v>5671</v>
      </c>
      <c r="D712">
        <v>29</v>
      </c>
      <c r="E712" s="8" t="s">
        <v>980</v>
      </c>
      <c r="F712" s="8" t="s">
        <v>21</v>
      </c>
      <c r="G712" s="8"/>
      <c r="H712" s="8" t="s">
        <v>3239</v>
      </c>
      <c r="I712" s="8" t="s">
        <v>8134</v>
      </c>
    </row>
    <row r="713" spans="1:9" ht="12.75" customHeight="1" x14ac:dyDescent="0.3">
      <c r="A713" s="8" t="s">
        <v>4339</v>
      </c>
      <c r="B713" s="8" t="s">
        <v>982</v>
      </c>
      <c r="C713" s="8" t="s">
        <v>5672</v>
      </c>
      <c r="D713">
        <v>1</v>
      </c>
      <c r="E713" s="8" t="s">
        <v>984</v>
      </c>
      <c r="F713" s="8" t="s">
        <v>21</v>
      </c>
      <c r="G713" s="8"/>
      <c r="H713" s="8" t="s">
        <v>3239</v>
      </c>
      <c r="I713" s="8" t="s">
        <v>8135</v>
      </c>
    </row>
    <row r="714" spans="1:9" ht="12.75" customHeight="1" x14ac:dyDescent="0.3">
      <c r="A714" s="8" t="s">
        <v>3377</v>
      </c>
      <c r="B714" s="8" t="s">
        <v>344</v>
      </c>
      <c r="C714" s="8" t="s">
        <v>5673</v>
      </c>
      <c r="D714">
        <v>0.79200000000000004</v>
      </c>
      <c r="E714" s="8" t="s">
        <v>346</v>
      </c>
      <c r="F714" s="8" t="s">
        <v>21</v>
      </c>
      <c r="G714" s="8"/>
      <c r="H714" s="8" t="s">
        <v>3239</v>
      </c>
      <c r="I714" s="8" t="s">
        <v>8136</v>
      </c>
    </row>
    <row r="715" spans="1:9" ht="12.75" customHeight="1" x14ac:dyDescent="0.3">
      <c r="A715" s="8" t="s">
        <v>3773</v>
      </c>
      <c r="B715" s="8" t="s">
        <v>3774</v>
      </c>
      <c r="C715" s="8" t="s">
        <v>5674</v>
      </c>
      <c r="E715" s="8"/>
      <c r="F715" s="8" t="s">
        <v>21</v>
      </c>
      <c r="G715" s="8" t="s">
        <v>54</v>
      </c>
      <c r="H715" s="8" t="s">
        <v>3236</v>
      </c>
      <c r="I715" s="8" t="s">
        <v>8137</v>
      </c>
    </row>
    <row r="716" spans="1:9" ht="12.75" customHeight="1" x14ac:dyDescent="0.3">
      <c r="A716" s="8" t="s">
        <v>3310</v>
      </c>
      <c r="B716" s="8" t="s">
        <v>23</v>
      </c>
      <c r="C716" s="8" t="s">
        <v>5675</v>
      </c>
      <c r="D716">
        <v>19</v>
      </c>
      <c r="E716" s="8" t="s">
        <v>25</v>
      </c>
      <c r="F716" s="8" t="s">
        <v>21</v>
      </c>
      <c r="G716" s="8"/>
      <c r="H716" s="8" t="s">
        <v>3239</v>
      </c>
      <c r="I716" s="8" t="s">
        <v>8138</v>
      </c>
    </row>
    <row r="717" spans="1:9" ht="12.75" customHeight="1" x14ac:dyDescent="0.3">
      <c r="A717" s="8" t="s">
        <v>3312</v>
      </c>
      <c r="B717" s="8" t="s">
        <v>26</v>
      </c>
      <c r="C717" s="8" t="s">
        <v>5676</v>
      </c>
      <c r="D717">
        <v>5.5</v>
      </c>
      <c r="E717" s="8" t="s">
        <v>27</v>
      </c>
      <c r="F717" s="8" t="s">
        <v>21</v>
      </c>
      <c r="G717" s="8"/>
      <c r="H717" s="8" t="s">
        <v>3239</v>
      </c>
      <c r="I717" s="8" t="s">
        <v>8139</v>
      </c>
    </row>
    <row r="718" spans="1:9" ht="12.75" customHeight="1" x14ac:dyDescent="0.3">
      <c r="A718" s="8" t="s">
        <v>3314</v>
      </c>
      <c r="B718" s="8" t="s">
        <v>28</v>
      </c>
      <c r="C718" s="8" t="s">
        <v>5677</v>
      </c>
      <c r="D718">
        <v>1.8</v>
      </c>
      <c r="E718" s="8" t="s">
        <v>29</v>
      </c>
      <c r="F718" s="8" t="s">
        <v>21</v>
      </c>
      <c r="G718" s="8"/>
      <c r="H718" s="8" t="s">
        <v>3239</v>
      </c>
      <c r="I718" s="8" t="s">
        <v>8140</v>
      </c>
    </row>
    <row r="719" spans="1:9" ht="12.75" customHeight="1" x14ac:dyDescent="0.3">
      <c r="A719" s="8" t="s">
        <v>3316</v>
      </c>
      <c r="B719" s="8" t="s">
        <v>754</v>
      </c>
      <c r="C719" s="8" t="s">
        <v>5678</v>
      </c>
      <c r="D719">
        <v>1.8</v>
      </c>
      <c r="E719" s="8" t="s">
        <v>756</v>
      </c>
      <c r="F719" s="8" t="s">
        <v>21</v>
      </c>
      <c r="G719" s="8"/>
      <c r="H719" s="8" t="s">
        <v>3239</v>
      </c>
      <c r="I719" s="8" t="s">
        <v>8141</v>
      </c>
    </row>
    <row r="720" spans="1:9" ht="12.75" customHeight="1" x14ac:dyDescent="0.3">
      <c r="A720" s="8" t="s">
        <v>3318</v>
      </c>
      <c r="B720" s="8" t="s">
        <v>1054</v>
      </c>
      <c r="C720" s="8" t="s">
        <v>5679</v>
      </c>
      <c r="D720" t="s">
        <v>1508</v>
      </c>
      <c r="E720" s="8" t="s">
        <v>1054</v>
      </c>
      <c r="F720" s="8" t="s">
        <v>21</v>
      </c>
      <c r="G720" s="8"/>
      <c r="H720" s="8" t="s">
        <v>3239</v>
      </c>
      <c r="I720" s="8" t="s">
        <v>8142</v>
      </c>
    </row>
    <row r="721" spans="1:9" ht="12.75" customHeight="1" x14ac:dyDescent="0.3">
      <c r="A721" s="8" t="s">
        <v>3320</v>
      </c>
      <c r="B721" s="8" t="s">
        <v>3321</v>
      </c>
      <c r="C721" s="8" t="s">
        <v>5680</v>
      </c>
      <c r="D721">
        <v>19</v>
      </c>
      <c r="E721" s="8" t="s">
        <v>3323</v>
      </c>
      <c r="F721" s="8" t="s">
        <v>21</v>
      </c>
      <c r="G721" s="8"/>
      <c r="H721" s="8" t="s">
        <v>3239</v>
      </c>
      <c r="I721" s="8" t="s">
        <v>8143</v>
      </c>
    </row>
    <row r="722" spans="1:9" ht="12.75" customHeight="1" x14ac:dyDescent="0.3">
      <c r="A722" s="8" t="s">
        <v>3320</v>
      </c>
      <c r="B722" s="8" t="s">
        <v>3324</v>
      </c>
      <c r="C722" s="8" t="s">
        <v>5681</v>
      </c>
      <c r="D722">
        <v>5.5</v>
      </c>
      <c r="E722" s="8" t="s">
        <v>3326</v>
      </c>
      <c r="F722" s="8" t="s">
        <v>21</v>
      </c>
      <c r="G722" s="8"/>
      <c r="H722" s="8" t="s">
        <v>3239</v>
      </c>
      <c r="I722" s="8" t="s">
        <v>8144</v>
      </c>
    </row>
    <row r="723" spans="1:9" ht="12.75" customHeight="1" x14ac:dyDescent="0.3">
      <c r="A723" s="8" t="s">
        <v>3320</v>
      </c>
      <c r="B723" s="8" t="s">
        <v>3327</v>
      </c>
      <c r="C723" s="8" t="s">
        <v>5682</v>
      </c>
      <c r="D723">
        <v>1.8</v>
      </c>
      <c r="E723" s="8" t="s">
        <v>3329</v>
      </c>
      <c r="F723" s="8" t="s">
        <v>21</v>
      </c>
      <c r="G723" s="8"/>
      <c r="H723" s="8" t="s">
        <v>3239</v>
      </c>
      <c r="I723" s="8" t="s">
        <v>8145</v>
      </c>
    </row>
    <row r="724" spans="1:9" ht="12.75" customHeight="1" x14ac:dyDescent="0.3">
      <c r="A724" s="8" t="s">
        <v>3330</v>
      </c>
      <c r="B724" s="8" t="s">
        <v>1013</v>
      </c>
      <c r="C724" s="8" t="s">
        <v>5683</v>
      </c>
      <c r="D724">
        <v>2.8</v>
      </c>
      <c r="E724" s="8" t="s">
        <v>1015</v>
      </c>
      <c r="F724" s="8" t="s">
        <v>21</v>
      </c>
      <c r="G724" s="8"/>
      <c r="H724" s="8" t="s">
        <v>3239</v>
      </c>
      <c r="I724" s="8" t="s">
        <v>8146</v>
      </c>
    </row>
    <row r="725" spans="1:9" ht="12.75" customHeight="1" x14ac:dyDescent="0.3">
      <c r="A725" s="8" t="s">
        <v>3332</v>
      </c>
      <c r="B725" s="8" t="s">
        <v>1049</v>
      </c>
      <c r="C725" s="8" t="s">
        <v>5684</v>
      </c>
      <c r="D725" t="s">
        <v>1374</v>
      </c>
      <c r="E725" s="8" t="s">
        <v>1049</v>
      </c>
      <c r="F725" s="8" t="s">
        <v>21</v>
      </c>
      <c r="G725" s="8"/>
      <c r="H725" s="8" t="s">
        <v>3239</v>
      </c>
      <c r="I725" s="8" t="s">
        <v>8147</v>
      </c>
    </row>
    <row r="726" spans="1:9" ht="12.75" customHeight="1" x14ac:dyDescent="0.3">
      <c r="A726" s="8" t="s">
        <v>3334</v>
      </c>
      <c r="B726" s="8" t="s">
        <v>32</v>
      </c>
      <c r="C726" s="8" t="s">
        <v>5685</v>
      </c>
      <c r="D726">
        <v>1.8</v>
      </c>
      <c r="E726" s="8" t="s">
        <v>33</v>
      </c>
      <c r="F726" s="8" t="s">
        <v>21</v>
      </c>
      <c r="G726" s="8"/>
      <c r="H726" s="8" t="s">
        <v>3239</v>
      </c>
      <c r="I726" s="8" t="s">
        <v>8148</v>
      </c>
    </row>
    <row r="727" spans="1:9" ht="12.75" customHeight="1" x14ac:dyDescent="0.3">
      <c r="A727" s="8" t="s">
        <v>3336</v>
      </c>
      <c r="B727" s="8" t="s">
        <v>36</v>
      </c>
      <c r="C727" s="8" t="s">
        <v>5686</v>
      </c>
      <c r="D727">
        <v>5125</v>
      </c>
      <c r="E727" s="8" t="s">
        <v>37</v>
      </c>
      <c r="F727" s="8" t="s">
        <v>21</v>
      </c>
      <c r="G727" s="8"/>
      <c r="H727" s="8" t="s">
        <v>3239</v>
      </c>
      <c r="I727" s="8" t="s">
        <v>8149</v>
      </c>
    </row>
    <row r="728" spans="1:9" ht="12.75" customHeight="1" x14ac:dyDescent="0.3">
      <c r="A728" s="8" t="s">
        <v>3338</v>
      </c>
      <c r="B728" s="8" t="s">
        <v>634</v>
      </c>
      <c r="C728" s="8" t="s">
        <v>5687</v>
      </c>
      <c r="D728">
        <v>5125</v>
      </c>
      <c r="E728" s="8" t="s">
        <v>636</v>
      </c>
      <c r="F728" s="8" t="s">
        <v>21</v>
      </c>
      <c r="G728" s="8"/>
      <c r="H728" s="8" t="s">
        <v>3239</v>
      </c>
      <c r="I728" s="8" t="s">
        <v>8150</v>
      </c>
    </row>
    <row r="729" spans="1:9" ht="12.75" customHeight="1" x14ac:dyDescent="0.3">
      <c r="A729" s="8" t="s">
        <v>3340</v>
      </c>
      <c r="B729" s="8" t="s">
        <v>39</v>
      </c>
      <c r="C729" s="8" t="s">
        <v>5688</v>
      </c>
      <c r="D729">
        <v>0</v>
      </c>
      <c r="E729" s="8" t="s">
        <v>40</v>
      </c>
      <c r="F729" s="8" t="s">
        <v>21</v>
      </c>
      <c r="G729" s="8"/>
      <c r="H729" s="8" t="s">
        <v>3239</v>
      </c>
      <c r="I729" s="8" t="s">
        <v>8151</v>
      </c>
    </row>
    <row r="730" spans="1:9" ht="12.75" customHeight="1" x14ac:dyDescent="0.3">
      <c r="A730" s="8" t="s">
        <v>3342</v>
      </c>
      <c r="B730" s="8" t="s">
        <v>3343</v>
      </c>
      <c r="C730" s="8" t="s">
        <v>5689</v>
      </c>
      <c r="D730">
        <v>0</v>
      </c>
      <c r="E730" s="8" t="s">
        <v>3345</v>
      </c>
      <c r="F730" s="8" t="s">
        <v>21</v>
      </c>
      <c r="G730" s="8"/>
      <c r="H730" s="8" t="s">
        <v>3239</v>
      </c>
      <c r="I730" s="8" t="s">
        <v>8152</v>
      </c>
    </row>
    <row r="731" spans="1:9" ht="12.75" customHeight="1" x14ac:dyDescent="0.3">
      <c r="A731" s="8" t="s">
        <v>3342</v>
      </c>
      <c r="B731" s="8" t="s">
        <v>3346</v>
      </c>
      <c r="C731" s="8" t="s">
        <v>5690</v>
      </c>
      <c r="D731">
        <v>0</v>
      </c>
      <c r="E731" s="8" t="s">
        <v>3348</v>
      </c>
      <c r="F731" s="8" t="s">
        <v>21</v>
      </c>
      <c r="G731" s="8"/>
      <c r="H731" s="8" t="s">
        <v>3239</v>
      </c>
      <c r="I731" s="8" t="s">
        <v>8153</v>
      </c>
    </row>
    <row r="732" spans="1:9" ht="12.75" customHeight="1" x14ac:dyDescent="0.3">
      <c r="A732" s="8" t="s">
        <v>3342</v>
      </c>
      <c r="B732" s="8" t="s">
        <v>3349</v>
      </c>
      <c r="C732" s="8" t="s">
        <v>5691</v>
      </c>
      <c r="D732">
        <v>1</v>
      </c>
      <c r="E732" s="8" t="s">
        <v>3351</v>
      </c>
      <c r="F732" s="8" t="s">
        <v>21</v>
      </c>
      <c r="G732" s="8"/>
      <c r="H732" s="8" t="s">
        <v>3239</v>
      </c>
      <c r="I732" s="8" t="s">
        <v>8154</v>
      </c>
    </row>
    <row r="733" spans="1:9" ht="12.75" customHeight="1" x14ac:dyDescent="0.3">
      <c r="A733" s="8" t="s">
        <v>3342</v>
      </c>
      <c r="B733" s="8" t="s">
        <v>3352</v>
      </c>
      <c r="C733" s="8" t="s">
        <v>5692</v>
      </c>
      <c r="D733">
        <v>0</v>
      </c>
      <c r="E733" s="8" t="s">
        <v>3354</v>
      </c>
      <c r="F733" s="8" t="s">
        <v>21</v>
      </c>
      <c r="G733" s="8"/>
      <c r="H733" s="8" t="s">
        <v>3239</v>
      </c>
      <c r="I733" s="8" t="s">
        <v>8155</v>
      </c>
    </row>
    <row r="734" spans="1:9" ht="12.75" customHeight="1" x14ac:dyDescent="0.3">
      <c r="A734" s="8" t="s">
        <v>3342</v>
      </c>
      <c r="B734" s="8" t="s">
        <v>3355</v>
      </c>
      <c r="C734" s="8" t="s">
        <v>5693</v>
      </c>
      <c r="D734">
        <v>1</v>
      </c>
      <c r="E734" s="8" t="s">
        <v>3357</v>
      </c>
      <c r="F734" s="8" t="s">
        <v>21</v>
      </c>
      <c r="G734" s="8"/>
      <c r="H734" s="8" t="s">
        <v>3239</v>
      </c>
      <c r="I734" s="8" t="s">
        <v>8156</v>
      </c>
    </row>
    <row r="735" spans="1:9" ht="12.75" customHeight="1" x14ac:dyDescent="0.3">
      <c r="A735" s="8" t="s">
        <v>3342</v>
      </c>
      <c r="B735" s="8" t="s">
        <v>3358</v>
      </c>
      <c r="C735" s="8" t="s">
        <v>5694</v>
      </c>
      <c r="D735">
        <v>0</v>
      </c>
      <c r="E735" s="8" t="s">
        <v>3360</v>
      </c>
      <c r="F735" s="8" t="s">
        <v>21</v>
      </c>
      <c r="G735" s="8"/>
      <c r="H735" s="8" t="s">
        <v>3239</v>
      </c>
      <c r="I735" s="8" t="s">
        <v>8157</v>
      </c>
    </row>
    <row r="736" spans="1:9" ht="12.75" customHeight="1" x14ac:dyDescent="0.3">
      <c r="A736" s="8" t="s">
        <v>3342</v>
      </c>
      <c r="B736" s="8" t="s">
        <v>3361</v>
      </c>
      <c r="C736" s="8" t="s">
        <v>5695</v>
      </c>
      <c r="D736">
        <v>-1</v>
      </c>
      <c r="E736" s="8" t="s">
        <v>3363</v>
      </c>
      <c r="F736" s="8" t="s">
        <v>21</v>
      </c>
      <c r="G736" s="8"/>
      <c r="H736" s="8" t="s">
        <v>3239</v>
      </c>
      <c r="I736" s="8" t="s">
        <v>8158</v>
      </c>
    </row>
    <row r="737" spans="1:9" ht="12.75" customHeight="1" x14ac:dyDescent="0.3">
      <c r="A737" s="8" t="s">
        <v>3342</v>
      </c>
      <c r="B737" s="8" t="s">
        <v>3364</v>
      </c>
      <c r="C737" s="8" t="s">
        <v>5696</v>
      </c>
      <c r="D737">
        <v>0</v>
      </c>
      <c r="E737" s="8" t="s">
        <v>3366</v>
      </c>
      <c r="F737" s="8" t="s">
        <v>21</v>
      </c>
      <c r="G737" s="8"/>
      <c r="H737" s="8" t="s">
        <v>3239</v>
      </c>
      <c r="I737" s="8" t="s">
        <v>8159</v>
      </c>
    </row>
    <row r="738" spans="1:9" ht="12.75" customHeight="1" x14ac:dyDescent="0.3">
      <c r="A738" s="8" t="s">
        <v>3342</v>
      </c>
      <c r="B738" s="8" t="s">
        <v>3367</v>
      </c>
      <c r="C738" s="8" t="s">
        <v>5697</v>
      </c>
      <c r="D738">
        <v>0</v>
      </c>
      <c r="E738" s="8" t="s">
        <v>3369</v>
      </c>
      <c r="F738" s="8" t="s">
        <v>21</v>
      </c>
      <c r="G738" s="8"/>
      <c r="H738" s="8" t="s">
        <v>3239</v>
      </c>
      <c r="I738" s="8" t="s">
        <v>8160</v>
      </c>
    </row>
    <row r="739" spans="1:9" ht="12.75" customHeight="1" x14ac:dyDescent="0.3">
      <c r="A739" s="8" t="s">
        <v>3370</v>
      </c>
      <c r="B739" s="8" t="s">
        <v>353</v>
      </c>
      <c r="C739" s="8" t="s">
        <v>5698</v>
      </c>
      <c r="D739">
        <v>5</v>
      </c>
      <c r="E739" s="8" t="s">
        <v>355</v>
      </c>
      <c r="F739" s="8" t="s">
        <v>21</v>
      </c>
      <c r="G739" s="8"/>
      <c r="H739" s="8" t="s">
        <v>3239</v>
      </c>
      <c r="I739" s="8" t="s">
        <v>8161</v>
      </c>
    </row>
    <row r="740" spans="1:9" ht="12.75" customHeight="1" x14ac:dyDescent="0.3">
      <c r="A740" s="8" t="s">
        <v>3372</v>
      </c>
      <c r="B740" s="8" t="s">
        <v>1009</v>
      </c>
      <c r="C740" s="8" t="s">
        <v>5699</v>
      </c>
      <c r="D740">
        <v>1.8</v>
      </c>
      <c r="E740" s="8" t="s">
        <v>1011</v>
      </c>
      <c r="F740" s="8" t="s">
        <v>21</v>
      </c>
      <c r="G740" s="8"/>
      <c r="H740" s="8" t="s">
        <v>3239</v>
      </c>
      <c r="I740" s="8" t="s">
        <v>8162</v>
      </c>
    </row>
    <row r="741" spans="1:9" ht="12.75" customHeight="1" x14ac:dyDescent="0.3">
      <c r="A741" s="8" t="s">
        <v>4086</v>
      </c>
      <c r="B741" s="8" t="s">
        <v>4748</v>
      </c>
      <c r="C741" s="8" t="s">
        <v>5700</v>
      </c>
      <c r="E741" s="8"/>
      <c r="F741" s="8" t="s">
        <v>21</v>
      </c>
      <c r="G741" s="8" t="s">
        <v>1824</v>
      </c>
      <c r="H741" s="8" t="s">
        <v>3236</v>
      </c>
      <c r="I741" s="8" t="s">
        <v>8163</v>
      </c>
    </row>
    <row r="742" spans="1:9" ht="12.75" customHeight="1" x14ac:dyDescent="0.3">
      <c r="A742" s="8" t="s">
        <v>3377</v>
      </c>
      <c r="B742" s="8" t="s">
        <v>344</v>
      </c>
      <c r="C742" s="8" t="s">
        <v>5701</v>
      </c>
      <c r="D742">
        <v>1.0249999999999999</v>
      </c>
      <c r="E742" s="8" t="s">
        <v>346</v>
      </c>
      <c r="F742" s="8" t="s">
        <v>21</v>
      </c>
      <c r="G742" s="8"/>
      <c r="H742" s="8" t="s">
        <v>3239</v>
      </c>
      <c r="I742" s="8" t="s">
        <v>8164</v>
      </c>
    </row>
    <row r="743" spans="1:9" ht="12.75" customHeight="1" x14ac:dyDescent="0.3">
      <c r="A743" s="8" t="s">
        <v>4751</v>
      </c>
      <c r="B743" s="8" t="s">
        <v>4752</v>
      </c>
      <c r="C743" s="8" t="s">
        <v>5702</v>
      </c>
      <c r="E743" s="8"/>
      <c r="F743" s="8" t="s">
        <v>21</v>
      </c>
      <c r="G743" s="8" t="s">
        <v>332</v>
      </c>
      <c r="H743" s="8" t="s">
        <v>3236</v>
      </c>
      <c r="I743" s="8" t="s">
        <v>8165</v>
      </c>
    </row>
    <row r="744" spans="1:9" ht="12.75" customHeight="1" x14ac:dyDescent="0.3">
      <c r="A744" s="8" t="s">
        <v>3283</v>
      </c>
      <c r="B744" s="8" t="s">
        <v>23</v>
      </c>
      <c r="C744" s="8" t="s">
        <v>5703</v>
      </c>
      <c r="D744">
        <v>8.5</v>
      </c>
      <c r="E744" s="8" t="s">
        <v>25</v>
      </c>
      <c r="F744" s="8" t="s">
        <v>21</v>
      </c>
      <c r="G744" s="8"/>
      <c r="H744" s="8" t="s">
        <v>3239</v>
      </c>
      <c r="I744" s="8" t="s">
        <v>8166</v>
      </c>
    </row>
    <row r="745" spans="1:9" ht="12.75" customHeight="1" x14ac:dyDescent="0.3">
      <c r="A745" s="8" t="s">
        <v>3285</v>
      </c>
      <c r="B745" s="8" t="s">
        <v>26</v>
      </c>
      <c r="C745" s="8" t="s">
        <v>5704</v>
      </c>
      <c r="D745">
        <v>5.5</v>
      </c>
      <c r="E745" s="8" t="s">
        <v>27</v>
      </c>
      <c r="F745" s="8" t="s">
        <v>21</v>
      </c>
      <c r="G745" s="8"/>
      <c r="H745" s="8" t="s">
        <v>3239</v>
      </c>
      <c r="I745" s="8" t="s">
        <v>8167</v>
      </c>
    </row>
    <row r="746" spans="1:9" ht="12.75" customHeight="1" x14ac:dyDescent="0.3">
      <c r="A746" s="8" t="s">
        <v>3287</v>
      </c>
      <c r="B746" s="8" t="s">
        <v>28</v>
      </c>
      <c r="C746" s="8" t="s">
        <v>5705</v>
      </c>
      <c r="D746">
        <v>7</v>
      </c>
      <c r="E746" s="8" t="s">
        <v>29</v>
      </c>
      <c r="F746" s="8" t="s">
        <v>21</v>
      </c>
      <c r="G746" s="8"/>
      <c r="H746" s="8" t="s">
        <v>3239</v>
      </c>
      <c r="I746" s="8" t="s">
        <v>8168</v>
      </c>
    </row>
    <row r="747" spans="1:9" ht="12.75" customHeight="1" x14ac:dyDescent="0.3">
      <c r="A747" s="8" t="s">
        <v>3289</v>
      </c>
      <c r="B747" s="8" t="s">
        <v>634</v>
      </c>
      <c r="C747" s="8" t="s">
        <v>5706</v>
      </c>
      <c r="D747">
        <v>2100</v>
      </c>
      <c r="E747" s="8" t="s">
        <v>636</v>
      </c>
      <c r="F747" s="8" t="s">
        <v>21</v>
      </c>
      <c r="G747" s="8"/>
      <c r="H747" s="8" t="s">
        <v>3239</v>
      </c>
      <c r="I747" s="8" t="s">
        <v>8169</v>
      </c>
    </row>
    <row r="748" spans="1:9" ht="12.75" customHeight="1" x14ac:dyDescent="0.3">
      <c r="A748" s="8" t="s">
        <v>3827</v>
      </c>
      <c r="B748" s="8" t="s">
        <v>55</v>
      </c>
      <c r="C748" s="8" t="s">
        <v>5707</v>
      </c>
      <c r="D748">
        <v>570</v>
      </c>
      <c r="E748" s="8" t="s">
        <v>55</v>
      </c>
      <c r="F748" s="8" t="s">
        <v>21</v>
      </c>
      <c r="G748" s="8"/>
      <c r="H748" s="8" t="s">
        <v>3239</v>
      </c>
      <c r="I748" s="8" t="s">
        <v>8170</v>
      </c>
    </row>
    <row r="749" spans="1:9" ht="12.75" customHeight="1" x14ac:dyDescent="0.3">
      <c r="A749" s="8" t="s">
        <v>4759</v>
      </c>
      <c r="B749" s="8" t="s">
        <v>4760</v>
      </c>
      <c r="C749" s="8" t="s">
        <v>5708</v>
      </c>
      <c r="E749" s="8"/>
      <c r="F749" s="8" t="s">
        <v>21</v>
      </c>
      <c r="G749" s="8" t="s">
        <v>334</v>
      </c>
      <c r="H749" s="8" t="s">
        <v>3236</v>
      </c>
      <c r="I749" s="8" t="s">
        <v>8171</v>
      </c>
    </row>
    <row r="750" spans="1:9" ht="12.75" customHeight="1" x14ac:dyDescent="0.3">
      <c r="A750" s="8" t="s">
        <v>3294</v>
      </c>
      <c r="B750" s="8" t="s">
        <v>23</v>
      </c>
      <c r="C750" s="8" t="s">
        <v>5709</v>
      </c>
      <c r="D750">
        <v>8.5</v>
      </c>
      <c r="E750" s="8" t="s">
        <v>25</v>
      </c>
      <c r="F750" s="8" t="s">
        <v>21</v>
      </c>
      <c r="G750" s="8"/>
      <c r="H750" s="8" t="s">
        <v>3239</v>
      </c>
      <c r="I750" s="8" t="s">
        <v>8172</v>
      </c>
    </row>
    <row r="751" spans="1:9" ht="12.75" customHeight="1" x14ac:dyDescent="0.3">
      <c r="A751" s="8" t="s">
        <v>3296</v>
      </c>
      <c r="B751" s="8" t="s">
        <v>26</v>
      </c>
      <c r="C751" s="8" t="s">
        <v>5710</v>
      </c>
      <c r="D751">
        <v>5.5</v>
      </c>
      <c r="E751" s="8" t="s">
        <v>27</v>
      </c>
      <c r="F751" s="8" t="s">
        <v>21</v>
      </c>
      <c r="G751" s="8"/>
      <c r="H751" s="8" t="s">
        <v>3239</v>
      </c>
      <c r="I751" s="8" t="s">
        <v>8173</v>
      </c>
    </row>
    <row r="752" spans="1:9" ht="12.75" customHeight="1" x14ac:dyDescent="0.3">
      <c r="A752" s="8" t="s">
        <v>3298</v>
      </c>
      <c r="B752" s="8" t="s">
        <v>28</v>
      </c>
      <c r="C752" s="8" t="s">
        <v>5711</v>
      </c>
      <c r="D752">
        <v>7</v>
      </c>
      <c r="E752" s="8" t="s">
        <v>29</v>
      </c>
      <c r="F752" s="8" t="s">
        <v>21</v>
      </c>
      <c r="G752" s="8"/>
      <c r="H752" s="8" t="s">
        <v>3239</v>
      </c>
      <c r="I752" s="8" t="s">
        <v>8174</v>
      </c>
    </row>
    <row r="753" spans="1:9" ht="12.75" customHeight="1" x14ac:dyDescent="0.3">
      <c r="A753" s="8" t="s">
        <v>3300</v>
      </c>
      <c r="B753" s="8" t="s">
        <v>634</v>
      </c>
      <c r="C753" s="8" t="s">
        <v>5712</v>
      </c>
      <c r="D753">
        <v>2100</v>
      </c>
      <c r="E753" s="8" t="s">
        <v>636</v>
      </c>
      <c r="F753" s="8" t="s">
        <v>21</v>
      </c>
      <c r="G753" s="8"/>
      <c r="H753" s="8" t="s">
        <v>3239</v>
      </c>
      <c r="I753" s="8" t="s">
        <v>8175</v>
      </c>
    </row>
    <row r="754" spans="1:9" ht="12.75" customHeight="1" x14ac:dyDescent="0.3">
      <c r="A754" s="8" t="s">
        <v>4766</v>
      </c>
      <c r="B754" s="8" t="s">
        <v>4767</v>
      </c>
      <c r="C754" s="8" t="s">
        <v>5713</v>
      </c>
      <c r="E754" s="8"/>
      <c r="F754" s="8" t="s">
        <v>21</v>
      </c>
      <c r="G754" s="8" t="s">
        <v>54</v>
      </c>
      <c r="H754" s="8" t="s">
        <v>3236</v>
      </c>
      <c r="I754" s="8" t="s">
        <v>8176</v>
      </c>
    </row>
    <row r="755" spans="1:9" ht="12.75" customHeight="1" x14ac:dyDescent="0.3">
      <c r="A755" s="8" t="s">
        <v>3310</v>
      </c>
      <c r="B755" s="8" t="s">
        <v>23</v>
      </c>
      <c r="C755" s="8" t="s">
        <v>5714</v>
      </c>
      <c r="D755">
        <v>8.5</v>
      </c>
      <c r="E755" s="8" t="s">
        <v>25</v>
      </c>
      <c r="F755" s="8" t="s">
        <v>21</v>
      </c>
      <c r="G755" s="8"/>
      <c r="H755" s="8" t="s">
        <v>3239</v>
      </c>
      <c r="I755" s="8" t="s">
        <v>8177</v>
      </c>
    </row>
    <row r="756" spans="1:9" ht="12.75" customHeight="1" x14ac:dyDescent="0.3">
      <c r="A756" s="8" t="s">
        <v>3312</v>
      </c>
      <c r="B756" s="8" t="s">
        <v>26</v>
      </c>
      <c r="C756" s="8" t="s">
        <v>5715</v>
      </c>
      <c r="D756">
        <v>5.5</v>
      </c>
      <c r="E756" s="8" t="s">
        <v>27</v>
      </c>
      <c r="F756" s="8" t="s">
        <v>21</v>
      </c>
      <c r="G756" s="8"/>
      <c r="H756" s="8" t="s">
        <v>3239</v>
      </c>
      <c r="I756" s="8" t="s">
        <v>8178</v>
      </c>
    </row>
    <row r="757" spans="1:9" ht="12.75" customHeight="1" x14ac:dyDescent="0.3">
      <c r="A757" s="8" t="s">
        <v>3314</v>
      </c>
      <c r="B757" s="8" t="s">
        <v>28</v>
      </c>
      <c r="C757" s="8" t="s">
        <v>5716</v>
      </c>
      <c r="D757">
        <v>7</v>
      </c>
      <c r="E757" s="8" t="s">
        <v>29</v>
      </c>
      <c r="F757" s="8" t="s">
        <v>21</v>
      </c>
      <c r="G757" s="8"/>
      <c r="H757" s="8" t="s">
        <v>3239</v>
      </c>
      <c r="I757" s="8" t="s">
        <v>8179</v>
      </c>
    </row>
    <row r="758" spans="1:9" ht="12.75" customHeight="1" x14ac:dyDescent="0.3">
      <c r="A758" s="8" t="s">
        <v>3318</v>
      </c>
      <c r="B758" s="8" t="s">
        <v>1054</v>
      </c>
      <c r="C758" s="8" t="s">
        <v>5717</v>
      </c>
      <c r="D758" t="s">
        <v>24</v>
      </c>
      <c r="E758" s="8" t="s">
        <v>1054</v>
      </c>
      <c r="F758" s="8" t="s">
        <v>21</v>
      </c>
      <c r="G758" s="8"/>
      <c r="H758" s="8" t="s">
        <v>3239</v>
      </c>
      <c r="I758" s="8" t="s">
        <v>8180</v>
      </c>
    </row>
    <row r="759" spans="1:9" ht="12.75" customHeight="1" x14ac:dyDescent="0.3">
      <c r="A759" s="8" t="s">
        <v>3320</v>
      </c>
      <c r="B759" s="8" t="s">
        <v>3321</v>
      </c>
      <c r="C759" s="8" t="s">
        <v>5718</v>
      </c>
      <c r="D759" t="s">
        <v>24</v>
      </c>
      <c r="E759" s="8" t="s">
        <v>3323</v>
      </c>
      <c r="F759" s="8" t="s">
        <v>21</v>
      </c>
      <c r="G759" s="8"/>
      <c r="H759" s="8" t="s">
        <v>3239</v>
      </c>
      <c r="I759" s="8" t="s">
        <v>8181</v>
      </c>
    </row>
    <row r="760" spans="1:9" ht="12.75" customHeight="1" x14ac:dyDescent="0.3">
      <c r="A760" s="8" t="s">
        <v>3320</v>
      </c>
      <c r="B760" s="8" t="s">
        <v>3324</v>
      </c>
      <c r="C760" s="8" t="s">
        <v>5719</v>
      </c>
      <c r="D760" t="s">
        <v>24</v>
      </c>
      <c r="E760" s="8" t="s">
        <v>3326</v>
      </c>
      <c r="F760" s="8" t="s">
        <v>21</v>
      </c>
      <c r="G760" s="8"/>
      <c r="H760" s="8" t="s">
        <v>3239</v>
      </c>
      <c r="I760" s="8" t="s">
        <v>8182</v>
      </c>
    </row>
    <row r="761" spans="1:9" ht="12.75" customHeight="1" x14ac:dyDescent="0.3">
      <c r="A761" s="8" t="s">
        <v>3320</v>
      </c>
      <c r="B761" s="8" t="s">
        <v>3327</v>
      </c>
      <c r="C761" s="8" t="s">
        <v>5720</v>
      </c>
      <c r="D761" t="s">
        <v>24</v>
      </c>
      <c r="E761" s="8" t="s">
        <v>3329</v>
      </c>
      <c r="F761" s="8" t="s">
        <v>21</v>
      </c>
      <c r="G761" s="8"/>
      <c r="H761" s="8" t="s">
        <v>3239</v>
      </c>
      <c r="I761" s="8" t="s">
        <v>8183</v>
      </c>
    </row>
    <row r="762" spans="1:9" ht="12.75" customHeight="1" x14ac:dyDescent="0.3">
      <c r="A762" s="8" t="s">
        <v>3330</v>
      </c>
      <c r="B762" s="8" t="s">
        <v>1013</v>
      </c>
      <c r="C762" s="8" t="s">
        <v>5721</v>
      </c>
      <c r="D762" t="s">
        <v>24</v>
      </c>
      <c r="E762" s="8" t="s">
        <v>1015</v>
      </c>
      <c r="F762" s="8" t="s">
        <v>21</v>
      </c>
      <c r="G762" s="8"/>
      <c r="H762" s="8" t="s">
        <v>3239</v>
      </c>
      <c r="I762" s="8" t="s">
        <v>8184</v>
      </c>
    </row>
    <row r="763" spans="1:9" ht="12.75" customHeight="1" x14ac:dyDescent="0.3">
      <c r="A763" s="8" t="s">
        <v>3332</v>
      </c>
      <c r="B763" s="8" t="s">
        <v>1049</v>
      </c>
      <c r="C763" s="8" t="s">
        <v>5722</v>
      </c>
      <c r="D763" t="s">
        <v>24</v>
      </c>
      <c r="E763" s="8" t="s">
        <v>1049</v>
      </c>
      <c r="F763" s="8" t="s">
        <v>21</v>
      </c>
      <c r="G763" s="8"/>
      <c r="H763" s="8" t="s">
        <v>3239</v>
      </c>
      <c r="I763" s="8" t="s">
        <v>8185</v>
      </c>
    </row>
    <row r="764" spans="1:9" ht="12.75" customHeight="1" x14ac:dyDescent="0.3">
      <c r="A764" s="8" t="s">
        <v>3334</v>
      </c>
      <c r="B764" s="8" t="s">
        <v>32</v>
      </c>
      <c r="C764" s="8" t="s">
        <v>5723</v>
      </c>
      <c r="D764" t="s">
        <v>24</v>
      </c>
      <c r="E764" s="8" t="s">
        <v>33</v>
      </c>
      <c r="F764" s="8" t="s">
        <v>21</v>
      </c>
      <c r="G764" s="8"/>
      <c r="H764" s="8" t="s">
        <v>3239</v>
      </c>
      <c r="I764" s="8" t="s">
        <v>8186</v>
      </c>
    </row>
    <row r="765" spans="1:9" ht="12.75" customHeight="1" x14ac:dyDescent="0.3">
      <c r="A765" s="8" t="s">
        <v>3336</v>
      </c>
      <c r="B765" s="8" t="s">
        <v>36</v>
      </c>
      <c r="C765" s="8" t="s">
        <v>5724</v>
      </c>
      <c r="D765">
        <v>2000</v>
      </c>
      <c r="E765" s="8" t="s">
        <v>37</v>
      </c>
      <c r="F765" s="8" t="s">
        <v>21</v>
      </c>
      <c r="G765" s="8"/>
      <c r="H765" s="8" t="s">
        <v>3239</v>
      </c>
      <c r="I765" s="8" t="s">
        <v>8187</v>
      </c>
    </row>
    <row r="766" spans="1:9" ht="12.75" customHeight="1" x14ac:dyDescent="0.3">
      <c r="A766" s="8" t="s">
        <v>3338</v>
      </c>
      <c r="B766" s="8" t="s">
        <v>634</v>
      </c>
      <c r="C766" s="8" t="s">
        <v>5725</v>
      </c>
      <c r="D766">
        <v>2100</v>
      </c>
      <c r="E766" s="8" t="s">
        <v>636</v>
      </c>
      <c r="F766" s="8" t="s">
        <v>21</v>
      </c>
      <c r="G766" s="8"/>
      <c r="H766" s="8" t="s">
        <v>3239</v>
      </c>
      <c r="I766" s="8" t="s">
        <v>8188</v>
      </c>
    </row>
    <row r="767" spans="1:9" ht="12.75" customHeight="1" x14ac:dyDescent="0.3">
      <c r="A767" s="8" t="s">
        <v>3340</v>
      </c>
      <c r="B767" s="8" t="s">
        <v>39</v>
      </c>
      <c r="C767" s="8" t="s">
        <v>5726</v>
      </c>
      <c r="D767">
        <v>5</v>
      </c>
      <c r="E767" s="8" t="s">
        <v>40</v>
      </c>
      <c r="F767" s="8" t="s">
        <v>21</v>
      </c>
      <c r="G767" s="8"/>
      <c r="H767" s="8" t="s">
        <v>3239</v>
      </c>
      <c r="I767" s="8" t="s">
        <v>8189</v>
      </c>
    </row>
    <row r="768" spans="1:9" ht="12.75" customHeight="1" x14ac:dyDescent="0.3">
      <c r="A768" s="8" t="s">
        <v>3855</v>
      </c>
      <c r="B768" s="8" t="s">
        <v>982</v>
      </c>
      <c r="C768" s="8" t="s">
        <v>5727</v>
      </c>
      <c r="D768">
        <v>1</v>
      </c>
      <c r="E768" s="8" t="s">
        <v>984</v>
      </c>
      <c r="F768" s="8" t="s">
        <v>21</v>
      </c>
      <c r="G768" s="8"/>
      <c r="H768" s="8" t="s">
        <v>3239</v>
      </c>
      <c r="I768" s="8" t="s">
        <v>8190</v>
      </c>
    </row>
    <row r="769" spans="1:9" ht="12.75" customHeight="1" x14ac:dyDescent="0.3">
      <c r="A769" s="8" t="s">
        <v>3342</v>
      </c>
      <c r="B769" s="8" t="s">
        <v>3343</v>
      </c>
      <c r="C769" s="8" t="s">
        <v>5728</v>
      </c>
      <c r="D769" t="s">
        <v>24</v>
      </c>
      <c r="E769" s="8" t="s">
        <v>3345</v>
      </c>
      <c r="F769" s="8" t="s">
        <v>21</v>
      </c>
      <c r="G769" s="8"/>
      <c r="H769" s="8" t="s">
        <v>3239</v>
      </c>
      <c r="I769" s="8" t="s">
        <v>8191</v>
      </c>
    </row>
    <row r="770" spans="1:9" ht="12.75" customHeight="1" x14ac:dyDescent="0.3">
      <c r="A770" s="8" t="s">
        <v>3342</v>
      </c>
      <c r="B770" s="8" t="s">
        <v>3346</v>
      </c>
      <c r="C770" s="8" t="s">
        <v>5729</v>
      </c>
      <c r="D770" t="s">
        <v>24</v>
      </c>
      <c r="E770" s="8" t="s">
        <v>3348</v>
      </c>
      <c r="F770" s="8" t="s">
        <v>21</v>
      </c>
      <c r="G770" s="8"/>
      <c r="H770" s="8" t="s">
        <v>3239</v>
      </c>
      <c r="I770" s="8" t="s">
        <v>8192</v>
      </c>
    </row>
    <row r="771" spans="1:9" ht="12.75" customHeight="1" x14ac:dyDescent="0.3">
      <c r="A771" s="8" t="s">
        <v>3342</v>
      </c>
      <c r="B771" s="8" t="s">
        <v>3349</v>
      </c>
      <c r="C771" s="8" t="s">
        <v>5730</v>
      </c>
      <c r="D771" t="s">
        <v>24</v>
      </c>
      <c r="E771" s="8" t="s">
        <v>3351</v>
      </c>
      <c r="F771" s="8" t="s">
        <v>21</v>
      </c>
      <c r="G771" s="8"/>
      <c r="H771" s="8" t="s">
        <v>3239</v>
      </c>
      <c r="I771" s="8" t="s">
        <v>8193</v>
      </c>
    </row>
    <row r="772" spans="1:9" ht="12.75" customHeight="1" x14ac:dyDescent="0.3">
      <c r="A772" s="8" t="s">
        <v>3342</v>
      </c>
      <c r="B772" s="8" t="s">
        <v>3352</v>
      </c>
      <c r="C772" s="8" t="s">
        <v>5731</v>
      </c>
      <c r="D772" t="s">
        <v>24</v>
      </c>
      <c r="E772" s="8" t="s">
        <v>3354</v>
      </c>
      <c r="F772" s="8" t="s">
        <v>21</v>
      </c>
      <c r="G772" s="8"/>
      <c r="H772" s="8" t="s">
        <v>3239</v>
      </c>
      <c r="I772" s="8" t="s">
        <v>8194</v>
      </c>
    </row>
    <row r="773" spans="1:9" ht="12.75" customHeight="1" x14ac:dyDescent="0.3">
      <c r="A773" s="8" t="s">
        <v>3342</v>
      </c>
      <c r="B773" s="8" t="s">
        <v>3355</v>
      </c>
      <c r="C773" s="8" t="s">
        <v>5732</v>
      </c>
      <c r="D773" t="s">
        <v>24</v>
      </c>
      <c r="E773" s="8" t="s">
        <v>3357</v>
      </c>
      <c r="F773" s="8" t="s">
        <v>21</v>
      </c>
      <c r="G773" s="8"/>
      <c r="H773" s="8" t="s">
        <v>3239</v>
      </c>
      <c r="I773" s="8" t="s">
        <v>8195</v>
      </c>
    </row>
    <row r="774" spans="1:9" ht="12.75" customHeight="1" x14ac:dyDescent="0.3">
      <c r="A774" s="8" t="s">
        <v>3342</v>
      </c>
      <c r="B774" s="8" t="s">
        <v>3358</v>
      </c>
      <c r="C774" s="8" t="s">
        <v>5733</v>
      </c>
      <c r="D774" t="s">
        <v>24</v>
      </c>
      <c r="E774" s="8" t="s">
        <v>3360</v>
      </c>
      <c r="F774" s="8" t="s">
        <v>21</v>
      </c>
      <c r="G774" s="8"/>
      <c r="H774" s="8" t="s">
        <v>3239</v>
      </c>
      <c r="I774" s="8" t="s">
        <v>8196</v>
      </c>
    </row>
    <row r="775" spans="1:9" ht="12.75" customHeight="1" x14ac:dyDescent="0.3">
      <c r="A775" s="8" t="s">
        <v>3342</v>
      </c>
      <c r="B775" s="8" t="s">
        <v>3361</v>
      </c>
      <c r="C775" s="8" t="s">
        <v>5734</v>
      </c>
      <c r="D775" t="s">
        <v>24</v>
      </c>
      <c r="E775" s="8" t="s">
        <v>3363</v>
      </c>
      <c r="F775" s="8" t="s">
        <v>21</v>
      </c>
      <c r="G775" s="8"/>
      <c r="H775" s="8" t="s">
        <v>3239</v>
      </c>
      <c r="I775" s="8" t="s">
        <v>8197</v>
      </c>
    </row>
    <row r="776" spans="1:9" ht="12.75" customHeight="1" x14ac:dyDescent="0.3">
      <c r="A776" s="8" t="s">
        <v>3342</v>
      </c>
      <c r="B776" s="8" t="s">
        <v>3364</v>
      </c>
      <c r="C776" s="8" t="s">
        <v>5735</v>
      </c>
      <c r="D776" t="s">
        <v>24</v>
      </c>
      <c r="E776" s="8" t="s">
        <v>3366</v>
      </c>
      <c r="F776" s="8" t="s">
        <v>21</v>
      </c>
      <c r="G776" s="8"/>
      <c r="H776" s="8" t="s">
        <v>3239</v>
      </c>
      <c r="I776" s="8" t="s">
        <v>8198</v>
      </c>
    </row>
    <row r="777" spans="1:9" ht="12.75" customHeight="1" x14ac:dyDescent="0.3">
      <c r="A777" s="8" t="s">
        <v>3342</v>
      </c>
      <c r="B777" s="8" t="s">
        <v>3367</v>
      </c>
      <c r="C777" s="8" t="s">
        <v>5736</v>
      </c>
      <c r="D777" t="s">
        <v>24</v>
      </c>
      <c r="E777" s="8" t="s">
        <v>3369</v>
      </c>
      <c r="F777" s="8" t="s">
        <v>21</v>
      </c>
      <c r="G777" s="8"/>
      <c r="H777" s="8" t="s">
        <v>3239</v>
      </c>
      <c r="I777" s="8" t="s">
        <v>8199</v>
      </c>
    </row>
    <row r="778" spans="1:9" ht="12.75" customHeight="1" x14ac:dyDescent="0.3">
      <c r="A778" s="8" t="s">
        <v>3372</v>
      </c>
      <c r="B778" s="8" t="s">
        <v>1009</v>
      </c>
      <c r="C778" s="8" t="s">
        <v>5737</v>
      </c>
      <c r="D778" t="s">
        <v>24</v>
      </c>
      <c r="E778" s="8" t="s">
        <v>1011</v>
      </c>
      <c r="F778" s="8" t="s">
        <v>21</v>
      </c>
      <c r="G778" s="8"/>
      <c r="H778" s="8" t="s">
        <v>3239</v>
      </c>
      <c r="I778" s="8" t="s">
        <v>8200</v>
      </c>
    </row>
    <row r="779" spans="1:9" ht="12.75" customHeight="1" x14ac:dyDescent="0.3">
      <c r="A779" s="8" t="s">
        <v>3804</v>
      </c>
      <c r="B779" s="8" t="s">
        <v>56</v>
      </c>
      <c r="C779" s="8" t="s">
        <v>5738</v>
      </c>
      <c r="E779" s="8"/>
      <c r="F779" s="8" t="s">
        <v>21</v>
      </c>
      <c r="G779" s="8" t="s">
        <v>333</v>
      </c>
      <c r="H779" s="8" t="s">
        <v>3236</v>
      </c>
      <c r="I779" s="8" t="s">
        <v>8201</v>
      </c>
    </row>
    <row r="780" spans="1:9" ht="12.75" customHeight="1" x14ac:dyDescent="0.3">
      <c r="A780" s="8" t="s">
        <v>51</v>
      </c>
      <c r="B780" s="8" t="s">
        <v>23</v>
      </c>
      <c r="C780" s="8" t="s">
        <v>5739</v>
      </c>
      <c r="D780">
        <v>15</v>
      </c>
      <c r="E780" s="8" t="s">
        <v>25</v>
      </c>
      <c r="F780" s="8" t="s">
        <v>21</v>
      </c>
      <c r="G780" s="8"/>
      <c r="H780" s="8" t="s">
        <v>3239</v>
      </c>
      <c r="I780" s="8" t="s">
        <v>8202</v>
      </c>
    </row>
    <row r="781" spans="1:9" ht="12.75" customHeight="1" x14ac:dyDescent="0.3">
      <c r="A781" s="8" t="s">
        <v>52</v>
      </c>
      <c r="B781" s="8" t="s">
        <v>26</v>
      </c>
      <c r="C781" s="8" t="s">
        <v>5740</v>
      </c>
      <c r="D781">
        <v>-0.25</v>
      </c>
      <c r="E781" s="8" t="s">
        <v>27</v>
      </c>
      <c r="F781" s="8" t="s">
        <v>21</v>
      </c>
      <c r="G781" s="8"/>
      <c r="H781" s="8" t="s">
        <v>3239</v>
      </c>
      <c r="I781" s="8" t="s">
        <v>8203</v>
      </c>
    </row>
    <row r="782" spans="1:9" ht="12.75" customHeight="1" x14ac:dyDescent="0.3">
      <c r="A782" s="8" t="s">
        <v>53</v>
      </c>
      <c r="B782" s="8" t="s">
        <v>28</v>
      </c>
      <c r="C782" s="8" t="s">
        <v>5741</v>
      </c>
      <c r="D782">
        <v>2.25</v>
      </c>
      <c r="E782" s="8" t="s">
        <v>29</v>
      </c>
      <c r="F782" s="8" t="s">
        <v>21</v>
      </c>
      <c r="G782" s="8"/>
      <c r="H782" s="8" t="s">
        <v>3239</v>
      </c>
      <c r="I782" s="8" t="s">
        <v>8204</v>
      </c>
    </row>
    <row r="783" spans="1:9" ht="12.75" customHeight="1" x14ac:dyDescent="0.3">
      <c r="A783" s="8" t="s">
        <v>3278</v>
      </c>
      <c r="B783" s="8" t="s">
        <v>634</v>
      </c>
      <c r="C783" s="8" t="s">
        <v>5742</v>
      </c>
      <c r="D783">
        <v>12600</v>
      </c>
      <c r="E783" s="8" t="s">
        <v>636</v>
      </c>
      <c r="F783" s="8" t="s">
        <v>21</v>
      </c>
      <c r="G783" s="8"/>
      <c r="H783" s="8" t="s">
        <v>3239</v>
      </c>
      <c r="I783" s="8" t="s">
        <v>8205</v>
      </c>
    </row>
    <row r="784" spans="1:9" ht="12.75" customHeight="1" x14ac:dyDescent="0.3">
      <c r="A784" s="8" t="s">
        <v>3810</v>
      </c>
      <c r="B784" s="8" t="s">
        <v>42</v>
      </c>
      <c r="C784" s="8" t="s">
        <v>5743</v>
      </c>
      <c r="D784" t="s">
        <v>24</v>
      </c>
      <c r="E784" s="8" t="s">
        <v>43</v>
      </c>
      <c r="F784" s="8" t="s">
        <v>21</v>
      </c>
      <c r="G784" s="8"/>
      <c r="H784" s="8" t="s">
        <v>3239</v>
      </c>
      <c r="I784" s="8" t="s">
        <v>8206</v>
      </c>
    </row>
    <row r="785" spans="1:9" ht="12.75" customHeight="1" x14ac:dyDescent="0.3">
      <c r="A785" s="8" t="s">
        <v>3812</v>
      </c>
      <c r="B785" s="8" t="s">
        <v>45</v>
      </c>
      <c r="C785" s="8" t="s">
        <v>5744</v>
      </c>
      <c r="D785" t="s">
        <v>24</v>
      </c>
      <c r="E785" s="8" t="s">
        <v>46</v>
      </c>
      <c r="F785" s="8" t="s">
        <v>21</v>
      </c>
      <c r="G785" s="8"/>
      <c r="H785" s="8" t="s">
        <v>3239</v>
      </c>
      <c r="I785" s="8" t="s">
        <v>8207</v>
      </c>
    </row>
    <row r="786" spans="1:9" ht="12.75" customHeight="1" x14ac:dyDescent="0.3">
      <c r="A786" s="8" t="s">
        <v>3814</v>
      </c>
      <c r="B786" s="8" t="s">
        <v>55</v>
      </c>
      <c r="C786" s="8" t="s">
        <v>5745</v>
      </c>
      <c r="D786">
        <v>300</v>
      </c>
      <c r="E786" s="8" t="s">
        <v>55</v>
      </c>
      <c r="F786" s="8" t="s">
        <v>21</v>
      </c>
      <c r="G786" s="8"/>
      <c r="H786" s="8" t="s">
        <v>3239</v>
      </c>
      <c r="I786" s="8" t="s">
        <v>8208</v>
      </c>
    </row>
    <row r="787" spans="1:9" ht="12.75" customHeight="1" x14ac:dyDescent="0.3">
      <c r="A787" s="8" t="s">
        <v>3816</v>
      </c>
      <c r="B787" s="8" t="s">
        <v>3817</v>
      </c>
      <c r="C787" s="8" t="s">
        <v>5746</v>
      </c>
      <c r="E787" s="8"/>
      <c r="F787" s="8" t="s">
        <v>21</v>
      </c>
      <c r="G787" s="8" t="s">
        <v>332</v>
      </c>
      <c r="H787" s="8" t="s">
        <v>3236</v>
      </c>
      <c r="I787" s="8" t="s">
        <v>8209</v>
      </c>
    </row>
    <row r="788" spans="1:9" ht="12.75" customHeight="1" x14ac:dyDescent="0.3">
      <c r="A788" s="8" t="s">
        <v>3283</v>
      </c>
      <c r="B788" s="8" t="s">
        <v>23</v>
      </c>
      <c r="C788" s="8" t="s">
        <v>5747</v>
      </c>
      <c r="D788">
        <v>15</v>
      </c>
      <c r="E788" s="8" t="s">
        <v>25</v>
      </c>
      <c r="F788" s="8" t="s">
        <v>21</v>
      </c>
      <c r="G788" s="8"/>
      <c r="H788" s="8" t="s">
        <v>3239</v>
      </c>
      <c r="I788" s="8" t="s">
        <v>8210</v>
      </c>
    </row>
    <row r="789" spans="1:9" ht="12.75" customHeight="1" x14ac:dyDescent="0.3">
      <c r="A789" s="8" t="s">
        <v>3285</v>
      </c>
      <c r="B789" s="8" t="s">
        <v>26</v>
      </c>
      <c r="C789" s="8" t="s">
        <v>5748</v>
      </c>
      <c r="D789">
        <v>-0.25</v>
      </c>
      <c r="E789" s="8" t="s">
        <v>27</v>
      </c>
      <c r="F789" s="8" t="s">
        <v>21</v>
      </c>
      <c r="G789" s="8"/>
      <c r="H789" s="8" t="s">
        <v>3239</v>
      </c>
      <c r="I789" s="8" t="s">
        <v>8211</v>
      </c>
    </row>
    <row r="790" spans="1:9" ht="12.75" customHeight="1" x14ac:dyDescent="0.3">
      <c r="A790" s="8" t="s">
        <v>3287</v>
      </c>
      <c r="B790" s="8" t="s">
        <v>28</v>
      </c>
      <c r="C790" s="8" t="s">
        <v>5749</v>
      </c>
      <c r="D790">
        <v>2.25</v>
      </c>
      <c r="E790" s="8" t="s">
        <v>29</v>
      </c>
      <c r="F790" s="8" t="s">
        <v>21</v>
      </c>
      <c r="G790" s="8"/>
      <c r="H790" s="8" t="s">
        <v>3239</v>
      </c>
      <c r="I790" s="8" t="s">
        <v>8212</v>
      </c>
    </row>
    <row r="791" spans="1:9" ht="12.75" customHeight="1" x14ac:dyDescent="0.3">
      <c r="A791" s="8" t="s">
        <v>3289</v>
      </c>
      <c r="B791" s="8" t="s">
        <v>634</v>
      </c>
      <c r="C791" s="8" t="s">
        <v>5750</v>
      </c>
      <c r="D791">
        <v>12600</v>
      </c>
      <c r="E791" s="8" t="s">
        <v>636</v>
      </c>
      <c r="F791" s="8" t="s">
        <v>21</v>
      </c>
      <c r="G791" s="8"/>
      <c r="H791" s="8" t="s">
        <v>3239</v>
      </c>
      <c r="I791" s="8" t="s">
        <v>8213</v>
      </c>
    </row>
    <row r="792" spans="1:9" ht="12.75" customHeight="1" x14ac:dyDescent="0.3">
      <c r="A792" s="8" t="s">
        <v>3823</v>
      </c>
      <c r="B792" s="8" t="s">
        <v>42</v>
      </c>
      <c r="C792" s="8" t="s">
        <v>5751</v>
      </c>
      <c r="D792" t="s">
        <v>24</v>
      </c>
      <c r="E792" s="8" t="s">
        <v>43</v>
      </c>
      <c r="F792" s="8" t="s">
        <v>21</v>
      </c>
      <c r="G792" s="8"/>
      <c r="H792" s="8" t="s">
        <v>3239</v>
      </c>
      <c r="I792" s="8" t="s">
        <v>8214</v>
      </c>
    </row>
    <row r="793" spans="1:9" ht="12.75" customHeight="1" x14ac:dyDescent="0.3">
      <c r="A793" s="8" t="s">
        <v>3825</v>
      </c>
      <c r="B793" s="8" t="s">
        <v>45</v>
      </c>
      <c r="C793" s="8" t="s">
        <v>5752</v>
      </c>
      <c r="D793" t="s">
        <v>24</v>
      </c>
      <c r="E793" s="8" t="s">
        <v>46</v>
      </c>
      <c r="F793" s="8" t="s">
        <v>21</v>
      </c>
      <c r="G793" s="8"/>
      <c r="H793" s="8" t="s">
        <v>3239</v>
      </c>
      <c r="I793" s="8" t="s">
        <v>8215</v>
      </c>
    </row>
    <row r="794" spans="1:9" ht="12.75" customHeight="1" x14ac:dyDescent="0.3">
      <c r="A794" s="8" t="s">
        <v>3827</v>
      </c>
      <c r="B794" s="8" t="s">
        <v>55</v>
      </c>
      <c r="C794" s="8" t="s">
        <v>5753</v>
      </c>
      <c r="D794">
        <v>310</v>
      </c>
      <c r="E794" s="8" t="s">
        <v>55</v>
      </c>
      <c r="F794" s="8" t="s">
        <v>21</v>
      </c>
      <c r="G794" s="8"/>
      <c r="H794" s="8" t="s">
        <v>3239</v>
      </c>
      <c r="I794" s="8" t="s">
        <v>8216</v>
      </c>
    </row>
    <row r="795" spans="1:9" ht="12.75" customHeight="1" x14ac:dyDescent="0.3">
      <c r="A795" s="8" t="s">
        <v>3829</v>
      </c>
      <c r="B795" s="8" t="s">
        <v>3830</v>
      </c>
      <c r="C795" s="8" t="s">
        <v>5754</v>
      </c>
      <c r="E795" s="8"/>
      <c r="F795" s="8" t="s">
        <v>21</v>
      </c>
      <c r="G795" s="8" t="s">
        <v>334</v>
      </c>
      <c r="H795" s="8" t="s">
        <v>3236</v>
      </c>
      <c r="I795" s="8" t="s">
        <v>8217</v>
      </c>
    </row>
    <row r="796" spans="1:9" ht="12.75" customHeight="1" x14ac:dyDescent="0.3">
      <c r="A796" s="8" t="s">
        <v>3294</v>
      </c>
      <c r="B796" s="8" t="s">
        <v>23</v>
      </c>
      <c r="C796" s="8" t="s">
        <v>5755</v>
      </c>
      <c r="D796">
        <v>15</v>
      </c>
      <c r="E796" s="8" t="s">
        <v>25</v>
      </c>
      <c r="F796" s="8" t="s">
        <v>21</v>
      </c>
      <c r="G796" s="8"/>
      <c r="H796" s="8" t="s">
        <v>3239</v>
      </c>
      <c r="I796" s="8" t="s">
        <v>8218</v>
      </c>
    </row>
    <row r="797" spans="1:9" ht="12.75" customHeight="1" x14ac:dyDescent="0.3">
      <c r="A797" s="8" t="s">
        <v>3296</v>
      </c>
      <c r="B797" s="8" t="s">
        <v>26</v>
      </c>
      <c r="C797" s="8" t="s">
        <v>5756</v>
      </c>
      <c r="D797">
        <v>-0.25</v>
      </c>
      <c r="E797" s="8" t="s">
        <v>27</v>
      </c>
      <c r="F797" s="8" t="s">
        <v>21</v>
      </c>
      <c r="G797" s="8"/>
      <c r="H797" s="8" t="s">
        <v>3239</v>
      </c>
      <c r="I797" s="8" t="s">
        <v>8219</v>
      </c>
    </row>
    <row r="798" spans="1:9" ht="12.75" customHeight="1" x14ac:dyDescent="0.3">
      <c r="A798" s="8" t="s">
        <v>3298</v>
      </c>
      <c r="B798" s="8" t="s">
        <v>28</v>
      </c>
      <c r="C798" s="8" t="s">
        <v>5757</v>
      </c>
      <c r="D798">
        <v>2.25</v>
      </c>
      <c r="E798" s="8" t="s">
        <v>29</v>
      </c>
      <c r="F798" s="8" t="s">
        <v>21</v>
      </c>
      <c r="G798" s="8"/>
      <c r="H798" s="8" t="s">
        <v>3239</v>
      </c>
      <c r="I798" s="8" t="s">
        <v>8220</v>
      </c>
    </row>
    <row r="799" spans="1:9" ht="12.75" customHeight="1" x14ac:dyDescent="0.3">
      <c r="A799" s="8" t="s">
        <v>3300</v>
      </c>
      <c r="B799" s="8" t="s">
        <v>634</v>
      </c>
      <c r="C799" s="8" t="s">
        <v>5758</v>
      </c>
      <c r="D799">
        <v>12600</v>
      </c>
      <c r="E799" s="8" t="s">
        <v>636</v>
      </c>
      <c r="F799" s="8" t="s">
        <v>21</v>
      </c>
      <c r="G799" s="8"/>
      <c r="H799" s="8" t="s">
        <v>3239</v>
      </c>
      <c r="I799" s="8" t="s">
        <v>8221</v>
      </c>
    </row>
    <row r="800" spans="1:9" ht="12.75" customHeight="1" x14ac:dyDescent="0.3">
      <c r="A800" s="8" t="s">
        <v>3836</v>
      </c>
      <c r="B800" s="8" t="s">
        <v>57</v>
      </c>
      <c r="C800" s="8" t="s">
        <v>5759</v>
      </c>
      <c r="D800">
        <v>1488</v>
      </c>
      <c r="E800" s="8" t="s">
        <v>58</v>
      </c>
      <c r="F800" s="8" t="s">
        <v>21</v>
      </c>
      <c r="G800" s="8"/>
      <c r="H800" s="8" t="s">
        <v>3239</v>
      </c>
      <c r="I800" s="8" t="s">
        <v>8222</v>
      </c>
    </row>
    <row r="801" spans="1:9" ht="12.75" customHeight="1" x14ac:dyDescent="0.3">
      <c r="A801" s="8" t="s">
        <v>3305</v>
      </c>
      <c r="B801" s="8" t="s">
        <v>55</v>
      </c>
      <c r="C801" s="8" t="s">
        <v>5760</v>
      </c>
      <c r="D801">
        <v>311</v>
      </c>
      <c r="E801" s="8" t="s">
        <v>55</v>
      </c>
      <c r="F801" s="8" t="s">
        <v>21</v>
      </c>
      <c r="G801" s="8"/>
      <c r="H801" s="8" t="s">
        <v>3239</v>
      </c>
      <c r="I801" s="8" t="s">
        <v>8223</v>
      </c>
    </row>
    <row r="802" spans="1:9" ht="12.75" customHeight="1" x14ac:dyDescent="0.3">
      <c r="A802" s="8" t="s">
        <v>4816</v>
      </c>
      <c r="B802" s="8" t="s">
        <v>4817</v>
      </c>
      <c r="C802" s="8" t="s">
        <v>5761</v>
      </c>
      <c r="E802" s="8"/>
      <c r="F802" s="8" t="s">
        <v>21</v>
      </c>
      <c r="G802" s="8" t="s">
        <v>54</v>
      </c>
      <c r="H802" s="8" t="s">
        <v>3236</v>
      </c>
      <c r="I802" s="8" t="s">
        <v>8224</v>
      </c>
    </row>
    <row r="803" spans="1:9" ht="12.75" customHeight="1" x14ac:dyDescent="0.3">
      <c r="A803" s="8" t="s">
        <v>3310</v>
      </c>
      <c r="B803" s="8" t="s">
        <v>23</v>
      </c>
      <c r="C803" s="8" t="s">
        <v>5762</v>
      </c>
      <c r="D803">
        <v>15</v>
      </c>
      <c r="E803" s="8" t="s">
        <v>25</v>
      </c>
      <c r="F803" s="8" t="s">
        <v>21</v>
      </c>
      <c r="G803" s="8"/>
      <c r="H803" s="8" t="s">
        <v>3239</v>
      </c>
      <c r="I803" s="8" t="s">
        <v>8225</v>
      </c>
    </row>
    <row r="804" spans="1:9" ht="12.75" customHeight="1" x14ac:dyDescent="0.3">
      <c r="A804" s="8" t="s">
        <v>3312</v>
      </c>
      <c r="B804" s="8" t="s">
        <v>26</v>
      </c>
      <c r="C804" s="8" t="s">
        <v>5763</v>
      </c>
      <c r="D804">
        <v>-1</v>
      </c>
      <c r="E804" s="8" t="s">
        <v>27</v>
      </c>
      <c r="F804" s="8" t="s">
        <v>21</v>
      </c>
      <c r="G804" s="8"/>
      <c r="H804" s="8" t="s">
        <v>3239</v>
      </c>
      <c r="I804" s="8" t="s">
        <v>8226</v>
      </c>
    </row>
    <row r="805" spans="1:9" ht="12.75" customHeight="1" x14ac:dyDescent="0.3">
      <c r="A805" s="8" t="s">
        <v>3314</v>
      </c>
      <c r="B805" s="8" t="s">
        <v>28</v>
      </c>
      <c r="C805" s="8" t="s">
        <v>5764</v>
      </c>
      <c r="D805">
        <v>2</v>
      </c>
      <c r="E805" s="8" t="s">
        <v>29</v>
      </c>
      <c r="F805" s="8" t="s">
        <v>21</v>
      </c>
      <c r="G805" s="8"/>
      <c r="H805" s="8" t="s">
        <v>3239</v>
      </c>
      <c r="I805" s="8" t="s">
        <v>8227</v>
      </c>
    </row>
    <row r="806" spans="1:9" ht="12.75" customHeight="1" x14ac:dyDescent="0.3">
      <c r="A806" s="8" t="s">
        <v>3318</v>
      </c>
      <c r="B806" s="8" t="s">
        <v>1054</v>
      </c>
      <c r="C806" s="8" t="s">
        <v>5765</v>
      </c>
      <c r="D806" t="s">
        <v>24</v>
      </c>
      <c r="E806" s="8" t="s">
        <v>1054</v>
      </c>
      <c r="F806" s="8" t="s">
        <v>21</v>
      </c>
      <c r="G806" s="8"/>
      <c r="H806" s="8" t="s">
        <v>3239</v>
      </c>
      <c r="I806" s="8" t="s">
        <v>8228</v>
      </c>
    </row>
    <row r="807" spans="1:9" ht="12.75" customHeight="1" x14ac:dyDescent="0.3">
      <c r="A807" s="8" t="s">
        <v>3320</v>
      </c>
      <c r="B807" s="8" t="s">
        <v>3321</v>
      </c>
      <c r="C807" s="8" t="s">
        <v>5766</v>
      </c>
      <c r="D807" t="s">
        <v>24</v>
      </c>
      <c r="E807" s="8" t="s">
        <v>3323</v>
      </c>
      <c r="F807" s="8" t="s">
        <v>21</v>
      </c>
      <c r="G807" s="8"/>
      <c r="H807" s="8" t="s">
        <v>3239</v>
      </c>
      <c r="I807" s="8" t="s">
        <v>8229</v>
      </c>
    </row>
    <row r="808" spans="1:9" ht="12.75" customHeight="1" x14ac:dyDescent="0.3">
      <c r="A808" s="8" t="s">
        <v>3320</v>
      </c>
      <c r="B808" s="8" t="s">
        <v>3324</v>
      </c>
      <c r="C808" s="8" t="s">
        <v>5767</v>
      </c>
      <c r="D808" t="s">
        <v>24</v>
      </c>
      <c r="E808" s="8" t="s">
        <v>3326</v>
      </c>
      <c r="F808" s="8" t="s">
        <v>21</v>
      </c>
      <c r="G808" s="8"/>
      <c r="H808" s="8" t="s">
        <v>3239</v>
      </c>
      <c r="I808" s="8" t="s">
        <v>8230</v>
      </c>
    </row>
    <row r="809" spans="1:9" ht="12.75" customHeight="1" x14ac:dyDescent="0.3">
      <c r="A809" s="8" t="s">
        <v>3320</v>
      </c>
      <c r="B809" s="8" t="s">
        <v>3327</v>
      </c>
      <c r="C809" s="8" t="s">
        <v>5768</v>
      </c>
      <c r="D809" t="s">
        <v>24</v>
      </c>
      <c r="E809" s="8" t="s">
        <v>3329</v>
      </c>
      <c r="F809" s="8" t="s">
        <v>21</v>
      </c>
      <c r="G809" s="8"/>
      <c r="H809" s="8" t="s">
        <v>3239</v>
      </c>
      <c r="I809" s="8" t="s">
        <v>8231</v>
      </c>
    </row>
    <row r="810" spans="1:9" ht="12.75" customHeight="1" x14ac:dyDescent="0.3">
      <c r="A810" s="8" t="s">
        <v>3330</v>
      </c>
      <c r="B810" s="8" t="s">
        <v>1013</v>
      </c>
      <c r="C810" s="8" t="s">
        <v>5769</v>
      </c>
      <c r="D810" t="s">
        <v>24</v>
      </c>
      <c r="E810" s="8" t="s">
        <v>1015</v>
      </c>
      <c r="F810" s="8" t="s">
        <v>21</v>
      </c>
      <c r="G810" s="8"/>
      <c r="H810" s="8" t="s">
        <v>3239</v>
      </c>
      <c r="I810" s="8" t="s">
        <v>8232</v>
      </c>
    </row>
    <row r="811" spans="1:9" ht="12.75" customHeight="1" x14ac:dyDescent="0.3">
      <c r="A811" s="8" t="s">
        <v>3332</v>
      </c>
      <c r="B811" s="8" t="s">
        <v>1049</v>
      </c>
      <c r="C811" s="8" t="s">
        <v>5770</v>
      </c>
      <c r="D811" t="s">
        <v>24</v>
      </c>
      <c r="E811" s="8" t="s">
        <v>1049</v>
      </c>
      <c r="F811" s="8" t="s">
        <v>21</v>
      </c>
      <c r="G811" s="8"/>
      <c r="H811" s="8" t="s">
        <v>3239</v>
      </c>
      <c r="I811" s="8" t="s">
        <v>8233</v>
      </c>
    </row>
    <row r="812" spans="1:9" ht="12.75" customHeight="1" x14ac:dyDescent="0.3">
      <c r="A812" s="8" t="s">
        <v>3334</v>
      </c>
      <c r="B812" s="8" t="s">
        <v>32</v>
      </c>
      <c r="C812" s="8" t="s">
        <v>5771</v>
      </c>
      <c r="D812" t="s">
        <v>24</v>
      </c>
      <c r="E812" s="8" t="s">
        <v>33</v>
      </c>
      <c r="F812" s="8" t="s">
        <v>21</v>
      </c>
      <c r="G812" s="8"/>
      <c r="H812" s="8" t="s">
        <v>3239</v>
      </c>
      <c r="I812" s="8" t="s">
        <v>8234</v>
      </c>
    </row>
    <row r="813" spans="1:9" ht="12.75" customHeight="1" x14ac:dyDescent="0.3">
      <c r="A813" s="8" t="s">
        <v>3336</v>
      </c>
      <c r="B813" s="8" t="s">
        <v>36</v>
      </c>
      <c r="C813" s="8" t="s">
        <v>5772</v>
      </c>
      <c r="D813">
        <v>3000</v>
      </c>
      <c r="E813" s="8" t="s">
        <v>37</v>
      </c>
      <c r="F813" s="8" t="s">
        <v>21</v>
      </c>
      <c r="G813" s="8"/>
      <c r="H813" s="8" t="s">
        <v>3239</v>
      </c>
      <c r="I813" s="8" t="s">
        <v>8235</v>
      </c>
    </row>
    <row r="814" spans="1:9" ht="12.75" customHeight="1" x14ac:dyDescent="0.3">
      <c r="A814" s="8" t="s">
        <v>3338</v>
      </c>
      <c r="B814" s="8" t="s">
        <v>634</v>
      </c>
      <c r="C814" s="8" t="s">
        <v>5773</v>
      </c>
      <c r="D814">
        <v>3150</v>
      </c>
      <c r="E814" s="8" t="s">
        <v>636</v>
      </c>
      <c r="F814" s="8" t="s">
        <v>21</v>
      </c>
      <c r="G814" s="8"/>
      <c r="H814" s="8" t="s">
        <v>3239</v>
      </c>
      <c r="I814" s="8" t="s">
        <v>8236</v>
      </c>
    </row>
    <row r="815" spans="1:9" ht="12.75" customHeight="1" x14ac:dyDescent="0.3">
      <c r="A815" s="8" t="s">
        <v>3340</v>
      </c>
      <c r="B815" s="8" t="s">
        <v>39</v>
      </c>
      <c r="C815" s="8" t="s">
        <v>5774</v>
      </c>
      <c r="D815">
        <v>5</v>
      </c>
      <c r="E815" s="8" t="s">
        <v>40</v>
      </c>
      <c r="F815" s="8" t="s">
        <v>21</v>
      </c>
      <c r="G815" s="8"/>
      <c r="H815" s="8" t="s">
        <v>3239</v>
      </c>
      <c r="I815" s="8" t="s">
        <v>8237</v>
      </c>
    </row>
    <row r="816" spans="1:9" ht="12.75" customHeight="1" x14ac:dyDescent="0.3">
      <c r="A816" s="8" t="s">
        <v>3855</v>
      </c>
      <c r="B816" s="8" t="s">
        <v>982</v>
      </c>
      <c r="C816" s="8" t="s">
        <v>5775</v>
      </c>
      <c r="D816">
        <v>4</v>
      </c>
      <c r="E816" s="8" t="s">
        <v>984</v>
      </c>
      <c r="F816" s="8" t="s">
        <v>21</v>
      </c>
      <c r="G816" s="8"/>
      <c r="H816" s="8" t="s">
        <v>3239</v>
      </c>
      <c r="I816" s="8" t="s">
        <v>8238</v>
      </c>
    </row>
    <row r="817" spans="1:9" ht="12.75" customHeight="1" x14ac:dyDescent="0.3">
      <c r="A817" s="8" t="s">
        <v>3342</v>
      </c>
      <c r="B817" s="8" t="s">
        <v>3343</v>
      </c>
      <c r="C817" s="8" t="s">
        <v>5776</v>
      </c>
      <c r="D817" t="s">
        <v>24</v>
      </c>
      <c r="E817" s="8" t="s">
        <v>3345</v>
      </c>
      <c r="F817" s="8" t="s">
        <v>21</v>
      </c>
      <c r="G817" s="8"/>
      <c r="H817" s="8" t="s">
        <v>3239</v>
      </c>
      <c r="I817" s="8" t="s">
        <v>8239</v>
      </c>
    </row>
    <row r="818" spans="1:9" ht="12.75" customHeight="1" x14ac:dyDescent="0.3">
      <c r="A818" s="8" t="s">
        <v>3342</v>
      </c>
      <c r="B818" s="8" t="s">
        <v>3346</v>
      </c>
      <c r="C818" s="8" t="s">
        <v>5777</v>
      </c>
      <c r="D818" t="s">
        <v>24</v>
      </c>
      <c r="E818" s="8" t="s">
        <v>3348</v>
      </c>
      <c r="F818" s="8" t="s">
        <v>21</v>
      </c>
      <c r="G818" s="8"/>
      <c r="H818" s="8" t="s">
        <v>3239</v>
      </c>
      <c r="I818" s="8" t="s">
        <v>8240</v>
      </c>
    </row>
    <row r="819" spans="1:9" ht="12.75" customHeight="1" x14ac:dyDescent="0.3">
      <c r="A819" s="8" t="s">
        <v>3342</v>
      </c>
      <c r="B819" s="8" t="s">
        <v>3349</v>
      </c>
      <c r="C819" s="8" t="s">
        <v>5778</v>
      </c>
      <c r="D819" t="s">
        <v>24</v>
      </c>
      <c r="E819" s="8" t="s">
        <v>3351</v>
      </c>
      <c r="F819" s="8" t="s">
        <v>21</v>
      </c>
      <c r="G819" s="8"/>
      <c r="H819" s="8" t="s">
        <v>3239</v>
      </c>
      <c r="I819" s="8" t="s">
        <v>8241</v>
      </c>
    </row>
    <row r="820" spans="1:9" ht="12.75" customHeight="1" x14ac:dyDescent="0.3">
      <c r="A820" s="8" t="s">
        <v>3342</v>
      </c>
      <c r="B820" s="8" t="s">
        <v>3352</v>
      </c>
      <c r="C820" s="8" t="s">
        <v>5779</v>
      </c>
      <c r="D820" t="s">
        <v>24</v>
      </c>
      <c r="E820" s="8" t="s">
        <v>3354</v>
      </c>
      <c r="F820" s="8" t="s">
        <v>21</v>
      </c>
      <c r="G820" s="8"/>
      <c r="H820" s="8" t="s">
        <v>3239</v>
      </c>
      <c r="I820" s="8" t="s">
        <v>8242</v>
      </c>
    </row>
    <row r="821" spans="1:9" ht="12.75" customHeight="1" x14ac:dyDescent="0.3">
      <c r="A821" s="8" t="s">
        <v>3342</v>
      </c>
      <c r="B821" s="8" t="s">
        <v>3355</v>
      </c>
      <c r="C821" s="8" t="s">
        <v>5780</v>
      </c>
      <c r="D821" t="s">
        <v>24</v>
      </c>
      <c r="E821" s="8" t="s">
        <v>3357</v>
      </c>
      <c r="F821" s="8" t="s">
        <v>21</v>
      </c>
      <c r="G821" s="8"/>
      <c r="H821" s="8" t="s">
        <v>3239</v>
      </c>
      <c r="I821" s="8" t="s">
        <v>8243</v>
      </c>
    </row>
    <row r="822" spans="1:9" ht="12.75" customHeight="1" x14ac:dyDescent="0.3">
      <c r="A822" s="8" t="s">
        <v>3342</v>
      </c>
      <c r="B822" s="8" t="s">
        <v>3358</v>
      </c>
      <c r="C822" s="8" t="s">
        <v>5781</v>
      </c>
      <c r="D822" t="s">
        <v>24</v>
      </c>
      <c r="E822" s="8" t="s">
        <v>3360</v>
      </c>
      <c r="F822" s="8" t="s">
        <v>21</v>
      </c>
      <c r="G822" s="8"/>
      <c r="H822" s="8" t="s">
        <v>3239</v>
      </c>
      <c r="I822" s="8" t="s">
        <v>8244</v>
      </c>
    </row>
    <row r="823" spans="1:9" ht="12.75" customHeight="1" x14ac:dyDescent="0.3">
      <c r="A823" s="8" t="s">
        <v>3342</v>
      </c>
      <c r="B823" s="8" t="s">
        <v>3361</v>
      </c>
      <c r="C823" s="8" t="s">
        <v>5782</v>
      </c>
      <c r="D823" t="s">
        <v>24</v>
      </c>
      <c r="E823" s="8" t="s">
        <v>3363</v>
      </c>
      <c r="F823" s="8" t="s">
        <v>21</v>
      </c>
      <c r="G823" s="8"/>
      <c r="H823" s="8" t="s">
        <v>3239</v>
      </c>
      <c r="I823" s="8" t="s">
        <v>8245</v>
      </c>
    </row>
    <row r="824" spans="1:9" ht="12.75" customHeight="1" x14ac:dyDescent="0.3">
      <c r="A824" s="8" t="s">
        <v>3342</v>
      </c>
      <c r="B824" s="8" t="s">
        <v>3364</v>
      </c>
      <c r="C824" s="8" t="s">
        <v>5783</v>
      </c>
      <c r="D824" t="s">
        <v>24</v>
      </c>
      <c r="E824" s="8" t="s">
        <v>3366</v>
      </c>
      <c r="F824" s="8" t="s">
        <v>21</v>
      </c>
      <c r="G824" s="8"/>
      <c r="H824" s="8" t="s">
        <v>3239</v>
      </c>
      <c r="I824" s="8" t="s">
        <v>8246</v>
      </c>
    </row>
    <row r="825" spans="1:9" ht="12.75" customHeight="1" x14ac:dyDescent="0.3">
      <c r="A825" s="8" t="s">
        <v>3342</v>
      </c>
      <c r="B825" s="8" t="s">
        <v>3367</v>
      </c>
      <c r="C825" s="8" t="s">
        <v>5784</v>
      </c>
      <c r="D825" t="s">
        <v>24</v>
      </c>
      <c r="E825" s="8" t="s">
        <v>3369</v>
      </c>
      <c r="F825" s="8" t="s">
        <v>21</v>
      </c>
      <c r="G825" s="8"/>
      <c r="H825" s="8" t="s">
        <v>3239</v>
      </c>
      <c r="I825" s="8" t="s">
        <v>8247</v>
      </c>
    </row>
    <row r="826" spans="1:9" ht="12.75" customHeight="1" x14ac:dyDescent="0.3">
      <c r="A826" s="8" t="s">
        <v>3866</v>
      </c>
      <c r="B826" s="8" t="s">
        <v>57</v>
      </c>
      <c r="C826" s="8" t="s">
        <v>5785</v>
      </c>
      <c r="D826">
        <v>500</v>
      </c>
      <c r="E826" s="8" t="s">
        <v>58</v>
      </c>
      <c r="F826" s="8" t="s">
        <v>21</v>
      </c>
      <c r="G826" s="8"/>
      <c r="H826" s="8" t="s">
        <v>3239</v>
      </c>
      <c r="I826" s="8" t="s">
        <v>8248</v>
      </c>
    </row>
    <row r="827" spans="1:9" ht="12.75" customHeight="1" x14ac:dyDescent="0.3">
      <c r="A827" s="8" t="s">
        <v>3372</v>
      </c>
      <c r="B827" s="8" t="s">
        <v>1009</v>
      </c>
      <c r="C827" s="8" t="s">
        <v>5786</v>
      </c>
      <c r="D827" t="s">
        <v>24</v>
      </c>
      <c r="E827" s="8" t="s">
        <v>1011</v>
      </c>
      <c r="F827" s="8" t="s">
        <v>21</v>
      </c>
      <c r="G827" s="8"/>
      <c r="H827" s="8" t="s">
        <v>3239</v>
      </c>
      <c r="I827" s="8" t="s">
        <v>8249</v>
      </c>
    </row>
    <row r="828" spans="1:9" ht="12.75" customHeight="1" x14ac:dyDescent="0.3">
      <c r="A828" s="8" t="s">
        <v>4844</v>
      </c>
      <c r="B828" s="8" t="s">
        <v>4845</v>
      </c>
      <c r="C828" s="8" t="s">
        <v>5787</v>
      </c>
      <c r="E828" s="8"/>
      <c r="F828" s="8" t="s">
        <v>21</v>
      </c>
      <c r="G828" s="8" t="s">
        <v>54</v>
      </c>
      <c r="H828" s="8" t="s">
        <v>3236</v>
      </c>
      <c r="I828" s="8" t="s">
        <v>8250</v>
      </c>
    </row>
    <row r="829" spans="1:9" ht="12.75" customHeight="1" x14ac:dyDescent="0.3">
      <c r="A829" s="8" t="s">
        <v>3310</v>
      </c>
      <c r="B829" s="8" t="s">
        <v>23</v>
      </c>
      <c r="C829" s="8" t="s">
        <v>5788</v>
      </c>
      <c r="D829">
        <v>15</v>
      </c>
      <c r="E829" s="8" t="s">
        <v>25</v>
      </c>
      <c r="F829" s="8" t="s">
        <v>21</v>
      </c>
      <c r="G829" s="8"/>
      <c r="H829" s="8" t="s">
        <v>3239</v>
      </c>
      <c r="I829" s="8" t="s">
        <v>8251</v>
      </c>
    </row>
    <row r="830" spans="1:9" ht="12.75" customHeight="1" x14ac:dyDescent="0.3">
      <c r="A830" s="8" t="s">
        <v>3312</v>
      </c>
      <c r="B830" s="8" t="s">
        <v>26</v>
      </c>
      <c r="C830" s="8" t="s">
        <v>5789</v>
      </c>
      <c r="D830">
        <v>-3</v>
      </c>
      <c r="E830" s="8" t="s">
        <v>27</v>
      </c>
      <c r="F830" s="8" t="s">
        <v>21</v>
      </c>
      <c r="G830" s="8"/>
      <c r="H830" s="8" t="s">
        <v>3239</v>
      </c>
      <c r="I830" s="8" t="s">
        <v>8252</v>
      </c>
    </row>
    <row r="831" spans="1:9" ht="12.75" customHeight="1" x14ac:dyDescent="0.3">
      <c r="A831" s="8" t="s">
        <v>3314</v>
      </c>
      <c r="B831" s="8" t="s">
        <v>28</v>
      </c>
      <c r="C831" s="8" t="s">
        <v>5790</v>
      </c>
      <c r="D831">
        <v>2</v>
      </c>
      <c r="E831" s="8" t="s">
        <v>29</v>
      </c>
      <c r="F831" s="8" t="s">
        <v>21</v>
      </c>
      <c r="G831" s="8"/>
      <c r="H831" s="8" t="s">
        <v>3239</v>
      </c>
      <c r="I831" s="8" t="s">
        <v>8253</v>
      </c>
    </row>
    <row r="832" spans="1:9" ht="12.75" customHeight="1" x14ac:dyDescent="0.3">
      <c r="A832" s="8" t="s">
        <v>3318</v>
      </c>
      <c r="B832" s="8" t="s">
        <v>1054</v>
      </c>
      <c r="C832" s="8" t="s">
        <v>5791</v>
      </c>
      <c r="D832" t="s">
        <v>24</v>
      </c>
      <c r="E832" s="8" t="s">
        <v>1054</v>
      </c>
      <c r="F832" s="8" t="s">
        <v>21</v>
      </c>
      <c r="G832" s="8"/>
      <c r="H832" s="8" t="s">
        <v>3239</v>
      </c>
      <c r="I832" s="8" t="s">
        <v>8254</v>
      </c>
    </row>
    <row r="833" spans="1:9" ht="12.75" customHeight="1" x14ac:dyDescent="0.3">
      <c r="A833" s="8" t="s">
        <v>3320</v>
      </c>
      <c r="B833" s="8" t="s">
        <v>3321</v>
      </c>
      <c r="C833" s="8" t="s">
        <v>5792</v>
      </c>
      <c r="D833" t="s">
        <v>24</v>
      </c>
      <c r="E833" s="8" t="s">
        <v>3323</v>
      </c>
      <c r="F833" s="8" t="s">
        <v>21</v>
      </c>
      <c r="G833" s="8"/>
      <c r="H833" s="8" t="s">
        <v>3239</v>
      </c>
      <c r="I833" s="8" t="s">
        <v>8255</v>
      </c>
    </row>
    <row r="834" spans="1:9" ht="12.75" customHeight="1" x14ac:dyDescent="0.3">
      <c r="A834" s="8" t="s">
        <v>3320</v>
      </c>
      <c r="B834" s="8" t="s">
        <v>3324</v>
      </c>
      <c r="C834" s="8" t="s">
        <v>5793</v>
      </c>
      <c r="D834" t="s">
        <v>24</v>
      </c>
      <c r="E834" s="8" t="s">
        <v>3326</v>
      </c>
      <c r="F834" s="8" t="s">
        <v>21</v>
      </c>
      <c r="G834" s="8"/>
      <c r="H834" s="8" t="s">
        <v>3239</v>
      </c>
      <c r="I834" s="8" t="s">
        <v>8256</v>
      </c>
    </row>
    <row r="835" spans="1:9" ht="12.75" customHeight="1" x14ac:dyDescent="0.3">
      <c r="A835" s="8" t="s">
        <v>3320</v>
      </c>
      <c r="B835" s="8" t="s">
        <v>3327</v>
      </c>
      <c r="C835" s="8" t="s">
        <v>5794</v>
      </c>
      <c r="D835" t="s">
        <v>24</v>
      </c>
      <c r="E835" s="8" t="s">
        <v>3329</v>
      </c>
      <c r="F835" s="8" t="s">
        <v>21</v>
      </c>
      <c r="G835" s="8"/>
      <c r="H835" s="8" t="s">
        <v>3239</v>
      </c>
      <c r="I835" s="8" t="s">
        <v>8257</v>
      </c>
    </row>
    <row r="836" spans="1:9" ht="12.75" customHeight="1" x14ac:dyDescent="0.3">
      <c r="A836" s="8" t="s">
        <v>3330</v>
      </c>
      <c r="B836" s="8" t="s">
        <v>1013</v>
      </c>
      <c r="C836" s="8" t="s">
        <v>5795</v>
      </c>
      <c r="D836" t="s">
        <v>24</v>
      </c>
      <c r="E836" s="8" t="s">
        <v>1015</v>
      </c>
      <c r="F836" s="8" t="s">
        <v>21</v>
      </c>
      <c r="G836" s="8"/>
      <c r="H836" s="8" t="s">
        <v>3239</v>
      </c>
      <c r="I836" s="8" t="s">
        <v>8258</v>
      </c>
    </row>
    <row r="837" spans="1:9" ht="12.75" customHeight="1" x14ac:dyDescent="0.3">
      <c r="A837" s="8" t="s">
        <v>3332</v>
      </c>
      <c r="B837" s="8" t="s">
        <v>1049</v>
      </c>
      <c r="C837" s="8" t="s">
        <v>5796</v>
      </c>
      <c r="D837" t="s">
        <v>24</v>
      </c>
      <c r="E837" s="8" t="s">
        <v>1049</v>
      </c>
      <c r="F837" s="8" t="s">
        <v>21</v>
      </c>
      <c r="G837" s="8"/>
      <c r="H837" s="8" t="s">
        <v>3239</v>
      </c>
      <c r="I837" s="8" t="s">
        <v>8259</v>
      </c>
    </row>
    <row r="838" spans="1:9" ht="12.75" customHeight="1" x14ac:dyDescent="0.3">
      <c r="A838" s="8" t="s">
        <v>3334</v>
      </c>
      <c r="B838" s="8" t="s">
        <v>32</v>
      </c>
      <c r="C838" s="8" t="s">
        <v>5797</v>
      </c>
      <c r="D838" t="s">
        <v>24</v>
      </c>
      <c r="E838" s="8" t="s">
        <v>33</v>
      </c>
      <c r="F838" s="8" t="s">
        <v>21</v>
      </c>
      <c r="G838" s="8"/>
      <c r="H838" s="8" t="s">
        <v>3239</v>
      </c>
      <c r="I838" s="8" t="s">
        <v>8260</v>
      </c>
    </row>
    <row r="839" spans="1:9" ht="12.75" customHeight="1" x14ac:dyDescent="0.3">
      <c r="A839" s="8" t="s">
        <v>3336</v>
      </c>
      <c r="B839" s="8" t="s">
        <v>36</v>
      </c>
      <c r="C839" s="8" t="s">
        <v>5798</v>
      </c>
      <c r="D839">
        <v>3000</v>
      </c>
      <c r="E839" s="8" t="s">
        <v>37</v>
      </c>
      <c r="F839" s="8" t="s">
        <v>21</v>
      </c>
      <c r="G839" s="8"/>
      <c r="H839" s="8" t="s">
        <v>3239</v>
      </c>
      <c r="I839" s="8" t="s">
        <v>8261</v>
      </c>
    </row>
    <row r="840" spans="1:9" ht="12.75" customHeight="1" x14ac:dyDescent="0.3">
      <c r="A840" s="8" t="s">
        <v>3338</v>
      </c>
      <c r="B840" s="8" t="s">
        <v>634</v>
      </c>
      <c r="C840" s="8" t="s">
        <v>5799</v>
      </c>
      <c r="D840">
        <v>3150</v>
      </c>
      <c r="E840" s="8" t="s">
        <v>636</v>
      </c>
      <c r="F840" s="8" t="s">
        <v>21</v>
      </c>
      <c r="G840" s="8"/>
      <c r="H840" s="8" t="s">
        <v>3239</v>
      </c>
      <c r="I840" s="8" t="s">
        <v>8262</v>
      </c>
    </row>
    <row r="841" spans="1:9" ht="12.75" customHeight="1" x14ac:dyDescent="0.3">
      <c r="A841" s="8" t="s">
        <v>3340</v>
      </c>
      <c r="B841" s="8" t="s">
        <v>39</v>
      </c>
      <c r="C841" s="8" t="s">
        <v>5800</v>
      </c>
      <c r="D841">
        <v>5</v>
      </c>
      <c r="E841" s="8" t="s">
        <v>40</v>
      </c>
      <c r="F841" s="8" t="s">
        <v>21</v>
      </c>
      <c r="G841" s="8"/>
      <c r="H841" s="8" t="s">
        <v>3239</v>
      </c>
      <c r="I841" s="8" t="s">
        <v>8263</v>
      </c>
    </row>
    <row r="842" spans="1:9" ht="12.75" customHeight="1" x14ac:dyDescent="0.3">
      <c r="A842" s="8" t="s">
        <v>3855</v>
      </c>
      <c r="B842" s="8" t="s">
        <v>982</v>
      </c>
      <c r="C842" s="8" t="s">
        <v>5801</v>
      </c>
      <c r="D842" t="s">
        <v>24</v>
      </c>
      <c r="E842" s="8" t="s">
        <v>984</v>
      </c>
      <c r="F842" s="8" t="s">
        <v>21</v>
      </c>
      <c r="G842" s="8"/>
      <c r="H842" s="8" t="s">
        <v>3239</v>
      </c>
      <c r="I842" s="8" t="s">
        <v>8264</v>
      </c>
    </row>
    <row r="843" spans="1:9" ht="12.75" customHeight="1" x14ac:dyDescent="0.3">
      <c r="A843" s="8" t="s">
        <v>3342</v>
      </c>
      <c r="B843" s="8" t="s">
        <v>3343</v>
      </c>
      <c r="C843" s="8" t="s">
        <v>5802</v>
      </c>
      <c r="D843" t="s">
        <v>24</v>
      </c>
      <c r="E843" s="8" t="s">
        <v>3345</v>
      </c>
      <c r="F843" s="8" t="s">
        <v>21</v>
      </c>
      <c r="G843" s="8"/>
      <c r="H843" s="8" t="s">
        <v>3239</v>
      </c>
      <c r="I843" s="8" t="s">
        <v>8265</v>
      </c>
    </row>
    <row r="844" spans="1:9" ht="12.75" customHeight="1" x14ac:dyDescent="0.3">
      <c r="A844" s="8" t="s">
        <v>3342</v>
      </c>
      <c r="B844" s="8" t="s">
        <v>3346</v>
      </c>
      <c r="C844" s="8" t="s">
        <v>5803</v>
      </c>
      <c r="D844" t="s">
        <v>24</v>
      </c>
      <c r="E844" s="8" t="s">
        <v>3348</v>
      </c>
      <c r="F844" s="8" t="s">
        <v>21</v>
      </c>
      <c r="G844" s="8"/>
      <c r="H844" s="8" t="s">
        <v>3239</v>
      </c>
      <c r="I844" s="8" t="s">
        <v>8266</v>
      </c>
    </row>
    <row r="845" spans="1:9" ht="12.75" customHeight="1" x14ac:dyDescent="0.3">
      <c r="A845" s="8" t="s">
        <v>3342</v>
      </c>
      <c r="B845" s="8" t="s">
        <v>3349</v>
      </c>
      <c r="C845" s="8" t="s">
        <v>5804</v>
      </c>
      <c r="D845" t="s">
        <v>24</v>
      </c>
      <c r="E845" s="8" t="s">
        <v>3351</v>
      </c>
      <c r="F845" s="8" t="s">
        <v>21</v>
      </c>
      <c r="G845" s="8"/>
      <c r="H845" s="8" t="s">
        <v>3239</v>
      </c>
      <c r="I845" s="8" t="s">
        <v>8267</v>
      </c>
    </row>
    <row r="846" spans="1:9" ht="12.75" customHeight="1" x14ac:dyDescent="0.3">
      <c r="A846" s="8" t="s">
        <v>3342</v>
      </c>
      <c r="B846" s="8" t="s">
        <v>3352</v>
      </c>
      <c r="C846" s="8" t="s">
        <v>5805</v>
      </c>
      <c r="D846" t="s">
        <v>24</v>
      </c>
      <c r="E846" s="8" t="s">
        <v>3354</v>
      </c>
      <c r="F846" s="8" t="s">
        <v>21</v>
      </c>
      <c r="G846" s="8"/>
      <c r="H846" s="8" t="s">
        <v>3239</v>
      </c>
      <c r="I846" s="8" t="s">
        <v>8268</v>
      </c>
    </row>
    <row r="847" spans="1:9" ht="12.75" customHeight="1" x14ac:dyDescent="0.3">
      <c r="A847" s="8" t="s">
        <v>3342</v>
      </c>
      <c r="B847" s="8" t="s">
        <v>3355</v>
      </c>
      <c r="C847" s="8" t="s">
        <v>5806</v>
      </c>
      <c r="D847" t="s">
        <v>24</v>
      </c>
      <c r="E847" s="8" t="s">
        <v>3357</v>
      </c>
      <c r="F847" s="8" t="s">
        <v>21</v>
      </c>
      <c r="G847" s="8"/>
      <c r="H847" s="8" t="s">
        <v>3239</v>
      </c>
      <c r="I847" s="8" t="s">
        <v>8269</v>
      </c>
    </row>
    <row r="848" spans="1:9" ht="12.75" customHeight="1" x14ac:dyDescent="0.3">
      <c r="A848" s="8" t="s">
        <v>3342</v>
      </c>
      <c r="B848" s="8" t="s">
        <v>3358</v>
      </c>
      <c r="C848" s="8" t="s">
        <v>5807</v>
      </c>
      <c r="D848" t="s">
        <v>24</v>
      </c>
      <c r="E848" s="8" t="s">
        <v>3360</v>
      </c>
      <c r="F848" s="8" t="s">
        <v>21</v>
      </c>
      <c r="G848" s="8"/>
      <c r="H848" s="8" t="s">
        <v>3239</v>
      </c>
      <c r="I848" s="8" t="s">
        <v>8270</v>
      </c>
    </row>
    <row r="849" spans="1:9" ht="12.75" customHeight="1" x14ac:dyDescent="0.3">
      <c r="A849" s="8" t="s">
        <v>3342</v>
      </c>
      <c r="B849" s="8" t="s">
        <v>3361</v>
      </c>
      <c r="C849" s="8" t="s">
        <v>5808</v>
      </c>
      <c r="D849" t="s">
        <v>24</v>
      </c>
      <c r="E849" s="8" t="s">
        <v>3363</v>
      </c>
      <c r="F849" s="8" t="s">
        <v>21</v>
      </c>
      <c r="G849" s="8"/>
      <c r="H849" s="8" t="s">
        <v>3239</v>
      </c>
      <c r="I849" s="8" t="s">
        <v>8271</v>
      </c>
    </row>
    <row r="850" spans="1:9" ht="12.75" customHeight="1" x14ac:dyDescent="0.3">
      <c r="A850" s="8" t="s">
        <v>3342</v>
      </c>
      <c r="B850" s="8" t="s">
        <v>3364</v>
      </c>
      <c r="C850" s="8" t="s">
        <v>5809</v>
      </c>
      <c r="D850" t="s">
        <v>24</v>
      </c>
      <c r="E850" s="8" t="s">
        <v>3366</v>
      </c>
      <c r="F850" s="8" t="s">
        <v>21</v>
      </c>
      <c r="G850" s="8"/>
      <c r="H850" s="8" t="s">
        <v>3239</v>
      </c>
      <c r="I850" s="8" t="s">
        <v>8272</v>
      </c>
    </row>
    <row r="851" spans="1:9" ht="12.75" customHeight="1" x14ac:dyDescent="0.3">
      <c r="A851" s="8" t="s">
        <v>3342</v>
      </c>
      <c r="B851" s="8" t="s">
        <v>3367</v>
      </c>
      <c r="C851" s="8" t="s">
        <v>5810</v>
      </c>
      <c r="D851" t="s">
        <v>24</v>
      </c>
      <c r="E851" s="8" t="s">
        <v>3369</v>
      </c>
      <c r="F851" s="8" t="s">
        <v>21</v>
      </c>
      <c r="G851" s="8"/>
      <c r="H851" s="8" t="s">
        <v>3239</v>
      </c>
      <c r="I851" s="8" t="s">
        <v>8273</v>
      </c>
    </row>
    <row r="852" spans="1:9" ht="12.75" customHeight="1" x14ac:dyDescent="0.3">
      <c r="A852" s="8" t="s">
        <v>3866</v>
      </c>
      <c r="B852" s="8" t="s">
        <v>57</v>
      </c>
      <c r="C852" s="8" t="s">
        <v>5811</v>
      </c>
      <c r="D852">
        <v>500</v>
      </c>
      <c r="E852" s="8" t="s">
        <v>58</v>
      </c>
      <c r="F852" s="8" t="s">
        <v>21</v>
      </c>
      <c r="G852" s="8"/>
      <c r="H852" s="8" t="s">
        <v>3239</v>
      </c>
      <c r="I852" s="8" t="s">
        <v>8274</v>
      </c>
    </row>
    <row r="853" spans="1:9" ht="12.75" customHeight="1" x14ac:dyDescent="0.3">
      <c r="A853" s="8" t="s">
        <v>3372</v>
      </c>
      <c r="B853" s="8" t="s">
        <v>1009</v>
      </c>
      <c r="C853" s="8" t="s">
        <v>5812</v>
      </c>
      <c r="D853" t="s">
        <v>24</v>
      </c>
      <c r="E853" s="8" t="s">
        <v>1011</v>
      </c>
      <c r="F853" s="8" t="s">
        <v>21</v>
      </c>
      <c r="G853" s="8"/>
      <c r="H853" s="8" t="s">
        <v>3239</v>
      </c>
      <c r="I853" s="8" t="s">
        <v>8275</v>
      </c>
    </row>
    <row r="854" spans="1:9" ht="12.75" customHeight="1" x14ac:dyDescent="0.3">
      <c r="A854" s="8" t="s">
        <v>5813</v>
      </c>
      <c r="B854" s="8" t="s">
        <v>5814</v>
      </c>
      <c r="C854" s="8" t="s">
        <v>5815</v>
      </c>
      <c r="E854" s="8"/>
      <c r="F854" s="8" t="s">
        <v>21</v>
      </c>
      <c r="G854" s="8" t="s">
        <v>54</v>
      </c>
      <c r="H854" s="8" t="s">
        <v>3236</v>
      </c>
      <c r="I854" s="8" t="s">
        <v>8276</v>
      </c>
    </row>
    <row r="855" spans="1:9" ht="12.75" customHeight="1" x14ac:dyDescent="0.3">
      <c r="A855" s="8" t="s">
        <v>3310</v>
      </c>
      <c r="B855" s="8" t="s">
        <v>23</v>
      </c>
      <c r="C855" s="8" t="s">
        <v>5816</v>
      </c>
      <c r="D855">
        <v>15</v>
      </c>
      <c r="E855" s="8" t="s">
        <v>25</v>
      </c>
      <c r="F855" s="8" t="s">
        <v>21</v>
      </c>
      <c r="G855" s="8"/>
      <c r="H855" s="8" t="s">
        <v>3239</v>
      </c>
      <c r="I855" s="8" t="s">
        <v>8277</v>
      </c>
    </row>
    <row r="856" spans="1:9" ht="12.75" customHeight="1" x14ac:dyDescent="0.3">
      <c r="A856" s="8" t="s">
        <v>3312</v>
      </c>
      <c r="B856" s="8" t="s">
        <v>26</v>
      </c>
      <c r="C856" s="8" t="s">
        <v>5817</v>
      </c>
      <c r="D856">
        <v>1</v>
      </c>
      <c r="E856" s="8" t="s">
        <v>27</v>
      </c>
      <c r="F856" s="8" t="s">
        <v>21</v>
      </c>
      <c r="G856" s="8"/>
      <c r="H856" s="8" t="s">
        <v>3239</v>
      </c>
      <c r="I856" s="8" t="s">
        <v>8278</v>
      </c>
    </row>
    <row r="857" spans="1:9" ht="12.75" customHeight="1" x14ac:dyDescent="0.3">
      <c r="A857" s="8" t="s">
        <v>3314</v>
      </c>
      <c r="B857" s="8" t="s">
        <v>28</v>
      </c>
      <c r="C857" s="8" t="s">
        <v>5818</v>
      </c>
      <c r="D857">
        <v>2</v>
      </c>
      <c r="E857" s="8" t="s">
        <v>29</v>
      </c>
      <c r="F857" s="8" t="s">
        <v>21</v>
      </c>
      <c r="G857" s="8"/>
      <c r="H857" s="8" t="s">
        <v>3239</v>
      </c>
      <c r="I857" s="8" t="s">
        <v>8279</v>
      </c>
    </row>
    <row r="858" spans="1:9" ht="12.75" customHeight="1" x14ac:dyDescent="0.3">
      <c r="A858" s="8" t="s">
        <v>3318</v>
      </c>
      <c r="B858" s="8" t="s">
        <v>1054</v>
      </c>
      <c r="C858" s="8" t="s">
        <v>5819</v>
      </c>
      <c r="D858" t="s">
        <v>24</v>
      </c>
      <c r="E858" s="8" t="s">
        <v>1054</v>
      </c>
      <c r="F858" s="8" t="s">
        <v>21</v>
      </c>
      <c r="G858" s="8"/>
      <c r="H858" s="8" t="s">
        <v>3239</v>
      </c>
      <c r="I858" s="8" t="s">
        <v>8280</v>
      </c>
    </row>
    <row r="859" spans="1:9" ht="12.75" customHeight="1" x14ac:dyDescent="0.3">
      <c r="A859" s="8" t="s">
        <v>3320</v>
      </c>
      <c r="B859" s="8" t="s">
        <v>3321</v>
      </c>
      <c r="C859" s="8" t="s">
        <v>5820</v>
      </c>
      <c r="D859" t="s">
        <v>24</v>
      </c>
      <c r="E859" s="8" t="s">
        <v>3323</v>
      </c>
      <c r="F859" s="8" t="s">
        <v>21</v>
      </c>
      <c r="G859" s="8"/>
      <c r="H859" s="8" t="s">
        <v>3239</v>
      </c>
      <c r="I859" s="8" t="s">
        <v>8281</v>
      </c>
    </row>
    <row r="860" spans="1:9" ht="12.75" customHeight="1" x14ac:dyDescent="0.3">
      <c r="A860" s="8" t="s">
        <v>3320</v>
      </c>
      <c r="B860" s="8" t="s">
        <v>3324</v>
      </c>
      <c r="C860" s="8" t="s">
        <v>5821</v>
      </c>
      <c r="D860" t="s">
        <v>24</v>
      </c>
      <c r="E860" s="8" t="s">
        <v>3326</v>
      </c>
      <c r="F860" s="8" t="s">
        <v>21</v>
      </c>
      <c r="G860" s="8"/>
      <c r="H860" s="8" t="s">
        <v>3239</v>
      </c>
      <c r="I860" s="8" t="s">
        <v>8282</v>
      </c>
    </row>
    <row r="861" spans="1:9" ht="12.75" customHeight="1" x14ac:dyDescent="0.3">
      <c r="A861" s="8" t="s">
        <v>3320</v>
      </c>
      <c r="B861" s="8" t="s">
        <v>3327</v>
      </c>
      <c r="C861" s="8" t="s">
        <v>5822</v>
      </c>
      <c r="D861" t="s">
        <v>24</v>
      </c>
      <c r="E861" s="8" t="s">
        <v>3329</v>
      </c>
      <c r="F861" s="8" t="s">
        <v>21</v>
      </c>
      <c r="G861" s="8"/>
      <c r="H861" s="8" t="s">
        <v>3239</v>
      </c>
      <c r="I861" s="8" t="s">
        <v>8283</v>
      </c>
    </row>
    <row r="862" spans="1:9" ht="12.75" customHeight="1" x14ac:dyDescent="0.3">
      <c r="A862" s="8" t="s">
        <v>3330</v>
      </c>
      <c r="B862" s="8" t="s">
        <v>1013</v>
      </c>
      <c r="C862" s="8" t="s">
        <v>5823</v>
      </c>
      <c r="D862" t="s">
        <v>24</v>
      </c>
      <c r="E862" s="8" t="s">
        <v>1015</v>
      </c>
      <c r="F862" s="8" t="s">
        <v>21</v>
      </c>
      <c r="G862" s="8"/>
      <c r="H862" s="8" t="s">
        <v>3239</v>
      </c>
      <c r="I862" s="8" t="s">
        <v>8284</v>
      </c>
    </row>
    <row r="863" spans="1:9" ht="12.75" customHeight="1" x14ac:dyDescent="0.3">
      <c r="A863" s="8" t="s">
        <v>3332</v>
      </c>
      <c r="B863" s="8" t="s">
        <v>1049</v>
      </c>
      <c r="C863" s="8" t="s">
        <v>5824</v>
      </c>
      <c r="D863" t="s">
        <v>24</v>
      </c>
      <c r="E863" s="8" t="s">
        <v>1049</v>
      </c>
      <c r="F863" s="8" t="s">
        <v>21</v>
      </c>
      <c r="G863" s="8"/>
      <c r="H863" s="8" t="s">
        <v>3239</v>
      </c>
      <c r="I863" s="8" t="s">
        <v>8285</v>
      </c>
    </row>
    <row r="864" spans="1:9" ht="12.75" customHeight="1" x14ac:dyDescent="0.3">
      <c r="A864" s="8" t="s">
        <v>3334</v>
      </c>
      <c r="B864" s="8" t="s">
        <v>32</v>
      </c>
      <c r="C864" s="8" t="s">
        <v>5825</v>
      </c>
      <c r="D864" t="s">
        <v>24</v>
      </c>
      <c r="E864" s="8" t="s">
        <v>33</v>
      </c>
      <c r="F864" s="8" t="s">
        <v>21</v>
      </c>
      <c r="G864" s="8"/>
      <c r="H864" s="8" t="s">
        <v>3239</v>
      </c>
      <c r="I864" s="8" t="s">
        <v>8286</v>
      </c>
    </row>
    <row r="865" spans="1:9" ht="12.75" customHeight="1" x14ac:dyDescent="0.3">
      <c r="A865" s="8" t="s">
        <v>3336</v>
      </c>
      <c r="B865" s="8" t="s">
        <v>36</v>
      </c>
      <c r="C865" s="8" t="s">
        <v>5826</v>
      </c>
      <c r="D865">
        <v>3000</v>
      </c>
      <c r="E865" s="8" t="s">
        <v>37</v>
      </c>
      <c r="F865" s="8" t="s">
        <v>21</v>
      </c>
      <c r="G865" s="8"/>
      <c r="H865" s="8" t="s">
        <v>3239</v>
      </c>
      <c r="I865" s="8" t="s">
        <v>8287</v>
      </c>
    </row>
    <row r="866" spans="1:9" ht="12.75" customHeight="1" x14ac:dyDescent="0.3">
      <c r="A866" s="8" t="s">
        <v>3338</v>
      </c>
      <c r="B866" s="8" t="s">
        <v>634</v>
      </c>
      <c r="C866" s="8" t="s">
        <v>5827</v>
      </c>
      <c r="D866">
        <v>3150</v>
      </c>
      <c r="E866" s="8" t="s">
        <v>636</v>
      </c>
      <c r="F866" s="8" t="s">
        <v>21</v>
      </c>
      <c r="G866" s="8"/>
      <c r="H866" s="8" t="s">
        <v>3239</v>
      </c>
      <c r="I866" s="8" t="s">
        <v>8288</v>
      </c>
    </row>
    <row r="867" spans="1:9" ht="12.75" customHeight="1" x14ac:dyDescent="0.3">
      <c r="A867" s="8" t="s">
        <v>3340</v>
      </c>
      <c r="B867" s="8" t="s">
        <v>39</v>
      </c>
      <c r="C867" s="8" t="s">
        <v>5828</v>
      </c>
      <c r="D867">
        <v>5</v>
      </c>
      <c r="E867" s="8" t="s">
        <v>40</v>
      </c>
      <c r="F867" s="8" t="s">
        <v>21</v>
      </c>
      <c r="G867" s="8"/>
      <c r="H867" s="8" t="s">
        <v>3239</v>
      </c>
      <c r="I867" s="8" t="s">
        <v>8289</v>
      </c>
    </row>
    <row r="868" spans="1:9" ht="12.75" customHeight="1" x14ac:dyDescent="0.3">
      <c r="A868" s="8" t="s">
        <v>3855</v>
      </c>
      <c r="B868" s="8" t="s">
        <v>982</v>
      </c>
      <c r="C868" s="8" t="s">
        <v>5829</v>
      </c>
      <c r="D868" t="s">
        <v>24</v>
      </c>
      <c r="E868" s="8" t="s">
        <v>984</v>
      </c>
      <c r="F868" s="8" t="s">
        <v>21</v>
      </c>
      <c r="G868" s="8"/>
      <c r="H868" s="8" t="s">
        <v>3239</v>
      </c>
      <c r="I868" s="8" t="s">
        <v>8290</v>
      </c>
    </row>
    <row r="869" spans="1:9" ht="12.75" customHeight="1" x14ac:dyDescent="0.3">
      <c r="A869" s="8" t="s">
        <v>3342</v>
      </c>
      <c r="B869" s="8" t="s">
        <v>3343</v>
      </c>
      <c r="C869" s="8" t="s">
        <v>5830</v>
      </c>
      <c r="D869" t="s">
        <v>24</v>
      </c>
      <c r="E869" s="8" t="s">
        <v>3345</v>
      </c>
      <c r="F869" s="8" t="s">
        <v>21</v>
      </c>
      <c r="G869" s="8"/>
      <c r="H869" s="8" t="s">
        <v>3239</v>
      </c>
      <c r="I869" s="8" t="s">
        <v>8291</v>
      </c>
    </row>
    <row r="870" spans="1:9" ht="12.75" customHeight="1" x14ac:dyDescent="0.3">
      <c r="A870" s="8" t="s">
        <v>3342</v>
      </c>
      <c r="B870" s="8" t="s">
        <v>3346</v>
      </c>
      <c r="C870" s="8" t="s">
        <v>5831</v>
      </c>
      <c r="D870" t="s">
        <v>24</v>
      </c>
      <c r="E870" s="8" t="s">
        <v>3348</v>
      </c>
      <c r="F870" s="8" t="s">
        <v>21</v>
      </c>
      <c r="G870" s="8"/>
      <c r="H870" s="8" t="s">
        <v>3239</v>
      </c>
      <c r="I870" s="8" t="s">
        <v>8292</v>
      </c>
    </row>
    <row r="871" spans="1:9" ht="12.75" customHeight="1" x14ac:dyDescent="0.3">
      <c r="A871" s="8" t="s">
        <v>3342</v>
      </c>
      <c r="B871" s="8" t="s">
        <v>3349</v>
      </c>
      <c r="C871" s="8" t="s">
        <v>5832</v>
      </c>
      <c r="D871" t="s">
        <v>24</v>
      </c>
      <c r="E871" s="8" t="s">
        <v>3351</v>
      </c>
      <c r="F871" s="8" t="s">
        <v>21</v>
      </c>
      <c r="G871" s="8"/>
      <c r="H871" s="8" t="s">
        <v>3239</v>
      </c>
      <c r="I871" s="8" t="s">
        <v>8293</v>
      </c>
    </row>
    <row r="872" spans="1:9" ht="12.75" customHeight="1" x14ac:dyDescent="0.3">
      <c r="A872" s="8" t="s">
        <v>3342</v>
      </c>
      <c r="B872" s="8" t="s">
        <v>3352</v>
      </c>
      <c r="C872" s="8" t="s">
        <v>5833</v>
      </c>
      <c r="D872" t="s">
        <v>24</v>
      </c>
      <c r="E872" s="8" t="s">
        <v>3354</v>
      </c>
      <c r="F872" s="8" t="s">
        <v>21</v>
      </c>
      <c r="G872" s="8"/>
      <c r="H872" s="8" t="s">
        <v>3239</v>
      </c>
      <c r="I872" s="8" t="s">
        <v>8294</v>
      </c>
    </row>
    <row r="873" spans="1:9" ht="12.75" customHeight="1" x14ac:dyDescent="0.3">
      <c r="A873" s="8" t="s">
        <v>3342</v>
      </c>
      <c r="B873" s="8" t="s">
        <v>3355</v>
      </c>
      <c r="C873" s="8" t="s">
        <v>5834</v>
      </c>
      <c r="D873" t="s">
        <v>24</v>
      </c>
      <c r="E873" s="8" t="s">
        <v>3357</v>
      </c>
      <c r="F873" s="8" t="s">
        <v>21</v>
      </c>
      <c r="G873" s="8"/>
      <c r="H873" s="8" t="s">
        <v>3239</v>
      </c>
      <c r="I873" s="8" t="s">
        <v>8295</v>
      </c>
    </row>
    <row r="874" spans="1:9" ht="12.75" customHeight="1" x14ac:dyDescent="0.3">
      <c r="A874" s="8" t="s">
        <v>3342</v>
      </c>
      <c r="B874" s="8" t="s">
        <v>3358</v>
      </c>
      <c r="C874" s="8" t="s">
        <v>5835</v>
      </c>
      <c r="D874" t="s">
        <v>24</v>
      </c>
      <c r="E874" s="8" t="s">
        <v>3360</v>
      </c>
      <c r="F874" s="8" t="s">
        <v>21</v>
      </c>
      <c r="G874" s="8"/>
      <c r="H874" s="8" t="s">
        <v>3239</v>
      </c>
      <c r="I874" s="8" t="s">
        <v>8296</v>
      </c>
    </row>
    <row r="875" spans="1:9" ht="12.75" customHeight="1" x14ac:dyDescent="0.3">
      <c r="A875" s="8" t="s">
        <v>3342</v>
      </c>
      <c r="B875" s="8" t="s">
        <v>3361</v>
      </c>
      <c r="C875" s="8" t="s">
        <v>5836</v>
      </c>
      <c r="D875" t="s">
        <v>24</v>
      </c>
      <c r="E875" s="8" t="s">
        <v>3363</v>
      </c>
      <c r="F875" s="8" t="s">
        <v>21</v>
      </c>
      <c r="G875" s="8"/>
      <c r="H875" s="8" t="s">
        <v>3239</v>
      </c>
      <c r="I875" s="8" t="s">
        <v>8297</v>
      </c>
    </row>
    <row r="876" spans="1:9" ht="12.75" customHeight="1" x14ac:dyDescent="0.3">
      <c r="A876" s="8" t="s">
        <v>3342</v>
      </c>
      <c r="B876" s="8" t="s">
        <v>3364</v>
      </c>
      <c r="C876" s="8" t="s">
        <v>5837</v>
      </c>
      <c r="D876" t="s">
        <v>24</v>
      </c>
      <c r="E876" s="8" t="s">
        <v>3366</v>
      </c>
      <c r="F876" s="8" t="s">
        <v>21</v>
      </c>
      <c r="G876" s="8"/>
      <c r="H876" s="8" t="s">
        <v>3239</v>
      </c>
      <c r="I876" s="8" t="s">
        <v>8298</v>
      </c>
    </row>
    <row r="877" spans="1:9" ht="12.75" customHeight="1" x14ac:dyDescent="0.3">
      <c r="A877" s="8" t="s">
        <v>3342</v>
      </c>
      <c r="B877" s="8" t="s">
        <v>3367</v>
      </c>
      <c r="C877" s="8" t="s">
        <v>5838</v>
      </c>
      <c r="D877" t="s">
        <v>24</v>
      </c>
      <c r="E877" s="8" t="s">
        <v>3369</v>
      </c>
      <c r="F877" s="8" t="s">
        <v>21</v>
      </c>
      <c r="G877" s="8"/>
      <c r="H877" s="8" t="s">
        <v>3239</v>
      </c>
      <c r="I877" s="8" t="s">
        <v>8299</v>
      </c>
    </row>
    <row r="878" spans="1:9" ht="12.75" customHeight="1" x14ac:dyDescent="0.3">
      <c r="A878" s="8" t="s">
        <v>3866</v>
      </c>
      <c r="B878" s="8" t="s">
        <v>57</v>
      </c>
      <c r="C878" s="8" t="s">
        <v>5839</v>
      </c>
      <c r="D878">
        <v>500</v>
      </c>
      <c r="E878" s="8" t="s">
        <v>58</v>
      </c>
      <c r="F878" s="8" t="s">
        <v>21</v>
      </c>
      <c r="G878" s="8"/>
      <c r="H878" s="8" t="s">
        <v>3239</v>
      </c>
      <c r="I878" s="8" t="s">
        <v>8300</v>
      </c>
    </row>
    <row r="879" spans="1:9" ht="12.75" customHeight="1" x14ac:dyDescent="0.3">
      <c r="A879" s="8" t="s">
        <v>3372</v>
      </c>
      <c r="B879" s="8" t="s">
        <v>1009</v>
      </c>
      <c r="C879" s="8" t="s">
        <v>5840</v>
      </c>
      <c r="D879" t="s">
        <v>24</v>
      </c>
      <c r="E879" s="8" t="s">
        <v>1011</v>
      </c>
      <c r="F879" s="8" t="s">
        <v>21</v>
      </c>
      <c r="G879" s="8"/>
      <c r="H879" s="8" t="s">
        <v>3239</v>
      </c>
      <c r="I879" s="8" t="s">
        <v>8301</v>
      </c>
    </row>
    <row r="880" spans="1:9" ht="12.75" customHeight="1" x14ac:dyDescent="0.3">
      <c r="A880" s="8" t="s">
        <v>5841</v>
      </c>
      <c r="B880" s="8" t="s">
        <v>5842</v>
      </c>
      <c r="C880" s="8" t="s">
        <v>5843</v>
      </c>
      <c r="E880" s="8"/>
      <c r="F880" s="8" t="s">
        <v>21</v>
      </c>
      <c r="G880" s="8" t="s">
        <v>54</v>
      </c>
      <c r="H880" s="8" t="s">
        <v>3236</v>
      </c>
      <c r="I880" s="8" t="s">
        <v>8302</v>
      </c>
    </row>
    <row r="881" spans="1:9" ht="12.75" customHeight="1" x14ac:dyDescent="0.3">
      <c r="A881" s="8" t="s">
        <v>3310</v>
      </c>
      <c r="B881" s="8" t="s">
        <v>23</v>
      </c>
      <c r="C881" s="8" t="s">
        <v>5844</v>
      </c>
      <c r="D881">
        <v>15</v>
      </c>
      <c r="E881" s="8" t="s">
        <v>25</v>
      </c>
      <c r="F881" s="8" t="s">
        <v>21</v>
      </c>
      <c r="G881" s="8"/>
      <c r="H881" s="8" t="s">
        <v>3239</v>
      </c>
      <c r="I881" s="8" t="s">
        <v>8303</v>
      </c>
    </row>
    <row r="882" spans="1:9" ht="12.75" customHeight="1" x14ac:dyDescent="0.3">
      <c r="A882" s="8" t="s">
        <v>3312</v>
      </c>
      <c r="B882" s="8" t="s">
        <v>26</v>
      </c>
      <c r="C882" s="8" t="s">
        <v>5845</v>
      </c>
      <c r="D882">
        <v>2</v>
      </c>
      <c r="E882" s="8" t="s">
        <v>27</v>
      </c>
      <c r="F882" s="8" t="s">
        <v>21</v>
      </c>
      <c r="G882" s="8"/>
      <c r="H882" s="8" t="s">
        <v>3239</v>
      </c>
      <c r="I882" s="8" t="s">
        <v>8304</v>
      </c>
    </row>
    <row r="883" spans="1:9" ht="12.75" customHeight="1" x14ac:dyDescent="0.3">
      <c r="A883" s="8" t="s">
        <v>3314</v>
      </c>
      <c r="B883" s="8" t="s">
        <v>28</v>
      </c>
      <c r="C883" s="8" t="s">
        <v>5846</v>
      </c>
      <c r="D883">
        <v>3</v>
      </c>
      <c r="E883" s="8" t="s">
        <v>29</v>
      </c>
      <c r="F883" s="8" t="s">
        <v>21</v>
      </c>
      <c r="G883" s="8"/>
      <c r="H883" s="8" t="s">
        <v>3239</v>
      </c>
      <c r="I883" s="8" t="s">
        <v>8305</v>
      </c>
    </row>
    <row r="884" spans="1:9" ht="12.75" customHeight="1" x14ac:dyDescent="0.3">
      <c r="A884" s="8" t="s">
        <v>3318</v>
      </c>
      <c r="B884" s="8" t="s">
        <v>1054</v>
      </c>
      <c r="C884" s="8" t="s">
        <v>5847</v>
      </c>
      <c r="D884" t="s">
        <v>24</v>
      </c>
      <c r="E884" s="8" t="s">
        <v>1054</v>
      </c>
      <c r="F884" s="8" t="s">
        <v>21</v>
      </c>
      <c r="G884" s="8"/>
      <c r="H884" s="8" t="s">
        <v>3239</v>
      </c>
      <c r="I884" s="8" t="s">
        <v>8306</v>
      </c>
    </row>
    <row r="885" spans="1:9" ht="12.75" customHeight="1" x14ac:dyDescent="0.3">
      <c r="A885" s="8" t="s">
        <v>3320</v>
      </c>
      <c r="B885" s="8" t="s">
        <v>3321</v>
      </c>
      <c r="C885" s="8" t="s">
        <v>5848</v>
      </c>
      <c r="D885" t="s">
        <v>24</v>
      </c>
      <c r="E885" s="8" t="s">
        <v>3323</v>
      </c>
      <c r="F885" s="8" t="s">
        <v>21</v>
      </c>
      <c r="G885" s="8"/>
      <c r="H885" s="8" t="s">
        <v>3239</v>
      </c>
      <c r="I885" s="8" t="s">
        <v>8307</v>
      </c>
    </row>
    <row r="886" spans="1:9" ht="12.75" customHeight="1" x14ac:dyDescent="0.3">
      <c r="A886" s="8" t="s">
        <v>3320</v>
      </c>
      <c r="B886" s="8" t="s">
        <v>3324</v>
      </c>
      <c r="C886" s="8" t="s">
        <v>5849</v>
      </c>
      <c r="D886" t="s">
        <v>24</v>
      </c>
      <c r="E886" s="8" t="s">
        <v>3326</v>
      </c>
      <c r="F886" s="8" t="s">
        <v>21</v>
      </c>
      <c r="G886" s="8"/>
      <c r="H886" s="8" t="s">
        <v>3239</v>
      </c>
      <c r="I886" s="8" t="s">
        <v>8308</v>
      </c>
    </row>
    <row r="887" spans="1:9" ht="12.75" customHeight="1" x14ac:dyDescent="0.3">
      <c r="A887" s="8" t="s">
        <v>3320</v>
      </c>
      <c r="B887" s="8" t="s">
        <v>3327</v>
      </c>
      <c r="C887" s="8" t="s">
        <v>5850</v>
      </c>
      <c r="D887" t="s">
        <v>24</v>
      </c>
      <c r="E887" s="8" t="s">
        <v>3329</v>
      </c>
      <c r="F887" s="8" t="s">
        <v>21</v>
      </c>
      <c r="G887" s="8"/>
      <c r="H887" s="8" t="s">
        <v>3239</v>
      </c>
      <c r="I887" s="8" t="s">
        <v>8309</v>
      </c>
    </row>
    <row r="888" spans="1:9" ht="12.75" customHeight="1" x14ac:dyDescent="0.3">
      <c r="A888" s="8" t="s">
        <v>3330</v>
      </c>
      <c r="B888" s="8" t="s">
        <v>1013</v>
      </c>
      <c r="C888" s="8" t="s">
        <v>5851</v>
      </c>
      <c r="D888" t="s">
        <v>24</v>
      </c>
      <c r="E888" s="8" t="s">
        <v>1015</v>
      </c>
      <c r="F888" s="8" t="s">
        <v>21</v>
      </c>
      <c r="G888" s="8"/>
      <c r="H888" s="8" t="s">
        <v>3239</v>
      </c>
      <c r="I888" s="8" t="s">
        <v>8310</v>
      </c>
    </row>
    <row r="889" spans="1:9" ht="12.75" customHeight="1" x14ac:dyDescent="0.3">
      <c r="A889" s="8" t="s">
        <v>3332</v>
      </c>
      <c r="B889" s="8" t="s">
        <v>1049</v>
      </c>
      <c r="C889" s="8" t="s">
        <v>5852</v>
      </c>
      <c r="D889" t="s">
        <v>24</v>
      </c>
      <c r="E889" s="8" t="s">
        <v>1049</v>
      </c>
      <c r="F889" s="8" t="s">
        <v>21</v>
      </c>
      <c r="G889" s="8"/>
      <c r="H889" s="8" t="s">
        <v>3239</v>
      </c>
      <c r="I889" s="8" t="s">
        <v>8311</v>
      </c>
    </row>
    <row r="890" spans="1:9" ht="12.75" customHeight="1" x14ac:dyDescent="0.3">
      <c r="A890" s="8" t="s">
        <v>3334</v>
      </c>
      <c r="B890" s="8" t="s">
        <v>32</v>
      </c>
      <c r="C890" s="8" t="s">
        <v>5853</v>
      </c>
      <c r="D890" t="s">
        <v>24</v>
      </c>
      <c r="E890" s="8" t="s">
        <v>33</v>
      </c>
      <c r="F890" s="8" t="s">
        <v>21</v>
      </c>
      <c r="G890" s="8"/>
      <c r="H890" s="8" t="s">
        <v>3239</v>
      </c>
      <c r="I890" s="8" t="s">
        <v>8312</v>
      </c>
    </row>
    <row r="891" spans="1:9" ht="12.75" customHeight="1" x14ac:dyDescent="0.3">
      <c r="A891" s="8" t="s">
        <v>3336</v>
      </c>
      <c r="B891" s="8" t="s">
        <v>36</v>
      </c>
      <c r="C891" s="8" t="s">
        <v>5854</v>
      </c>
      <c r="D891">
        <v>3000</v>
      </c>
      <c r="E891" s="8" t="s">
        <v>37</v>
      </c>
      <c r="F891" s="8" t="s">
        <v>21</v>
      </c>
      <c r="G891" s="8"/>
      <c r="H891" s="8" t="s">
        <v>3239</v>
      </c>
      <c r="I891" s="8" t="s">
        <v>8313</v>
      </c>
    </row>
    <row r="892" spans="1:9" ht="12.75" customHeight="1" x14ac:dyDescent="0.3">
      <c r="A892" s="8" t="s">
        <v>3338</v>
      </c>
      <c r="B892" s="8" t="s">
        <v>634</v>
      </c>
      <c r="C892" s="8" t="s">
        <v>5855</v>
      </c>
      <c r="D892">
        <v>3150</v>
      </c>
      <c r="E892" s="8" t="s">
        <v>636</v>
      </c>
      <c r="F892" s="8" t="s">
        <v>21</v>
      </c>
      <c r="G892" s="8"/>
      <c r="H892" s="8" t="s">
        <v>3239</v>
      </c>
      <c r="I892" s="8" t="s">
        <v>8314</v>
      </c>
    </row>
    <row r="893" spans="1:9" ht="12.75" customHeight="1" x14ac:dyDescent="0.3">
      <c r="A893" s="8" t="s">
        <v>3340</v>
      </c>
      <c r="B893" s="8" t="s">
        <v>39</v>
      </c>
      <c r="C893" s="8" t="s">
        <v>5856</v>
      </c>
      <c r="D893">
        <v>5</v>
      </c>
      <c r="E893" s="8" t="s">
        <v>40</v>
      </c>
      <c r="F893" s="8" t="s">
        <v>21</v>
      </c>
      <c r="G893" s="8"/>
      <c r="H893" s="8" t="s">
        <v>3239</v>
      </c>
      <c r="I893" s="8" t="s">
        <v>8315</v>
      </c>
    </row>
    <row r="894" spans="1:9" ht="12.75" customHeight="1" x14ac:dyDescent="0.3">
      <c r="A894" s="8" t="s">
        <v>3855</v>
      </c>
      <c r="B894" s="8" t="s">
        <v>982</v>
      </c>
      <c r="C894" s="8" t="s">
        <v>5857</v>
      </c>
      <c r="D894" t="s">
        <v>24</v>
      </c>
      <c r="E894" s="8" t="s">
        <v>984</v>
      </c>
      <c r="F894" s="8" t="s">
        <v>21</v>
      </c>
      <c r="G894" s="8"/>
      <c r="H894" s="8" t="s">
        <v>3239</v>
      </c>
      <c r="I894" s="8" t="s">
        <v>8316</v>
      </c>
    </row>
    <row r="895" spans="1:9" ht="12.75" customHeight="1" x14ac:dyDescent="0.3">
      <c r="A895" s="8" t="s">
        <v>3342</v>
      </c>
      <c r="B895" s="8" t="s">
        <v>3343</v>
      </c>
      <c r="C895" s="8" t="s">
        <v>5858</v>
      </c>
      <c r="D895" t="s">
        <v>24</v>
      </c>
      <c r="E895" s="8" t="s">
        <v>3345</v>
      </c>
      <c r="F895" s="8" t="s">
        <v>21</v>
      </c>
      <c r="G895" s="8"/>
      <c r="H895" s="8" t="s">
        <v>3239</v>
      </c>
      <c r="I895" s="8" t="s">
        <v>8317</v>
      </c>
    </row>
    <row r="896" spans="1:9" ht="12.75" customHeight="1" x14ac:dyDescent="0.3">
      <c r="A896" s="8" t="s">
        <v>3342</v>
      </c>
      <c r="B896" s="8" t="s">
        <v>3346</v>
      </c>
      <c r="C896" s="8" t="s">
        <v>5859</v>
      </c>
      <c r="D896" t="s">
        <v>24</v>
      </c>
      <c r="E896" s="8" t="s">
        <v>3348</v>
      </c>
      <c r="F896" s="8" t="s">
        <v>21</v>
      </c>
      <c r="G896" s="8"/>
      <c r="H896" s="8" t="s">
        <v>3239</v>
      </c>
      <c r="I896" s="8" t="s">
        <v>8318</v>
      </c>
    </row>
    <row r="897" spans="1:9" ht="12.75" customHeight="1" x14ac:dyDescent="0.3">
      <c r="A897" s="8" t="s">
        <v>3342</v>
      </c>
      <c r="B897" s="8" t="s">
        <v>3349</v>
      </c>
      <c r="C897" s="8" t="s">
        <v>5860</v>
      </c>
      <c r="D897" t="s">
        <v>24</v>
      </c>
      <c r="E897" s="8" t="s">
        <v>3351</v>
      </c>
      <c r="F897" s="8" t="s">
        <v>21</v>
      </c>
      <c r="G897" s="8"/>
      <c r="H897" s="8" t="s">
        <v>3239</v>
      </c>
      <c r="I897" s="8" t="s">
        <v>8319</v>
      </c>
    </row>
    <row r="898" spans="1:9" ht="12.75" customHeight="1" x14ac:dyDescent="0.3">
      <c r="A898" s="8" t="s">
        <v>3342</v>
      </c>
      <c r="B898" s="8" t="s">
        <v>3352</v>
      </c>
      <c r="C898" s="8" t="s">
        <v>5861</v>
      </c>
      <c r="D898" t="s">
        <v>24</v>
      </c>
      <c r="E898" s="8" t="s">
        <v>3354</v>
      </c>
      <c r="F898" s="8" t="s">
        <v>21</v>
      </c>
      <c r="G898" s="8"/>
      <c r="H898" s="8" t="s">
        <v>3239</v>
      </c>
      <c r="I898" s="8" t="s">
        <v>8320</v>
      </c>
    </row>
    <row r="899" spans="1:9" ht="12.75" customHeight="1" x14ac:dyDescent="0.3">
      <c r="A899" s="8" t="s">
        <v>3342</v>
      </c>
      <c r="B899" s="8" t="s">
        <v>3355</v>
      </c>
      <c r="C899" s="8" t="s">
        <v>5862</v>
      </c>
      <c r="D899" t="s">
        <v>24</v>
      </c>
      <c r="E899" s="8" t="s">
        <v>3357</v>
      </c>
      <c r="F899" s="8" t="s">
        <v>21</v>
      </c>
      <c r="G899" s="8"/>
      <c r="H899" s="8" t="s">
        <v>3239</v>
      </c>
      <c r="I899" s="8" t="s">
        <v>8321</v>
      </c>
    </row>
    <row r="900" spans="1:9" ht="12.75" customHeight="1" x14ac:dyDescent="0.3">
      <c r="A900" s="8" t="s">
        <v>3342</v>
      </c>
      <c r="B900" s="8" t="s">
        <v>3358</v>
      </c>
      <c r="C900" s="8" t="s">
        <v>5863</v>
      </c>
      <c r="D900" t="s">
        <v>24</v>
      </c>
      <c r="E900" s="8" t="s">
        <v>3360</v>
      </c>
      <c r="F900" s="8" t="s">
        <v>21</v>
      </c>
      <c r="G900" s="8"/>
      <c r="H900" s="8" t="s">
        <v>3239</v>
      </c>
      <c r="I900" s="8" t="s">
        <v>8322</v>
      </c>
    </row>
    <row r="901" spans="1:9" ht="12.75" customHeight="1" x14ac:dyDescent="0.3">
      <c r="A901" s="8" t="s">
        <v>3342</v>
      </c>
      <c r="B901" s="8" t="s">
        <v>3361</v>
      </c>
      <c r="C901" s="8" t="s">
        <v>5864</v>
      </c>
      <c r="D901" t="s">
        <v>24</v>
      </c>
      <c r="E901" s="8" t="s">
        <v>3363</v>
      </c>
      <c r="F901" s="8" t="s">
        <v>21</v>
      </c>
      <c r="G901" s="8"/>
      <c r="H901" s="8" t="s">
        <v>3239</v>
      </c>
      <c r="I901" s="8" t="s">
        <v>8323</v>
      </c>
    </row>
    <row r="902" spans="1:9" ht="12.75" customHeight="1" x14ac:dyDescent="0.3">
      <c r="A902" s="8" t="s">
        <v>3342</v>
      </c>
      <c r="B902" s="8" t="s">
        <v>3364</v>
      </c>
      <c r="C902" s="8" t="s">
        <v>5865</v>
      </c>
      <c r="D902" t="s">
        <v>24</v>
      </c>
      <c r="E902" s="8" t="s">
        <v>3366</v>
      </c>
      <c r="F902" s="8" t="s">
        <v>21</v>
      </c>
      <c r="G902" s="8"/>
      <c r="H902" s="8" t="s">
        <v>3239</v>
      </c>
      <c r="I902" s="8" t="s">
        <v>8324</v>
      </c>
    </row>
    <row r="903" spans="1:9" ht="12.75" customHeight="1" x14ac:dyDescent="0.3">
      <c r="A903" s="8" t="s">
        <v>3342</v>
      </c>
      <c r="B903" s="8" t="s">
        <v>3367</v>
      </c>
      <c r="C903" s="8" t="s">
        <v>5866</v>
      </c>
      <c r="D903" t="s">
        <v>24</v>
      </c>
      <c r="E903" s="8" t="s">
        <v>3369</v>
      </c>
      <c r="F903" s="8" t="s">
        <v>21</v>
      </c>
      <c r="G903" s="8"/>
      <c r="H903" s="8" t="s">
        <v>3239</v>
      </c>
      <c r="I903" s="8" t="s">
        <v>8325</v>
      </c>
    </row>
    <row r="904" spans="1:9" ht="12.75" customHeight="1" x14ac:dyDescent="0.3">
      <c r="A904" s="8" t="s">
        <v>3866</v>
      </c>
      <c r="B904" s="8" t="s">
        <v>57</v>
      </c>
      <c r="C904" s="8" t="s">
        <v>5867</v>
      </c>
      <c r="D904">
        <v>500</v>
      </c>
      <c r="E904" s="8" t="s">
        <v>58</v>
      </c>
      <c r="F904" s="8" t="s">
        <v>21</v>
      </c>
      <c r="G904" s="8"/>
      <c r="H904" s="8" t="s">
        <v>3239</v>
      </c>
      <c r="I904" s="8" t="s">
        <v>8326</v>
      </c>
    </row>
    <row r="905" spans="1:9" ht="12.75" customHeight="1" x14ac:dyDescent="0.3">
      <c r="A905" s="8" t="s">
        <v>3372</v>
      </c>
      <c r="B905" s="8" t="s">
        <v>1009</v>
      </c>
      <c r="C905" s="8" t="s">
        <v>5868</v>
      </c>
      <c r="D905" t="s">
        <v>24</v>
      </c>
      <c r="E905" s="8" t="s">
        <v>1011</v>
      </c>
      <c r="F905" s="8" t="s">
        <v>21</v>
      </c>
      <c r="G905" s="8"/>
      <c r="H905" s="8" t="s">
        <v>3239</v>
      </c>
      <c r="I905" s="8" t="s">
        <v>8327</v>
      </c>
    </row>
    <row r="906" spans="1:9" ht="12.75" customHeight="1" x14ac:dyDescent="0.3">
      <c r="A906" s="8" t="s">
        <v>3953</v>
      </c>
      <c r="B906" s="8" t="s">
        <v>59</v>
      </c>
      <c r="C906" s="8" t="s">
        <v>5869</v>
      </c>
      <c r="E906" s="8"/>
      <c r="F906" s="8" t="s">
        <v>21</v>
      </c>
      <c r="G906" s="8" t="s">
        <v>333</v>
      </c>
      <c r="H906" s="8" t="s">
        <v>3236</v>
      </c>
      <c r="I906" s="8" t="s">
        <v>8328</v>
      </c>
    </row>
    <row r="907" spans="1:9" ht="12.75" customHeight="1" x14ac:dyDescent="0.3">
      <c r="A907" s="8" t="s">
        <v>51</v>
      </c>
      <c r="B907" s="8" t="s">
        <v>23</v>
      </c>
      <c r="C907" s="8" t="s">
        <v>5870</v>
      </c>
      <c r="D907">
        <v>23.7</v>
      </c>
      <c r="E907" s="8" t="s">
        <v>25</v>
      </c>
      <c r="F907" s="8" t="s">
        <v>21</v>
      </c>
      <c r="G907" s="8"/>
      <c r="H907" s="8" t="s">
        <v>3239</v>
      </c>
      <c r="I907" s="8" t="s">
        <v>8329</v>
      </c>
    </row>
    <row r="908" spans="1:9" ht="12.75" customHeight="1" x14ac:dyDescent="0.3">
      <c r="A908" s="8" t="s">
        <v>52</v>
      </c>
      <c r="B908" s="8" t="s">
        <v>26</v>
      </c>
      <c r="C908" s="8" t="s">
        <v>5871</v>
      </c>
      <c r="D908">
        <v>0.03</v>
      </c>
      <c r="E908" s="8" t="s">
        <v>27</v>
      </c>
      <c r="F908" s="8" t="s">
        <v>21</v>
      </c>
      <c r="G908" s="8"/>
      <c r="H908" s="8" t="s">
        <v>3239</v>
      </c>
      <c r="I908" s="8" t="s">
        <v>8330</v>
      </c>
    </row>
    <row r="909" spans="1:9" ht="12.75" customHeight="1" x14ac:dyDescent="0.3">
      <c r="A909" s="8" t="s">
        <v>53</v>
      </c>
      <c r="B909" s="8" t="s">
        <v>28</v>
      </c>
      <c r="C909" s="8" t="s">
        <v>5872</v>
      </c>
      <c r="D909">
        <v>5.2</v>
      </c>
      <c r="E909" s="8" t="s">
        <v>29</v>
      </c>
      <c r="F909" s="8" t="s">
        <v>21</v>
      </c>
      <c r="G909" s="8"/>
      <c r="H909" s="8" t="s">
        <v>3239</v>
      </c>
      <c r="I909" s="8" t="s">
        <v>8331</v>
      </c>
    </row>
    <row r="910" spans="1:9" ht="12.75" customHeight="1" x14ac:dyDescent="0.3">
      <c r="A910" s="8" t="s">
        <v>3278</v>
      </c>
      <c r="B910" s="8" t="s">
        <v>634</v>
      </c>
      <c r="C910" s="8" t="s">
        <v>5873</v>
      </c>
      <c r="D910">
        <v>1197000</v>
      </c>
      <c r="E910" s="8" t="s">
        <v>636</v>
      </c>
      <c r="F910" s="8" t="s">
        <v>21</v>
      </c>
      <c r="G910" s="8"/>
      <c r="H910" s="8" t="s">
        <v>3239</v>
      </c>
      <c r="I910" s="8" t="s">
        <v>8332</v>
      </c>
    </row>
    <row r="911" spans="1:9" ht="12.75" customHeight="1" x14ac:dyDescent="0.3">
      <c r="A911" s="8" t="s">
        <v>3959</v>
      </c>
      <c r="B911" s="8" t="s">
        <v>3960</v>
      </c>
      <c r="C911" s="8" t="s">
        <v>5874</v>
      </c>
      <c r="E911" s="8"/>
      <c r="F911" s="8" t="s">
        <v>21</v>
      </c>
      <c r="G911" s="8" t="s">
        <v>332</v>
      </c>
      <c r="H911" s="8" t="s">
        <v>3236</v>
      </c>
      <c r="I911" s="8" t="s">
        <v>8333</v>
      </c>
    </row>
    <row r="912" spans="1:9" ht="12.75" customHeight="1" x14ac:dyDescent="0.3">
      <c r="A912" s="8" t="s">
        <v>3283</v>
      </c>
      <c r="B912" s="8" t="s">
        <v>23</v>
      </c>
      <c r="C912" s="8" t="s">
        <v>5875</v>
      </c>
      <c r="D912">
        <v>23.7</v>
      </c>
      <c r="E912" s="8" t="s">
        <v>25</v>
      </c>
      <c r="F912" s="8" t="s">
        <v>21</v>
      </c>
      <c r="G912" s="8"/>
      <c r="H912" s="8" t="s">
        <v>3239</v>
      </c>
      <c r="I912" s="8" t="s">
        <v>8334</v>
      </c>
    </row>
    <row r="913" spans="1:9" ht="12.75" customHeight="1" x14ac:dyDescent="0.3">
      <c r="A913" s="8" t="s">
        <v>3285</v>
      </c>
      <c r="B913" s="8" t="s">
        <v>26</v>
      </c>
      <c r="C913" s="8" t="s">
        <v>5876</v>
      </c>
      <c r="D913">
        <v>0.03</v>
      </c>
      <c r="E913" s="8" t="s">
        <v>27</v>
      </c>
      <c r="F913" s="8" t="s">
        <v>21</v>
      </c>
      <c r="G913" s="8"/>
      <c r="H913" s="8" t="s">
        <v>3239</v>
      </c>
      <c r="I913" s="8" t="s">
        <v>8335</v>
      </c>
    </row>
    <row r="914" spans="1:9" ht="12.75" customHeight="1" x14ac:dyDescent="0.3">
      <c r="A914" s="8" t="s">
        <v>3287</v>
      </c>
      <c r="B914" s="8" t="s">
        <v>28</v>
      </c>
      <c r="C914" s="8" t="s">
        <v>5877</v>
      </c>
      <c r="D914">
        <v>5.2</v>
      </c>
      <c r="E914" s="8" t="s">
        <v>29</v>
      </c>
      <c r="F914" s="8" t="s">
        <v>21</v>
      </c>
      <c r="G914" s="8"/>
      <c r="H914" s="8" t="s">
        <v>3239</v>
      </c>
      <c r="I914" s="8" t="s">
        <v>8336</v>
      </c>
    </row>
    <row r="915" spans="1:9" ht="12.75" customHeight="1" x14ac:dyDescent="0.3">
      <c r="A915" s="8" t="s">
        <v>3289</v>
      </c>
      <c r="B915" s="8" t="s">
        <v>634</v>
      </c>
      <c r="C915" s="8" t="s">
        <v>5878</v>
      </c>
      <c r="D915">
        <v>1197000</v>
      </c>
      <c r="E915" s="8" t="s">
        <v>636</v>
      </c>
      <c r="F915" s="8" t="s">
        <v>21</v>
      </c>
      <c r="G915" s="8"/>
      <c r="H915" s="8" t="s">
        <v>3239</v>
      </c>
      <c r="I915" s="8" t="s">
        <v>8337</v>
      </c>
    </row>
    <row r="916" spans="1:9" ht="12.75" customHeight="1" x14ac:dyDescent="0.3">
      <c r="A916" s="8" t="s">
        <v>3966</v>
      </c>
      <c r="B916" s="8" t="s">
        <v>3967</v>
      </c>
      <c r="C916" s="8" t="s">
        <v>5879</v>
      </c>
      <c r="E916" s="8"/>
      <c r="F916" s="8" t="s">
        <v>21</v>
      </c>
      <c r="G916" s="8" t="s">
        <v>334</v>
      </c>
      <c r="H916" s="8" t="s">
        <v>3236</v>
      </c>
      <c r="I916" s="8" t="s">
        <v>8338</v>
      </c>
    </row>
    <row r="917" spans="1:9" ht="12.75" customHeight="1" x14ac:dyDescent="0.3">
      <c r="A917" s="8" t="s">
        <v>3294</v>
      </c>
      <c r="B917" s="8" t="s">
        <v>23</v>
      </c>
      <c r="C917" s="8" t="s">
        <v>5880</v>
      </c>
      <c r="D917">
        <v>23.7</v>
      </c>
      <c r="E917" s="8" t="s">
        <v>25</v>
      </c>
      <c r="F917" s="8" t="s">
        <v>21</v>
      </c>
      <c r="G917" s="8"/>
      <c r="H917" s="8" t="s">
        <v>3239</v>
      </c>
      <c r="I917" s="8" t="s">
        <v>8339</v>
      </c>
    </row>
    <row r="918" spans="1:9" ht="12.75" customHeight="1" x14ac:dyDescent="0.3">
      <c r="A918" s="8" t="s">
        <v>3296</v>
      </c>
      <c r="B918" s="8" t="s">
        <v>26</v>
      </c>
      <c r="C918" s="8" t="s">
        <v>5881</v>
      </c>
      <c r="D918">
        <v>0.03</v>
      </c>
      <c r="E918" s="8" t="s">
        <v>27</v>
      </c>
      <c r="F918" s="8" t="s">
        <v>21</v>
      </c>
      <c r="G918" s="8"/>
      <c r="H918" s="8" t="s">
        <v>3239</v>
      </c>
      <c r="I918" s="8" t="s">
        <v>8340</v>
      </c>
    </row>
    <row r="919" spans="1:9" ht="12.75" customHeight="1" x14ac:dyDescent="0.3">
      <c r="A919" s="8" t="s">
        <v>3298</v>
      </c>
      <c r="B919" s="8" t="s">
        <v>28</v>
      </c>
      <c r="C919" s="8" t="s">
        <v>5882</v>
      </c>
      <c r="D919">
        <v>5.2</v>
      </c>
      <c r="E919" s="8" t="s">
        <v>29</v>
      </c>
      <c r="F919" s="8" t="s">
        <v>21</v>
      </c>
      <c r="G919" s="8"/>
      <c r="H919" s="8" t="s">
        <v>3239</v>
      </c>
      <c r="I919" s="8" t="s">
        <v>8341</v>
      </c>
    </row>
    <row r="920" spans="1:9" ht="12.75" customHeight="1" x14ac:dyDescent="0.3">
      <c r="A920" s="8" t="s">
        <v>3300</v>
      </c>
      <c r="B920" s="8" t="s">
        <v>634</v>
      </c>
      <c r="C920" s="8" t="s">
        <v>5883</v>
      </c>
      <c r="D920">
        <v>1197000</v>
      </c>
      <c r="E920" s="8" t="s">
        <v>636</v>
      </c>
      <c r="F920" s="8" t="s">
        <v>21</v>
      </c>
      <c r="G920" s="8"/>
      <c r="H920" s="8" t="s">
        <v>3239</v>
      </c>
      <c r="I920" s="8" t="s">
        <v>8342</v>
      </c>
    </row>
    <row r="921" spans="1:9" ht="12.75" customHeight="1" x14ac:dyDescent="0.3">
      <c r="A921" s="8" t="s">
        <v>3973</v>
      </c>
      <c r="B921" s="8" t="s">
        <v>3974</v>
      </c>
      <c r="C921" s="8" t="s">
        <v>5884</v>
      </c>
      <c r="E921" s="8"/>
      <c r="F921" s="8" t="s">
        <v>21</v>
      </c>
      <c r="G921" s="8" t="s">
        <v>54</v>
      </c>
      <c r="H921" s="8" t="s">
        <v>3236</v>
      </c>
      <c r="I921" s="8" t="s">
        <v>8343</v>
      </c>
    </row>
    <row r="922" spans="1:9" ht="12.75" customHeight="1" x14ac:dyDescent="0.3">
      <c r="A922" s="8" t="s">
        <v>3310</v>
      </c>
      <c r="B922" s="8" t="s">
        <v>23</v>
      </c>
      <c r="C922" s="8" t="s">
        <v>5885</v>
      </c>
      <c r="D922">
        <v>23.7</v>
      </c>
      <c r="E922" s="8" t="s">
        <v>25</v>
      </c>
      <c r="F922" s="8" t="s">
        <v>21</v>
      </c>
      <c r="G922" s="8"/>
      <c r="H922" s="8" t="s">
        <v>3239</v>
      </c>
      <c r="I922" s="8" t="s">
        <v>8344</v>
      </c>
    </row>
    <row r="923" spans="1:9" ht="12.75" customHeight="1" x14ac:dyDescent="0.3">
      <c r="A923" s="8" t="s">
        <v>3312</v>
      </c>
      <c r="B923" s="8" t="s">
        <v>26</v>
      </c>
      <c r="C923" s="8" t="s">
        <v>5886</v>
      </c>
      <c r="D923">
        <v>2.5000000000000001E-2</v>
      </c>
      <c r="E923" s="8" t="s">
        <v>27</v>
      </c>
      <c r="F923" s="8" t="s">
        <v>21</v>
      </c>
      <c r="G923" s="8"/>
      <c r="H923" s="8" t="s">
        <v>3239</v>
      </c>
      <c r="I923" s="8" t="s">
        <v>8345</v>
      </c>
    </row>
    <row r="924" spans="1:9" ht="12.75" customHeight="1" x14ac:dyDescent="0.3">
      <c r="A924" s="8" t="s">
        <v>3314</v>
      </c>
      <c r="B924" s="8" t="s">
        <v>28</v>
      </c>
      <c r="C924" s="8" t="s">
        <v>5887</v>
      </c>
      <c r="D924">
        <v>5.2</v>
      </c>
      <c r="E924" s="8" t="s">
        <v>29</v>
      </c>
      <c r="F924" s="8" t="s">
        <v>21</v>
      </c>
      <c r="G924" s="8"/>
      <c r="H924" s="8" t="s">
        <v>3239</v>
      </c>
      <c r="I924" s="8" t="s">
        <v>8346</v>
      </c>
    </row>
    <row r="925" spans="1:9" ht="12.75" customHeight="1" x14ac:dyDescent="0.3">
      <c r="A925" s="8" t="s">
        <v>3318</v>
      </c>
      <c r="B925" s="8" t="s">
        <v>1054</v>
      </c>
      <c r="C925" s="8" t="s">
        <v>5888</v>
      </c>
      <c r="D925" t="s">
        <v>24</v>
      </c>
      <c r="E925" s="8" t="s">
        <v>1054</v>
      </c>
      <c r="F925" s="8" t="s">
        <v>21</v>
      </c>
      <c r="G925" s="8"/>
      <c r="H925" s="8" t="s">
        <v>3239</v>
      </c>
      <c r="I925" s="8" t="s">
        <v>8347</v>
      </c>
    </row>
    <row r="926" spans="1:9" ht="12.75" customHeight="1" x14ac:dyDescent="0.3">
      <c r="A926" s="8" t="s">
        <v>3320</v>
      </c>
      <c r="B926" s="8" t="s">
        <v>3321</v>
      </c>
      <c r="C926" s="8" t="s">
        <v>5889</v>
      </c>
      <c r="D926" t="s">
        <v>24</v>
      </c>
      <c r="E926" s="8" t="s">
        <v>3323</v>
      </c>
      <c r="F926" s="8" t="s">
        <v>21</v>
      </c>
      <c r="G926" s="8"/>
      <c r="H926" s="8" t="s">
        <v>3239</v>
      </c>
      <c r="I926" s="8" t="s">
        <v>8348</v>
      </c>
    </row>
    <row r="927" spans="1:9" ht="12.75" customHeight="1" x14ac:dyDescent="0.3">
      <c r="A927" s="8" t="s">
        <v>3320</v>
      </c>
      <c r="B927" s="8" t="s">
        <v>3324</v>
      </c>
      <c r="C927" s="8" t="s">
        <v>5890</v>
      </c>
      <c r="D927" t="s">
        <v>24</v>
      </c>
      <c r="E927" s="8" t="s">
        <v>3326</v>
      </c>
      <c r="F927" s="8" t="s">
        <v>21</v>
      </c>
      <c r="G927" s="8"/>
      <c r="H927" s="8" t="s">
        <v>3239</v>
      </c>
      <c r="I927" s="8" t="s">
        <v>8349</v>
      </c>
    </row>
    <row r="928" spans="1:9" ht="12.75" customHeight="1" x14ac:dyDescent="0.3">
      <c r="A928" s="8" t="s">
        <v>3320</v>
      </c>
      <c r="B928" s="8" t="s">
        <v>3327</v>
      </c>
      <c r="C928" s="8" t="s">
        <v>5891</v>
      </c>
      <c r="D928" t="s">
        <v>24</v>
      </c>
      <c r="E928" s="8" t="s">
        <v>3329</v>
      </c>
      <c r="F928" s="8" t="s">
        <v>21</v>
      </c>
      <c r="G928" s="8"/>
      <c r="H928" s="8" t="s">
        <v>3239</v>
      </c>
      <c r="I928" s="8" t="s">
        <v>8350</v>
      </c>
    </row>
    <row r="929" spans="1:9" ht="12.75" customHeight="1" x14ac:dyDescent="0.3">
      <c r="A929" s="8" t="s">
        <v>3330</v>
      </c>
      <c r="B929" s="8" t="s">
        <v>1013</v>
      </c>
      <c r="C929" s="8" t="s">
        <v>5892</v>
      </c>
      <c r="D929" t="s">
        <v>24</v>
      </c>
      <c r="E929" s="8" t="s">
        <v>1015</v>
      </c>
      <c r="F929" s="8" t="s">
        <v>21</v>
      </c>
      <c r="G929" s="8"/>
      <c r="H929" s="8" t="s">
        <v>3239</v>
      </c>
      <c r="I929" s="8" t="s">
        <v>8351</v>
      </c>
    </row>
    <row r="930" spans="1:9" ht="12.75" customHeight="1" x14ac:dyDescent="0.3">
      <c r="A930" s="8" t="s">
        <v>3332</v>
      </c>
      <c r="B930" s="8" t="s">
        <v>1049</v>
      </c>
      <c r="C930" s="8" t="s">
        <v>5893</v>
      </c>
      <c r="D930" t="s">
        <v>24</v>
      </c>
      <c r="E930" s="8" t="s">
        <v>1049</v>
      </c>
      <c r="F930" s="8" t="s">
        <v>21</v>
      </c>
      <c r="G930" s="8"/>
      <c r="H930" s="8" t="s">
        <v>3239</v>
      </c>
      <c r="I930" s="8" t="s">
        <v>8352</v>
      </c>
    </row>
    <row r="931" spans="1:9" ht="12.75" customHeight="1" x14ac:dyDescent="0.3">
      <c r="A931" s="8" t="s">
        <v>3334</v>
      </c>
      <c r="B931" s="8" t="s">
        <v>32</v>
      </c>
      <c r="C931" s="8" t="s">
        <v>5894</v>
      </c>
      <c r="D931" t="s">
        <v>24</v>
      </c>
      <c r="E931" s="8" t="s">
        <v>33</v>
      </c>
      <c r="F931" s="8" t="s">
        <v>21</v>
      </c>
      <c r="G931" s="8"/>
      <c r="H931" s="8" t="s">
        <v>3239</v>
      </c>
      <c r="I931" s="8" t="s">
        <v>8353</v>
      </c>
    </row>
    <row r="932" spans="1:9" ht="12.75" customHeight="1" x14ac:dyDescent="0.3">
      <c r="A932" s="8" t="s">
        <v>3336</v>
      </c>
      <c r="B932" s="8" t="s">
        <v>36</v>
      </c>
      <c r="C932" s="8" t="s">
        <v>5895</v>
      </c>
      <c r="D932">
        <v>1140000</v>
      </c>
      <c r="E932" s="8" t="s">
        <v>37</v>
      </c>
      <c r="F932" s="8" t="s">
        <v>21</v>
      </c>
      <c r="G932" s="8"/>
      <c r="H932" s="8" t="s">
        <v>3239</v>
      </c>
      <c r="I932" s="8" t="s">
        <v>8354</v>
      </c>
    </row>
    <row r="933" spans="1:9" ht="12.75" customHeight="1" x14ac:dyDescent="0.3">
      <c r="A933" s="8" t="s">
        <v>3338</v>
      </c>
      <c r="B933" s="8" t="s">
        <v>634</v>
      </c>
      <c r="C933" s="8" t="s">
        <v>5896</v>
      </c>
      <c r="D933">
        <v>1197000</v>
      </c>
      <c r="E933" s="8" t="s">
        <v>636</v>
      </c>
      <c r="F933" s="8" t="s">
        <v>21</v>
      </c>
      <c r="G933" s="8"/>
      <c r="H933" s="8" t="s">
        <v>3239</v>
      </c>
      <c r="I933" s="8" t="s">
        <v>8355</v>
      </c>
    </row>
    <row r="934" spans="1:9" ht="12.75" customHeight="1" x14ac:dyDescent="0.3">
      <c r="A934" s="8" t="s">
        <v>3340</v>
      </c>
      <c r="B934" s="8" t="s">
        <v>39</v>
      </c>
      <c r="C934" s="8" t="s">
        <v>5897</v>
      </c>
      <c r="D934">
        <v>5</v>
      </c>
      <c r="E934" s="8" t="s">
        <v>40</v>
      </c>
      <c r="F934" s="8" t="s">
        <v>21</v>
      </c>
      <c r="G934" s="8"/>
      <c r="H934" s="8" t="s">
        <v>3239</v>
      </c>
      <c r="I934" s="8" t="s">
        <v>8356</v>
      </c>
    </row>
    <row r="935" spans="1:9" ht="12.75" customHeight="1" x14ac:dyDescent="0.3">
      <c r="A935" s="8" t="s">
        <v>3342</v>
      </c>
      <c r="B935" s="8" t="s">
        <v>3343</v>
      </c>
      <c r="C935" s="8" t="s">
        <v>5898</v>
      </c>
      <c r="D935" t="s">
        <v>24</v>
      </c>
      <c r="E935" s="8" t="s">
        <v>3345</v>
      </c>
      <c r="F935" s="8" t="s">
        <v>21</v>
      </c>
      <c r="G935" s="8"/>
      <c r="H935" s="8" t="s">
        <v>3239</v>
      </c>
      <c r="I935" s="8" t="s">
        <v>8357</v>
      </c>
    </row>
    <row r="936" spans="1:9" ht="12.75" customHeight="1" x14ac:dyDescent="0.3">
      <c r="A936" s="8" t="s">
        <v>3342</v>
      </c>
      <c r="B936" s="8" t="s">
        <v>3346</v>
      </c>
      <c r="C936" s="8" t="s">
        <v>5899</v>
      </c>
      <c r="D936" t="s">
        <v>24</v>
      </c>
      <c r="E936" s="8" t="s">
        <v>3348</v>
      </c>
      <c r="F936" s="8" t="s">
        <v>21</v>
      </c>
      <c r="G936" s="8"/>
      <c r="H936" s="8" t="s">
        <v>3239</v>
      </c>
      <c r="I936" s="8" t="s">
        <v>8358</v>
      </c>
    </row>
    <row r="937" spans="1:9" ht="12.75" customHeight="1" x14ac:dyDescent="0.3">
      <c r="A937" s="8" t="s">
        <v>3342</v>
      </c>
      <c r="B937" s="8" t="s">
        <v>3349</v>
      </c>
      <c r="C937" s="8" t="s">
        <v>5900</v>
      </c>
      <c r="D937" t="s">
        <v>24</v>
      </c>
      <c r="E937" s="8" t="s">
        <v>3351</v>
      </c>
      <c r="F937" s="8" t="s">
        <v>21</v>
      </c>
      <c r="G937" s="8"/>
      <c r="H937" s="8" t="s">
        <v>3239</v>
      </c>
      <c r="I937" s="8" t="s">
        <v>8359</v>
      </c>
    </row>
    <row r="938" spans="1:9" ht="12.75" customHeight="1" x14ac:dyDescent="0.3">
      <c r="A938" s="8" t="s">
        <v>3342</v>
      </c>
      <c r="B938" s="8" t="s">
        <v>3352</v>
      </c>
      <c r="C938" s="8" t="s">
        <v>5901</v>
      </c>
      <c r="D938" t="s">
        <v>24</v>
      </c>
      <c r="E938" s="8" t="s">
        <v>3354</v>
      </c>
      <c r="F938" s="8" t="s">
        <v>21</v>
      </c>
      <c r="G938" s="8"/>
      <c r="H938" s="8" t="s">
        <v>3239</v>
      </c>
      <c r="I938" s="8" t="s">
        <v>8360</v>
      </c>
    </row>
    <row r="939" spans="1:9" ht="12.75" customHeight="1" x14ac:dyDescent="0.3">
      <c r="A939" s="8" t="s">
        <v>3342</v>
      </c>
      <c r="B939" s="8" t="s">
        <v>3355</v>
      </c>
      <c r="C939" s="8" t="s">
        <v>5902</v>
      </c>
      <c r="D939" t="s">
        <v>24</v>
      </c>
      <c r="E939" s="8" t="s">
        <v>3357</v>
      </c>
      <c r="F939" s="8" t="s">
        <v>21</v>
      </c>
      <c r="G939" s="8"/>
      <c r="H939" s="8" t="s">
        <v>3239</v>
      </c>
      <c r="I939" s="8" t="s">
        <v>8361</v>
      </c>
    </row>
    <row r="940" spans="1:9" ht="12.75" customHeight="1" x14ac:dyDescent="0.3">
      <c r="A940" s="8" t="s">
        <v>3342</v>
      </c>
      <c r="B940" s="8" t="s">
        <v>3358</v>
      </c>
      <c r="C940" s="8" t="s">
        <v>5903</v>
      </c>
      <c r="D940" t="s">
        <v>24</v>
      </c>
      <c r="E940" s="8" t="s">
        <v>3360</v>
      </c>
      <c r="F940" s="8" t="s">
        <v>21</v>
      </c>
      <c r="G940" s="8"/>
      <c r="H940" s="8" t="s">
        <v>3239</v>
      </c>
      <c r="I940" s="8" t="s">
        <v>8362</v>
      </c>
    </row>
    <row r="941" spans="1:9" ht="12.75" customHeight="1" x14ac:dyDescent="0.3">
      <c r="A941" s="8" t="s">
        <v>3342</v>
      </c>
      <c r="B941" s="8" t="s">
        <v>3361</v>
      </c>
      <c r="C941" s="8" t="s">
        <v>5904</v>
      </c>
      <c r="D941" t="s">
        <v>24</v>
      </c>
      <c r="E941" s="8" t="s">
        <v>3363</v>
      </c>
      <c r="F941" s="8" t="s">
        <v>21</v>
      </c>
      <c r="G941" s="8"/>
      <c r="H941" s="8" t="s">
        <v>3239</v>
      </c>
      <c r="I941" s="8" t="s">
        <v>8363</v>
      </c>
    </row>
    <row r="942" spans="1:9" ht="12.75" customHeight="1" x14ac:dyDescent="0.3">
      <c r="A942" s="8" t="s">
        <v>3342</v>
      </c>
      <c r="B942" s="8" t="s">
        <v>3364</v>
      </c>
      <c r="C942" s="8" t="s">
        <v>5905</v>
      </c>
      <c r="D942" t="s">
        <v>24</v>
      </c>
      <c r="E942" s="8" t="s">
        <v>3366</v>
      </c>
      <c r="F942" s="8" t="s">
        <v>21</v>
      </c>
      <c r="G942" s="8"/>
      <c r="H942" s="8" t="s">
        <v>3239</v>
      </c>
      <c r="I942" s="8" t="s">
        <v>8364</v>
      </c>
    </row>
    <row r="943" spans="1:9" ht="12.75" customHeight="1" x14ac:dyDescent="0.3">
      <c r="A943" s="8" t="s">
        <v>3342</v>
      </c>
      <c r="B943" s="8" t="s">
        <v>3367</v>
      </c>
      <c r="C943" s="8" t="s">
        <v>5906</v>
      </c>
      <c r="D943" t="s">
        <v>24</v>
      </c>
      <c r="E943" s="8" t="s">
        <v>3369</v>
      </c>
      <c r="F943" s="8" t="s">
        <v>21</v>
      </c>
      <c r="G943" s="8"/>
      <c r="H943" s="8" t="s">
        <v>3239</v>
      </c>
      <c r="I943" s="8" t="s">
        <v>8365</v>
      </c>
    </row>
    <row r="944" spans="1:9" ht="12.75" customHeight="1" x14ac:dyDescent="0.3">
      <c r="A944" s="8" t="s">
        <v>3372</v>
      </c>
      <c r="B944" s="8" t="s">
        <v>1009</v>
      </c>
      <c r="C944" s="8" t="s">
        <v>5907</v>
      </c>
      <c r="D944" t="s">
        <v>24</v>
      </c>
      <c r="E944" s="8" t="s">
        <v>1011</v>
      </c>
      <c r="F944" s="8" t="s">
        <v>21</v>
      </c>
      <c r="G944" s="8"/>
      <c r="H944" s="8" t="s">
        <v>3239</v>
      </c>
      <c r="I944" s="8" t="s">
        <v>8366</v>
      </c>
    </row>
  </sheetData>
  <sheetProtection sheet="1" objects="1" scenarios="1"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EB192-8FCC-455B-8FE7-75DBB05F7398}">
  <sheetPr>
    <outlinePr summaryBelow="0"/>
  </sheetPr>
  <dimension ref="A1:J923"/>
  <sheetViews>
    <sheetView showGridLines="0" workbookViewId="0">
      <pane ySplit="9" topLeftCell="A10" activePane="bottomLeft" state="frozen"/>
      <selection pane="bottomLeft" sqref="A1:XFD1048576"/>
    </sheetView>
  </sheetViews>
  <sheetFormatPr defaultRowHeight="12.75" customHeight="1" outlineLevelCol="1" x14ac:dyDescent="0.3"/>
  <cols>
    <col min="1" max="1" width="38.21875" bestFit="1" customWidth="1"/>
    <col min="2" max="2" width="79.88671875" bestFit="1" customWidth="1"/>
    <col min="3" max="3" width="97.88671875" hidden="1" customWidth="1" outlineLevel="1"/>
    <col min="4" max="4" width="12.6640625" bestFit="1" customWidth="1" collapsed="1"/>
    <col min="5" max="5" width="20.21875" bestFit="1" customWidth="1"/>
    <col min="6" max="6" width="6.33203125" bestFit="1" customWidth="1"/>
    <col min="7" max="7" width="16.33203125" bestFit="1" customWidth="1"/>
    <col min="8" max="8" width="5" bestFit="1" customWidth="1"/>
    <col min="9" max="9" width="36.33203125" hidden="1" customWidth="1" outlineLevel="1"/>
    <col min="10" max="10" width="8.88671875" collapsed="1"/>
  </cols>
  <sheetData>
    <row r="1" spans="1:9" ht="12.75" customHeight="1" x14ac:dyDescent="0.3">
      <c r="A1" s="13" t="s">
        <v>0</v>
      </c>
      <c r="B1" s="13" t="s">
        <v>1796</v>
      </c>
      <c r="C1" s="13"/>
      <c r="D1" s="13"/>
      <c r="E1" s="13"/>
      <c r="F1" s="13"/>
      <c r="G1" s="13"/>
      <c r="H1" s="13"/>
      <c r="I1" s="13"/>
    </row>
    <row r="2" spans="1:9" ht="12.75" customHeight="1" x14ac:dyDescent="0.3">
      <c r="A2" s="13" t="s">
        <v>1</v>
      </c>
      <c r="B2" s="13">
        <v>1</v>
      </c>
      <c r="C2" s="13"/>
      <c r="D2" s="13"/>
      <c r="E2" s="13"/>
      <c r="F2" s="13"/>
      <c r="G2" s="13"/>
      <c r="H2" s="13"/>
      <c r="I2" s="13"/>
    </row>
    <row r="3" spans="1:9" ht="12.75" customHeight="1" x14ac:dyDescent="0.3">
      <c r="A3" s="13" t="s">
        <v>2</v>
      </c>
      <c r="B3" s="13" t="s">
        <v>3</v>
      </c>
      <c r="C3" s="13"/>
      <c r="D3" s="13"/>
      <c r="E3" s="13"/>
      <c r="F3" s="13"/>
      <c r="G3" s="13"/>
      <c r="H3" s="13"/>
      <c r="I3" s="13"/>
    </row>
    <row r="4" spans="1:9" ht="12.75" customHeight="1" x14ac:dyDescent="0.3">
      <c r="A4" s="13" t="s">
        <v>4</v>
      </c>
      <c r="B4" s="13" t="s">
        <v>1797</v>
      </c>
      <c r="C4" s="13"/>
      <c r="D4" s="13"/>
      <c r="E4" s="13"/>
      <c r="F4" s="13"/>
      <c r="G4" s="13"/>
      <c r="H4" s="13"/>
      <c r="I4" s="13"/>
    </row>
    <row r="5" spans="1:9" ht="12.75" customHeight="1" x14ac:dyDescent="0.3">
      <c r="A5" s="13" t="s">
        <v>5</v>
      </c>
      <c r="B5" s="13" t="s">
        <v>6</v>
      </c>
      <c r="C5" s="13"/>
      <c r="D5" s="13"/>
      <c r="E5" s="13"/>
      <c r="F5" s="13"/>
      <c r="G5" s="13"/>
      <c r="H5" s="13"/>
      <c r="I5" s="13"/>
    </row>
    <row r="6" spans="1:9" ht="12.75" customHeight="1" x14ac:dyDescent="0.3">
      <c r="A6" s="13" t="s">
        <v>7</v>
      </c>
      <c r="B6" s="13" t="s">
        <v>8</v>
      </c>
      <c r="C6" s="13"/>
      <c r="D6" s="13"/>
      <c r="E6" s="13"/>
      <c r="F6" s="13"/>
      <c r="G6" s="13"/>
      <c r="H6" s="13"/>
      <c r="I6" s="13"/>
    </row>
    <row r="7" spans="1:9" ht="12.75" customHeight="1" x14ac:dyDescent="0.3">
      <c r="A7" s="13" t="s">
        <v>9</v>
      </c>
      <c r="B7" s="14">
        <v>45555.668703703705</v>
      </c>
      <c r="C7" s="13"/>
      <c r="D7" s="13"/>
      <c r="E7" s="13"/>
      <c r="F7" s="13"/>
      <c r="G7" s="13"/>
      <c r="H7" s="13"/>
      <c r="I7" s="13"/>
    </row>
    <row r="8" spans="1:9" ht="12.75" customHeight="1" x14ac:dyDescent="0.3">
      <c r="A8" s="1"/>
      <c r="B8" s="1"/>
      <c r="C8" s="1"/>
      <c r="D8" s="1"/>
      <c r="E8" s="1"/>
      <c r="F8" s="1"/>
      <c r="G8" s="1"/>
      <c r="H8" s="1"/>
      <c r="I8" s="1"/>
    </row>
    <row r="9" spans="1:9" ht="12.75" customHeight="1" x14ac:dyDescent="0.3">
      <c r="A9" s="16" t="s">
        <v>10</v>
      </c>
      <c r="B9" s="16" t="s">
        <v>11</v>
      </c>
      <c r="C9" s="16" t="s">
        <v>12</v>
      </c>
      <c r="D9" s="16" t="s">
        <v>13</v>
      </c>
      <c r="E9" s="16" t="s">
        <v>14</v>
      </c>
      <c r="F9" s="16" t="s">
        <v>15</v>
      </c>
      <c r="G9" s="16" t="s">
        <v>16</v>
      </c>
      <c r="H9" s="16" t="s">
        <v>17</v>
      </c>
      <c r="I9" s="16" t="s">
        <v>18</v>
      </c>
    </row>
    <row r="10" spans="1:9" ht="12.75" customHeight="1" x14ac:dyDescent="0.3">
      <c r="A10" s="15"/>
      <c r="B10" s="15"/>
      <c r="C10" s="15"/>
      <c r="D10" s="15"/>
      <c r="E10" s="15"/>
      <c r="F10" s="15"/>
      <c r="G10" s="15"/>
      <c r="H10" s="15"/>
      <c r="I10" s="15"/>
    </row>
    <row r="11" spans="1:9" ht="12.75" customHeight="1" x14ac:dyDescent="0.3">
      <c r="A11" s="8" t="s">
        <v>19</v>
      </c>
      <c r="B11" s="8" t="s">
        <v>20</v>
      </c>
      <c r="C11" s="8" t="s">
        <v>3999</v>
      </c>
      <c r="E11" s="8"/>
      <c r="F11" s="8" t="s">
        <v>21</v>
      </c>
      <c r="G11" s="8" t="s">
        <v>22</v>
      </c>
      <c r="H11" s="8" t="s">
        <v>3236</v>
      </c>
      <c r="I11" s="8" t="s">
        <v>6520</v>
      </c>
    </row>
    <row r="12" spans="1:9" ht="12.75" customHeight="1" x14ac:dyDescent="0.3">
      <c r="A12" s="8" t="s">
        <v>3237</v>
      </c>
      <c r="B12" s="8" t="s">
        <v>23</v>
      </c>
      <c r="C12" s="8" t="s">
        <v>4000</v>
      </c>
      <c r="D12">
        <v>22.92</v>
      </c>
      <c r="E12" s="8" t="s">
        <v>25</v>
      </c>
      <c r="F12" s="8" t="s">
        <v>21</v>
      </c>
      <c r="G12" s="8"/>
      <c r="H12" s="8" t="s">
        <v>3239</v>
      </c>
      <c r="I12" s="8" t="s">
        <v>6521</v>
      </c>
    </row>
    <row r="13" spans="1:9" ht="12.75" customHeight="1" x14ac:dyDescent="0.3">
      <c r="A13" s="8" t="s">
        <v>3240</v>
      </c>
      <c r="B13" s="8" t="s">
        <v>26</v>
      </c>
      <c r="C13" s="8" t="s">
        <v>4001</v>
      </c>
      <c r="D13">
        <v>-0.01</v>
      </c>
      <c r="E13" s="8" t="s">
        <v>27</v>
      </c>
      <c r="F13" s="8" t="s">
        <v>21</v>
      </c>
      <c r="G13" s="8"/>
      <c r="H13" s="8" t="s">
        <v>3239</v>
      </c>
      <c r="I13" s="8" t="s">
        <v>6522</v>
      </c>
    </row>
    <row r="14" spans="1:9" ht="12.75" customHeight="1" x14ac:dyDescent="0.3">
      <c r="A14" s="8" t="s">
        <v>3242</v>
      </c>
      <c r="B14" s="8" t="s">
        <v>28</v>
      </c>
      <c r="C14" s="8" t="s">
        <v>4002</v>
      </c>
      <c r="D14">
        <v>4.54</v>
      </c>
      <c r="E14" s="8" t="s">
        <v>29</v>
      </c>
      <c r="F14" s="8" t="s">
        <v>21</v>
      </c>
      <c r="G14" s="8"/>
      <c r="H14" s="8" t="s">
        <v>3239</v>
      </c>
      <c r="I14" s="8" t="s">
        <v>6523</v>
      </c>
    </row>
    <row r="15" spans="1:9" ht="12.75" customHeight="1" x14ac:dyDescent="0.3">
      <c r="A15" s="8" t="s">
        <v>3244</v>
      </c>
      <c r="B15" s="8" t="s">
        <v>3245</v>
      </c>
      <c r="C15" s="8" t="s">
        <v>4003</v>
      </c>
      <c r="D15">
        <v>3.06</v>
      </c>
      <c r="E15" s="8" t="s">
        <v>30</v>
      </c>
      <c r="F15" s="8" t="s">
        <v>21</v>
      </c>
      <c r="G15" s="8"/>
      <c r="H15" s="8" t="s">
        <v>3239</v>
      </c>
      <c r="I15" s="8" t="s">
        <v>6524</v>
      </c>
    </row>
    <row r="16" spans="1:9" ht="12.75" customHeight="1" x14ac:dyDescent="0.3">
      <c r="A16" s="8" t="s">
        <v>3247</v>
      </c>
      <c r="B16" s="8" t="s">
        <v>3248</v>
      </c>
      <c r="C16" s="8" t="s">
        <v>4004</v>
      </c>
      <c r="D16">
        <v>49.095607235142097</v>
      </c>
      <c r="E16" s="8" t="s">
        <v>329</v>
      </c>
      <c r="F16" s="8" t="s">
        <v>21</v>
      </c>
      <c r="G16" s="8"/>
      <c r="H16" s="8" t="s">
        <v>3239</v>
      </c>
      <c r="I16" s="8" t="s">
        <v>6525</v>
      </c>
    </row>
    <row r="17" spans="1:9" ht="12.75" customHeight="1" x14ac:dyDescent="0.3">
      <c r="A17" s="8" t="s">
        <v>3250</v>
      </c>
      <c r="B17" s="8" t="s">
        <v>3251</v>
      </c>
      <c r="C17" s="8" t="s">
        <v>4005</v>
      </c>
      <c r="D17">
        <v>90</v>
      </c>
      <c r="E17" s="8" t="s">
        <v>324</v>
      </c>
      <c r="F17" s="8" t="s">
        <v>21</v>
      </c>
      <c r="G17" s="8"/>
      <c r="H17" s="8" t="s">
        <v>3239</v>
      </c>
      <c r="I17" s="8" t="s">
        <v>6526</v>
      </c>
    </row>
    <row r="18" spans="1:9" ht="12.75" customHeight="1" x14ac:dyDescent="0.3">
      <c r="A18" s="8" t="s">
        <v>3253</v>
      </c>
      <c r="B18" s="8" t="s">
        <v>3254</v>
      </c>
      <c r="C18" s="8" t="s">
        <v>4006</v>
      </c>
      <c r="D18">
        <v>1.8260000000000001</v>
      </c>
      <c r="E18" s="8" t="s">
        <v>31</v>
      </c>
      <c r="F18" s="8" t="s">
        <v>21</v>
      </c>
      <c r="G18" s="8"/>
      <c r="H18" s="8" t="s">
        <v>3239</v>
      </c>
      <c r="I18" s="8" t="s">
        <v>6527</v>
      </c>
    </row>
    <row r="19" spans="1:9" ht="12.75" customHeight="1" x14ac:dyDescent="0.3">
      <c r="A19" s="8" t="s">
        <v>3256</v>
      </c>
      <c r="B19" s="8" t="s">
        <v>32</v>
      </c>
      <c r="C19" s="8" t="s">
        <v>4007</v>
      </c>
      <c r="D19">
        <v>53.7</v>
      </c>
      <c r="E19" s="8" t="s">
        <v>33</v>
      </c>
      <c r="F19" s="8" t="s">
        <v>21</v>
      </c>
      <c r="G19" s="8"/>
      <c r="H19" s="8" t="s">
        <v>3239</v>
      </c>
      <c r="I19" s="8" t="s">
        <v>6528</v>
      </c>
    </row>
    <row r="20" spans="1:9" ht="12.75" customHeight="1" x14ac:dyDescent="0.3">
      <c r="A20" s="8" t="s">
        <v>3258</v>
      </c>
      <c r="B20" s="8" t="s">
        <v>3259</v>
      </c>
      <c r="C20" s="8" t="s">
        <v>4008</v>
      </c>
      <c r="D20">
        <v>-1.16081805869544</v>
      </c>
      <c r="E20" s="8" t="s">
        <v>34</v>
      </c>
      <c r="F20" s="8" t="s">
        <v>21</v>
      </c>
      <c r="G20" s="8"/>
      <c r="H20" s="8" t="s">
        <v>3239</v>
      </c>
      <c r="I20" s="8" t="s">
        <v>6529</v>
      </c>
    </row>
    <row r="21" spans="1:9" ht="12.75" customHeight="1" x14ac:dyDescent="0.3">
      <c r="A21" s="8" t="s">
        <v>633</v>
      </c>
      <c r="B21" s="8" t="s">
        <v>634</v>
      </c>
      <c r="C21" s="8" t="s">
        <v>4009</v>
      </c>
      <c r="D21">
        <v>1508761.16</v>
      </c>
      <c r="E21" s="8" t="s">
        <v>636</v>
      </c>
      <c r="F21" s="8" t="s">
        <v>21</v>
      </c>
      <c r="G21" s="8"/>
      <c r="H21" s="8" t="s">
        <v>3239</v>
      </c>
      <c r="I21" s="8" t="s">
        <v>6530</v>
      </c>
    </row>
    <row r="22" spans="1:9" ht="12.75" customHeight="1" x14ac:dyDescent="0.3">
      <c r="A22" s="8" t="s">
        <v>3262</v>
      </c>
      <c r="B22" s="8" t="s">
        <v>3263</v>
      </c>
      <c r="C22" s="8" t="s">
        <v>4010</v>
      </c>
      <c r="D22">
        <v>0.159381655133642</v>
      </c>
      <c r="E22" s="8" t="s">
        <v>337</v>
      </c>
      <c r="F22" s="8" t="s">
        <v>21</v>
      </c>
      <c r="G22" s="8"/>
      <c r="H22" s="8" t="s">
        <v>3239</v>
      </c>
      <c r="I22" s="8" t="s">
        <v>6531</v>
      </c>
    </row>
    <row r="23" spans="1:9" ht="12.75" customHeight="1" x14ac:dyDescent="0.3">
      <c r="A23" s="8" t="s">
        <v>3265</v>
      </c>
      <c r="B23" s="8" t="s">
        <v>3266</v>
      </c>
      <c r="C23" s="8" t="s">
        <v>4011</v>
      </c>
      <c r="D23">
        <v>147.28682170542601</v>
      </c>
      <c r="E23" s="8" t="s">
        <v>269</v>
      </c>
      <c r="F23" s="8" t="s">
        <v>21</v>
      </c>
      <c r="G23" s="8"/>
      <c r="H23" s="8" t="s">
        <v>3239</v>
      </c>
      <c r="I23" s="8" t="s">
        <v>6532</v>
      </c>
    </row>
    <row r="24" spans="1:9" ht="12.75" customHeight="1" x14ac:dyDescent="0.3">
      <c r="A24" s="8" t="s">
        <v>3268</v>
      </c>
      <c r="B24" s="8" t="s">
        <v>3269</v>
      </c>
      <c r="C24" s="8" t="s">
        <v>4012</v>
      </c>
      <c r="D24">
        <v>135</v>
      </c>
      <c r="E24" s="8" t="s">
        <v>270</v>
      </c>
      <c r="F24" s="8" t="s">
        <v>21</v>
      </c>
      <c r="G24" s="8"/>
      <c r="H24" s="8" t="s">
        <v>3239</v>
      </c>
      <c r="I24" s="8" t="s">
        <v>6533</v>
      </c>
    </row>
    <row r="25" spans="1:9" ht="12.75" customHeight="1" x14ac:dyDescent="0.3">
      <c r="A25" s="8" t="s">
        <v>3271</v>
      </c>
      <c r="B25" s="8" t="s">
        <v>47</v>
      </c>
      <c r="C25" s="8" t="s">
        <v>4013</v>
      </c>
      <c r="D25">
        <v>12.5</v>
      </c>
      <c r="E25" s="8" t="s">
        <v>48</v>
      </c>
      <c r="F25" s="8" t="s">
        <v>21</v>
      </c>
      <c r="G25" s="8"/>
      <c r="H25" s="8" t="s">
        <v>3239</v>
      </c>
      <c r="I25" s="8" t="s">
        <v>6534</v>
      </c>
    </row>
    <row r="26" spans="1:9" ht="12.75" customHeight="1" x14ac:dyDescent="0.3">
      <c r="A26" s="8" t="s">
        <v>3273</v>
      </c>
      <c r="B26" s="8" t="s">
        <v>49</v>
      </c>
      <c r="C26" s="8" t="s">
        <v>4014</v>
      </c>
      <c r="E26" s="8"/>
      <c r="F26" s="8" t="s">
        <v>50</v>
      </c>
      <c r="G26" s="8" t="s">
        <v>333</v>
      </c>
      <c r="H26" s="8" t="s">
        <v>3236</v>
      </c>
      <c r="I26" s="8" t="s">
        <v>6535</v>
      </c>
    </row>
    <row r="27" spans="1:9" ht="12.75" customHeight="1" x14ac:dyDescent="0.3">
      <c r="A27" s="8" t="s">
        <v>51</v>
      </c>
      <c r="B27" s="8" t="s">
        <v>23</v>
      </c>
      <c r="C27" s="8" t="s">
        <v>4015</v>
      </c>
      <c r="D27">
        <v>20.16</v>
      </c>
      <c r="E27" s="8" t="s">
        <v>25</v>
      </c>
      <c r="F27" s="8" t="s">
        <v>21</v>
      </c>
      <c r="G27" s="8"/>
      <c r="H27" s="8" t="s">
        <v>3239</v>
      </c>
      <c r="I27" s="8" t="s">
        <v>6536</v>
      </c>
    </row>
    <row r="28" spans="1:9" ht="12.75" customHeight="1" x14ac:dyDescent="0.3">
      <c r="A28" s="8" t="s">
        <v>52</v>
      </c>
      <c r="B28" s="8" t="s">
        <v>26</v>
      </c>
      <c r="C28" s="8" t="s">
        <v>4016</v>
      </c>
      <c r="D28">
        <v>-0.18</v>
      </c>
      <c r="E28" s="8" t="s">
        <v>27</v>
      </c>
      <c r="F28" s="8" t="s">
        <v>21</v>
      </c>
      <c r="G28" s="8"/>
      <c r="H28" s="8" t="s">
        <v>3239</v>
      </c>
      <c r="I28" s="8" t="s">
        <v>6537</v>
      </c>
    </row>
    <row r="29" spans="1:9" ht="12.75" customHeight="1" x14ac:dyDescent="0.3">
      <c r="A29" s="8" t="s">
        <v>53</v>
      </c>
      <c r="B29" s="8" t="s">
        <v>28</v>
      </c>
      <c r="C29" s="8" t="s">
        <v>4017</v>
      </c>
      <c r="D29">
        <v>1.98</v>
      </c>
      <c r="E29" s="8" t="s">
        <v>29</v>
      </c>
      <c r="F29" s="8" t="s">
        <v>21</v>
      </c>
      <c r="G29" s="8"/>
      <c r="H29" s="8" t="s">
        <v>3239</v>
      </c>
      <c r="I29" s="8" t="s">
        <v>6538</v>
      </c>
    </row>
    <row r="30" spans="1:9" ht="12.75" customHeight="1" x14ac:dyDescent="0.3">
      <c r="A30" s="8" t="s">
        <v>3278</v>
      </c>
      <c r="B30" s="8" t="s">
        <v>634</v>
      </c>
      <c r="C30" s="8" t="s">
        <v>4018</v>
      </c>
      <c r="D30">
        <v>297061.15999999997</v>
      </c>
      <c r="E30" s="8" t="s">
        <v>636</v>
      </c>
      <c r="F30" s="8" t="s">
        <v>21</v>
      </c>
      <c r="G30" s="8"/>
      <c r="H30" s="8" t="s">
        <v>3239</v>
      </c>
      <c r="I30" s="8" t="s">
        <v>6539</v>
      </c>
    </row>
    <row r="31" spans="1:9" ht="12.75" customHeight="1" x14ac:dyDescent="0.3">
      <c r="A31" s="8" t="s">
        <v>4019</v>
      </c>
      <c r="B31" s="8" t="s">
        <v>4020</v>
      </c>
      <c r="C31" s="8" t="s">
        <v>4021</v>
      </c>
      <c r="E31" s="8"/>
      <c r="F31" s="8" t="s">
        <v>50</v>
      </c>
      <c r="G31" s="8" t="s">
        <v>332</v>
      </c>
      <c r="H31" s="8" t="s">
        <v>3236</v>
      </c>
      <c r="I31" s="8" t="s">
        <v>6540</v>
      </c>
    </row>
    <row r="32" spans="1:9" ht="12.75" customHeight="1" x14ac:dyDescent="0.3">
      <c r="A32" s="8" t="s">
        <v>3283</v>
      </c>
      <c r="B32" s="8" t="s">
        <v>23</v>
      </c>
      <c r="C32" s="8" t="s">
        <v>4022</v>
      </c>
      <c r="D32">
        <v>18.28</v>
      </c>
      <c r="E32" s="8" t="s">
        <v>25</v>
      </c>
      <c r="F32" s="8" t="s">
        <v>21</v>
      </c>
      <c r="G32" s="8"/>
      <c r="H32" s="8" t="s">
        <v>3239</v>
      </c>
      <c r="I32" s="8" t="s">
        <v>6541</v>
      </c>
    </row>
    <row r="33" spans="1:9" ht="12.75" customHeight="1" x14ac:dyDescent="0.3">
      <c r="A33" s="8" t="s">
        <v>3285</v>
      </c>
      <c r="B33" s="8" t="s">
        <v>26</v>
      </c>
      <c r="C33" s="8" t="s">
        <v>4023</v>
      </c>
      <c r="D33">
        <v>4.38</v>
      </c>
      <c r="E33" s="8" t="s">
        <v>27</v>
      </c>
      <c r="F33" s="8" t="s">
        <v>21</v>
      </c>
      <c r="G33" s="8"/>
      <c r="H33" s="8" t="s">
        <v>3239</v>
      </c>
      <c r="I33" s="8" t="s">
        <v>6542</v>
      </c>
    </row>
    <row r="34" spans="1:9" ht="12.75" customHeight="1" x14ac:dyDescent="0.3">
      <c r="A34" s="8" t="s">
        <v>3287</v>
      </c>
      <c r="B34" s="8" t="s">
        <v>28</v>
      </c>
      <c r="C34" s="8" t="s">
        <v>4024</v>
      </c>
      <c r="D34">
        <v>2.2000000000000002</v>
      </c>
      <c r="E34" s="8" t="s">
        <v>29</v>
      </c>
      <c r="F34" s="8" t="s">
        <v>21</v>
      </c>
      <c r="G34" s="8"/>
      <c r="H34" s="8" t="s">
        <v>3239</v>
      </c>
      <c r="I34" s="8" t="s">
        <v>6543</v>
      </c>
    </row>
    <row r="35" spans="1:9" ht="12.75" customHeight="1" x14ac:dyDescent="0.3">
      <c r="A35" s="8" t="s">
        <v>3289</v>
      </c>
      <c r="B35" s="8" t="s">
        <v>634</v>
      </c>
      <c r="C35" s="8" t="s">
        <v>4025</v>
      </c>
      <c r="D35">
        <v>7697.5</v>
      </c>
      <c r="E35" s="8" t="s">
        <v>636</v>
      </c>
      <c r="F35" s="8" t="s">
        <v>21</v>
      </c>
      <c r="G35" s="8"/>
      <c r="H35" s="8" t="s">
        <v>3239</v>
      </c>
      <c r="I35" s="8" t="s">
        <v>6544</v>
      </c>
    </row>
    <row r="36" spans="1:9" ht="12.75" customHeight="1" x14ac:dyDescent="0.3">
      <c r="A36" s="8" t="s">
        <v>4026</v>
      </c>
      <c r="B36" s="8" t="s">
        <v>4027</v>
      </c>
      <c r="C36" s="8" t="s">
        <v>4028</v>
      </c>
      <c r="E36" s="8"/>
      <c r="F36" s="8" t="s">
        <v>21</v>
      </c>
      <c r="G36" s="8" t="s">
        <v>334</v>
      </c>
      <c r="H36" s="8" t="s">
        <v>3236</v>
      </c>
      <c r="I36" s="8" t="s">
        <v>6545</v>
      </c>
    </row>
    <row r="37" spans="1:9" ht="12.75" customHeight="1" x14ac:dyDescent="0.3">
      <c r="A37" s="8" t="s">
        <v>3294</v>
      </c>
      <c r="B37" s="8" t="s">
        <v>23</v>
      </c>
      <c r="C37" s="8" t="s">
        <v>4029</v>
      </c>
      <c r="D37">
        <v>18.28</v>
      </c>
      <c r="E37" s="8" t="s">
        <v>25</v>
      </c>
      <c r="F37" s="8" t="s">
        <v>21</v>
      </c>
      <c r="G37" s="8"/>
      <c r="H37" s="8" t="s">
        <v>3239</v>
      </c>
      <c r="I37" s="8" t="s">
        <v>6546</v>
      </c>
    </row>
    <row r="38" spans="1:9" ht="12.75" customHeight="1" x14ac:dyDescent="0.3">
      <c r="A38" s="8" t="s">
        <v>3296</v>
      </c>
      <c r="B38" s="8" t="s">
        <v>26</v>
      </c>
      <c r="C38" s="8" t="s">
        <v>4030</v>
      </c>
      <c r="D38">
        <v>4.38</v>
      </c>
      <c r="E38" s="8" t="s">
        <v>27</v>
      </c>
      <c r="F38" s="8" t="s">
        <v>21</v>
      </c>
      <c r="G38" s="8"/>
      <c r="H38" s="8" t="s">
        <v>3239</v>
      </c>
      <c r="I38" s="8" t="s">
        <v>6547</v>
      </c>
    </row>
    <row r="39" spans="1:9" ht="12.75" customHeight="1" x14ac:dyDescent="0.3">
      <c r="A39" s="8" t="s">
        <v>3298</v>
      </c>
      <c r="B39" s="8" t="s">
        <v>28</v>
      </c>
      <c r="C39" s="8" t="s">
        <v>4031</v>
      </c>
      <c r="D39">
        <v>2.2000000000000002</v>
      </c>
      <c r="E39" s="8" t="s">
        <v>29</v>
      </c>
      <c r="F39" s="8" t="s">
        <v>21</v>
      </c>
      <c r="G39" s="8"/>
      <c r="H39" s="8" t="s">
        <v>3239</v>
      </c>
      <c r="I39" s="8" t="s">
        <v>6548</v>
      </c>
    </row>
    <row r="40" spans="1:9" ht="12.75" customHeight="1" x14ac:dyDescent="0.3">
      <c r="A40" s="8" t="s">
        <v>3300</v>
      </c>
      <c r="B40" s="8" t="s">
        <v>634</v>
      </c>
      <c r="C40" s="8" t="s">
        <v>4032</v>
      </c>
      <c r="D40">
        <v>6175</v>
      </c>
      <c r="E40" s="8" t="s">
        <v>636</v>
      </c>
      <c r="F40" s="8" t="s">
        <v>21</v>
      </c>
      <c r="G40" s="8"/>
      <c r="H40" s="8" t="s">
        <v>3239</v>
      </c>
      <c r="I40" s="8" t="s">
        <v>6549</v>
      </c>
    </row>
    <row r="41" spans="1:9" ht="12.75" customHeight="1" x14ac:dyDescent="0.3">
      <c r="A41" s="8" t="s">
        <v>4033</v>
      </c>
      <c r="B41" s="8" t="s">
        <v>4034</v>
      </c>
      <c r="C41" s="8" t="s">
        <v>4035</v>
      </c>
      <c r="E41" s="8"/>
      <c r="F41" s="8" t="s">
        <v>21</v>
      </c>
      <c r="G41" s="8" t="s">
        <v>54</v>
      </c>
      <c r="H41" s="8" t="s">
        <v>3236</v>
      </c>
      <c r="I41" s="8" t="s">
        <v>6550</v>
      </c>
    </row>
    <row r="42" spans="1:9" ht="12.75" customHeight="1" x14ac:dyDescent="0.3">
      <c r="A42" s="8" t="s">
        <v>3310</v>
      </c>
      <c r="B42" s="8" t="s">
        <v>23</v>
      </c>
      <c r="C42" s="8" t="s">
        <v>4036</v>
      </c>
      <c r="D42">
        <v>13.5</v>
      </c>
      <c r="E42" s="8" t="s">
        <v>25</v>
      </c>
      <c r="F42" s="8" t="s">
        <v>21</v>
      </c>
      <c r="G42" s="8"/>
      <c r="H42" s="8" t="s">
        <v>3239</v>
      </c>
      <c r="I42" s="8" t="s">
        <v>6551</v>
      </c>
    </row>
    <row r="43" spans="1:9" ht="12.75" customHeight="1" x14ac:dyDescent="0.3">
      <c r="A43" s="8" t="s">
        <v>3312</v>
      </c>
      <c r="B43" s="8" t="s">
        <v>26</v>
      </c>
      <c r="C43" s="8" t="s">
        <v>4037</v>
      </c>
      <c r="D43">
        <v>4</v>
      </c>
      <c r="E43" s="8" t="s">
        <v>27</v>
      </c>
      <c r="F43" s="8" t="s">
        <v>21</v>
      </c>
      <c r="G43" s="8"/>
      <c r="H43" s="8" t="s">
        <v>3239</v>
      </c>
      <c r="I43" s="8" t="s">
        <v>6552</v>
      </c>
    </row>
    <row r="44" spans="1:9" ht="12.75" customHeight="1" x14ac:dyDescent="0.3">
      <c r="A44" s="8" t="s">
        <v>3314</v>
      </c>
      <c r="B44" s="8" t="s">
        <v>28</v>
      </c>
      <c r="C44" s="8" t="s">
        <v>4038</v>
      </c>
      <c r="D44">
        <v>3.5</v>
      </c>
      <c r="E44" s="8" t="s">
        <v>29</v>
      </c>
      <c r="F44" s="8" t="s">
        <v>21</v>
      </c>
      <c r="G44" s="8"/>
      <c r="H44" s="8" t="s">
        <v>3239</v>
      </c>
      <c r="I44" s="8" t="s">
        <v>6553</v>
      </c>
    </row>
    <row r="45" spans="1:9" ht="12.75" customHeight="1" x14ac:dyDescent="0.3">
      <c r="A45" s="8" t="s">
        <v>3318</v>
      </c>
      <c r="B45" s="8" t="s">
        <v>1054</v>
      </c>
      <c r="C45" s="8" t="s">
        <v>4039</v>
      </c>
      <c r="D45" t="s">
        <v>24</v>
      </c>
      <c r="E45" s="8" t="s">
        <v>1054</v>
      </c>
      <c r="F45" s="8" t="s">
        <v>21</v>
      </c>
      <c r="G45" s="8"/>
      <c r="H45" s="8" t="s">
        <v>3239</v>
      </c>
      <c r="I45" s="8" t="s">
        <v>6554</v>
      </c>
    </row>
    <row r="46" spans="1:9" ht="12.75" customHeight="1" x14ac:dyDescent="0.3">
      <c r="A46" s="8" t="s">
        <v>3320</v>
      </c>
      <c r="B46" s="8" t="s">
        <v>3321</v>
      </c>
      <c r="C46" s="8" t="s">
        <v>4040</v>
      </c>
      <c r="D46" t="s">
        <v>24</v>
      </c>
      <c r="E46" s="8" t="s">
        <v>3323</v>
      </c>
      <c r="F46" s="8" t="s">
        <v>21</v>
      </c>
      <c r="G46" s="8"/>
      <c r="H46" s="8" t="s">
        <v>3239</v>
      </c>
      <c r="I46" s="8" t="s">
        <v>6555</v>
      </c>
    </row>
    <row r="47" spans="1:9" ht="12.75" customHeight="1" x14ac:dyDescent="0.3">
      <c r="A47" s="8" t="s">
        <v>3320</v>
      </c>
      <c r="B47" s="8" t="s">
        <v>3324</v>
      </c>
      <c r="C47" s="8" t="s">
        <v>4041</v>
      </c>
      <c r="D47" t="s">
        <v>24</v>
      </c>
      <c r="E47" s="8" t="s">
        <v>3326</v>
      </c>
      <c r="F47" s="8" t="s">
        <v>21</v>
      </c>
      <c r="G47" s="8"/>
      <c r="H47" s="8" t="s">
        <v>3239</v>
      </c>
      <c r="I47" s="8" t="s">
        <v>6556</v>
      </c>
    </row>
    <row r="48" spans="1:9" ht="12.75" customHeight="1" x14ac:dyDescent="0.3">
      <c r="A48" s="8" t="s">
        <v>3320</v>
      </c>
      <c r="B48" s="8" t="s">
        <v>3327</v>
      </c>
      <c r="C48" s="8" t="s">
        <v>4042</v>
      </c>
      <c r="D48" t="s">
        <v>24</v>
      </c>
      <c r="E48" s="8" t="s">
        <v>3329</v>
      </c>
      <c r="F48" s="8" t="s">
        <v>21</v>
      </c>
      <c r="G48" s="8"/>
      <c r="H48" s="8" t="s">
        <v>3239</v>
      </c>
      <c r="I48" s="8" t="s">
        <v>6557</v>
      </c>
    </row>
    <row r="49" spans="1:9" ht="12.75" customHeight="1" x14ac:dyDescent="0.3">
      <c r="A49" s="8" t="s">
        <v>3330</v>
      </c>
      <c r="B49" s="8" t="s">
        <v>1013</v>
      </c>
      <c r="C49" s="8" t="s">
        <v>4043</v>
      </c>
      <c r="D49" t="s">
        <v>24</v>
      </c>
      <c r="E49" s="8" t="s">
        <v>1015</v>
      </c>
      <c r="F49" s="8" t="s">
        <v>21</v>
      </c>
      <c r="G49" s="8"/>
      <c r="H49" s="8" t="s">
        <v>3239</v>
      </c>
      <c r="I49" s="8" t="s">
        <v>6558</v>
      </c>
    </row>
    <row r="50" spans="1:9" ht="12.75" customHeight="1" x14ac:dyDescent="0.3">
      <c r="A50" s="8" t="s">
        <v>3332</v>
      </c>
      <c r="B50" s="8" t="s">
        <v>1049</v>
      </c>
      <c r="C50" s="8" t="s">
        <v>4044</v>
      </c>
      <c r="D50" t="s">
        <v>24</v>
      </c>
      <c r="E50" s="8" t="s">
        <v>1049</v>
      </c>
      <c r="F50" s="8" t="s">
        <v>21</v>
      </c>
      <c r="G50" s="8"/>
      <c r="H50" s="8" t="s">
        <v>3239</v>
      </c>
      <c r="I50" s="8" t="s">
        <v>6559</v>
      </c>
    </row>
    <row r="51" spans="1:9" ht="12.75" customHeight="1" x14ac:dyDescent="0.3">
      <c r="A51" s="8" t="s">
        <v>3334</v>
      </c>
      <c r="B51" s="8" t="s">
        <v>32</v>
      </c>
      <c r="C51" s="8" t="s">
        <v>4045</v>
      </c>
      <c r="D51" t="s">
        <v>24</v>
      </c>
      <c r="E51" s="8" t="s">
        <v>33</v>
      </c>
      <c r="F51" s="8" t="s">
        <v>21</v>
      </c>
      <c r="G51" s="8"/>
      <c r="H51" s="8" t="s">
        <v>3239</v>
      </c>
      <c r="I51" s="8" t="s">
        <v>6560</v>
      </c>
    </row>
    <row r="52" spans="1:9" ht="12.75" customHeight="1" x14ac:dyDescent="0.3">
      <c r="A52" s="8" t="s">
        <v>3336</v>
      </c>
      <c r="B52" s="8" t="s">
        <v>36</v>
      </c>
      <c r="C52" s="8" t="s">
        <v>4046</v>
      </c>
      <c r="D52">
        <v>400</v>
      </c>
      <c r="E52" s="8" t="s">
        <v>37</v>
      </c>
      <c r="F52" s="8" t="s">
        <v>21</v>
      </c>
      <c r="G52" s="8"/>
      <c r="H52" s="8" t="s">
        <v>3239</v>
      </c>
      <c r="I52" s="8" t="s">
        <v>6561</v>
      </c>
    </row>
    <row r="53" spans="1:9" ht="12.75" customHeight="1" x14ac:dyDescent="0.3">
      <c r="A53" s="8" t="s">
        <v>3338</v>
      </c>
      <c r="B53" s="8" t="s">
        <v>634</v>
      </c>
      <c r="C53" s="8" t="s">
        <v>4047</v>
      </c>
      <c r="D53">
        <v>420</v>
      </c>
      <c r="E53" s="8" t="s">
        <v>636</v>
      </c>
      <c r="F53" s="8" t="s">
        <v>21</v>
      </c>
      <c r="G53" s="8"/>
      <c r="H53" s="8" t="s">
        <v>3239</v>
      </c>
      <c r="I53" s="8" t="s">
        <v>6562</v>
      </c>
    </row>
    <row r="54" spans="1:9" ht="12.75" customHeight="1" x14ac:dyDescent="0.3">
      <c r="A54" s="8" t="s">
        <v>3340</v>
      </c>
      <c r="B54" s="8" t="s">
        <v>39</v>
      </c>
      <c r="C54" s="8" t="s">
        <v>4048</v>
      </c>
      <c r="D54">
        <v>5</v>
      </c>
      <c r="E54" s="8" t="s">
        <v>40</v>
      </c>
      <c r="F54" s="8" t="s">
        <v>21</v>
      </c>
      <c r="G54" s="8"/>
      <c r="H54" s="8" t="s">
        <v>3239</v>
      </c>
      <c r="I54" s="8" t="s">
        <v>6563</v>
      </c>
    </row>
    <row r="55" spans="1:9" ht="12.75" customHeight="1" x14ac:dyDescent="0.3">
      <c r="A55" s="8" t="s">
        <v>3342</v>
      </c>
      <c r="B55" s="8" t="s">
        <v>3343</v>
      </c>
      <c r="C55" s="8" t="s">
        <v>4049</v>
      </c>
      <c r="D55" t="s">
        <v>24</v>
      </c>
      <c r="E55" s="8" t="s">
        <v>3345</v>
      </c>
      <c r="F55" s="8" t="s">
        <v>21</v>
      </c>
      <c r="G55" s="8"/>
      <c r="H55" s="8" t="s">
        <v>3239</v>
      </c>
      <c r="I55" s="8" t="s">
        <v>6564</v>
      </c>
    </row>
    <row r="56" spans="1:9" ht="12.75" customHeight="1" x14ac:dyDescent="0.3">
      <c r="A56" s="8" t="s">
        <v>3342</v>
      </c>
      <c r="B56" s="8" t="s">
        <v>3346</v>
      </c>
      <c r="C56" s="8" t="s">
        <v>4050</v>
      </c>
      <c r="D56" t="s">
        <v>24</v>
      </c>
      <c r="E56" s="8" t="s">
        <v>3348</v>
      </c>
      <c r="F56" s="8" t="s">
        <v>21</v>
      </c>
      <c r="G56" s="8"/>
      <c r="H56" s="8" t="s">
        <v>3239</v>
      </c>
      <c r="I56" s="8" t="s">
        <v>6565</v>
      </c>
    </row>
    <row r="57" spans="1:9" ht="12.75" customHeight="1" x14ac:dyDescent="0.3">
      <c r="A57" s="8" t="s">
        <v>3342</v>
      </c>
      <c r="B57" s="8" t="s">
        <v>3349</v>
      </c>
      <c r="C57" s="8" t="s">
        <v>4051</v>
      </c>
      <c r="D57" t="s">
        <v>24</v>
      </c>
      <c r="E57" s="8" t="s">
        <v>3351</v>
      </c>
      <c r="F57" s="8" t="s">
        <v>21</v>
      </c>
      <c r="G57" s="8"/>
      <c r="H57" s="8" t="s">
        <v>3239</v>
      </c>
      <c r="I57" s="8" t="s">
        <v>6566</v>
      </c>
    </row>
    <row r="58" spans="1:9" ht="12.75" customHeight="1" x14ac:dyDescent="0.3">
      <c r="A58" s="8" t="s">
        <v>3342</v>
      </c>
      <c r="B58" s="8" t="s">
        <v>3352</v>
      </c>
      <c r="C58" s="8" t="s">
        <v>4052</v>
      </c>
      <c r="D58" t="s">
        <v>24</v>
      </c>
      <c r="E58" s="8" t="s">
        <v>3354</v>
      </c>
      <c r="F58" s="8" t="s">
        <v>21</v>
      </c>
      <c r="G58" s="8"/>
      <c r="H58" s="8" t="s">
        <v>3239</v>
      </c>
      <c r="I58" s="8" t="s">
        <v>6567</v>
      </c>
    </row>
    <row r="59" spans="1:9" ht="12.75" customHeight="1" x14ac:dyDescent="0.3">
      <c r="A59" s="8" t="s">
        <v>3342</v>
      </c>
      <c r="B59" s="8" t="s">
        <v>3355</v>
      </c>
      <c r="C59" s="8" t="s">
        <v>4053</v>
      </c>
      <c r="D59" t="s">
        <v>24</v>
      </c>
      <c r="E59" s="8" t="s">
        <v>3357</v>
      </c>
      <c r="F59" s="8" t="s">
        <v>21</v>
      </c>
      <c r="G59" s="8"/>
      <c r="H59" s="8" t="s">
        <v>3239</v>
      </c>
      <c r="I59" s="8" t="s">
        <v>6568</v>
      </c>
    </row>
    <row r="60" spans="1:9" ht="12.75" customHeight="1" x14ac:dyDescent="0.3">
      <c r="A60" s="8" t="s">
        <v>3342</v>
      </c>
      <c r="B60" s="8" t="s">
        <v>3358</v>
      </c>
      <c r="C60" s="8" t="s">
        <v>4054</v>
      </c>
      <c r="D60" t="s">
        <v>24</v>
      </c>
      <c r="E60" s="8" t="s">
        <v>3360</v>
      </c>
      <c r="F60" s="8" t="s">
        <v>21</v>
      </c>
      <c r="G60" s="8"/>
      <c r="H60" s="8" t="s">
        <v>3239</v>
      </c>
      <c r="I60" s="8" t="s">
        <v>6569</v>
      </c>
    </row>
    <row r="61" spans="1:9" ht="12.75" customHeight="1" x14ac:dyDescent="0.3">
      <c r="A61" s="8" t="s">
        <v>3342</v>
      </c>
      <c r="B61" s="8" t="s">
        <v>3361</v>
      </c>
      <c r="C61" s="8" t="s">
        <v>4055</v>
      </c>
      <c r="D61" t="s">
        <v>24</v>
      </c>
      <c r="E61" s="8" t="s">
        <v>3363</v>
      </c>
      <c r="F61" s="8" t="s">
        <v>21</v>
      </c>
      <c r="G61" s="8"/>
      <c r="H61" s="8" t="s">
        <v>3239</v>
      </c>
      <c r="I61" s="8" t="s">
        <v>6570</v>
      </c>
    </row>
    <row r="62" spans="1:9" ht="12.75" customHeight="1" x14ac:dyDescent="0.3">
      <c r="A62" s="8" t="s">
        <v>3342</v>
      </c>
      <c r="B62" s="8" t="s">
        <v>3364</v>
      </c>
      <c r="C62" s="8" t="s">
        <v>4056</v>
      </c>
      <c r="D62" t="s">
        <v>24</v>
      </c>
      <c r="E62" s="8" t="s">
        <v>3366</v>
      </c>
      <c r="F62" s="8" t="s">
        <v>21</v>
      </c>
      <c r="G62" s="8"/>
      <c r="H62" s="8" t="s">
        <v>3239</v>
      </c>
      <c r="I62" s="8" t="s">
        <v>6571</v>
      </c>
    </row>
    <row r="63" spans="1:9" ht="12.75" customHeight="1" x14ac:dyDescent="0.3">
      <c r="A63" s="8" t="s">
        <v>3342</v>
      </c>
      <c r="B63" s="8" t="s">
        <v>3367</v>
      </c>
      <c r="C63" s="8" t="s">
        <v>4057</v>
      </c>
      <c r="D63" t="s">
        <v>24</v>
      </c>
      <c r="E63" s="8" t="s">
        <v>3369</v>
      </c>
      <c r="F63" s="8" t="s">
        <v>21</v>
      </c>
      <c r="G63" s="8"/>
      <c r="H63" s="8" t="s">
        <v>3239</v>
      </c>
      <c r="I63" s="8" t="s">
        <v>6572</v>
      </c>
    </row>
    <row r="64" spans="1:9" ht="12.75" customHeight="1" x14ac:dyDescent="0.3">
      <c r="A64" s="8" t="s">
        <v>3372</v>
      </c>
      <c r="B64" s="8" t="s">
        <v>1009</v>
      </c>
      <c r="C64" s="8" t="s">
        <v>4058</v>
      </c>
      <c r="D64" t="s">
        <v>24</v>
      </c>
      <c r="E64" s="8" t="s">
        <v>1011</v>
      </c>
      <c r="F64" s="8" t="s">
        <v>21</v>
      </c>
      <c r="G64" s="8"/>
      <c r="H64" s="8" t="s">
        <v>3239</v>
      </c>
      <c r="I64" s="8" t="s">
        <v>6573</v>
      </c>
    </row>
    <row r="65" spans="1:9" ht="12.75" customHeight="1" x14ac:dyDescent="0.3">
      <c r="A65" s="8" t="s">
        <v>3773</v>
      </c>
      <c r="B65" s="8" t="s">
        <v>4059</v>
      </c>
      <c r="C65" s="8" t="s">
        <v>4060</v>
      </c>
      <c r="E65" s="8"/>
      <c r="F65" s="8" t="s">
        <v>21</v>
      </c>
      <c r="G65" s="8" t="s">
        <v>54</v>
      </c>
      <c r="H65" s="8" t="s">
        <v>3236</v>
      </c>
      <c r="I65" s="8" t="s">
        <v>6574</v>
      </c>
    </row>
    <row r="66" spans="1:9" ht="12.75" customHeight="1" x14ac:dyDescent="0.3">
      <c r="A66" s="8" t="s">
        <v>3310</v>
      </c>
      <c r="B66" s="8" t="s">
        <v>23</v>
      </c>
      <c r="C66" s="8" t="s">
        <v>4061</v>
      </c>
      <c r="D66">
        <v>19</v>
      </c>
      <c r="E66" s="8" t="s">
        <v>25</v>
      </c>
      <c r="F66" s="8" t="s">
        <v>21</v>
      </c>
      <c r="G66" s="8"/>
      <c r="H66" s="8" t="s">
        <v>3239</v>
      </c>
      <c r="I66" s="8" t="s">
        <v>6575</v>
      </c>
    </row>
    <row r="67" spans="1:9" ht="12.75" customHeight="1" x14ac:dyDescent="0.3">
      <c r="A67" s="8" t="s">
        <v>3312</v>
      </c>
      <c r="B67" s="8" t="s">
        <v>26</v>
      </c>
      <c r="C67" s="8" t="s">
        <v>4062</v>
      </c>
      <c r="D67">
        <v>5.5</v>
      </c>
      <c r="E67" s="8" t="s">
        <v>27</v>
      </c>
      <c r="F67" s="8" t="s">
        <v>21</v>
      </c>
      <c r="G67" s="8"/>
      <c r="H67" s="8" t="s">
        <v>3239</v>
      </c>
      <c r="I67" s="8" t="s">
        <v>6576</v>
      </c>
    </row>
    <row r="68" spans="1:9" ht="12.75" customHeight="1" x14ac:dyDescent="0.3">
      <c r="A68" s="8" t="s">
        <v>3314</v>
      </c>
      <c r="B68" s="8" t="s">
        <v>28</v>
      </c>
      <c r="C68" s="8" t="s">
        <v>4063</v>
      </c>
      <c r="D68">
        <v>1.8</v>
      </c>
      <c r="E68" s="8" t="s">
        <v>29</v>
      </c>
      <c r="F68" s="8" t="s">
        <v>21</v>
      </c>
      <c r="G68" s="8"/>
      <c r="H68" s="8" t="s">
        <v>3239</v>
      </c>
      <c r="I68" s="8" t="s">
        <v>6577</v>
      </c>
    </row>
    <row r="69" spans="1:9" ht="12.75" customHeight="1" x14ac:dyDescent="0.3">
      <c r="A69" s="8" t="s">
        <v>3316</v>
      </c>
      <c r="B69" s="8" t="s">
        <v>754</v>
      </c>
      <c r="C69" s="8" t="s">
        <v>4064</v>
      </c>
      <c r="D69">
        <v>1.8</v>
      </c>
      <c r="E69" s="8" t="s">
        <v>756</v>
      </c>
      <c r="F69" s="8" t="s">
        <v>21</v>
      </c>
      <c r="G69" s="8"/>
      <c r="H69" s="8" t="s">
        <v>3239</v>
      </c>
      <c r="I69" s="8" t="s">
        <v>6578</v>
      </c>
    </row>
    <row r="70" spans="1:9" ht="12.75" customHeight="1" x14ac:dyDescent="0.3">
      <c r="A70" s="8" t="s">
        <v>3318</v>
      </c>
      <c r="B70" s="8" t="s">
        <v>1054</v>
      </c>
      <c r="C70" s="8" t="s">
        <v>4065</v>
      </c>
      <c r="D70" t="s">
        <v>1508</v>
      </c>
      <c r="E70" s="8" t="s">
        <v>1054</v>
      </c>
      <c r="F70" s="8" t="s">
        <v>21</v>
      </c>
      <c r="G70" s="8"/>
      <c r="H70" s="8" t="s">
        <v>3239</v>
      </c>
      <c r="I70" s="8" t="s">
        <v>6579</v>
      </c>
    </row>
    <row r="71" spans="1:9" ht="12.75" customHeight="1" x14ac:dyDescent="0.3">
      <c r="A71" s="8" t="s">
        <v>3320</v>
      </c>
      <c r="B71" s="8" t="s">
        <v>3321</v>
      </c>
      <c r="C71" s="8" t="s">
        <v>4066</v>
      </c>
      <c r="D71">
        <v>19</v>
      </c>
      <c r="E71" s="8" t="s">
        <v>3323</v>
      </c>
      <c r="F71" s="8" t="s">
        <v>21</v>
      </c>
      <c r="G71" s="8"/>
      <c r="H71" s="8" t="s">
        <v>3239</v>
      </c>
      <c r="I71" s="8" t="s">
        <v>6580</v>
      </c>
    </row>
    <row r="72" spans="1:9" ht="12.75" customHeight="1" x14ac:dyDescent="0.3">
      <c r="A72" s="8" t="s">
        <v>3320</v>
      </c>
      <c r="B72" s="8" t="s">
        <v>3324</v>
      </c>
      <c r="C72" s="8" t="s">
        <v>4067</v>
      </c>
      <c r="D72">
        <v>5.5</v>
      </c>
      <c r="E72" s="8" t="s">
        <v>3326</v>
      </c>
      <c r="F72" s="8" t="s">
        <v>21</v>
      </c>
      <c r="G72" s="8"/>
      <c r="H72" s="8" t="s">
        <v>3239</v>
      </c>
      <c r="I72" s="8" t="s">
        <v>6581</v>
      </c>
    </row>
    <row r="73" spans="1:9" ht="12.75" customHeight="1" x14ac:dyDescent="0.3">
      <c r="A73" s="8" t="s">
        <v>3320</v>
      </c>
      <c r="B73" s="8" t="s">
        <v>3327</v>
      </c>
      <c r="C73" s="8" t="s">
        <v>4068</v>
      </c>
      <c r="D73">
        <v>1.8</v>
      </c>
      <c r="E73" s="8" t="s">
        <v>3329</v>
      </c>
      <c r="F73" s="8" t="s">
        <v>21</v>
      </c>
      <c r="G73" s="8"/>
      <c r="H73" s="8" t="s">
        <v>3239</v>
      </c>
      <c r="I73" s="8" t="s">
        <v>6582</v>
      </c>
    </row>
    <row r="74" spans="1:9" ht="12.75" customHeight="1" x14ac:dyDescent="0.3">
      <c r="A74" s="8" t="s">
        <v>3330</v>
      </c>
      <c r="B74" s="8" t="s">
        <v>1013</v>
      </c>
      <c r="C74" s="8" t="s">
        <v>4069</v>
      </c>
      <c r="D74">
        <v>2.8</v>
      </c>
      <c r="E74" s="8" t="s">
        <v>1015</v>
      </c>
      <c r="F74" s="8" t="s">
        <v>21</v>
      </c>
      <c r="G74" s="8"/>
      <c r="H74" s="8" t="s">
        <v>3239</v>
      </c>
      <c r="I74" s="8" t="s">
        <v>6583</v>
      </c>
    </row>
    <row r="75" spans="1:9" ht="12.75" customHeight="1" x14ac:dyDescent="0.3">
      <c r="A75" s="8" t="s">
        <v>3332</v>
      </c>
      <c r="B75" s="8" t="s">
        <v>1049</v>
      </c>
      <c r="C75" s="8" t="s">
        <v>4070</v>
      </c>
      <c r="D75" t="s">
        <v>1374</v>
      </c>
      <c r="E75" s="8" t="s">
        <v>1049</v>
      </c>
      <c r="F75" s="8" t="s">
        <v>21</v>
      </c>
      <c r="G75" s="8"/>
      <c r="H75" s="8" t="s">
        <v>3239</v>
      </c>
      <c r="I75" s="8" t="s">
        <v>6584</v>
      </c>
    </row>
    <row r="76" spans="1:9" ht="12.75" customHeight="1" x14ac:dyDescent="0.3">
      <c r="A76" s="8" t="s">
        <v>3334</v>
      </c>
      <c r="B76" s="8" t="s">
        <v>32</v>
      </c>
      <c r="C76" s="8" t="s">
        <v>4071</v>
      </c>
      <c r="D76">
        <v>1.8</v>
      </c>
      <c r="E76" s="8" t="s">
        <v>33</v>
      </c>
      <c r="F76" s="8" t="s">
        <v>21</v>
      </c>
      <c r="G76" s="8"/>
      <c r="H76" s="8" t="s">
        <v>3239</v>
      </c>
      <c r="I76" s="8" t="s">
        <v>6585</v>
      </c>
    </row>
    <row r="77" spans="1:9" ht="12.75" customHeight="1" x14ac:dyDescent="0.3">
      <c r="A77" s="8" t="s">
        <v>3336</v>
      </c>
      <c r="B77" s="8" t="s">
        <v>36</v>
      </c>
      <c r="C77" s="8" t="s">
        <v>4072</v>
      </c>
      <c r="D77">
        <v>5125</v>
      </c>
      <c r="E77" s="8" t="s">
        <v>37</v>
      </c>
      <c r="F77" s="8" t="s">
        <v>21</v>
      </c>
      <c r="G77" s="8"/>
      <c r="H77" s="8" t="s">
        <v>3239</v>
      </c>
      <c r="I77" s="8" t="s">
        <v>6586</v>
      </c>
    </row>
    <row r="78" spans="1:9" ht="12.75" customHeight="1" x14ac:dyDescent="0.3">
      <c r="A78" s="8" t="s">
        <v>3338</v>
      </c>
      <c r="B78" s="8" t="s">
        <v>634</v>
      </c>
      <c r="C78" s="8" t="s">
        <v>4073</v>
      </c>
      <c r="D78">
        <v>5125</v>
      </c>
      <c r="E78" s="8" t="s">
        <v>636</v>
      </c>
      <c r="F78" s="8" t="s">
        <v>21</v>
      </c>
      <c r="G78" s="8"/>
      <c r="H78" s="8" t="s">
        <v>3239</v>
      </c>
      <c r="I78" s="8" t="s">
        <v>6587</v>
      </c>
    </row>
    <row r="79" spans="1:9" ht="12.75" customHeight="1" x14ac:dyDescent="0.3">
      <c r="A79" s="8" t="s">
        <v>3340</v>
      </c>
      <c r="B79" s="8" t="s">
        <v>39</v>
      </c>
      <c r="C79" s="8" t="s">
        <v>4074</v>
      </c>
      <c r="D79">
        <v>0</v>
      </c>
      <c r="E79" s="8" t="s">
        <v>40</v>
      </c>
      <c r="F79" s="8" t="s">
        <v>21</v>
      </c>
      <c r="G79" s="8"/>
      <c r="H79" s="8" t="s">
        <v>3239</v>
      </c>
      <c r="I79" s="8" t="s">
        <v>6588</v>
      </c>
    </row>
    <row r="80" spans="1:9" ht="12.75" customHeight="1" x14ac:dyDescent="0.3">
      <c r="A80" s="8" t="s">
        <v>3342</v>
      </c>
      <c r="B80" s="8" t="s">
        <v>3343</v>
      </c>
      <c r="C80" s="8" t="s">
        <v>4075</v>
      </c>
      <c r="D80">
        <v>0</v>
      </c>
      <c r="E80" s="8" t="s">
        <v>3345</v>
      </c>
      <c r="F80" s="8" t="s">
        <v>21</v>
      </c>
      <c r="G80" s="8"/>
      <c r="H80" s="8" t="s">
        <v>3239</v>
      </c>
      <c r="I80" s="8" t="s">
        <v>6589</v>
      </c>
    </row>
    <row r="81" spans="1:9" ht="12.75" customHeight="1" x14ac:dyDescent="0.3">
      <c r="A81" s="8" t="s">
        <v>3342</v>
      </c>
      <c r="B81" s="8" t="s">
        <v>3346</v>
      </c>
      <c r="C81" s="8" t="s">
        <v>4076</v>
      </c>
      <c r="D81">
        <v>0</v>
      </c>
      <c r="E81" s="8" t="s">
        <v>3348</v>
      </c>
      <c r="F81" s="8" t="s">
        <v>21</v>
      </c>
      <c r="G81" s="8"/>
      <c r="H81" s="8" t="s">
        <v>3239</v>
      </c>
      <c r="I81" s="8" t="s">
        <v>6590</v>
      </c>
    </row>
    <row r="82" spans="1:9" ht="12.75" customHeight="1" x14ac:dyDescent="0.3">
      <c r="A82" s="8" t="s">
        <v>3342</v>
      </c>
      <c r="B82" s="8" t="s">
        <v>3349</v>
      </c>
      <c r="C82" s="8" t="s">
        <v>4077</v>
      </c>
      <c r="D82">
        <v>1</v>
      </c>
      <c r="E82" s="8" t="s">
        <v>3351</v>
      </c>
      <c r="F82" s="8" t="s">
        <v>21</v>
      </c>
      <c r="G82" s="8"/>
      <c r="H82" s="8" t="s">
        <v>3239</v>
      </c>
      <c r="I82" s="8" t="s">
        <v>6591</v>
      </c>
    </row>
    <row r="83" spans="1:9" ht="12.75" customHeight="1" x14ac:dyDescent="0.3">
      <c r="A83" s="8" t="s">
        <v>3342</v>
      </c>
      <c r="B83" s="8" t="s">
        <v>3352</v>
      </c>
      <c r="C83" s="8" t="s">
        <v>4078</v>
      </c>
      <c r="D83">
        <v>0</v>
      </c>
      <c r="E83" s="8" t="s">
        <v>3354</v>
      </c>
      <c r="F83" s="8" t="s">
        <v>21</v>
      </c>
      <c r="G83" s="8"/>
      <c r="H83" s="8" t="s">
        <v>3239</v>
      </c>
      <c r="I83" s="8" t="s">
        <v>6592</v>
      </c>
    </row>
    <row r="84" spans="1:9" ht="12.75" customHeight="1" x14ac:dyDescent="0.3">
      <c r="A84" s="8" t="s">
        <v>3342</v>
      </c>
      <c r="B84" s="8" t="s">
        <v>3355</v>
      </c>
      <c r="C84" s="8" t="s">
        <v>4079</v>
      </c>
      <c r="D84">
        <v>1</v>
      </c>
      <c r="E84" s="8" t="s">
        <v>3357</v>
      </c>
      <c r="F84" s="8" t="s">
        <v>21</v>
      </c>
      <c r="G84" s="8"/>
      <c r="H84" s="8" t="s">
        <v>3239</v>
      </c>
      <c r="I84" s="8" t="s">
        <v>6593</v>
      </c>
    </row>
    <row r="85" spans="1:9" ht="12.75" customHeight="1" x14ac:dyDescent="0.3">
      <c r="A85" s="8" t="s">
        <v>3342</v>
      </c>
      <c r="B85" s="8" t="s">
        <v>3358</v>
      </c>
      <c r="C85" s="8" t="s">
        <v>4080</v>
      </c>
      <c r="D85">
        <v>0</v>
      </c>
      <c r="E85" s="8" t="s">
        <v>3360</v>
      </c>
      <c r="F85" s="8" t="s">
        <v>21</v>
      </c>
      <c r="G85" s="8"/>
      <c r="H85" s="8" t="s">
        <v>3239</v>
      </c>
      <c r="I85" s="8" t="s">
        <v>6594</v>
      </c>
    </row>
    <row r="86" spans="1:9" ht="12.75" customHeight="1" x14ac:dyDescent="0.3">
      <c r="A86" s="8" t="s">
        <v>3342</v>
      </c>
      <c r="B86" s="8" t="s">
        <v>3361</v>
      </c>
      <c r="C86" s="8" t="s">
        <v>4081</v>
      </c>
      <c r="D86">
        <v>-1</v>
      </c>
      <c r="E86" s="8" t="s">
        <v>3363</v>
      </c>
      <c r="F86" s="8" t="s">
        <v>21</v>
      </c>
      <c r="G86" s="8"/>
      <c r="H86" s="8" t="s">
        <v>3239</v>
      </c>
      <c r="I86" s="8" t="s">
        <v>6595</v>
      </c>
    </row>
    <row r="87" spans="1:9" ht="12.75" customHeight="1" x14ac:dyDescent="0.3">
      <c r="A87" s="8" t="s">
        <v>3342</v>
      </c>
      <c r="B87" s="8" t="s">
        <v>3364</v>
      </c>
      <c r="C87" s="8" t="s">
        <v>4082</v>
      </c>
      <c r="D87">
        <v>0</v>
      </c>
      <c r="E87" s="8" t="s">
        <v>3366</v>
      </c>
      <c r="F87" s="8" t="s">
        <v>21</v>
      </c>
      <c r="G87" s="8"/>
      <c r="H87" s="8" t="s">
        <v>3239</v>
      </c>
      <c r="I87" s="8" t="s">
        <v>6596</v>
      </c>
    </row>
    <row r="88" spans="1:9" ht="12.75" customHeight="1" x14ac:dyDescent="0.3">
      <c r="A88" s="8" t="s">
        <v>3342</v>
      </c>
      <c r="B88" s="8" t="s">
        <v>3367</v>
      </c>
      <c r="C88" s="8" t="s">
        <v>4083</v>
      </c>
      <c r="D88">
        <v>0</v>
      </c>
      <c r="E88" s="8" t="s">
        <v>3369</v>
      </c>
      <c r="F88" s="8" t="s">
        <v>21</v>
      </c>
      <c r="G88" s="8"/>
      <c r="H88" s="8" t="s">
        <v>3239</v>
      </c>
      <c r="I88" s="8" t="s">
        <v>6597</v>
      </c>
    </row>
    <row r="89" spans="1:9" ht="12.75" customHeight="1" x14ac:dyDescent="0.3">
      <c r="A89" s="8" t="s">
        <v>3370</v>
      </c>
      <c r="B89" s="8" t="s">
        <v>353</v>
      </c>
      <c r="C89" s="8" t="s">
        <v>4084</v>
      </c>
      <c r="D89">
        <v>5</v>
      </c>
      <c r="E89" s="8" t="s">
        <v>355</v>
      </c>
      <c r="F89" s="8" t="s">
        <v>21</v>
      </c>
      <c r="G89" s="8"/>
      <c r="H89" s="8" t="s">
        <v>3239</v>
      </c>
      <c r="I89" s="8" t="s">
        <v>6598</v>
      </c>
    </row>
    <row r="90" spans="1:9" ht="12.75" customHeight="1" x14ac:dyDescent="0.3">
      <c r="A90" s="8" t="s">
        <v>3372</v>
      </c>
      <c r="B90" s="8" t="s">
        <v>1009</v>
      </c>
      <c r="C90" s="8" t="s">
        <v>4085</v>
      </c>
      <c r="D90">
        <v>1.8</v>
      </c>
      <c r="E90" s="8" t="s">
        <v>1011</v>
      </c>
      <c r="F90" s="8" t="s">
        <v>21</v>
      </c>
      <c r="G90" s="8"/>
      <c r="H90" s="8" t="s">
        <v>3239</v>
      </c>
      <c r="I90" s="8" t="s">
        <v>6599</v>
      </c>
    </row>
    <row r="91" spans="1:9" ht="12.75" customHeight="1" x14ac:dyDescent="0.3">
      <c r="A91" s="8" t="s">
        <v>4086</v>
      </c>
      <c r="B91" s="8" t="s">
        <v>4087</v>
      </c>
      <c r="C91" s="8" t="s">
        <v>4088</v>
      </c>
      <c r="E91" s="8"/>
      <c r="F91" s="8" t="s">
        <v>21</v>
      </c>
      <c r="G91" s="8" t="s">
        <v>1824</v>
      </c>
      <c r="H91" s="8" t="s">
        <v>3236</v>
      </c>
      <c r="I91" s="8" t="s">
        <v>6600</v>
      </c>
    </row>
    <row r="92" spans="1:9" ht="12.75" customHeight="1" x14ac:dyDescent="0.3">
      <c r="A92" s="8" t="s">
        <v>3377</v>
      </c>
      <c r="B92" s="8" t="s">
        <v>344</v>
      </c>
      <c r="C92" s="8" t="s">
        <v>4089</v>
      </c>
      <c r="D92">
        <v>1.0249999999999999</v>
      </c>
      <c r="E92" s="8" t="s">
        <v>346</v>
      </c>
      <c r="F92" s="8" t="s">
        <v>21</v>
      </c>
      <c r="G92" s="8"/>
      <c r="H92" s="8" t="s">
        <v>3239</v>
      </c>
      <c r="I92" s="8" t="s">
        <v>6601</v>
      </c>
    </row>
    <row r="93" spans="1:9" ht="12.75" customHeight="1" x14ac:dyDescent="0.3">
      <c r="A93" s="8" t="s">
        <v>4090</v>
      </c>
      <c r="B93" s="8" t="s">
        <v>4091</v>
      </c>
      <c r="C93" s="8" t="s">
        <v>4092</v>
      </c>
      <c r="E93" s="8"/>
      <c r="F93" s="8" t="s">
        <v>21</v>
      </c>
      <c r="G93" s="8" t="s">
        <v>54</v>
      </c>
      <c r="H93" s="8" t="s">
        <v>3236</v>
      </c>
      <c r="I93" s="8" t="s">
        <v>6602</v>
      </c>
    </row>
    <row r="94" spans="1:9" ht="12.75" customHeight="1" x14ac:dyDescent="0.3">
      <c r="A94" s="8" t="s">
        <v>3310</v>
      </c>
      <c r="B94" s="8" t="s">
        <v>23</v>
      </c>
      <c r="C94" s="8" t="s">
        <v>4093</v>
      </c>
      <c r="D94">
        <v>33.5</v>
      </c>
      <c r="E94" s="8" t="s">
        <v>25</v>
      </c>
      <c r="F94" s="8" t="s">
        <v>21</v>
      </c>
      <c r="G94" s="8"/>
      <c r="H94" s="8" t="s">
        <v>3239</v>
      </c>
      <c r="I94" s="8" t="s">
        <v>6603</v>
      </c>
    </row>
    <row r="95" spans="1:9" ht="12.75" customHeight="1" x14ac:dyDescent="0.3">
      <c r="A95" s="8" t="s">
        <v>3312</v>
      </c>
      <c r="B95" s="8" t="s">
        <v>26</v>
      </c>
      <c r="C95" s="8" t="s">
        <v>4094</v>
      </c>
      <c r="D95">
        <v>-0.5</v>
      </c>
      <c r="E95" s="8" t="s">
        <v>27</v>
      </c>
      <c r="F95" s="8" t="s">
        <v>21</v>
      </c>
      <c r="G95" s="8"/>
      <c r="H95" s="8" t="s">
        <v>3239</v>
      </c>
      <c r="I95" s="8" t="s">
        <v>6604</v>
      </c>
    </row>
    <row r="96" spans="1:9" ht="12.75" customHeight="1" x14ac:dyDescent="0.3">
      <c r="A96" s="8" t="s">
        <v>3314</v>
      </c>
      <c r="B96" s="8" t="s">
        <v>28</v>
      </c>
      <c r="C96" s="8" t="s">
        <v>4095</v>
      </c>
      <c r="D96">
        <v>2.5</v>
      </c>
      <c r="E96" s="8" t="s">
        <v>29</v>
      </c>
      <c r="F96" s="8" t="s">
        <v>21</v>
      </c>
      <c r="G96" s="8"/>
      <c r="H96" s="8" t="s">
        <v>3239</v>
      </c>
      <c r="I96" s="8" t="s">
        <v>6605</v>
      </c>
    </row>
    <row r="97" spans="1:9" ht="12.75" customHeight="1" x14ac:dyDescent="0.3">
      <c r="A97" s="8" t="s">
        <v>3318</v>
      </c>
      <c r="B97" s="8" t="s">
        <v>1054</v>
      </c>
      <c r="C97" s="8" t="s">
        <v>4096</v>
      </c>
      <c r="D97" t="s">
        <v>24</v>
      </c>
      <c r="E97" s="8" t="s">
        <v>1054</v>
      </c>
      <c r="F97" s="8" t="s">
        <v>21</v>
      </c>
      <c r="G97" s="8"/>
      <c r="H97" s="8" t="s">
        <v>3239</v>
      </c>
      <c r="I97" s="8" t="s">
        <v>6606</v>
      </c>
    </row>
    <row r="98" spans="1:9" ht="12.75" customHeight="1" x14ac:dyDescent="0.3">
      <c r="A98" s="8" t="s">
        <v>3320</v>
      </c>
      <c r="B98" s="8" t="s">
        <v>3321</v>
      </c>
      <c r="C98" s="8" t="s">
        <v>4097</v>
      </c>
      <c r="D98" t="s">
        <v>24</v>
      </c>
      <c r="E98" s="8" t="s">
        <v>3323</v>
      </c>
      <c r="F98" s="8" t="s">
        <v>21</v>
      </c>
      <c r="G98" s="8"/>
      <c r="H98" s="8" t="s">
        <v>3239</v>
      </c>
      <c r="I98" s="8" t="s">
        <v>6607</v>
      </c>
    </row>
    <row r="99" spans="1:9" ht="12.75" customHeight="1" x14ac:dyDescent="0.3">
      <c r="A99" s="8" t="s">
        <v>3320</v>
      </c>
      <c r="B99" s="8" t="s">
        <v>3324</v>
      </c>
      <c r="C99" s="8" t="s">
        <v>4098</v>
      </c>
      <c r="D99" t="s">
        <v>24</v>
      </c>
      <c r="E99" s="8" t="s">
        <v>3326</v>
      </c>
      <c r="F99" s="8" t="s">
        <v>21</v>
      </c>
      <c r="G99" s="8"/>
      <c r="H99" s="8" t="s">
        <v>3239</v>
      </c>
      <c r="I99" s="8" t="s">
        <v>6608</v>
      </c>
    </row>
    <row r="100" spans="1:9" ht="12.75" customHeight="1" x14ac:dyDescent="0.3">
      <c r="A100" s="8" t="s">
        <v>3320</v>
      </c>
      <c r="B100" s="8" t="s">
        <v>3327</v>
      </c>
      <c r="C100" s="8" t="s">
        <v>4099</v>
      </c>
      <c r="D100" t="s">
        <v>24</v>
      </c>
      <c r="E100" s="8" t="s">
        <v>3329</v>
      </c>
      <c r="F100" s="8" t="s">
        <v>21</v>
      </c>
      <c r="G100" s="8"/>
      <c r="H100" s="8" t="s">
        <v>3239</v>
      </c>
      <c r="I100" s="8" t="s">
        <v>6609</v>
      </c>
    </row>
    <row r="101" spans="1:9" ht="12.75" customHeight="1" x14ac:dyDescent="0.3">
      <c r="A101" s="8" t="s">
        <v>3330</v>
      </c>
      <c r="B101" s="8" t="s">
        <v>1013</v>
      </c>
      <c r="C101" s="8" t="s">
        <v>4100</v>
      </c>
      <c r="D101" t="s">
        <v>24</v>
      </c>
      <c r="E101" s="8" t="s">
        <v>1015</v>
      </c>
      <c r="F101" s="8" t="s">
        <v>21</v>
      </c>
      <c r="G101" s="8"/>
      <c r="H101" s="8" t="s">
        <v>3239</v>
      </c>
      <c r="I101" s="8" t="s">
        <v>6610</v>
      </c>
    </row>
    <row r="102" spans="1:9" ht="12.75" customHeight="1" x14ac:dyDescent="0.3">
      <c r="A102" s="8" t="s">
        <v>3332</v>
      </c>
      <c r="B102" s="8" t="s">
        <v>1049</v>
      </c>
      <c r="C102" s="8" t="s">
        <v>4101</v>
      </c>
      <c r="D102" t="s">
        <v>24</v>
      </c>
      <c r="E102" s="8" t="s">
        <v>1049</v>
      </c>
      <c r="F102" s="8" t="s">
        <v>21</v>
      </c>
      <c r="G102" s="8"/>
      <c r="H102" s="8" t="s">
        <v>3239</v>
      </c>
      <c r="I102" s="8" t="s">
        <v>6611</v>
      </c>
    </row>
    <row r="103" spans="1:9" ht="12.75" customHeight="1" x14ac:dyDescent="0.3">
      <c r="A103" s="8" t="s">
        <v>3334</v>
      </c>
      <c r="B103" s="8" t="s">
        <v>32</v>
      </c>
      <c r="C103" s="8" t="s">
        <v>4102</v>
      </c>
      <c r="D103" t="s">
        <v>24</v>
      </c>
      <c r="E103" s="8" t="s">
        <v>33</v>
      </c>
      <c r="F103" s="8" t="s">
        <v>21</v>
      </c>
      <c r="G103" s="8"/>
      <c r="H103" s="8" t="s">
        <v>3239</v>
      </c>
      <c r="I103" s="8" t="s">
        <v>6612</v>
      </c>
    </row>
    <row r="104" spans="1:9" ht="12.75" customHeight="1" x14ac:dyDescent="0.3">
      <c r="A104" s="8" t="s">
        <v>3336</v>
      </c>
      <c r="B104" s="8" t="s">
        <v>36</v>
      </c>
      <c r="C104" s="8" t="s">
        <v>4103</v>
      </c>
      <c r="D104">
        <v>600</v>
      </c>
      <c r="E104" s="8" t="s">
        <v>37</v>
      </c>
      <c r="F104" s="8" t="s">
        <v>21</v>
      </c>
      <c r="G104" s="8"/>
      <c r="H104" s="8" t="s">
        <v>3239</v>
      </c>
      <c r="I104" s="8" t="s">
        <v>6613</v>
      </c>
    </row>
    <row r="105" spans="1:9" ht="12.75" customHeight="1" x14ac:dyDescent="0.3">
      <c r="A105" s="8" t="s">
        <v>3338</v>
      </c>
      <c r="B105" s="8" t="s">
        <v>634</v>
      </c>
      <c r="C105" s="8" t="s">
        <v>4104</v>
      </c>
      <c r="D105">
        <v>630</v>
      </c>
      <c r="E105" s="8" t="s">
        <v>636</v>
      </c>
      <c r="F105" s="8" t="s">
        <v>21</v>
      </c>
      <c r="G105" s="8"/>
      <c r="H105" s="8" t="s">
        <v>3239</v>
      </c>
      <c r="I105" s="8" t="s">
        <v>6614</v>
      </c>
    </row>
    <row r="106" spans="1:9" ht="12.75" customHeight="1" x14ac:dyDescent="0.3">
      <c r="A106" s="8" t="s">
        <v>3340</v>
      </c>
      <c r="B106" s="8" t="s">
        <v>39</v>
      </c>
      <c r="C106" s="8" t="s">
        <v>4105</v>
      </c>
      <c r="D106">
        <v>5</v>
      </c>
      <c r="E106" s="8" t="s">
        <v>40</v>
      </c>
      <c r="F106" s="8" t="s">
        <v>21</v>
      </c>
      <c r="G106" s="8"/>
      <c r="H106" s="8" t="s">
        <v>3239</v>
      </c>
      <c r="I106" s="8" t="s">
        <v>6615</v>
      </c>
    </row>
    <row r="107" spans="1:9" ht="12.75" customHeight="1" x14ac:dyDescent="0.3">
      <c r="A107" s="8" t="s">
        <v>3342</v>
      </c>
      <c r="B107" s="8" t="s">
        <v>3343</v>
      </c>
      <c r="C107" s="8" t="s">
        <v>4106</v>
      </c>
      <c r="D107" t="s">
        <v>24</v>
      </c>
      <c r="E107" s="8" t="s">
        <v>3345</v>
      </c>
      <c r="F107" s="8" t="s">
        <v>21</v>
      </c>
      <c r="G107" s="8"/>
      <c r="H107" s="8" t="s">
        <v>3239</v>
      </c>
      <c r="I107" s="8" t="s">
        <v>6616</v>
      </c>
    </row>
    <row r="108" spans="1:9" ht="12.75" customHeight="1" x14ac:dyDescent="0.3">
      <c r="A108" s="8" t="s">
        <v>3342</v>
      </c>
      <c r="B108" s="8" t="s">
        <v>3346</v>
      </c>
      <c r="C108" s="8" t="s">
        <v>4107</v>
      </c>
      <c r="D108" t="s">
        <v>24</v>
      </c>
      <c r="E108" s="8" t="s">
        <v>3348</v>
      </c>
      <c r="F108" s="8" t="s">
        <v>21</v>
      </c>
      <c r="G108" s="8"/>
      <c r="H108" s="8" t="s">
        <v>3239</v>
      </c>
      <c r="I108" s="8" t="s">
        <v>6617</v>
      </c>
    </row>
    <row r="109" spans="1:9" ht="12.75" customHeight="1" x14ac:dyDescent="0.3">
      <c r="A109" s="8" t="s">
        <v>3342</v>
      </c>
      <c r="B109" s="8" t="s">
        <v>3349</v>
      </c>
      <c r="C109" s="8" t="s">
        <v>4108</v>
      </c>
      <c r="D109" t="s">
        <v>24</v>
      </c>
      <c r="E109" s="8" t="s">
        <v>3351</v>
      </c>
      <c r="F109" s="8" t="s">
        <v>21</v>
      </c>
      <c r="G109" s="8"/>
      <c r="H109" s="8" t="s">
        <v>3239</v>
      </c>
      <c r="I109" s="8" t="s">
        <v>6618</v>
      </c>
    </row>
    <row r="110" spans="1:9" ht="12.75" customHeight="1" x14ac:dyDescent="0.3">
      <c r="A110" s="8" t="s">
        <v>3342</v>
      </c>
      <c r="B110" s="8" t="s">
        <v>3352</v>
      </c>
      <c r="C110" s="8" t="s">
        <v>4109</v>
      </c>
      <c r="D110" t="s">
        <v>24</v>
      </c>
      <c r="E110" s="8" t="s">
        <v>3354</v>
      </c>
      <c r="F110" s="8" t="s">
        <v>21</v>
      </c>
      <c r="G110" s="8"/>
      <c r="H110" s="8" t="s">
        <v>3239</v>
      </c>
      <c r="I110" s="8" t="s">
        <v>6619</v>
      </c>
    </row>
    <row r="111" spans="1:9" ht="12.75" customHeight="1" x14ac:dyDescent="0.3">
      <c r="A111" s="8" t="s">
        <v>3342</v>
      </c>
      <c r="B111" s="8" t="s">
        <v>3355</v>
      </c>
      <c r="C111" s="8" t="s">
        <v>4110</v>
      </c>
      <c r="D111" t="s">
        <v>24</v>
      </c>
      <c r="E111" s="8" t="s">
        <v>3357</v>
      </c>
      <c r="F111" s="8" t="s">
        <v>21</v>
      </c>
      <c r="G111" s="8"/>
      <c r="H111" s="8" t="s">
        <v>3239</v>
      </c>
      <c r="I111" s="8" t="s">
        <v>6620</v>
      </c>
    </row>
    <row r="112" spans="1:9" ht="12.75" customHeight="1" x14ac:dyDescent="0.3">
      <c r="A112" s="8" t="s">
        <v>3342</v>
      </c>
      <c r="B112" s="8" t="s">
        <v>3358</v>
      </c>
      <c r="C112" s="8" t="s">
        <v>4111</v>
      </c>
      <c r="D112" t="s">
        <v>24</v>
      </c>
      <c r="E112" s="8" t="s">
        <v>3360</v>
      </c>
      <c r="F112" s="8" t="s">
        <v>21</v>
      </c>
      <c r="G112" s="8"/>
      <c r="H112" s="8" t="s">
        <v>3239</v>
      </c>
      <c r="I112" s="8" t="s">
        <v>6621</v>
      </c>
    </row>
    <row r="113" spans="1:9" ht="12.75" customHeight="1" x14ac:dyDescent="0.3">
      <c r="A113" s="8" t="s">
        <v>3342</v>
      </c>
      <c r="B113" s="8" t="s">
        <v>3361</v>
      </c>
      <c r="C113" s="8" t="s">
        <v>4112</v>
      </c>
      <c r="D113" t="s">
        <v>24</v>
      </c>
      <c r="E113" s="8" t="s">
        <v>3363</v>
      </c>
      <c r="F113" s="8" t="s">
        <v>21</v>
      </c>
      <c r="G113" s="8"/>
      <c r="H113" s="8" t="s">
        <v>3239</v>
      </c>
      <c r="I113" s="8" t="s">
        <v>6622</v>
      </c>
    </row>
    <row r="114" spans="1:9" ht="12.75" customHeight="1" x14ac:dyDescent="0.3">
      <c r="A114" s="8" t="s">
        <v>3342</v>
      </c>
      <c r="B114" s="8" t="s">
        <v>3364</v>
      </c>
      <c r="C114" s="8" t="s">
        <v>4113</v>
      </c>
      <c r="D114" t="s">
        <v>24</v>
      </c>
      <c r="E114" s="8" t="s">
        <v>3366</v>
      </c>
      <c r="F114" s="8" t="s">
        <v>21</v>
      </c>
      <c r="G114" s="8"/>
      <c r="H114" s="8" t="s">
        <v>3239</v>
      </c>
      <c r="I114" s="8" t="s">
        <v>6623</v>
      </c>
    </row>
    <row r="115" spans="1:9" ht="12.75" customHeight="1" x14ac:dyDescent="0.3">
      <c r="A115" s="8" t="s">
        <v>3342</v>
      </c>
      <c r="B115" s="8" t="s">
        <v>3367</v>
      </c>
      <c r="C115" s="8" t="s">
        <v>4114</v>
      </c>
      <c r="D115" t="s">
        <v>24</v>
      </c>
      <c r="E115" s="8" t="s">
        <v>3369</v>
      </c>
      <c r="F115" s="8" t="s">
        <v>21</v>
      </c>
      <c r="G115" s="8"/>
      <c r="H115" s="8" t="s">
        <v>3239</v>
      </c>
      <c r="I115" s="8" t="s">
        <v>6624</v>
      </c>
    </row>
    <row r="116" spans="1:9" ht="12.75" customHeight="1" x14ac:dyDescent="0.3">
      <c r="A116" s="8" t="s">
        <v>3372</v>
      </c>
      <c r="B116" s="8" t="s">
        <v>1009</v>
      </c>
      <c r="C116" s="8" t="s">
        <v>4115</v>
      </c>
      <c r="D116" t="s">
        <v>24</v>
      </c>
      <c r="E116" s="8" t="s">
        <v>1011</v>
      </c>
      <c r="F116" s="8" t="s">
        <v>21</v>
      </c>
      <c r="G116" s="8"/>
      <c r="H116" s="8" t="s">
        <v>3239</v>
      </c>
      <c r="I116" s="8" t="s">
        <v>6625</v>
      </c>
    </row>
    <row r="117" spans="1:9" ht="12.75" customHeight="1" x14ac:dyDescent="0.3">
      <c r="A117" s="8" t="s">
        <v>4116</v>
      </c>
      <c r="B117" s="8" t="s">
        <v>4117</v>
      </c>
      <c r="C117" s="8" t="s">
        <v>4118</v>
      </c>
      <c r="E117" s="8"/>
      <c r="F117" s="8" t="s">
        <v>21</v>
      </c>
      <c r="G117" s="8" t="s">
        <v>334</v>
      </c>
      <c r="H117" s="8" t="s">
        <v>3236</v>
      </c>
      <c r="I117" s="8" t="s">
        <v>6626</v>
      </c>
    </row>
    <row r="118" spans="1:9" ht="12.75" customHeight="1" x14ac:dyDescent="0.3">
      <c r="A118" s="8" t="s">
        <v>3294</v>
      </c>
      <c r="B118" s="8" t="s">
        <v>23</v>
      </c>
      <c r="C118" s="8" t="s">
        <v>4119</v>
      </c>
      <c r="D118">
        <v>12.510999999999999</v>
      </c>
      <c r="E118" s="8" t="s">
        <v>25</v>
      </c>
      <c r="F118" s="8" t="s">
        <v>21</v>
      </c>
      <c r="G118" s="8"/>
      <c r="H118" s="8" t="s">
        <v>3239</v>
      </c>
      <c r="I118" s="8" t="s">
        <v>6627</v>
      </c>
    </row>
    <row r="119" spans="1:9" ht="12.75" customHeight="1" x14ac:dyDescent="0.3">
      <c r="A119" s="8" t="s">
        <v>3296</v>
      </c>
      <c r="B119" s="8" t="s">
        <v>26</v>
      </c>
      <c r="C119" s="8" t="s">
        <v>4120</v>
      </c>
      <c r="D119">
        <v>2.8620000000000001</v>
      </c>
      <c r="E119" s="8" t="s">
        <v>27</v>
      </c>
      <c r="F119" s="8" t="s">
        <v>21</v>
      </c>
      <c r="G119" s="8"/>
      <c r="H119" s="8" t="s">
        <v>3239</v>
      </c>
      <c r="I119" s="8" t="s">
        <v>6628</v>
      </c>
    </row>
    <row r="120" spans="1:9" ht="12.75" customHeight="1" x14ac:dyDescent="0.3">
      <c r="A120" s="8" t="s">
        <v>3298</v>
      </c>
      <c r="B120" s="8" t="s">
        <v>28</v>
      </c>
      <c r="C120" s="8" t="s">
        <v>4121</v>
      </c>
      <c r="D120">
        <v>3.048</v>
      </c>
      <c r="E120" s="8" t="s">
        <v>29</v>
      </c>
      <c r="F120" s="8" t="s">
        <v>21</v>
      </c>
      <c r="G120" s="8"/>
      <c r="H120" s="8" t="s">
        <v>3239</v>
      </c>
      <c r="I120" s="8" t="s">
        <v>6629</v>
      </c>
    </row>
    <row r="121" spans="1:9" ht="12.75" customHeight="1" x14ac:dyDescent="0.3">
      <c r="A121" s="8" t="s">
        <v>3300</v>
      </c>
      <c r="B121" s="8" t="s">
        <v>634</v>
      </c>
      <c r="C121" s="8" t="s">
        <v>4122</v>
      </c>
      <c r="D121">
        <v>1522.5</v>
      </c>
      <c r="E121" s="8" t="s">
        <v>636</v>
      </c>
      <c r="F121" s="8" t="s">
        <v>21</v>
      </c>
      <c r="G121" s="8"/>
      <c r="H121" s="8" t="s">
        <v>3239</v>
      </c>
      <c r="I121" s="8" t="s">
        <v>6630</v>
      </c>
    </row>
    <row r="122" spans="1:9" ht="12.75" customHeight="1" x14ac:dyDescent="0.3">
      <c r="A122" s="8" t="s">
        <v>4123</v>
      </c>
      <c r="B122" s="8" t="s">
        <v>4124</v>
      </c>
      <c r="C122" s="8" t="s">
        <v>4125</v>
      </c>
      <c r="E122" s="8"/>
      <c r="F122" s="8" t="s">
        <v>21</v>
      </c>
      <c r="G122" s="8" t="s">
        <v>54</v>
      </c>
      <c r="H122" s="8" t="s">
        <v>3236</v>
      </c>
      <c r="I122" s="8" t="s">
        <v>6631</v>
      </c>
    </row>
    <row r="123" spans="1:9" ht="12.75" customHeight="1" x14ac:dyDescent="0.3">
      <c r="A123" s="8" t="s">
        <v>3310</v>
      </c>
      <c r="B123" s="8" t="s">
        <v>23</v>
      </c>
      <c r="C123" s="8" t="s">
        <v>4126</v>
      </c>
      <c r="D123">
        <v>27</v>
      </c>
      <c r="E123" s="8" t="s">
        <v>25</v>
      </c>
      <c r="F123" s="8" t="s">
        <v>21</v>
      </c>
      <c r="G123" s="8"/>
      <c r="H123" s="8" t="s">
        <v>3239</v>
      </c>
      <c r="I123" s="8" t="s">
        <v>6632</v>
      </c>
    </row>
    <row r="124" spans="1:9" ht="12.75" customHeight="1" x14ac:dyDescent="0.3">
      <c r="A124" s="8" t="s">
        <v>3312</v>
      </c>
      <c r="B124" s="8" t="s">
        <v>26</v>
      </c>
      <c r="C124" s="8" t="s">
        <v>4127</v>
      </c>
      <c r="D124">
        <v>2.5</v>
      </c>
      <c r="E124" s="8" t="s">
        <v>27</v>
      </c>
      <c r="F124" s="8" t="s">
        <v>21</v>
      </c>
      <c r="G124" s="8"/>
      <c r="H124" s="8" t="s">
        <v>3239</v>
      </c>
      <c r="I124" s="8" t="s">
        <v>6633</v>
      </c>
    </row>
    <row r="125" spans="1:9" ht="12.75" customHeight="1" x14ac:dyDescent="0.3">
      <c r="A125" s="8" t="s">
        <v>3314</v>
      </c>
      <c r="B125" s="8" t="s">
        <v>28</v>
      </c>
      <c r="C125" s="8" t="s">
        <v>4128</v>
      </c>
      <c r="D125">
        <v>2.5</v>
      </c>
      <c r="E125" s="8" t="s">
        <v>29</v>
      </c>
      <c r="F125" s="8" t="s">
        <v>21</v>
      </c>
      <c r="G125" s="8"/>
      <c r="H125" s="8" t="s">
        <v>3239</v>
      </c>
      <c r="I125" s="8" t="s">
        <v>6634</v>
      </c>
    </row>
    <row r="126" spans="1:9" ht="12.75" customHeight="1" x14ac:dyDescent="0.3">
      <c r="A126" s="8" t="s">
        <v>3318</v>
      </c>
      <c r="B126" s="8" t="s">
        <v>1054</v>
      </c>
      <c r="C126" s="8" t="s">
        <v>4129</v>
      </c>
      <c r="D126" t="s">
        <v>24</v>
      </c>
      <c r="E126" s="8" t="s">
        <v>1054</v>
      </c>
      <c r="F126" s="8" t="s">
        <v>21</v>
      </c>
      <c r="G126" s="8"/>
      <c r="H126" s="8" t="s">
        <v>3239</v>
      </c>
      <c r="I126" s="8" t="s">
        <v>6635</v>
      </c>
    </row>
    <row r="127" spans="1:9" ht="12.75" customHeight="1" x14ac:dyDescent="0.3">
      <c r="A127" s="8" t="s">
        <v>3320</v>
      </c>
      <c r="B127" s="8" t="s">
        <v>3321</v>
      </c>
      <c r="C127" s="8" t="s">
        <v>4130</v>
      </c>
      <c r="D127" t="s">
        <v>24</v>
      </c>
      <c r="E127" s="8" t="s">
        <v>3323</v>
      </c>
      <c r="F127" s="8" t="s">
        <v>21</v>
      </c>
      <c r="G127" s="8"/>
      <c r="H127" s="8" t="s">
        <v>3239</v>
      </c>
      <c r="I127" s="8" t="s">
        <v>6636</v>
      </c>
    </row>
    <row r="128" spans="1:9" ht="12.75" customHeight="1" x14ac:dyDescent="0.3">
      <c r="A128" s="8" t="s">
        <v>3320</v>
      </c>
      <c r="B128" s="8" t="s">
        <v>3324</v>
      </c>
      <c r="C128" s="8" t="s">
        <v>4131</v>
      </c>
      <c r="D128" t="s">
        <v>24</v>
      </c>
      <c r="E128" s="8" t="s">
        <v>3326</v>
      </c>
      <c r="F128" s="8" t="s">
        <v>21</v>
      </c>
      <c r="G128" s="8"/>
      <c r="H128" s="8" t="s">
        <v>3239</v>
      </c>
      <c r="I128" s="8" t="s">
        <v>6637</v>
      </c>
    </row>
    <row r="129" spans="1:9" ht="12.75" customHeight="1" x14ac:dyDescent="0.3">
      <c r="A129" s="8" t="s">
        <v>3320</v>
      </c>
      <c r="B129" s="8" t="s">
        <v>3327</v>
      </c>
      <c r="C129" s="8" t="s">
        <v>4132</v>
      </c>
      <c r="D129" t="s">
        <v>24</v>
      </c>
      <c r="E129" s="8" t="s">
        <v>3329</v>
      </c>
      <c r="F129" s="8" t="s">
        <v>21</v>
      </c>
      <c r="G129" s="8"/>
      <c r="H129" s="8" t="s">
        <v>3239</v>
      </c>
      <c r="I129" s="8" t="s">
        <v>6638</v>
      </c>
    </row>
    <row r="130" spans="1:9" ht="12.75" customHeight="1" x14ac:dyDescent="0.3">
      <c r="A130" s="8" t="s">
        <v>3330</v>
      </c>
      <c r="B130" s="8" t="s">
        <v>1013</v>
      </c>
      <c r="C130" s="8" t="s">
        <v>4133</v>
      </c>
      <c r="D130" t="s">
        <v>24</v>
      </c>
      <c r="E130" s="8" t="s">
        <v>1015</v>
      </c>
      <c r="F130" s="8" t="s">
        <v>21</v>
      </c>
      <c r="G130" s="8"/>
      <c r="H130" s="8" t="s">
        <v>3239</v>
      </c>
      <c r="I130" s="8" t="s">
        <v>6639</v>
      </c>
    </row>
    <row r="131" spans="1:9" ht="12.75" customHeight="1" x14ac:dyDescent="0.3">
      <c r="A131" s="8" t="s">
        <v>3332</v>
      </c>
      <c r="B131" s="8" t="s">
        <v>1049</v>
      </c>
      <c r="C131" s="8" t="s">
        <v>4134</v>
      </c>
      <c r="D131" t="s">
        <v>24</v>
      </c>
      <c r="E131" s="8" t="s">
        <v>1049</v>
      </c>
      <c r="F131" s="8" t="s">
        <v>21</v>
      </c>
      <c r="G131" s="8"/>
      <c r="H131" s="8" t="s">
        <v>3239</v>
      </c>
      <c r="I131" s="8" t="s">
        <v>6640</v>
      </c>
    </row>
    <row r="132" spans="1:9" ht="12.75" customHeight="1" x14ac:dyDescent="0.3">
      <c r="A132" s="8" t="s">
        <v>3334</v>
      </c>
      <c r="B132" s="8" t="s">
        <v>32</v>
      </c>
      <c r="C132" s="8" t="s">
        <v>4135</v>
      </c>
      <c r="D132" t="s">
        <v>24</v>
      </c>
      <c r="E132" s="8" t="s">
        <v>33</v>
      </c>
      <c r="F132" s="8" t="s">
        <v>21</v>
      </c>
      <c r="G132" s="8"/>
      <c r="H132" s="8" t="s">
        <v>3239</v>
      </c>
      <c r="I132" s="8" t="s">
        <v>6641</v>
      </c>
    </row>
    <row r="133" spans="1:9" ht="12.75" customHeight="1" x14ac:dyDescent="0.3">
      <c r="A133" s="8" t="s">
        <v>3336</v>
      </c>
      <c r="B133" s="8" t="s">
        <v>36</v>
      </c>
      <c r="C133" s="8" t="s">
        <v>4136</v>
      </c>
      <c r="D133">
        <v>300</v>
      </c>
      <c r="E133" s="8" t="s">
        <v>37</v>
      </c>
      <c r="F133" s="8" t="s">
        <v>21</v>
      </c>
      <c r="G133" s="8"/>
      <c r="H133" s="8" t="s">
        <v>3239</v>
      </c>
      <c r="I133" s="8" t="s">
        <v>6642</v>
      </c>
    </row>
    <row r="134" spans="1:9" ht="12.75" customHeight="1" x14ac:dyDescent="0.3">
      <c r="A134" s="8" t="s">
        <v>3338</v>
      </c>
      <c r="B134" s="8" t="s">
        <v>634</v>
      </c>
      <c r="C134" s="8" t="s">
        <v>4137</v>
      </c>
      <c r="D134">
        <v>315</v>
      </c>
      <c r="E134" s="8" t="s">
        <v>636</v>
      </c>
      <c r="F134" s="8" t="s">
        <v>21</v>
      </c>
      <c r="G134" s="8"/>
      <c r="H134" s="8" t="s">
        <v>3239</v>
      </c>
      <c r="I134" s="8" t="s">
        <v>6643</v>
      </c>
    </row>
    <row r="135" spans="1:9" ht="12.75" customHeight="1" x14ac:dyDescent="0.3">
      <c r="A135" s="8" t="s">
        <v>3340</v>
      </c>
      <c r="B135" s="8" t="s">
        <v>39</v>
      </c>
      <c r="C135" s="8" t="s">
        <v>4138</v>
      </c>
      <c r="D135">
        <v>5</v>
      </c>
      <c r="E135" s="8" t="s">
        <v>40</v>
      </c>
      <c r="F135" s="8" t="s">
        <v>21</v>
      </c>
      <c r="G135" s="8"/>
      <c r="H135" s="8" t="s">
        <v>3239</v>
      </c>
      <c r="I135" s="8" t="s">
        <v>6644</v>
      </c>
    </row>
    <row r="136" spans="1:9" ht="12.75" customHeight="1" x14ac:dyDescent="0.3">
      <c r="A136" s="8" t="s">
        <v>3342</v>
      </c>
      <c r="B136" s="8" t="s">
        <v>3343</v>
      </c>
      <c r="C136" s="8" t="s">
        <v>4139</v>
      </c>
      <c r="D136" t="s">
        <v>24</v>
      </c>
      <c r="E136" s="8" t="s">
        <v>3345</v>
      </c>
      <c r="F136" s="8" t="s">
        <v>21</v>
      </c>
      <c r="G136" s="8"/>
      <c r="H136" s="8" t="s">
        <v>3239</v>
      </c>
      <c r="I136" s="8" t="s">
        <v>6645</v>
      </c>
    </row>
    <row r="137" spans="1:9" ht="12.75" customHeight="1" x14ac:dyDescent="0.3">
      <c r="A137" s="8" t="s">
        <v>3342</v>
      </c>
      <c r="B137" s="8" t="s">
        <v>3346</v>
      </c>
      <c r="C137" s="8" t="s">
        <v>4140</v>
      </c>
      <c r="D137" t="s">
        <v>24</v>
      </c>
      <c r="E137" s="8" t="s">
        <v>3348</v>
      </c>
      <c r="F137" s="8" t="s">
        <v>21</v>
      </c>
      <c r="G137" s="8"/>
      <c r="H137" s="8" t="s">
        <v>3239</v>
      </c>
      <c r="I137" s="8" t="s">
        <v>6646</v>
      </c>
    </row>
    <row r="138" spans="1:9" ht="12.75" customHeight="1" x14ac:dyDescent="0.3">
      <c r="A138" s="8" t="s">
        <v>3342</v>
      </c>
      <c r="B138" s="8" t="s">
        <v>3349</v>
      </c>
      <c r="C138" s="8" t="s">
        <v>4141</v>
      </c>
      <c r="D138" t="s">
        <v>24</v>
      </c>
      <c r="E138" s="8" t="s">
        <v>3351</v>
      </c>
      <c r="F138" s="8" t="s">
        <v>21</v>
      </c>
      <c r="G138" s="8"/>
      <c r="H138" s="8" t="s">
        <v>3239</v>
      </c>
      <c r="I138" s="8" t="s">
        <v>6647</v>
      </c>
    </row>
    <row r="139" spans="1:9" ht="12.75" customHeight="1" x14ac:dyDescent="0.3">
      <c r="A139" s="8" t="s">
        <v>3342</v>
      </c>
      <c r="B139" s="8" t="s">
        <v>3352</v>
      </c>
      <c r="C139" s="8" t="s">
        <v>4142</v>
      </c>
      <c r="D139" t="s">
        <v>24</v>
      </c>
      <c r="E139" s="8" t="s">
        <v>3354</v>
      </c>
      <c r="F139" s="8" t="s">
        <v>21</v>
      </c>
      <c r="G139" s="8"/>
      <c r="H139" s="8" t="s">
        <v>3239</v>
      </c>
      <c r="I139" s="8" t="s">
        <v>6648</v>
      </c>
    </row>
    <row r="140" spans="1:9" ht="12.75" customHeight="1" x14ac:dyDescent="0.3">
      <c r="A140" s="8" t="s">
        <v>3342</v>
      </c>
      <c r="B140" s="8" t="s">
        <v>3355</v>
      </c>
      <c r="C140" s="8" t="s">
        <v>4143</v>
      </c>
      <c r="D140" t="s">
        <v>24</v>
      </c>
      <c r="E140" s="8" t="s">
        <v>3357</v>
      </c>
      <c r="F140" s="8" t="s">
        <v>21</v>
      </c>
      <c r="G140" s="8"/>
      <c r="H140" s="8" t="s">
        <v>3239</v>
      </c>
      <c r="I140" s="8" t="s">
        <v>6649</v>
      </c>
    </row>
    <row r="141" spans="1:9" ht="12.75" customHeight="1" x14ac:dyDescent="0.3">
      <c r="A141" s="8" t="s">
        <v>3342</v>
      </c>
      <c r="B141" s="8" t="s">
        <v>3358</v>
      </c>
      <c r="C141" s="8" t="s">
        <v>4144</v>
      </c>
      <c r="D141" t="s">
        <v>24</v>
      </c>
      <c r="E141" s="8" t="s">
        <v>3360</v>
      </c>
      <c r="F141" s="8" t="s">
        <v>21</v>
      </c>
      <c r="G141" s="8"/>
      <c r="H141" s="8" t="s">
        <v>3239</v>
      </c>
      <c r="I141" s="8" t="s">
        <v>6650</v>
      </c>
    </row>
    <row r="142" spans="1:9" ht="12.75" customHeight="1" x14ac:dyDescent="0.3">
      <c r="A142" s="8" t="s">
        <v>3342</v>
      </c>
      <c r="B142" s="8" t="s">
        <v>3361</v>
      </c>
      <c r="C142" s="8" t="s">
        <v>4145</v>
      </c>
      <c r="D142" t="s">
        <v>24</v>
      </c>
      <c r="E142" s="8" t="s">
        <v>3363</v>
      </c>
      <c r="F142" s="8" t="s">
        <v>21</v>
      </c>
      <c r="G142" s="8"/>
      <c r="H142" s="8" t="s">
        <v>3239</v>
      </c>
      <c r="I142" s="8" t="s">
        <v>6651</v>
      </c>
    </row>
    <row r="143" spans="1:9" ht="12.75" customHeight="1" x14ac:dyDescent="0.3">
      <c r="A143" s="8" t="s">
        <v>3342</v>
      </c>
      <c r="B143" s="8" t="s">
        <v>3364</v>
      </c>
      <c r="C143" s="8" t="s">
        <v>4146</v>
      </c>
      <c r="D143" t="s">
        <v>24</v>
      </c>
      <c r="E143" s="8" t="s">
        <v>3366</v>
      </c>
      <c r="F143" s="8" t="s">
        <v>21</v>
      </c>
      <c r="G143" s="8"/>
      <c r="H143" s="8" t="s">
        <v>3239</v>
      </c>
      <c r="I143" s="8" t="s">
        <v>6652</v>
      </c>
    </row>
    <row r="144" spans="1:9" ht="12.75" customHeight="1" x14ac:dyDescent="0.3">
      <c r="A144" s="8" t="s">
        <v>3342</v>
      </c>
      <c r="B144" s="8" t="s">
        <v>3367</v>
      </c>
      <c r="C144" s="8" t="s">
        <v>4147</v>
      </c>
      <c r="D144" t="s">
        <v>24</v>
      </c>
      <c r="E144" s="8" t="s">
        <v>3369</v>
      </c>
      <c r="F144" s="8" t="s">
        <v>21</v>
      </c>
      <c r="G144" s="8"/>
      <c r="H144" s="8" t="s">
        <v>3239</v>
      </c>
      <c r="I144" s="8" t="s">
        <v>6653</v>
      </c>
    </row>
    <row r="145" spans="1:9" ht="12.75" customHeight="1" x14ac:dyDescent="0.3">
      <c r="A145" s="8" t="s">
        <v>3372</v>
      </c>
      <c r="B145" s="8" t="s">
        <v>1009</v>
      </c>
      <c r="C145" s="8" t="s">
        <v>4148</v>
      </c>
      <c r="D145" t="s">
        <v>24</v>
      </c>
      <c r="E145" s="8" t="s">
        <v>1011</v>
      </c>
      <c r="F145" s="8" t="s">
        <v>21</v>
      </c>
      <c r="G145" s="8"/>
      <c r="H145" s="8" t="s">
        <v>3239</v>
      </c>
      <c r="I145" s="8" t="s">
        <v>6654</v>
      </c>
    </row>
    <row r="146" spans="1:9" ht="12.75" customHeight="1" x14ac:dyDescent="0.3">
      <c r="A146" s="8" t="s">
        <v>4149</v>
      </c>
      <c r="B146" s="8" t="s">
        <v>4150</v>
      </c>
      <c r="C146" s="8" t="s">
        <v>4151</v>
      </c>
      <c r="E146" s="8"/>
      <c r="F146" s="8" t="s">
        <v>21</v>
      </c>
      <c r="G146" s="8" t="s">
        <v>54</v>
      </c>
      <c r="H146" s="8" t="s">
        <v>3236</v>
      </c>
      <c r="I146" s="8" t="s">
        <v>6655</v>
      </c>
    </row>
    <row r="147" spans="1:9" ht="12.75" customHeight="1" x14ac:dyDescent="0.3">
      <c r="A147" s="8" t="s">
        <v>3310</v>
      </c>
      <c r="B147" s="8" t="s">
        <v>23</v>
      </c>
      <c r="C147" s="8" t="s">
        <v>4152</v>
      </c>
      <c r="D147">
        <v>6</v>
      </c>
      <c r="E147" s="8" t="s">
        <v>25</v>
      </c>
      <c r="F147" s="8" t="s">
        <v>21</v>
      </c>
      <c r="G147" s="8"/>
      <c r="H147" s="8" t="s">
        <v>3239</v>
      </c>
      <c r="I147" s="8" t="s">
        <v>6656</v>
      </c>
    </row>
    <row r="148" spans="1:9" ht="12.75" customHeight="1" x14ac:dyDescent="0.3">
      <c r="A148" s="8" t="s">
        <v>3312</v>
      </c>
      <c r="B148" s="8" t="s">
        <v>26</v>
      </c>
      <c r="C148" s="8" t="s">
        <v>4153</v>
      </c>
      <c r="D148">
        <v>2.5</v>
      </c>
      <c r="E148" s="8" t="s">
        <v>27</v>
      </c>
      <c r="F148" s="8" t="s">
        <v>21</v>
      </c>
      <c r="G148" s="8"/>
      <c r="H148" s="8" t="s">
        <v>3239</v>
      </c>
      <c r="I148" s="8" t="s">
        <v>6657</v>
      </c>
    </row>
    <row r="149" spans="1:9" ht="12.75" customHeight="1" x14ac:dyDescent="0.3">
      <c r="A149" s="8" t="s">
        <v>3314</v>
      </c>
      <c r="B149" s="8" t="s">
        <v>28</v>
      </c>
      <c r="C149" s="8" t="s">
        <v>4154</v>
      </c>
      <c r="D149">
        <v>3</v>
      </c>
      <c r="E149" s="8" t="s">
        <v>29</v>
      </c>
      <c r="F149" s="8" t="s">
        <v>21</v>
      </c>
      <c r="G149" s="8"/>
      <c r="H149" s="8" t="s">
        <v>3239</v>
      </c>
      <c r="I149" s="8" t="s">
        <v>6658</v>
      </c>
    </row>
    <row r="150" spans="1:9" ht="12.75" customHeight="1" x14ac:dyDescent="0.3">
      <c r="A150" s="8" t="s">
        <v>3318</v>
      </c>
      <c r="B150" s="8" t="s">
        <v>1054</v>
      </c>
      <c r="C150" s="8" t="s">
        <v>4155</v>
      </c>
      <c r="D150" t="s">
        <v>24</v>
      </c>
      <c r="E150" s="8" t="s">
        <v>1054</v>
      </c>
      <c r="F150" s="8" t="s">
        <v>21</v>
      </c>
      <c r="G150" s="8"/>
      <c r="H150" s="8" t="s">
        <v>3239</v>
      </c>
      <c r="I150" s="8" t="s">
        <v>6659</v>
      </c>
    </row>
    <row r="151" spans="1:9" ht="12.75" customHeight="1" x14ac:dyDescent="0.3">
      <c r="A151" s="8" t="s">
        <v>3320</v>
      </c>
      <c r="B151" s="8" t="s">
        <v>3321</v>
      </c>
      <c r="C151" s="8" t="s">
        <v>4156</v>
      </c>
      <c r="D151" t="s">
        <v>24</v>
      </c>
      <c r="E151" s="8" t="s">
        <v>3323</v>
      </c>
      <c r="F151" s="8" t="s">
        <v>21</v>
      </c>
      <c r="G151" s="8"/>
      <c r="H151" s="8" t="s">
        <v>3239</v>
      </c>
      <c r="I151" s="8" t="s">
        <v>6660</v>
      </c>
    </row>
    <row r="152" spans="1:9" ht="12.75" customHeight="1" x14ac:dyDescent="0.3">
      <c r="A152" s="8" t="s">
        <v>3320</v>
      </c>
      <c r="B152" s="8" t="s">
        <v>3324</v>
      </c>
      <c r="C152" s="8" t="s">
        <v>4157</v>
      </c>
      <c r="D152" t="s">
        <v>24</v>
      </c>
      <c r="E152" s="8" t="s">
        <v>3326</v>
      </c>
      <c r="F152" s="8" t="s">
        <v>21</v>
      </c>
      <c r="G152" s="8"/>
      <c r="H152" s="8" t="s">
        <v>3239</v>
      </c>
      <c r="I152" s="8" t="s">
        <v>6661</v>
      </c>
    </row>
    <row r="153" spans="1:9" ht="12.75" customHeight="1" x14ac:dyDescent="0.3">
      <c r="A153" s="8" t="s">
        <v>3320</v>
      </c>
      <c r="B153" s="8" t="s">
        <v>3327</v>
      </c>
      <c r="C153" s="8" t="s">
        <v>4158</v>
      </c>
      <c r="D153" t="s">
        <v>24</v>
      </c>
      <c r="E153" s="8" t="s">
        <v>3329</v>
      </c>
      <c r="F153" s="8" t="s">
        <v>21</v>
      </c>
      <c r="G153" s="8"/>
      <c r="H153" s="8" t="s">
        <v>3239</v>
      </c>
      <c r="I153" s="8" t="s">
        <v>6662</v>
      </c>
    </row>
    <row r="154" spans="1:9" ht="12.75" customHeight="1" x14ac:dyDescent="0.3">
      <c r="A154" s="8" t="s">
        <v>3330</v>
      </c>
      <c r="B154" s="8" t="s">
        <v>1013</v>
      </c>
      <c r="C154" s="8" t="s">
        <v>4159</v>
      </c>
      <c r="D154" t="s">
        <v>24</v>
      </c>
      <c r="E154" s="8" t="s">
        <v>1015</v>
      </c>
      <c r="F154" s="8" t="s">
        <v>21</v>
      </c>
      <c r="G154" s="8"/>
      <c r="H154" s="8" t="s">
        <v>3239</v>
      </c>
      <c r="I154" s="8" t="s">
        <v>6663</v>
      </c>
    </row>
    <row r="155" spans="1:9" ht="12.75" customHeight="1" x14ac:dyDescent="0.3">
      <c r="A155" s="8" t="s">
        <v>3332</v>
      </c>
      <c r="B155" s="8" t="s">
        <v>1049</v>
      </c>
      <c r="C155" s="8" t="s">
        <v>4160</v>
      </c>
      <c r="D155" t="s">
        <v>24</v>
      </c>
      <c r="E155" s="8" t="s">
        <v>1049</v>
      </c>
      <c r="F155" s="8" t="s">
        <v>21</v>
      </c>
      <c r="G155" s="8"/>
      <c r="H155" s="8" t="s">
        <v>3239</v>
      </c>
      <c r="I155" s="8" t="s">
        <v>6664</v>
      </c>
    </row>
    <row r="156" spans="1:9" ht="12.75" customHeight="1" x14ac:dyDescent="0.3">
      <c r="A156" s="8" t="s">
        <v>3334</v>
      </c>
      <c r="B156" s="8" t="s">
        <v>32</v>
      </c>
      <c r="C156" s="8" t="s">
        <v>4161</v>
      </c>
      <c r="D156" t="s">
        <v>24</v>
      </c>
      <c r="E156" s="8" t="s">
        <v>33</v>
      </c>
      <c r="F156" s="8" t="s">
        <v>21</v>
      </c>
      <c r="G156" s="8"/>
      <c r="H156" s="8" t="s">
        <v>3239</v>
      </c>
      <c r="I156" s="8" t="s">
        <v>6665</v>
      </c>
    </row>
    <row r="157" spans="1:9" ht="12.75" customHeight="1" x14ac:dyDescent="0.3">
      <c r="A157" s="8" t="s">
        <v>3336</v>
      </c>
      <c r="B157" s="8" t="s">
        <v>36</v>
      </c>
      <c r="C157" s="8" t="s">
        <v>4162</v>
      </c>
      <c r="D157">
        <v>1000</v>
      </c>
      <c r="E157" s="8" t="s">
        <v>37</v>
      </c>
      <c r="F157" s="8" t="s">
        <v>21</v>
      </c>
      <c r="G157" s="8"/>
      <c r="H157" s="8" t="s">
        <v>3239</v>
      </c>
      <c r="I157" s="8" t="s">
        <v>6666</v>
      </c>
    </row>
    <row r="158" spans="1:9" ht="12.75" customHeight="1" x14ac:dyDescent="0.3">
      <c r="A158" s="8" t="s">
        <v>3338</v>
      </c>
      <c r="B158" s="8" t="s">
        <v>634</v>
      </c>
      <c r="C158" s="8" t="s">
        <v>4163</v>
      </c>
      <c r="D158">
        <v>1050</v>
      </c>
      <c r="E158" s="8" t="s">
        <v>636</v>
      </c>
      <c r="F158" s="8" t="s">
        <v>21</v>
      </c>
      <c r="G158" s="8"/>
      <c r="H158" s="8" t="s">
        <v>3239</v>
      </c>
      <c r="I158" s="8" t="s">
        <v>6667</v>
      </c>
    </row>
    <row r="159" spans="1:9" ht="12.75" customHeight="1" x14ac:dyDescent="0.3">
      <c r="A159" s="8" t="s">
        <v>3340</v>
      </c>
      <c r="B159" s="8" t="s">
        <v>39</v>
      </c>
      <c r="C159" s="8" t="s">
        <v>4164</v>
      </c>
      <c r="D159">
        <v>5</v>
      </c>
      <c r="E159" s="8" t="s">
        <v>40</v>
      </c>
      <c r="F159" s="8" t="s">
        <v>21</v>
      </c>
      <c r="G159" s="8"/>
      <c r="H159" s="8" t="s">
        <v>3239</v>
      </c>
      <c r="I159" s="8" t="s">
        <v>6668</v>
      </c>
    </row>
    <row r="160" spans="1:9" ht="12.75" customHeight="1" x14ac:dyDescent="0.3">
      <c r="A160" s="8" t="s">
        <v>3342</v>
      </c>
      <c r="B160" s="8" t="s">
        <v>3343</v>
      </c>
      <c r="C160" s="8" t="s">
        <v>4165</v>
      </c>
      <c r="D160" t="s">
        <v>24</v>
      </c>
      <c r="E160" s="8" t="s">
        <v>3345</v>
      </c>
      <c r="F160" s="8" t="s">
        <v>21</v>
      </c>
      <c r="G160" s="8"/>
      <c r="H160" s="8" t="s">
        <v>3239</v>
      </c>
      <c r="I160" s="8" t="s">
        <v>6669</v>
      </c>
    </row>
    <row r="161" spans="1:9" ht="12.75" customHeight="1" x14ac:dyDescent="0.3">
      <c r="A161" s="8" t="s">
        <v>3342</v>
      </c>
      <c r="B161" s="8" t="s">
        <v>3346</v>
      </c>
      <c r="C161" s="8" t="s">
        <v>4166</v>
      </c>
      <c r="D161" t="s">
        <v>24</v>
      </c>
      <c r="E161" s="8" t="s">
        <v>3348</v>
      </c>
      <c r="F161" s="8" t="s">
        <v>21</v>
      </c>
      <c r="G161" s="8"/>
      <c r="H161" s="8" t="s">
        <v>3239</v>
      </c>
      <c r="I161" s="8" t="s">
        <v>6670</v>
      </c>
    </row>
    <row r="162" spans="1:9" ht="12.75" customHeight="1" x14ac:dyDescent="0.3">
      <c r="A162" s="8" t="s">
        <v>3342</v>
      </c>
      <c r="B162" s="8" t="s">
        <v>3349</v>
      </c>
      <c r="C162" s="8" t="s">
        <v>4167</v>
      </c>
      <c r="D162" t="s">
        <v>24</v>
      </c>
      <c r="E162" s="8" t="s">
        <v>3351</v>
      </c>
      <c r="F162" s="8" t="s">
        <v>21</v>
      </c>
      <c r="G162" s="8"/>
      <c r="H162" s="8" t="s">
        <v>3239</v>
      </c>
      <c r="I162" s="8" t="s">
        <v>6671</v>
      </c>
    </row>
    <row r="163" spans="1:9" ht="12.75" customHeight="1" x14ac:dyDescent="0.3">
      <c r="A163" s="8" t="s">
        <v>3342</v>
      </c>
      <c r="B163" s="8" t="s">
        <v>3352</v>
      </c>
      <c r="C163" s="8" t="s">
        <v>4168</v>
      </c>
      <c r="D163" t="s">
        <v>24</v>
      </c>
      <c r="E163" s="8" t="s">
        <v>3354</v>
      </c>
      <c r="F163" s="8" t="s">
        <v>21</v>
      </c>
      <c r="G163" s="8"/>
      <c r="H163" s="8" t="s">
        <v>3239</v>
      </c>
      <c r="I163" s="8" t="s">
        <v>6672</v>
      </c>
    </row>
    <row r="164" spans="1:9" ht="12.75" customHeight="1" x14ac:dyDescent="0.3">
      <c r="A164" s="8" t="s">
        <v>3342</v>
      </c>
      <c r="B164" s="8" t="s">
        <v>3355</v>
      </c>
      <c r="C164" s="8" t="s">
        <v>4169</v>
      </c>
      <c r="D164" t="s">
        <v>24</v>
      </c>
      <c r="E164" s="8" t="s">
        <v>3357</v>
      </c>
      <c r="F164" s="8" t="s">
        <v>21</v>
      </c>
      <c r="G164" s="8"/>
      <c r="H164" s="8" t="s">
        <v>3239</v>
      </c>
      <c r="I164" s="8" t="s">
        <v>6673</v>
      </c>
    </row>
    <row r="165" spans="1:9" ht="12.75" customHeight="1" x14ac:dyDescent="0.3">
      <c r="A165" s="8" t="s">
        <v>3342</v>
      </c>
      <c r="B165" s="8" t="s">
        <v>3358</v>
      </c>
      <c r="C165" s="8" t="s">
        <v>4170</v>
      </c>
      <c r="D165" t="s">
        <v>24</v>
      </c>
      <c r="E165" s="8" t="s">
        <v>3360</v>
      </c>
      <c r="F165" s="8" t="s">
        <v>21</v>
      </c>
      <c r="G165" s="8"/>
      <c r="H165" s="8" t="s">
        <v>3239</v>
      </c>
      <c r="I165" s="8" t="s">
        <v>6674</v>
      </c>
    </row>
    <row r="166" spans="1:9" ht="12.75" customHeight="1" x14ac:dyDescent="0.3">
      <c r="A166" s="8" t="s">
        <v>3342</v>
      </c>
      <c r="B166" s="8" t="s">
        <v>3361</v>
      </c>
      <c r="C166" s="8" t="s">
        <v>4171</v>
      </c>
      <c r="D166" t="s">
        <v>24</v>
      </c>
      <c r="E166" s="8" t="s">
        <v>3363</v>
      </c>
      <c r="F166" s="8" t="s">
        <v>21</v>
      </c>
      <c r="G166" s="8"/>
      <c r="H166" s="8" t="s">
        <v>3239</v>
      </c>
      <c r="I166" s="8" t="s">
        <v>6675</v>
      </c>
    </row>
    <row r="167" spans="1:9" ht="12.75" customHeight="1" x14ac:dyDescent="0.3">
      <c r="A167" s="8" t="s">
        <v>3342</v>
      </c>
      <c r="B167" s="8" t="s">
        <v>3364</v>
      </c>
      <c r="C167" s="8" t="s">
        <v>4172</v>
      </c>
      <c r="D167" t="s">
        <v>24</v>
      </c>
      <c r="E167" s="8" t="s">
        <v>3366</v>
      </c>
      <c r="F167" s="8" t="s">
        <v>21</v>
      </c>
      <c r="G167" s="8"/>
      <c r="H167" s="8" t="s">
        <v>3239</v>
      </c>
      <c r="I167" s="8" t="s">
        <v>6676</v>
      </c>
    </row>
    <row r="168" spans="1:9" ht="12.75" customHeight="1" x14ac:dyDescent="0.3">
      <c r="A168" s="8" t="s">
        <v>3342</v>
      </c>
      <c r="B168" s="8" t="s">
        <v>3367</v>
      </c>
      <c r="C168" s="8" t="s">
        <v>4173</v>
      </c>
      <c r="D168" t="s">
        <v>24</v>
      </c>
      <c r="E168" s="8" t="s">
        <v>3369</v>
      </c>
      <c r="F168" s="8" t="s">
        <v>21</v>
      </c>
      <c r="G168" s="8"/>
      <c r="H168" s="8" t="s">
        <v>3239</v>
      </c>
      <c r="I168" s="8" t="s">
        <v>6677</v>
      </c>
    </row>
    <row r="169" spans="1:9" ht="12.75" customHeight="1" x14ac:dyDescent="0.3">
      <c r="A169" s="8" t="s">
        <v>3372</v>
      </c>
      <c r="B169" s="8" t="s">
        <v>1009</v>
      </c>
      <c r="C169" s="8" t="s">
        <v>4174</v>
      </c>
      <c r="D169" t="s">
        <v>24</v>
      </c>
      <c r="E169" s="8" t="s">
        <v>1011</v>
      </c>
      <c r="F169" s="8" t="s">
        <v>21</v>
      </c>
      <c r="G169" s="8"/>
      <c r="H169" s="8" t="s">
        <v>3239</v>
      </c>
      <c r="I169" s="8" t="s">
        <v>6678</v>
      </c>
    </row>
    <row r="170" spans="1:9" ht="12.75" customHeight="1" x14ac:dyDescent="0.3">
      <c r="A170" s="8" t="s">
        <v>4175</v>
      </c>
      <c r="B170" s="8" t="s">
        <v>4176</v>
      </c>
      <c r="C170" s="8" t="s">
        <v>4177</v>
      </c>
      <c r="E170" s="8"/>
      <c r="F170" s="8" t="s">
        <v>21</v>
      </c>
      <c r="G170" s="8" t="s">
        <v>54</v>
      </c>
      <c r="H170" s="8" t="s">
        <v>3236</v>
      </c>
      <c r="I170" s="8" t="s">
        <v>6679</v>
      </c>
    </row>
    <row r="171" spans="1:9" ht="12.75" customHeight="1" x14ac:dyDescent="0.3">
      <c r="A171" s="8" t="s">
        <v>3310</v>
      </c>
      <c r="B171" s="8" t="s">
        <v>23</v>
      </c>
      <c r="C171" s="8" t="s">
        <v>4178</v>
      </c>
      <c r="D171">
        <v>11</v>
      </c>
      <c r="E171" s="8" t="s">
        <v>25</v>
      </c>
      <c r="F171" s="8" t="s">
        <v>21</v>
      </c>
      <c r="G171" s="8"/>
      <c r="H171" s="8" t="s">
        <v>3239</v>
      </c>
      <c r="I171" s="8" t="s">
        <v>6680</v>
      </c>
    </row>
    <row r="172" spans="1:9" ht="12.75" customHeight="1" x14ac:dyDescent="0.3">
      <c r="A172" s="8" t="s">
        <v>3312</v>
      </c>
      <c r="B172" s="8" t="s">
        <v>26</v>
      </c>
      <c r="C172" s="8" t="s">
        <v>4179</v>
      </c>
      <c r="D172">
        <v>5</v>
      </c>
      <c r="E172" s="8" t="s">
        <v>27</v>
      </c>
      <c r="F172" s="8" t="s">
        <v>21</v>
      </c>
      <c r="G172" s="8"/>
      <c r="H172" s="8" t="s">
        <v>3239</v>
      </c>
      <c r="I172" s="8" t="s">
        <v>6681</v>
      </c>
    </row>
    <row r="173" spans="1:9" ht="12.75" customHeight="1" x14ac:dyDescent="0.3">
      <c r="A173" s="8" t="s">
        <v>3314</v>
      </c>
      <c r="B173" s="8" t="s">
        <v>28</v>
      </c>
      <c r="C173" s="8" t="s">
        <v>4180</v>
      </c>
      <c r="D173">
        <v>4.5</v>
      </c>
      <c r="E173" s="8" t="s">
        <v>29</v>
      </c>
      <c r="F173" s="8" t="s">
        <v>21</v>
      </c>
      <c r="G173" s="8"/>
      <c r="H173" s="8" t="s">
        <v>3239</v>
      </c>
      <c r="I173" s="8" t="s">
        <v>6682</v>
      </c>
    </row>
    <row r="174" spans="1:9" ht="12.75" customHeight="1" x14ac:dyDescent="0.3">
      <c r="A174" s="8" t="s">
        <v>3318</v>
      </c>
      <c r="B174" s="8" t="s">
        <v>1054</v>
      </c>
      <c r="C174" s="8" t="s">
        <v>4181</v>
      </c>
      <c r="D174" t="s">
        <v>24</v>
      </c>
      <c r="E174" s="8" t="s">
        <v>1054</v>
      </c>
      <c r="F174" s="8" t="s">
        <v>21</v>
      </c>
      <c r="G174" s="8"/>
      <c r="H174" s="8" t="s">
        <v>3239</v>
      </c>
      <c r="I174" s="8" t="s">
        <v>6683</v>
      </c>
    </row>
    <row r="175" spans="1:9" ht="12.75" customHeight="1" x14ac:dyDescent="0.3">
      <c r="A175" s="8" t="s">
        <v>3320</v>
      </c>
      <c r="B175" s="8" t="s">
        <v>3321</v>
      </c>
      <c r="C175" s="8" t="s">
        <v>4182</v>
      </c>
      <c r="D175" t="s">
        <v>24</v>
      </c>
      <c r="E175" s="8" t="s">
        <v>3323</v>
      </c>
      <c r="F175" s="8" t="s">
        <v>21</v>
      </c>
      <c r="G175" s="8"/>
      <c r="H175" s="8" t="s">
        <v>3239</v>
      </c>
      <c r="I175" s="8" t="s">
        <v>6684</v>
      </c>
    </row>
    <row r="176" spans="1:9" ht="12.75" customHeight="1" x14ac:dyDescent="0.3">
      <c r="A176" s="8" t="s">
        <v>3320</v>
      </c>
      <c r="B176" s="8" t="s">
        <v>3324</v>
      </c>
      <c r="C176" s="8" t="s">
        <v>4183</v>
      </c>
      <c r="D176" t="s">
        <v>24</v>
      </c>
      <c r="E176" s="8" t="s">
        <v>3326</v>
      </c>
      <c r="F176" s="8" t="s">
        <v>21</v>
      </c>
      <c r="G176" s="8"/>
      <c r="H176" s="8" t="s">
        <v>3239</v>
      </c>
      <c r="I176" s="8" t="s">
        <v>6685</v>
      </c>
    </row>
    <row r="177" spans="1:9" ht="12.75" customHeight="1" x14ac:dyDescent="0.3">
      <c r="A177" s="8" t="s">
        <v>3320</v>
      </c>
      <c r="B177" s="8" t="s">
        <v>3327</v>
      </c>
      <c r="C177" s="8" t="s">
        <v>4184</v>
      </c>
      <c r="D177" t="s">
        <v>24</v>
      </c>
      <c r="E177" s="8" t="s">
        <v>3329</v>
      </c>
      <c r="F177" s="8" t="s">
        <v>21</v>
      </c>
      <c r="G177" s="8"/>
      <c r="H177" s="8" t="s">
        <v>3239</v>
      </c>
      <c r="I177" s="8" t="s">
        <v>6686</v>
      </c>
    </row>
    <row r="178" spans="1:9" ht="12.75" customHeight="1" x14ac:dyDescent="0.3">
      <c r="A178" s="8" t="s">
        <v>3330</v>
      </c>
      <c r="B178" s="8" t="s">
        <v>1013</v>
      </c>
      <c r="C178" s="8" t="s">
        <v>4185</v>
      </c>
      <c r="D178" t="s">
        <v>24</v>
      </c>
      <c r="E178" s="8" t="s">
        <v>1015</v>
      </c>
      <c r="F178" s="8" t="s">
        <v>21</v>
      </c>
      <c r="G178" s="8"/>
      <c r="H178" s="8" t="s">
        <v>3239</v>
      </c>
      <c r="I178" s="8" t="s">
        <v>6687</v>
      </c>
    </row>
    <row r="179" spans="1:9" ht="12.75" customHeight="1" x14ac:dyDescent="0.3">
      <c r="A179" s="8" t="s">
        <v>3332</v>
      </c>
      <c r="B179" s="8" t="s">
        <v>1049</v>
      </c>
      <c r="C179" s="8" t="s">
        <v>4186</v>
      </c>
      <c r="D179" t="s">
        <v>24</v>
      </c>
      <c r="E179" s="8" t="s">
        <v>1049</v>
      </c>
      <c r="F179" s="8" t="s">
        <v>21</v>
      </c>
      <c r="G179" s="8"/>
      <c r="H179" s="8" t="s">
        <v>3239</v>
      </c>
      <c r="I179" s="8" t="s">
        <v>6688</v>
      </c>
    </row>
    <row r="180" spans="1:9" ht="12.75" customHeight="1" x14ac:dyDescent="0.3">
      <c r="A180" s="8" t="s">
        <v>3334</v>
      </c>
      <c r="B180" s="8" t="s">
        <v>32</v>
      </c>
      <c r="C180" s="8" t="s">
        <v>4187</v>
      </c>
      <c r="D180" t="s">
        <v>24</v>
      </c>
      <c r="E180" s="8" t="s">
        <v>33</v>
      </c>
      <c r="F180" s="8" t="s">
        <v>21</v>
      </c>
      <c r="G180" s="8"/>
      <c r="H180" s="8" t="s">
        <v>3239</v>
      </c>
      <c r="I180" s="8" t="s">
        <v>6689</v>
      </c>
    </row>
    <row r="181" spans="1:9" ht="12.75" customHeight="1" x14ac:dyDescent="0.3">
      <c r="A181" s="8" t="s">
        <v>3336</v>
      </c>
      <c r="B181" s="8" t="s">
        <v>36</v>
      </c>
      <c r="C181" s="8" t="s">
        <v>4188</v>
      </c>
      <c r="D181">
        <v>150</v>
      </c>
      <c r="E181" s="8" t="s">
        <v>37</v>
      </c>
      <c r="F181" s="8" t="s">
        <v>21</v>
      </c>
      <c r="G181" s="8"/>
      <c r="H181" s="8" t="s">
        <v>3239</v>
      </c>
      <c r="I181" s="8" t="s">
        <v>6690</v>
      </c>
    </row>
    <row r="182" spans="1:9" ht="12.75" customHeight="1" x14ac:dyDescent="0.3">
      <c r="A182" s="8" t="s">
        <v>3338</v>
      </c>
      <c r="B182" s="8" t="s">
        <v>634</v>
      </c>
      <c r="C182" s="8" t="s">
        <v>4189</v>
      </c>
      <c r="D182">
        <v>157.5</v>
      </c>
      <c r="E182" s="8" t="s">
        <v>636</v>
      </c>
      <c r="F182" s="8" t="s">
        <v>21</v>
      </c>
      <c r="G182" s="8"/>
      <c r="H182" s="8" t="s">
        <v>3239</v>
      </c>
      <c r="I182" s="8" t="s">
        <v>6691</v>
      </c>
    </row>
    <row r="183" spans="1:9" ht="12.75" customHeight="1" x14ac:dyDescent="0.3">
      <c r="A183" s="8" t="s">
        <v>3340</v>
      </c>
      <c r="B183" s="8" t="s">
        <v>39</v>
      </c>
      <c r="C183" s="8" t="s">
        <v>4190</v>
      </c>
      <c r="D183">
        <v>5</v>
      </c>
      <c r="E183" s="8" t="s">
        <v>40</v>
      </c>
      <c r="F183" s="8" t="s">
        <v>21</v>
      </c>
      <c r="G183" s="8"/>
      <c r="H183" s="8" t="s">
        <v>3239</v>
      </c>
      <c r="I183" s="8" t="s">
        <v>6692</v>
      </c>
    </row>
    <row r="184" spans="1:9" ht="12.75" customHeight="1" x14ac:dyDescent="0.3">
      <c r="A184" s="8" t="s">
        <v>3342</v>
      </c>
      <c r="B184" s="8" t="s">
        <v>3343</v>
      </c>
      <c r="C184" s="8" t="s">
        <v>4191</v>
      </c>
      <c r="D184" t="s">
        <v>24</v>
      </c>
      <c r="E184" s="8" t="s">
        <v>3345</v>
      </c>
      <c r="F184" s="8" t="s">
        <v>21</v>
      </c>
      <c r="G184" s="8"/>
      <c r="H184" s="8" t="s">
        <v>3239</v>
      </c>
      <c r="I184" s="8" t="s">
        <v>6693</v>
      </c>
    </row>
    <row r="185" spans="1:9" ht="12.75" customHeight="1" x14ac:dyDescent="0.3">
      <c r="A185" s="8" t="s">
        <v>3342</v>
      </c>
      <c r="B185" s="8" t="s">
        <v>3346</v>
      </c>
      <c r="C185" s="8" t="s">
        <v>4192</v>
      </c>
      <c r="D185" t="s">
        <v>24</v>
      </c>
      <c r="E185" s="8" t="s">
        <v>3348</v>
      </c>
      <c r="F185" s="8" t="s">
        <v>21</v>
      </c>
      <c r="G185" s="8"/>
      <c r="H185" s="8" t="s">
        <v>3239</v>
      </c>
      <c r="I185" s="8" t="s">
        <v>6694</v>
      </c>
    </row>
    <row r="186" spans="1:9" ht="12.75" customHeight="1" x14ac:dyDescent="0.3">
      <c r="A186" s="8" t="s">
        <v>3342</v>
      </c>
      <c r="B186" s="8" t="s">
        <v>3349</v>
      </c>
      <c r="C186" s="8" t="s">
        <v>4193</v>
      </c>
      <c r="D186" t="s">
        <v>24</v>
      </c>
      <c r="E186" s="8" t="s">
        <v>3351</v>
      </c>
      <c r="F186" s="8" t="s">
        <v>21</v>
      </c>
      <c r="G186" s="8"/>
      <c r="H186" s="8" t="s">
        <v>3239</v>
      </c>
      <c r="I186" s="8" t="s">
        <v>6695</v>
      </c>
    </row>
    <row r="187" spans="1:9" ht="12.75" customHeight="1" x14ac:dyDescent="0.3">
      <c r="A187" s="8" t="s">
        <v>3342</v>
      </c>
      <c r="B187" s="8" t="s">
        <v>3352</v>
      </c>
      <c r="C187" s="8" t="s">
        <v>4194</v>
      </c>
      <c r="D187" t="s">
        <v>24</v>
      </c>
      <c r="E187" s="8" t="s">
        <v>3354</v>
      </c>
      <c r="F187" s="8" t="s">
        <v>21</v>
      </c>
      <c r="G187" s="8"/>
      <c r="H187" s="8" t="s">
        <v>3239</v>
      </c>
      <c r="I187" s="8" t="s">
        <v>6696</v>
      </c>
    </row>
    <row r="188" spans="1:9" ht="12.75" customHeight="1" x14ac:dyDescent="0.3">
      <c r="A188" s="8" t="s">
        <v>3342</v>
      </c>
      <c r="B188" s="8" t="s">
        <v>3355</v>
      </c>
      <c r="C188" s="8" t="s">
        <v>4195</v>
      </c>
      <c r="D188" t="s">
        <v>24</v>
      </c>
      <c r="E188" s="8" t="s">
        <v>3357</v>
      </c>
      <c r="F188" s="8" t="s">
        <v>21</v>
      </c>
      <c r="G188" s="8"/>
      <c r="H188" s="8" t="s">
        <v>3239</v>
      </c>
      <c r="I188" s="8" t="s">
        <v>6697</v>
      </c>
    </row>
    <row r="189" spans="1:9" ht="12.75" customHeight="1" x14ac:dyDescent="0.3">
      <c r="A189" s="8" t="s">
        <v>3342</v>
      </c>
      <c r="B189" s="8" t="s">
        <v>3358</v>
      </c>
      <c r="C189" s="8" t="s">
        <v>4196</v>
      </c>
      <c r="D189" t="s">
        <v>24</v>
      </c>
      <c r="E189" s="8" t="s">
        <v>3360</v>
      </c>
      <c r="F189" s="8" t="s">
        <v>21</v>
      </c>
      <c r="G189" s="8"/>
      <c r="H189" s="8" t="s">
        <v>3239</v>
      </c>
      <c r="I189" s="8" t="s">
        <v>6698</v>
      </c>
    </row>
    <row r="190" spans="1:9" ht="12.75" customHeight="1" x14ac:dyDescent="0.3">
      <c r="A190" s="8" t="s">
        <v>3342</v>
      </c>
      <c r="B190" s="8" t="s">
        <v>3361</v>
      </c>
      <c r="C190" s="8" t="s">
        <v>4197</v>
      </c>
      <c r="D190" t="s">
        <v>24</v>
      </c>
      <c r="E190" s="8" t="s">
        <v>3363</v>
      </c>
      <c r="F190" s="8" t="s">
        <v>21</v>
      </c>
      <c r="G190" s="8"/>
      <c r="H190" s="8" t="s">
        <v>3239</v>
      </c>
      <c r="I190" s="8" t="s">
        <v>6699</v>
      </c>
    </row>
    <row r="191" spans="1:9" ht="12.75" customHeight="1" x14ac:dyDescent="0.3">
      <c r="A191" s="8" t="s">
        <v>3342</v>
      </c>
      <c r="B191" s="8" t="s">
        <v>3364</v>
      </c>
      <c r="C191" s="8" t="s">
        <v>4198</v>
      </c>
      <c r="D191" t="s">
        <v>24</v>
      </c>
      <c r="E191" s="8" t="s">
        <v>3366</v>
      </c>
      <c r="F191" s="8" t="s">
        <v>21</v>
      </c>
      <c r="G191" s="8"/>
      <c r="H191" s="8" t="s">
        <v>3239</v>
      </c>
      <c r="I191" s="8" t="s">
        <v>6700</v>
      </c>
    </row>
    <row r="192" spans="1:9" ht="12.75" customHeight="1" x14ac:dyDescent="0.3">
      <c r="A192" s="8" t="s">
        <v>3342</v>
      </c>
      <c r="B192" s="8" t="s">
        <v>3367</v>
      </c>
      <c r="C192" s="8" t="s">
        <v>4199</v>
      </c>
      <c r="D192" t="s">
        <v>24</v>
      </c>
      <c r="E192" s="8" t="s">
        <v>3369</v>
      </c>
      <c r="F192" s="8" t="s">
        <v>21</v>
      </c>
      <c r="G192" s="8"/>
      <c r="H192" s="8" t="s">
        <v>3239</v>
      </c>
      <c r="I192" s="8" t="s">
        <v>6701</v>
      </c>
    </row>
    <row r="193" spans="1:9" ht="12.75" customHeight="1" x14ac:dyDescent="0.3">
      <c r="A193" s="8" t="s">
        <v>3372</v>
      </c>
      <c r="B193" s="8" t="s">
        <v>1009</v>
      </c>
      <c r="C193" s="8" t="s">
        <v>4200</v>
      </c>
      <c r="D193" t="s">
        <v>24</v>
      </c>
      <c r="E193" s="8" t="s">
        <v>1011</v>
      </c>
      <c r="F193" s="8" t="s">
        <v>21</v>
      </c>
      <c r="G193" s="8"/>
      <c r="H193" s="8" t="s">
        <v>3239</v>
      </c>
      <c r="I193" s="8" t="s">
        <v>6702</v>
      </c>
    </row>
    <row r="194" spans="1:9" ht="12.75" customHeight="1" x14ac:dyDescent="0.3">
      <c r="A194" s="8" t="s">
        <v>4201</v>
      </c>
      <c r="B194" s="8" t="s">
        <v>4202</v>
      </c>
      <c r="C194" s="8" t="s">
        <v>4203</v>
      </c>
      <c r="E194" s="8"/>
      <c r="F194" s="8" t="s">
        <v>50</v>
      </c>
      <c r="G194" s="8" t="s">
        <v>332</v>
      </c>
      <c r="H194" s="8" t="s">
        <v>3236</v>
      </c>
      <c r="I194" s="8" t="s">
        <v>6703</v>
      </c>
    </row>
    <row r="195" spans="1:9" ht="12.75" customHeight="1" x14ac:dyDescent="0.3">
      <c r="A195" s="8" t="s">
        <v>3283</v>
      </c>
      <c r="B195" s="8" t="s">
        <v>23</v>
      </c>
      <c r="C195" s="8" t="s">
        <v>4204</v>
      </c>
      <c r="D195">
        <v>16.5</v>
      </c>
      <c r="E195" s="8" t="s">
        <v>25</v>
      </c>
      <c r="F195" s="8" t="s">
        <v>21</v>
      </c>
      <c r="G195" s="8"/>
      <c r="H195" s="8" t="s">
        <v>3239</v>
      </c>
      <c r="I195" s="8" t="s">
        <v>6704</v>
      </c>
    </row>
    <row r="196" spans="1:9" ht="12.75" customHeight="1" x14ac:dyDescent="0.3">
      <c r="A196" s="8" t="s">
        <v>3285</v>
      </c>
      <c r="B196" s="8" t="s">
        <v>26</v>
      </c>
      <c r="C196" s="8" t="s">
        <v>4205</v>
      </c>
      <c r="D196">
        <v>2.5</v>
      </c>
      <c r="E196" s="8" t="s">
        <v>27</v>
      </c>
      <c r="F196" s="8" t="s">
        <v>21</v>
      </c>
      <c r="G196" s="8"/>
      <c r="H196" s="8" t="s">
        <v>3239</v>
      </c>
      <c r="I196" s="8" t="s">
        <v>6705</v>
      </c>
    </row>
    <row r="197" spans="1:9" ht="12.75" customHeight="1" x14ac:dyDescent="0.3">
      <c r="A197" s="8" t="s">
        <v>3287</v>
      </c>
      <c r="B197" s="8" t="s">
        <v>28</v>
      </c>
      <c r="C197" s="8" t="s">
        <v>4206</v>
      </c>
      <c r="D197">
        <v>4.5</v>
      </c>
      <c r="E197" s="8" t="s">
        <v>29</v>
      </c>
      <c r="F197" s="8" t="s">
        <v>21</v>
      </c>
      <c r="G197" s="8"/>
      <c r="H197" s="8" t="s">
        <v>3239</v>
      </c>
      <c r="I197" s="8" t="s">
        <v>6706</v>
      </c>
    </row>
    <row r="198" spans="1:9" ht="12.75" customHeight="1" x14ac:dyDescent="0.3">
      <c r="A198" s="8" t="s">
        <v>3289</v>
      </c>
      <c r="B198" s="8" t="s">
        <v>634</v>
      </c>
      <c r="C198" s="8" t="s">
        <v>4207</v>
      </c>
      <c r="D198">
        <v>4725</v>
      </c>
      <c r="E198" s="8" t="s">
        <v>636</v>
      </c>
      <c r="F198" s="8" t="s">
        <v>21</v>
      </c>
      <c r="G198" s="8"/>
      <c r="H198" s="8" t="s">
        <v>3239</v>
      </c>
      <c r="I198" s="8" t="s">
        <v>6707</v>
      </c>
    </row>
    <row r="199" spans="1:9" ht="12.75" customHeight="1" x14ac:dyDescent="0.3">
      <c r="A199" s="8" t="s">
        <v>4208</v>
      </c>
      <c r="B199" s="8" t="s">
        <v>4209</v>
      </c>
      <c r="C199" s="8" t="s">
        <v>4210</v>
      </c>
      <c r="E199" s="8"/>
      <c r="F199" s="8" t="s">
        <v>50</v>
      </c>
      <c r="G199" s="8" t="s">
        <v>334</v>
      </c>
      <c r="H199" s="8" t="s">
        <v>3236</v>
      </c>
      <c r="I199" s="8" t="s">
        <v>6708</v>
      </c>
    </row>
    <row r="200" spans="1:9" ht="12.75" customHeight="1" x14ac:dyDescent="0.3">
      <c r="A200" s="8" t="s">
        <v>3294</v>
      </c>
      <c r="B200" s="8" t="s">
        <v>23</v>
      </c>
      <c r="C200" s="8" t="s">
        <v>4211</v>
      </c>
      <c r="D200">
        <v>16.5</v>
      </c>
      <c r="E200" s="8" t="s">
        <v>25</v>
      </c>
      <c r="F200" s="8" t="s">
        <v>21</v>
      </c>
      <c r="G200" s="8"/>
      <c r="H200" s="8" t="s">
        <v>3239</v>
      </c>
      <c r="I200" s="8" t="s">
        <v>6709</v>
      </c>
    </row>
    <row r="201" spans="1:9" ht="12.75" customHeight="1" x14ac:dyDescent="0.3">
      <c r="A201" s="8" t="s">
        <v>3296</v>
      </c>
      <c r="B201" s="8" t="s">
        <v>26</v>
      </c>
      <c r="C201" s="8" t="s">
        <v>4212</v>
      </c>
      <c r="D201">
        <v>2.5</v>
      </c>
      <c r="E201" s="8" t="s">
        <v>27</v>
      </c>
      <c r="F201" s="8" t="s">
        <v>21</v>
      </c>
      <c r="G201" s="8"/>
      <c r="H201" s="8" t="s">
        <v>3239</v>
      </c>
      <c r="I201" s="8" t="s">
        <v>6710</v>
      </c>
    </row>
    <row r="202" spans="1:9" ht="12.75" customHeight="1" x14ac:dyDescent="0.3">
      <c r="A202" s="8" t="s">
        <v>3298</v>
      </c>
      <c r="B202" s="8" t="s">
        <v>28</v>
      </c>
      <c r="C202" s="8" t="s">
        <v>4213</v>
      </c>
      <c r="D202">
        <v>4.5</v>
      </c>
      <c r="E202" s="8" t="s">
        <v>29</v>
      </c>
      <c r="F202" s="8" t="s">
        <v>21</v>
      </c>
      <c r="G202" s="8"/>
      <c r="H202" s="8" t="s">
        <v>3239</v>
      </c>
      <c r="I202" s="8" t="s">
        <v>6711</v>
      </c>
    </row>
    <row r="203" spans="1:9" ht="12.75" customHeight="1" x14ac:dyDescent="0.3">
      <c r="A203" s="8" t="s">
        <v>3300</v>
      </c>
      <c r="B203" s="8" t="s">
        <v>634</v>
      </c>
      <c r="C203" s="8" t="s">
        <v>4214</v>
      </c>
      <c r="D203">
        <v>4725</v>
      </c>
      <c r="E203" s="8" t="s">
        <v>636</v>
      </c>
      <c r="F203" s="8" t="s">
        <v>21</v>
      </c>
      <c r="G203" s="8"/>
      <c r="H203" s="8" t="s">
        <v>3239</v>
      </c>
      <c r="I203" s="8" t="s">
        <v>6712</v>
      </c>
    </row>
    <row r="204" spans="1:9" ht="12.75" customHeight="1" x14ac:dyDescent="0.3">
      <c r="A204" s="8" t="s">
        <v>4215</v>
      </c>
      <c r="B204" s="8" t="s">
        <v>4216</v>
      </c>
      <c r="C204" s="8" t="s">
        <v>4217</v>
      </c>
      <c r="E204" s="8"/>
      <c r="F204" s="8" t="s">
        <v>21</v>
      </c>
      <c r="G204" s="8" t="s">
        <v>54</v>
      </c>
      <c r="H204" s="8" t="s">
        <v>3236</v>
      </c>
      <c r="I204" s="8" t="s">
        <v>6713</v>
      </c>
    </row>
    <row r="205" spans="1:9" ht="12.75" customHeight="1" x14ac:dyDescent="0.3">
      <c r="A205" s="8" t="s">
        <v>3310</v>
      </c>
      <c r="B205" s="8" t="s">
        <v>23</v>
      </c>
      <c r="C205" s="8" t="s">
        <v>4218</v>
      </c>
      <c r="D205">
        <v>16.5</v>
      </c>
      <c r="E205" s="8" t="s">
        <v>25</v>
      </c>
      <c r="F205" s="8" t="s">
        <v>21</v>
      </c>
      <c r="G205" s="8"/>
      <c r="H205" s="8" t="s">
        <v>3239</v>
      </c>
      <c r="I205" s="8" t="s">
        <v>6714</v>
      </c>
    </row>
    <row r="206" spans="1:9" ht="12.75" customHeight="1" x14ac:dyDescent="0.3">
      <c r="A206" s="8" t="s">
        <v>3312</v>
      </c>
      <c r="B206" s="8" t="s">
        <v>26</v>
      </c>
      <c r="C206" s="8" t="s">
        <v>4219</v>
      </c>
      <c r="D206">
        <v>2.5</v>
      </c>
      <c r="E206" s="8" t="s">
        <v>27</v>
      </c>
      <c r="F206" s="8" t="s">
        <v>21</v>
      </c>
      <c r="G206" s="8"/>
      <c r="H206" s="8" t="s">
        <v>3239</v>
      </c>
      <c r="I206" s="8" t="s">
        <v>6715</v>
      </c>
    </row>
    <row r="207" spans="1:9" ht="12.75" customHeight="1" x14ac:dyDescent="0.3">
      <c r="A207" s="8" t="s">
        <v>3314</v>
      </c>
      <c r="B207" s="8" t="s">
        <v>28</v>
      </c>
      <c r="C207" s="8" t="s">
        <v>4220</v>
      </c>
      <c r="D207">
        <v>4.5</v>
      </c>
      <c r="E207" s="8" t="s">
        <v>29</v>
      </c>
      <c r="F207" s="8" t="s">
        <v>21</v>
      </c>
      <c r="G207" s="8"/>
      <c r="H207" s="8" t="s">
        <v>3239</v>
      </c>
      <c r="I207" s="8" t="s">
        <v>6716</v>
      </c>
    </row>
    <row r="208" spans="1:9" ht="12.75" customHeight="1" x14ac:dyDescent="0.3">
      <c r="A208" s="8" t="s">
        <v>3318</v>
      </c>
      <c r="B208" s="8" t="s">
        <v>1054</v>
      </c>
      <c r="C208" s="8" t="s">
        <v>4221</v>
      </c>
      <c r="D208" t="s">
        <v>24</v>
      </c>
      <c r="E208" s="8" t="s">
        <v>1054</v>
      </c>
      <c r="F208" s="8" t="s">
        <v>21</v>
      </c>
      <c r="G208" s="8"/>
      <c r="H208" s="8" t="s">
        <v>3239</v>
      </c>
      <c r="I208" s="8" t="s">
        <v>6717</v>
      </c>
    </row>
    <row r="209" spans="1:9" ht="12.75" customHeight="1" x14ac:dyDescent="0.3">
      <c r="A209" s="8" t="s">
        <v>3320</v>
      </c>
      <c r="B209" s="8" t="s">
        <v>3321</v>
      </c>
      <c r="C209" s="8" t="s">
        <v>4222</v>
      </c>
      <c r="D209" t="s">
        <v>24</v>
      </c>
      <c r="E209" s="8" t="s">
        <v>3323</v>
      </c>
      <c r="F209" s="8" t="s">
        <v>21</v>
      </c>
      <c r="G209" s="8"/>
      <c r="H209" s="8" t="s">
        <v>3239</v>
      </c>
      <c r="I209" s="8" t="s">
        <v>6718</v>
      </c>
    </row>
    <row r="210" spans="1:9" ht="12.75" customHeight="1" x14ac:dyDescent="0.3">
      <c r="A210" s="8" t="s">
        <v>3320</v>
      </c>
      <c r="B210" s="8" t="s">
        <v>3324</v>
      </c>
      <c r="C210" s="8" t="s">
        <v>4223</v>
      </c>
      <c r="D210" t="s">
        <v>24</v>
      </c>
      <c r="E210" s="8" t="s">
        <v>3326</v>
      </c>
      <c r="F210" s="8" t="s">
        <v>21</v>
      </c>
      <c r="G210" s="8"/>
      <c r="H210" s="8" t="s">
        <v>3239</v>
      </c>
      <c r="I210" s="8" t="s">
        <v>6719</v>
      </c>
    </row>
    <row r="211" spans="1:9" ht="12.75" customHeight="1" x14ac:dyDescent="0.3">
      <c r="A211" s="8" t="s">
        <v>3320</v>
      </c>
      <c r="B211" s="8" t="s">
        <v>3327</v>
      </c>
      <c r="C211" s="8" t="s">
        <v>4224</v>
      </c>
      <c r="D211" t="s">
        <v>24</v>
      </c>
      <c r="E211" s="8" t="s">
        <v>3329</v>
      </c>
      <c r="F211" s="8" t="s">
        <v>21</v>
      </c>
      <c r="G211" s="8"/>
      <c r="H211" s="8" t="s">
        <v>3239</v>
      </c>
      <c r="I211" s="8" t="s">
        <v>6720</v>
      </c>
    </row>
    <row r="212" spans="1:9" ht="12.75" customHeight="1" x14ac:dyDescent="0.3">
      <c r="A212" s="8" t="s">
        <v>3330</v>
      </c>
      <c r="B212" s="8" t="s">
        <v>1013</v>
      </c>
      <c r="C212" s="8" t="s">
        <v>4225</v>
      </c>
      <c r="D212" t="s">
        <v>24</v>
      </c>
      <c r="E212" s="8" t="s">
        <v>1015</v>
      </c>
      <c r="F212" s="8" t="s">
        <v>21</v>
      </c>
      <c r="G212" s="8"/>
      <c r="H212" s="8" t="s">
        <v>3239</v>
      </c>
      <c r="I212" s="8" t="s">
        <v>6721</v>
      </c>
    </row>
    <row r="213" spans="1:9" ht="12.75" customHeight="1" x14ac:dyDescent="0.3">
      <c r="A213" s="8" t="s">
        <v>3332</v>
      </c>
      <c r="B213" s="8" t="s">
        <v>1049</v>
      </c>
      <c r="C213" s="8" t="s">
        <v>4226</v>
      </c>
      <c r="D213" t="s">
        <v>24</v>
      </c>
      <c r="E213" s="8" t="s">
        <v>1049</v>
      </c>
      <c r="F213" s="8" t="s">
        <v>21</v>
      </c>
      <c r="G213" s="8"/>
      <c r="H213" s="8" t="s">
        <v>3239</v>
      </c>
      <c r="I213" s="8" t="s">
        <v>6722</v>
      </c>
    </row>
    <row r="214" spans="1:9" ht="12.75" customHeight="1" x14ac:dyDescent="0.3">
      <c r="A214" s="8" t="s">
        <v>3334</v>
      </c>
      <c r="B214" s="8" t="s">
        <v>32</v>
      </c>
      <c r="C214" s="8" t="s">
        <v>4227</v>
      </c>
      <c r="D214" t="s">
        <v>24</v>
      </c>
      <c r="E214" s="8" t="s">
        <v>33</v>
      </c>
      <c r="F214" s="8" t="s">
        <v>21</v>
      </c>
      <c r="G214" s="8"/>
      <c r="H214" s="8" t="s">
        <v>3239</v>
      </c>
      <c r="I214" s="8" t="s">
        <v>6723</v>
      </c>
    </row>
    <row r="215" spans="1:9" ht="12.75" customHeight="1" x14ac:dyDescent="0.3">
      <c r="A215" s="8" t="s">
        <v>3336</v>
      </c>
      <c r="B215" s="8" t="s">
        <v>36</v>
      </c>
      <c r="C215" s="8" t="s">
        <v>4228</v>
      </c>
      <c r="D215">
        <v>4500</v>
      </c>
      <c r="E215" s="8" t="s">
        <v>37</v>
      </c>
      <c r="F215" s="8" t="s">
        <v>21</v>
      </c>
      <c r="G215" s="8"/>
      <c r="H215" s="8" t="s">
        <v>3239</v>
      </c>
      <c r="I215" s="8" t="s">
        <v>6724</v>
      </c>
    </row>
    <row r="216" spans="1:9" ht="12.75" customHeight="1" x14ac:dyDescent="0.3">
      <c r="A216" s="8" t="s">
        <v>3338</v>
      </c>
      <c r="B216" s="8" t="s">
        <v>634</v>
      </c>
      <c r="C216" s="8" t="s">
        <v>4229</v>
      </c>
      <c r="D216">
        <v>4725</v>
      </c>
      <c r="E216" s="8" t="s">
        <v>636</v>
      </c>
      <c r="F216" s="8" t="s">
        <v>21</v>
      </c>
      <c r="G216" s="8"/>
      <c r="H216" s="8" t="s">
        <v>3239</v>
      </c>
      <c r="I216" s="8" t="s">
        <v>6725</v>
      </c>
    </row>
    <row r="217" spans="1:9" ht="12.75" customHeight="1" x14ac:dyDescent="0.3">
      <c r="A217" s="8" t="s">
        <v>3340</v>
      </c>
      <c r="B217" s="8" t="s">
        <v>39</v>
      </c>
      <c r="C217" s="8" t="s">
        <v>4230</v>
      </c>
      <c r="D217">
        <v>5</v>
      </c>
      <c r="E217" s="8" t="s">
        <v>40</v>
      </c>
      <c r="F217" s="8" t="s">
        <v>21</v>
      </c>
      <c r="G217" s="8"/>
      <c r="H217" s="8" t="s">
        <v>3239</v>
      </c>
      <c r="I217" s="8" t="s">
        <v>6726</v>
      </c>
    </row>
    <row r="218" spans="1:9" ht="12.75" customHeight="1" x14ac:dyDescent="0.3">
      <c r="A218" s="8" t="s">
        <v>3342</v>
      </c>
      <c r="B218" s="8" t="s">
        <v>3343</v>
      </c>
      <c r="C218" s="8" t="s">
        <v>4231</v>
      </c>
      <c r="D218" t="s">
        <v>24</v>
      </c>
      <c r="E218" s="8" t="s">
        <v>3345</v>
      </c>
      <c r="F218" s="8" t="s">
        <v>21</v>
      </c>
      <c r="G218" s="8"/>
      <c r="H218" s="8" t="s">
        <v>3239</v>
      </c>
      <c r="I218" s="8" t="s">
        <v>6727</v>
      </c>
    </row>
    <row r="219" spans="1:9" ht="12.75" customHeight="1" x14ac:dyDescent="0.3">
      <c r="A219" s="8" t="s">
        <v>3342</v>
      </c>
      <c r="B219" s="8" t="s">
        <v>3346</v>
      </c>
      <c r="C219" s="8" t="s">
        <v>4232</v>
      </c>
      <c r="D219" t="s">
        <v>24</v>
      </c>
      <c r="E219" s="8" t="s">
        <v>3348</v>
      </c>
      <c r="F219" s="8" t="s">
        <v>21</v>
      </c>
      <c r="G219" s="8"/>
      <c r="H219" s="8" t="s">
        <v>3239</v>
      </c>
      <c r="I219" s="8" t="s">
        <v>6728</v>
      </c>
    </row>
    <row r="220" spans="1:9" ht="12.75" customHeight="1" x14ac:dyDescent="0.3">
      <c r="A220" s="8" t="s">
        <v>3342</v>
      </c>
      <c r="B220" s="8" t="s">
        <v>3349</v>
      </c>
      <c r="C220" s="8" t="s">
        <v>4233</v>
      </c>
      <c r="D220" t="s">
        <v>24</v>
      </c>
      <c r="E220" s="8" t="s">
        <v>3351</v>
      </c>
      <c r="F220" s="8" t="s">
        <v>21</v>
      </c>
      <c r="G220" s="8"/>
      <c r="H220" s="8" t="s">
        <v>3239</v>
      </c>
      <c r="I220" s="8" t="s">
        <v>6729</v>
      </c>
    </row>
    <row r="221" spans="1:9" ht="12.75" customHeight="1" x14ac:dyDescent="0.3">
      <c r="A221" s="8" t="s">
        <v>3342</v>
      </c>
      <c r="B221" s="8" t="s">
        <v>3352</v>
      </c>
      <c r="C221" s="8" t="s">
        <v>4234</v>
      </c>
      <c r="D221" t="s">
        <v>24</v>
      </c>
      <c r="E221" s="8" t="s">
        <v>3354</v>
      </c>
      <c r="F221" s="8" t="s">
        <v>21</v>
      </c>
      <c r="G221" s="8"/>
      <c r="H221" s="8" t="s">
        <v>3239</v>
      </c>
      <c r="I221" s="8" t="s">
        <v>6730</v>
      </c>
    </row>
    <row r="222" spans="1:9" ht="12.75" customHeight="1" x14ac:dyDescent="0.3">
      <c r="A222" s="8" t="s">
        <v>3342</v>
      </c>
      <c r="B222" s="8" t="s">
        <v>3355</v>
      </c>
      <c r="C222" s="8" t="s">
        <v>4235</v>
      </c>
      <c r="D222" t="s">
        <v>24</v>
      </c>
      <c r="E222" s="8" t="s">
        <v>3357</v>
      </c>
      <c r="F222" s="8" t="s">
        <v>21</v>
      </c>
      <c r="G222" s="8"/>
      <c r="H222" s="8" t="s">
        <v>3239</v>
      </c>
      <c r="I222" s="8" t="s">
        <v>6731</v>
      </c>
    </row>
    <row r="223" spans="1:9" ht="12.75" customHeight="1" x14ac:dyDescent="0.3">
      <c r="A223" s="8" t="s">
        <v>3342</v>
      </c>
      <c r="B223" s="8" t="s">
        <v>3358</v>
      </c>
      <c r="C223" s="8" t="s">
        <v>4236</v>
      </c>
      <c r="D223" t="s">
        <v>24</v>
      </c>
      <c r="E223" s="8" t="s">
        <v>3360</v>
      </c>
      <c r="F223" s="8" t="s">
        <v>21</v>
      </c>
      <c r="G223" s="8"/>
      <c r="H223" s="8" t="s">
        <v>3239</v>
      </c>
      <c r="I223" s="8" t="s">
        <v>6732</v>
      </c>
    </row>
    <row r="224" spans="1:9" ht="12.75" customHeight="1" x14ac:dyDescent="0.3">
      <c r="A224" s="8" t="s">
        <v>3342</v>
      </c>
      <c r="B224" s="8" t="s">
        <v>3361</v>
      </c>
      <c r="C224" s="8" t="s">
        <v>4237</v>
      </c>
      <c r="D224" t="s">
        <v>24</v>
      </c>
      <c r="E224" s="8" t="s">
        <v>3363</v>
      </c>
      <c r="F224" s="8" t="s">
        <v>21</v>
      </c>
      <c r="G224" s="8"/>
      <c r="H224" s="8" t="s">
        <v>3239</v>
      </c>
      <c r="I224" s="8" t="s">
        <v>6733</v>
      </c>
    </row>
    <row r="225" spans="1:9" ht="12.75" customHeight="1" x14ac:dyDescent="0.3">
      <c r="A225" s="8" t="s">
        <v>3342</v>
      </c>
      <c r="B225" s="8" t="s">
        <v>3364</v>
      </c>
      <c r="C225" s="8" t="s">
        <v>4238</v>
      </c>
      <c r="D225" t="s">
        <v>24</v>
      </c>
      <c r="E225" s="8" t="s">
        <v>3366</v>
      </c>
      <c r="F225" s="8" t="s">
        <v>21</v>
      </c>
      <c r="G225" s="8"/>
      <c r="H225" s="8" t="s">
        <v>3239</v>
      </c>
      <c r="I225" s="8" t="s">
        <v>6734</v>
      </c>
    </row>
    <row r="226" spans="1:9" ht="12.75" customHeight="1" x14ac:dyDescent="0.3">
      <c r="A226" s="8" t="s">
        <v>3342</v>
      </c>
      <c r="B226" s="8" t="s">
        <v>3367</v>
      </c>
      <c r="C226" s="8" t="s">
        <v>4239</v>
      </c>
      <c r="D226" t="s">
        <v>24</v>
      </c>
      <c r="E226" s="8" t="s">
        <v>3369</v>
      </c>
      <c r="F226" s="8" t="s">
        <v>21</v>
      </c>
      <c r="G226" s="8"/>
      <c r="H226" s="8" t="s">
        <v>3239</v>
      </c>
      <c r="I226" s="8" t="s">
        <v>6735</v>
      </c>
    </row>
    <row r="227" spans="1:9" ht="12.75" customHeight="1" x14ac:dyDescent="0.3">
      <c r="A227" s="8" t="s">
        <v>3372</v>
      </c>
      <c r="B227" s="8" t="s">
        <v>1009</v>
      </c>
      <c r="C227" s="8" t="s">
        <v>4240</v>
      </c>
      <c r="D227" t="s">
        <v>24</v>
      </c>
      <c r="E227" s="8" t="s">
        <v>1011</v>
      </c>
      <c r="F227" s="8" t="s">
        <v>21</v>
      </c>
      <c r="G227" s="8"/>
      <c r="H227" s="8" t="s">
        <v>3239</v>
      </c>
      <c r="I227" s="8" t="s">
        <v>6736</v>
      </c>
    </row>
    <row r="228" spans="1:9" ht="12.75" customHeight="1" x14ac:dyDescent="0.3">
      <c r="A228" s="8" t="s">
        <v>3280</v>
      </c>
      <c r="B228" s="8" t="s">
        <v>3281</v>
      </c>
      <c r="C228" s="8" t="s">
        <v>4241</v>
      </c>
      <c r="E228" s="8"/>
      <c r="F228" s="8" t="s">
        <v>21</v>
      </c>
      <c r="G228" s="8" t="s">
        <v>332</v>
      </c>
      <c r="H228" s="8" t="s">
        <v>3236</v>
      </c>
      <c r="I228" s="8" t="s">
        <v>6737</v>
      </c>
    </row>
    <row r="229" spans="1:9" ht="12.75" customHeight="1" x14ac:dyDescent="0.3">
      <c r="A229" s="8" t="s">
        <v>3283</v>
      </c>
      <c r="B229" s="8" t="s">
        <v>23</v>
      </c>
      <c r="C229" s="8" t="s">
        <v>4242</v>
      </c>
      <c r="D229">
        <v>20.36</v>
      </c>
      <c r="E229" s="8" t="s">
        <v>25</v>
      </c>
      <c r="F229" s="8" t="s">
        <v>21</v>
      </c>
      <c r="G229" s="8"/>
      <c r="H229" s="8" t="s">
        <v>3239</v>
      </c>
      <c r="I229" s="8" t="s">
        <v>6738</v>
      </c>
    </row>
    <row r="230" spans="1:9" ht="12.75" customHeight="1" x14ac:dyDescent="0.3">
      <c r="A230" s="8" t="s">
        <v>3285</v>
      </c>
      <c r="B230" s="8" t="s">
        <v>26</v>
      </c>
      <c r="C230" s="8" t="s">
        <v>4243</v>
      </c>
      <c r="D230">
        <v>-0.39</v>
      </c>
      <c r="E230" s="8" t="s">
        <v>27</v>
      </c>
      <c r="F230" s="8" t="s">
        <v>21</v>
      </c>
      <c r="G230" s="8"/>
      <c r="H230" s="8" t="s">
        <v>3239</v>
      </c>
      <c r="I230" s="8" t="s">
        <v>6739</v>
      </c>
    </row>
    <row r="231" spans="1:9" ht="12.75" customHeight="1" x14ac:dyDescent="0.3">
      <c r="A231" s="8" t="s">
        <v>3287</v>
      </c>
      <c r="B231" s="8" t="s">
        <v>28</v>
      </c>
      <c r="C231" s="8" t="s">
        <v>4244</v>
      </c>
      <c r="D231">
        <v>1.9</v>
      </c>
      <c r="E231" s="8" t="s">
        <v>29</v>
      </c>
      <c r="F231" s="8" t="s">
        <v>21</v>
      </c>
      <c r="G231" s="8"/>
      <c r="H231" s="8" t="s">
        <v>3239</v>
      </c>
      <c r="I231" s="8" t="s">
        <v>6740</v>
      </c>
    </row>
    <row r="232" spans="1:9" ht="12.75" customHeight="1" x14ac:dyDescent="0.3">
      <c r="A232" s="8" t="s">
        <v>3289</v>
      </c>
      <c r="B232" s="8" t="s">
        <v>634</v>
      </c>
      <c r="C232" s="8" t="s">
        <v>4245</v>
      </c>
      <c r="D232">
        <v>282538.65999999997</v>
      </c>
      <c r="E232" s="8" t="s">
        <v>636</v>
      </c>
      <c r="F232" s="8" t="s">
        <v>21</v>
      </c>
      <c r="G232" s="8"/>
      <c r="H232" s="8" t="s">
        <v>3239</v>
      </c>
      <c r="I232" s="8" t="s">
        <v>6741</v>
      </c>
    </row>
    <row r="233" spans="1:9" ht="12.75" customHeight="1" x14ac:dyDescent="0.3">
      <c r="A233" s="8" t="s">
        <v>3291</v>
      </c>
      <c r="B233" s="8" t="s">
        <v>3292</v>
      </c>
      <c r="C233" s="8" t="s">
        <v>4246</v>
      </c>
      <c r="E233" s="8"/>
      <c r="F233" s="8" t="s">
        <v>21</v>
      </c>
      <c r="G233" s="8" t="s">
        <v>334</v>
      </c>
      <c r="H233" s="8" t="s">
        <v>3236</v>
      </c>
      <c r="I233" s="8" t="s">
        <v>6742</v>
      </c>
    </row>
    <row r="234" spans="1:9" ht="12.75" customHeight="1" x14ac:dyDescent="0.3">
      <c r="A234" s="8" t="s">
        <v>3294</v>
      </c>
      <c r="B234" s="8" t="s">
        <v>23</v>
      </c>
      <c r="C234" s="8" t="s">
        <v>4247</v>
      </c>
      <c r="D234">
        <v>20.36</v>
      </c>
      <c r="E234" s="8" t="s">
        <v>25</v>
      </c>
      <c r="F234" s="8" t="s">
        <v>21</v>
      </c>
      <c r="G234" s="8"/>
      <c r="H234" s="8" t="s">
        <v>3239</v>
      </c>
      <c r="I234" s="8" t="s">
        <v>6743</v>
      </c>
    </row>
    <row r="235" spans="1:9" ht="12.75" customHeight="1" x14ac:dyDescent="0.3">
      <c r="A235" s="8" t="s">
        <v>3296</v>
      </c>
      <c r="B235" s="8" t="s">
        <v>26</v>
      </c>
      <c r="C235" s="8" t="s">
        <v>4248</v>
      </c>
      <c r="D235">
        <v>-0.39</v>
      </c>
      <c r="E235" s="8" t="s">
        <v>27</v>
      </c>
      <c r="F235" s="8" t="s">
        <v>21</v>
      </c>
      <c r="G235" s="8"/>
      <c r="H235" s="8" t="s">
        <v>3239</v>
      </c>
      <c r="I235" s="8" t="s">
        <v>6744</v>
      </c>
    </row>
    <row r="236" spans="1:9" ht="12.75" customHeight="1" x14ac:dyDescent="0.3">
      <c r="A236" s="8" t="s">
        <v>3298</v>
      </c>
      <c r="B236" s="8" t="s">
        <v>28</v>
      </c>
      <c r="C236" s="8" t="s">
        <v>4249</v>
      </c>
      <c r="D236">
        <v>1.9</v>
      </c>
      <c r="E236" s="8" t="s">
        <v>29</v>
      </c>
      <c r="F236" s="8" t="s">
        <v>21</v>
      </c>
      <c r="G236" s="8"/>
      <c r="H236" s="8" t="s">
        <v>3239</v>
      </c>
      <c r="I236" s="8" t="s">
        <v>6745</v>
      </c>
    </row>
    <row r="237" spans="1:9" ht="12.75" customHeight="1" x14ac:dyDescent="0.3">
      <c r="A237" s="8" t="s">
        <v>3300</v>
      </c>
      <c r="B237" s="8" t="s">
        <v>634</v>
      </c>
      <c r="C237" s="8" t="s">
        <v>4250</v>
      </c>
      <c r="D237">
        <v>282538.65999999997</v>
      </c>
      <c r="E237" s="8" t="s">
        <v>636</v>
      </c>
      <c r="F237" s="8" t="s">
        <v>21</v>
      </c>
      <c r="G237" s="8"/>
      <c r="H237" s="8" t="s">
        <v>3239</v>
      </c>
      <c r="I237" s="8" t="s">
        <v>6746</v>
      </c>
    </row>
    <row r="238" spans="1:9" ht="12.75" customHeight="1" x14ac:dyDescent="0.3">
      <c r="A238" s="8" t="s">
        <v>3302</v>
      </c>
      <c r="B238" s="8" t="s">
        <v>3303</v>
      </c>
      <c r="C238" s="8" t="s">
        <v>4251</v>
      </c>
      <c r="D238">
        <v>5</v>
      </c>
      <c r="E238" s="8" t="s">
        <v>805</v>
      </c>
      <c r="F238" s="8" t="s">
        <v>21</v>
      </c>
      <c r="G238" s="8"/>
      <c r="H238" s="8" t="s">
        <v>3239</v>
      </c>
      <c r="I238" s="8" t="s">
        <v>6747</v>
      </c>
    </row>
    <row r="239" spans="1:9" ht="12.75" customHeight="1" x14ac:dyDescent="0.3">
      <c r="A239" s="8" t="s">
        <v>3305</v>
      </c>
      <c r="B239" s="8" t="s">
        <v>55</v>
      </c>
      <c r="C239" s="8" t="s">
        <v>4252</v>
      </c>
      <c r="D239">
        <v>541</v>
      </c>
      <c r="E239" s="8" t="s">
        <v>55</v>
      </c>
      <c r="F239" s="8" t="s">
        <v>21</v>
      </c>
      <c r="G239" s="8"/>
      <c r="H239" s="8" t="s">
        <v>3239</v>
      </c>
      <c r="I239" s="8" t="s">
        <v>6748</v>
      </c>
    </row>
    <row r="240" spans="1:9" ht="12.75" customHeight="1" x14ac:dyDescent="0.3">
      <c r="A240" s="8" t="s">
        <v>4253</v>
      </c>
      <c r="B240" s="8" t="s">
        <v>4254</v>
      </c>
      <c r="C240" s="8" t="s">
        <v>4255</v>
      </c>
      <c r="E240" s="8"/>
      <c r="F240" s="8" t="s">
        <v>21</v>
      </c>
      <c r="G240" s="8" t="s">
        <v>54</v>
      </c>
      <c r="H240" s="8" t="s">
        <v>3236</v>
      </c>
      <c r="I240" s="8" t="s">
        <v>6749</v>
      </c>
    </row>
    <row r="241" spans="1:9" ht="12.75" customHeight="1" x14ac:dyDescent="0.3">
      <c r="A241" s="8" t="s">
        <v>3310</v>
      </c>
      <c r="B241" s="8" t="s">
        <v>23</v>
      </c>
      <c r="C241" s="8" t="s">
        <v>4256</v>
      </c>
      <c r="D241">
        <v>20</v>
      </c>
      <c r="E241" s="8" t="s">
        <v>25</v>
      </c>
      <c r="F241" s="8" t="s">
        <v>21</v>
      </c>
      <c r="G241" s="8"/>
      <c r="H241" s="8" t="s">
        <v>3239</v>
      </c>
      <c r="I241" s="8" t="s">
        <v>6750</v>
      </c>
    </row>
    <row r="242" spans="1:9" ht="12.75" customHeight="1" x14ac:dyDescent="0.3">
      <c r="A242" s="8" t="s">
        <v>3312</v>
      </c>
      <c r="B242" s="8" t="s">
        <v>26</v>
      </c>
      <c r="C242" s="8" t="s">
        <v>4257</v>
      </c>
      <c r="D242">
        <v>3.5</v>
      </c>
      <c r="E242" s="8" t="s">
        <v>27</v>
      </c>
      <c r="F242" s="8" t="s">
        <v>21</v>
      </c>
      <c r="G242" s="8"/>
      <c r="H242" s="8" t="s">
        <v>3239</v>
      </c>
      <c r="I242" s="8" t="s">
        <v>6751</v>
      </c>
    </row>
    <row r="243" spans="1:9" ht="12.75" customHeight="1" x14ac:dyDescent="0.3">
      <c r="A243" s="8" t="s">
        <v>3314</v>
      </c>
      <c r="B243" s="8" t="s">
        <v>28</v>
      </c>
      <c r="C243" s="8" t="s">
        <v>4258</v>
      </c>
      <c r="D243">
        <v>2.5</v>
      </c>
      <c r="E243" s="8" t="s">
        <v>29</v>
      </c>
      <c r="F243" s="8" t="s">
        <v>21</v>
      </c>
      <c r="G243" s="8"/>
      <c r="H243" s="8" t="s">
        <v>3239</v>
      </c>
      <c r="I243" s="8" t="s">
        <v>6752</v>
      </c>
    </row>
    <row r="244" spans="1:9" ht="12.75" customHeight="1" x14ac:dyDescent="0.3">
      <c r="A244" s="8" t="s">
        <v>3318</v>
      </c>
      <c r="B244" s="8" t="s">
        <v>1054</v>
      </c>
      <c r="C244" s="8" t="s">
        <v>4259</v>
      </c>
      <c r="D244" t="s">
        <v>24</v>
      </c>
      <c r="E244" s="8" t="s">
        <v>1054</v>
      </c>
      <c r="F244" s="8" t="s">
        <v>21</v>
      </c>
      <c r="G244" s="8"/>
      <c r="H244" s="8" t="s">
        <v>3239</v>
      </c>
      <c r="I244" s="8" t="s">
        <v>6753</v>
      </c>
    </row>
    <row r="245" spans="1:9" ht="12.75" customHeight="1" x14ac:dyDescent="0.3">
      <c r="A245" s="8" t="s">
        <v>3320</v>
      </c>
      <c r="B245" s="8" t="s">
        <v>3321</v>
      </c>
      <c r="C245" s="8" t="s">
        <v>4260</v>
      </c>
      <c r="D245" t="s">
        <v>24</v>
      </c>
      <c r="E245" s="8" t="s">
        <v>3323</v>
      </c>
      <c r="F245" s="8" t="s">
        <v>21</v>
      </c>
      <c r="G245" s="8"/>
      <c r="H245" s="8" t="s">
        <v>3239</v>
      </c>
      <c r="I245" s="8" t="s">
        <v>6754</v>
      </c>
    </row>
    <row r="246" spans="1:9" ht="12.75" customHeight="1" x14ac:dyDescent="0.3">
      <c r="A246" s="8" t="s">
        <v>3320</v>
      </c>
      <c r="B246" s="8" t="s">
        <v>3324</v>
      </c>
      <c r="C246" s="8" t="s">
        <v>4261</v>
      </c>
      <c r="D246" t="s">
        <v>24</v>
      </c>
      <c r="E246" s="8" t="s">
        <v>3326</v>
      </c>
      <c r="F246" s="8" t="s">
        <v>21</v>
      </c>
      <c r="G246" s="8"/>
      <c r="H246" s="8" t="s">
        <v>3239</v>
      </c>
      <c r="I246" s="8" t="s">
        <v>6755</v>
      </c>
    </row>
    <row r="247" spans="1:9" ht="12.75" customHeight="1" x14ac:dyDescent="0.3">
      <c r="A247" s="8" t="s">
        <v>3320</v>
      </c>
      <c r="B247" s="8" t="s">
        <v>3327</v>
      </c>
      <c r="C247" s="8" t="s">
        <v>4262</v>
      </c>
      <c r="D247" t="s">
        <v>24</v>
      </c>
      <c r="E247" s="8" t="s">
        <v>3329</v>
      </c>
      <c r="F247" s="8" t="s">
        <v>21</v>
      </c>
      <c r="G247" s="8"/>
      <c r="H247" s="8" t="s">
        <v>3239</v>
      </c>
      <c r="I247" s="8" t="s">
        <v>6756</v>
      </c>
    </row>
    <row r="248" spans="1:9" ht="12.75" customHeight="1" x14ac:dyDescent="0.3">
      <c r="A248" s="8" t="s">
        <v>3330</v>
      </c>
      <c r="B248" s="8" t="s">
        <v>1013</v>
      </c>
      <c r="C248" s="8" t="s">
        <v>4263</v>
      </c>
      <c r="D248" t="s">
        <v>24</v>
      </c>
      <c r="E248" s="8" t="s">
        <v>1015</v>
      </c>
      <c r="F248" s="8" t="s">
        <v>21</v>
      </c>
      <c r="G248" s="8"/>
      <c r="H248" s="8" t="s">
        <v>3239</v>
      </c>
      <c r="I248" s="8" t="s">
        <v>6757</v>
      </c>
    </row>
    <row r="249" spans="1:9" ht="12.75" customHeight="1" x14ac:dyDescent="0.3">
      <c r="A249" s="8" t="s">
        <v>3332</v>
      </c>
      <c r="B249" s="8" t="s">
        <v>1049</v>
      </c>
      <c r="C249" s="8" t="s">
        <v>4264</v>
      </c>
      <c r="D249" t="s">
        <v>24</v>
      </c>
      <c r="E249" s="8" t="s">
        <v>1049</v>
      </c>
      <c r="F249" s="8" t="s">
        <v>21</v>
      </c>
      <c r="G249" s="8"/>
      <c r="H249" s="8" t="s">
        <v>3239</v>
      </c>
      <c r="I249" s="8" t="s">
        <v>6758</v>
      </c>
    </row>
    <row r="250" spans="1:9" ht="12.75" customHeight="1" x14ac:dyDescent="0.3">
      <c r="A250" s="8" t="s">
        <v>3334</v>
      </c>
      <c r="B250" s="8" t="s">
        <v>32</v>
      </c>
      <c r="C250" s="8" t="s">
        <v>4265</v>
      </c>
      <c r="D250" t="s">
        <v>24</v>
      </c>
      <c r="E250" s="8" t="s">
        <v>33</v>
      </c>
      <c r="F250" s="8" t="s">
        <v>21</v>
      </c>
      <c r="G250" s="8"/>
      <c r="H250" s="8" t="s">
        <v>3239</v>
      </c>
      <c r="I250" s="8" t="s">
        <v>6759</v>
      </c>
    </row>
    <row r="251" spans="1:9" ht="12.75" customHeight="1" x14ac:dyDescent="0.3">
      <c r="A251" s="8" t="s">
        <v>3336</v>
      </c>
      <c r="B251" s="8" t="s">
        <v>36</v>
      </c>
      <c r="C251" s="8" t="s">
        <v>4266</v>
      </c>
      <c r="D251">
        <v>750</v>
      </c>
      <c r="E251" s="8" t="s">
        <v>37</v>
      </c>
      <c r="F251" s="8" t="s">
        <v>21</v>
      </c>
      <c r="G251" s="8"/>
      <c r="H251" s="8" t="s">
        <v>3239</v>
      </c>
      <c r="I251" s="8" t="s">
        <v>6760</v>
      </c>
    </row>
    <row r="252" spans="1:9" ht="12.75" customHeight="1" x14ac:dyDescent="0.3">
      <c r="A252" s="8" t="s">
        <v>3338</v>
      </c>
      <c r="B252" s="8" t="s">
        <v>634</v>
      </c>
      <c r="C252" s="8" t="s">
        <v>4267</v>
      </c>
      <c r="D252">
        <v>787.5</v>
      </c>
      <c r="E252" s="8" t="s">
        <v>636</v>
      </c>
      <c r="F252" s="8" t="s">
        <v>21</v>
      </c>
      <c r="G252" s="8"/>
      <c r="H252" s="8" t="s">
        <v>3239</v>
      </c>
      <c r="I252" s="8" t="s">
        <v>6761</v>
      </c>
    </row>
    <row r="253" spans="1:9" ht="12.75" customHeight="1" x14ac:dyDescent="0.3">
      <c r="A253" s="8" t="s">
        <v>3340</v>
      </c>
      <c r="B253" s="8" t="s">
        <v>39</v>
      </c>
      <c r="C253" s="8" t="s">
        <v>4268</v>
      </c>
      <c r="D253">
        <v>5</v>
      </c>
      <c r="E253" s="8" t="s">
        <v>40</v>
      </c>
      <c r="F253" s="8" t="s">
        <v>21</v>
      </c>
      <c r="G253" s="8"/>
      <c r="H253" s="8" t="s">
        <v>3239</v>
      </c>
      <c r="I253" s="8" t="s">
        <v>6762</v>
      </c>
    </row>
    <row r="254" spans="1:9" ht="12.75" customHeight="1" x14ac:dyDescent="0.3">
      <c r="A254" s="8" t="s">
        <v>3342</v>
      </c>
      <c r="B254" s="8" t="s">
        <v>3343</v>
      </c>
      <c r="C254" s="8" t="s">
        <v>4269</v>
      </c>
      <c r="D254" t="s">
        <v>24</v>
      </c>
      <c r="E254" s="8" t="s">
        <v>3345</v>
      </c>
      <c r="F254" s="8" t="s">
        <v>21</v>
      </c>
      <c r="G254" s="8"/>
      <c r="H254" s="8" t="s">
        <v>3239</v>
      </c>
      <c r="I254" s="8" t="s">
        <v>6763</v>
      </c>
    </row>
    <row r="255" spans="1:9" ht="12.75" customHeight="1" x14ac:dyDescent="0.3">
      <c r="A255" s="8" t="s">
        <v>3342</v>
      </c>
      <c r="B255" s="8" t="s">
        <v>3346</v>
      </c>
      <c r="C255" s="8" t="s">
        <v>4270</v>
      </c>
      <c r="D255" t="s">
        <v>24</v>
      </c>
      <c r="E255" s="8" t="s">
        <v>3348</v>
      </c>
      <c r="F255" s="8" t="s">
        <v>21</v>
      </c>
      <c r="G255" s="8"/>
      <c r="H255" s="8" t="s">
        <v>3239</v>
      </c>
      <c r="I255" s="8" t="s">
        <v>6764</v>
      </c>
    </row>
    <row r="256" spans="1:9" ht="12.75" customHeight="1" x14ac:dyDescent="0.3">
      <c r="A256" s="8" t="s">
        <v>3342</v>
      </c>
      <c r="B256" s="8" t="s">
        <v>3349</v>
      </c>
      <c r="C256" s="8" t="s">
        <v>4271</v>
      </c>
      <c r="D256" t="s">
        <v>24</v>
      </c>
      <c r="E256" s="8" t="s">
        <v>3351</v>
      </c>
      <c r="F256" s="8" t="s">
        <v>21</v>
      </c>
      <c r="G256" s="8"/>
      <c r="H256" s="8" t="s">
        <v>3239</v>
      </c>
      <c r="I256" s="8" t="s">
        <v>6765</v>
      </c>
    </row>
    <row r="257" spans="1:9" ht="12.75" customHeight="1" x14ac:dyDescent="0.3">
      <c r="A257" s="8" t="s">
        <v>3342</v>
      </c>
      <c r="B257" s="8" t="s">
        <v>3352</v>
      </c>
      <c r="C257" s="8" t="s">
        <v>4272</v>
      </c>
      <c r="D257" t="s">
        <v>24</v>
      </c>
      <c r="E257" s="8" t="s">
        <v>3354</v>
      </c>
      <c r="F257" s="8" t="s">
        <v>21</v>
      </c>
      <c r="G257" s="8"/>
      <c r="H257" s="8" t="s">
        <v>3239</v>
      </c>
      <c r="I257" s="8" t="s">
        <v>6766</v>
      </c>
    </row>
    <row r="258" spans="1:9" ht="12.75" customHeight="1" x14ac:dyDescent="0.3">
      <c r="A258" s="8" t="s">
        <v>3342</v>
      </c>
      <c r="B258" s="8" t="s">
        <v>3355</v>
      </c>
      <c r="C258" s="8" t="s">
        <v>4273</v>
      </c>
      <c r="D258" t="s">
        <v>24</v>
      </c>
      <c r="E258" s="8" t="s">
        <v>3357</v>
      </c>
      <c r="F258" s="8" t="s">
        <v>21</v>
      </c>
      <c r="G258" s="8"/>
      <c r="H258" s="8" t="s">
        <v>3239</v>
      </c>
      <c r="I258" s="8" t="s">
        <v>6767</v>
      </c>
    </row>
    <row r="259" spans="1:9" ht="12.75" customHeight="1" x14ac:dyDescent="0.3">
      <c r="A259" s="8" t="s">
        <v>3342</v>
      </c>
      <c r="B259" s="8" t="s">
        <v>3358</v>
      </c>
      <c r="C259" s="8" t="s">
        <v>4274</v>
      </c>
      <c r="D259" t="s">
        <v>24</v>
      </c>
      <c r="E259" s="8" t="s">
        <v>3360</v>
      </c>
      <c r="F259" s="8" t="s">
        <v>21</v>
      </c>
      <c r="G259" s="8"/>
      <c r="H259" s="8" t="s">
        <v>3239</v>
      </c>
      <c r="I259" s="8" t="s">
        <v>6768</v>
      </c>
    </row>
    <row r="260" spans="1:9" ht="12.75" customHeight="1" x14ac:dyDescent="0.3">
      <c r="A260" s="8" t="s">
        <v>3342</v>
      </c>
      <c r="B260" s="8" t="s">
        <v>3361</v>
      </c>
      <c r="C260" s="8" t="s">
        <v>4275</v>
      </c>
      <c r="D260" t="s">
        <v>24</v>
      </c>
      <c r="E260" s="8" t="s">
        <v>3363</v>
      </c>
      <c r="F260" s="8" t="s">
        <v>21</v>
      </c>
      <c r="G260" s="8"/>
      <c r="H260" s="8" t="s">
        <v>3239</v>
      </c>
      <c r="I260" s="8" t="s">
        <v>6769</v>
      </c>
    </row>
    <row r="261" spans="1:9" ht="12.75" customHeight="1" x14ac:dyDescent="0.3">
      <c r="A261" s="8" t="s">
        <v>3342</v>
      </c>
      <c r="B261" s="8" t="s">
        <v>3364</v>
      </c>
      <c r="C261" s="8" t="s">
        <v>4276</v>
      </c>
      <c r="D261" t="s">
        <v>24</v>
      </c>
      <c r="E261" s="8" t="s">
        <v>3366</v>
      </c>
      <c r="F261" s="8" t="s">
        <v>21</v>
      </c>
      <c r="G261" s="8"/>
      <c r="H261" s="8" t="s">
        <v>3239</v>
      </c>
      <c r="I261" s="8" t="s">
        <v>6770</v>
      </c>
    </row>
    <row r="262" spans="1:9" ht="12.75" customHeight="1" x14ac:dyDescent="0.3">
      <c r="A262" s="8" t="s">
        <v>3342</v>
      </c>
      <c r="B262" s="8" t="s">
        <v>3367</v>
      </c>
      <c r="C262" s="8" t="s">
        <v>4277</v>
      </c>
      <c r="D262" t="s">
        <v>24</v>
      </c>
      <c r="E262" s="8" t="s">
        <v>3369</v>
      </c>
      <c r="F262" s="8" t="s">
        <v>21</v>
      </c>
      <c r="G262" s="8"/>
      <c r="H262" s="8" t="s">
        <v>3239</v>
      </c>
      <c r="I262" s="8" t="s">
        <v>6771</v>
      </c>
    </row>
    <row r="263" spans="1:9" ht="12.75" customHeight="1" x14ac:dyDescent="0.3">
      <c r="A263" s="8" t="s">
        <v>3372</v>
      </c>
      <c r="B263" s="8" t="s">
        <v>1009</v>
      </c>
      <c r="C263" s="8" t="s">
        <v>4278</v>
      </c>
      <c r="D263" t="s">
        <v>24</v>
      </c>
      <c r="E263" s="8" t="s">
        <v>1011</v>
      </c>
      <c r="F263" s="8" t="s">
        <v>21</v>
      </c>
      <c r="G263" s="8"/>
      <c r="H263" s="8" t="s">
        <v>3239</v>
      </c>
      <c r="I263" s="8" t="s">
        <v>6772</v>
      </c>
    </row>
    <row r="264" spans="1:9" ht="12.75" customHeight="1" x14ac:dyDescent="0.3">
      <c r="A264" s="8" t="s">
        <v>4279</v>
      </c>
      <c r="B264" s="8" t="s">
        <v>4280</v>
      </c>
      <c r="C264" s="8" t="s">
        <v>4281</v>
      </c>
      <c r="E264" s="8"/>
      <c r="F264" s="8" t="s">
        <v>21</v>
      </c>
      <c r="G264" s="8" t="s">
        <v>54</v>
      </c>
      <c r="H264" s="8" t="s">
        <v>3236</v>
      </c>
      <c r="I264" s="8" t="s">
        <v>6773</v>
      </c>
    </row>
    <row r="265" spans="1:9" ht="12.75" customHeight="1" x14ac:dyDescent="0.3">
      <c r="A265" s="8" t="s">
        <v>3310</v>
      </c>
      <c r="B265" s="8" t="s">
        <v>23</v>
      </c>
      <c r="C265" s="8" t="s">
        <v>4282</v>
      </c>
      <c r="D265">
        <v>25.5</v>
      </c>
      <c r="E265" s="8" t="s">
        <v>25</v>
      </c>
      <c r="F265" s="8" t="s">
        <v>21</v>
      </c>
      <c r="G265" s="8"/>
      <c r="H265" s="8" t="s">
        <v>3239</v>
      </c>
      <c r="I265" s="8" t="s">
        <v>6774</v>
      </c>
    </row>
    <row r="266" spans="1:9" ht="12.75" customHeight="1" x14ac:dyDescent="0.3">
      <c r="A266" s="8" t="s">
        <v>3312</v>
      </c>
      <c r="B266" s="8" t="s">
        <v>26</v>
      </c>
      <c r="C266" s="8" t="s">
        <v>4283</v>
      </c>
      <c r="D266">
        <v>3</v>
      </c>
      <c r="E266" s="8" t="s">
        <v>27</v>
      </c>
      <c r="F266" s="8" t="s">
        <v>21</v>
      </c>
      <c r="G266" s="8"/>
      <c r="H266" s="8" t="s">
        <v>3239</v>
      </c>
      <c r="I266" s="8" t="s">
        <v>6775</v>
      </c>
    </row>
    <row r="267" spans="1:9" ht="12.75" customHeight="1" x14ac:dyDescent="0.3">
      <c r="A267" s="8" t="s">
        <v>3314</v>
      </c>
      <c r="B267" s="8" t="s">
        <v>28</v>
      </c>
      <c r="C267" s="8" t="s">
        <v>4284</v>
      </c>
      <c r="D267">
        <v>2</v>
      </c>
      <c r="E267" s="8" t="s">
        <v>29</v>
      </c>
      <c r="F267" s="8" t="s">
        <v>21</v>
      </c>
      <c r="G267" s="8"/>
      <c r="H267" s="8" t="s">
        <v>3239</v>
      </c>
      <c r="I267" s="8" t="s">
        <v>6776</v>
      </c>
    </row>
    <row r="268" spans="1:9" ht="12.75" customHeight="1" x14ac:dyDescent="0.3">
      <c r="A268" s="8" t="s">
        <v>3318</v>
      </c>
      <c r="B268" s="8" t="s">
        <v>1054</v>
      </c>
      <c r="C268" s="8" t="s">
        <v>4285</v>
      </c>
      <c r="D268" t="s">
        <v>24</v>
      </c>
      <c r="E268" s="8" t="s">
        <v>1054</v>
      </c>
      <c r="F268" s="8" t="s">
        <v>21</v>
      </c>
      <c r="G268" s="8"/>
      <c r="H268" s="8" t="s">
        <v>3239</v>
      </c>
      <c r="I268" s="8" t="s">
        <v>6777</v>
      </c>
    </row>
    <row r="269" spans="1:9" ht="12.75" customHeight="1" x14ac:dyDescent="0.3">
      <c r="A269" s="8" t="s">
        <v>3320</v>
      </c>
      <c r="B269" s="8" t="s">
        <v>3321</v>
      </c>
      <c r="C269" s="8" t="s">
        <v>4286</v>
      </c>
      <c r="D269" t="s">
        <v>24</v>
      </c>
      <c r="E269" s="8" t="s">
        <v>3323</v>
      </c>
      <c r="F269" s="8" t="s">
        <v>21</v>
      </c>
      <c r="G269" s="8"/>
      <c r="H269" s="8" t="s">
        <v>3239</v>
      </c>
      <c r="I269" s="8" t="s">
        <v>6778</v>
      </c>
    </row>
    <row r="270" spans="1:9" ht="12.75" customHeight="1" x14ac:dyDescent="0.3">
      <c r="A270" s="8" t="s">
        <v>3320</v>
      </c>
      <c r="B270" s="8" t="s">
        <v>3324</v>
      </c>
      <c r="C270" s="8" t="s">
        <v>4287</v>
      </c>
      <c r="D270" t="s">
        <v>24</v>
      </c>
      <c r="E270" s="8" t="s">
        <v>3326</v>
      </c>
      <c r="F270" s="8" t="s">
        <v>21</v>
      </c>
      <c r="G270" s="8"/>
      <c r="H270" s="8" t="s">
        <v>3239</v>
      </c>
      <c r="I270" s="8" t="s">
        <v>6779</v>
      </c>
    </row>
    <row r="271" spans="1:9" ht="12.75" customHeight="1" x14ac:dyDescent="0.3">
      <c r="A271" s="8" t="s">
        <v>3320</v>
      </c>
      <c r="B271" s="8" t="s">
        <v>3327</v>
      </c>
      <c r="C271" s="8" t="s">
        <v>4288</v>
      </c>
      <c r="D271" t="s">
        <v>24</v>
      </c>
      <c r="E271" s="8" t="s">
        <v>3329</v>
      </c>
      <c r="F271" s="8" t="s">
        <v>21</v>
      </c>
      <c r="G271" s="8"/>
      <c r="H271" s="8" t="s">
        <v>3239</v>
      </c>
      <c r="I271" s="8" t="s">
        <v>6780</v>
      </c>
    </row>
    <row r="272" spans="1:9" ht="12.75" customHeight="1" x14ac:dyDescent="0.3">
      <c r="A272" s="8" t="s">
        <v>3330</v>
      </c>
      <c r="B272" s="8" t="s">
        <v>1013</v>
      </c>
      <c r="C272" s="8" t="s">
        <v>4289</v>
      </c>
      <c r="D272" t="s">
        <v>24</v>
      </c>
      <c r="E272" s="8" t="s">
        <v>1015</v>
      </c>
      <c r="F272" s="8" t="s">
        <v>21</v>
      </c>
      <c r="G272" s="8"/>
      <c r="H272" s="8" t="s">
        <v>3239</v>
      </c>
      <c r="I272" s="8" t="s">
        <v>6781</v>
      </c>
    </row>
    <row r="273" spans="1:9" ht="12.75" customHeight="1" x14ac:dyDescent="0.3">
      <c r="A273" s="8" t="s">
        <v>3332</v>
      </c>
      <c r="B273" s="8" t="s">
        <v>1049</v>
      </c>
      <c r="C273" s="8" t="s">
        <v>4290</v>
      </c>
      <c r="D273" t="s">
        <v>24</v>
      </c>
      <c r="E273" s="8" t="s">
        <v>1049</v>
      </c>
      <c r="F273" s="8" t="s">
        <v>21</v>
      </c>
      <c r="G273" s="8"/>
      <c r="H273" s="8" t="s">
        <v>3239</v>
      </c>
      <c r="I273" s="8" t="s">
        <v>6782</v>
      </c>
    </row>
    <row r="274" spans="1:9" ht="12.75" customHeight="1" x14ac:dyDescent="0.3">
      <c r="A274" s="8" t="s">
        <v>3334</v>
      </c>
      <c r="B274" s="8" t="s">
        <v>32</v>
      </c>
      <c r="C274" s="8" t="s">
        <v>4291</v>
      </c>
      <c r="D274" t="s">
        <v>24</v>
      </c>
      <c r="E274" s="8" t="s">
        <v>33</v>
      </c>
      <c r="F274" s="8" t="s">
        <v>21</v>
      </c>
      <c r="G274" s="8"/>
      <c r="H274" s="8" t="s">
        <v>3239</v>
      </c>
      <c r="I274" s="8" t="s">
        <v>6783</v>
      </c>
    </row>
    <row r="275" spans="1:9" ht="12.75" customHeight="1" x14ac:dyDescent="0.3">
      <c r="A275" s="8" t="s">
        <v>3336</v>
      </c>
      <c r="B275" s="8" t="s">
        <v>36</v>
      </c>
      <c r="C275" s="8" t="s">
        <v>4292</v>
      </c>
      <c r="D275">
        <v>1500</v>
      </c>
      <c r="E275" s="8" t="s">
        <v>37</v>
      </c>
      <c r="F275" s="8" t="s">
        <v>21</v>
      </c>
      <c r="G275" s="8"/>
      <c r="H275" s="8" t="s">
        <v>3239</v>
      </c>
      <c r="I275" s="8" t="s">
        <v>6784</v>
      </c>
    </row>
    <row r="276" spans="1:9" ht="12.75" customHeight="1" x14ac:dyDescent="0.3">
      <c r="A276" s="8" t="s">
        <v>3338</v>
      </c>
      <c r="B276" s="8" t="s">
        <v>634</v>
      </c>
      <c r="C276" s="8" t="s">
        <v>4293</v>
      </c>
      <c r="D276">
        <v>1575</v>
      </c>
      <c r="E276" s="8" t="s">
        <v>636</v>
      </c>
      <c r="F276" s="8" t="s">
        <v>21</v>
      </c>
      <c r="G276" s="8"/>
      <c r="H276" s="8" t="s">
        <v>3239</v>
      </c>
      <c r="I276" s="8" t="s">
        <v>6785</v>
      </c>
    </row>
    <row r="277" spans="1:9" ht="12.75" customHeight="1" x14ac:dyDescent="0.3">
      <c r="A277" s="8" t="s">
        <v>3340</v>
      </c>
      <c r="B277" s="8" t="s">
        <v>39</v>
      </c>
      <c r="C277" s="8" t="s">
        <v>4294</v>
      </c>
      <c r="D277">
        <v>5</v>
      </c>
      <c r="E277" s="8" t="s">
        <v>40</v>
      </c>
      <c r="F277" s="8" t="s">
        <v>21</v>
      </c>
      <c r="G277" s="8"/>
      <c r="H277" s="8" t="s">
        <v>3239</v>
      </c>
      <c r="I277" s="8" t="s">
        <v>6786</v>
      </c>
    </row>
    <row r="278" spans="1:9" ht="12.75" customHeight="1" x14ac:dyDescent="0.3">
      <c r="A278" s="8" t="s">
        <v>3855</v>
      </c>
      <c r="B278" s="8" t="s">
        <v>982</v>
      </c>
      <c r="C278" s="8" t="s">
        <v>4295</v>
      </c>
      <c r="D278">
        <v>1</v>
      </c>
      <c r="E278" s="8" t="s">
        <v>984</v>
      </c>
      <c r="F278" s="8" t="s">
        <v>21</v>
      </c>
      <c r="G278" s="8"/>
      <c r="H278" s="8" t="s">
        <v>3239</v>
      </c>
      <c r="I278" s="8" t="s">
        <v>6787</v>
      </c>
    </row>
    <row r="279" spans="1:9" ht="12.75" customHeight="1" x14ac:dyDescent="0.3">
      <c r="A279" s="8" t="s">
        <v>3342</v>
      </c>
      <c r="B279" s="8" t="s">
        <v>3343</v>
      </c>
      <c r="C279" s="8" t="s">
        <v>4296</v>
      </c>
      <c r="D279" t="s">
        <v>24</v>
      </c>
      <c r="E279" s="8" t="s">
        <v>3345</v>
      </c>
      <c r="F279" s="8" t="s">
        <v>21</v>
      </c>
      <c r="G279" s="8"/>
      <c r="H279" s="8" t="s">
        <v>3239</v>
      </c>
      <c r="I279" s="8" t="s">
        <v>6788</v>
      </c>
    </row>
    <row r="280" spans="1:9" ht="12.75" customHeight="1" x14ac:dyDescent="0.3">
      <c r="A280" s="8" t="s">
        <v>3342</v>
      </c>
      <c r="B280" s="8" t="s">
        <v>3346</v>
      </c>
      <c r="C280" s="8" t="s">
        <v>4297</v>
      </c>
      <c r="D280" t="s">
        <v>24</v>
      </c>
      <c r="E280" s="8" t="s">
        <v>3348</v>
      </c>
      <c r="F280" s="8" t="s">
        <v>21</v>
      </c>
      <c r="G280" s="8"/>
      <c r="H280" s="8" t="s">
        <v>3239</v>
      </c>
      <c r="I280" s="8" t="s">
        <v>6789</v>
      </c>
    </row>
    <row r="281" spans="1:9" ht="12.75" customHeight="1" x14ac:dyDescent="0.3">
      <c r="A281" s="8" t="s">
        <v>3342</v>
      </c>
      <c r="B281" s="8" t="s">
        <v>3349</v>
      </c>
      <c r="C281" s="8" t="s">
        <v>4298</v>
      </c>
      <c r="D281" t="s">
        <v>24</v>
      </c>
      <c r="E281" s="8" t="s">
        <v>3351</v>
      </c>
      <c r="F281" s="8" t="s">
        <v>21</v>
      </c>
      <c r="G281" s="8"/>
      <c r="H281" s="8" t="s">
        <v>3239</v>
      </c>
      <c r="I281" s="8" t="s">
        <v>6790</v>
      </c>
    </row>
    <row r="282" spans="1:9" ht="12.75" customHeight="1" x14ac:dyDescent="0.3">
      <c r="A282" s="8" t="s">
        <v>3342</v>
      </c>
      <c r="B282" s="8" t="s">
        <v>3352</v>
      </c>
      <c r="C282" s="8" t="s">
        <v>4299</v>
      </c>
      <c r="D282" t="s">
        <v>24</v>
      </c>
      <c r="E282" s="8" t="s">
        <v>3354</v>
      </c>
      <c r="F282" s="8" t="s">
        <v>21</v>
      </c>
      <c r="G282" s="8"/>
      <c r="H282" s="8" t="s">
        <v>3239</v>
      </c>
      <c r="I282" s="8" t="s">
        <v>6791</v>
      </c>
    </row>
    <row r="283" spans="1:9" ht="12.75" customHeight="1" x14ac:dyDescent="0.3">
      <c r="A283" s="8" t="s">
        <v>3342</v>
      </c>
      <c r="B283" s="8" t="s">
        <v>3355</v>
      </c>
      <c r="C283" s="8" t="s">
        <v>4300</v>
      </c>
      <c r="D283" t="s">
        <v>24</v>
      </c>
      <c r="E283" s="8" t="s">
        <v>3357</v>
      </c>
      <c r="F283" s="8" t="s">
        <v>21</v>
      </c>
      <c r="G283" s="8"/>
      <c r="H283" s="8" t="s">
        <v>3239</v>
      </c>
      <c r="I283" s="8" t="s">
        <v>6792</v>
      </c>
    </row>
    <row r="284" spans="1:9" ht="12.75" customHeight="1" x14ac:dyDescent="0.3">
      <c r="A284" s="8" t="s">
        <v>3342</v>
      </c>
      <c r="B284" s="8" t="s">
        <v>3358</v>
      </c>
      <c r="C284" s="8" t="s">
        <v>4301</v>
      </c>
      <c r="D284" t="s">
        <v>24</v>
      </c>
      <c r="E284" s="8" t="s">
        <v>3360</v>
      </c>
      <c r="F284" s="8" t="s">
        <v>21</v>
      </c>
      <c r="G284" s="8"/>
      <c r="H284" s="8" t="s">
        <v>3239</v>
      </c>
      <c r="I284" s="8" t="s">
        <v>6793</v>
      </c>
    </row>
    <row r="285" spans="1:9" ht="12.75" customHeight="1" x14ac:dyDescent="0.3">
      <c r="A285" s="8" t="s">
        <v>3342</v>
      </c>
      <c r="B285" s="8" t="s">
        <v>3361</v>
      </c>
      <c r="C285" s="8" t="s">
        <v>4302</v>
      </c>
      <c r="D285" t="s">
        <v>24</v>
      </c>
      <c r="E285" s="8" t="s">
        <v>3363</v>
      </c>
      <c r="F285" s="8" t="s">
        <v>21</v>
      </c>
      <c r="G285" s="8"/>
      <c r="H285" s="8" t="s">
        <v>3239</v>
      </c>
      <c r="I285" s="8" t="s">
        <v>6794</v>
      </c>
    </row>
    <row r="286" spans="1:9" ht="12.75" customHeight="1" x14ac:dyDescent="0.3">
      <c r="A286" s="8" t="s">
        <v>3342</v>
      </c>
      <c r="B286" s="8" t="s">
        <v>3364</v>
      </c>
      <c r="C286" s="8" t="s">
        <v>4303</v>
      </c>
      <c r="D286" t="s">
        <v>24</v>
      </c>
      <c r="E286" s="8" t="s">
        <v>3366</v>
      </c>
      <c r="F286" s="8" t="s">
        <v>21</v>
      </c>
      <c r="G286" s="8"/>
      <c r="H286" s="8" t="s">
        <v>3239</v>
      </c>
      <c r="I286" s="8" t="s">
        <v>6795</v>
      </c>
    </row>
    <row r="287" spans="1:9" ht="12.75" customHeight="1" x14ac:dyDescent="0.3">
      <c r="A287" s="8" t="s">
        <v>3342</v>
      </c>
      <c r="B287" s="8" t="s">
        <v>3367</v>
      </c>
      <c r="C287" s="8" t="s">
        <v>4304</v>
      </c>
      <c r="D287" t="s">
        <v>24</v>
      </c>
      <c r="E287" s="8" t="s">
        <v>3369</v>
      </c>
      <c r="F287" s="8" t="s">
        <v>21</v>
      </c>
      <c r="G287" s="8"/>
      <c r="H287" s="8" t="s">
        <v>3239</v>
      </c>
      <c r="I287" s="8" t="s">
        <v>6796</v>
      </c>
    </row>
    <row r="288" spans="1:9" ht="12.75" customHeight="1" x14ac:dyDescent="0.3">
      <c r="A288" s="8" t="s">
        <v>3372</v>
      </c>
      <c r="B288" s="8" t="s">
        <v>1009</v>
      </c>
      <c r="C288" s="8" t="s">
        <v>4305</v>
      </c>
      <c r="D288" t="s">
        <v>24</v>
      </c>
      <c r="E288" s="8" t="s">
        <v>1011</v>
      </c>
      <c r="F288" s="8" t="s">
        <v>21</v>
      </c>
      <c r="G288" s="8"/>
      <c r="H288" s="8" t="s">
        <v>3239</v>
      </c>
      <c r="I288" s="8" t="s">
        <v>6797</v>
      </c>
    </row>
    <row r="289" spans="1:9" ht="12.75" customHeight="1" x14ac:dyDescent="0.3">
      <c r="A289" s="8" t="s">
        <v>3307</v>
      </c>
      <c r="B289" s="8" t="s">
        <v>3308</v>
      </c>
      <c r="C289" s="8" t="s">
        <v>4306</v>
      </c>
      <c r="E289" s="8"/>
      <c r="F289" s="8" t="s">
        <v>21</v>
      </c>
      <c r="G289" s="8" t="s">
        <v>54</v>
      </c>
      <c r="H289" s="8" t="s">
        <v>3236</v>
      </c>
      <c r="I289" s="8" t="s">
        <v>6798</v>
      </c>
    </row>
    <row r="290" spans="1:9" ht="12.75" customHeight="1" x14ac:dyDescent="0.3">
      <c r="A290" s="8" t="s">
        <v>3310</v>
      </c>
      <c r="B290" s="8" t="s">
        <v>23</v>
      </c>
      <c r="C290" s="8" t="s">
        <v>4307</v>
      </c>
      <c r="D290">
        <v>32.5</v>
      </c>
      <c r="E290" s="8" t="s">
        <v>25</v>
      </c>
      <c r="F290" s="8" t="s">
        <v>21</v>
      </c>
      <c r="G290" s="8"/>
      <c r="H290" s="8" t="s">
        <v>3239</v>
      </c>
      <c r="I290" s="8" t="s">
        <v>6799</v>
      </c>
    </row>
    <row r="291" spans="1:9" ht="12.75" customHeight="1" x14ac:dyDescent="0.3">
      <c r="A291" s="8" t="s">
        <v>3312</v>
      </c>
      <c r="B291" s="8" t="s">
        <v>26</v>
      </c>
      <c r="C291" s="8" t="s">
        <v>4308</v>
      </c>
      <c r="D291">
        <v>4</v>
      </c>
      <c r="E291" s="8" t="s">
        <v>27</v>
      </c>
      <c r="F291" s="8" t="s">
        <v>21</v>
      </c>
      <c r="G291" s="8"/>
      <c r="H291" s="8" t="s">
        <v>3239</v>
      </c>
      <c r="I291" s="8" t="s">
        <v>6800</v>
      </c>
    </row>
    <row r="292" spans="1:9" ht="12.75" customHeight="1" x14ac:dyDescent="0.3">
      <c r="A292" s="8" t="s">
        <v>3314</v>
      </c>
      <c r="B292" s="8" t="s">
        <v>28</v>
      </c>
      <c r="C292" s="8" t="s">
        <v>4309</v>
      </c>
      <c r="D292">
        <v>1.8465872156012999</v>
      </c>
      <c r="E292" s="8" t="s">
        <v>29</v>
      </c>
      <c r="F292" s="8" t="s">
        <v>21</v>
      </c>
      <c r="G292" s="8"/>
      <c r="H292" s="8" t="s">
        <v>3239</v>
      </c>
      <c r="I292" s="8" t="s">
        <v>6801</v>
      </c>
    </row>
    <row r="293" spans="1:9" ht="12.75" customHeight="1" x14ac:dyDescent="0.3">
      <c r="A293" s="8" t="s">
        <v>3316</v>
      </c>
      <c r="B293" s="8" t="s">
        <v>754</v>
      </c>
      <c r="C293" s="8" t="s">
        <v>4310</v>
      </c>
      <c r="D293">
        <v>1.8</v>
      </c>
      <c r="E293" s="8" t="s">
        <v>756</v>
      </c>
      <c r="F293" s="8" t="s">
        <v>21</v>
      </c>
      <c r="G293" s="8"/>
      <c r="H293" s="8" t="s">
        <v>3239</v>
      </c>
      <c r="I293" s="8" t="s">
        <v>6802</v>
      </c>
    </row>
    <row r="294" spans="1:9" ht="12.75" customHeight="1" x14ac:dyDescent="0.3">
      <c r="A294" s="8" t="s">
        <v>3318</v>
      </c>
      <c r="B294" s="8" t="s">
        <v>1054</v>
      </c>
      <c r="C294" s="8" t="s">
        <v>4311</v>
      </c>
      <c r="D294" t="s">
        <v>1379</v>
      </c>
      <c r="E294" s="8" t="s">
        <v>1054</v>
      </c>
      <c r="F294" s="8" t="s">
        <v>21</v>
      </c>
      <c r="G294" s="8"/>
      <c r="H294" s="8" t="s">
        <v>3239</v>
      </c>
      <c r="I294" s="8" t="s">
        <v>6803</v>
      </c>
    </row>
    <row r="295" spans="1:9" ht="12.75" customHeight="1" x14ac:dyDescent="0.3">
      <c r="A295" s="8" t="s">
        <v>3320</v>
      </c>
      <c r="B295" s="8" t="s">
        <v>3321</v>
      </c>
      <c r="C295" s="8" t="s">
        <v>4312</v>
      </c>
      <c r="D295">
        <v>32.5</v>
      </c>
      <c r="E295" s="8" t="s">
        <v>3323</v>
      </c>
      <c r="F295" s="8" t="s">
        <v>21</v>
      </c>
      <c r="G295" s="8"/>
      <c r="H295" s="8" t="s">
        <v>3239</v>
      </c>
      <c r="I295" s="8" t="s">
        <v>6804</v>
      </c>
    </row>
    <row r="296" spans="1:9" ht="12.75" customHeight="1" x14ac:dyDescent="0.3">
      <c r="A296" s="8" t="s">
        <v>3320</v>
      </c>
      <c r="B296" s="8" t="s">
        <v>3324</v>
      </c>
      <c r="C296" s="8" t="s">
        <v>4313</v>
      </c>
      <c r="D296">
        <v>4</v>
      </c>
      <c r="E296" s="8" t="s">
        <v>3326</v>
      </c>
      <c r="F296" s="8" t="s">
        <v>21</v>
      </c>
      <c r="G296" s="8"/>
      <c r="H296" s="8" t="s">
        <v>3239</v>
      </c>
      <c r="I296" s="8" t="s">
        <v>6805</v>
      </c>
    </row>
    <row r="297" spans="1:9" ht="12.75" customHeight="1" x14ac:dyDescent="0.3">
      <c r="A297" s="8" t="s">
        <v>3320</v>
      </c>
      <c r="B297" s="8" t="s">
        <v>3327</v>
      </c>
      <c r="C297" s="8" t="s">
        <v>4314</v>
      </c>
      <c r="D297">
        <v>1.8</v>
      </c>
      <c r="E297" s="8" t="s">
        <v>3329</v>
      </c>
      <c r="F297" s="8" t="s">
        <v>21</v>
      </c>
      <c r="G297" s="8"/>
      <c r="H297" s="8" t="s">
        <v>3239</v>
      </c>
      <c r="I297" s="8" t="s">
        <v>6806</v>
      </c>
    </row>
    <row r="298" spans="1:9" ht="12.75" customHeight="1" x14ac:dyDescent="0.3">
      <c r="A298" s="8" t="s">
        <v>3330</v>
      </c>
      <c r="B298" s="8" t="s">
        <v>1013</v>
      </c>
      <c r="C298" s="8" t="s">
        <v>4315</v>
      </c>
      <c r="D298">
        <v>2.8</v>
      </c>
      <c r="E298" s="8" t="s">
        <v>1015</v>
      </c>
      <c r="F298" s="8" t="s">
        <v>21</v>
      </c>
      <c r="G298" s="8"/>
      <c r="H298" s="8" t="s">
        <v>3239</v>
      </c>
      <c r="I298" s="8" t="s">
        <v>6807</v>
      </c>
    </row>
    <row r="299" spans="1:9" ht="12.75" customHeight="1" x14ac:dyDescent="0.3">
      <c r="A299" s="8" t="s">
        <v>3332</v>
      </c>
      <c r="B299" s="8" t="s">
        <v>1049</v>
      </c>
      <c r="C299" s="8" t="s">
        <v>4316</v>
      </c>
      <c r="D299" t="s">
        <v>1374</v>
      </c>
      <c r="E299" s="8" t="s">
        <v>1049</v>
      </c>
      <c r="F299" s="8" t="s">
        <v>21</v>
      </c>
      <c r="G299" s="8"/>
      <c r="H299" s="8" t="s">
        <v>3239</v>
      </c>
      <c r="I299" s="8" t="s">
        <v>6808</v>
      </c>
    </row>
    <row r="300" spans="1:9" ht="12.75" customHeight="1" x14ac:dyDescent="0.3">
      <c r="A300" s="8" t="s">
        <v>3334</v>
      </c>
      <c r="B300" s="8" t="s">
        <v>32</v>
      </c>
      <c r="C300" s="8" t="s">
        <v>4317</v>
      </c>
      <c r="D300">
        <v>5.4</v>
      </c>
      <c r="E300" s="8" t="s">
        <v>33</v>
      </c>
      <c r="F300" s="8" t="s">
        <v>21</v>
      </c>
      <c r="G300" s="8"/>
      <c r="H300" s="8" t="s">
        <v>3239</v>
      </c>
      <c r="I300" s="8" t="s">
        <v>6809</v>
      </c>
    </row>
    <row r="301" spans="1:9" ht="12.75" customHeight="1" x14ac:dyDescent="0.3">
      <c r="A301" s="8" t="s">
        <v>3336</v>
      </c>
      <c r="B301" s="8" t="s">
        <v>36</v>
      </c>
      <c r="C301" s="8" t="s">
        <v>4318</v>
      </c>
      <c r="D301">
        <v>32197.6744186047</v>
      </c>
      <c r="E301" s="8" t="s">
        <v>37</v>
      </c>
      <c r="F301" s="8" t="s">
        <v>21</v>
      </c>
      <c r="G301" s="8"/>
      <c r="H301" s="8" t="s">
        <v>3239</v>
      </c>
      <c r="I301" s="8" t="s">
        <v>6810</v>
      </c>
    </row>
    <row r="302" spans="1:9" ht="12.75" customHeight="1" x14ac:dyDescent="0.3">
      <c r="A302" s="8" t="s">
        <v>3338</v>
      </c>
      <c r="B302" s="8" t="s">
        <v>634</v>
      </c>
      <c r="C302" s="8" t="s">
        <v>4319</v>
      </c>
      <c r="D302">
        <v>32197.67</v>
      </c>
      <c r="E302" s="8" t="s">
        <v>636</v>
      </c>
      <c r="F302" s="8" t="s">
        <v>21</v>
      </c>
      <c r="G302" s="8"/>
      <c r="H302" s="8" t="s">
        <v>3239</v>
      </c>
      <c r="I302" s="8" t="s">
        <v>6811</v>
      </c>
    </row>
    <row r="303" spans="1:9" ht="12.75" customHeight="1" x14ac:dyDescent="0.3">
      <c r="A303" s="8" t="s">
        <v>3340</v>
      </c>
      <c r="B303" s="8" t="s">
        <v>39</v>
      </c>
      <c r="C303" s="8" t="s">
        <v>4320</v>
      </c>
      <c r="D303">
        <v>0</v>
      </c>
      <c r="E303" s="8" t="s">
        <v>40</v>
      </c>
      <c r="F303" s="8" t="s">
        <v>21</v>
      </c>
      <c r="G303" s="8"/>
      <c r="H303" s="8" t="s">
        <v>3239</v>
      </c>
      <c r="I303" s="8" t="s">
        <v>6812</v>
      </c>
    </row>
    <row r="304" spans="1:9" ht="12.75" customHeight="1" x14ac:dyDescent="0.3">
      <c r="A304" s="8" t="s">
        <v>3342</v>
      </c>
      <c r="B304" s="8" t="s">
        <v>3343</v>
      </c>
      <c r="C304" s="8" t="s">
        <v>4321</v>
      </c>
      <c r="D304">
        <v>0</v>
      </c>
      <c r="E304" s="8" t="s">
        <v>3345</v>
      </c>
      <c r="F304" s="8" t="s">
        <v>21</v>
      </c>
      <c r="G304" s="8"/>
      <c r="H304" s="8" t="s">
        <v>3239</v>
      </c>
      <c r="I304" s="8" t="s">
        <v>6813</v>
      </c>
    </row>
    <row r="305" spans="1:9" ht="12.75" customHeight="1" x14ac:dyDescent="0.3">
      <c r="A305" s="8" t="s">
        <v>3342</v>
      </c>
      <c r="B305" s="8" t="s">
        <v>3346</v>
      </c>
      <c r="C305" s="8" t="s">
        <v>4322</v>
      </c>
      <c r="D305">
        <v>0</v>
      </c>
      <c r="E305" s="8" t="s">
        <v>3348</v>
      </c>
      <c r="F305" s="8" t="s">
        <v>21</v>
      </c>
      <c r="G305" s="8"/>
      <c r="H305" s="8" t="s">
        <v>3239</v>
      </c>
      <c r="I305" s="8" t="s">
        <v>6814</v>
      </c>
    </row>
    <row r="306" spans="1:9" ht="12.75" customHeight="1" x14ac:dyDescent="0.3">
      <c r="A306" s="8" t="s">
        <v>3342</v>
      </c>
      <c r="B306" s="8" t="s">
        <v>3349</v>
      </c>
      <c r="C306" s="8" t="s">
        <v>4323</v>
      </c>
      <c r="D306">
        <v>1</v>
      </c>
      <c r="E306" s="8" t="s">
        <v>3351</v>
      </c>
      <c r="F306" s="8" t="s">
        <v>21</v>
      </c>
      <c r="G306" s="8"/>
      <c r="H306" s="8" t="s">
        <v>3239</v>
      </c>
      <c r="I306" s="8" t="s">
        <v>6815</v>
      </c>
    </row>
    <row r="307" spans="1:9" ht="12.75" customHeight="1" x14ac:dyDescent="0.3">
      <c r="A307" s="8" t="s">
        <v>3342</v>
      </c>
      <c r="B307" s="8" t="s">
        <v>3352</v>
      </c>
      <c r="C307" s="8" t="s">
        <v>4324</v>
      </c>
      <c r="D307">
        <v>0</v>
      </c>
      <c r="E307" s="8" t="s">
        <v>3354</v>
      </c>
      <c r="F307" s="8" t="s">
        <v>21</v>
      </c>
      <c r="G307" s="8"/>
      <c r="H307" s="8" t="s">
        <v>3239</v>
      </c>
      <c r="I307" s="8" t="s">
        <v>6816</v>
      </c>
    </row>
    <row r="308" spans="1:9" ht="12.75" customHeight="1" x14ac:dyDescent="0.3">
      <c r="A308" s="8" t="s">
        <v>3342</v>
      </c>
      <c r="B308" s="8" t="s">
        <v>3355</v>
      </c>
      <c r="C308" s="8" t="s">
        <v>4325</v>
      </c>
      <c r="D308">
        <v>1</v>
      </c>
      <c r="E308" s="8" t="s">
        <v>3357</v>
      </c>
      <c r="F308" s="8" t="s">
        <v>21</v>
      </c>
      <c r="G308" s="8"/>
      <c r="H308" s="8" t="s">
        <v>3239</v>
      </c>
      <c r="I308" s="8" t="s">
        <v>6817</v>
      </c>
    </row>
    <row r="309" spans="1:9" ht="12.75" customHeight="1" x14ac:dyDescent="0.3">
      <c r="A309" s="8" t="s">
        <v>3342</v>
      </c>
      <c r="B309" s="8" t="s">
        <v>3358</v>
      </c>
      <c r="C309" s="8" t="s">
        <v>4326</v>
      </c>
      <c r="D309">
        <v>0</v>
      </c>
      <c r="E309" s="8" t="s">
        <v>3360</v>
      </c>
      <c r="F309" s="8" t="s">
        <v>21</v>
      </c>
      <c r="G309" s="8"/>
      <c r="H309" s="8" t="s">
        <v>3239</v>
      </c>
      <c r="I309" s="8" t="s">
        <v>6818</v>
      </c>
    </row>
    <row r="310" spans="1:9" ht="12.75" customHeight="1" x14ac:dyDescent="0.3">
      <c r="A310" s="8" t="s">
        <v>3342</v>
      </c>
      <c r="B310" s="8" t="s">
        <v>3361</v>
      </c>
      <c r="C310" s="8" t="s">
        <v>4327</v>
      </c>
      <c r="D310">
        <v>-1</v>
      </c>
      <c r="E310" s="8" t="s">
        <v>3363</v>
      </c>
      <c r="F310" s="8" t="s">
        <v>21</v>
      </c>
      <c r="G310" s="8"/>
      <c r="H310" s="8" t="s">
        <v>3239</v>
      </c>
      <c r="I310" s="8" t="s">
        <v>6819</v>
      </c>
    </row>
    <row r="311" spans="1:9" ht="12.75" customHeight="1" x14ac:dyDescent="0.3">
      <c r="A311" s="8" t="s">
        <v>3342</v>
      </c>
      <c r="B311" s="8" t="s">
        <v>3364</v>
      </c>
      <c r="C311" s="8" t="s">
        <v>4328</v>
      </c>
      <c r="D311">
        <v>0</v>
      </c>
      <c r="E311" s="8" t="s">
        <v>3366</v>
      </c>
      <c r="F311" s="8" t="s">
        <v>21</v>
      </c>
      <c r="G311" s="8"/>
      <c r="H311" s="8" t="s">
        <v>3239</v>
      </c>
      <c r="I311" s="8" t="s">
        <v>6820</v>
      </c>
    </row>
    <row r="312" spans="1:9" ht="12.75" customHeight="1" x14ac:dyDescent="0.3">
      <c r="A312" s="8" t="s">
        <v>3342</v>
      </c>
      <c r="B312" s="8" t="s">
        <v>3367</v>
      </c>
      <c r="C312" s="8" t="s">
        <v>4329</v>
      </c>
      <c r="D312">
        <v>0</v>
      </c>
      <c r="E312" s="8" t="s">
        <v>3369</v>
      </c>
      <c r="F312" s="8" t="s">
        <v>21</v>
      </c>
      <c r="G312" s="8"/>
      <c r="H312" s="8" t="s">
        <v>3239</v>
      </c>
      <c r="I312" s="8" t="s">
        <v>6821</v>
      </c>
    </row>
    <row r="313" spans="1:9" ht="12.75" customHeight="1" x14ac:dyDescent="0.3">
      <c r="A313" s="8" t="s">
        <v>3370</v>
      </c>
      <c r="B313" s="8" t="s">
        <v>353</v>
      </c>
      <c r="C313" s="8" t="s">
        <v>4330</v>
      </c>
      <c r="D313">
        <v>50</v>
      </c>
      <c r="E313" s="8" t="s">
        <v>355</v>
      </c>
      <c r="F313" s="8" t="s">
        <v>21</v>
      </c>
      <c r="G313" s="8"/>
      <c r="H313" s="8" t="s">
        <v>3239</v>
      </c>
      <c r="I313" s="8" t="s">
        <v>6822</v>
      </c>
    </row>
    <row r="314" spans="1:9" ht="12.75" customHeight="1" x14ac:dyDescent="0.3">
      <c r="A314" s="8" t="s">
        <v>3372</v>
      </c>
      <c r="B314" s="8" t="s">
        <v>1009</v>
      </c>
      <c r="C314" s="8" t="s">
        <v>4331</v>
      </c>
      <c r="D314">
        <v>3.6</v>
      </c>
      <c r="E314" s="8" t="s">
        <v>1011</v>
      </c>
      <c r="F314" s="8" t="s">
        <v>21</v>
      </c>
      <c r="G314" s="8"/>
      <c r="H314" s="8" t="s">
        <v>3239</v>
      </c>
      <c r="I314" s="8" t="s">
        <v>6823</v>
      </c>
    </row>
    <row r="315" spans="1:9" ht="12.75" customHeight="1" x14ac:dyDescent="0.3">
      <c r="A315" s="8" t="s">
        <v>4332</v>
      </c>
      <c r="B315" s="8" t="s">
        <v>4333</v>
      </c>
      <c r="C315" s="8" t="s">
        <v>4334</v>
      </c>
      <c r="E315" s="8"/>
      <c r="F315" s="8" t="s">
        <v>21</v>
      </c>
      <c r="G315" s="8" t="s">
        <v>1824</v>
      </c>
      <c r="H315" s="8" t="s">
        <v>3236</v>
      </c>
      <c r="I315" s="8" t="s">
        <v>6824</v>
      </c>
    </row>
    <row r="316" spans="1:9" ht="12.75" customHeight="1" x14ac:dyDescent="0.3">
      <c r="A316" s="8" t="s">
        <v>4335</v>
      </c>
      <c r="B316" s="8" t="s">
        <v>547</v>
      </c>
      <c r="C316" s="8" t="s">
        <v>4336</v>
      </c>
      <c r="D316">
        <v>1500</v>
      </c>
      <c r="E316" s="8" t="s">
        <v>549</v>
      </c>
      <c r="F316" s="8" t="s">
        <v>21</v>
      </c>
      <c r="G316" s="8"/>
      <c r="H316" s="8" t="s">
        <v>3239</v>
      </c>
      <c r="I316" s="8" t="s">
        <v>6825</v>
      </c>
    </row>
    <row r="317" spans="1:9" ht="12.75" customHeight="1" x14ac:dyDescent="0.3">
      <c r="A317" s="8" t="s">
        <v>4337</v>
      </c>
      <c r="B317" s="8" t="s">
        <v>978</v>
      </c>
      <c r="C317" s="8" t="s">
        <v>4338</v>
      </c>
      <c r="D317">
        <v>29</v>
      </c>
      <c r="E317" s="8" t="s">
        <v>980</v>
      </c>
      <c r="F317" s="8" t="s">
        <v>21</v>
      </c>
      <c r="G317" s="8"/>
      <c r="H317" s="8" t="s">
        <v>3239</v>
      </c>
      <c r="I317" s="8" t="s">
        <v>6826</v>
      </c>
    </row>
    <row r="318" spans="1:9" ht="12.75" customHeight="1" x14ac:dyDescent="0.3">
      <c r="A318" s="8" t="s">
        <v>4339</v>
      </c>
      <c r="B318" s="8" t="s">
        <v>982</v>
      </c>
      <c r="C318" s="8" t="s">
        <v>4340</v>
      </c>
      <c r="D318">
        <v>1</v>
      </c>
      <c r="E318" s="8" t="s">
        <v>984</v>
      </c>
      <c r="F318" s="8" t="s">
        <v>21</v>
      </c>
      <c r="G318" s="8"/>
      <c r="H318" s="8" t="s">
        <v>3239</v>
      </c>
      <c r="I318" s="8" t="s">
        <v>6827</v>
      </c>
    </row>
    <row r="319" spans="1:9" ht="12.75" customHeight="1" x14ac:dyDescent="0.3">
      <c r="A319" s="8" t="s">
        <v>3377</v>
      </c>
      <c r="B319" s="8" t="s">
        <v>344</v>
      </c>
      <c r="C319" s="8" t="s">
        <v>4341</v>
      </c>
      <c r="D319">
        <v>0.79200000000000004</v>
      </c>
      <c r="E319" s="8" t="s">
        <v>346</v>
      </c>
      <c r="F319" s="8" t="s">
        <v>21</v>
      </c>
      <c r="G319" s="8"/>
      <c r="H319" s="8" t="s">
        <v>3239</v>
      </c>
      <c r="I319" s="8" t="s">
        <v>6828</v>
      </c>
    </row>
    <row r="320" spans="1:9" ht="12.75" customHeight="1" x14ac:dyDescent="0.3">
      <c r="A320" s="8" t="s">
        <v>3379</v>
      </c>
      <c r="B320" s="8" t="s">
        <v>3380</v>
      </c>
      <c r="C320" s="8" t="s">
        <v>4342</v>
      </c>
      <c r="E320" s="8"/>
      <c r="F320" s="8" t="s">
        <v>21</v>
      </c>
      <c r="G320" s="8" t="s">
        <v>54</v>
      </c>
      <c r="H320" s="8" t="s">
        <v>3236</v>
      </c>
      <c r="I320" s="8" t="s">
        <v>6829</v>
      </c>
    </row>
    <row r="321" spans="1:9" ht="12.75" customHeight="1" x14ac:dyDescent="0.3">
      <c r="A321" s="8" t="s">
        <v>3310</v>
      </c>
      <c r="B321" s="8" t="s">
        <v>23</v>
      </c>
      <c r="C321" s="8" t="s">
        <v>4343</v>
      </c>
      <c r="D321">
        <v>32.5</v>
      </c>
      <c r="E321" s="8" t="s">
        <v>25</v>
      </c>
      <c r="F321" s="8" t="s">
        <v>21</v>
      </c>
      <c r="G321" s="8"/>
      <c r="H321" s="8" t="s">
        <v>3239</v>
      </c>
      <c r="I321" s="8" t="s">
        <v>6830</v>
      </c>
    </row>
    <row r="322" spans="1:9" ht="12.75" customHeight="1" x14ac:dyDescent="0.3">
      <c r="A322" s="8" t="s">
        <v>3312</v>
      </c>
      <c r="B322" s="8" t="s">
        <v>26</v>
      </c>
      <c r="C322" s="8" t="s">
        <v>4344</v>
      </c>
      <c r="D322">
        <v>-4</v>
      </c>
      <c r="E322" s="8" t="s">
        <v>27</v>
      </c>
      <c r="F322" s="8" t="s">
        <v>21</v>
      </c>
      <c r="G322" s="8"/>
      <c r="H322" s="8" t="s">
        <v>3239</v>
      </c>
      <c r="I322" s="8" t="s">
        <v>6831</v>
      </c>
    </row>
    <row r="323" spans="1:9" ht="12.75" customHeight="1" x14ac:dyDescent="0.3">
      <c r="A323" s="8" t="s">
        <v>3314</v>
      </c>
      <c r="B323" s="8" t="s">
        <v>28</v>
      </c>
      <c r="C323" s="8" t="s">
        <v>4345</v>
      </c>
      <c r="D323">
        <v>1.8465872156012999</v>
      </c>
      <c r="E323" s="8" t="s">
        <v>29</v>
      </c>
      <c r="F323" s="8" t="s">
        <v>21</v>
      </c>
      <c r="G323" s="8"/>
      <c r="H323" s="8" t="s">
        <v>3239</v>
      </c>
      <c r="I323" s="8" t="s">
        <v>6832</v>
      </c>
    </row>
    <row r="324" spans="1:9" ht="12.75" customHeight="1" x14ac:dyDescent="0.3">
      <c r="A324" s="8" t="s">
        <v>3316</v>
      </c>
      <c r="B324" s="8" t="s">
        <v>754</v>
      </c>
      <c r="C324" s="8" t="s">
        <v>4346</v>
      </c>
      <c r="D324">
        <v>1.8</v>
      </c>
      <c r="E324" s="8" t="s">
        <v>756</v>
      </c>
      <c r="F324" s="8" t="s">
        <v>21</v>
      </c>
      <c r="G324" s="8"/>
      <c r="H324" s="8" t="s">
        <v>3239</v>
      </c>
      <c r="I324" s="8" t="s">
        <v>6833</v>
      </c>
    </row>
    <row r="325" spans="1:9" ht="12.75" customHeight="1" x14ac:dyDescent="0.3">
      <c r="A325" s="8" t="s">
        <v>3318</v>
      </c>
      <c r="B325" s="8" t="s">
        <v>1054</v>
      </c>
      <c r="C325" s="8" t="s">
        <v>4347</v>
      </c>
      <c r="D325" t="s">
        <v>1379</v>
      </c>
      <c r="E325" s="8" t="s">
        <v>1054</v>
      </c>
      <c r="F325" s="8" t="s">
        <v>21</v>
      </c>
      <c r="G325" s="8"/>
      <c r="H325" s="8" t="s">
        <v>3239</v>
      </c>
      <c r="I325" s="8" t="s">
        <v>6834</v>
      </c>
    </row>
    <row r="326" spans="1:9" ht="12.75" customHeight="1" x14ac:dyDescent="0.3">
      <c r="A326" s="8" t="s">
        <v>3320</v>
      </c>
      <c r="B326" s="8" t="s">
        <v>3321</v>
      </c>
      <c r="C326" s="8" t="s">
        <v>4348</v>
      </c>
      <c r="D326">
        <v>32.5</v>
      </c>
      <c r="E326" s="8" t="s">
        <v>3323</v>
      </c>
      <c r="F326" s="8" t="s">
        <v>21</v>
      </c>
      <c r="G326" s="8"/>
      <c r="H326" s="8" t="s">
        <v>3239</v>
      </c>
      <c r="I326" s="8" t="s">
        <v>6835</v>
      </c>
    </row>
    <row r="327" spans="1:9" ht="12.75" customHeight="1" x14ac:dyDescent="0.3">
      <c r="A327" s="8" t="s">
        <v>3320</v>
      </c>
      <c r="B327" s="8" t="s">
        <v>3324</v>
      </c>
      <c r="C327" s="8" t="s">
        <v>4349</v>
      </c>
      <c r="D327">
        <v>-4</v>
      </c>
      <c r="E327" s="8" t="s">
        <v>3326</v>
      </c>
      <c r="F327" s="8" t="s">
        <v>21</v>
      </c>
      <c r="G327" s="8"/>
      <c r="H327" s="8" t="s">
        <v>3239</v>
      </c>
      <c r="I327" s="8" t="s">
        <v>6836</v>
      </c>
    </row>
    <row r="328" spans="1:9" ht="12.75" customHeight="1" x14ac:dyDescent="0.3">
      <c r="A328" s="8" t="s">
        <v>3320</v>
      </c>
      <c r="B328" s="8" t="s">
        <v>3327</v>
      </c>
      <c r="C328" s="8" t="s">
        <v>4350</v>
      </c>
      <c r="D328">
        <v>1.8</v>
      </c>
      <c r="E328" s="8" t="s">
        <v>3329</v>
      </c>
      <c r="F328" s="8" t="s">
        <v>21</v>
      </c>
      <c r="G328" s="8"/>
      <c r="H328" s="8" t="s">
        <v>3239</v>
      </c>
      <c r="I328" s="8" t="s">
        <v>6837</v>
      </c>
    </row>
    <row r="329" spans="1:9" ht="12.75" customHeight="1" x14ac:dyDescent="0.3">
      <c r="A329" s="8" t="s">
        <v>3330</v>
      </c>
      <c r="B329" s="8" t="s">
        <v>1013</v>
      </c>
      <c r="C329" s="8" t="s">
        <v>4351</v>
      </c>
      <c r="D329">
        <v>2.8</v>
      </c>
      <c r="E329" s="8" t="s">
        <v>1015</v>
      </c>
      <c r="F329" s="8" t="s">
        <v>21</v>
      </c>
      <c r="G329" s="8"/>
      <c r="H329" s="8" t="s">
        <v>3239</v>
      </c>
      <c r="I329" s="8" t="s">
        <v>6838</v>
      </c>
    </row>
    <row r="330" spans="1:9" ht="12.75" customHeight="1" x14ac:dyDescent="0.3">
      <c r="A330" s="8" t="s">
        <v>3332</v>
      </c>
      <c r="B330" s="8" t="s">
        <v>1049</v>
      </c>
      <c r="C330" s="8" t="s">
        <v>4352</v>
      </c>
      <c r="D330" t="s">
        <v>1374</v>
      </c>
      <c r="E330" s="8" t="s">
        <v>1049</v>
      </c>
      <c r="F330" s="8" t="s">
        <v>21</v>
      </c>
      <c r="G330" s="8"/>
      <c r="H330" s="8" t="s">
        <v>3239</v>
      </c>
      <c r="I330" s="8" t="s">
        <v>6839</v>
      </c>
    </row>
    <row r="331" spans="1:9" ht="12.75" customHeight="1" x14ac:dyDescent="0.3">
      <c r="A331" s="8" t="s">
        <v>3334</v>
      </c>
      <c r="B331" s="8" t="s">
        <v>32</v>
      </c>
      <c r="C331" s="8" t="s">
        <v>4353</v>
      </c>
      <c r="D331">
        <v>5.4</v>
      </c>
      <c r="E331" s="8" t="s">
        <v>33</v>
      </c>
      <c r="F331" s="8" t="s">
        <v>21</v>
      </c>
      <c r="G331" s="8"/>
      <c r="H331" s="8" t="s">
        <v>3239</v>
      </c>
      <c r="I331" s="8" t="s">
        <v>6840</v>
      </c>
    </row>
    <row r="332" spans="1:9" ht="12.75" customHeight="1" x14ac:dyDescent="0.3">
      <c r="A332" s="8" t="s">
        <v>3336</v>
      </c>
      <c r="B332" s="8" t="s">
        <v>36</v>
      </c>
      <c r="C332" s="8" t="s">
        <v>4354</v>
      </c>
      <c r="D332">
        <v>32197.6744186047</v>
      </c>
      <c r="E332" s="8" t="s">
        <v>37</v>
      </c>
      <c r="F332" s="8" t="s">
        <v>21</v>
      </c>
      <c r="G332" s="8"/>
      <c r="H332" s="8" t="s">
        <v>3239</v>
      </c>
      <c r="I332" s="8" t="s">
        <v>6841</v>
      </c>
    </row>
    <row r="333" spans="1:9" ht="12.75" customHeight="1" x14ac:dyDescent="0.3">
      <c r="A333" s="8" t="s">
        <v>3338</v>
      </c>
      <c r="B333" s="8" t="s">
        <v>634</v>
      </c>
      <c r="C333" s="8" t="s">
        <v>4355</v>
      </c>
      <c r="D333">
        <v>32197.67</v>
      </c>
      <c r="E333" s="8" t="s">
        <v>636</v>
      </c>
      <c r="F333" s="8" t="s">
        <v>21</v>
      </c>
      <c r="G333" s="8"/>
      <c r="H333" s="8" t="s">
        <v>3239</v>
      </c>
      <c r="I333" s="8" t="s">
        <v>6842</v>
      </c>
    </row>
    <row r="334" spans="1:9" ht="12.75" customHeight="1" x14ac:dyDescent="0.3">
      <c r="A334" s="8" t="s">
        <v>3340</v>
      </c>
      <c r="B334" s="8" t="s">
        <v>39</v>
      </c>
      <c r="C334" s="8" t="s">
        <v>4356</v>
      </c>
      <c r="D334">
        <v>0</v>
      </c>
      <c r="E334" s="8" t="s">
        <v>40</v>
      </c>
      <c r="F334" s="8" t="s">
        <v>21</v>
      </c>
      <c r="G334" s="8"/>
      <c r="H334" s="8" t="s">
        <v>3239</v>
      </c>
      <c r="I334" s="8" t="s">
        <v>6843</v>
      </c>
    </row>
    <row r="335" spans="1:9" ht="12.75" customHeight="1" x14ac:dyDescent="0.3">
      <c r="A335" s="8" t="s">
        <v>3342</v>
      </c>
      <c r="B335" s="8" t="s">
        <v>3343</v>
      </c>
      <c r="C335" s="8" t="s">
        <v>4357</v>
      </c>
      <c r="D335">
        <v>0</v>
      </c>
      <c r="E335" s="8" t="s">
        <v>3345</v>
      </c>
      <c r="F335" s="8" t="s">
        <v>21</v>
      </c>
      <c r="G335" s="8"/>
      <c r="H335" s="8" t="s">
        <v>3239</v>
      </c>
      <c r="I335" s="8" t="s">
        <v>6844</v>
      </c>
    </row>
    <row r="336" spans="1:9" ht="12.75" customHeight="1" x14ac:dyDescent="0.3">
      <c r="A336" s="8" t="s">
        <v>3342</v>
      </c>
      <c r="B336" s="8" t="s">
        <v>3346</v>
      </c>
      <c r="C336" s="8" t="s">
        <v>4358</v>
      </c>
      <c r="D336">
        <v>0</v>
      </c>
      <c r="E336" s="8" t="s">
        <v>3348</v>
      </c>
      <c r="F336" s="8" t="s">
        <v>21</v>
      </c>
      <c r="G336" s="8"/>
      <c r="H336" s="8" t="s">
        <v>3239</v>
      </c>
      <c r="I336" s="8" t="s">
        <v>6845</v>
      </c>
    </row>
    <row r="337" spans="1:9" ht="12.75" customHeight="1" x14ac:dyDescent="0.3">
      <c r="A337" s="8" t="s">
        <v>3342</v>
      </c>
      <c r="B337" s="8" t="s">
        <v>3349</v>
      </c>
      <c r="C337" s="8" t="s">
        <v>4359</v>
      </c>
      <c r="D337">
        <v>1</v>
      </c>
      <c r="E337" s="8" t="s">
        <v>3351</v>
      </c>
      <c r="F337" s="8" t="s">
        <v>21</v>
      </c>
      <c r="G337" s="8"/>
      <c r="H337" s="8" t="s">
        <v>3239</v>
      </c>
      <c r="I337" s="8" t="s">
        <v>6846</v>
      </c>
    </row>
    <row r="338" spans="1:9" ht="12.75" customHeight="1" x14ac:dyDescent="0.3">
      <c r="A338" s="8" t="s">
        <v>3342</v>
      </c>
      <c r="B338" s="8" t="s">
        <v>3352</v>
      </c>
      <c r="C338" s="8" t="s">
        <v>4360</v>
      </c>
      <c r="D338">
        <v>0</v>
      </c>
      <c r="E338" s="8" t="s">
        <v>3354</v>
      </c>
      <c r="F338" s="8" t="s">
        <v>21</v>
      </c>
      <c r="G338" s="8"/>
      <c r="H338" s="8" t="s">
        <v>3239</v>
      </c>
      <c r="I338" s="8" t="s">
        <v>6847</v>
      </c>
    </row>
    <row r="339" spans="1:9" ht="12.75" customHeight="1" x14ac:dyDescent="0.3">
      <c r="A339" s="8" t="s">
        <v>3342</v>
      </c>
      <c r="B339" s="8" t="s">
        <v>3355</v>
      </c>
      <c r="C339" s="8" t="s">
        <v>4361</v>
      </c>
      <c r="D339">
        <v>1</v>
      </c>
      <c r="E339" s="8" t="s">
        <v>3357</v>
      </c>
      <c r="F339" s="8" t="s">
        <v>21</v>
      </c>
      <c r="G339" s="8"/>
      <c r="H339" s="8" t="s">
        <v>3239</v>
      </c>
      <c r="I339" s="8" t="s">
        <v>6848</v>
      </c>
    </row>
    <row r="340" spans="1:9" ht="12.75" customHeight="1" x14ac:dyDescent="0.3">
      <c r="A340" s="8" t="s">
        <v>3342</v>
      </c>
      <c r="B340" s="8" t="s">
        <v>3358</v>
      </c>
      <c r="C340" s="8" t="s">
        <v>4362</v>
      </c>
      <c r="D340">
        <v>0</v>
      </c>
      <c r="E340" s="8" t="s">
        <v>3360</v>
      </c>
      <c r="F340" s="8" t="s">
        <v>21</v>
      </c>
      <c r="G340" s="8"/>
      <c r="H340" s="8" t="s">
        <v>3239</v>
      </c>
      <c r="I340" s="8" t="s">
        <v>6849</v>
      </c>
    </row>
    <row r="341" spans="1:9" ht="12.75" customHeight="1" x14ac:dyDescent="0.3">
      <c r="A341" s="8" t="s">
        <v>3342</v>
      </c>
      <c r="B341" s="8" t="s">
        <v>3361</v>
      </c>
      <c r="C341" s="8" t="s">
        <v>4363</v>
      </c>
      <c r="D341">
        <v>-1</v>
      </c>
      <c r="E341" s="8" t="s">
        <v>3363</v>
      </c>
      <c r="F341" s="8" t="s">
        <v>21</v>
      </c>
      <c r="G341" s="8"/>
      <c r="H341" s="8" t="s">
        <v>3239</v>
      </c>
      <c r="I341" s="8" t="s">
        <v>6850</v>
      </c>
    </row>
    <row r="342" spans="1:9" ht="12.75" customHeight="1" x14ac:dyDescent="0.3">
      <c r="A342" s="8" t="s">
        <v>3342</v>
      </c>
      <c r="B342" s="8" t="s">
        <v>3364</v>
      </c>
      <c r="C342" s="8" t="s">
        <v>4364</v>
      </c>
      <c r="D342">
        <v>0</v>
      </c>
      <c r="E342" s="8" t="s">
        <v>3366</v>
      </c>
      <c r="F342" s="8" t="s">
        <v>21</v>
      </c>
      <c r="G342" s="8"/>
      <c r="H342" s="8" t="s">
        <v>3239</v>
      </c>
      <c r="I342" s="8" t="s">
        <v>6851</v>
      </c>
    </row>
    <row r="343" spans="1:9" ht="12.75" customHeight="1" x14ac:dyDescent="0.3">
      <c r="A343" s="8" t="s">
        <v>3342</v>
      </c>
      <c r="B343" s="8" t="s">
        <v>3367</v>
      </c>
      <c r="C343" s="8" t="s">
        <v>4365</v>
      </c>
      <c r="D343">
        <v>0</v>
      </c>
      <c r="E343" s="8" t="s">
        <v>3369</v>
      </c>
      <c r="F343" s="8" t="s">
        <v>21</v>
      </c>
      <c r="G343" s="8"/>
      <c r="H343" s="8" t="s">
        <v>3239</v>
      </c>
      <c r="I343" s="8" t="s">
        <v>6852</v>
      </c>
    </row>
    <row r="344" spans="1:9" ht="12.75" customHeight="1" x14ac:dyDescent="0.3">
      <c r="A344" s="8" t="s">
        <v>3370</v>
      </c>
      <c r="B344" s="8" t="s">
        <v>353</v>
      </c>
      <c r="C344" s="8" t="s">
        <v>4366</v>
      </c>
      <c r="D344">
        <v>50</v>
      </c>
      <c r="E344" s="8" t="s">
        <v>355</v>
      </c>
      <c r="F344" s="8" t="s">
        <v>21</v>
      </c>
      <c r="G344" s="8"/>
      <c r="H344" s="8" t="s">
        <v>3239</v>
      </c>
      <c r="I344" s="8" t="s">
        <v>6853</v>
      </c>
    </row>
    <row r="345" spans="1:9" ht="12.75" customHeight="1" x14ac:dyDescent="0.3">
      <c r="A345" s="8" t="s">
        <v>3372</v>
      </c>
      <c r="B345" s="8" t="s">
        <v>1009</v>
      </c>
      <c r="C345" s="8" t="s">
        <v>4367</v>
      </c>
      <c r="D345">
        <v>3.6</v>
      </c>
      <c r="E345" s="8" t="s">
        <v>1011</v>
      </c>
      <c r="F345" s="8" t="s">
        <v>21</v>
      </c>
      <c r="G345" s="8"/>
      <c r="H345" s="8" t="s">
        <v>3239</v>
      </c>
      <c r="I345" s="8" t="s">
        <v>6854</v>
      </c>
    </row>
    <row r="346" spans="1:9" ht="12.75" customHeight="1" x14ac:dyDescent="0.3">
      <c r="A346" s="8" t="s">
        <v>4332</v>
      </c>
      <c r="B346" s="8" t="s">
        <v>4368</v>
      </c>
      <c r="C346" s="8" t="s">
        <v>4369</v>
      </c>
      <c r="E346" s="8"/>
      <c r="F346" s="8" t="s">
        <v>21</v>
      </c>
      <c r="G346" s="8" t="s">
        <v>1824</v>
      </c>
      <c r="H346" s="8" t="s">
        <v>3236</v>
      </c>
      <c r="I346" s="8" t="s">
        <v>6855</v>
      </c>
    </row>
    <row r="347" spans="1:9" ht="12.75" customHeight="1" x14ac:dyDescent="0.3">
      <c r="A347" s="8" t="s">
        <v>4335</v>
      </c>
      <c r="B347" s="8" t="s">
        <v>547</v>
      </c>
      <c r="C347" s="8" t="s">
        <v>4370</v>
      </c>
      <c r="D347">
        <v>1500</v>
      </c>
      <c r="E347" s="8" t="s">
        <v>549</v>
      </c>
      <c r="F347" s="8" t="s">
        <v>21</v>
      </c>
      <c r="G347" s="8"/>
      <c r="H347" s="8" t="s">
        <v>3239</v>
      </c>
      <c r="I347" s="8" t="s">
        <v>6856</v>
      </c>
    </row>
    <row r="348" spans="1:9" ht="12.75" customHeight="1" x14ac:dyDescent="0.3">
      <c r="A348" s="8" t="s">
        <v>4337</v>
      </c>
      <c r="B348" s="8" t="s">
        <v>978</v>
      </c>
      <c r="C348" s="8" t="s">
        <v>4371</v>
      </c>
      <c r="D348">
        <v>29</v>
      </c>
      <c r="E348" s="8" t="s">
        <v>980</v>
      </c>
      <c r="F348" s="8" t="s">
        <v>21</v>
      </c>
      <c r="G348" s="8"/>
      <c r="H348" s="8" t="s">
        <v>3239</v>
      </c>
      <c r="I348" s="8" t="s">
        <v>6857</v>
      </c>
    </row>
    <row r="349" spans="1:9" ht="12.75" customHeight="1" x14ac:dyDescent="0.3">
      <c r="A349" s="8" t="s">
        <v>4339</v>
      </c>
      <c r="B349" s="8" t="s">
        <v>982</v>
      </c>
      <c r="C349" s="8" t="s">
        <v>4372</v>
      </c>
      <c r="D349">
        <v>1</v>
      </c>
      <c r="E349" s="8" t="s">
        <v>984</v>
      </c>
      <c r="F349" s="8" t="s">
        <v>21</v>
      </c>
      <c r="G349" s="8"/>
      <c r="H349" s="8" t="s">
        <v>3239</v>
      </c>
      <c r="I349" s="8" t="s">
        <v>6858</v>
      </c>
    </row>
    <row r="350" spans="1:9" ht="12.75" customHeight="1" x14ac:dyDescent="0.3">
      <c r="A350" s="8" t="s">
        <v>3377</v>
      </c>
      <c r="B350" s="8" t="s">
        <v>344</v>
      </c>
      <c r="C350" s="8" t="s">
        <v>4373</v>
      </c>
      <c r="D350">
        <v>0.79200000000000004</v>
      </c>
      <c r="E350" s="8" t="s">
        <v>346</v>
      </c>
      <c r="F350" s="8" t="s">
        <v>21</v>
      </c>
      <c r="G350" s="8"/>
      <c r="H350" s="8" t="s">
        <v>3239</v>
      </c>
      <c r="I350" s="8" t="s">
        <v>6859</v>
      </c>
    </row>
    <row r="351" spans="1:9" ht="12.75" customHeight="1" x14ac:dyDescent="0.3">
      <c r="A351" s="8" t="s">
        <v>3410</v>
      </c>
      <c r="B351" s="8" t="s">
        <v>3411</v>
      </c>
      <c r="C351" s="8" t="s">
        <v>4374</v>
      </c>
      <c r="E351" s="8"/>
      <c r="F351" s="8" t="s">
        <v>21</v>
      </c>
      <c r="G351" s="8" t="s">
        <v>54</v>
      </c>
      <c r="H351" s="8" t="s">
        <v>3236</v>
      </c>
      <c r="I351" s="8" t="s">
        <v>6860</v>
      </c>
    </row>
    <row r="352" spans="1:9" ht="12.75" customHeight="1" x14ac:dyDescent="0.3">
      <c r="A352" s="8" t="s">
        <v>3310</v>
      </c>
      <c r="B352" s="8" t="s">
        <v>23</v>
      </c>
      <c r="C352" s="8" t="s">
        <v>4375</v>
      </c>
      <c r="D352">
        <v>28</v>
      </c>
      <c r="E352" s="8" t="s">
        <v>25</v>
      </c>
      <c r="F352" s="8" t="s">
        <v>21</v>
      </c>
      <c r="G352" s="8"/>
      <c r="H352" s="8" t="s">
        <v>3239</v>
      </c>
      <c r="I352" s="8" t="s">
        <v>6861</v>
      </c>
    </row>
    <row r="353" spans="1:9" ht="12.75" customHeight="1" x14ac:dyDescent="0.3">
      <c r="A353" s="8" t="s">
        <v>3312</v>
      </c>
      <c r="B353" s="8" t="s">
        <v>26</v>
      </c>
      <c r="C353" s="8" t="s">
        <v>4376</v>
      </c>
      <c r="D353">
        <v>5</v>
      </c>
      <c r="E353" s="8" t="s">
        <v>27</v>
      </c>
      <c r="F353" s="8" t="s">
        <v>21</v>
      </c>
      <c r="G353" s="8"/>
      <c r="H353" s="8" t="s">
        <v>3239</v>
      </c>
      <c r="I353" s="8" t="s">
        <v>6862</v>
      </c>
    </row>
    <row r="354" spans="1:9" ht="12.75" customHeight="1" x14ac:dyDescent="0.3">
      <c r="A354" s="8" t="s">
        <v>3314</v>
      </c>
      <c r="B354" s="8" t="s">
        <v>28</v>
      </c>
      <c r="C354" s="8" t="s">
        <v>4377</v>
      </c>
      <c r="D354">
        <v>1.8753064798599</v>
      </c>
      <c r="E354" s="8" t="s">
        <v>29</v>
      </c>
      <c r="F354" s="8" t="s">
        <v>21</v>
      </c>
      <c r="G354" s="8"/>
      <c r="H354" s="8" t="s">
        <v>3239</v>
      </c>
      <c r="I354" s="8" t="s">
        <v>6863</v>
      </c>
    </row>
    <row r="355" spans="1:9" ht="12.75" customHeight="1" x14ac:dyDescent="0.3">
      <c r="A355" s="8" t="s">
        <v>3316</v>
      </c>
      <c r="B355" s="8" t="s">
        <v>754</v>
      </c>
      <c r="C355" s="8" t="s">
        <v>4378</v>
      </c>
      <c r="D355">
        <v>1.8</v>
      </c>
      <c r="E355" s="8" t="s">
        <v>756</v>
      </c>
      <c r="F355" s="8" t="s">
        <v>21</v>
      </c>
      <c r="G355" s="8"/>
      <c r="H355" s="8" t="s">
        <v>3239</v>
      </c>
      <c r="I355" s="8" t="s">
        <v>6864</v>
      </c>
    </row>
    <row r="356" spans="1:9" ht="12.75" customHeight="1" x14ac:dyDescent="0.3">
      <c r="A356" s="8" t="s">
        <v>3318</v>
      </c>
      <c r="B356" s="8" t="s">
        <v>1054</v>
      </c>
      <c r="C356" s="8" t="s">
        <v>4379</v>
      </c>
      <c r="D356" t="s">
        <v>1379</v>
      </c>
      <c r="E356" s="8" t="s">
        <v>1054</v>
      </c>
      <c r="F356" s="8" t="s">
        <v>21</v>
      </c>
      <c r="G356" s="8"/>
      <c r="H356" s="8" t="s">
        <v>3239</v>
      </c>
      <c r="I356" s="8" t="s">
        <v>6865</v>
      </c>
    </row>
    <row r="357" spans="1:9" ht="12.75" customHeight="1" x14ac:dyDescent="0.3">
      <c r="A357" s="8" t="s">
        <v>3320</v>
      </c>
      <c r="B357" s="8" t="s">
        <v>3321</v>
      </c>
      <c r="C357" s="8" t="s">
        <v>4380</v>
      </c>
      <c r="D357">
        <v>28</v>
      </c>
      <c r="E357" s="8" t="s">
        <v>3323</v>
      </c>
      <c r="F357" s="8" t="s">
        <v>21</v>
      </c>
      <c r="G357" s="8"/>
      <c r="H357" s="8" t="s">
        <v>3239</v>
      </c>
      <c r="I357" s="8" t="s">
        <v>6866</v>
      </c>
    </row>
    <row r="358" spans="1:9" ht="12.75" customHeight="1" x14ac:dyDescent="0.3">
      <c r="A358" s="8" t="s">
        <v>3320</v>
      </c>
      <c r="B358" s="8" t="s">
        <v>3324</v>
      </c>
      <c r="C358" s="8" t="s">
        <v>4381</v>
      </c>
      <c r="D358">
        <v>5</v>
      </c>
      <c r="E358" s="8" t="s">
        <v>3326</v>
      </c>
      <c r="F358" s="8" t="s">
        <v>21</v>
      </c>
      <c r="G358" s="8"/>
      <c r="H358" s="8" t="s">
        <v>3239</v>
      </c>
      <c r="I358" s="8" t="s">
        <v>6867</v>
      </c>
    </row>
    <row r="359" spans="1:9" ht="12.75" customHeight="1" x14ac:dyDescent="0.3">
      <c r="A359" s="8" t="s">
        <v>3320</v>
      </c>
      <c r="B359" s="8" t="s">
        <v>3327</v>
      </c>
      <c r="C359" s="8" t="s">
        <v>4382</v>
      </c>
      <c r="D359">
        <v>1.8</v>
      </c>
      <c r="E359" s="8" t="s">
        <v>3329</v>
      </c>
      <c r="F359" s="8" t="s">
        <v>21</v>
      </c>
      <c r="G359" s="8"/>
      <c r="H359" s="8" t="s">
        <v>3239</v>
      </c>
      <c r="I359" s="8" t="s">
        <v>6868</v>
      </c>
    </row>
    <row r="360" spans="1:9" ht="12.75" customHeight="1" x14ac:dyDescent="0.3">
      <c r="A360" s="8" t="s">
        <v>3330</v>
      </c>
      <c r="B360" s="8" t="s">
        <v>1013</v>
      </c>
      <c r="C360" s="8" t="s">
        <v>4383</v>
      </c>
      <c r="D360">
        <v>2.8</v>
      </c>
      <c r="E360" s="8" t="s">
        <v>1015</v>
      </c>
      <c r="F360" s="8" t="s">
        <v>21</v>
      </c>
      <c r="G360" s="8"/>
      <c r="H360" s="8" t="s">
        <v>3239</v>
      </c>
      <c r="I360" s="8" t="s">
        <v>6869</v>
      </c>
    </row>
    <row r="361" spans="1:9" ht="12.75" customHeight="1" x14ac:dyDescent="0.3">
      <c r="A361" s="8" t="s">
        <v>3332</v>
      </c>
      <c r="B361" s="8" t="s">
        <v>1049</v>
      </c>
      <c r="C361" s="8" t="s">
        <v>4384</v>
      </c>
      <c r="D361" t="s">
        <v>1374</v>
      </c>
      <c r="E361" s="8" t="s">
        <v>1049</v>
      </c>
      <c r="F361" s="8" t="s">
        <v>21</v>
      </c>
      <c r="G361" s="8"/>
      <c r="H361" s="8" t="s">
        <v>3239</v>
      </c>
      <c r="I361" s="8" t="s">
        <v>6870</v>
      </c>
    </row>
    <row r="362" spans="1:9" ht="12.75" customHeight="1" x14ac:dyDescent="0.3">
      <c r="A362" s="8" t="s">
        <v>3334</v>
      </c>
      <c r="B362" s="8" t="s">
        <v>32</v>
      </c>
      <c r="C362" s="8" t="s">
        <v>4385</v>
      </c>
      <c r="D362">
        <v>4.2</v>
      </c>
      <c r="E362" s="8" t="s">
        <v>33</v>
      </c>
      <c r="F362" s="8" t="s">
        <v>21</v>
      </c>
      <c r="G362" s="8"/>
      <c r="H362" s="8" t="s">
        <v>3239</v>
      </c>
      <c r="I362" s="8" t="s">
        <v>6871</v>
      </c>
    </row>
    <row r="363" spans="1:9" ht="12.75" customHeight="1" x14ac:dyDescent="0.3">
      <c r="A363" s="8" t="s">
        <v>3336</v>
      </c>
      <c r="B363" s="8" t="s">
        <v>36</v>
      </c>
      <c r="C363" s="8" t="s">
        <v>4386</v>
      </c>
      <c r="D363">
        <v>19918.604651162801</v>
      </c>
      <c r="E363" s="8" t="s">
        <v>37</v>
      </c>
      <c r="F363" s="8" t="s">
        <v>21</v>
      </c>
      <c r="G363" s="8"/>
      <c r="H363" s="8" t="s">
        <v>3239</v>
      </c>
      <c r="I363" s="8" t="s">
        <v>6872</v>
      </c>
    </row>
    <row r="364" spans="1:9" ht="12.75" customHeight="1" x14ac:dyDescent="0.3">
      <c r="A364" s="8" t="s">
        <v>3338</v>
      </c>
      <c r="B364" s="8" t="s">
        <v>634</v>
      </c>
      <c r="C364" s="8" t="s">
        <v>4387</v>
      </c>
      <c r="D364">
        <v>19918.599999999999</v>
      </c>
      <c r="E364" s="8" t="s">
        <v>636</v>
      </c>
      <c r="F364" s="8" t="s">
        <v>21</v>
      </c>
      <c r="G364" s="8"/>
      <c r="H364" s="8" t="s">
        <v>3239</v>
      </c>
      <c r="I364" s="8" t="s">
        <v>6873</v>
      </c>
    </row>
    <row r="365" spans="1:9" ht="12.75" customHeight="1" x14ac:dyDescent="0.3">
      <c r="A365" s="8" t="s">
        <v>3340</v>
      </c>
      <c r="B365" s="8" t="s">
        <v>39</v>
      </c>
      <c r="C365" s="8" t="s">
        <v>4388</v>
      </c>
      <c r="D365">
        <v>0</v>
      </c>
      <c r="E365" s="8" t="s">
        <v>40</v>
      </c>
      <c r="F365" s="8" t="s">
        <v>21</v>
      </c>
      <c r="G365" s="8"/>
      <c r="H365" s="8" t="s">
        <v>3239</v>
      </c>
      <c r="I365" s="8" t="s">
        <v>6874</v>
      </c>
    </row>
    <row r="366" spans="1:9" ht="12.75" customHeight="1" x14ac:dyDescent="0.3">
      <c r="A366" s="8" t="s">
        <v>3342</v>
      </c>
      <c r="B366" s="8" t="s">
        <v>3343</v>
      </c>
      <c r="C366" s="8" t="s">
        <v>4389</v>
      </c>
      <c r="D366">
        <v>0</v>
      </c>
      <c r="E366" s="8" t="s">
        <v>3345</v>
      </c>
      <c r="F366" s="8" t="s">
        <v>21</v>
      </c>
      <c r="G366" s="8"/>
      <c r="H366" s="8" t="s">
        <v>3239</v>
      </c>
      <c r="I366" s="8" t="s">
        <v>6875</v>
      </c>
    </row>
    <row r="367" spans="1:9" ht="12.75" customHeight="1" x14ac:dyDescent="0.3">
      <c r="A367" s="8" t="s">
        <v>3342</v>
      </c>
      <c r="B367" s="8" t="s">
        <v>3346</v>
      </c>
      <c r="C367" s="8" t="s">
        <v>4390</v>
      </c>
      <c r="D367">
        <v>0</v>
      </c>
      <c r="E367" s="8" t="s">
        <v>3348</v>
      </c>
      <c r="F367" s="8" t="s">
        <v>21</v>
      </c>
      <c r="G367" s="8"/>
      <c r="H367" s="8" t="s">
        <v>3239</v>
      </c>
      <c r="I367" s="8" t="s">
        <v>6876</v>
      </c>
    </row>
    <row r="368" spans="1:9" ht="12.75" customHeight="1" x14ac:dyDescent="0.3">
      <c r="A368" s="8" t="s">
        <v>3342</v>
      </c>
      <c r="B368" s="8" t="s">
        <v>3349</v>
      </c>
      <c r="C368" s="8" t="s">
        <v>4391</v>
      </c>
      <c r="D368">
        <v>1</v>
      </c>
      <c r="E368" s="8" t="s">
        <v>3351</v>
      </c>
      <c r="F368" s="8" t="s">
        <v>21</v>
      </c>
      <c r="G368" s="8"/>
      <c r="H368" s="8" t="s">
        <v>3239</v>
      </c>
      <c r="I368" s="8" t="s">
        <v>6877</v>
      </c>
    </row>
    <row r="369" spans="1:9" ht="12.75" customHeight="1" x14ac:dyDescent="0.3">
      <c r="A369" s="8" t="s">
        <v>3342</v>
      </c>
      <c r="B369" s="8" t="s">
        <v>3352</v>
      </c>
      <c r="C369" s="8" t="s">
        <v>4392</v>
      </c>
      <c r="D369">
        <v>0</v>
      </c>
      <c r="E369" s="8" t="s">
        <v>3354</v>
      </c>
      <c r="F369" s="8" t="s">
        <v>21</v>
      </c>
      <c r="G369" s="8"/>
      <c r="H369" s="8" t="s">
        <v>3239</v>
      </c>
      <c r="I369" s="8" t="s">
        <v>6878</v>
      </c>
    </row>
    <row r="370" spans="1:9" ht="12.75" customHeight="1" x14ac:dyDescent="0.3">
      <c r="A370" s="8" t="s">
        <v>3342</v>
      </c>
      <c r="B370" s="8" t="s">
        <v>3355</v>
      </c>
      <c r="C370" s="8" t="s">
        <v>4393</v>
      </c>
      <c r="D370">
        <v>1</v>
      </c>
      <c r="E370" s="8" t="s">
        <v>3357</v>
      </c>
      <c r="F370" s="8" t="s">
        <v>21</v>
      </c>
      <c r="G370" s="8"/>
      <c r="H370" s="8" t="s">
        <v>3239</v>
      </c>
      <c r="I370" s="8" t="s">
        <v>6879</v>
      </c>
    </row>
    <row r="371" spans="1:9" ht="12.75" customHeight="1" x14ac:dyDescent="0.3">
      <c r="A371" s="8" t="s">
        <v>3342</v>
      </c>
      <c r="B371" s="8" t="s">
        <v>3358</v>
      </c>
      <c r="C371" s="8" t="s">
        <v>4394</v>
      </c>
      <c r="D371">
        <v>0</v>
      </c>
      <c r="E371" s="8" t="s">
        <v>3360</v>
      </c>
      <c r="F371" s="8" t="s">
        <v>21</v>
      </c>
      <c r="G371" s="8"/>
      <c r="H371" s="8" t="s">
        <v>3239</v>
      </c>
      <c r="I371" s="8" t="s">
        <v>6880</v>
      </c>
    </row>
    <row r="372" spans="1:9" ht="12.75" customHeight="1" x14ac:dyDescent="0.3">
      <c r="A372" s="8" t="s">
        <v>3342</v>
      </c>
      <c r="B372" s="8" t="s">
        <v>3361</v>
      </c>
      <c r="C372" s="8" t="s">
        <v>4395</v>
      </c>
      <c r="D372">
        <v>-1</v>
      </c>
      <c r="E372" s="8" t="s">
        <v>3363</v>
      </c>
      <c r="F372" s="8" t="s">
        <v>21</v>
      </c>
      <c r="G372" s="8"/>
      <c r="H372" s="8" t="s">
        <v>3239</v>
      </c>
      <c r="I372" s="8" t="s">
        <v>6881</v>
      </c>
    </row>
    <row r="373" spans="1:9" ht="12.75" customHeight="1" x14ac:dyDescent="0.3">
      <c r="A373" s="8" t="s">
        <v>3342</v>
      </c>
      <c r="B373" s="8" t="s">
        <v>3364</v>
      </c>
      <c r="C373" s="8" t="s">
        <v>4396</v>
      </c>
      <c r="D373">
        <v>0</v>
      </c>
      <c r="E373" s="8" t="s">
        <v>3366</v>
      </c>
      <c r="F373" s="8" t="s">
        <v>21</v>
      </c>
      <c r="G373" s="8"/>
      <c r="H373" s="8" t="s">
        <v>3239</v>
      </c>
      <c r="I373" s="8" t="s">
        <v>6882</v>
      </c>
    </row>
    <row r="374" spans="1:9" ht="12.75" customHeight="1" x14ac:dyDescent="0.3">
      <c r="A374" s="8" t="s">
        <v>3342</v>
      </c>
      <c r="B374" s="8" t="s">
        <v>3367</v>
      </c>
      <c r="C374" s="8" t="s">
        <v>4397</v>
      </c>
      <c r="D374">
        <v>0</v>
      </c>
      <c r="E374" s="8" t="s">
        <v>3369</v>
      </c>
      <c r="F374" s="8" t="s">
        <v>21</v>
      </c>
      <c r="G374" s="8"/>
      <c r="H374" s="8" t="s">
        <v>3239</v>
      </c>
      <c r="I374" s="8" t="s">
        <v>6883</v>
      </c>
    </row>
    <row r="375" spans="1:9" ht="12.75" customHeight="1" x14ac:dyDescent="0.3">
      <c r="A375" s="8" t="s">
        <v>3370</v>
      </c>
      <c r="B375" s="8" t="s">
        <v>353</v>
      </c>
      <c r="C375" s="8" t="s">
        <v>4398</v>
      </c>
      <c r="D375">
        <v>30</v>
      </c>
      <c r="E375" s="8" t="s">
        <v>355</v>
      </c>
      <c r="F375" s="8" t="s">
        <v>21</v>
      </c>
      <c r="G375" s="8"/>
      <c r="H375" s="8" t="s">
        <v>3239</v>
      </c>
      <c r="I375" s="8" t="s">
        <v>6884</v>
      </c>
    </row>
    <row r="376" spans="1:9" ht="12.75" customHeight="1" x14ac:dyDescent="0.3">
      <c r="A376" s="8" t="s">
        <v>3372</v>
      </c>
      <c r="B376" s="8" t="s">
        <v>1009</v>
      </c>
      <c r="C376" s="8" t="s">
        <v>4399</v>
      </c>
      <c r="D376">
        <v>3</v>
      </c>
      <c r="E376" s="8" t="s">
        <v>1011</v>
      </c>
      <c r="F376" s="8" t="s">
        <v>21</v>
      </c>
      <c r="G376" s="8"/>
      <c r="H376" s="8" t="s">
        <v>3239</v>
      </c>
      <c r="I376" s="8" t="s">
        <v>6885</v>
      </c>
    </row>
    <row r="377" spans="1:9" ht="12.75" customHeight="1" x14ac:dyDescent="0.3">
      <c r="A377" s="8" t="s">
        <v>4332</v>
      </c>
      <c r="B377" s="8" t="s">
        <v>4400</v>
      </c>
      <c r="C377" s="8" t="s">
        <v>4401</v>
      </c>
      <c r="E377" s="8"/>
      <c r="F377" s="8" t="s">
        <v>21</v>
      </c>
      <c r="G377" s="8" t="s">
        <v>1824</v>
      </c>
      <c r="H377" s="8" t="s">
        <v>3236</v>
      </c>
      <c r="I377" s="8" t="s">
        <v>6886</v>
      </c>
    </row>
    <row r="378" spans="1:9" ht="12.75" customHeight="1" x14ac:dyDescent="0.3">
      <c r="A378" s="8" t="s">
        <v>4335</v>
      </c>
      <c r="B378" s="8" t="s">
        <v>547</v>
      </c>
      <c r="C378" s="8" t="s">
        <v>4402</v>
      </c>
      <c r="D378">
        <v>1500</v>
      </c>
      <c r="E378" s="8" t="s">
        <v>549</v>
      </c>
      <c r="F378" s="8" t="s">
        <v>21</v>
      </c>
      <c r="G378" s="8"/>
      <c r="H378" s="8" t="s">
        <v>3239</v>
      </c>
      <c r="I378" s="8" t="s">
        <v>6887</v>
      </c>
    </row>
    <row r="379" spans="1:9" ht="12.75" customHeight="1" x14ac:dyDescent="0.3">
      <c r="A379" s="8" t="s">
        <v>4337</v>
      </c>
      <c r="B379" s="8" t="s">
        <v>978</v>
      </c>
      <c r="C379" s="8" t="s">
        <v>4403</v>
      </c>
      <c r="D379">
        <v>29</v>
      </c>
      <c r="E379" s="8" t="s">
        <v>980</v>
      </c>
      <c r="F379" s="8" t="s">
        <v>21</v>
      </c>
      <c r="G379" s="8"/>
      <c r="H379" s="8" t="s">
        <v>3239</v>
      </c>
      <c r="I379" s="8" t="s">
        <v>6888</v>
      </c>
    </row>
    <row r="380" spans="1:9" ht="12.75" customHeight="1" x14ac:dyDescent="0.3">
      <c r="A380" s="8" t="s">
        <v>4339</v>
      </c>
      <c r="B380" s="8" t="s">
        <v>982</v>
      </c>
      <c r="C380" s="8" t="s">
        <v>4404</v>
      </c>
      <c r="D380">
        <v>1</v>
      </c>
      <c r="E380" s="8" t="s">
        <v>984</v>
      </c>
      <c r="F380" s="8" t="s">
        <v>21</v>
      </c>
      <c r="G380" s="8"/>
      <c r="H380" s="8" t="s">
        <v>3239</v>
      </c>
      <c r="I380" s="8" t="s">
        <v>6889</v>
      </c>
    </row>
    <row r="381" spans="1:9" ht="12.75" customHeight="1" x14ac:dyDescent="0.3">
      <c r="A381" s="8" t="s">
        <v>3377</v>
      </c>
      <c r="B381" s="8" t="s">
        <v>344</v>
      </c>
      <c r="C381" s="8" t="s">
        <v>4405</v>
      </c>
      <c r="D381">
        <v>0.79200000000000004</v>
      </c>
      <c r="E381" s="8" t="s">
        <v>346</v>
      </c>
      <c r="F381" s="8" t="s">
        <v>21</v>
      </c>
      <c r="G381" s="8"/>
      <c r="H381" s="8" t="s">
        <v>3239</v>
      </c>
      <c r="I381" s="8" t="s">
        <v>6890</v>
      </c>
    </row>
    <row r="382" spans="1:9" ht="12.75" customHeight="1" x14ac:dyDescent="0.3">
      <c r="A382" s="8" t="s">
        <v>3438</v>
      </c>
      <c r="B382" s="8" t="s">
        <v>3439</v>
      </c>
      <c r="C382" s="8" t="s">
        <v>4406</v>
      </c>
      <c r="E382" s="8"/>
      <c r="F382" s="8" t="s">
        <v>21</v>
      </c>
      <c r="G382" s="8" t="s">
        <v>54</v>
      </c>
      <c r="H382" s="8" t="s">
        <v>3236</v>
      </c>
      <c r="I382" s="8" t="s">
        <v>6891</v>
      </c>
    </row>
    <row r="383" spans="1:9" ht="12.75" customHeight="1" x14ac:dyDescent="0.3">
      <c r="A383" s="8" t="s">
        <v>3310</v>
      </c>
      <c r="B383" s="8" t="s">
        <v>23</v>
      </c>
      <c r="C383" s="8" t="s">
        <v>4407</v>
      </c>
      <c r="D383">
        <v>27</v>
      </c>
      <c r="E383" s="8" t="s">
        <v>25</v>
      </c>
      <c r="F383" s="8" t="s">
        <v>21</v>
      </c>
      <c r="G383" s="8"/>
      <c r="H383" s="8" t="s">
        <v>3239</v>
      </c>
      <c r="I383" s="8" t="s">
        <v>6892</v>
      </c>
    </row>
    <row r="384" spans="1:9" ht="12.75" customHeight="1" x14ac:dyDescent="0.3">
      <c r="A384" s="8" t="s">
        <v>3312</v>
      </c>
      <c r="B384" s="8" t="s">
        <v>26</v>
      </c>
      <c r="C384" s="8" t="s">
        <v>4408</v>
      </c>
      <c r="D384">
        <v>-5</v>
      </c>
      <c r="E384" s="8" t="s">
        <v>27</v>
      </c>
      <c r="F384" s="8" t="s">
        <v>21</v>
      </c>
      <c r="G384" s="8"/>
      <c r="H384" s="8" t="s">
        <v>3239</v>
      </c>
      <c r="I384" s="8" t="s">
        <v>6893</v>
      </c>
    </row>
    <row r="385" spans="1:9" ht="12.75" customHeight="1" x14ac:dyDescent="0.3">
      <c r="A385" s="8" t="s">
        <v>3314</v>
      </c>
      <c r="B385" s="8" t="s">
        <v>28</v>
      </c>
      <c r="C385" s="8" t="s">
        <v>4409</v>
      </c>
      <c r="D385">
        <v>1.85149700598802</v>
      </c>
      <c r="E385" s="8" t="s">
        <v>29</v>
      </c>
      <c r="F385" s="8" t="s">
        <v>21</v>
      </c>
      <c r="G385" s="8"/>
      <c r="H385" s="8" t="s">
        <v>3239</v>
      </c>
      <c r="I385" s="8" t="s">
        <v>6894</v>
      </c>
    </row>
    <row r="386" spans="1:9" ht="12.75" customHeight="1" x14ac:dyDescent="0.3">
      <c r="A386" s="8" t="s">
        <v>3316</v>
      </c>
      <c r="B386" s="8" t="s">
        <v>754</v>
      </c>
      <c r="C386" s="8" t="s">
        <v>4410</v>
      </c>
      <c r="D386">
        <v>1.8</v>
      </c>
      <c r="E386" s="8" t="s">
        <v>756</v>
      </c>
      <c r="F386" s="8" t="s">
        <v>21</v>
      </c>
      <c r="G386" s="8"/>
      <c r="H386" s="8" t="s">
        <v>3239</v>
      </c>
      <c r="I386" s="8" t="s">
        <v>6895</v>
      </c>
    </row>
    <row r="387" spans="1:9" ht="12.75" customHeight="1" x14ac:dyDescent="0.3">
      <c r="A387" s="8" t="s">
        <v>3318</v>
      </c>
      <c r="B387" s="8" t="s">
        <v>1054</v>
      </c>
      <c r="C387" s="8" t="s">
        <v>4411</v>
      </c>
      <c r="D387" t="s">
        <v>1379</v>
      </c>
      <c r="E387" s="8" t="s">
        <v>1054</v>
      </c>
      <c r="F387" s="8" t="s">
        <v>21</v>
      </c>
      <c r="G387" s="8"/>
      <c r="H387" s="8" t="s">
        <v>3239</v>
      </c>
      <c r="I387" s="8" t="s">
        <v>6896</v>
      </c>
    </row>
    <row r="388" spans="1:9" ht="12.75" customHeight="1" x14ac:dyDescent="0.3">
      <c r="A388" s="8" t="s">
        <v>3320</v>
      </c>
      <c r="B388" s="8" t="s">
        <v>3321</v>
      </c>
      <c r="C388" s="8" t="s">
        <v>4412</v>
      </c>
      <c r="D388">
        <v>27</v>
      </c>
      <c r="E388" s="8" t="s">
        <v>3323</v>
      </c>
      <c r="F388" s="8" t="s">
        <v>21</v>
      </c>
      <c r="G388" s="8"/>
      <c r="H388" s="8" t="s">
        <v>3239</v>
      </c>
      <c r="I388" s="8" t="s">
        <v>6897</v>
      </c>
    </row>
    <row r="389" spans="1:9" ht="12.75" customHeight="1" x14ac:dyDescent="0.3">
      <c r="A389" s="8" t="s">
        <v>3320</v>
      </c>
      <c r="B389" s="8" t="s">
        <v>3324</v>
      </c>
      <c r="C389" s="8" t="s">
        <v>4413</v>
      </c>
      <c r="D389">
        <v>-5</v>
      </c>
      <c r="E389" s="8" t="s">
        <v>3326</v>
      </c>
      <c r="F389" s="8" t="s">
        <v>21</v>
      </c>
      <c r="G389" s="8"/>
      <c r="H389" s="8" t="s">
        <v>3239</v>
      </c>
      <c r="I389" s="8" t="s">
        <v>6898</v>
      </c>
    </row>
    <row r="390" spans="1:9" ht="12.75" customHeight="1" x14ac:dyDescent="0.3">
      <c r="A390" s="8" t="s">
        <v>3320</v>
      </c>
      <c r="B390" s="8" t="s">
        <v>3327</v>
      </c>
      <c r="C390" s="8" t="s">
        <v>4414</v>
      </c>
      <c r="D390">
        <v>1.8</v>
      </c>
      <c r="E390" s="8" t="s">
        <v>3329</v>
      </c>
      <c r="F390" s="8" t="s">
        <v>21</v>
      </c>
      <c r="G390" s="8"/>
      <c r="H390" s="8" t="s">
        <v>3239</v>
      </c>
      <c r="I390" s="8" t="s">
        <v>6899</v>
      </c>
    </row>
    <row r="391" spans="1:9" ht="12.75" customHeight="1" x14ac:dyDescent="0.3">
      <c r="A391" s="8" t="s">
        <v>3330</v>
      </c>
      <c r="B391" s="8" t="s">
        <v>1013</v>
      </c>
      <c r="C391" s="8" t="s">
        <v>4415</v>
      </c>
      <c r="D391">
        <v>2.8</v>
      </c>
      <c r="E391" s="8" t="s">
        <v>1015</v>
      </c>
      <c r="F391" s="8" t="s">
        <v>21</v>
      </c>
      <c r="G391" s="8"/>
      <c r="H391" s="8" t="s">
        <v>3239</v>
      </c>
      <c r="I391" s="8" t="s">
        <v>6900</v>
      </c>
    </row>
    <row r="392" spans="1:9" ht="12.75" customHeight="1" x14ac:dyDescent="0.3">
      <c r="A392" s="8" t="s">
        <v>3332</v>
      </c>
      <c r="B392" s="8" t="s">
        <v>1049</v>
      </c>
      <c r="C392" s="8" t="s">
        <v>4416</v>
      </c>
      <c r="D392" t="s">
        <v>1374</v>
      </c>
      <c r="E392" s="8" t="s">
        <v>1049</v>
      </c>
      <c r="F392" s="8" t="s">
        <v>21</v>
      </c>
      <c r="G392" s="8"/>
      <c r="H392" s="8" t="s">
        <v>3239</v>
      </c>
      <c r="I392" s="8" t="s">
        <v>6901</v>
      </c>
    </row>
    <row r="393" spans="1:9" ht="12.75" customHeight="1" x14ac:dyDescent="0.3">
      <c r="A393" s="8" t="s">
        <v>3334</v>
      </c>
      <c r="B393" s="8" t="s">
        <v>32</v>
      </c>
      <c r="C393" s="8" t="s">
        <v>4417</v>
      </c>
      <c r="D393">
        <v>6</v>
      </c>
      <c r="E393" s="8" t="s">
        <v>33</v>
      </c>
      <c r="F393" s="8" t="s">
        <v>21</v>
      </c>
      <c r="G393" s="8"/>
      <c r="H393" s="8" t="s">
        <v>3239</v>
      </c>
      <c r="I393" s="8" t="s">
        <v>6902</v>
      </c>
    </row>
    <row r="394" spans="1:9" ht="12.75" customHeight="1" x14ac:dyDescent="0.3">
      <c r="A394" s="8" t="s">
        <v>3336</v>
      </c>
      <c r="B394" s="8" t="s">
        <v>36</v>
      </c>
      <c r="C394" s="8" t="s">
        <v>4418</v>
      </c>
      <c r="D394">
        <v>29127.906976744202</v>
      </c>
      <c r="E394" s="8" t="s">
        <v>37</v>
      </c>
      <c r="F394" s="8" t="s">
        <v>21</v>
      </c>
      <c r="G394" s="8"/>
      <c r="H394" s="8" t="s">
        <v>3239</v>
      </c>
      <c r="I394" s="8" t="s">
        <v>6903</v>
      </c>
    </row>
    <row r="395" spans="1:9" ht="12.75" customHeight="1" x14ac:dyDescent="0.3">
      <c r="A395" s="8" t="s">
        <v>3338</v>
      </c>
      <c r="B395" s="8" t="s">
        <v>634</v>
      </c>
      <c r="C395" s="8" t="s">
        <v>4419</v>
      </c>
      <c r="D395">
        <v>29127.91</v>
      </c>
      <c r="E395" s="8" t="s">
        <v>636</v>
      </c>
      <c r="F395" s="8" t="s">
        <v>21</v>
      </c>
      <c r="G395" s="8"/>
      <c r="H395" s="8" t="s">
        <v>3239</v>
      </c>
      <c r="I395" s="8" t="s">
        <v>6904</v>
      </c>
    </row>
    <row r="396" spans="1:9" ht="12.75" customHeight="1" x14ac:dyDescent="0.3">
      <c r="A396" s="8" t="s">
        <v>3340</v>
      </c>
      <c r="B396" s="8" t="s">
        <v>39</v>
      </c>
      <c r="C396" s="8" t="s">
        <v>4420</v>
      </c>
      <c r="D396">
        <v>0</v>
      </c>
      <c r="E396" s="8" t="s">
        <v>40</v>
      </c>
      <c r="F396" s="8" t="s">
        <v>21</v>
      </c>
      <c r="G396" s="8"/>
      <c r="H396" s="8" t="s">
        <v>3239</v>
      </c>
      <c r="I396" s="8" t="s">
        <v>6905</v>
      </c>
    </row>
    <row r="397" spans="1:9" ht="12.75" customHeight="1" x14ac:dyDescent="0.3">
      <c r="A397" s="8" t="s">
        <v>3342</v>
      </c>
      <c r="B397" s="8" t="s">
        <v>3343</v>
      </c>
      <c r="C397" s="8" t="s">
        <v>4421</v>
      </c>
      <c r="D397">
        <v>0</v>
      </c>
      <c r="E397" s="8" t="s">
        <v>3345</v>
      </c>
      <c r="F397" s="8" t="s">
        <v>21</v>
      </c>
      <c r="G397" s="8"/>
      <c r="H397" s="8" t="s">
        <v>3239</v>
      </c>
      <c r="I397" s="8" t="s">
        <v>6906</v>
      </c>
    </row>
    <row r="398" spans="1:9" ht="12.75" customHeight="1" x14ac:dyDescent="0.3">
      <c r="A398" s="8" t="s">
        <v>3342</v>
      </c>
      <c r="B398" s="8" t="s">
        <v>3346</v>
      </c>
      <c r="C398" s="8" t="s">
        <v>4422</v>
      </c>
      <c r="D398">
        <v>0</v>
      </c>
      <c r="E398" s="8" t="s">
        <v>3348</v>
      </c>
      <c r="F398" s="8" t="s">
        <v>21</v>
      </c>
      <c r="G398" s="8"/>
      <c r="H398" s="8" t="s">
        <v>3239</v>
      </c>
      <c r="I398" s="8" t="s">
        <v>6907</v>
      </c>
    </row>
    <row r="399" spans="1:9" ht="12.75" customHeight="1" x14ac:dyDescent="0.3">
      <c r="A399" s="8" t="s">
        <v>3342</v>
      </c>
      <c r="B399" s="8" t="s">
        <v>3349</v>
      </c>
      <c r="C399" s="8" t="s">
        <v>4423</v>
      </c>
      <c r="D399">
        <v>1</v>
      </c>
      <c r="E399" s="8" t="s">
        <v>3351</v>
      </c>
      <c r="F399" s="8" t="s">
        <v>21</v>
      </c>
      <c r="G399" s="8"/>
      <c r="H399" s="8" t="s">
        <v>3239</v>
      </c>
      <c r="I399" s="8" t="s">
        <v>6908</v>
      </c>
    </row>
    <row r="400" spans="1:9" ht="12.75" customHeight="1" x14ac:dyDescent="0.3">
      <c r="A400" s="8" t="s">
        <v>3342</v>
      </c>
      <c r="B400" s="8" t="s">
        <v>3352</v>
      </c>
      <c r="C400" s="8" t="s">
        <v>4424</v>
      </c>
      <c r="D400">
        <v>0</v>
      </c>
      <c r="E400" s="8" t="s">
        <v>3354</v>
      </c>
      <c r="F400" s="8" t="s">
        <v>21</v>
      </c>
      <c r="G400" s="8"/>
      <c r="H400" s="8" t="s">
        <v>3239</v>
      </c>
      <c r="I400" s="8" t="s">
        <v>6909</v>
      </c>
    </row>
    <row r="401" spans="1:9" ht="12.75" customHeight="1" x14ac:dyDescent="0.3">
      <c r="A401" s="8" t="s">
        <v>3342</v>
      </c>
      <c r="B401" s="8" t="s">
        <v>3355</v>
      </c>
      <c r="C401" s="8" t="s">
        <v>4425</v>
      </c>
      <c r="D401">
        <v>1</v>
      </c>
      <c r="E401" s="8" t="s">
        <v>3357</v>
      </c>
      <c r="F401" s="8" t="s">
        <v>21</v>
      </c>
      <c r="G401" s="8"/>
      <c r="H401" s="8" t="s">
        <v>3239</v>
      </c>
      <c r="I401" s="8" t="s">
        <v>6910</v>
      </c>
    </row>
    <row r="402" spans="1:9" ht="12.75" customHeight="1" x14ac:dyDescent="0.3">
      <c r="A402" s="8" t="s">
        <v>3342</v>
      </c>
      <c r="B402" s="8" t="s">
        <v>3358</v>
      </c>
      <c r="C402" s="8" t="s">
        <v>4426</v>
      </c>
      <c r="D402">
        <v>0</v>
      </c>
      <c r="E402" s="8" t="s">
        <v>3360</v>
      </c>
      <c r="F402" s="8" t="s">
        <v>21</v>
      </c>
      <c r="G402" s="8"/>
      <c r="H402" s="8" t="s">
        <v>3239</v>
      </c>
      <c r="I402" s="8" t="s">
        <v>6911</v>
      </c>
    </row>
    <row r="403" spans="1:9" ht="12.75" customHeight="1" x14ac:dyDescent="0.3">
      <c r="A403" s="8" t="s">
        <v>3342</v>
      </c>
      <c r="B403" s="8" t="s">
        <v>3361</v>
      </c>
      <c r="C403" s="8" t="s">
        <v>4427</v>
      </c>
      <c r="D403">
        <v>-1</v>
      </c>
      <c r="E403" s="8" t="s">
        <v>3363</v>
      </c>
      <c r="F403" s="8" t="s">
        <v>21</v>
      </c>
      <c r="G403" s="8"/>
      <c r="H403" s="8" t="s">
        <v>3239</v>
      </c>
      <c r="I403" s="8" t="s">
        <v>6912</v>
      </c>
    </row>
    <row r="404" spans="1:9" ht="12.75" customHeight="1" x14ac:dyDescent="0.3">
      <c r="A404" s="8" t="s">
        <v>3342</v>
      </c>
      <c r="B404" s="8" t="s">
        <v>3364</v>
      </c>
      <c r="C404" s="8" t="s">
        <v>4428</v>
      </c>
      <c r="D404">
        <v>0</v>
      </c>
      <c r="E404" s="8" t="s">
        <v>3366</v>
      </c>
      <c r="F404" s="8" t="s">
        <v>21</v>
      </c>
      <c r="G404" s="8"/>
      <c r="H404" s="8" t="s">
        <v>3239</v>
      </c>
      <c r="I404" s="8" t="s">
        <v>6913</v>
      </c>
    </row>
    <row r="405" spans="1:9" ht="12.75" customHeight="1" x14ac:dyDescent="0.3">
      <c r="A405" s="8" t="s">
        <v>3342</v>
      </c>
      <c r="B405" s="8" t="s">
        <v>3367</v>
      </c>
      <c r="C405" s="8" t="s">
        <v>4429</v>
      </c>
      <c r="D405">
        <v>0</v>
      </c>
      <c r="E405" s="8" t="s">
        <v>3369</v>
      </c>
      <c r="F405" s="8" t="s">
        <v>21</v>
      </c>
      <c r="G405" s="8"/>
      <c r="H405" s="8" t="s">
        <v>3239</v>
      </c>
      <c r="I405" s="8" t="s">
        <v>6914</v>
      </c>
    </row>
    <row r="406" spans="1:9" ht="12.75" customHeight="1" x14ac:dyDescent="0.3">
      <c r="A406" s="8" t="s">
        <v>3370</v>
      </c>
      <c r="B406" s="8" t="s">
        <v>353</v>
      </c>
      <c r="C406" s="8" t="s">
        <v>4430</v>
      </c>
      <c r="D406">
        <v>45</v>
      </c>
      <c r="E406" s="8" t="s">
        <v>355</v>
      </c>
      <c r="F406" s="8" t="s">
        <v>21</v>
      </c>
      <c r="G406" s="8"/>
      <c r="H406" s="8" t="s">
        <v>3239</v>
      </c>
      <c r="I406" s="8" t="s">
        <v>6915</v>
      </c>
    </row>
    <row r="407" spans="1:9" ht="12.75" customHeight="1" x14ac:dyDescent="0.3">
      <c r="A407" s="8" t="s">
        <v>3372</v>
      </c>
      <c r="B407" s="8" t="s">
        <v>1009</v>
      </c>
      <c r="C407" s="8" t="s">
        <v>4431</v>
      </c>
      <c r="D407">
        <v>3</v>
      </c>
      <c r="E407" s="8" t="s">
        <v>1011</v>
      </c>
      <c r="F407" s="8" t="s">
        <v>21</v>
      </c>
      <c r="G407" s="8"/>
      <c r="H407" s="8" t="s">
        <v>3239</v>
      </c>
      <c r="I407" s="8" t="s">
        <v>6916</v>
      </c>
    </row>
    <row r="408" spans="1:9" ht="12.75" customHeight="1" x14ac:dyDescent="0.3">
      <c r="A408" s="8" t="s">
        <v>4332</v>
      </c>
      <c r="B408" s="8" t="s">
        <v>4432</v>
      </c>
      <c r="C408" s="8" t="s">
        <v>4433</v>
      </c>
      <c r="E408" s="8"/>
      <c r="F408" s="8" t="s">
        <v>21</v>
      </c>
      <c r="G408" s="8" t="s">
        <v>1824</v>
      </c>
      <c r="H408" s="8" t="s">
        <v>3236</v>
      </c>
      <c r="I408" s="8" t="s">
        <v>6917</v>
      </c>
    </row>
    <row r="409" spans="1:9" ht="12.75" customHeight="1" x14ac:dyDescent="0.3">
      <c r="A409" s="8" t="s">
        <v>4335</v>
      </c>
      <c r="B409" s="8" t="s">
        <v>547</v>
      </c>
      <c r="C409" s="8" t="s">
        <v>4434</v>
      </c>
      <c r="D409">
        <v>1500</v>
      </c>
      <c r="E409" s="8" t="s">
        <v>549</v>
      </c>
      <c r="F409" s="8" t="s">
        <v>21</v>
      </c>
      <c r="G409" s="8"/>
      <c r="H409" s="8" t="s">
        <v>3239</v>
      </c>
      <c r="I409" s="8" t="s">
        <v>6918</v>
      </c>
    </row>
    <row r="410" spans="1:9" ht="12.75" customHeight="1" x14ac:dyDescent="0.3">
      <c r="A410" s="8" t="s">
        <v>4337</v>
      </c>
      <c r="B410" s="8" t="s">
        <v>978</v>
      </c>
      <c r="C410" s="8" t="s">
        <v>4435</v>
      </c>
      <c r="D410">
        <v>29</v>
      </c>
      <c r="E410" s="8" t="s">
        <v>980</v>
      </c>
      <c r="F410" s="8" t="s">
        <v>21</v>
      </c>
      <c r="G410" s="8"/>
      <c r="H410" s="8" t="s">
        <v>3239</v>
      </c>
      <c r="I410" s="8" t="s">
        <v>6919</v>
      </c>
    </row>
    <row r="411" spans="1:9" ht="12.75" customHeight="1" x14ac:dyDescent="0.3">
      <c r="A411" s="8" t="s">
        <v>4339</v>
      </c>
      <c r="B411" s="8" t="s">
        <v>982</v>
      </c>
      <c r="C411" s="8" t="s">
        <v>4436</v>
      </c>
      <c r="D411">
        <v>1</v>
      </c>
      <c r="E411" s="8" t="s">
        <v>984</v>
      </c>
      <c r="F411" s="8" t="s">
        <v>21</v>
      </c>
      <c r="G411" s="8"/>
      <c r="H411" s="8" t="s">
        <v>3239</v>
      </c>
      <c r="I411" s="8" t="s">
        <v>6920</v>
      </c>
    </row>
    <row r="412" spans="1:9" ht="12.75" customHeight="1" x14ac:dyDescent="0.3">
      <c r="A412" s="8" t="s">
        <v>3377</v>
      </c>
      <c r="B412" s="8" t="s">
        <v>344</v>
      </c>
      <c r="C412" s="8" t="s">
        <v>4437</v>
      </c>
      <c r="D412">
        <v>0.79200000000000004</v>
      </c>
      <c r="E412" s="8" t="s">
        <v>346</v>
      </c>
      <c r="F412" s="8" t="s">
        <v>21</v>
      </c>
      <c r="G412" s="8"/>
      <c r="H412" s="8" t="s">
        <v>3239</v>
      </c>
      <c r="I412" s="8" t="s">
        <v>6921</v>
      </c>
    </row>
    <row r="413" spans="1:9" ht="12.75" customHeight="1" x14ac:dyDescent="0.3">
      <c r="A413" s="8" t="s">
        <v>3466</v>
      </c>
      <c r="B413" s="8" t="s">
        <v>3467</v>
      </c>
      <c r="C413" s="8" t="s">
        <v>4438</v>
      </c>
      <c r="E413" s="8"/>
      <c r="F413" s="8" t="s">
        <v>21</v>
      </c>
      <c r="G413" s="8" t="s">
        <v>54</v>
      </c>
      <c r="H413" s="8" t="s">
        <v>3236</v>
      </c>
      <c r="I413" s="8" t="s">
        <v>6922</v>
      </c>
    </row>
    <row r="414" spans="1:9" ht="12.75" customHeight="1" x14ac:dyDescent="0.3">
      <c r="A414" s="8" t="s">
        <v>3310</v>
      </c>
      <c r="B414" s="8" t="s">
        <v>23</v>
      </c>
      <c r="C414" s="8" t="s">
        <v>4439</v>
      </c>
      <c r="D414">
        <v>22</v>
      </c>
      <c r="E414" s="8" t="s">
        <v>25</v>
      </c>
      <c r="F414" s="8" t="s">
        <v>21</v>
      </c>
      <c r="G414" s="8"/>
      <c r="H414" s="8" t="s">
        <v>3239</v>
      </c>
      <c r="I414" s="8" t="s">
        <v>6923</v>
      </c>
    </row>
    <row r="415" spans="1:9" ht="12.75" customHeight="1" x14ac:dyDescent="0.3">
      <c r="A415" s="8" t="s">
        <v>3312</v>
      </c>
      <c r="B415" s="8" t="s">
        <v>26</v>
      </c>
      <c r="C415" s="8" t="s">
        <v>4440</v>
      </c>
      <c r="D415">
        <v>5</v>
      </c>
      <c r="E415" s="8" t="s">
        <v>27</v>
      </c>
      <c r="F415" s="8" t="s">
        <v>21</v>
      </c>
      <c r="G415" s="8"/>
      <c r="H415" s="8" t="s">
        <v>3239</v>
      </c>
      <c r="I415" s="8" t="s">
        <v>6924</v>
      </c>
    </row>
    <row r="416" spans="1:9" ht="12.75" customHeight="1" x14ac:dyDescent="0.3">
      <c r="A416" s="8" t="s">
        <v>3314</v>
      </c>
      <c r="B416" s="8" t="s">
        <v>28</v>
      </c>
      <c r="C416" s="8" t="s">
        <v>4441</v>
      </c>
      <c r="D416">
        <v>2</v>
      </c>
      <c r="E416" s="8" t="s">
        <v>29</v>
      </c>
      <c r="F416" s="8" t="s">
        <v>21</v>
      </c>
      <c r="G416" s="8"/>
      <c r="H416" s="8" t="s">
        <v>3239</v>
      </c>
      <c r="I416" s="8" t="s">
        <v>6925</v>
      </c>
    </row>
    <row r="417" spans="1:9" ht="12.75" customHeight="1" x14ac:dyDescent="0.3">
      <c r="A417" s="8" t="s">
        <v>3316</v>
      </c>
      <c r="B417" s="8" t="s">
        <v>754</v>
      </c>
      <c r="C417" s="8" t="s">
        <v>4442</v>
      </c>
      <c r="D417">
        <v>2</v>
      </c>
      <c r="E417" s="8" t="s">
        <v>756</v>
      </c>
      <c r="F417" s="8" t="s">
        <v>21</v>
      </c>
      <c r="G417" s="8"/>
      <c r="H417" s="8" t="s">
        <v>3239</v>
      </c>
      <c r="I417" s="8" t="s">
        <v>6926</v>
      </c>
    </row>
    <row r="418" spans="1:9" ht="12.75" customHeight="1" x14ac:dyDescent="0.3">
      <c r="A418" s="8" t="s">
        <v>3318</v>
      </c>
      <c r="B418" s="8" t="s">
        <v>1054</v>
      </c>
      <c r="C418" s="8" t="s">
        <v>4443</v>
      </c>
      <c r="D418" t="s">
        <v>1554</v>
      </c>
      <c r="E418" s="8" t="s">
        <v>1054</v>
      </c>
      <c r="F418" s="8" t="s">
        <v>21</v>
      </c>
      <c r="G418" s="8"/>
      <c r="H418" s="8" t="s">
        <v>3239</v>
      </c>
      <c r="I418" s="8" t="s">
        <v>6927</v>
      </c>
    </row>
    <row r="419" spans="1:9" ht="12.75" customHeight="1" x14ac:dyDescent="0.3">
      <c r="A419" s="8" t="s">
        <v>3320</v>
      </c>
      <c r="B419" s="8" t="s">
        <v>3321</v>
      </c>
      <c r="C419" s="8" t="s">
        <v>4444</v>
      </c>
      <c r="D419">
        <v>22</v>
      </c>
      <c r="E419" s="8" t="s">
        <v>3323</v>
      </c>
      <c r="F419" s="8" t="s">
        <v>21</v>
      </c>
      <c r="G419" s="8"/>
      <c r="H419" s="8" t="s">
        <v>3239</v>
      </c>
      <c r="I419" s="8" t="s">
        <v>6928</v>
      </c>
    </row>
    <row r="420" spans="1:9" ht="12.75" customHeight="1" x14ac:dyDescent="0.3">
      <c r="A420" s="8" t="s">
        <v>3320</v>
      </c>
      <c r="B420" s="8" t="s">
        <v>3324</v>
      </c>
      <c r="C420" s="8" t="s">
        <v>4445</v>
      </c>
      <c r="D420">
        <v>5</v>
      </c>
      <c r="E420" s="8" t="s">
        <v>3326</v>
      </c>
      <c r="F420" s="8" t="s">
        <v>21</v>
      </c>
      <c r="G420" s="8"/>
      <c r="H420" s="8" t="s">
        <v>3239</v>
      </c>
      <c r="I420" s="8" t="s">
        <v>6929</v>
      </c>
    </row>
    <row r="421" spans="1:9" ht="12.75" customHeight="1" x14ac:dyDescent="0.3">
      <c r="A421" s="8" t="s">
        <v>3320</v>
      </c>
      <c r="B421" s="8" t="s">
        <v>3327</v>
      </c>
      <c r="C421" s="8" t="s">
        <v>4446</v>
      </c>
      <c r="D421">
        <v>2</v>
      </c>
      <c r="E421" s="8" t="s">
        <v>3329</v>
      </c>
      <c r="F421" s="8" t="s">
        <v>21</v>
      </c>
      <c r="G421" s="8"/>
      <c r="H421" s="8" t="s">
        <v>3239</v>
      </c>
      <c r="I421" s="8" t="s">
        <v>6930</v>
      </c>
    </row>
    <row r="422" spans="1:9" ht="12.75" customHeight="1" x14ac:dyDescent="0.3">
      <c r="A422" s="8" t="s">
        <v>3330</v>
      </c>
      <c r="B422" s="8" t="s">
        <v>1013</v>
      </c>
      <c r="C422" s="8" t="s">
        <v>4447</v>
      </c>
      <c r="D422">
        <v>2.8</v>
      </c>
      <c r="E422" s="8" t="s">
        <v>1015</v>
      </c>
      <c r="F422" s="8" t="s">
        <v>21</v>
      </c>
      <c r="G422" s="8"/>
      <c r="H422" s="8" t="s">
        <v>3239</v>
      </c>
      <c r="I422" s="8" t="s">
        <v>6931</v>
      </c>
    </row>
    <row r="423" spans="1:9" ht="12.75" customHeight="1" x14ac:dyDescent="0.3">
      <c r="A423" s="8" t="s">
        <v>3332</v>
      </c>
      <c r="B423" s="8" t="s">
        <v>1049</v>
      </c>
      <c r="C423" s="8" t="s">
        <v>4448</v>
      </c>
      <c r="D423" t="s">
        <v>1374</v>
      </c>
      <c r="E423" s="8" t="s">
        <v>1049</v>
      </c>
      <c r="F423" s="8" t="s">
        <v>21</v>
      </c>
      <c r="G423" s="8"/>
      <c r="H423" s="8" t="s">
        <v>3239</v>
      </c>
      <c r="I423" s="8" t="s">
        <v>6932</v>
      </c>
    </row>
    <row r="424" spans="1:9" ht="12.75" customHeight="1" x14ac:dyDescent="0.3">
      <c r="A424" s="8" t="s">
        <v>3334</v>
      </c>
      <c r="B424" s="8" t="s">
        <v>32</v>
      </c>
      <c r="C424" s="8" t="s">
        <v>4449</v>
      </c>
      <c r="D424">
        <v>4.2</v>
      </c>
      <c r="E424" s="8" t="s">
        <v>33</v>
      </c>
      <c r="F424" s="8" t="s">
        <v>21</v>
      </c>
      <c r="G424" s="8"/>
      <c r="H424" s="8" t="s">
        <v>3239</v>
      </c>
      <c r="I424" s="8" t="s">
        <v>6933</v>
      </c>
    </row>
    <row r="425" spans="1:9" ht="12.75" customHeight="1" x14ac:dyDescent="0.3">
      <c r="A425" s="8" t="s">
        <v>3336</v>
      </c>
      <c r="B425" s="8" t="s">
        <v>36</v>
      </c>
      <c r="C425" s="8" t="s">
        <v>4450</v>
      </c>
      <c r="D425">
        <v>0</v>
      </c>
      <c r="E425" s="8" t="s">
        <v>37</v>
      </c>
      <c r="F425" s="8" t="s">
        <v>21</v>
      </c>
      <c r="G425" s="8"/>
      <c r="H425" s="8" t="s">
        <v>3239</v>
      </c>
      <c r="I425" s="8" t="s">
        <v>6934</v>
      </c>
    </row>
    <row r="426" spans="1:9" ht="12.75" customHeight="1" x14ac:dyDescent="0.3">
      <c r="A426" s="8" t="s">
        <v>3338</v>
      </c>
      <c r="B426" s="8" t="s">
        <v>634</v>
      </c>
      <c r="C426" s="8" t="s">
        <v>4451</v>
      </c>
      <c r="D426">
        <v>0</v>
      </c>
      <c r="E426" s="8" t="s">
        <v>636</v>
      </c>
      <c r="F426" s="8" t="s">
        <v>21</v>
      </c>
      <c r="G426" s="8"/>
      <c r="H426" s="8" t="s">
        <v>3239</v>
      </c>
      <c r="I426" s="8" t="s">
        <v>6935</v>
      </c>
    </row>
    <row r="427" spans="1:9" ht="12.75" customHeight="1" x14ac:dyDescent="0.3">
      <c r="A427" s="8" t="s">
        <v>3340</v>
      </c>
      <c r="B427" s="8" t="s">
        <v>39</v>
      </c>
      <c r="C427" s="8" t="s">
        <v>4452</v>
      </c>
      <c r="D427">
        <v>0</v>
      </c>
      <c r="E427" s="8" t="s">
        <v>40</v>
      </c>
      <c r="F427" s="8" t="s">
        <v>21</v>
      </c>
      <c r="G427" s="8"/>
      <c r="H427" s="8" t="s">
        <v>3239</v>
      </c>
      <c r="I427" s="8" t="s">
        <v>6936</v>
      </c>
    </row>
    <row r="428" spans="1:9" ht="12.75" customHeight="1" x14ac:dyDescent="0.3">
      <c r="A428" s="8" t="s">
        <v>3342</v>
      </c>
      <c r="B428" s="8" t="s">
        <v>3343</v>
      </c>
      <c r="C428" s="8" t="s">
        <v>4453</v>
      </c>
      <c r="D428">
        <v>0</v>
      </c>
      <c r="E428" s="8" t="s">
        <v>3345</v>
      </c>
      <c r="F428" s="8" t="s">
        <v>21</v>
      </c>
      <c r="G428" s="8"/>
      <c r="H428" s="8" t="s">
        <v>3239</v>
      </c>
      <c r="I428" s="8" t="s">
        <v>6937</v>
      </c>
    </row>
    <row r="429" spans="1:9" ht="12.75" customHeight="1" x14ac:dyDescent="0.3">
      <c r="A429" s="8" t="s">
        <v>3342</v>
      </c>
      <c r="B429" s="8" t="s">
        <v>3346</v>
      </c>
      <c r="C429" s="8" t="s">
        <v>4454</v>
      </c>
      <c r="D429">
        <v>0</v>
      </c>
      <c r="E429" s="8" t="s">
        <v>3348</v>
      </c>
      <c r="F429" s="8" t="s">
        <v>21</v>
      </c>
      <c r="G429" s="8"/>
      <c r="H429" s="8" t="s">
        <v>3239</v>
      </c>
      <c r="I429" s="8" t="s">
        <v>6938</v>
      </c>
    </row>
    <row r="430" spans="1:9" ht="12.75" customHeight="1" x14ac:dyDescent="0.3">
      <c r="A430" s="8" t="s">
        <v>3342</v>
      </c>
      <c r="B430" s="8" t="s">
        <v>3349</v>
      </c>
      <c r="C430" s="8" t="s">
        <v>4455</v>
      </c>
      <c r="D430">
        <v>1</v>
      </c>
      <c r="E430" s="8" t="s">
        <v>3351</v>
      </c>
      <c r="F430" s="8" t="s">
        <v>21</v>
      </c>
      <c r="G430" s="8"/>
      <c r="H430" s="8" t="s">
        <v>3239</v>
      </c>
      <c r="I430" s="8" t="s">
        <v>6939</v>
      </c>
    </row>
    <row r="431" spans="1:9" ht="12.75" customHeight="1" x14ac:dyDescent="0.3">
      <c r="A431" s="8" t="s">
        <v>3342</v>
      </c>
      <c r="B431" s="8" t="s">
        <v>3352</v>
      </c>
      <c r="C431" s="8" t="s">
        <v>4456</v>
      </c>
      <c r="D431">
        <v>0</v>
      </c>
      <c r="E431" s="8" t="s">
        <v>3354</v>
      </c>
      <c r="F431" s="8" t="s">
        <v>21</v>
      </c>
      <c r="G431" s="8"/>
      <c r="H431" s="8" t="s">
        <v>3239</v>
      </c>
      <c r="I431" s="8" t="s">
        <v>6940</v>
      </c>
    </row>
    <row r="432" spans="1:9" ht="12.75" customHeight="1" x14ac:dyDescent="0.3">
      <c r="A432" s="8" t="s">
        <v>3342</v>
      </c>
      <c r="B432" s="8" t="s">
        <v>3355</v>
      </c>
      <c r="C432" s="8" t="s">
        <v>4457</v>
      </c>
      <c r="D432">
        <v>1</v>
      </c>
      <c r="E432" s="8" t="s">
        <v>3357</v>
      </c>
      <c r="F432" s="8" t="s">
        <v>21</v>
      </c>
      <c r="G432" s="8"/>
      <c r="H432" s="8" t="s">
        <v>3239</v>
      </c>
      <c r="I432" s="8" t="s">
        <v>6941</v>
      </c>
    </row>
    <row r="433" spans="1:9" ht="12.75" customHeight="1" x14ac:dyDescent="0.3">
      <c r="A433" s="8" t="s">
        <v>3342</v>
      </c>
      <c r="B433" s="8" t="s">
        <v>3358</v>
      </c>
      <c r="C433" s="8" t="s">
        <v>4458</v>
      </c>
      <c r="D433">
        <v>0</v>
      </c>
      <c r="E433" s="8" t="s">
        <v>3360</v>
      </c>
      <c r="F433" s="8" t="s">
        <v>21</v>
      </c>
      <c r="G433" s="8"/>
      <c r="H433" s="8" t="s">
        <v>3239</v>
      </c>
      <c r="I433" s="8" t="s">
        <v>6942</v>
      </c>
    </row>
    <row r="434" spans="1:9" ht="12.75" customHeight="1" x14ac:dyDescent="0.3">
      <c r="A434" s="8" t="s">
        <v>3342</v>
      </c>
      <c r="B434" s="8" t="s">
        <v>3361</v>
      </c>
      <c r="C434" s="8" t="s">
        <v>4459</v>
      </c>
      <c r="D434">
        <v>-1</v>
      </c>
      <c r="E434" s="8" t="s">
        <v>3363</v>
      </c>
      <c r="F434" s="8" t="s">
        <v>21</v>
      </c>
      <c r="G434" s="8"/>
      <c r="H434" s="8" t="s">
        <v>3239</v>
      </c>
      <c r="I434" s="8" t="s">
        <v>6943</v>
      </c>
    </row>
    <row r="435" spans="1:9" ht="12.75" customHeight="1" x14ac:dyDescent="0.3">
      <c r="A435" s="8" t="s">
        <v>3342</v>
      </c>
      <c r="B435" s="8" t="s">
        <v>3364</v>
      </c>
      <c r="C435" s="8" t="s">
        <v>4460</v>
      </c>
      <c r="D435">
        <v>0</v>
      </c>
      <c r="E435" s="8" t="s">
        <v>3366</v>
      </c>
      <c r="F435" s="8" t="s">
        <v>21</v>
      </c>
      <c r="G435" s="8"/>
      <c r="H435" s="8" t="s">
        <v>3239</v>
      </c>
      <c r="I435" s="8" t="s">
        <v>6944</v>
      </c>
    </row>
    <row r="436" spans="1:9" ht="12.75" customHeight="1" x14ac:dyDescent="0.3">
      <c r="A436" s="8" t="s">
        <v>3342</v>
      </c>
      <c r="B436" s="8" t="s">
        <v>3367</v>
      </c>
      <c r="C436" s="8" t="s">
        <v>4461</v>
      </c>
      <c r="D436">
        <v>0</v>
      </c>
      <c r="E436" s="8" t="s">
        <v>3369</v>
      </c>
      <c r="F436" s="8" t="s">
        <v>21</v>
      </c>
      <c r="G436" s="8"/>
      <c r="H436" s="8" t="s">
        <v>3239</v>
      </c>
      <c r="I436" s="8" t="s">
        <v>6945</v>
      </c>
    </row>
    <row r="437" spans="1:9" ht="12.75" customHeight="1" x14ac:dyDescent="0.3">
      <c r="A437" s="8" t="s">
        <v>3370</v>
      </c>
      <c r="B437" s="8" t="s">
        <v>353</v>
      </c>
      <c r="C437" s="8" t="s">
        <v>4462</v>
      </c>
      <c r="D437">
        <v>30</v>
      </c>
      <c r="E437" s="8" t="s">
        <v>355</v>
      </c>
      <c r="F437" s="8" t="s">
        <v>21</v>
      </c>
      <c r="G437" s="8"/>
      <c r="H437" s="8" t="s">
        <v>3239</v>
      </c>
      <c r="I437" s="8" t="s">
        <v>6946</v>
      </c>
    </row>
    <row r="438" spans="1:9" ht="12.75" customHeight="1" x14ac:dyDescent="0.3">
      <c r="A438" s="8" t="s">
        <v>3372</v>
      </c>
      <c r="B438" s="8" t="s">
        <v>1009</v>
      </c>
      <c r="C438" s="8" t="s">
        <v>4463</v>
      </c>
      <c r="D438">
        <v>3</v>
      </c>
      <c r="E438" s="8" t="s">
        <v>1011</v>
      </c>
      <c r="F438" s="8" t="s">
        <v>21</v>
      </c>
      <c r="G438" s="8"/>
      <c r="H438" s="8" t="s">
        <v>3239</v>
      </c>
      <c r="I438" s="8" t="s">
        <v>6947</v>
      </c>
    </row>
    <row r="439" spans="1:9" ht="12.75" customHeight="1" x14ac:dyDescent="0.3">
      <c r="A439" s="8" t="s">
        <v>3497</v>
      </c>
      <c r="B439" s="8" t="s">
        <v>3498</v>
      </c>
      <c r="C439" s="8" t="s">
        <v>4464</v>
      </c>
      <c r="E439" s="8"/>
      <c r="F439" s="8" t="s">
        <v>21</v>
      </c>
      <c r="G439" s="8" t="s">
        <v>54</v>
      </c>
      <c r="H439" s="8" t="s">
        <v>3236</v>
      </c>
      <c r="I439" s="8" t="s">
        <v>6948</v>
      </c>
    </row>
    <row r="440" spans="1:9" ht="12.75" customHeight="1" x14ac:dyDescent="0.3">
      <c r="A440" s="8" t="s">
        <v>3310</v>
      </c>
      <c r="B440" s="8" t="s">
        <v>23</v>
      </c>
      <c r="C440" s="8" t="s">
        <v>4465</v>
      </c>
      <c r="D440">
        <v>21</v>
      </c>
      <c r="E440" s="8" t="s">
        <v>25</v>
      </c>
      <c r="F440" s="8" t="s">
        <v>21</v>
      </c>
      <c r="G440" s="8"/>
      <c r="H440" s="8" t="s">
        <v>3239</v>
      </c>
      <c r="I440" s="8" t="s">
        <v>6949</v>
      </c>
    </row>
    <row r="441" spans="1:9" ht="12.75" customHeight="1" x14ac:dyDescent="0.3">
      <c r="A441" s="8" t="s">
        <v>3312</v>
      </c>
      <c r="B441" s="8" t="s">
        <v>26</v>
      </c>
      <c r="C441" s="8" t="s">
        <v>4466</v>
      </c>
      <c r="D441">
        <v>-5</v>
      </c>
      <c r="E441" s="8" t="s">
        <v>27</v>
      </c>
      <c r="F441" s="8" t="s">
        <v>21</v>
      </c>
      <c r="G441" s="8"/>
      <c r="H441" s="8" t="s">
        <v>3239</v>
      </c>
      <c r="I441" s="8" t="s">
        <v>6950</v>
      </c>
    </row>
    <row r="442" spans="1:9" ht="12.75" customHeight="1" x14ac:dyDescent="0.3">
      <c r="A442" s="8" t="s">
        <v>3314</v>
      </c>
      <c r="B442" s="8" t="s">
        <v>28</v>
      </c>
      <c r="C442" s="8" t="s">
        <v>4467</v>
      </c>
      <c r="D442">
        <v>2.1</v>
      </c>
      <c r="E442" s="8" t="s">
        <v>29</v>
      </c>
      <c r="F442" s="8" t="s">
        <v>21</v>
      </c>
      <c r="G442" s="8"/>
      <c r="H442" s="8" t="s">
        <v>3239</v>
      </c>
      <c r="I442" s="8" t="s">
        <v>6951</v>
      </c>
    </row>
    <row r="443" spans="1:9" ht="12.75" customHeight="1" x14ac:dyDescent="0.3">
      <c r="A443" s="8" t="s">
        <v>3316</v>
      </c>
      <c r="B443" s="8" t="s">
        <v>754</v>
      </c>
      <c r="C443" s="8" t="s">
        <v>4468</v>
      </c>
      <c r="D443">
        <v>2.1</v>
      </c>
      <c r="E443" s="8" t="s">
        <v>756</v>
      </c>
      <c r="F443" s="8" t="s">
        <v>21</v>
      </c>
      <c r="G443" s="8"/>
      <c r="H443" s="8" t="s">
        <v>3239</v>
      </c>
      <c r="I443" s="8" t="s">
        <v>6952</v>
      </c>
    </row>
    <row r="444" spans="1:9" ht="12.75" customHeight="1" x14ac:dyDescent="0.3">
      <c r="A444" s="8" t="s">
        <v>3318</v>
      </c>
      <c r="B444" s="8" t="s">
        <v>1054</v>
      </c>
      <c r="C444" s="8" t="s">
        <v>4469</v>
      </c>
      <c r="D444" t="s">
        <v>1508</v>
      </c>
      <c r="E444" s="8" t="s">
        <v>1054</v>
      </c>
      <c r="F444" s="8" t="s">
        <v>21</v>
      </c>
      <c r="G444" s="8"/>
      <c r="H444" s="8" t="s">
        <v>3239</v>
      </c>
      <c r="I444" s="8" t="s">
        <v>6953</v>
      </c>
    </row>
    <row r="445" spans="1:9" ht="12.75" customHeight="1" x14ac:dyDescent="0.3">
      <c r="A445" s="8" t="s">
        <v>3320</v>
      </c>
      <c r="B445" s="8" t="s">
        <v>3321</v>
      </c>
      <c r="C445" s="8" t="s">
        <v>4470</v>
      </c>
      <c r="D445">
        <v>21</v>
      </c>
      <c r="E445" s="8" t="s">
        <v>3323</v>
      </c>
      <c r="F445" s="8" t="s">
        <v>21</v>
      </c>
      <c r="G445" s="8"/>
      <c r="H445" s="8" t="s">
        <v>3239</v>
      </c>
      <c r="I445" s="8" t="s">
        <v>6954</v>
      </c>
    </row>
    <row r="446" spans="1:9" ht="12.75" customHeight="1" x14ac:dyDescent="0.3">
      <c r="A446" s="8" t="s">
        <v>3320</v>
      </c>
      <c r="B446" s="8" t="s">
        <v>3324</v>
      </c>
      <c r="C446" s="8" t="s">
        <v>4471</v>
      </c>
      <c r="D446">
        <v>-5</v>
      </c>
      <c r="E446" s="8" t="s">
        <v>3326</v>
      </c>
      <c r="F446" s="8" t="s">
        <v>21</v>
      </c>
      <c r="G446" s="8"/>
      <c r="H446" s="8" t="s">
        <v>3239</v>
      </c>
      <c r="I446" s="8" t="s">
        <v>6955</v>
      </c>
    </row>
    <row r="447" spans="1:9" ht="12.75" customHeight="1" x14ac:dyDescent="0.3">
      <c r="A447" s="8" t="s">
        <v>3320</v>
      </c>
      <c r="B447" s="8" t="s">
        <v>3327</v>
      </c>
      <c r="C447" s="8" t="s">
        <v>4472</v>
      </c>
      <c r="D447">
        <v>2.1</v>
      </c>
      <c r="E447" s="8" t="s">
        <v>3329</v>
      </c>
      <c r="F447" s="8" t="s">
        <v>21</v>
      </c>
      <c r="G447" s="8"/>
      <c r="H447" s="8" t="s">
        <v>3239</v>
      </c>
      <c r="I447" s="8" t="s">
        <v>6956</v>
      </c>
    </row>
    <row r="448" spans="1:9" ht="12.75" customHeight="1" x14ac:dyDescent="0.3">
      <c r="A448" s="8" t="s">
        <v>3330</v>
      </c>
      <c r="B448" s="8" t="s">
        <v>1013</v>
      </c>
      <c r="C448" s="8" t="s">
        <v>4473</v>
      </c>
      <c r="D448">
        <v>2.8</v>
      </c>
      <c r="E448" s="8" t="s">
        <v>1015</v>
      </c>
      <c r="F448" s="8" t="s">
        <v>21</v>
      </c>
      <c r="G448" s="8"/>
      <c r="H448" s="8" t="s">
        <v>3239</v>
      </c>
      <c r="I448" s="8" t="s">
        <v>6957</v>
      </c>
    </row>
    <row r="449" spans="1:9" ht="12.75" customHeight="1" x14ac:dyDescent="0.3">
      <c r="A449" s="8" t="s">
        <v>3332</v>
      </c>
      <c r="B449" s="8" t="s">
        <v>1049</v>
      </c>
      <c r="C449" s="8" t="s">
        <v>4474</v>
      </c>
      <c r="D449" t="s">
        <v>1374</v>
      </c>
      <c r="E449" s="8" t="s">
        <v>1049</v>
      </c>
      <c r="F449" s="8" t="s">
        <v>21</v>
      </c>
      <c r="G449" s="8"/>
      <c r="H449" s="8" t="s">
        <v>3239</v>
      </c>
      <c r="I449" s="8" t="s">
        <v>6958</v>
      </c>
    </row>
    <row r="450" spans="1:9" ht="12.75" customHeight="1" x14ac:dyDescent="0.3">
      <c r="A450" s="8" t="s">
        <v>3334</v>
      </c>
      <c r="B450" s="8" t="s">
        <v>32</v>
      </c>
      <c r="C450" s="8" t="s">
        <v>4475</v>
      </c>
      <c r="D450">
        <v>5.4</v>
      </c>
      <c r="E450" s="8" t="s">
        <v>33</v>
      </c>
      <c r="F450" s="8" t="s">
        <v>21</v>
      </c>
      <c r="G450" s="8"/>
      <c r="H450" s="8" t="s">
        <v>3239</v>
      </c>
      <c r="I450" s="8" t="s">
        <v>6959</v>
      </c>
    </row>
    <row r="451" spans="1:9" ht="12.75" customHeight="1" x14ac:dyDescent="0.3">
      <c r="A451" s="8" t="s">
        <v>3336</v>
      </c>
      <c r="B451" s="8" t="s">
        <v>36</v>
      </c>
      <c r="C451" s="8" t="s">
        <v>4476</v>
      </c>
      <c r="D451">
        <v>30750</v>
      </c>
      <c r="E451" s="8" t="s">
        <v>37</v>
      </c>
      <c r="F451" s="8" t="s">
        <v>21</v>
      </c>
      <c r="G451" s="8"/>
      <c r="H451" s="8" t="s">
        <v>3239</v>
      </c>
      <c r="I451" s="8" t="s">
        <v>6960</v>
      </c>
    </row>
    <row r="452" spans="1:9" ht="12.75" customHeight="1" x14ac:dyDescent="0.3">
      <c r="A452" s="8" t="s">
        <v>3338</v>
      </c>
      <c r="B452" s="8" t="s">
        <v>634</v>
      </c>
      <c r="C452" s="8" t="s">
        <v>4477</v>
      </c>
      <c r="D452">
        <v>30750</v>
      </c>
      <c r="E452" s="8" t="s">
        <v>636</v>
      </c>
      <c r="F452" s="8" t="s">
        <v>21</v>
      </c>
      <c r="G452" s="8"/>
      <c r="H452" s="8" t="s">
        <v>3239</v>
      </c>
      <c r="I452" s="8" t="s">
        <v>6961</v>
      </c>
    </row>
    <row r="453" spans="1:9" ht="12.75" customHeight="1" x14ac:dyDescent="0.3">
      <c r="A453" s="8" t="s">
        <v>3340</v>
      </c>
      <c r="B453" s="8" t="s">
        <v>39</v>
      </c>
      <c r="C453" s="8" t="s">
        <v>4478</v>
      </c>
      <c r="D453">
        <v>0</v>
      </c>
      <c r="E453" s="8" t="s">
        <v>40</v>
      </c>
      <c r="F453" s="8" t="s">
        <v>21</v>
      </c>
      <c r="G453" s="8"/>
      <c r="H453" s="8" t="s">
        <v>3239</v>
      </c>
      <c r="I453" s="8" t="s">
        <v>6962</v>
      </c>
    </row>
    <row r="454" spans="1:9" ht="12.75" customHeight="1" x14ac:dyDescent="0.3">
      <c r="A454" s="8" t="s">
        <v>3342</v>
      </c>
      <c r="B454" s="8" t="s">
        <v>3343</v>
      </c>
      <c r="C454" s="8" t="s">
        <v>4479</v>
      </c>
      <c r="D454">
        <v>0</v>
      </c>
      <c r="E454" s="8" t="s">
        <v>3345</v>
      </c>
      <c r="F454" s="8" t="s">
        <v>21</v>
      </c>
      <c r="G454" s="8"/>
      <c r="H454" s="8" t="s">
        <v>3239</v>
      </c>
      <c r="I454" s="8" t="s">
        <v>6963</v>
      </c>
    </row>
    <row r="455" spans="1:9" ht="12.75" customHeight="1" x14ac:dyDescent="0.3">
      <c r="A455" s="8" t="s">
        <v>3342</v>
      </c>
      <c r="B455" s="8" t="s">
        <v>3346</v>
      </c>
      <c r="C455" s="8" t="s">
        <v>4480</v>
      </c>
      <c r="D455">
        <v>0</v>
      </c>
      <c r="E455" s="8" t="s">
        <v>3348</v>
      </c>
      <c r="F455" s="8" t="s">
        <v>21</v>
      </c>
      <c r="G455" s="8"/>
      <c r="H455" s="8" t="s">
        <v>3239</v>
      </c>
      <c r="I455" s="8" t="s">
        <v>6964</v>
      </c>
    </row>
    <row r="456" spans="1:9" ht="12.75" customHeight="1" x14ac:dyDescent="0.3">
      <c r="A456" s="8" t="s">
        <v>3342</v>
      </c>
      <c r="B456" s="8" t="s">
        <v>3349</v>
      </c>
      <c r="C456" s="8" t="s">
        <v>4481</v>
      </c>
      <c r="D456">
        <v>1</v>
      </c>
      <c r="E456" s="8" t="s">
        <v>3351</v>
      </c>
      <c r="F456" s="8" t="s">
        <v>21</v>
      </c>
      <c r="G456" s="8"/>
      <c r="H456" s="8" t="s">
        <v>3239</v>
      </c>
      <c r="I456" s="8" t="s">
        <v>6965</v>
      </c>
    </row>
    <row r="457" spans="1:9" ht="12.75" customHeight="1" x14ac:dyDescent="0.3">
      <c r="A457" s="8" t="s">
        <v>3342</v>
      </c>
      <c r="B457" s="8" t="s">
        <v>3352</v>
      </c>
      <c r="C457" s="8" t="s">
        <v>4482</v>
      </c>
      <c r="D457">
        <v>0</v>
      </c>
      <c r="E457" s="8" t="s">
        <v>3354</v>
      </c>
      <c r="F457" s="8" t="s">
        <v>21</v>
      </c>
      <c r="G457" s="8"/>
      <c r="H457" s="8" t="s">
        <v>3239</v>
      </c>
      <c r="I457" s="8" t="s">
        <v>6966</v>
      </c>
    </row>
    <row r="458" spans="1:9" ht="12.75" customHeight="1" x14ac:dyDescent="0.3">
      <c r="A458" s="8" t="s">
        <v>3342</v>
      </c>
      <c r="B458" s="8" t="s">
        <v>3355</v>
      </c>
      <c r="C458" s="8" t="s">
        <v>4483</v>
      </c>
      <c r="D458">
        <v>1</v>
      </c>
      <c r="E458" s="8" t="s">
        <v>3357</v>
      </c>
      <c r="F458" s="8" t="s">
        <v>21</v>
      </c>
      <c r="G458" s="8"/>
      <c r="H458" s="8" t="s">
        <v>3239</v>
      </c>
      <c r="I458" s="8" t="s">
        <v>6967</v>
      </c>
    </row>
    <row r="459" spans="1:9" ht="12.75" customHeight="1" x14ac:dyDescent="0.3">
      <c r="A459" s="8" t="s">
        <v>3342</v>
      </c>
      <c r="B459" s="8" t="s">
        <v>3358</v>
      </c>
      <c r="C459" s="8" t="s">
        <v>4484</v>
      </c>
      <c r="D459">
        <v>0</v>
      </c>
      <c r="E459" s="8" t="s">
        <v>3360</v>
      </c>
      <c r="F459" s="8" t="s">
        <v>21</v>
      </c>
      <c r="G459" s="8"/>
      <c r="H459" s="8" t="s">
        <v>3239</v>
      </c>
      <c r="I459" s="8" t="s">
        <v>6968</v>
      </c>
    </row>
    <row r="460" spans="1:9" ht="12.75" customHeight="1" x14ac:dyDescent="0.3">
      <c r="A460" s="8" t="s">
        <v>3342</v>
      </c>
      <c r="B460" s="8" t="s">
        <v>3361</v>
      </c>
      <c r="C460" s="8" t="s">
        <v>4485</v>
      </c>
      <c r="D460">
        <v>-1</v>
      </c>
      <c r="E460" s="8" t="s">
        <v>3363</v>
      </c>
      <c r="F460" s="8" t="s">
        <v>21</v>
      </c>
      <c r="G460" s="8"/>
      <c r="H460" s="8" t="s">
        <v>3239</v>
      </c>
      <c r="I460" s="8" t="s">
        <v>6969</v>
      </c>
    </row>
    <row r="461" spans="1:9" ht="12.75" customHeight="1" x14ac:dyDescent="0.3">
      <c r="A461" s="8" t="s">
        <v>3342</v>
      </c>
      <c r="B461" s="8" t="s">
        <v>3364</v>
      </c>
      <c r="C461" s="8" t="s">
        <v>4486</v>
      </c>
      <c r="D461">
        <v>0</v>
      </c>
      <c r="E461" s="8" t="s">
        <v>3366</v>
      </c>
      <c r="F461" s="8" t="s">
        <v>21</v>
      </c>
      <c r="G461" s="8"/>
      <c r="H461" s="8" t="s">
        <v>3239</v>
      </c>
      <c r="I461" s="8" t="s">
        <v>6970</v>
      </c>
    </row>
    <row r="462" spans="1:9" ht="12.75" customHeight="1" x14ac:dyDescent="0.3">
      <c r="A462" s="8" t="s">
        <v>3342</v>
      </c>
      <c r="B462" s="8" t="s">
        <v>3367</v>
      </c>
      <c r="C462" s="8" t="s">
        <v>4487</v>
      </c>
      <c r="D462">
        <v>0</v>
      </c>
      <c r="E462" s="8" t="s">
        <v>3369</v>
      </c>
      <c r="F462" s="8" t="s">
        <v>21</v>
      </c>
      <c r="G462" s="8"/>
      <c r="H462" s="8" t="s">
        <v>3239</v>
      </c>
      <c r="I462" s="8" t="s">
        <v>6971</v>
      </c>
    </row>
    <row r="463" spans="1:9" ht="12.75" customHeight="1" x14ac:dyDescent="0.3">
      <c r="A463" s="8" t="s">
        <v>3370</v>
      </c>
      <c r="B463" s="8" t="s">
        <v>353</v>
      </c>
      <c r="C463" s="8" t="s">
        <v>4488</v>
      </c>
      <c r="D463">
        <v>30</v>
      </c>
      <c r="E463" s="8" t="s">
        <v>355</v>
      </c>
      <c r="F463" s="8" t="s">
        <v>21</v>
      </c>
      <c r="G463" s="8"/>
      <c r="H463" s="8" t="s">
        <v>3239</v>
      </c>
      <c r="I463" s="8" t="s">
        <v>6972</v>
      </c>
    </row>
    <row r="464" spans="1:9" ht="12.75" customHeight="1" x14ac:dyDescent="0.3">
      <c r="A464" s="8" t="s">
        <v>3372</v>
      </c>
      <c r="B464" s="8" t="s">
        <v>1009</v>
      </c>
      <c r="C464" s="8" t="s">
        <v>4489</v>
      </c>
      <c r="D464">
        <v>3</v>
      </c>
      <c r="E464" s="8" t="s">
        <v>1011</v>
      </c>
      <c r="F464" s="8" t="s">
        <v>21</v>
      </c>
      <c r="G464" s="8"/>
      <c r="H464" s="8" t="s">
        <v>3239</v>
      </c>
      <c r="I464" s="8" t="s">
        <v>6973</v>
      </c>
    </row>
    <row r="465" spans="1:9" ht="12.75" customHeight="1" x14ac:dyDescent="0.3">
      <c r="A465" s="8" t="s">
        <v>4490</v>
      </c>
      <c r="B465" s="8" t="s">
        <v>4491</v>
      </c>
      <c r="C465" s="8" t="s">
        <v>4492</v>
      </c>
      <c r="E465" s="8"/>
      <c r="F465" s="8" t="s">
        <v>21</v>
      </c>
      <c r="G465" s="8" t="s">
        <v>1824</v>
      </c>
      <c r="H465" s="8" t="s">
        <v>3236</v>
      </c>
      <c r="I465" s="8" t="s">
        <v>6974</v>
      </c>
    </row>
    <row r="466" spans="1:9" ht="12.75" customHeight="1" x14ac:dyDescent="0.3">
      <c r="A466" s="8" t="s">
        <v>3377</v>
      </c>
      <c r="B466" s="8" t="s">
        <v>344</v>
      </c>
      <c r="C466" s="8" t="s">
        <v>4493</v>
      </c>
      <c r="D466">
        <v>1.0249999999999999</v>
      </c>
      <c r="E466" s="8" t="s">
        <v>346</v>
      </c>
      <c r="F466" s="8" t="s">
        <v>21</v>
      </c>
      <c r="G466" s="8"/>
      <c r="H466" s="8" t="s">
        <v>3239</v>
      </c>
      <c r="I466" s="8" t="s">
        <v>6975</v>
      </c>
    </row>
    <row r="467" spans="1:9" ht="12.75" customHeight="1" x14ac:dyDescent="0.3">
      <c r="A467" s="8" t="s">
        <v>3528</v>
      </c>
      <c r="B467" s="8" t="s">
        <v>3529</v>
      </c>
      <c r="C467" s="8" t="s">
        <v>4494</v>
      </c>
      <c r="E467" s="8"/>
      <c r="F467" s="8" t="s">
        <v>21</v>
      </c>
      <c r="G467" s="8" t="s">
        <v>54</v>
      </c>
      <c r="H467" s="8" t="s">
        <v>3236</v>
      </c>
      <c r="I467" s="8" t="s">
        <v>6976</v>
      </c>
    </row>
    <row r="468" spans="1:9" ht="12.75" customHeight="1" x14ac:dyDescent="0.3">
      <c r="A468" s="8" t="s">
        <v>3310</v>
      </c>
      <c r="B468" s="8" t="s">
        <v>23</v>
      </c>
      <c r="C468" s="8" t="s">
        <v>4495</v>
      </c>
      <c r="D468">
        <v>15.5</v>
      </c>
      <c r="E468" s="8" t="s">
        <v>25</v>
      </c>
      <c r="F468" s="8" t="s">
        <v>21</v>
      </c>
      <c r="G468" s="8"/>
      <c r="H468" s="8" t="s">
        <v>3239</v>
      </c>
      <c r="I468" s="8" t="s">
        <v>6977</v>
      </c>
    </row>
    <row r="469" spans="1:9" ht="12.75" customHeight="1" x14ac:dyDescent="0.3">
      <c r="A469" s="8" t="s">
        <v>3312</v>
      </c>
      <c r="B469" s="8" t="s">
        <v>26</v>
      </c>
      <c r="C469" s="8" t="s">
        <v>4496</v>
      </c>
      <c r="D469">
        <v>5.5</v>
      </c>
      <c r="E469" s="8" t="s">
        <v>27</v>
      </c>
      <c r="F469" s="8" t="s">
        <v>21</v>
      </c>
      <c r="G469" s="8"/>
      <c r="H469" s="8" t="s">
        <v>3239</v>
      </c>
      <c r="I469" s="8" t="s">
        <v>6978</v>
      </c>
    </row>
    <row r="470" spans="1:9" ht="12.75" customHeight="1" x14ac:dyDescent="0.3">
      <c r="A470" s="8" t="s">
        <v>3314</v>
      </c>
      <c r="B470" s="8" t="s">
        <v>28</v>
      </c>
      <c r="C470" s="8" t="s">
        <v>4497</v>
      </c>
      <c r="D470">
        <v>1.8</v>
      </c>
      <c r="E470" s="8" t="s">
        <v>29</v>
      </c>
      <c r="F470" s="8" t="s">
        <v>21</v>
      </c>
      <c r="G470" s="8"/>
      <c r="H470" s="8" t="s">
        <v>3239</v>
      </c>
      <c r="I470" s="8" t="s">
        <v>6979</v>
      </c>
    </row>
    <row r="471" spans="1:9" ht="12.75" customHeight="1" x14ac:dyDescent="0.3">
      <c r="A471" s="8" t="s">
        <v>3316</v>
      </c>
      <c r="B471" s="8" t="s">
        <v>754</v>
      </c>
      <c r="C471" s="8" t="s">
        <v>4498</v>
      </c>
      <c r="D471">
        <v>1.8</v>
      </c>
      <c r="E471" s="8" t="s">
        <v>756</v>
      </c>
      <c r="F471" s="8" t="s">
        <v>21</v>
      </c>
      <c r="G471" s="8"/>
      <c r="H471" s="8" t="s">
        <v>3239</v>
      </c>
      <c r="I471" s="8" t="s">
        <v>6980</v>
      </c>
    </row>
    <row r="472" spans="1:9" ht="12.75" customHeight="1" x14ac:dyDescent="0.3">
      <c r="A472" s="8" t="s">
        <v>3318</v>
      </c>
      <c r="B472" s="8" t="s">
        <v>1054</v>
      </c>
      <c r="C472" s="8" t="s">
        <v>4499</v>
      </c>
      <c r="D472" t="s">
        <v>1376</v>
      </c>
      <c r="E472" s="8" t="s">
        <v>1054</v>
      </c>
      <c r="F472" s="8" t="s">
        <v>21</v>
      </c>
      <c r="G472" s="8"/>
      <c r="H472" s="8" t="s">
        <v>3239</v>
      </c>
      <c r="I472" s="8" t="s">
        <v>6981</v>
      </c>
    </row>
    <row r="473" spans="1:9" ht="12.75" customHeight="1" x14ac:dyDescent="0.3">
      <c r="A473" s="8" t="s">
        <v>3320</v>
      </c>
      <c r="B473" s="8" t="s">
        <v>3321</v>
      </c>
      <c r="C473" s="8" t="s">
        <v>4500</v>
      </c>
      <c r="D473">
        <v>15.5</v>
      </c>
      <c r="E473" s="8" t="s">
        <v>3323</v>
      </c>
      <c r="F473" s="8" t="s">
        <v>21</v>
      </c>
      <c r="G473" s="8"/>
      <c r="H473" s="8" t="s">
        <v>3239</v>
      </c>
      <c r="I473" s="8" t="s">
        <v>6982</v>
      </c>
    </row>
    <row r="474" spans="1:9" ht="12.75" customHeight="1" x14ac:dyDescent="0.3">
      <c r="A474" s="8" t="s">
        <v>3320</v>
      </c>
      <c r="B474" s="8" t="s">
        <v>3324</v>
      </c>
      <c r="C474" s="8" t="s">
        <v>4501</v>
      </c>
      <c r="D474">
        <v>5.5</v>
      </c>
      <c r="E474" s="8" t="s">
        <v>3326</v>
      </c>
      <c r="F474" s="8" t="s">
        <v>21</v>
      </c>
      <c r="G474" s="8"/>
      <c r="H474" s="8" t="s">
        <v>3239</v>
      </c>
      <c r="I474" s="8" t="s">
        <v>6983</v>
      </c>
    </row>
    <row r="475" spans="1:9" ht="12.75" customHeight="1" x14ac:dyDescent="0.3">
      <c r="A475" s="8" t="s">
        <v>3320</v>
      </c>
      <c r="B475" s="8" t="s">
        <v>3327</v>
      </c>
      <c r="C475" s="8" t="s">
        <v>4502</v>
      </c>
      <c r="D475">
        <v>1.8</v>
      </c>
      <c r="E475" s="8" t="s">
        <v>3329</v>
      </c>
      <c r="F475" s="8" t="s">
        <v>21</v>
      </c>
      <c r="G475" s="8"/>
      <c r="H475" s="8" t="s">
        <v>3239</v>
      </c>
      <c r="I475" s="8" t="s">
        <v>6984</v>
      </c>
    </row>
    <row r="476" spans="1:9" ht="12.75" customHeight="1" x14ac:dyDescent="0.3">
      <c r="A476" s="8" t="s">
        <v>3330</v>
      </c>
      <c r="B476" s="8" t="s">
        <v>1013</v>
      </c>
      <c r="C476" s="8" t="s">
        <v>4503</v>
      </c>
      <c r="D476">
        <v>2.8</v>
      </c>
      <c r="E476" s="8" t="s">
        <v>1015</v>
      </c>
      <c r="F476" s="8" t="s">
        <v>21</v>
      </c>
      <c r="G476" s="8"/>
      <c r="H476" s="8" t="s">
        <v>3239</v>
      </c>
      <c r="I476" s="8" t="s">
        <v>6985</v>
      </c>
    </row>
    <row r="477" spans="1:9" ht="12.75" customHeight="1" x14ac:dyDescent="0.3">
      <c r="A477" s="8" t="s">
        <v>3332</v>
      </c>
      <c r="B477" s="8" t="s">
        <v>1049</v>
      </c>
      <c r="C477" s="8" t="s">
        <v>4504</v>
      </c>
      <c r="D477" t="s">
        <v>1374</v>
      </c>
      <c r="E477" s="8" t="s">
        <v>1049</v>
      </c>
      <c r="F477" s="8" t="s">
        <v>21</v>
      </c>
      <c r="G477" s="8"/>
      <c r="H477" s="8" t="s">
        <v>3239</v>
      </c>
      <c r="I477" s="8" t="s">
        <v>6986</v>
      </c>
    </row>
    <row r="478" spans="1:9" ht="12.75" customHeight="1" x14ac:dyDescent="0.3">
      <c r="A478" s="8" t="s">
        <v>3334</v>
      </c>
      <c r="B478" s="8" t="s">
        <v>32</v>
      </c>
      <c r="C478" s="8" t="s">
        <v>4505</v>
      </c>
      <c r="D478">
        <v>4.8</v>
      </c>
      <c r="E478" s="8" t="s">
        <v>33</v>
      </c>
      <c r="F478" s="8" t="s">
        <v>21</v>
      </c>
      <c r="G478" s="8"/>
      <c r="H478" s="8" t="s">
        <v>3239</v>
      </c>
      <c r="I478" s="8" t="s">
        <v>6987</v>
      </c>
    </row>
    <row r="479" spans="1:9" ht="12.75" customHeight="1" x14ac:dyDescent="0.3">
      <c r="A479" s="8" t="s">
        <v>3336</v>
      </c>
      <c r="B479" s="8" t="s">
        <v>36</v>
      </c>
      <c r="C479" s="8" t="s">
        <v>4506</v>
      </c>
      <c r="D479">
        <v>13350</v>
      </c>
      <c r="E479" s="8" t="s">
        <v>37</v>
      </c>
      <c r="F479" s="8" t="s">
        <v>21</v>
      </c>
      <c r="G479" s="8"/>
      <c r="H479" s="8" t="s">
        <v>3239</v>
      </c>
      <c r="I479" s="8" t="s">
        <v>6988</v>
      </c>
    </row>
    <row r="480" spans="1:9" ht="12.75" customHeight="1" x14ac:dyDescent="0.3">
      <c r="A480" s="8" t="s">
        <v>3338</v>
      </c>
      <c r="B480" s="8" t="s">
        <v>634</v>
      </c>
      <c r="C480" s="8" t="s">
        <v>4507</v>
      </c>
      <c r="D480">
        <v>13350</v>
      </c>
      <c r="E480" s="8" t="s">
        <v>636</v>
      </c>
      <c r="F480" s="8" t="s">
        <v>21</v>
      </c>
      <c r="G480" s="8"/>
      <c r="H480" s="8" t="s">
        <v>3239</v>
      </c>
      <c r="I480" s="8" t="s">
        <v>6989</v>
      </c>
    </row>
    <row r="481" spans="1:9" ht="12.75" customHeight="1" x14ac:dyDescent="0.3">
      <c r="A481" s="8" t="s">
        <v>3340</v>
      </c>
      <c r="B481" s="8" t="s">
        <v>39</v>
      </c>
      <c r="C481" s="8" t="s">
        <v>4508</v>
      </c>
      <c r="D481">
        <v>0</v>
      </c>
      <c r="E481" s="8" t="s">
        <v>40</v>
      </c>
      <c r="F481" s="8" t="s">
        <v>21</v>
      </c>
      <c r="G481" s="8"/>
      <c r="H481" s="8" t="s">
        <v>3239</v>
      </c>
      <c r="I481" s="8" t="s">
        <v>6990</v>
      </c>
    </row>
    <row r="482" spans="1:9" ht="12.75" customHeight="1" x14ac:dyDescent="0.3">
      <c r="A482" s="8" t="s">
        <v>3342</v>
      </c>
      <c r="B482" s="8" t="s">
        <v>3343</v>
      </c>
      <c r="C482" s="8" t="s">
        <v>4509</v>
      </c>
      <c r="D482">
        <v>0</v>
      </c>
      <c r="E482" s="8" t="s">
        <v>3345</v>
      </c>
      <c r="F482" s="8" t="s">
        <v>21</v>
      </c>
      <c r="G482" s="8"/>
      <c r="H482" s="8" t="s">
        <v>3239</v>
      </c>
      <c r="I482" s="8" t="s">
        <v>6991</v>
      </c>
    </row>
    <row r="483" spans="1:9" ht="12.75" customHeight="1" x14ac:dyDescent="0.3">
      <c r="A483" s="8" t="s">
        <v>3342</v>
      </c>
      <c r="B483" s="8" t="s">
        <v>3346</v>
      </c>
      <c r="C483" s="8" t="s">
        <v>4510</v>
      </c>
      <c r="D483">
        <v>0</v>
      </c>
      <c r="E483" s="8" t="s">
        <v>3348</v>
      </c>
      <c r="F483" s="8" t="s">
        <v>21</v>
      </c>
      <c r="G483" s="8"/>
      <c r="H483" s="8" t="s">
        <v>3239</v>
      </c>
      <c r="I483" s="8" t="s">
        <v>6992</v>
      </c>
    </row>
    <row r="484" spans="1:9" ht="12.75" customHeight="1" x14ac:dyDescent="0.3">
      <c r="A484" s="8" t="s">
        <v>3342</v>
      </c>
      <c r="B484" s="8" t="s">
        <v>3349</v>
      </c>
      <c r="C484" s="8" t="s">
        <v>4511</v>
      </c>
      <c r="D484">
        <v>1</v>
      </c>
      <c r="E484" s="8" t="s">
        <v>3351</v>
      </c>
      <c r="F484" s="8" t="s">
        <v>21</v>
      </c>
      <c r="G484" s="8"/>
      <c r="H484" s="8" t="s">
        <v>3239</v>
      </c>
      <c r="I484" s="8" t="s">
        <v>6993</v>
      </c>
    </row>
    <row r="485" spans="1:9" ht="12.75" customHeight="1" x14ac:dyDescent="0.3">
      <c r="A485" s="8" t="s">
        <v>3342</v>
      </c>
      <c r="B485" s="8" t="s">
        <v>3352</v>
      </c>
      <c r="C485" s="8" t="s">
        <v>4512</v>
      </c>
      <c r="D485">
        <v>0</v>
      </c>
      <c r="E485" s="8" t="s">
        <v>3354</v>
      </c>
      <c r="F485" s="8" t="s">
        <v>21</v>
      </c>
      <c r="G485" s="8"/>
      <c r="H485" s="8" t="s">
        <v>3239</v>
      </c>
      <c r="I485" s="8" t="s">
        <v>6994</v>
      </c>
    </row>
    <row r="486" spans="1:9" ht="12.75" customHeight="1" x14ac:dyDescent="0.3">
      <c r="A486" s="8" t="s">
        <v>3342</v>
      </c>
      <c r="B486" s="8" t="s">
        <v>3355</v>
      </c>
      <c r="C486" s="8" t="s">
        <v>4513</v>
      </c>
      <c r="D486">
        <v>1</v>
      </c>
      <c r="E486" s="8" t="s">
        <v>3357</v>
      </c>
      <c r="F486" s="8" t="s">
        <v>21</v>
      </c>
      <c r="G486" s="8"/>
      <c r="H486" s="8" t="s">
        <v>3239</v>
      </c>
      <c r="I486" s="8" t="s">
        <v>6995</v>
      </c>
    </row>
    <row r="487" spans="1:9" ht="12.75" customHeight="1" x14ac:dyDescent="0.3">
      <c r="A487" s="8" t="s">
        <v>3342</v>
      </c>
      <c r="B487" s="8" t="s">
        <v>3358</v>
      </c>
      <c r="C487" s="8" t="s">
        <v>4514</v>
      </c>
      <c r="D487">
        <v>0</v>
      </c>
      <c r="E487" s="8" t="s">
        <v>3360</v>
      </c>
      <c r="F487" s="8" t="s">
        <v>21</v>
      </c>
      <c r="G487" s="8"/>
      <c r="H487" s="8" t="s">
        <v>3239</v>
      </c>
      <c r="I487" s="8" t="s">
        <v>6996</v>
      </c>
    </row>
    <row r="488" spans="1:9" ht="12.75" customHeight="1" x14ac:dyDescent="0.3">
      <c r="A488" s="8" t="s">
        <v>3342</v>
      </c>
      <c r="B488" s="8" t="s">
        <v>3361</v>
      </c>
      <c r="C488" s="8" t="s">
        <v>4515</v>
      </c>
      <c r="D488">
        <v>-1</v>
      </c>
      <c r="E488" s="8" t="s">
        <v>3363</v>
      </c>
      <c r="F488" s="8" t="s">
        <v>21</v>
      </c>
      <c r="G488" s="8"/>
      <c r="H488" s="8" t="s">
        <v>3239</v>
      </c>
      <c r="I488" s="8" t="s">
        <v>6997</v>
      </c>
    </row>
    <row r="489" spans="1:9" ht="12.75" customHeight="1" x14ac:dyDescent="0.3">
      <c r="A489" s="8" t="s">
        <v>3342</v>
      </c>
      <c r="B489" s="8" t="s">
        <v>3364</v>
      </c>
      <c r="C489" s="8" t="s">
        <v>4516</v>
      </c>
      <c r="D489">
        <v>0</v>
      </c>
      <c r="E489" s="8" t="s">
        <v>3366</v>
      </c>
      <c r="F489" s="8" t="s">
        <v>21</v>
      </c>
      <c r="G489" s="8"/>
      <c r="H489" s="8" t="s">
        <v>3239</v>
      </c>
      <c r="I489" s="8" t="s">
        <v>6998</v>
      </c>
    </row>
    <row r="490" spans="1:9" ht="12.75" customHeight="1" x14ac:dyDescent="0.3">
      <c r="A490" s="8" t="s">
        <v>3342</v>
      </c>
      <c r="B490" s="8" t="s">
        <v>3367</v>
      </c>
      <c r="C490" s="8" t="s">
        <v>4517</v>
      </c>
      <c r="D490">
        <v>0</v>
      </c>
      <c r="E490" s="8" t="s">
        <v>3369</v>
      </c>
      <c r="F490" s="8" t="s">
        <v>21</v>
      </c>
      <c r="G490" s="8"/>
      <c r="H490" s="8" t="s">
        <v>3239</v>
      </c>
      <c r="I490" s="8" t="s">
        <v>6999</v>
      </c>
    </row>
    <row r="491" spans="1:9" ht="12.75" customHeight="1" x14ac:dyDescent="0.3">
      <c r="A491" s="8" t="s">
        <v>3370</v>
      </c>
      <c r="B491" s="8" t="s">
        <v>353</v>
      </c>
      <c r="C491" s="8" t="s">
        <v>4518</v>
      </c>
      <c r="D491">
        <v>15</v>
      </c>
      <c r="E491" s="8" t="s">
        <v>355</v>
      </c>
      <c r="F491" s="8" t="s">
        <v>21</v>
      </c>
      <c r="G491" s="8"/>
      <c r="H491" s="8" t="s">
        <v>3239</v>
      </c>
      <c r="I491" s="8" t="s">
        <v>7000</v>
      </c>
    </row>
    <row r="492" spans="1:9" ht="12.75" customHeight="1" x14ac:dyDescent="0.3">
      <c r="A492" s="8" t="s">
        <v>3372</v>
      </c>
      <c r="B492" s="8" t="s">
        <v>1009</v>
      </c>
      <c r="C492" s="8" t="s">
        <v>4519</v>
      </c>
      <c r="D492">
        <v>1.8</v>
      </c>
      <c r="E492" s="8" t="s">
        <v>1011</v>
      </c>
      <c r="F492" s="8" t="s">
        <v>21</v>
      </c>
      <c r="G492" s="8"/>
      <c r="H492" s="8" t="s">
        <v>3239</v>
      </c>
      <c r="I492" s="8" t="s">
        <v>7001</v>
      </c>
    </row>
    <row r="493" spans="1:9" ht="12.75" customHeight="1" x14ac:dyDescent="0.3">
      <c r="A493" s="8" t="s">
        <v>3374</v>
      </c>
      <c r="B493" s="8" t="s">
        <v>3556</v>
      </c>
      <c r="C493" s="8" t="s">
        <v>4520</v>
      </c>
      <c r="E493" s="8"/>
      <c r="F493" s="8" t="s">
        <v>21</v>
      </c>
      <c r="G493" s="8" t="s">
        <v>1824</v>
      </c>
      <c r="H493" s="8" t="s">
        <v>3236</v>
      </c>
      <c r="I493" s="8" t="s">
        <v>7002</v>
      </c>
    </row>
    <row r="494" spans="1:9" ht="12.75" customHeight="1" x14ac:dyDescent="0.3">
      <c r="A494" s="8" t="s">
        <v>3377</v>
      </c>
      <c r="B494" s="8" t="s">
        <v>344</v>
      </c>
      <c r="C494" s="8" t="s">
        <v>4521</v>
      </c>
      <c r="D494">
        <v>0.89</v>
      </c>
      <c r="E494" s="8" t="s">
        <v>346</v>
      </c>
      <c r="F494" s="8" t="s">
        <v>21</v>
      </c>
      <c r="G494" s="8"/>
      <c r="H494" s="8" t="s">
        <v>3239</v>
      </c>
      <c r="I494" s="8" t="s">
        <v>7003</v>
      </c>
    </row>
    <row r="495" spans="1:9" ht="12.75" customHeight="1" x14ac:dyDescent="0.3">
      <c r="A495" s="8" t="s">
        <v>3559</v>
      </c>
      <c r="B495" s="8" t="s">
        <v>3560</v>
      </c>
      <c r="C495" s="8" t="s">
        <v>4522</v>
      </c>
      <c r="E495" s="8"/>
      <c r="F495" s="8" t="s">
        <v>21</v>
      </c>
      <c r="G495" s="8" t="s">
        <v>54</v>
      </c>
      <c r="H495" s="8" t="s">
        <v>3236</v>
      </c>
      <c r="I495" s="8" t="s">
        <v>7004</v>
      </c>
    </row>
    <row r="496" spans="1:9" ht="12.75" customHeight="1" x14ac:dyDescent="0.3">
      <c r="A496" s="8" t="s">
        <v>3310</v>
      </c>
      <c r="B496" s="8" t="s">
        <v>23</v>
      </c>
      <c r="C496" s="8" t="s">
        <v>4523</v>
      </c>
      <c r="D496">
        <v>16</v>
      </c>
      <c r="E496" s="8" t="s">
        <v>25</v>
      </c>
      <c r="F496" s="8" t="s">
        <v>21</v>
      </c>
      <c r="G496" s="8"/>
      <c r="H496" s="8" t="s">
        <v>3239</v>
      </c>
      <c r="I496" s="8" t="s">
        <v>7005</v>
      </c>
    </row>
    <row r="497" spans="1:9" ht="12.75" customHeight="1" x14ac:dyDescent="0.3">
      <c r="A497" s="8" t="s">
        <v>3312</v>
      </c>
      <c r="B497" s="8" t="s">
        <v>26</v>
      </c>
      <c r="C497" s="8" t="s">
        <v>4524</v>
      </c>
      <c r="D497">
        <v>-5.5</v>
      </c>
      <c r="E497" s="8" t="s">
        <v>27</v>
      </c>
      <c r="F497" s="8" t="s">
        <v>21</v>
      </c>
      <c r="G497" s="8"/>
      <c r="H497" s="8" t="s">
        <v>3239</v>
      </c>
      <c r="I497" s="8" t="s">
        <v>7006</v>
      </c>
    </row>
    <row r="498" spans="1:9" ht="12.75" customHeight="1" x14ac:dyDescent="0.3">
      <c r="A498" s="8" t="s">
        <v>3314</v>
      </c>
      <c r="B498" s="8" t="s">
        <v>28</v>
      </c>
      <c r="C498" s="8" t="s">
        <v>4525</v>
      </c>
      <c r="D498">
        <v>1.8</v>
      </c>
      <c r="E498" s="8" t="s">
        <v>29</v>
      </c>
      <c r="F498" s="8" t="s">
        <v>21</v>
      </c>
      <c r="G498" s="8"/>
      <c r="H498" s="8" t="s">
        <v>3239</v>
      </c>
      <c r="I498" s="8" t="s">
        <v>7007</v>
      </c>
    </row>
    <row r="499" spans="1:9" ht="12.75" customHeight="1" x14ac:dyDescent="0.3">
      <c r="A499" s="8" t="s">
        <v>3316</v>
      </c>
      <c r="B499" s="8" t="s">
        <v>754</v>
      </c>
      <c r="C499" s="8" t="s">
        <v>4526</v>
      </c>
      <c r="D499">
        <v>1.8</v>
      </c>
      <c r="E499" s="8" t="s">
        <v>756</v>
      </c>
      <c r="F499" s="8" t="s">
        <v>21</v>
      </c>
      <c r="G499" s="8"/>
      <c r="H499" s="8" t="s">
        <v>3239</v>
      </c>
      <c r="I499" s="8" t="s">
        <v>7008</v>
      </c>
    </row>
    <row r="500" spans="1:9" ht="12.75" customHeight="1" x14ac:dyDescent="0.3">
      <c r="A500" s="8" t="s">
        <v>3318</v>
      </c>
      <c r="B500" s="8" t="s">
        <v>1054</v>
      </c>
      <c r="C500" s="8" t="s">
        <v>4527</v>
      </c>
      <c r="D500" t="s">
        <v>1376</v>
      </c>
      <c r="E500" s="8" t="s">
        <v>1054</v>
      </c>
      <c r="F500" s="8" t="s">
        <v>21</v>
      </c>
      <c r="G500" s="8"/>
      <c r="H500" s="8" t="s">
        <v>3239</v>
      </c>
      <c r="I500" s="8" t="s">
        <v>7009</v>
      </c>
    </row>
    <row r="501" spans="1:9" ht="12.75" customHeight="1" x14ac:dyDescent="0.3">
      <c r="A501" s="8" t="s">
        <v>3320</v>
      </c>
      <c r="B501" s="8" t="s">
        <v>3321</v>
      </c>
      <c r="C501" s="8" t="s">
        <v>4528</v>
      </c>
      <c r="D501">
        <v>16</v>
      </c>
      <c r="E501" s="8" t="s">
        <v>3323</v>
      </c>
      <c r="F501" s="8" t="s">
        <v>21</v>
      </c>
      <c r="G501" s="8"/>
      <c r="H501" s="8" t="s">
        <v>3239</v>
      </c>
      <c r="I501" s="8" t="s">
        <v>7010</v>
      </c>
    </row>
    <row r="502" spans="1:9" ht="12.75" customHeight="1" x14ac:dyDescent="0.3">
      <c r="A502" s="8" t="s">
        <v>3320</v>
      </c>
      <c r="B502" s="8" t="s">
        <v>3324</v>
      </c>
      <c r="C502" s="8" t="s">
        <v>4529</v>
      </c>
      <c r="D502">
        <v>-5.5</v>
      </c>
      <c r="E502" s="8" t="s">
        <v>3326</v>
      </c>
      <c r="F502" s="8" t="s">
        <v>21</v>
      </c>
      <c r="G502" s="8"/>
      <c r="H502" s="8" t="s">
        <v>3239</v>
      </c>
      <c r="I502" s="8" t="s">
        <v>7011</v>
      </c>
    </row>
    <row r="503" spans="1:9" ht="12.75" customHeight="1" x14ac:dyDescent="0.3">
      <c r="A503" s="8" t="s">
        <v>3320</v>
      </c>
      <c r="B503" s="8" t="s">
        <v>3327</v>
      </c>
      <c r="C503" s="8" t="s">
        <v>4530</v>
      </c>
      <c r="D503">
        <v>1.8</v>
      </c>
      <c r="E503" s="8" t="s">
        <v>3329</v>
      </c>
      <c r="F503" s="8" t="s">
        <v>21</v>
      </c>
      <c r="G503" s="8"/>
      <c r="H503" s="8" t="s">
        <v>3239</v>
      </c>
      <c r="I503" s="8" t="s">
        <v>7012</v>
      </c>
    </row>
    <row r="504" spans="1:9" ht="12.75" customHeight="1" x14ac:dyDescent="0.3">
      <c r="A504" s="8" t="s">
        <v>3330</v>
      </c>
      <c r="B504" s="8" t="s">
        <v>1013</v>
      </c>
      <c r="C504" s="8" t="s">
        <v>4531</v>
      </c>
      <c r="D504">
        <v>2.8</v>
      </c>
      <c r="E504" s="8" t="s">
        <v>1015</v>
      </c>
      <c r="F504" s="8" t="s">
        <v>21</v>
      </c>
      <c r="G504" s="8"/>
      <c r="H504" s="8" t="s">
        <v>3239</v>
      </c>
      <c r="I504" s="8" t="s">
        <v>7013</v>
      </c>
    </row>
    <row r="505" spans="1:9" ht="12.75" customHeight="1" x14ac:dyDescent="0.3">
      <c r="A505" s="8" t="s">
        <v>3332</v>
      </c>
      <c r="B505" s="8" t="s">
        <v>1049</v>
      </c>
      <c r="C505" s="8" t="s">
        <v>4532</v>
      </c>
      <c r="D505" t="s">
        <v>1374</v>
      </c>
      <c r="E505" s="8" t="s">
        <v>1049</v>
      </c>
      <c r="F505" s="8" t="s">
        <v>21</v>
      </c>
      <c r="G505" s="8"/>
      <c r="H505" s="8" t="s">
        <v>3239</v>
      </c>
      <c r="I505" s="8" t="s">
        <v>7014</v>
      </c>
    </row>
    <row r="506" spans="1:9" ht="12.75" customHeight="1" x14ac:dyDescent="0.3">
      <c r="A506" s="8" t="s">
        <v>3334</v>
      </c>
      <c r="B506" s="8" t="s">
        <v>32</v>
      </c>
      <c r="C506" s="8" t="s">
        <v>4533</v>
      </c>
      <c r="D506">
        <v>5.4</v>
      </c>
      <c r="E506" s="8" t="s">
        <v>33</v>
      </c>
      <c r="F506" s="8" t="s">
        <v>21</v>
      </c>
      <c r="G506" s="8"/>
      <c r="H506" s="8" t="s">
        <v>3239</v>
      </c>
      <c r="I506" s="8" t="s">
        <v>7015</v>
      </c>
    </row>
    <row r="507" spans="1:9" ht="12.75" customHeight="1" x14ac:dyDescent="0.3">
      <c r="A507" s="8" t="s">
        <v>3336</v>
      </c>
      <c r="B507" s="8" t="s">
        <v>36</v>
      </c>
      <c r="C507" s="8" t="s">
        <v>4534</v>
      </c>
      <c r="D507">
        <v>13350</v>
      </c>
      <c r="E507" s="8" t="s">
        <v>37</v>
      </c>
      <c r="F507" s="8" t="s">
        <v>21</v>
      </c>
      <c r="G507" s="8"/>
      <c r="H507" s="8" t="s">
        <v>3239</v>
      </c>
      <c r="I507" s="8" t="s">
        <v>7016</v>
      </c>
    </row>
    <row r="508" spans="1:9" ht="12.75" customHeight="1" x14ac:dyDescent="0.3">
      <c r="A508" s="8" t="s">
        <v>3338</v>
      </c>
      <c r="B508" s="8" t="s">
        <v>634</v>
      </c>
      <c r="C508" s="8" t="s">
        <v>4535</v>
      </c>
      <c r="D508">
        <v>13350</v>
      </c>
      <c r="E508" s="8" t="s">
        <v>636</v>
      </c>
      <c r="F508" s="8" t="s">
        <v>21</v>
      </c>
      <c r="G508" s="8"/>
      <c r="H508" s="8" t="s">
        <v>3239</v>
      </c>
      <c r="I508" s="8" t="s">
        <v>7017</v>
      </c>
    </row>
    <row r="509" spans="1:9" ht="12.75" customHeight="1" x14ac:dyDescent="0.3">
      <c r="A509" s="8" t="s">
        <v>3340</v>
      </c>
      <c r="B509" s="8" t="s">
        <v>39</v>
      </c>
      <c r="C509" s="8" t="s">
        <v>4536</v>
      </c>
      <c r="D509">
        <v>0</v>
      </c>
      <c r="E509" s="8" t="s">
        <v>40</v>
      </c>
      <c r="F509" s="8" t="s">
        <v>21</v>
      </c>
      <c r="G509" s="8"/>
      <c r="H509" s="8" t="s">
        <v>3239</v>
      </c>
      <c r="I509" s="8" t="s">
        <v>7018</v>
      </c>
    </row>
    <row r="510" spans="1:9" ht="12.75" customHeight="1" x14ac:dyDescent="0.3">
      <c r="A510" s="8" t="s">
        <v>3342</v>
      </c>
      <c r="B510" s="8" t="s">
        <v>3343</v>
      </c>
      <c r="C510" s="8" t="s">
        <v>4537</v>
      </c>
      <c r="D510">
        <v>0</v>
      </c>
      <c r="E510" s="8" t="s">
        <v>3345</v>
      </c>
      <c r="F510" s="8" t="s">
        <v>21</v>
      </c>
      <c r="G510" s="8"/>
      <c r="H510" s="8" t="s">
        <v>3239</v>
      </c>
      <c r="I510" s="8" t="s">
        <v>7019</v>
      </c>
    </row>
    <row r="511" spans="1:9" ht="12.75" customHeight="1" x14ac:dyDescent="0.3">
      <c r="A511" s="8" t="s">
        <v>3342</v>
      </c>
      <c r="B511" s="8" t="s">
        <v>3346</v>
      </c>
      <c r="C511" s="8" t="s">
        <v>4538</v>
      </c>
      <c r="D511">
        <v>0</v>
      </c>
      <c r="E511" s="8" t="s">
        <v>3348</v>
      </c>
      <c r="F511" s="8" t="s">
        <v>21</v>
      </c>
      <c r="G511" s="8"/>
      <c r="H511" s="8" t="s">
        <v>3239</v>
      </c>
      <c r="I511" s="8" t="s">
        <v>7020</v>
      </c>
    </row>
    <row r="512" spans="1:9" ht="12.75" customHeight="1" x14ac:dyDescent="0.3">
      <c r="A512" s="8" t="s">
        <v>3342</v>
      </c>
      <c r="B512" s="8" t="s">
        <v>3349</v>
      </c>
      <c r="C512" s="8" t="s">
        <v>4539</v>
      </c>
      <c r="D512">
        <v>1</v>
      </c>
      <c r="E512" s="8" t="s">
        <v>3351</v>
      </c>
      <c r="F512" s="8" t="s">
        <v>21</v>
      </c>
      <c r="G512" s="8"/>
      <c r="H512" s="8" t="s">
        <v>3239</v>
      </c>
      <c r="I512" s="8" t="s">
        <v>7021</v>
      </c>
    </row>
    <row r="513" spans="1:9" ht="12.75" customHeight="1" x14ac:dyDescent="0.3">
      <c r="A513" s="8" t="s">
        <v>3342</v>
      </c>
      <c r="B513" s="8" t="s">
        <v>3352</v>
      </c>
      <c r="C513" s="8" t="s">
        <v>4540</v>
      </c>
      <c r="D513">
        <v>0</v>
      </c>
      <c r="E513" s="8" t="s">
        <v>3354</v>
      </c>
      <c r="F513" s="8" t="s">
        <v>21</v>
      </c>
      <c r="G513" s="8"/>
      <c r="H513" s="8" t="s">
        <v>3239</v>
      </c>
      <c r="I513" s="8" t="s">
        <v>7022</v>
      </c>
    </row>
    <row r="514" spans="1:9" ht="12.75" customHeight="1" x14ac:dyDescent="0.3">
      <c r="A514" s="8" t="s">
        <v>3342</v>
      </c>
      <c r="B514" s="8" t="s">
        <v>3355</v>
      </c>
      <c r="C514" s="8" t="s">
        <v>4541</v>
      </c>
      <c r="D514">
        <v>1</v>
      </c>
      <c r="E514" s="8" t="s">
        <v>3357</v>
      </c>
      <c r="F514" s="8" t="s">
        <v>21</v>
      </c>
      <c r="G514" s="8"/>
      <c r="H514" s="8" t="s">
        <v>3239</v>
      </c>
      <c r="I514" s="8" t="s">
        <v>7023</v>
      </c>
    </row>
    <row r="515" spans="1:9" ht="12.75" customHeight="1" x14ac:dyDescent="0.3">
      <c r="A515" s="8" t="s">
        <v>3342</v>
      </c>
      <c r="B515" s="8" t="s">
        <v>3358</v>
      </c>
      <c r="C515" s="8" t="s">
        <v>4542</v>
      </c>
      <c r="D515">
        <v>0</v>
      </c>
      <c r="E515" s="8" t="s">
        <v>3360</v>
      </c>
      <c r="F515" s="8" t="s">
        <v>21</v>
      </c>
      <c r="G515" s="8"/>
      <c r="H515" s="8" t="s">
        <v>3239</v>
      </c>
      <c r="I515" s="8" t="s">
        <v>7024</v>
      </c>
    </row>
    <row r="516" spans="1:9" ht="12.75" customHeight="1" x14ac:dyDescent="0.3">
      <c r="A516" s="8" t="s">
        <v>3342</v>
      </c>
      <c r="B516" s="8" t="s">
        <v>3361</v>
      </c>
      <c r="C516" s="8" t="s">
        <v>4543</v>
      </c>
      <c r="D516">
        <v>-1</v>
      </c>
      <c r="E516" s="8" t="s">
        <v>3363</v>
      </c>
      <c r="F516" s="8" t="s">
        <v>21</v>
      </c>
      <c r="G516" s="8"/>
      <c r="H516" s="8" t="s">
        <v>3239</v>
      </c>
      <c r="I516" s="8" t="s">
        <v>7025</v>
      </c>
    </row>
    <row r="517" spans="1:9" ht="12.75" customHeight="1" x14ac:dyDescent="0.3">
      <c r="A517" s="8" t="s">
        <v>3342</v>
      </c>
      <c r="B517" s="8" t="s">
        <v>3364</v>
      </c>
      <c r="C517" s="8" t="s">
        <v>4544</v>
      </c>
      <c r="D517">
        <v>0</v>
      </c>
      <c r="E517" s="8" t="s">
        <v>3366</v>
      </c>
      <c r="F517" s="8" t="s">
        <v>21</v>
      </c>
      <c r="G517" s="8"/>
      <c r="H517" s="8" t="s">
        <v>3239</v>
      </c>
      <c r="I517" s="8" t="s">
        <v>7026</v>
      </c>
    </row>
    <row r="518" spans="1:9" ht="12.75" customHeight="1" x14ac:dyDescent="0.3">
      <c r="A518" s="8" t="s">
        <v>3342</v>
      </c>
      <c r="B518" s="8" t="s">
        <v>3367</v>
      </c>
      <c r="C518" s="8" t="s">
        <v>4545</v>
      </c>
      <c r="D518">
        <v>0</v>
      </c>
      <c r="E518" s="8" t="s">
        <v>3369</v>
      </c>
      <c r="F518" s="8" t="s">
        <v>21</v>
      </c>
      <c r="G518" s="8"/>
      <c r="H518" s="8" t="s">
        <v>3239</v>
      </c>
      <c r="I518" s="8" t="s">
        <v>7027</v>
      </c>
    </row>
    <row r="519" spans="1:9" ht="12.75" customHeight="1" x14ac:dyDescent="0.3">
      <c r="A519" s="8" t="s">
        <v>3370</v>
      </c>
      <c r="B519" s="8" t="s">
        <v>353</v>
      </c>
      <c r="C519" s="8" t="s">
        <v>4546</v>
      </c>
      <c r="D519">
        <v>15</v>
      </c>
      <c r="E519" s="8" t="s">
        <v>355</v>
      </c>
      <c r="F519" s="8" t="s">
        <v>21</v>
      </c>
      <c r="G519" s="8"/>
      <c r="H519" s="8" t="s">
        <v>3239</v>
      </c>
      <c r="I519" s="8" t="s">
        <v>7028</v>
      </c>
    </row>
    <row r="520" spans="1:9" ht="12.75" customHeight="1" x14ac:dyDescent="0.3">
      <c r="A520" s="8" t="s">
        <v>3372</v>
      </c>
      <c r="B520" s="8" t="s">
        <v>1009</v>
      </c>
      <c r="C520" s="8" t="s">
        <v>4547</v>
      </c>
      <c r="D520">
        <v>1.8</v>
      </c>
      <c r="E520" s="8" t="s">
        <v>1011</v>
      </c>
      <c r="F520" s="8" t="s">
        <v>21</v>
      </c>
      <c r="G520" s="8"/>
      <c r="H520" s="8" t="s">
        <v>3239</v>
      </c>
      <c r="I520" s="8" t="s">
        <v>7029</v>
      </c>
    </row>
    <row r="521" spans="1:9" ht="12.75" customHeight="1" x14ac:dyDescent="0.3">
      <c r="A521" s="8" t="s">
        <v>3374</v>
      </c>
      <c r="B521" s="8" t="s">
        <v>3587</v>
      </c>
      <c r="C521" s="8" t="s">
        <v>4548</v>
      </c>
      <c r="E521" s="8"/>
      <c r="F521" s="8" t="s">
        <v>21</v>
      </c>
      <c r="G521" s="8" t="s">
        <v>1824</v>
      </c>
      <c r="H521" s="8" t="s">
        <v>3236</v>
      </c>
      <c r="I521" s="8" t="s">
        <v>7030</v>
      </c>
    </row>
    <row r="522" spans="1:9" ht="12.75" customHeight="1" x14ac:dyDescent="0.3">
      <c r="A522" s="8" t="s">
        <v>3377</v>
      </c>
      <c r="B522" s="8" t="s">
        <v>344</v>
      </c>
      <c r="C522" s="8" t="s">
        <v>4549</v>
      </c>
      <c r="D522">
        <v>0.89</v>
      </c>
      <c r="E522" s="8" t="s">
        <v>346</v>
      </c>
      <c r="F522" s="8" t="s">
        <v>21</v>
      </c>
      <c r="G522" s="8"/>
      <c r="H522" s="8" t="s">
        <v>3239</v>
      </c>
      <c r="I522" s="8" t="s">
        <v>7031</v>
      </c>
    </row>
    <row r="523" spans="1:9" ht="12.75" customHeight="1" x14ac:dyDescent="0.3">
      <c r="A523" s="8" t="s">
        <v>3590</v>
      </c>
      <c r="B523" s="8" t="s">
        <v>3591</v>
      </c>
      <c r="C523" s="8" t="s">
        <v>4550</v>
      </c>
      <c r="E523" s="8"/>
      <c r="F523" s="8" t="s">
        <v>21</v>
      </c>
      <c r="G523" s="8" t="s">
        <v>54</v>
      </c>
      <c r="H523" s="8" t="s">
        <v>3236</v>
      </c>
      <c r="I523" s="8" t="s">
        <v>7032</v>
      </c>
    </row>
    <row r="524" spans="1:9" ht="12.75" customHeight="1" x14ac:dyDescent="0.3">
      <c r="A524" s="8" t="s">
        <v>3310</v>
      </c>
      <c r="B524" s="8" t="s">
        <v>23</v>
      </c>
      <c r="C524" s="8" t="s">
        <v>4551</v>
      </c>
      <c r="D524">
        <v>10</v>
      </c>
      <c r="E524" s="8" t="s">
        <v>25</v>
      </c>
      <c r="F524" s="8" t="s">
        <v>21</v>
      </c>
      <c r="G524" s="8"/>
      <c r="H524" s="8" t="s">
        <v>3239</v>
      </c>
      <c r="I524" s="8" t="s">
        <v>7033</v>
      </c>
    </row>
    <row r="525" spans="1:9" ht="12.75" customHeight="1" x14ac:dyDescent="0.3">
      <c r="A525" s="8" t="s">
        <v>3312</v>
      </c>
      <c r="B525" s="8" t="s">
        <v>26</v>
      </c>
      <c r="C525" s="8" t="s">
        <v>4552</v>
      </c>
      <c r="D525">
        <v>0</v>
      </c>
      <c r="E525" s="8" t="s">
        <v>27</v>
      </c>
      <c r="F525" s="8" t="s">
        <v>21</v>
      </c>
      <c r="G525" s="8"/>
      <c r="H525" s="8" t="s">
        <v>3239</v>
      </c>
      <c r="I525" s="8" t="s">
        <v>7034</v>
      </c>
    </row>
    <row r="526" spans="1:9" ht="12.75" customHeight="1" x14ac:dyDescent="0.3">
      <c r="A526" s="8" t="s">
        <v>3314</v>
      </c>
      <c r="B526" s="8" t="s">
        <v>28</v>
      </c>
      <c r="C526" s="8" t="s">
        <v>4553</v>
      </c>
      <c r="D526">
        <v>1.6</v>
      </c>
      <c r="E526" s="8" t="s">
        <v>29</v>
      </c>
      <c r="F526" s="8" t="s">
        <v>21</v>
      </c>
      <c r="G526" s="8"/>
      <c r="H526" s="8" t="s">
        <v>3239</v>
      </c>
      <c r="I526" s="8" t="s">
        <v>7035</v>
      </c>
    </row>
    <row r="527" spans="1:9" ht="12.75" customHeight="1" x14ac:dyDescent="0.3">
      <c r="A527" s="8" t="s">
        <v>3316</v>
      </c>
      <c r="B527" s="8" t="s">
        <v>754</v>
      </c>
      <c r="C527" s="8" t="s">
        <v>4554</v>
      </c>
      <c r="D527">
        <v>1.6</v>
      </c>
      <c r="E527" s="8" t="s">
        <v>756</v>
      </c>
      <c r="F527" s="8" t="s">
        <v>21</v>
      </c>
      <c r="G527" s="8"/>
      <c r="H527" s="8" t="s">
        <v>3239</v>
      </c>
      <c r="I527" s="8" t="s">
        <v>7036</v>
      </c>
    </row>
    <row r="528" spans="1:9" ht="12.75" customHeight="1" x14ac:dyDescent="0.3">
      <c r="A528" s="8" t="s">
        <v>3318</v>
      </c>
      <c r="B528" s="8" t="s">
        <v>1054</v>
      </c>
      <c r="C528" s="8" t="s">
        <v>4555</v>
      </c>
      <c r="D528" t="s">
        <v>1376</v>
      </c>
      <c r="E528" s="8" t="s">
        <v>1054</v>
      </c>
      <c r="F528" s="8" t="s">
        <v>21</v>
      </c>
      <c r="G528" s="8"/>
      <c r="H528" s="8" t="s">
        <v>3239</v>
      </c>
      <c r="I528" s="8" t="s">
        <v>7037</v>
      </c>
    </row>
    <row r="529" spans="1:9" ht="12.75" customHeight="1" x14ac:dyDescent="0.3">
      <c r="A529" s="8" t="s">
        <v>3320</v>
      </c>
      <c r="B529" s="8" t="s">
        <v>3321</v>
      </c>
      <c r="C529" s="8" t="s">
        <v>4556</v>
      </c>
      <c r="D529">
        <v>9.6210000000000004</v>
      </c>
      <c r="E529" s="8" t="s">
        <v>3323</v>
      </c>
      <c r="F529" s="8" t="s">
        <v>21</v>
      </c>
      <c r="G529" s="8"/>
      <c r="H529" s="8" t="s">
        <v>3239</v>
      </c>
      <c r="I529" s="8" t="s">
        <v>7038</v>
      </c>
    </row>
    <row r="530" spans="1:9" ht="12.75" customHeight="1" x14ac:dyDescent="0.3">
      <c r="A530" s="8" t="s">
        <v>3320</v>
      </c>
      <c r="B530" s="8" t="s">
        <v>3324</v>
      </c>
      <c r="C530" s="8" t="s">
        <v>4557</v>
      </c>
      <c r="D530">
        <v>0</v>
      </c>
      <c r="E530" s="8" t="s">
        <v>3326</v>
      </c>
      <c r="F530" s="8" t="s">
        <v>21</v>
      </c>
      <c r="G530" s="8"/>
      <c r="H530" s="8" t="s">
        <v>3239</v>
      </c>
      <c r="I530" s="8" t="s">
        <v>7039</v>
      </c>
    </row>
    <row r="531" spans="1:9" ht="12.75" customHeight="1" x14ac:dyDescent="0.3">
      <c r="A531" s="8" t="s">
        <v>3320</v>
      </c>
      <c r="B531" s="8" t="s">
        <v>3327</v>
      </c>
      <c r="C531" s="8" t="s">
        <v>4558</v>
      </c>
      <c r="D531">
        <v>1.649</v>
      </c>
      <c r="E531" s="8" t="s">
        <v>3329</v>
      </c>
      <c r="F531" s="8" t="s">
        <v>21</v>
      </c>
      <c r="G531" s="8"/>
      <c r="H531" s="8" t="s">
        <v>3239</v>
      </c>
      <c r="I531" s="8" t="s">
        <v>7040</v>
      </c>
    </row>
    <row r="532" spans="1:9" ht="12.75" customHeight="1" x14ac:dyDescent="0.3">
      <c r="A532" s="8" t="s">
        <v>3330</v>
      </c>
      <c r="B532" s="8" t="s">
        <v>1013</v>
      </c>
      <c r="C532" s="8" t="s">
        <v>4559</v>
      </c>
      <c r="D532">
        <v>2.8</v>
      </c>
      <c r="E532" s="8" t="s">
        <v>1015</v>
      </c>
      <c r="F532" s="8" t="s">
        <v>21</v>
      </c>
      <c r="G532" s="8"/>
      <c r="H532" s="8" t="s">
        <v>3239</v>
      </c>
      <c r="I532" s="8" t="s">
        <v>7041</v>
      </c>
    </row>
    <row r="533" spans="1:9" ht="12.75" customHeight="1" x14ac:dyDescent="0.3">
      <c r="A533" s="8" t="s">
        <v>3332</v>
      </c>
      <c r="B533" s="8" t="s">
        <v>1049</v>
      </c>
      <c r="C533" s="8" t="s">
        <v>4560</v>
      </c>
      <c r="D533" t="s">
        <v>1374</v>
      </c>
      <c r="E533" s="8" t="s">
        <v>1049</v>
      </c>
      <c r="F533" s="8" t="s">
        <v>21</v>
      </c>
      <c r="G533" s="8"/>
      <c r="H533" s="8" t="s">
        <v>3239</v>
      </c>
      <c r="I533" s="8" t="s">
        <v>7042</v>
      </c>
    </row>
    <row r="534" spans="1:9" ht="12.75" customHeight="1" x14ac:dyDescent="0.3">
      <c r="A534" s="8" t="s">
        <v>3334</v>
      </c>
      <c r="B534" s="8" t="s">
        <v>32</v>
      </c>
      <c r="C534" s="8" t="s">
        <v>4561</v>
      </c>
      <c r="D534">
        <v>2.4</v>
      </c>
      <c r="E534" s="8" t="s">
        <v>33</v>
      </c>
      <c r="F534" s="8" t="s">
        <v>21</v>
      </c>
      <c r="G534" s="8"/>
      <c r="H534" s="8" t="s">
        <v>3239</v>
      </c>
      <c r="I534" s="8" t="s">
        <v>7043</v>
      </c>
    </row>
    <row r="535" spans="1:9" ht="12.75" customHeight="1" x14ac:dyDescent="0.3">
      <c r="A535" s="8" t="s">
        <v>3336</v>
      </c>
      <c r="B535" s="8" t="s">
        <v>36</v>
      </c>
      <c r="C535" s="8" t="s">
        <v>4562</v>
      </c>
      <c r="D535">
        <v>31150</v>
      </c>
      <c r="E535" s="8" t="s">
        <v>37</v>
      </c>
      <c r="F535" s="8" t="s">
        <v>21</v>
      </c>
      <c r="G535" s="8"/>
      <c r="H535" s="8" t="s">
        <v>3239</v>
      </c>
      <c r="I535" s="8" t="s">
        <v>7044</v>
      </c>
    </row>
    <row r="536" spans="1:9" ht="12.75" customHeight="1" x14ac:dyDescent="0.3">
      <c r="A536" s="8" t="s">
        <v>3338</v>
      </c>
      <c r="B536" s="8" t="s">
        <v>634</v>
      </c>
      <c r="C536" s="8" t="s">
        <v>4563</v>
      </c>
      <c r="D536">
        <v>31150</v>
      </c>
      <c r="E536" s="8" t="s">
        <v>636</v>
      </c>
      <c r="F536" s="8" t="s">
        <v>21</v>
      </c>
      <c r="G536" s="8"/>
      <c r="H536" s="8" t="s">
        <v>3239</v>
      </c>
      <c r="I536" s="8" t="s">
        <v>7045</v>
      </c>
    </row>
    <row r="537" spans="1:9" ht="12.75" customHeight="1" x14ac:dyDescent="0.3">
      <c r="A537" s="8" t="s">
        <v>3340</v>
      </c>
      <c r="B537" s="8" t="s">
        <v>39</v>
      </c>
      <c r="C537" s="8" t="s">
        <v>4564</v>
      </c>
      <c r="D537">
        <v>0</v>
      </c>
      <c r="E537" s="8" t="s">
        <v>40</v>
      </c>
      <c r="F537" s="8" t="s">
        <v>21</v>
      </c>
      <c r="G537" s="8"/>
      <c r="H537" s="8" t="s">
        <v>3239</v>
      </c>
      <c r="I537" s="8" t="s">
        <v>7046</v>
      </c>
    </row>
    <row r="538" spans="1:9" ht="12.75" customHeight="1" x14ac:dyDescent="0.3">
      <c r="A538" s="8" t="s">
        <v>3342</v>
      </c>
      <c r="B538" s="8" t="s">
        <v>3343</v>
      </c>
      <c r="C538" s="8" t="s">
        <v>4565</v>
      </c>
      <c r="D538">
        <v>0</v>
      </c>
      <c r="E538" s="8" t="s">
        <v>3345</v>
      </c>
      <c r="F538" s="8" t="s">
        <v>21</v>
      </c>
      <c r="G538" s="8"/>
      <c r="H538" s="8" t="s">
        <v>3239</v>
      </c>
      <c r="I538" s="8" t="s">
        <v>7047</v>
      </c>
    </row>
    <row r="539" spans="1:9" ht="12.75" customHeight="1" x14ac:dyDescent="0.3">
      <c r="A539" s="8" t="s">
        <v>3342</v>
      </c>
      <c r="B539" s="8" t="s">
        <v>3346</v>
      </c>
      <c r="C539" s="8" t="s">
        <v>4566</v>
      </c>
      <c r="D539">
        <v>-1</v>
      </c>
      <c r="E539" s="8" t="s">
        <v>3348</v>
      </c>
      <c r="F539" s="8" t="s">
        <v>21</v>
      </c>
      <c r="G539" s="8"/>
      <c r="H539" s="8" t="s">
        <v>3239</v>
      </c>
      <c r="I539" s="8" t="s">
        <v>7048</v>
      </c>
    </row>
    <row r="540" spans="1:9" ht="12.75" customHeight="1" x14ac:dyDescent="0.3">
      <c r="A540" s="8" t="s">
        <v>3342</v>
      </c>
      <c r="B540" s="8" t="s">
        <v>3349</v>
      </c>
      <c r="C540" s="8" t="s">
        <v>4567</v>
      </c>
      <c r="D540">
        <v>0</v>
      </c>
      <c r="E540" s="8" t="s">
        <v>3351</v>
      </c>
      <c r="F540" s="8" t="s">
        <v>21</v>
      </c>
      <c r="G540" s="8"/>
      <c r="H540" s="8" t="s">
        <v>3239</v>
      </c>
      <c r="I540" s="8" t="s">
        <v>7049</v>
      </c>
    </row>
    <row r="541" spans="1:9" ht="12.75" customHeight="1" x14ac:dyDescent="0.3">
      <c r="A541" s="8" t="s">
        <v>3342</v>
      </c>
      <c r="B541" s="8" t="s">
        <v>3352</v>
      </c>
      <c r="C541" s="8" t="s">
        <v>4568</v>
      </c>
      <c r="D541">
        <v>1</v>
      </c>
      <c r="E541" s="8" t="s">
        <v>3354</v>
      </c>
      <c r="F541" s="8" t="s">
        <v>21</v>
      </c>
      <c r="G541" s="8"/>
      <c r="H541" s="8" t="s">
        <v>3239</v>
      </c>
      <c r="I541" s="8" t="s">
        <v>7050</v>
      </c>
    </row>
    <row r="542" spans="1:9" ht="12.75" customHeight="1" x14ac:dyDescent="0.3">
      <c r="A542" s="8" t="s">
        <v>3342</v>
      </c>
      <c r="B542" s="8" t="s">
        <v>3355</v>
      </c>
      <c r="C542" s="8" t="s">
        <v>4569</v>
      </c>
      <c r="D542">
        <v>0</v>
      </c>
      <c r="E542" s="8" t="s">
        <v>3357</v>
      </c>
      <c r="F542" s="8" t="s">
        <v>21</v>
      </c>
      <c r="G542" s="8"/>
      <c r="H542" s="8" t="s">
        <v>3239</v>
      </c>
      <c r="I542" s="8" t="s">
        <v>7051</v>
      </c>
    </row>
    <row r="543" spans="1:9" ht="12.75" customHeight="1" x14ac:dyDescent="0.3">
      <c r="A543" s="8" t="s">
        <v>3342</v>
      </c>
      <c r="B543" s="8" t="s">
        <v>3358</v>
      </c>
      <c r="C543" s="8" t="s">
        <v>4570</v>
      </c>
      <c r="D543">
        <v>0</v>
      </c>
      <c r="E543" s="8" t="s">
        <v>3360</v>
      </c>
      <c r="F543" s="8" t="s">
        <v>21</v>
      </c>
      <c r="G543" s="8"/>
      <c r="H543" s="8" t="s">
        <v>3239</v>
      </c>
      <c r="I543" s="8" t="s">
        <v>7052</v>
      </c>
    </row>
    <row r="544" spans="1:9" ht="12.75" customHeight="1" x14ac:dyDescent="0.3">
      <c r="A544" s="8" t="s">
        <v>3342</v>
      </c>
      <c r="B544" s="8" t="s">
        <v>3361</v>
      </c>
      <c r="C544" s="8" t="s">
        <v>4571</v>
      </c>
      <c r="D544">
        <v>0</v>
      </c>
      <c r="E544" s="8" t="s">
        <v>3363</v>
      </c>
      <c r="F544" s="8" t="s">
        <v>21</v>
      </c>
      <c r="G544" s="8"/>
      <c r="H544" s="8" t="s">
        <v>3239</v>
      </c>
      <c r="I544" s="8" t="s">
        <v>7053</v>
      </c>
    </row>
    <row r="545" spans="1:9" ht="12.75" customHeight="1" x14ac:dyDescent="0.3">
      <c r="A545" s="8" t="s">
        <v>3342</v>
      </c>
      <c r="B545" s="8" t="s">
        <v>3364</v>
      </c>
      <c r="C545" s="8" t="s">
        <v>4572</v>
      </c>
      <c r="D545">
        <v>0</v>
      </c>
      <c r="E545" s="8" t="s">
        <v>3366</v>
      </c>
      <c r="F545" s="8" t="s">
        <v>21</v>
      </c>
      <c r="G545" s="8"/>
      <c r="H545" s="8" t="s">
        <v>3239</v>
      </c>
      <c r="I545" s="8" t="s">
        <v>7054</v>
      </c>
    </row>
    <row r="546" spans="1:9" ht="12.75" customHeight="1" x14ac:dyDescent="0.3">
      <c r="A546" s="8" t="s">
        <v>3342</v>
      </c>
      <c r="B546" s="8" t="s">
        <v>3367</v>
      </c>
      <c r="C546" s="8" t="s">
        <v>4573</v>
      </c>
      <c r="D546">
        <v>1</v>
      </c>
      <c r="E546" s="8" t="s">
        <v>3369</v>
      </c>
      <c r="F546" s="8" t="s">
        <v>21</v>
      </c>
      <c r="G546" s="8"/>
      <c r="H546" s="8" t="s">
        <v>3239</v>
      </c>
      <c r="I546" s="8" t="s">
        <v>7055</v>
      </c>
    </row>
    <row r="547" spans="1:9" ht="12.75" customHeight="1" x14ac:dyDescent="0.3">
      <c r="A547" s="8" t="s">
        <v>3370</v>
      </c>
      <c r="B547" s="8" t="s">
        <v>353</v>
      </c>
      <c r="C547" s="8" t="s">
        <v>4574</v>
      </c>
      <c r="D547">
        <v>35</v>
      </c>
      <c r="E547" s="8" t="s">
        <v>355</v>
      </c>
      <c r="F547" s="8" t="s">
        <v>21</v>
      </c>
      <c r="G547" s="8"/>
      <c r="H547" s="8" t="s">
        <v>3239</v>
      </c>
      <c r="I547" s="8" t="s">
        <v>7056</v>
      </c>
    </row>
    <row r="548" spans="1:9" ht="12.75" customHeight="1" x14ac:dyDescent="0.3">
      <c r="A548" s="8" t="s">
        <v>3372</v>
      </c>
      <c r="B548" s="8" t="s">
        <v>1009</v>
      </c>
      <c r="C548" s="8" t="s">
        <v>4575</v>
      </c>
      <c r="D548">
        <v>6.6</v>
      </c>
      <c r="E548" s="8" t="s">
        <v>1011</v>
      </c>
      <c r="F548" s="8" t="s">
        <v>21</v>
      </c>
      <c r="G548" s="8"/>
      <c r="H548" s="8" t="s">
        <v>3239</v>
      </c>
      <c r="I548" s="8" t="s">
        <v>7057</v>
      </c>
    </row>
    <row r="549" spans="1:9" ht="12.75" customHeight="1" x14ac:dyDescent="0.3">
      <c r="A549" s="8" t="s">
        <v>3374</v>
      </c>
      <c r="B549" s="8" t="s">
        <v>3618</v>
      </c>
      <c r="C549" s="8" t="s">
        <v>4576</v>
      </c>
      <c r="E549" s="8"/>
      <c r="F549" s="8" t="s">
        <v>21</v>
      </c>
      <c r="G549" s="8" t="s">
        <v>1824</v>
      </c>
      <c r="H549" s="8" t="s">
        <v>3236</v>
      </c>
      <c r="I549" s="8" t="s">
        <v>7058</v>
      </c>
    </row>
    <row r="550" spans="1:9" ht="12.75" customHeight="1" x14ac:dyDescent="0.3">
      <c r="A550" s="8" t="s">
        <v>3377</v>
      </c>
      <c r="B550" s="8" t="s">
        <v>344</v>
      </c>
      <c r="C550" s="8" t="s">
        <v>4577</v>
      </c>
      <c r="D550">
        <v>0.89</v>
      </c>
      <c r="E550" s="8" t="s">
        <v>346</v>
      </c>
      <c r="F550" s="8" t="s">
        <v>21</v>
      </c>
      <c r="G550" s="8"/>
      <c r="H550" s="8" t="s">
        <v>3239</v>
      </c>
      <c r="I550" s="8" t="s">
        <v>7059</v>
      </c>
    </row>
    <row r="551" spans="1:9" ht="12.75" customHeight="1" x14ac:dyDescent="0.3">
      <c r="A551" s="8" t="s">
        <v>3621</v>
      </c>
      <c r="B551" s="8" t="s">
        <v>3622</v>
      </c>
      <c r="C551" s="8" t="s">
        <v>4578</v>
      </c>
      <c r="E551" s="8"/>
      <c r="F551" s="8" t="s">
        <v>21</v>
      </c>
      <c r="G551" s="8" t="s">
        <v>54</v>
      </c>
      <c r="H551" s="8" t="s">
        <v>3236</v>
      </c>
      <c r="I551" s="8" t="s">
        <v>7060</v>
      </c>
    </row>
    <row r="552" spans="1:9" ht="12.75" customHeight="1" x14ac:dyDescent="0.3">
      <c r="A552" s="8" t="s">
        <v>3310</v>
      </c>
      <c r="B552" s="8" t="s">
        <v>23</v>
      </c>
      <c r="C552" s="8" t="s">
        <v>4579</v>
      </c>
      <c r="D552">
        <v>8</v>
      </c>
      <c r="E552" s="8" t="s">
        <v>25</v>
      </c>
      <c r="F552" s="8" t="s">
        <v>21</v>
      </c>
      <c r="G552" s="8"/>
      <c r="H552" s="8" t="s">
        <v>3239</v>
      </c>
      <c r="I552" s="8" t="s">
        <v>7061</v>
      </c>
    </row>
    <row r="553" spans="1:9" ht="12.75" customHeight="1" x14ac:dyDescent="0.3">
      <c r="A553" s="8" t="s">
        <v>3312</v>
      </c>
      <c r="B553" s="8" t="s">
        <v>26</v>
      </c>
      <c r="C553" s="8" t="s">
        <v>4580</v>
      </c>
      <c r="D553">
        <v>5</v>
      </c>
      <c r="E553" s="8" t="s">
        <v>27</v>
      </c>
      <c r="F553" s="8" t="s">
        <v>21</v>
      </c>
      <c r="G553" s="8"/>
      <c r="H553" s="8" t="s">
        <v>3239</v>
      </c>
      <c r="I553" s="8" t="s">
        <v>7062</v>
      </c>
    </row>
    <row r="554" spans="1:9" ht="12.75" customHeight="1" x14ac:dyDescent="0.3">
      <c r="A554" s="8" t="s">
        <v>3314</v>
      </c>
      <c r="B554" s="8" t="s">
        <v>28</v>
      </c>
      <c r="C554" s="8" t="s">
        <v>4581</v>
      </c>
      <c r="D554">
        <v>1.8</v>
      </c>
      <c r="E554" s="8" t="s">
        <v>29</v>
      </c>
      <c r="F554" s="8" t="s">
        <v>21</v>
      </c>
      <c r="G554" s="8"/>
      <c r="H554" s="8" t="s">
        <v>3239</v>
      </c>
      <c r="I554" s="8" t="s">
        <v>7063</v>
      </c>
    </row>
    <row r="555" spans="1:9" ht="12.75" customHeight="1" x14ac:dyDescent="0.3">
      <c r="A555" s="8" t="s">
        <v>3316</v>
      </c>
      <c r="B555" s="8" t="s">
        <v>754</v>
      </c>
      <c r="C555" s="8" t="s">
        <v>4582</v>
      </c>
      <c r="D555">
        <v>1.8</v>
      </c>
      <c r="E555" s="8" t="s">
        <v>756</v>
      </c>
      <c r="F555" s="8" t="s">
        <v>21</v>
      </c>
      <c r="G555" s="8"/>
      <c r="H555" s="8" t="s">
        <v>3239</v>
      </c>
      <c r="I555" s="8" t="s">
        <v>7064</v>
      </c>
    </row>
    <row r="556" spans="1:9" ht="12.75" customHeight="1" x14ac:dyDescent="0.3">
      <c r="A556" s="8" t="s">
        <v>3318</v>
      </c>
      <c r="B556" s="8" t="s">
        <v>1054</v>
      </c>
      <c r="C556" s="8" t="s">
        <v>4583</v>
      </c>
      <c r="D556" t="s">
        <v>1376</v>
      </c>
      <c r="E556" s="8" t="s">
        <v>1054</v>
      </c>
      <c r="F556" s="8" t="s">
        <v>21</v>
      </c>
      <c r="G556" s="8"/>
      <c r="H556" s="8" t="s">
        <v>3239</v>
      </c>
      <c r="I556" s="8" t="s">
        <v>7065</v>
      </c>
    </row>
    <row r="557" spans="1:9" ht="12.75" customHeight="1" x14ac:dyDescent="0.3">
      <c r="A557" s="8" t="s">
        <v>3320</v>
      </c>
      <c r="B557" s="8" t="s">
        <v>3321</v>
      </c>
      <c r="C557" s="8" t="s">
        <v>4584</v>
      </c>
      <c r="D557">
        <v>8</v>
      </c>
      <c r="E557" s="8" t="s">
        <v>3323</v>
      </c>
      <c r="F557" s="8" t="s">
        <v>21</v>
      </c>
      <c r="G557" s="8"/>
      <c r="H557" s="8" t="s">
        <v>3239</v>
      </c>
      <c r="I557" s="8" t="s">
        <v>7066</v>
      </c>
    </row>
    <row r="558" spans="1:9" ht="12.75" customHeight="1" x14ac:dyDescent="0.3">
      <c r="A558" s="8" t="s">
        <v>3320</v>
      </c>
      <c r="B558" s="8" t="s">
        <v>3324</v>
      </c>
      <c r="C558" s="8" t="s">
        <v>4585</v>
      </c>
      <c r="D558">
        <v>5</v>
      </c>
      <c r="E558" s="8" t="s">
        <v>3326</v>
      </c>
      <c r="F558" s="8" t="s">
        <v>21</v>
      </c>
      <c r="G558" s="8"/>
      <c r="H558" s="8" t="s">
        <v>3239</v>
      </c>
      <c r="I558" s="8" t="s">
        <v>7067</v>
      </c>
    </row>
    <row r="559" spans="1:9" ht="12.75" customHeight="1" x14ac:dyDescent="0.3">
      <c r="A559" s="8" t="s">
        <v>3320</v>
      </c>
      <c r="B559" s="8" t="s">
        <v>3327</v>
      </c>
      <c r="C559" s="8" t="s">
        <v>4586</v>
      </c>
      <c r="D559">
        <v>1.8</v>
      </c>
      <c r="E559" s="8" t="s">
        <v>3329</v>
      </c>
      <c r="F559" s="8" t="s">
        <v>21</v>
      </c>
      <c r="G559" s="8"/>
      <c r="H559" s="8" t="s">
        <v>3239</v>
      </c>
      <c r="I559" s="8" t="s">
        <v>7068</v>
      </c>
    </row>
    <row r="560" spans="1:9" ht="12.75" customHeight="1" x14ac:dyDescent="0.3">
      <c r="A560" s="8" t="s">
        <v>3330</v>
      </c>
      <c r="B560" s="8" t="s">
        <v>1013</v>
      </c>
      <c r="C560" s="8" t="s">
        <v>4587</v>
      </c>
      <c r="D560">
        <v>2.8</v>
      </c>
      <c r="E560" s="8" t="s">
        <v>1015</v>
      </c>
      <c r="F560" s="8" t="s">
        <v>21</v>
      </c>
      <c r="G560" s="8"/>
      <c r="H560" s="8" t="s">
        <v>3239</v>
      </c>
      <c r="I560" s="8" t="s">
        <v>7069</v>
      </c>
    </row>
    <row r="561" spans="1:9" ht="12.75" customHeight="1" x14ac:dyDescent="0.3">
      <c r="A561" s="8" t="s">
        <v>3332</v>
      </c>
      <c r="B561" s="8" t="s">
        <v>1049</v>
      </c>
      <c r="C561" s="8" t="s">
        <v>4588</v>
      </c>
      <c r="D561" t="s">
        <v>1374</v>
      </c>
      <c r="E561" s="8" t="s">
        <v>1049</v>
      </c>
      <c r="F561" s="8" t="s">
        <v>21</v>
      </c>
      <c r="G561" s="8"/>
      <c r="H561" s="8" t="s">
        <v>3239</v>
      </c>
      <c r="I561" s="8" t="s">
        <v>7070</v>
      </c>
    </row>
    <row r="562" spans="1:9" ht="12.75" customHeight="1" x14ac:dyDescent="0.3">
      <c r="A562" s="8" t="s">
        <v>3334</v>
      </c>
      <c r="B562" s="8" t="s">
        <v>32</v>
      </c>
      <c r="C562" s="8" t="s">
        <v>4589</v>
      </c>
      <c r="D562">
        <v>6</v>
      </c>
      <c r="E562" s="8" t="s">
        <v>33</v>
      </c>
      <c r="F562" s="8" t="s">
        <v>21</v>
      </c>
      <c r="G562" s="8"/>
      <c r="H562" s="8" t="s">
        <v>3239</v>
      </c>
      <c r="I562" s="8" t="s">
        <v>7071</v>
      </c>
    </row>
    <row r="563" spans="1:9" ht="12.75" customHeight="1" x14ac:dyDescent="0.3">
      <c r="A563" s="8" t="s">
        <v>3336</v>
      </c>
      <c r="B563" s="8" t="s">
        <v>36</v>
      </c>
      <c r="C563" s="8" t="s">
        <v>4590</v>
      </c>
      <c r="D563">
        <v>26700</v>
      </c>
      <c r="E563" s="8" t="s">
        <v>37</v>
      </c>
      <c r="F563" s="8" t="s">
        <v>21</v>
      </c>
      <c r="G563" s="8"/>
      <c r="H563" s="8" t="s">
        <v>3239</v>
      </c>
      <c r="I563" s="8" t="s">
        <v>7072</v>
      </c>
    </row>
    <row r="564" spans="1:9" ht="12.75" customHeight="1" x14ac:dyDescent="0.3">
      <c r="A564" s="8" t="s">
        <v>3338</v>
      </c>
      <c r="B564" s="8" t="s">
        <v>634</v>
      </c>
      <c r="C564" s="8" t="s">
        <v>4591</v>
      </c>
      <c r="D564">
        <v>26700</v>
      </c>
      <c r="E564" s="8" t="s">
        <v>636</v>
      </c>
      <c r="F564" s="8" t="s">
        <v>21</v>
      </c>
      <c r="G564" s="8"/>
      <c r="H564" s="8" t="s">
        <v>3239</v>
      </c>
      <c r="I564" s="8" t="s">
        <v>7073</v>
      </c>
    </row>
    <row r="565" spans="1:9" ht="12.75" customHeight="1" x14ac:dyDescent="0.3">
      <c r="A565" s="8" t="s">
        <v>3340</v>
      </c>
      <c r="B565" s="8" t="s">
        <v>39</v>
      </c>
      <c r="C565" s="8" t="s">
        <v>4592</v>
      </c>
      <c r="D565">
        <v>0</v>
      </c>
      <c r="E565" s="8" t="s">
        <v>40</v>
      </c>
      <c r="F565" s="8" t="s">
        <v>21</v>
      </c>
      <c r="G565" s="8"/>
      <c r="H565" s="8" t="s">
        <v>3239</v>
      </c>
      <c r="I565" s="8" t="s">
        <v>7074</v>
      </c>
    </row>
    <row r="566" spans="1:9" ht="12.75" customHeight="1" x14ac:dyDescent="0.3">
      <c r="A566" s="8" t="s">
        <v>3342</v>
      </c>
      <c r="B566" s="8" t="s">
        <v>3343</v>
      </c>
      <c r="C566" s="8" t="s">
        <v>4593</v>
      </c>
      <c r="D566">
        <v>0</v>
      </c>
      <c r="E566" s="8" t="s">
        <v>3345</v>
      </c>
      <c r="F566" s="8" t="s">
        <v>21</v>
      </c>
      <c r="G566" s="8"/>
      <c r="H566" s="8" t="s">
        <v>3239</v>
      </c>
      <c r="I566" s="8" t="s">
        <v>7075</v>
      </c>
    </row>
    <row r="567" spans="1:9" ht="12.75" customHeight="1" x14ac:dyDescent="0.3">
      <c r="A567" s="8" t="s">
        <v>3342</v>
      </c>
      <c r="B567" s="8" t="s">
        <v>3346</v>
      </c>
      <c r="C567" s="8" t="s">
        <v>4594</v>
      </c>
      <c r="D567">
        <v>0</v>
      </c>
      <c r="E567" s="8" t="s">
        <v>3348</v>
      </c>
      <c r="F567" s="8" t="s">
        <v>21</v>
      </c>
      <c r="G567" s="8"/>
      <c r="H567" s="8" t="s">
        <v>3239</v>
      </c>
      <c r="I567" s="8" t="s">
        <v>7076</v>
      </c>
    </row>
    <row r="568" spans="1:9" ht="12.75" customHeight="1" x14ac:dyDescent="0.3">
      <c r="A568" s="8" t="s">
        <v>3342</v>
      </c>
      <c r="B568" s="8" t="s">
        <v>3349</v>
      </c>
      <c r="C568" s="8" t="s">
        <v>4595</v>
      </c>
      <c r="D568">
        <v>1</v>
      </c>
      <c r="E568" s="8" t="s">
        <v>3351</v>
      </c>
      <c r="F568" s="8" t="s">
        <v>21</v>
      </c>
      <c r="G568" s="8"/>
      <c r="H568" s="8" t="s">
        <v>3239</v>
      </c>
      <c r="I568" s="8" t="s">
        <v>7077</v>
      </c>
    </row>
    <row r="569" spans="1:9" ht="12.75" customHeight="1" x14ac:dyDescent="0.3">
      <c r="A569" s="8" t="s">
        <v>3342</v>
      </c>
      <c r="B569" s="8" t="s">
        <v>3352</v>
      </c>
      <c r="C569" s="8" t="s">
        <v>4596</v>
      </c>
      <c r="D569">
        <v>0</v>
      </c>
      <c r="E569" s="8" t="s">
        <v>3354</v>
      </c>
      <c r="F569" s="8" t="s">
        <v>21</v>
      </c>
      <c r="G569" s="8"/>
      <c r="H569" s="8" t="s">
        <v>3239</v>
      </c>
      <c r="I569" s="8" t="s">
        <v>7078</v>
      </c>
    </row>
    <row r="570" spans="1:9" ht="12.75" customHeight="1" x14ac:dyDescent="0.3">
      <c r="A570" s="8" t="s">
        <v>3342</v>
      </c>
      <c r="B570" s="8" t="s">
        <v>3355</v>
      </c>
      <c r="C570" s="8" t="s">
        <v>4597</v>
      </c>
      <c r="D570">
        <v>1</v>
      </c>
      <c r="E570" s="8" t="s">
        <v>3357</v>
      </c>
      <c r="F570" s="8" t="s">
        <v>21</v>
      </c>
      <c r="G570" s="8"/>
      <c r="H570" s="8" t="s">
        <v>3239</v>
      </c>
      <c r="I570" s="8" t="s">
        <v>7079</v>
      </c>
    </row>
    <row r="571" spans="1:9" ht="12.75" customHeight="1" x14ac:dyDescent="0.3">
      <c r="A571" s="8" t="s">
        <v>3342</v>
      </c>
      <c r="B571" s="8" t="s">
        <v>3358</v>
      </c>
      <c r="C571" s="8" t="s">
        <v>4598</v>
      </c>
      <c r="D571">
        <v>0</v>
      </c>
      <c r="E571" s="8" t="s">
        <v>3360</v>
      </c>
      <c r="F571" s="8" t="s">
        <v>21</v>
      </c>
      <c r="G571" s="8"/>
      <c r="H571" s="8" t="s">
        <v>3239</v>
      </c>
      <c r="I571" s="8" t="s">
        <v>7080</v>
      </c>
    </row>
    <row r="572" spans="1:9" ht="12.75" customHeight="1" x14ac:dyDescent="0.3">
      <c r="A572" s="8" t="s">
        <v>3342</v>
      </c>
      <c r="B572" s="8" t="s">
        <v>3361</v>
      </c>
      <c r="C572" s="8" t="s">
        <v>4599</v>
      </c>
      <c r="D572">
        <v>-1</v>
      </c>
      <c r="E572" s="8" t="s">
        <v>3363</v>
      </c>
      <c r="F572" s="8" t="s">
        <v>21</v>
      </c>
      <c r="G572" s="8"/>
      <c r="H572" s="8" t="s">
        <v>3239</v>
      </c>
      <c r="I572" s="8" t="s">
        <v>7081</v>
      </c>
    </row>
    <row r="573" spans="1:9" ht="12.75" customHeight="1" x14ac:dyDescent="0.3">
      <c r="A573" s="8" t="s">
        <v>3342</v>
      </c>
      <c r="B573" s="8" t="s">
        <v>3364</v>
      </c>
      <c r="C573" s="8" t="s">
        <v>4600</v>
      </c>
      <c r="D573">
        <v>0</v>
      </c>
      <c r="E573" s="8" t="s">
        <v>3366</v>
      </c>
      <c r="F573" s="8" t="s">
        <v>21</v>
      </c>
      <c r="G573" s="8"/>
      <c r="H573" s="8" t="s">
        <v>3239</v>
      </c>
      <c r="I573" s="8" t="s">
        <v>7082</v>
      </c>
    </row>
    <row r="574" spans="1:9" ht="12.75" customHeight="1" x14ac:dyDescent="0.3">
      <c r="A574" s="8" t="s">
        <v>3342</v>
      </c>
      <c r="B574" s="8" t="s">
        <v>3367</v>
      </c>
      <c r="C574" s="8" t="s">
        <v>4601</v>
      </c>
      <c r="D574">
        <v>0</v>
      </c>
      <c r="E574" s="8" t="s">
        <v>3369</v>
      </c>
      <c r="F574" s="8" t="s">
        <v>21</v>
      </c>
      <c r="G574" s="8"/>
      <c r="H574" s="8" t="s">
        <v>3239</v>
      </c>
      <c r="I574" s="8" t="s">
        <v>7083</v>
      </c>
    </row>
    <row r="575" spans="1:9" ht="12.75" customHeight="1" x14ac:dyDescent="0.3">
      <c r="A575" s="8" t="s">
        <v>3370</v>
      </c>
      <c r="B575" s="8" t="s">
        <v>353</v>
      </c>
      <c r="C575" s="8" t="s">
        <v>4602</v>
      </c>
      <c r="D575">
        <v>30</v>
      </c>
      <c r="E575" s="8" t="s">
        <v>355</v>
      </c>
      <c r="F575" s="8" t="s">
        <v>21</v>
      </c>
      <c r="G575" s="8"/>
      <c r="H575" s="8" t="s">
        <v>3239</v>
      </c>
      <c r="I575" s="8" t="s">
        <v>7084</v>
      </c>
    </row>
    <row r="576" spans="1:9" ht="12.75" customHeight="1" x14ac:dyDescent="0.3">
      <c r="A576" s="8" t="s">
        <v>3372</v>
      </c>
      <c r="B576" s="8" t="s">
        <v>1009</v>
      </c>
      <c r="C576" s="8" t="s">
        <v>4603</v>
      </c>
      <c r="D576">
        <v>3</v>
      </c>
      <c r="E576" s="8" t="s">
        <v>1011</v>
      </c>
      <c r="F576" s="8" t="s">
        <v>21</v>
      </c>
      <c r="G576" s="8"/>
      <c r="H576" s="8" t="s">
        <v>3239</v>
      </c>
      <c r="I576" s="8" t="s">
        <v>7085</v>
      </c>
    </row>
    <row r="577" spans="1:9" ht="12.75" customHeight="1" x14ac:dyDescent="0.3">
      <c r="A577" s="8" t="s">
        <v>3374</v>
      </c>
      <c r="B577" s="8" t="s">
        <v>3649</v>
      </c>
      <c r="C577" s="8" t="s">
        <v>4604</v>
      </c>
      <c r="E577" s="8"/>
      <c r="F577" s="8" t="s">
        <v>21</v>
      </c>
      <c r="G577" s="8" t="s">
        <v>1824</v>
      </c>
      <c r="H577" s="8" t="s">
        <v>3236</v>
      </c>
      <c r="I577" s="8" t="s">
        <v>7086</v>
      </c>
    </row>
    <row r="578" spans="1:9" ht="12.75" customHeight="1" x14ac:dyDescent="0.3">
      <c r="A578" s="8" t="s">
        <v>3377</v>
      </c>
      <c r="B578" s="8" t="s">
        <v>344</v>
      </c>
      <c r="C578" s="8" t="s">
        <v>4605</v>
      </c>
      <c r="D578">
        <v>0.89</v>
      </c>
      <c r="E578" s="8" t="s">
        <v>346</v>
      </c>
      <c r="F578" s="8" t="s">
        <v>21</v>
      </c>
      <c r="G578" s="8"/>
      <c r="H578" s="8" t="s">
        <v>3239</v>
      </c>
      <c r="I578" s="8" t="s">
        <v>7087</v>
      </c>
    </row>
    <row r="579" spans="1:9" ht="12.75" customHeight="1" x14ac:dyDescent="0.3">
      <c r="A579" s="8" t="s">
        <v>3652</v>
      </c>
      <c r="B579" s="8" t="s">
        <v>3653</v>
      </c>
      <c r="C579" s="8" t="s">
        <v>4606</v>
      </c>
      <c r="E579" s="8"/>
      <c r="F579" s="8" t="s">
        <v>21</v>
      </c>
      <c r="G579" s="8" t="s">
        <v>54</v>
      </c>
      <c r="H579" s="8" t="s">
        <v>3236</v>
      </c>
      <c r="I579" s="8" t="s">
        <v>7088</v>
      </c>
    </row>
    <row r="580" spans="1:9" ht="12.75" customHeight="1" x14ac:dyDescent="0.3">
      <c r="A580" s="8" t="s">
        <v>3310</v>
      </c>
      <c r="B580" s="8" t="s">
        <v>23</v>
      </c>
      <c r="C580" s="8" t="s">
        <v>4607</v>
      </c>
      <c r="D580">
        <v>8</v>
      </c>
      <c r="E580" s="8" t="s">
        <v>25</v>
      </c>
      <c r="F580" s="8" t="s">
        <v>21</v>
      </c>
      <c r="G580" s="8"/>
      <c r="H580" s="8" t="s">
        <v>3239</v>
      </c>
      <c r="I580" s="8" t="s">
        <v>7089</v>
      </c>
    </row>
    <row r="581" spans="1:9" ht="12.75" customHeight="1" x14ac:dyDescent="0.3">
      <c r="A581" s="8" t="s">
        <v>3312</v>
      </c>
      <c r="B581" s="8" t="s">
        <v>26</v>
      </c>
      <c r="C581" s="8" t="s">
        <v>4608</v>
      </c>
      <c r="D581">
        <v>-5</v>
      </c>
      <c r="E581" s="8" t="s">
        <v>27</v>
      </c>
      <c r="F581" s="8" t="s">
        <v>21</v>
      </c>
      <c r="G581" s="8"/>
      <c r="H581" s="8" t="s">
        <v>3239</v>
      </c>
      <c r="I581" s="8" t="s">
        <v>7090</v>
      </c>
    </row>
    <row r="582" spans="1:9" ht="12.75" customHeight="1" x14ac:dyDescent="0.3">
      <c r="A582" s="8" t="s">
        <v>3314</v>
      </c>
      <c r="B582" s="8" t="s">
        <v>28</v>
      </c>
      <c r="C582" s="8" t="s">
        <v>4609</v>
      </c>
      <c r="D582">
        <v>1.8</v>
      </c>
      <c r="E582" s="8" t="s">
        <v>29</v>
      </c>
      <c r="F582" s="8" t="s">
        <v>21</v>
      </c>
      <c r="G582" s="8"/>
      <c r="H582" s="8" t="s">
        <v>3239</v>
      </c>
      <c r="I582" s="8" t="s">
        <v>7091</v>
      </c>
    </row>
    <row r="583" spans="1:9" ht="12.75" customHeight="1" x14ac:dyDescent="0.3">
      <c r="A583" s="8" t="s">
        <v>3316</v>
      </c>
      <c r="B583" s="8" t="s">
        <v>754</v>
      </c>
      <c r="C583" s="8" t="s">
        <v>4610</v>
      </c>
      <c r="D583">
        <v>1.8</v>
      </c>
      <c r="E583" s="8" t="s">
        <v>756</v>
      </c>
      <c r="F583" s="8" t="s">
        <v>21</v>
      </c>
      <c r="G583" s="8"/>
      <c r="H583" s="8" t="s">
        <v>3239</v>
      </c>
      <c r="I583" s="8" t="s">
        <v>7092</v>
      </c>
    </row>
    <row r="584" spans="1:9" ht="12.75" customHeight="1" x14ac:dyDescent="0.3">
      <c r="A584" s="8" t="s">
        <v>3318</v>
      </c>
      <c r="B584" s="8" t="s">
        <v>1054</v>
      </c>
      <c r="C584" s="8" t="s">
        <v>4611</v>
      </c>
      <c r="D584" t="s">
        <v>1376</v>
      </c>
      <c r="E584" s="8" t="s">
        <v>1054</v>
      </c>
      <c r="F584" s="8" t="s">
        <v>21</v>
      </c>
      <c r="G584" s="8"/>
      <c r="H584" s="8" t="s">
        <v>3239</v>
      </c>
      <c r="I584" s="8" t="s">
        <v>7093</v>
      </c>
    </row>
    <row r="585" spans="1:9" ht="12.75" customHeight="1" x14ac:dyDescent="0.3">
      <c r="A585" s="8" t="s">
        <v>3320</v>
      </c>
      <c r="B585" s="8" t="s">
        <v>3321</v>
      </c>
      <c r="C585" s="8" t="s">
        <v>4612</v>
      </c>
      <c r="D585">
        <v>8</v>
      </c>
      <c r="E585" s="8" t="s">
        <v>3323</v>
      </c>
      <c r="F585" s="8" t="s">
        <v>21</v>
      </c>
      <c r="G585" s="8"/>
      <c r="H585" s="8" t="s">
        <v>3239</v>
      </c>
      <c r="I585" s="8" t="s">
        <v>7094</v>
      </c>
    </row>
    <row r="586" spans="1:9" ht="12.75" customHeight="1" x14ac:dyDescent="0.3">
      <c r="A586" s="8" t="s">
        <v>3320</v>
      </c>
      <c r="B586" s="8" t="s">
        <v>3324</v>
      </c>
      <c r="C586" s="8" t="s">
        <v>4613</v>
      </c>
      <c r="D586">
        <v>-5</v>
      </c>
      <c r="E586" s="8" t="s">
        <v>3326</v>
      </c>
      <c r="F586" s="8" t="s">
        <v>21</v>
      </c>
      <c r="G586" s="8"/>
      <c r="H586" s="8" t="s">
        <v>3239</v>
      </c>
      <c r="I586" s="8" t="s">
        <v>7095</v>
      </c>
    </row>
    <row r="587" spans="1:9" ht="12.75" customHeight="1" x14ac:dyDescent="0.3">
      <c r="A587" s="8" t="s">
        <v>3320</v>
      </c>
      <c r="B587" s="8" t="s">
        <v>3327</v>
      </c>
      <c r="C587" s="8" t="s">
        <v>4614</v>
      </c>
      <c r="D587">
        <v>1.8</v>
      </c>
      <c r="E587" s="8" t="s">
        <v>3329</v>
      </c>
      <c r="F587" s="8" t="s">
        <v>21</v>
      </c>
      <c r="G587" s="8"/>
      <c r="H587" s="8" t="s">
        <v>3239</v>
      </c>
      <c r="I587" s="8" t="s">
        <v>7096</v>
      </c>
    </row>
    <row r="588" spans="1:9" ht="12.75" customHeight="1" x14ac:dyDescent="0.3">
      <c r="A588" s="8" t="s">
        <v>3330</v>
      </c>
      <c r="B588" s="8" t="s">
        <v>1013</v>
      </c>
      <c r="C588" s="8" t="s">
        <v>4615</v>
      </c>
      <c r="D588">
        <v>2.8</v>
      </c>
      <c r="E588" s="8" t="s">
        <v>1015</v>
      </c>
      <c r="F588" s="8" t="s">
        <v>21</v>
      </c>
      <c r="G588" s="8"/>
      <c r="H588" s="8" t="s">
        <v>3239</v>
      </c>
      <c r="I588" s="8" t="s">
        <v>7097</v>
      </c>
    </row>
    <row r="589" spans="1:9" ht="12.75" customHeight="1" x14ac:dyDescent="0.3">
      <c r="A589" s="8" t="s">
        <v>3332</v>
      </c>
      <c r="B589" s="8" t="s">
        <v>1049</v>
      </c>
      <c r="C589" s="8" t="s">
        <v>4616</v>
      </c>
      <c r="D589" t="s">
        <v>1374</v>
      </c>
      <c r="E589" s="8" t="s">
        <v>1049</v>
      </c>
      <c r="F589" s="8" t="s">
        <v>21</v>
      </c>
      <c r="G589" s="8"/>
      <c r="H589" s="8" t="s">
        <v>3239</v>
      </c>
      <c r="I589" s="8" t="s">
        <v>7098</v>
      </c>
    </row>
    <row r="590" spans="1:9" ht="12.75" customHeight="1" x14ac:dyDescent="0.3">
      <c r="A590" s="8" t="s">
        <v>3334</v>
      </c>
      <c r="B590" s="8" t="s">
        <v>32</v>
      </c>
      <c r="C590" s="8" t="s">
        <v>4617</v>
      </c>
      <c r="D590">
        <v>6</v>
      </c>
      <c r="E590" s="8" t="s">
        <v>33</v>
      </c>
      <c r="F590" s="8" t="s">
        <v>21</v>
      </c>
      <c r="G590" s="8"/>
      <c r="H590" s="8" t="s">
        <v>3239</v>
      </c>
      <c r="I590" s="8" t="s">
        <v>7099</v>
      </c>
    </row>
    <row r="591" spans="1:9" ht="12.75" customHeight="1" x14ac:dyDescent="0.3">
      <c r="A591" s="8" t="s">
        <v>3336</v>
      </c>
      <c r="B591" s="8" t="s">
        <v>36</v>
      </c>
      <c r="C591" s="8" t="s">
        <v>4618</v>
      </c>
      <c r="D591">
        <v>26700</v>
      </c>
      <c r="E591" s="8" t="s">
        <v>37</v>
      </c>
      <c r="F591" s="8" t="s">
        <v>21</v>
      </c>
      <c r="G591" s="8"/>
      <c r="H591" s="8" t="s">
        <v>3239</v>
      </c>
      <c r="I591" s="8" t="s">
        <v>7100</v>
      </c>
    </row>
    <row r="592" spans="1:9" ht="12.75" customHeight="1" x14ac:dyDescent="0.3">
      <c r="A592" s="8" t="s">
        <v>3338</v>
      </c>
      <c r="B592" s="8" t="s">
        <v>634</v>
      </c>
      <c r="C592" s="8" t="s">
        <v>4619</v>
      </c>
      <c r="D592">
        <v>26700</v>
      </c>
      <c r="E592" s="8" t="s">
        <v>636</v>
      </c>
      <c r="F592" s="8" t="s">
        <v>21</v>
      </c>
      <c r="G592" s="8"/>
      <c r="H592" s="8" t="s">
        <v>3239</v>
      </c>
      <c r="I592" s="8" t="s">
        <v>7101</v>
      </c>
    </row>
    <row r="593" spans="1:9" ht="12.75" customHeight="1" x14ac:dyDescent="0.3">
      <c r="A593" s="8" t="s">
        <v>3340</v>
      </c>
      <c r="B593" s="8" t="s">
        <v>39</v>
      </c>
      <c r="C593" s="8" t="s">
        <v>4620</v>
      </c>
      <c r="D593">
        <v>0</v>
      </c>
      <c r="E593" s="8" t="s">
        <v>40</v>
      </c>
      <c r="F593" s="8" t="s">
        <v>21</v>
      </c>
      <c r="G593" s="8"/>
      <c r="H593" s="8" t="s">
        <v>3239</v>
      </c>
      <c r="I593" s="8" t="s">
        <v>7102</v>
      </c>
    </row>
    <row r="594" spans="1:9" ht="12.75" customHeight="1" x14ac:dyDescent="0.3">
      <c r="A594" s="8" t="s">
        <v>3342</v>
      </c>
      <c r="B594" s="8" t="s">
        <v>3343</v>
      </c>
      <c r="C594" s="8" t="s">
        <v>4621</v>
      </c>
      <c r="D594">
        <v>0</v>
      </c>
      <c r="E594" s="8" t="s">
        <v>3345</v>
      </c>
      <c r="F594" s="8" t="s">
        <v>21</v>
      </c>
      <c r="G594" s="8"/>
      <c r="H594" s="8" t="s">
        <v>3239</v>
      </c>
      <c r="I594" s="8" t="s">
        <v>7103</v>
      </c>
    </row>
    <row r="595" spans="1:9" ht="12.75" customHeight="1" x14ac:dyDescent="0.3">
      <c r="A595" s="8" t="s">
        <v>3342</v>
      </c>
      <c r="B595" s="8" t="s">
        <v>3346</v>
      </c>
      <c r="C595" s="8" t="s">
        <v>4622</v>
      </c>
      <c r="D595">
        <v>0</v>
      </c>
      <c r="E595" s="8" t="s">
        <v>3348</v>
      </c>
      <c r="F595" s="8" t="s">
        <v>21</v>
      </c>
      <c r="G595" s="8"/>
      <c r="H595" s="8" t="s">
        <v>3239</v>
      </c>
      <c r="I595" s="8" t="s">
        <v>7104</v>
      </c>
    </row>
    <row r="596" spans="1:9" ht="12.75" customHeight="1" x14ac:dyDescent="0.3">
      <c r="A596" s="8" t="s">
        <v>3342</v>
      </c>
      <c r="B596" s="8" t="s">
        <v>3349</v>
      </c>
      <c r="C596" s="8" t="s">
        <v>4623</v>
      </c>
      <c r="D596">
        <v>1</v>
      </c>
      <c r="E596" s="8" t="s">
        <v>3351</v>
      </c>
      <c r="F596" s="8" t="s">
        <v>21</v>
      </c>
      <c r="G596" s="8"/>
      <c r="H596" s="8" t="s">
        <v>3239</v>
      </c>
      <c r="I596" s="8" t="s">
        <v>7105</v>
      </c>
    </row>
    <row r="597" spans="1:9" ht="12.75" customHeight="1" x14ac:dyDescent="0.3">
      <c r="A597" s="8" t="s">
        <v>3342</v>
      </c>
      <c r="B597" s="8" t="s">
        <v>3352</v>
      </c>
      <c r="C597" s="8" t="s">
        <v>4624</v>
      </c>
      <c r="D597">
        <v>0</v>
      </c>
      <c r="E597" s="8" t="s">
        <v>3354</v>
      </c>
      <c r="F597" s="8" t="s">
        <v>21</v>
      </c>
      <c r="G597" s="8"/>
      <c r="H597" s="8" t="s">
        <v>3239</v>
      </c>
      <c r="I597" s="8" t="s">
        <v>7106</v>
      </c>
    </row>
    <row r="598" spans="1:9" ht="12.75" customHeight="1" x14ac:dyDescent="0.3">
      <c r="A598" s="8" t="s">
        <v>3342</v>
      </c>
      <c r="B598" s="8" t="s">
        <v>3355</v>
      </c>
      <c r="C598" s="8" t="s">
        <v>4625</v>
      </c>
      <c r="D598">
        <v>1</v>
      </c>
      <c r="E598" s="8" t="s">
        <v>3357</v>
      </c>
      <c r="F598" s="8" t="s">
        <v>21</v>
      </c>
      <c r="G598" s="8"/>
      <c r="H598" s="8" t="s">
        <v>3239</v>
      </c>
      <c r="I598" s="8" t="s">
        <v>7107</v>
      </c>
    </row>
    <row r="599" spans="1:9" ht="12.75" customHeight="1" x14ac:dyDescent="0.3">
      <c r="A599" s="8" t="s">
        <v>3342</v>
      </c>
      <c r="B599" s="8" t="s">
        <v>3358</v>
      </c>
      <c r="C599" s="8" t="s">
        <v>4626</v>
      </c>
      <c r="D599">
        <v>0</v>
      </c>
      <c r="E599" s="8" t="s">
        <v>3360</v>
      </c>
      <c r="F599" s="8" t="s">
        <v>21</v>
      </c>
      <c r="G599" s="8"/>
      <c r="H599" s="8" t="s">
        <v>3239</v>
      </c>
      <c r="I599" s="8" t="s">
        <v>7108</v>
      </c>
    </row>
    <row r="600" spans="1:9" ht="12.75" customHeight="1" x14ac:dyDescent="0.3">
      <c r="A600" s="8" t="s">
        <v>3342</v>
      </c>
      <c r="B600" s="8" t="s">
        <v>3361</v>
      </c>
      <c r="C600" s="8" t="s">
        <v>4627</v>
      </c>
      <c r="D600">
        <v>-1</v>
      </c>
      <c r="E600" s="8" t="s">
        <v>3363</v>
      </c>
      <c r="F600" s="8" t="s">
        <v>21</v>
      </c>
      <c r="G600" s="8"/>
      <c r="H600" s="8" t="s">
        <v>3239</v>
      </c>
      <c r="I600" s="8" t="s">
        <v>7109</v>
      </c>
    </row>
    <row r="601" spans="1:9" ht="12.75" customHeight="1" x14ac:dyDescent="0.3">
      <c r="A601" s="8" t="s">
        <v>3342</v>
      </c>
      <c r="B601" s="8" t="s">
        <v>3364</v>
      </c>
      <c r="C601" s="8" t="s">
        <v>4628</v>
      </c>
      <c r="D601">
        <v>0</v>
      </c>
      <c r="E601" s="8" t="s">
        <v>3366</v>
      </c>
      <c r="F601" s="8" t="s">
        <v>21</v>
      </c>
      <c r="G601" s="8"/>
      <c r="H601" s="8" t="s">
        <v>3239</v>
      </c>
      <c r="I601" s="8" t="s">
        <v>7110</v>
      </c>
    </row>
    <row r="602" spans="1:9" ht="12.75" customHeight="1" x14ac:dyDescent="0.3">
      <c r="A602" s="8" t="s">
        <v>3342</v>
      </c>
      <c r="B602" s="8" t="s">
        <v>3367</v>
      </c>
      <c r="C602" s="8" t="s">
        <v>4629</v>
      </c>
      <c r="D602">
        <v>0</v>
      </c>
      <c r="E602" s="8" t="s">
        <v>3369</v>
      </c>
      <c r="F602" s="8" t="s">
        <v>21</v>
      </c>
      <c r="G602" s="8"/>
      <c r="H602" s="8" t="s">
        <v>3239</v>
      </c>
      <c r="I602" s="8" t="s">
        <v>7111</v>
      </c>
    </row>
    <row r="603" spans="1:9" ht="12.75" customHeight="1" x14ac:dyDescent="0.3">
      <c r="A603" s="8" t="s">
        <v>3370</v>
      </c>
      <c r="B603" s="8" t="s">
        <v>353</v>
      </c>
      <c r="C603" s="8" t="s">
        <v>4630</v>
      </c>
      <c r="D603">
        <v>30</v>
      </c>
      <c r="E603" s="8" t="s">
        <v>355</v>
      </c>
      <c r="F603" s="8" t="s">
        <v>21</v>
      </c>
      <c r="G603" s="8"/>
      <c r="H603" s="8" t="s">
        <v>3239</v>
      </c>
      <c r="I603" s="8" t="s">
        <v>7112</v>
      </c>
    </row>
    <row r="604" spans="1:9" ht="12.75" customHeight="1" x14ac:dyDescent="0.3">
      <c r="A604" s="8" t="s">
        <v>3372</v>
      </c>
      <c r="B604" s="8" t="s">
        <v>1009</v>
      </c>
      <c r="C604" s="8" t="s">
        <v>4631</v>
      </c>
      <c r="D604">
        <v>3</v>
      </c>
      <c r="E604" s="8" t="s">
        <v>1011</v>
      </c>
      <c r="F604" s="8" t="s">
        <v>21</v>
      </c>
      <c r="G604" s="8"/>
      <c r="H604" s="8" t="s">
        <v>3239</v>
      </c>
      <c r="I604" s="8" t="s">
        <v>7113</v>
      </c>
    </row>
    <row r="605" spans="1:9" ht="12.75" customHeight="1" x14ac:dyDescent="0.3">
      <c r="A605" s="8" t="s">
        <v>3374</v>
      </c>
      <c r="B605" s="8" t="s">
        <v>3680</v>
      </c>
      <c r="C605" s="8" t="s">
        <v>4632</v>
      </c>
      <c r="E605" s="8"/>
      <c r="F605" s="8" t="s">
        <v>21</v>
      </c>
      <c r="G605" s="8" t="s">
        <v>1824</v>
      </c>
      <c r="H605" s="8" t="s">
        <v>3236</v>
      </c>
      <c r="I605" s="8" t="s">
        <v>7114</v>
      </c>
    </row>
    <row r="606" spans="1:9" ht="12.75" customHeight="1" x14ac:dyDescent="0.3">
      <c r="A606" s="8" t="s">
        <v>3377</v>
      </c>
      <c r="B606" s="8" t="s">
        <v>344</v>
      </c>
      <c r="C606" s="8" t="s">
        <v>4633</v>
      </c>
      <c r="D606">
        <v>0.89</v>
      </c>
      <c r="E606" s="8" t="s">
        <v>346</v>
      </c>
      <c r="F606" s="8" t="s">
        <v>21</v>
      </c>
      <c r="G606" s="8"/>
      <c r="H606" s="8" t="s">
        <v>3239</v>
      </c>
      <c r="I606" s="8" t="s">
        <v>7115</v>
      </c>
    </row>
    <row r="607" spans="1:9" ht="12.75" customHeight="1" x14ac:dyDescent="0.3">
      <c r="A607" s="8" t="s">
        <v>3683</v>
      </c>
      <c r="B607" s="8" t="s">
        <v>3684</v>
      </c>
      <c r="C607" s="8" t="s">
        <v>4634</v>
      </c>
      <c r="E607" s="8"/>
      <c r="F607" s="8" t="s">
        <v>21</v>
      </c>
      <c r="G607" s="8" t="s">
        <v>54</v>
      </c>
      <c r="H607" s="8" t="s">
        <v>3236</v>
      </c>
      <c r="I607" s="8" t="s">
        <v>7116</v>
      </c>
    </row>
    <row r="608" spans="1:9" ht="12.75" customHeight="1" x14ac:dyDescent="0.3">
      <c r="A608" s="8" t="s">
        <v>3310</v>
      </c>
      <c r="B608" s="8" t="s">
        <v>23</v>
      </c>
      <c r="C608" s="8" t="s">
        <v>4635</v>
      </c>
      <c r="D608">
        <v>10</v>
      </c>
      <c r="E608" s="8" t="s">
        <v>25</v>
      </c>
      <c r="F608" s="8" t="s">
        <v>21</v>
      </c>
      <c r="G608" s="8"/>
      <c r="H608" s="8" t="s">
        <v>3239</v>
      </c>
      <c r="I608" s="8" t="s">
        <v>7117</v>
      </c>
    </row>
    <row r="609" spans="1:9" ht="12.75" customHeight="1" x14ac:dyDescent="0.3">
      <c r="A609" s="8" t="s">
        <v>3312</v>
      </c>
      <c r="B609" s="8" t="s">
        <v>26</v>
      </c>
      <c r="C609" s="8" t="s">
        <v>4636</v>
      </c>
      <c r="D609">
        <v>1.5</v>
      </c>
      <c r="E609" s="8" t="s">
        <v>27</v>
      </c>
      <c r="F609" s="8" t="s">
        <v>21</v>
      </c>
      <c r="G609" s="8"/>
      <c r="H609" s="8" t="s">
        <v>3239</v>
      </c>
      <c r="I609" s="8" t="s">
        <v>7118</v>
      </c>
    </row>
    <row r="610" spans="1:9" ht="12.75" customHeight="1" x14ac:dyDescent="0.3">
      <c r="A610" s="8" t="s">
        <v>3314</v>
      </c>
      <c r="B610" s="8" t="s">
        <v>28</v>
      </c>
      <c r="C610" s="8" t="s">
        <v>4637</v>
      </c>
      <c r="D610">
        <v>3.6</v>
      </c>
      <c r="E610" s="8" t="s">
        <v>29</v>
      </c>
      <c r="F610" s="8" t="s">
        <v>21</v>
      </c>
      <c r="G610" s="8"/>
      <c r="H610" s="8" t="s">
        <v>3239</v>
      </c>
      <c r="I610" s="8" t="s">
        <v>7119</v>
      </c>
    </row>
    <row r="611" spans="1:9" ht="12.75" customHeight="1" x14ac:dyDescent="0.3">
      <c r="A611" s="8" t="s">
        <v>3316</v>
      </c>
      <c r="B611" s="8" t="s">
        <v>754</v>
      </c>
      <c r="C611" s="8" t="s">
        <v>4638</v>
      </c>
      <c r="D611">
        <v>3.6</v>
      </c>
      <c r="E611" s="8" t="s">
        <v>756</v>
      </c>
      <c r="F611" s="8" t="s">
        <v>21</v>
      </c>
      <c r="G611" s="8"/>
      <c r="H611" s="8" t="s">
        <v>3239</v>
      </c>
      <c r="I611" s="8" t="s">
        <v>7120</v>
      </c>
    </row>
    <row r="612" spans="1:9" ht="12.75" customHeight="1" x14ac:dyDescent="0.3">
      <c r="A612" s="8" t="s">
        <v>3318</v>
      </c>
      <c r="B612" s="8" t="s">
        <v>1054</v>
      </c>
      <c r="C612" s="8" t="s">
        <v>4639</v>
      </c>
      <c r="D612" t="s">
        <v>1376</v>
      </c>
      <c r="E612" s="8" t="s">
        <v>1054</v>
      </c>
      <c r="F612" s="8" t="s">
        <v>21</v>
      </c>
      <c r="G612" s="8"/>
      <c r="H612" s="8" t="s">
        <v>3239</v>
      </c>
      <c r="I612" s="8" t="s">
        <v>7121</v>
      </c>
    </row>
    <row r="613" spans="1:9" ht="12.75" customHeight="1" x14ac:dyDescent="0.3">
      <c r="A613" s="8" t="s">
        <v>3320</v>
      </c>
      <c r="B613" s="8" t="s">
        <v>3321</v>
      </c>
      <c r="C613" s="8" t="s">
        <v>4640</v>
      </c>
      <c r="D613">
        <v>10</v>
      </c>
      <c r="E613" s="8" t="s">
        <v>3323</v>
      </c>
      <c r="F613" s="8" t="s">
        <v>21</v>
      </c>
      <c r="G613" s="8"/>
      <c r="H613" s="8" t="s">
        <v>3239</v>
      </c>
      <c r="I613" s="8" t="s">
        <v>7122</v>
      </c>
    </row>
    <row r="614" spans="1:9" ht="12.75" customHeight="1" x14ac:dyDescent="0.3">
      <c r="A614" s="8" t="s">
        <v>3320</v>
      </c>
      <c r="B614" s="8" t="s">
        <v>3324</v>
      </c>
      <c r="C614" s="8" t="s">
        <v>4641</v>
      </c>
      <c r="D614">
        <v>1.5</v>
      </c>
      <c r="E614" s="8" t="s">
        <v>3326</v>
      </c>
      <c r="F614" s="8" t="s">
        <v>21</v>
      </c>
      <c r="G614" s="8"/>
      <c r="H614" s="8" t="s">
        <v>3239</v>
      </c>
      <c r="I614" s="8" t="s">
        <v>7123</v>
      </c>
    </row>
    <row r="615" spans="1:9" ht="12.75" customHeight="1" x14ac:dyDescent="0.3">
      <c r="A615" s="8" t="s">
        <v>3320</v>
      </c>
      <c r="B615" s="8" t="s">
        <v>3327</v>
      </c>
      <c r="C615" s="8" t="s">
        <v>4642</v>
      </c>
      <c r="D615">
        <v>3.6</v>
      </c>
      <c r="E615" s="8" t="s">
        <v>3329</v>
      </c>
      <c r="F615" s="8" t="s">
        <v>21</v>
      </c>
      <c r="G615" s="8"/>
      <c r="H615" s="8" t="s">
        <v>3239</v>
      </c>
      <c r="I615" s="8" t="s">
        <v>7124</v>
      </c>
    </row>
    <row r="616" spans="1:9" ht="12.75" customHeight="1" x14ac:dyDescent="0.3">
      <c r="A616" s="8" t="s">
        <v>3330</v>
      </c>
      <c r="B616" s="8" t="s">
        <v>1013</v>
      </c>
      <c r="C616" s="8" t="s">
        <v>4643</v>
      </c>
      <c r="D616">
        <v>2.8</v>
      </c>
      <c r="E616" s="8" t="s">
        <v>1015</v>
      </c>
      <c r="F616" s="8" t="s">
        <v>21</v>
      </c>
      <c r="G616" s="8"/>
      <c r="H616" s="8" t="s">
        <v>3239</v>
      </c>
      <c r="I616" s="8" t="s">
        <v>7125</v>
      </c>
    </row>
    <row r="617" spans="1:9" ht="12.75" customHeight="1" x14ac:dyDescent="0.3">
      <c r="A617" s="8" t="s">
        <v>3332</v>
      </c>
      <c r="B617" s="8" t="s">
        <v>1049</v>
      </c>
      <c r="C617" s="8" t="s">
        <v>4644</v>
      </c>
      <c r="D617" t="s">
        <v>1374</v>
      </c>
      <c r="E617" s="8" t="s">
        <v>1049</v>
      </c>
      <c r="F617" s="8" t="s">
        <v>21</v>
      </c>
      <c r="G617" s="8"/>
      <c r="H617" s="8" t="s">
        <v>3239</v>
      </c>
      <c r="I617" s="8" t="s">
        <v>7126</v>
      </c>
    </row>
    <row r="618" spans="1:9" ht="12.75" customHeight="1" x14ac:dyDescent="0.3">
      <c r="A618" s="8" t="s">
        <v>3334</v>
      </c>
      <c r="B618" s="8" t="s">
        <v>32</v>
      </c>
      <c r="C618" s="8" t="s">
        <v>4645</v>
      </c>
      <c r="D618">
        <v>1.2</v>
      </c>
      <c r="E618" s="8" t="s">
        <v>33</v>
      </c>
      <c r="F618" s="8" t="s">
        <v>21</v>
      </c>
      <c r="G618" s="8"/>
      <c r="H618" s="8" t="s">
        <v>3239</v>
      </c>
      <c r="I618" s="8" t="s">
        <v>7127</v>
      </c>
    </row>
    <row r="619" spans="1:9" ht="12.75" customHeight="1" x14ac:dyDescent="0.3">
      <c r="A619" s="8" t="s">
        <v>3336</v>
      </c>
      <c r="B619" s="8" t="s">
        <v>36</v>
      </c>
      <c r="C619" s="8" t="s">
        <v>4646</v>
      </c>
      <c r="D619">
        <v>4450</v>
      </c>
      <c r="E619" s="8" t="s">
        <v>37</v>
      </c>
      <c r="F619" s="8" t="s">
        <v>21</v>
      </c>
      <c r="G619" s="8"/>
      <c r="H619" s="8" t="s">
        <v>3239</v>
      </c>
      <c r="I619" s="8" t="s">
        <v>7128</v>
      </c>
    </row>
    <row r="620" spans="1:9" ht="12.75" customHeight="1" x14ac:dyDescent="0.3">
      <c r="A620" s="8" t="s">
        <v>3338</v>
      </c>
      <c r="B620" s="8" t="s">
        <v>634</v>
      </c>
      <c r="C620" s="8" t="s">
        <v>4647</v>
      </c>
      <c r="D620">
        <v>4450</v>
      </c>
      <c r="E620" s="8" t="s">
        <v>636</v>
      </c>
      <c r="F620" s="8" t="s">
        <v>21</v>
      </c>
      <c r="G620" s="8"/>
      <c r="H620" s="8" t="s">
        <v>3239</v>
      </c>
      <c r="I620" s="8" t="s">
        <v>7129</v>
      </c>
    </row>
    <row r="621" spans="1:9" ht="12.75" customHeight="1" x14ac:dyDescent="0.3">
      <c r="A621" s="8" t="s">
        <v>3340</v>
      </c>
      <c r="B621" s="8" t="s">
        <v>39</v>
      </c>
      <c r="C621" s="8" t="s">
        <v>4648</v>
      </c>
      <c r="D621">
        <v>0</v>
      </c>
      <c r="E621" s="8" t="s">
        <v>40</v>
      </c>
      <c r="F621" s="8" t="s">
        <v>21</v>
      </c>
      <c r="G621" s="8"/>
      <c r="H621" s="8" t="s">
        <v>3239</v>
      </c>
      <c r="I621" s="8" t="s">
        <v>7130</v>
      </c>
    </row>
    <row r="622" spans="1:9" ht="12.75" customHeight="1" x14ac:dyDescent="0.3">
      <c r="A622" s="8" t="s">
        <v>3342</v>
      </c>
      <c r="B622" s="8" t="s">
        <v>3343</v>
      </c>
      <c r="C622" s="8" t="s">
        <v>4649</v>
      </c>
      <c r="D622">
        <v>0</v>
      </c>
      <c r="E622" s="8" t="s">
        <v>3345</v>
      </c>
      <c r="F622" s="8" t="s">
        <v>21</v>
      </c>
      <c r="G622" s="8"/>
      <c r="H622" s="8" t="s">
        <v>3239</v>
      </c>
      <c r="I622" s="8" t="s">
        <v>7131</v>
      </c>
    </row>
    <row r="623" spans="1:9" ht="12.75" customHeight="1" x14ac:dyDescent="0.3">
      <c r="A623" s="8" t="s">
        <v>3342</v>
      </c>
      <c r="B623" s="8" t="s">
        <v>3346</v>
      </c>
      <c r="C623" s="8" t="s">
        <v>4650</v>
      </c>
      <c r="D623">
        <v>0</v>
      </c>
      <c r="E623" s="8" t="s">
        <v>3348</v>
      </c>
      <c r="F623" s="8" t="s">
        <v>21</v>
      </c>
      <c r="G623" s="8"/>
      <c r="H623" s="8" t="s">
        <v>3239</v>
      </c>
      <c r="I623" s="8" t="s">
        <v>7132</v>
      </c>
    </row>
    <row r="624" spans="1:9" ht="12.75" customHeight="1" x14ac:dyDescent="0.3">
      <c r="A624" s="8" t="s">
        <v>3342</v>
      </c>
      <c r="B624" s="8" t="s">
        <v>3349</v>
      </c>
      <c r="C624" s="8" t="s">
        <v>4651</v>
      </c>
      <c r="D624">
        <v>1</v>
      </c>
      <c r="E624" s="8" t="s">
        <v>3351</v>
      </c>
      <c r="F624" s="8" t="s">
        <v>21</v>
      </c>
      <c r="G624" s="8"/>
      <c r="H624" s="8" t="s">
        <v>3239</v>
      </c>
      <c r="I624" s="8" t="s">
        <v>7133</v>
      </c>
    </row>
    <row r="625" spans="1:9" ht="12.75" customHeight="1" x14ac:dyDescent="0.3">
      <c r="A625" s="8" t="s">
        <v>3342</v>
      </c>
      <c r="B625" s="8" t="s">
        <v>3352</v>
      </c>
      <c r="C625" s="8" t="s">
        <v>4652</v>
      </c>
      <c r="D625">
        <v>0</v>
      </c>
      <c r="E625" s="8" t="s">
        <v>3354</v>
      </c>
      <c r="F625" s="8" t="s">
        <v>21</v>
      </c>
      <c r="G625" s="8"/>
      <c r="H625" s="8" t="s">
        <v>3239</v>
      </c>
      <c r="I625" s="8" t="s">
        <v>7134</v>
      </c>
    </row>
    <row r="626" spans="1:9" ht="12.75" customHeight="1" x14ac:dyDescent="0.3">
      <c r="A626" s="8" t="s">
        <v>3342</v>
      </c>
      <c r="B626" s="8" t="s">
        <v>3355</v>
      </c>
      <c r="C626" s="8" t="s">
        <v>4653</v>
      </c>
      <c r="D626">
        <v>1</v>
      </c>
      <c r="E626" s="8" t="s">
        <v>3357</v>
      </c>
      <c r="F626" s="8" t="s">
        <v>21</v>
      </c>
      <c r="G626" s="8"/>
      <c r="H626" s="8" t="s">
        <v>3239</v>
      </c>
      <c r="I626" s="8" t="s">
        <v>7135</v>
      </c>
    </row>
    <row r="627" spans="1:9" ht="12.75" customHeight="1" x14ac:dyDescent="0.3">
      <c r="A627" s="8" t="s">
        <v>3342</v>
      </c>
      <c r="B627" s="8" t="s">
        <v>3358</v>
      </c>
      <c r="C627" s="8" t="s">
        <v>4654</v>
      </c>
      <c r="D627">
        <v>0</v>
      </c>
      <c r="E627" s="8" t="s">
        <v>3360</v>
      </c>
      <c r="F627" s="8" t="s">
        <v>21</v>
      </c>
      <c r="G627" s="8"/>
      <c r="H627" s="8" t="s">
        <v>3239</v>
      </c>
      <c r="I627" s="8" t="s">
        <v>7136</v>
      </c>
    </row>
    <row r="628" spans="1:9" ht="12.75" customHeight="1" x14ac:dyDescent="0.3">
      <c r="A628" s="8" t="s">
        <v>3342</v>
      </c>
      <c r="B628" s="8" t="s">
        <v>3361</v>
      </c>
      <c r="C628" s="8" t="s">
        <v>4655</v>
      </c>
      <c r="D628">
        <v>-1</v>
      </c>
      <c r="E628" s="8" t="s">
        <v>3363</v>
      </c>
      <c r="F628" s="8" t="s">
        <v>21</v>
      </c>
      <c r="G628" s="8"/>
      <c r="H628" s="8" t="s">
        <v>3239</v>
      </c>
      <c r="I628" s="8" t="s">
        <v>7137</v>
      </c>
    </row>
    <row r="629" spans="1:9" ht="12.75" customHeight="1" x14ac:dyDescent="0.3">
      <c r="A629" s="8" t="s">
        <v>3342</v>
      </c>
      <c r="B629" s="8" t="s">
        <v>3364</v>
      </c>
      <c r="C629" s="8" t="s">
        <v>4656</v>
      </c>
      <c r="D629">
        <v>0</v>
      </c>
      <c r="E629" s="8" t="s">
        <v>3366</v>
      </c>
      <c r="F629" s="8" t="s">
        <v>21</v>
      </c>
      <c r="G629" s="8"/>
      <c r="H629" s="8" t="s">
        <v>3239</v>
      </c>
      <c r="I629" s="8" t="s">
        <v>7138</v>
      </c>
    </row>
    <row r="630" spans="1:9" ht="12.75" customHeight="1" x14ac:dyDescent="0.3">
      <c r="A630" s="8" t="s">
        <v>3342</v>
      </c>
      <c r="B630" s="8" t="s">
        <v>3367</v>
      </c>
      <c r="C630" s="8" t="s">
        <v>4657</v>
      </c>
      <c r="D630">
        <v>0</v>
      </c>
      <c r="E630" s="8" t="s">
        <v>3369</v>
      </c>
      <c r="F630" s="8" t="s">
        <v>21</v>
      </c>
      <c r="G630" s="8"/>
      <c r="H630" s="8" t="s">
        <v>3239</v>
      </c>
      <c r="I630" s="8" t="s">
        <v>7139</v>
      </c>
    </row>
    <row r="631" spans="1:9" ht="12.75" customHeight="1" x14ac:dyDescent="0.3">
      <c r="A631" s="8" t="s">
        <v>3370</v>
      </c>
      <c r="B631" s="8" t="s">
        <v>353</v>
      </c>
      <c r="C631" s="8" t="s">
        <v>4658</v>
      </c>
      <c r="D631">
        <v>5</v>
      </c>
      <c r="E631" s="8" t="s">
        <v>355</v>
      </c>
      <c r="F631" s="8" t="s">
        <v>21</v>
      </c>
      <c r="G631" s="8"/>
      <c r="H631" s="8" t="s">
        <v>3239</v>
      </c>
      <c r="I631" s="8" t="s">
        <v>7140</v>
      </c>
    </row>
    <row r="632" spans="1:9" ht="12.75" customHeight="1" x14ac:dyDescent="0.3">
      <c r="A632" s="8" t="s">
        <v>3372</v>
      </c>
      <c r="B632" s="8" t="s">
        <v>1009</v>
      </c>
      <c r="C632" s="8" t="s">
        <v>4659</v>
      </c>
      <c r="D632">
        <v>2.6</v>
      </c>
      <c r="E632" s="8" t="s">
        <v>1011</v>
      </c>
      <c r="F632" s="8" t="s">
        <v>21</v>
      </c>
      <c r="G632" s="8"/>
      <c r="H632" s="8" t="s">
        <v>3239</v>
      </c>
      <c r="I632" s="8" t="s">
        <v>7141</v>
      </c>
    </row>
    <row r="633" spans="1:9" ht="12.75" customHeight="1" x14ac:dyDescent="0.3">
      <c r="A633" s="8" t="s">
        <v>3374</v>
      </c>
      <c r="B633" s="8" t="s">
        <v>3711</v>
      </c>
      <c r="C633" s="8" t="s">
        <v>4660</v>
      </c>
      <c r="E633" s="8"/>
      <c r="F633" s="8" t="s">
        <v>21</v>
      </c>
      <c r="G633" s="8" t="s">
        <v>1824</v>
      </c>
      <c r="H633" s="8" t="s">
        <v>3236</v>
      </c>
      <c r="I633" s="8" t="s">
        <v>7142</v>
      </c>
    </row>
    <row r="634" spans="1:9" ht="12.75" customHeight="1" x14ac:dyDescent="0.3">
      <c r="A634" s="8" t="s">
        <v>3377</v>
      </c>
      <c r="B634" s="8" t="s">
        <v>344</v>
      </c>
      <c r="C634" s="8" t="s">
        <v>4661</v>
      </c>
      <c r="D634">
        <v>0.89</v>
      </c>
      <c r="E634" s="8" t="s">
        <v>346</v>
      </c>
      <c r="F634" s="8" t="s">
        <v>21</v>
      </c>
      <c r="G634" s="8"/>
      <c r="H634" s="8" t="s">
        <v>3239</v>
      </c>
      <c r="I634" s="8" t="s">
        <v>7143</v>
      </c>
    </row>
    <row r="635" spans="1:9" ht="12.75" customHeight="1" x14ac:dyDescent="0.3">
      <c r="A635" s="8" t="s">
        <v>3714</v>
      </c>
      <c r="B635" s="8" t="s">
        <v>3715</v>
      </c>
      <c r="C635" s="8" t="s">
        <v>4662</v>
      </c>
      <c r="E635" s="8"/>
      <c r="F635" s="8" t="s">
        <v>21</v>
      </c>
      <c r="G635" s="8" t="s">
        <v>54</v>
      </c>
      <c r="H635" s="8" t="s">
        <v>3236</v>
      </c>
      <c r="I635" s="8" t="s">
        <v>7144</v>
      </c>
    </row>
    <row r="636" spans="1:9" ht="12.75" customHeight="1" x14ac:dyDescent="0.3">
      <c r="A636" s="8" t="s">
        <v>3310</v>
      </c>
      <c r="B636" s="8" t="s">
        <v>23</v>
      </c>
      <c r="C636" s="8" t="s">
        <v>4663</v>
      </c>
      <c r="D636">
        <v>10</v>
      </c>
      <c r="E636" s="8" t="s">
        <v>25</v>
      </c>
      <c r="F636" s="8" t="s">
        <v>21</v>
      </c>
      <c r="G636" s="8"/>
      <c r="H636" s="8" t="s">
        <v>3239</v>
      </c>
      <c r="I636" s="8" t="s">
        <v>7145</v>
      </c>
    </row>
    <row r="637" spans="1:9" ht="12.75" customHeight="1" x14ac:dyDescent="0.3">
      <c r="A637" s="8" t="s">
        <v>3312</v>
      </c>
      <c r="B637" s="8" t="s">
        <v>26</v>
      </c>
      <c r="C637" s="8" t="s">
        <v>4664</v>
      </c>
      <c r="D637">
        <v>-1.5</v>
      </c>
      <c r="E637" s="8" t="s">
        <v>27</v>
      </c>
      <c r="F637" s="8" t="s">
        <v>21</v>
      </c>
      <c r="G637" s="8"/>
      <c r="H637" s="8" t="s">
        <v>3239</v>
      </c>
      <c r="I637" s="8" t="s">
        <v>7146</v>
      </c>
    </row>
    <row r="638" spans="1:9" ht="12.75" customHeight="1" x14ac:dyDescent="0.3">
      <c r="A638" s="8" t="s">
        <v>3314</v>
      </c>
      <c r="B638" s="8" t="s">
        <v>28</v>
      </c>
      <c r="C638" s="8" t="s">
        <v>4665</v>
      </c>
      <c r="D638">
        <v>3.6</v>
      </c>
      <c r="E638" s="8" t="s">
        <v>29</v>
      </c>
      <c r="F638" s="8" t="s">
        <v>21</v>
      </c>
      <c r="G638" s="8"/>
      <c r="H638" s="8" t="s">
        <v>3239</v>
      </c>
      <c r="I638" s="8" t="s">
        <v>7147</v>
      </c>
    </row>
    <row r="639" spans="1:9" ht="12.75" customHeight="1" x14ac:dyDescent="0.3">
      <c r="A639" s="8" t="s">
        <v>3316</v>
      </c>
      <c r="B639" s="8" t="s">
        <v>754</v>
      </c>
      <c r="C639" s="8" t="s">
        <v>4666</v>
      </c>
      <c r="D639">
        <v>3.6</v>
      </c>
      <c r="E639" s="8" t="s">
        <v>756</v>
      </c>
      <c r="F639" s="8" t="s">
        <v>21</v>
      </c>
      <c r="G639" s="8"/>
      <c r="H639" s="8" t="s">
        <v>3239</v>
      </c>
      <c r="I639" s="8" t="s">
        <v>7148</v>
      </c>
    </row>
    <row r="640" spans="1:9" ht="12.75" customHeight="1" x14ac:dyDescent="0.3">
      <c r="A640" s="8" t="s">
        <v>3318</v>
      </c>
      <c r="B640" s="8" t="s">
        <v>1054</v>
      </c>
      <c r="C640" s="8" t="s">
        <v>4667</v>
      </c>
      <c r="D640" t="s">
        <v>1376</v>
      </c>
      <c r="E640" s="8" t="s">
        <v>1054</v>
      </c>
      <c r="F640" s="8" t="s">
        <v>21</v>
      </c>
      <c r="G640" s="8"/>
      <c r="H640" s="8" t="s">
        <v>3239</v>
      </c>
      <c r="I640" s="8" t="s">
        <v>7149</v>
      </c>
    </row>
    <row r="641" spans="1:9" ht="12.75" customHeight="1" x14ac:dyDescent="0.3">
      <c r="A641" s="8" t="s">
        <v>3320</v>
      </c>
      <c r="B641" s="8" t="s">
        <v>3321</v>
      </c>
      <c r="C641" s="8" t="s">
        <v>4668</v>
      </c>
      <c r="D641">
        <v>10</v>
      </c>
      <c r="E641" s="8" t="s">
        <v>3323</v>
      </c>
      <c r="F641" s="8" t="s">
        <v>21</v>
      </c>
      <c r="G641" s="8"/>
      <c r="H641" s="8" t="s">
        <v>3239</v>
      </c>
      <c r="I641" s="8" t="s">
        <v>7150</v>
      </c>
    </row>
    <row r="642" spans="1:9" ht="12.75" customHeight="1" x14ac:dyDescent="0.3">
      <c r="A642" s="8" t="s">
        <v>3320</v>
      </c>
      <c r="B642" s="8" t="s">
        <v>3324</v>
      </c>
      <c r="C642" s="8" t="s">
        <v>4669</v>
      </c>
      <c r="D642">
        <v>1.5</v>
      </c>
      <c r="E642" s="8" t="s">
        <v>3326</v>
      </c>
      <c r="F642" s="8" t="s">
        <v>21</v>
      </c>
      <c r="G642" s="8"/>
      <c r="H642" s="8" t="s">
        <v>3239</v>
      </c>
      <c r="I642" s="8" t="s">
        <v>7151</v>
      </c>
    </row>
    <row r="643" spans="1:9" ht="12.75" customHeight="1" x14ac:dyDescent="0.3">
      <c r="A643" s="8" t="s">
        <v>3320</v>
      </c>
      <c r="B643" s="8" t="s">
        <v>3327</v>
      </c>
      <c r="C643" s="8" t="s">
        <v>4670</v>
      </c>
      <c r="D643">
        <v>3.6</v>
      </c>
      <c r="E643" s="8" t="s">
        <v>3329</v>
      </c>
      <c r="F643" s="8" t="s">
        <v>21</v>
      </c>
      <c r="G643" s="8"/>
      <c r="H643" s="8" t="s">
        <v>3239</v>
      </c>
      <c r="I643" s="8" t="s">
        <v>7152</v>
      </c>
    </row>
    <row r="644" spans="1:9" ht="12.75" customHeight="1" x14ac:dyDescent="0.3">
      <c r="A644" s="8" t="s">
        <v>3330</v>
      </c>
      <c r="B644" s="8" t="s">
        <v>1013</v>
      </c>
      <c r="C644" s="8" t="s">
        <v>4671</v>
      </c>
      <c r="D644">
        <v>2.8</v>
      </c>
      <c r="E644" s="8" t="s">
        <v>1015</v>
      </c>
      <c r="F644" s="8" t="s">
        <v>21</v>
      </c>
      <c r="G644" s="8"/>
      <c r="H644" s="8" t="s">
        <v>3239</v>
      </c>
      <c r="I644" s="8" t="s">
        <v>7153</v>
      </c>
    </row>
    <row r="645" spans="1:9" ht="12.75" customHeight="1" x14ac:dyDescent="0.3">
      <c r="A645" s="8" t="s">
        <v>3332</v>
      </c>
      <c r="B645" s="8" t="s">
        <v>1049</v>
      </c>
      <c r="C645" s="8" t="s">
        <v>4672</v>
      </c>
      <c r="D645" t="s">
        <v>1374</v>
      </c>
      <c r="E645" s="8" t="s">
        <v>1049</v>
      </c>
      <c r="F645" s="8" t="s">
        <v>21</v>
      </c>
      <c r="G645" s="8"/>
      <c r="H645" s="8" t="s">
        <v>3239</v>
      </c>
      <c r="I645" s="8" t="s">
        <v>7154</v>
      </c>
    </row>
    <row r="646" spans="1:9" ht="12.75" customHeight="1" x14ac:dyDescent="0.3">
      <c r="A646" s="8" t="s">
        <v>3334</v>
      </c>
      <c r="B646" s="8" t="s">
        <v>32</v>
      </c>
      <c r="C646" s="8" t="s">
        <v>4673</v>
      </c>
      <c r="D646">
        <v>1.2</v>
      </c>
      <c r="E646" s="8" t="s">
        <v>33</v>
      </c>
      <c r="F646" s="8" t="s">
        <v>21</v>
      </c>
      <c r="G646" s="8"/>
      <c r="H646" s="8" t="s">
        <v>3239</v>
      </c>
      <c r="I646" s="8" t="s">
        <v>7155</v>
      </c>
    </row>
    <row r="647" spans="1:9" ht="12.75" customHeight="1" x14ac:dyDescent="0.3">
      <c r="A647" s="8" t="s">
        <v>3336</v>
      </c>
      <c r="B647" s="8" t="s">
        <v>36</v>
      </c>
      <c r="C647" s="8" t="s">
        <v>4674</v>
      </c>
      <c r="D647">
        <v>4450</v>
      </c>
      <c r="E647" s="8" t="s">
        <v>37</v>
      </c>
      <c r="F647" s="8" t="s">
        <v>21</v>
      </c>
      <c r="G647" s="8"/>
      <c r="H647" s="8" t="s">
        <v>3239</v>
      </c>
      <c r="I647" s="8" t="s">
        <v>7156</v>
      </c>
    </row>
    <row r="648" spans="1:9" ht="12.75" customHeight="1" x14ac:dyDescent="0.3">
      <c r="A648" s="8" t="s">
        <v>3338</v>
      </c>
      <c r="B648" s="8" t="s">
        <v>634</v>
      </c>
      <c r="C648" s="8" t="s">
        <v>4675</v>
      </c>
      <c r="D648">
        <v>4450</v>
      </c>
      <c r="E648" s="8" t="s">
        <v>636</v>
      </c>
      <c r="F648" s="8" t="s">
        <v>21</v>
      </c>
      <c r="G648" s="8"/>
      <c r="H648" s="8" t="s">
        <v>3239</v>
      </c>
      <c r="I648" s="8" t="s">
        <v>7157</v>
      </c>
    </row>
    <row r="649" spans="1:9" ht="12.75" customHeight="1" x14ac:dyDescent="0.3">
      <c r="A649" s="8" t="s">
        <v>3340</v>
      </c>
      <c r="B649" s="8" t="s">
        <v>39</v>
      </c>
      <c r="C649" s="8" t="s">
        <v>4676</v>
      </c>
      <c r="D649">
        <v>0</v>
      </c>
      <c r="E649" s="8" t="s">
        <v>40</v>
      </c>
      <c r="F649" s="8" t="s">
        <v>21</v>
      </c>
      <c r="G649" s="8"/>
      <c r="H649" s="8" t="s">
        <v>3239</v>
      </c>
      <c r="I649" s="8" t="s">
        <v>7158</v>
      </c>
    </row>
    <row r="650" spans="1:9" ht="12.75" customHeight="1" x14ac:dyDescent="0.3">
      <c r="A650" s="8" t="s">
        <v>3342</v>
      </c>
      <c r="B650" s="8" t="s">
        <v>3343</v>
      </c>
      <c r="C650" s="8" t="s">
        <v>4677</v>
      </c>
      <c r="D650">
        <v>0</v>
      </c>
      <c r="E650" s="8" t="s">
        <v>3345</v>
      </c>
      <c r="F650" s="8" t="s">
        <v>21</v>
      </c>
      <c r="G650" s="8"/>
      <c r="H650" s="8" t="s">
        <v>3239</v>
      </c>
      <c r="I650" s="8" t="s">
        <v>7159</v>
      </c>
    </row>
    <row r="651" spans="1:9" ht="12.75" customHeight="1" x14ac:dyDescent="0.3">
      <c r="A651" s="8" t="s">
        <v>3342</v>
      </c>
      <c r="B651" s="8" t="s">
        <v>3346</v>
      </c>
      <c r="C651" s="8" t="s">
        <v>4678</v>
      </c>
      <c r="D651">
        <v>0</v>
      </c>
      <c r="E651" s="8" t="s">
        <v>3348</v>
      </c>
      <c r="F651" s="8" t="s">
        <v>21</v>
      </c>
      <c r="G651" s="8"/>
      <c r="H651" s="8" t="s">
        <v>3239</v>
      </c>
      <c r="I651" s="8" t="s">
        <v>7160</v>
      </c>
    </row>
    <row r="652" spans="1:9" ht="12.75" customHeight="1" x14ac:dyDescent="0.3">
      <c r="A652" s="8" t="s">
        <v>3342</v>
      </c>
      <c r="B652" s="8" t="s">
        <v>3349</v>
      </c>
      <c r="C652" s="8" t="s">
        <v>4679</v>
      </c>
      <c r="D652">
        <v>1</v>
      </c>
      <c r="E652" s="8" t="s">
        <v>3351</v>
      </c>
      <c r="F652" s="8" t="s">
        <v>21</v>
      </c>
      <c r="G652" s="8"/>
      <c r="H652" s="8" t="s">
        <v>3239</v>
      </c>
      <c r="I652" s="8" t="s">
        <v>7161</v>
      </c>
    </row>
    <row r="653" spans="1:9" ht="12.75" customHeight="1" x14ac:dyDescent="0.3">
      <c r="A653" s="8" t="s">
        <v>3342</v>
      </c>
      <c r="B653" s="8" t="s">
        <v>3352</v>
      </c>
      <c r="C653" s="8" t="s">
        <v>4680</v>
      </c>
      <c r="D653">
        <v>0</v>
      </c>
      <c r="E653" s="8" t="s">
        <v>3354</v>
      </c>
      <c r="F653" s="8" t="s">
        <v>21</v>
      </c>
      <c r="G653" s="8"/>
      <c r="H653" s="8" t="s">
        <v>3239</v>
      </c>
      <c r="I653" s="8" t="s">
        <v>7162</v>
      </c>
    </row>
    <row r="654" spans="1:9" ht="12.75" customHeight="1" x14ac:dyDescent="0.3">
      <c r="A654" s="8" t="s">
        <v>3342</v>
      </c>
      <c r="B654" s="8" t="s">
        <v>3355</v>
      </c>
      <c r="C654" s="8" t="s">
        <v>4681</v>
      </c>
      <c r="D654">
        <v>1</v>
      </c>
      <c r="E654" s="8" t="s">
        <v>3357</v>
      </c>
      <c r="F654" s="8" t="s">
        <v>21</v>
      </c>
      <c r="G654" s="8"/>
      <c r="H654" s="8" t="s">
        <v>3239</v>
      </c>
      <c r="I654" s="8" t="s">
        <v>7163</v>
      </c>
    </row>
    <row r="655" spans="1:9" ht="12.75" customHeight="1" x14ac:dyDescent="0.3">
      <c r="A655" s="8" t="s">
        <v>3342</v>
      </c>
      <c r="B655" s="8" t="s">
        <v>3358</v>
      </c>
      <c r="C655" s="8" t="s">
        <v>4682</v>
      </c>
      <c r="D655">
        <v>0</v>
      </c>
      <c r="E655" s="8" t="s">
        <v>3360</v>
      </c>
      <c r="F655" s="8" t="s">
        <v>21</v>
      </c>
      <c r="G655" s="8"/>
      <c r="H655" s="8" t="s">
        <v>3239</v>
      </c>
      <c r="I655" s="8" t="s">
        <v>7164</v>
      </c>
    </row>
    <row r="656" spans="1:9" ht="12.75" customHeight="1" x14ac:dyDescent="0.3">
      <c r="A656" s="8" t="s">
        <v>3342</v>
      </c>
      <c r="B656" s="8" t="s">
        <v>3361</v>
      </c>
      <c r="C656" s="8" t="s">
        <v>4683</v>
      </c>
      <c r="D656">
        <v>-1</v>
      </c>
      <c r="E656" s="8" t="s">
        <v>3363</v>
      </c>
      <c r="F656" s="8" t="s">
        <v>21</v>
      </c>
      <c r="G656" s="8"/>
      <c r="H656" s="8" t="s">
        <v>3239</v>
      </c>
      <c r="I656" s="8" t="s">
        <v>7165</v>
      </c>
    </row>
    <row r="657" spans="1:9" ht="12.75" customHeight="1" x14ac:dyDescent="0.3">
      <c r="A657" s="8" t="s">
        <v>3342</v>
      </c>
      <c r="B657" s="8" t="s">
        <v>3364</v>
      </c>
      <c r="C657" s="8" t="s">
        <v>4684</v>
      </c>
      <c r="D657">
        <v>0</v>
      </c>
      <c r="E657" s="8" t="s">
        <v>3366</v>
      </c>
      <c r="F657" s="8" t="s">
        <v>21</v>
      </c>
      <c r="G657" s="8"/>
      <c r="H657" s="8" t="s">
        <v>3239</v>
      </c>
      <c r="I657" s="8" t="s">
        <v>7166</v>
      </c>
    </row>
    <row r="658" spans="1:9" ht="12.75" customHeight="1" x14ac:dyDescent="0.3">
      <c r="A658" s="8" t="s">
        <v>3342</v>
      </c>
      <c r="B658" s="8" t="s">
        <v>3367</v>
      </c>
      <c r="C658" s="8" t="s">
        <v>4685</v>
      </c>
      <c r="D658">
        <v>0</v>
      </c>
      <c r="E658" s="8" t="s">
        <v>3369</v>
      </c>
      <c r="F658" s="8" t="s">
        <v>21</v>
      </c>
      <c r="G658" s="8"/>
      <c r="H658" s="8" t="s">
        <v>3239</v>
      </c>
      <c r="I658" s="8" t="s">
        <v>7167</v>
      </c>
    </row>
    <row r="659" spans="1:9" ht="12.75" customHeight="1" x14ac:dyDescent="0.3">
      <c r="A659" s="8" t="s">
        <v>3370</v>
      </c>
      <c r="B659" s="8" t="s">
        <v>353</v>
      </c>
      <c r="C659" s="8" t="s">
        <v>4686</v>
      </c>
      <c r="D659">
        <v>5</v>
      </c>
      <c r="E659" s="8" t="s">
        <v>355</v>
      </c>
      <c r="F659" s="8" t="s">
        <v>21</v>
      </c>
      <c r="G659" s="8"/>
      <c r="H659" s="8" t="s">
        <v>3239</v>
      </c>
      <c r="I659" s="8" t="s">
        <v>7168</v>
      </c>
    </row>
    <row r="660" spans="1:9" ht="12.75" customHeight="1" x14ac:dyDescent="0.3">
      <c r="A660" s="8" t="s">
        <v>3372</v>
      </c>
      <c r="B660" s="8" t="s">
        <v>1009</v>
      </c>
      <c r="C660" s="8" t="s">
        <v>4687</v>
      </c>
      <c r="D660">
        <v>2.6</v>
      </c>
      <c r="E660" s="8" t="s">
        <v>1011</v>
      </c>
      <c r="F660" s="8" t="s">
        <v>21</v>
      </c>
      <c r="G660" s="8"/>
      <c r="H660" s="8" t="s">
        <v>3239</v>
      </c>
      <c r="I660" s="8" t="s">
        <v>7169</v>
      </c>
    </row>
    <row r="661" spans="1:9" ht="12.75" customHeight="1" x14ac:dyDescent="0.3">
      <c r="A661" s="8" t="s">
        <v>3374</v>
      </c>
      <c r="B661" s="8" t="s">
        <v>3742</v>
      </c>
      <c r="C661" s="8" t="s">
        <v>4688</v>
      </c>
      <c r="E661" s="8"/>
      <c r="F661" s="8" t="s">
        <v>21</v>
      </c>
      <c r="G661" s="8" t="s">
        <v>1824</v>
      </c>
      <c r="H661" s="8" t="s">
        <v>3236</v>
      </c>
      <c r="I661" s="8" t="s">
        <v>7170</v>
      </c>
    </row>
    <row r="662" spans="1:9" ht="12.75" customHeight="1" x14ac:dyDescent="0.3">
      <c r="A662" s="8" t="s">
        <v>3377</v>
      </c>
      <c r="B662" s="8" t="s">
        <v>344</v>
      </c>
      <c r="C662" s="8" t="s">
        <v>4689</v>
      </c>
      <c r="D662">
        <v>0.89</v>
      </c>
      <c r="E662" s="8" t="s">
        <v>346</v>
      </c>
      <c r="F662" s="8" t="s">
        <v>21</v>
      </c>
      <c r="G662" s="8"/>
      <c r="H662" s="8" t="s">
        <v>3239</v>
      </c>
      <c r="I662" s="8" t="s">
        <v>7171</v>
      </c>
    </row>
    <row r="663" spans="1:9" ht="12.75" customHeight="1" x14ac:dyDescent="0.3">
      <c r="A663" s="8" t="s">
        <v>3745</v>
      </c>
      <c r="B663" s="8" t="s">
        <v>3746</v>
      </c>
      <c r="C663" s="8" t="s">
        <v>4690</v>
      </c>
      <c r="E663" s="8"/>
      <c r="F663" s="8" t="s">
        <v>21</v>
      </c>
      <c r="G663" s="8" t="s">
        <v>54</v>
      </c>
      <c r="H663" s="8" t="s">
        <v>3236</v>
      </c>
      <c r="I663" s="8" t="s">
        <v>7172</v>
      </c>
    </row>
    <row r="664" spans="1:9" ht="12.75" customHeight="1" x14ac:dyDescent="0.3">
      <c r="A664" s="8" t="s">
        <v>3310</v>
      </c>
      <c r="B664" s="8" t="s">
        <v>23</v>
      </c>
      <c r="C664" s="8" t="s">
        <v>4691</v>
      </c>
      <c r="D664">
        <v>25</v>
      </c>
      <c r="E664" s="8" t="s">
        <v>25</v>
      </c>
      <c r="F664" s="8" t="s">
        <v>21</v>
      </c>
      <c r="G664" s="8"/>
      <c r="H664" s="8" t="s">
        <v>3239</v>
      </c>
      <c r="I664" s="8" t="s">
        <v>7173</v>
      </c>
    </row>
    <row r="665" spans="1:9" ht="12.75" customHeight="1" x14ac:dyDescent="0.3">
      <c r="A665" s="8" t="s">
        <v>3312</v>
      </c>
      <c r="B665" s="8" t="s">
        <v>26</v>
      </c>
      <c r="C665" s="8" t="s">
        <v>4692</v>
      </c>
      <c r="D665">
        <v>5</v>
      </c>
      <c r="E665" s="8" t="s">
        <v>27</v>
      </c>
      <c r="F665" s="8" t="s">
        <v>21</v>
      </c>
      <c r="G665" s="8"/>
      <c r="H665" s="8" t="s">
        <v>3239</v>
      </c>
      <c r="I665" s="8" t="s">
        <v>7174</v>
      </c>
    </row>
    <row r="666" spans="1:9" ht="12.75" customHeight="1" x14ac:dyDescent="0.3">
      <c r="A666" s="8" t="s">
        <v>3314</v>
      </c>
      <c r="B666" s="8" t="s">
        <v>28</v>
      </c>
      <c r="C666" s="8" t="s">
        <v>4693</v>
      </c>
      <c r="D666">
        <v>1.9400651465798</v>
      </c>
      <c r="E666" s="8" t="s">
        <v>29</v>
      </c>
      <c r="F666" s="8" t="s">
        <v>21</v>
      </c>
      <c r="G666" s="8"/>
      <c r="H666" s="8" t="s">
        <v>3239</v>
      </c>
      <c r="I666" s="8" t="s">
        <v>7175</v>
      </c>
    </row>
    <row r="667" spans="1:9" ht="12.75" customHeight="1" x14ac:dyDescent="0.3">
      <c r="A667" s="8" t="s">
        <v>3316</v>
      </c>
      <c r="B667" s="8" t="s">
        <v>754</v>
      </c>
      <c r="C667" s="8" t="s">
        <v>4694</v>
      </c>
      <c r="D667">
        <v>1.8</v>
      </c>
      <c r="E667" s="8" t="s">
        <v>756</v>
      </c>
      <c r="F667" s="8" t="s">
        <v>21</v>
      </c>
      <c r="G667" s="8"/>
      <c r="H667" s="8" t="s">
        <v>3239</v>
      </c>
      <c r="I667" s="8" t="s">
        <v>7176</v>
      </c>
    </row>
    <row r="668" spans="1:9" ht="12.75" customHeight="1" x14ac:dyDescent="0.3">
      <c r="A668" s="8" t="s">
        <v>3318</v>
      </c>
      <c r="B668" s="8" t="s">
        <v>1054</v>
      </c>
      <c r="C668" s="8" t="s">
        <v>4695</v>
      </c>
      <c r="D668" t="s">
        <v>1379</v>
      </c>
      <c r="E668" s="8" t="s">
        <v>1054</v>
      </c>
      <c r="F668" s="8" t="s">
        <v>21</v>
      </c>
      <c r="G668" s="8"/>
      <c r="H668" s="8" t="s">
        <v>3239</v>
      </c>
      <c r="I668" s="8" t="s">
        <v>7177</v>
      </c>
    </row>
    <row r="669" spans="1:9" ht="12.75" customHeight="1" x14ac:dyDescent="0.3">
      <c r="A669" s="8" t="s">
        <v>3320</v>
      </c>
      <c r="B669" s="8" t="s">
        <v>3321</v>
      </c>
      <c r="C669" s="8" t="s">
        <v>4696</v>
      </c>
      <c r="D669">
        <v>25</v>
      </c>
      <c r="E669" s="8" t="s">
        <v>3323</v>
      </c>
      <c r="F669" s="8" t="s">
        <v>21</v>
      </c>
      <c r="G669" s="8"/>
      <c r="H669" s="8" t="s">
        <v>3239</v>
      </c>
      <c r="I669" s="8" t="s">
        <v>7178</v>
      </c>
    </row>
    <row r="670" spans="1:9" ht="12.75" customHeight="1" x14ac:dyDescent="0.3">
      <c r="A670" s="8" t="s">
        <v>3320</v>
      </c>
      <c r="B670" s="8" t="s">
        <v>3324</v>
      </c>
      <c r="C670" s="8" t="s">
        <v>4697</v>
      </c>
      <c r="D670">
        <v>5</v>
      </c>
      <c r="E670" s="8" t="s">
        <v>3326</v>
      </c>
      <c r="F670" s="8" t="s">
        <v>21</v>
      </c>
      <c r="G670" s="8"/>
      <c r="H670" s="8" t="s">
        <v>3239</v>
      </c>
      <c r="I670" s="8" t="s">
        <v>7179</v>
      </c>
    </row>
    <row r="671" spans="1:9" ht="12.75" customHeight="1" x14ac:dyDescent="0.3">
      <c r="A671" s="8" t="s">
        <v>3320</v>
      </c>
      <c r="B671" s="8" t="s">
        <v>3327</v>
      </c>
      <c r="C671" s="8" t="s">
        <v>4698</v>
      </c>
      <c r="D671">
        <v>1.8</v>
      </c>
      <c r="E671" s="8" t="s">
        <v>3329</v>
      </c>
      <c r="F671" s="8" t="s">
        <v>21</v>
      </c>
      <c r="G671" s="8"/>
      <c r="H671" s="8" t="s">
        <v>3239</v>
      </c>
      <c r="I671" s="8" t="s">
        <v>7180</v>
      </c>
    </row>
    <row r="672" spans="1:9" ht="12.75" customHeight="1" x14ac:dyDescent="0.3">
      <c r="A672" s="8" t="s">
        <v>3330</v>
      </c>
      <c r="B672" s="8" t="s">
        <v>1013</v>
      </c>
      <c r="C672" s="8" t="s">
        <v>4699</v>
      </c>
      <c r="D672">
        <v>2.8</v>
      </c>
      <c r="E672" s="8" t="s">
        <v>1015</v>
      </c>
      <c r="F672" s="8" t="s">
        <v>21</v>
      </c>
      <c r="G672" s="8"/>
      <c r="H672" s="8" t="s">
        <v>3239</v>
      </c>
      <c r="I672" s="8" t="s">
        <v>7181</v>
      </c>
    </row>
    <row r="673" spans="1:9" ht="12.75" customHeight="1" x14ac:dyDescent="0.3">
      <c r="A673" s="8" t="s">
        <v>3332</v>
      </c>
      <c r="B673" s="8" t="s">
        <v>1049</v>
      </c>
      <c r="C673" s="8" t="s">
        <v>4700</v>
      </c>
      <c r="D673" t="s">
        <v>1374</v>
      </c>
      <c r="E673" s="8" t="s">
        <v>1049</v>
      </c>
      <c r="F673" s="8" t="s">
        <v>21</v>
      </c>
      <c r="G673" s="8"/>
      <c r="H673" s="8" t="s">
        <v>3239</v>
      </c>
      <c r="I673" s="8" t="s">
        <v>7182</v>
      </c>
    </row>
    <row r="674" spans="1:9" ht="12.75" customHeight="1" x14ac:dyDescent="0.3">
      <c r="A674" s="8" t="s">
        <v>3334</v>
      </c>
      <c r="B674" s="8" t="s">
        <v>32</v>
      </c>
      <c r="C674" s="8" t="s">
        <v>4701</v>
      </c>
      <c r="D674">
        <v>1.8</v>
      </c>
      <c r="E674" s="8" t="s">
        <v>33</v>
      </c>
      <c r="F674" s="8" t="s">
        <v>21</v>
      </c>
      <c r="G674" s="8"/>
      <c r="H674" s="8" t="s">
        <v>3239</v>
      </c>
      <c r="I674" s="8" t="s">
        <v>7183</v>
      </c>
    </row>
    <row r="675" spans="1:9" ht="12.75" customHeight="1" x14ac:dyDescent="0.3">
      <c r="A675" s="8" t="s">
        <v>3336</v>
      </c>
      <c r="B675" s="8" t="s">
        <v>36</v>
      </c>
      <c r="C675" s="8" t="s">
        <v>4702</v>
      </c>
      <c r="D675">
        <v>10709.302325581401</v>
      </c>
      <c r="E675" s="8" t="s">
        <v>37</v>
      </c>
      <c r="F675" s="8" t="s">
        <v>21</v>
      </c>
      <c r="G675" s="8"/>
      <c r="H675" s="8" t="s">
        <v>3239</v>
      </c>
      <c r="I675" s="8" t="s">
        <v>7184</v>
      </c>
    </row>
    <row r="676" spans="1:9" ht="12.75" customHeight="1" x14ac:dyDescent="0.3">
      <c r="A676" s="8" t="s">
        <v>3338</v>
      </c>
      <c r="B676" s="8" t="s">
        <v>634</v>
      </c>
      <c r="C676" s="8" t="s">
        <v>4703</v>
      </c>
      <c r="D676">
        <v>10709.3</v>
      </c>
      <c r="E676" s="8" t="s">
        <v>636</v>
      </c>
      <c r="F676" s="8" t="s">
        <v>21</v>
      </c>
      <c r="G676" s="8"/>
      <c r="H676" s="8" t="s">
        <v>3239</v>
      </c>
      <c r="I676" s="8" t="s">
        <v>7185</v>
      </c>
    </row>
    <row r="677" spans="1:9" ht="12.75" customHeight="1" x14ac:dyDescent="0.3">
      <c r="A677" s="8" t="s">
        <v>3340</v>
      </c>
      <c r="B677" s="8" t="s">
        <v>39</v>
      </c>
      <c r="C677" s="8" t="s">
        <v>4704</v>
      </c>
      <c r="D677">
        <v>0</v>
      </c>
      <c r="E677" s="8" t="s">
        <v>40</v>
      </c>
      <c r="F677" s="8" t="s">
        <v>21</v>
      </c>
      <c r="G677" s="8"/>
      <c r="H677" s="8" t="s">
        <v>3239</v>
      </c>
      <c r="I677" s="8" t="s">
        <v>7186</v>
      </c>
    </row>
    <row r="678" spans="1:9" ht="12.75" customHeight="1" x14ac:dyDescent="0.3">
      <c r="A678" s="8" t="s">
        <v>3342</v>
      </c>
      <c r="B678" s="8" t="s">
        <v>3343</v>
      </c>
      <c r="C678" s="8" t="s">
        <v>4705</v>
      </c>
      <c r="D678">
        <v>0</v>
      </c>
      <c r="E678" s="8" t="s">
        <v>3345</v>
      </c>
      <c r="F678" s="8" t="s">
        <v>21</v>
      </c>
      <c r="G678" s="8"/>
      <c r="H678" s="8" t="s">
        <v>3239</v>
      </c>
      <c r="I678" s="8" t="s">
        <v>7187</v>
      </c>
    </row>
    <row r="679" spans="1:9" ht="12.75" customHeight="1" x14ac:dyDescent="0.3">
      <c r="A679" s="8" t="s">
        <v>3342</v>
      </c>
      <c r="B679" s="8" t="s">
        <v>3346</v>
      </c>
      <c r="C679" s="8" t="s">
        <v>4706</v>
      </c>
      <c r="D679">
        <v>0</v>
      </c>
      <c r="E679" s="8" t="s">
        <v>3348</v>
      </c>
      <c r="F679" s="8" t="s">
        <v>21</v>
      </c>
      <c r="G679" s="8"/>
      <c r="H679" s="8" t="s">
        <v>3239</v>
      </c>
      <c r="I679" s="8" t="s">
        <v>7188</v>
      </c>
    </row>
    <row r="680" spans="1:9" ht="12.75" customHeight="1" x14ac:dyDescent="0.3">
      <c r="A680" s="8" t="s">
        <v>3342</v>
      </c>
      <c r="B680" s="8" t="s">
        <v>3349</v>
      </c>
      <c r="C680" s="8" t="s">
        <v>4707</v>
      </c>
      <c r="D680">
        <v>1</v>
      </c>
      <c r="E680" s="8" t="s">
        <v>3351</v>
      </c>
      <c r="F680" s="8" t="s">
        <v>21</v>
      </c>
      <c r="G680" s="8"/>
      <c r="H680" s="8" t="s">
        <v>3239</v>
      </c>
      <c r="I680" s="8" t="s">
        <v>7189</v>
      </c>
    </row>
    <row r="681" spans="1:9" ht="12.75" customHeight="1" x14ac:dyDescent="0.3">
      <c r="A681" s="8" t="s">
        <v>3342</v>
      </c>
      <c r="B681" s="8" t="s">
        <v>3352</v>
      </c>
      <c r="C681" s="8" t="s">
        <v>4708</v>
      </c>
      <c r="D681">
        <v>0</v>
      </c>
      <c r="E681" s="8" t="s">
        <v>3354</v>
      </c>
      <c r="F681" s="8" t="s">
        <v>21</v>
      </c>
      <c r="G681" s="8"/>
      <c r="H681" s="8" t="s">
        <v>3239</v>
      </c>
      <c r="I681" s="8" t="s">
        <v>7190</v>
      </c>
    </row>
    <row r="682" spans="1:9" ht="12.75" customHeight="1" x14ac:dyDescent="0.3">
      <c r="A682" s="8" t="s">
        <v>3342</v>
      </c>
      <c r="B682" s="8" t="s">
        <v>3355</v>
      </c>
      <c r="C682" s="8" t="s">
        <v>4709</v>
      </c>
      <c r="D682">
        <v>1</v>
      </c>
      <c r="E682" s="8" t="s">
        <v>3357</v>
      </c>
      <c r="F682" s="8" t="s">
        <v>21</v>
      </c>
      <c r="G682" s="8"/>
      <c r="H682" s="8" t="s">
        <v>3239</v>
      </c>
      <c r="I682" s="8" t="s">
        <v>7191</v>
      </c>
    </row>
    <row r="683" spans="1:9" ht="12.75" customHeight="1" x14ac:dyDescent="0.3">
      <c r="A683" s="8" t="s">
        <v>3342</v>
      </c>
      <c r="B683" s="8" t="s">
        <v>3358</v>
      </c>
      <c r="C683" s="8" t="s">
        <v>4710</v>
      </c>
      <c r="D683">
        <v>0</v>
      </c>
      <c r="E683" s="8" t="s">
        <v>3360</v>
      </c>
      <c r="F683" s="8" t="s">
        <v>21</v>
      </c>
      <c r="G683" s="8"/>
      <c r="H683" s="8" t="s">
        <v>3239</v>
      </c>
      <c r="I683" s="8" t="s">
        <v>7192</v>
      </c>
    </row>
    <row r="684" spans="1:9" ht="12.75" customHeight="1" x14ac:dyDescent="0.3">
      <c r="A684" s="8" t="s">
        <v>3342</v>
      </c>
      <c r="B684" s="8" t="s">
        <v>3361</v>
      </c>
      <c r="C684" s="8" t="s">
        <v>4711</v>
      </c>
      <c r="D684">
        <v>-1</v>
      </c>
      <c r="E684" s="8" t="s">
        <v>3363</v>
      </c>
      <c r="F684" s="8" t="s">
        <v>21</v>
      </c>
      <c r="G684" s="8"/>
      <c r="H684" s="8" t="s">
        <v>3239</v>
      </c>
      <c r="I684" s="8" t="s">
        <v>7193</v>
      </c>
    </row>
    <row r="685" spans="1:9" ht="12.75" customHeight="1" x14ac:dyDescent="0.3">
      <c r="A685" s="8" t="s">
        <v>3342</v>
      </c>
      <c r="B685" s="8" t="s">
        <v>3364</v>
      </c>
      <c r="C685" s="8" t="s">
        <v>4712</v>
      </c>
      <c r="D685">
        <v>0</v>
      </c>
      <c r="E685" s="8" t="s">
        <v>3366</v>
      </c>
      <c r="F685" s="8" t="s">
        <v>21</v>
      </c>
      <c r="G685" s="8"/>
      <c r="H685" s="8" t="s">
        <v>3239</v>
      </c>
      <c r="I685" s="8" t="s">
        <v>7194</v>
      </c>
    </row>
    <row r="686" spans="1:9" ht="12.75" customHeight="1" x14ac:dyDescent="0.3">
      <c r="A686" s="8" t="s">
        <v>3342</v>
      </c>
      <c r="B686" s="8" t="s">
        <v>3367</v>
      </c>
      <c r="C686" s="8" t="s">
        <v>4713</v>
      </c>
      <c r="D686">
        <v>0</v>
      </c>
      <c r="E686" s="8" t="s">
        <v>3369</v>
      </c>
      <c r="F686" s="8" t="s">
        <v>21</v>
      </c>
      <c r="G686" s="8"/>
      <c r="H686" s="8" t="s">
        <v>3239</v>
      </c>
      <c r="I686" s="8" t="s">
        <v>7195</v>
      </c>
    </row>
    <row r="687" spans="1:9" ht="12.75" customHeight="1" x14ac:dyDescent="0.3">
      <c r="A687" s="8" t="s">
        <v>3370</v>
      </c>
      <c r="B687" s="8" t="s">
        <v>353</v>
      </c>
      <c r="C687" s="8" t="s">
        <v>4714</v>
      </c>
      <c r="D687">
        <v>15</v>
      </c>
      <c r="E687" s="8" t="s">
        <v>355</v>
      </c>
      <c r="F687" s="8" t="s">
        <v>21</v>
      </c>
      <c r="G687" s="8"/>
      <c r="H687" s="8" t="s">
        <v>3239</v>
      </c>
      <c r="I687" s="8" t="s">
        <v>7196</v>
      </c>
    </row>
    <row r="688" spans="1:9" ht="12.75" customHeight="1" x14ac:dyDescent="0.3">
      <c r="A688" s="8" t="s">
        <v>3372</v>
      </c>
      <c r="B688" s="8" t="s">
        <v>1009</v>
      </c>
      <c r="C688" s="8" t="s">
        <v>4715</v>
      </c>
      <c r="D688">
        <v>3</v>
      </c>
      <c r="E688" s="8" t="s">
        <v>1011</v>
      </c>
      <c r="F688" s="8" t="s">
        <v>21</v>
      </c>
      <c r="G688" s="8"/>
      <c r="H688" s="8" t="s">
        <v>3239</v>
      </c>
      <c r="I688" s="8" t="s">
        <v>7197</v>
      </c>
    </row>
    <row r="689" spans="1:9" ht="12.75" customHeight="1" x14ac:dyDescent="0.3">
      <c r="A689" s="8" t="s">
        <v>4332</v>
      </c>
      <c r="B689" s="8" t="s">
        <v>4716</v>
      </c>
      <c r="C689" s="8" t="s">
        <v>4717</v>
      </c>
      <c r="E689" s="8"/>
      <c r="F689" s="8" t="s">
        <v>21</v>
      </c>
      <c r="G689" s="8" t="s">
        <v>1824</v>
      </c>
      <c r="H689" s="8" t="s">
        <v>3236</v>
      </c>
      <c r="I689" s="8" t="s">
        <v>7198</v>
      </c>
    </row>
    <row r="690" spans="1:9" ht="12.75" customHeight="1" x14ac:dyDescent="0.3">
      <c r="A690" s="8" t="s">
        <v>4335</v>
      </c>
      <c r="B690" s="8" t="s">
        <v>547</v>
      </c>
      <c r="C690" s="8" t="s">
        <v>4718</v>
      </c>
      <c r="D690">
        <v>1500</v>
      </c>
      <c r="E690" s="8" t="s">
        <v>549</v>
      </c>
      <c r="F690" s="8" t="s">
        <v>21</v>
      </c>
      <c r="G690" s="8"/>
      <c r="H690" s="8" t="s">
        <v>3239</v>
      </c>
      <c r="I690" s="8" t="s">
        <v>7199</v>
      </c>
    </row>
    <row r="691" spans="1:9" ht="12.75" customHeight="1" x14ac:dyDescent="0.3">
      <c r="A691" s="8" t="s">
        <v>4337</v>
      </c>
      <c r="B691" s="8" t="s">
        <v>978</v>
      </c>
      <c r="C691" s="8" t="s">
        <v>4719</v>
      </c>
      <c r="D691">
        <v>29</v>
      </c>
      <c r="E691" s="8" t="s">
        <v>980</v>
      </c>
      <c r="F691" s="8" t="s">
        <v>21</v>
      </c>
      <c r="G691" s="8"/>
      <c r="H691" s="8" t="s">
        <v>3239</v>
      </c>
      <c r="I691" s="8" t="s">
        <v>7200</v>
      </c>
    </row>
    <row r="692" spans="1:9" ht="12.75" customHeight="1" x14ac:dyDescent="0.3">
      <c r="A692" s="8" t="s">
        <v>4339</v>
      </c>
      <c r="B692" s="8" t="s">
        <v>982</v>
      </c>
      <c r="C692" s="8" t="s">
        <v>4720</v>
      </c>
      <c r="D692">
        <v>1</v>
      </c>
      <c r="E692" s="8" t="s">
        <v>984</v>
      </c>
      <c r="F692" s="8" t="s">
        <v>21</v>
      </c>
      <c r="G692" s="8"/>
      <c r="H692" s="8" t="s">
        <v>3239</v>
      </c>
      <c r="I692" s="8" t="s">
        <v>7201</v>
      </c>
    </row>
    <row r="693" spans="1:9" ht="12.75" customHeight="1" x14ac:dyDescent="0.3">
      <c r="A693" s="8" t="s">
        <v>3377</v>
      </c>
      <c r="B693" s="8" t="s">
        <v>344</v>
      </c>
      <c r="C693" s="8" t="s">
        <v>4721</v>
      </c>
      <c r="D693">
        <v>0.79200000000000004</v>
      </c>
      <c r="E693" s="8" t="s">
        <v>346</v>
      </c>
      <c r="F693" s="8" t="s">
        <v>21</v>
      </c>
      <c r="G693" s="8"/>
      <c r="H693" s="8" t="s">
        <v>3239</v>
      </c>
      <c r="I693" s="8" t="s">
        <v>7202</v>
      </c>
    </row>
    <row r="694" spans="1:9" ht="12.75" customHeight="1" x14ac:dyDescent="0.3">
      <c r="A694" s="8" t="s">
        <v>3773</v>
      </c>
      <c r="B694" s="8" t="s">
        <v>3774</v>
      </c>
      <c r="C694" s="8" t="s">
        <v>4722</v>
      </c>
      <c r="E694" s="8"/>
      <c r="F694" s="8" t="s">
        <v>21</v>
      </c>
      <c r="G694" s="8" t="s">
        <v>54</v>
      </c>
      <c r="H694" s="8" t="s">
        <v>3236</v>
      </c>
      <c r="I694" s="8" t="s">
        <v>7203</v>
      </c>
    </row>
    <row r="695" spans="1:9" ht="12.75" customHeight="1" x14ac:dyDescent="0.3">
      <c r="A695" s="8" t="s">
        <v>3310</v>
      </c>
      <c r="B695" s="8" t="s">
        <v>23</v>
      </c>
      <c r="C695" s="8" t="s">
        <v>4723</v>
      </c>
      <c r="D695">
        <v>19</v>
      </c>
      <c r="E695" s="8" t="s">
        <v>25</v>
      </c>
      <c r="F695" s="8" t="s">
        <v>21</v>
      </c>
      <c r="G695" s="8"/>
      <c r="H695" s="8" t="s">
        <v>3239</v>
      </c>
      <c r="I695" s="8" t="s">
        <v>7204</v>
      </c>
    </row>
    <row r="696" spans="1:9" ht="12.75" customHeight="1" x14ac:dyDescent="0.3">
      <c r="A696" s="8" t="s">
        <v>3312</v>
      </c>
      <c r="B696" s="8" t="s">
        <v>26</v>
      </c>
      <c r="C696" s="8" t="s">
        <v>4724</v>
      </c>
      <c r="D696">
        <v>5.5</v>
      </c>
      <c r="E696" s="8" t="s">
        <v>27</v>
      </c>
      <c r="F696" s="8" t="s">
        <v>21</v>
      </c>
      <c r="G696" s="8"/>
      <c r="H696" s="8" t="s">
        <v>3239</v>
      </c>
      <c r="I696" s="8" t="s">
        <v>7205</v>
      </c>
    </row>
    <row r="697" spans="1:9" ht="12.75" customHeight="1" x14ac:dyDescent="0.3">
      <c r="A697" s="8" t="s">
        <v>3314</v>
      </c>
      <c r="B697" s="8" t="s">
        <v>28</v>
      </c>
      <c r="C697" s="8" t="s">
        <v>4725</v>
      </c>
      <c r="D697">
        <v>1.8</v>
      </c>
      <c r="E697" s="8" t="s">
        <v>29</v>
      </c>
      <c r="F697" s="8" t="s">
        <v>21</v>
      </c>
      <c r="G697" s="8"/>
      <c r="H697" s="8" t="s">
        <v>3239</v>
      </c>
      <c r="I697" s="8" t="s">
        <v>7206</v>
      </c>
    </row>
    <row r="698" spans="1:9" ht="12.75" customHeight="1" x14ac:dyDescent="0.3">
      <c r="A698" s="8" t="s">
        <v>3316</v>
      </c>
      <c r="B698" s="8" t="s">
        <v>754</v>
      </c>
      <c r="C698" s="8" t="s">
        <v>4726</v>
      </c>
      <c r="D698">
        <v>1.8</v>
      </c>
      <c r="E698" s="8" t="s">
        <v>756</v>
      </c>
      <c r="F698" s="8" t="s">
        <v>21</v>
      </c>
      <c r="G698" s="8"/>
      <c r="H698" s="8" t="s">
        <v>3239</v>
      </c>
      <c r="I698" s="8" t="s">
        <v>7207</v>
      </c>
    </row>
    <row r="699" spans="1:9" ht="12.75" customHeight="1" x14ac:dyDescent="0.3">
      <c r="A699" s="8" t="s">
        <v>3318</v>
      </c>
      <c r="B699" s="8" t="s">
        <v>1054</v>
      </c>
      <c r="C699" s="8" t="s">
        <v>4727</v>
      </c>
      <c r="D699" t="s">
        <v>1508</v>
      </c>
      <c r="E699" s="8" t="s">
        <v>1054</v>
      </c>
      <c r="F699" s="8" t="s">
        <v>21</v>
      </c>
      <c r="G699" s="8"/>
      <c r="H699" s="8" t="s">
        <v>3239</v>
      </c>
      <c r="I699" s="8" t="s">
        <v>7208</v>
      </c>
    </row>
    <row r="700" spans="1:9" ht="12.75" customHeight="1" x14ac:dyDescent="0.3">
      <c r="A700" s="8" t="s">
        <v>3320</v>
      </c>
      <c r="B700" s="8" t="s">
        <v>3321</v>
      </c>
      <c r="C700" s="8" t="s">
        <v>4728</v>
      </c>
      <c r="D700">
        <v>19</v>
      </c>
      <c r="E700" s="8" t="s">
        <v>3323</v>
      </c>
      <c r="F700" s="8" t="s">
        <v>21</v>
      </c>
      <c r="G700" s="8"/>
      <c r="H700" s="8" t="s">
        <v>3239</v>
      </c>
      <c r="I700" s="8" t="s">
        <v>7209</v>
      </c>
    </row>
    <row r="701" spans="1:9" ht="12.75" customHeight="1" x14ac:dyDescent="0.3">
      <c r="A701" s="8" t="s">
        <v>3320</v>
      </c>
      <c r="B701" s="8" t="s">
        <v>3324</v>
      </c>
      <c r="C701" s="8" t="s">
        <v>4729</v>
      </c>
      <c r="D701">
        <v>5.5</v>
      </c>
      <c r="E701" s="8" t="s">
        <v>3326</v>
      </c>
      <c r="F701" s="8" t="s">
        <v>21</v>
      </c>
      <c r="G701" s="8"/>
      <c r="H701" s="8" t="s">
        <v>3239</v>
      </c>
      <c r="I701" s="8" t="s">
        <v>7210</v>
      </c>
    </row>
    <row r="702" spans="1:9" ht="12.75" customHeight="1" x14ac:dyDescent="0.3">
      <c r="A702" s="8" t="s">
        <v>3320</v>
      </c>
      <c r="B702" s="8" t="s">
        <v>3327</v>
      </c>
      <c r="C702" s="8" t="s">
        <v>4730</v>
      </c>
      <c r="D702">
        <v>1.8</v>
      </c>
      <c r="E702" s="8" t="s">
        <v>3329</v>
      </c>
      <c r="F702" s="8" t="s">
        <v>21</v>
      </c>
      <c r="G702" s="8"/>
      <c r="H702" s="8" t="s">
        <v>3239</v>
      </c>
      <c r="I702" s="8" t="s">
        <v>7211</v>
      </c>
    </row>
    <row r="703" spans="1:9" ht="12.75" customHeight="1" x14ac:dyDescent="0.3">
      <c r="A703" s="8" t="s">
        <v>3330</v>
      </c>
      <c r="B703" s="8" t="s">
        <v>1013</v>
      </c>
      <c r="C703" s="8" t="s">
        <v>4731</v>
      </c>
      <c r="D703">
        <v>2.8</v>
      </c>
      <c r="E703" s="8" t="s">
        <v>1015</v>
      </c>
      <c r="F703" s="8" t="s">
        <v>21</v>
      </c>
      <c r="G703" s="8"/>
      <c r="H703" s="8" t="s">
        <v>3239</v>
      </c>
      <c r="I703" s="8" t="s">
        <v>7212</v>
      </c>
    </row>
    <row r="704" spans="1:9" ht="12.75" customHeight="1" x14ac:dyDescent="0.3">
      <c r="A704" s="8" t="s">
        <v>3332</v>
      </c>
      <c r="B704" s="8" t="s">
        <v>1049</v>
      </c>
      <c r="C704" s="8" t="s">
        <v>4732</v>
      </c>
      <c r="D704" t="s">
        <v>1374</v>
      </c>
      <c r="E704" s="8" t="s">
        <v>1049</v>
      </c>
      <c r="F704" s="8" t="s">
        <v>21</v>
      </c>
      <c r="G704" s="8"/>
      <c r="H704" s="8" t="s">
        <v>3239</v>
      </c>
      <c r="I704" s="8" t="s">
        <v>7213</v>
      </c>
    </row>
    <row r="705" spans="1:9" ht="12.75" customHeight="1" x14ac:dyDescent="0.3">
      <c r="A705" s="8" t="s">
        <v>3334</v>
      </c>
      <c r="B705" s="8" t="s">
        <v>32</v>
      </c>
      <c r="C705" s="8" t="s">
        <v>4733</v>
      </c>
      <c r="D705">
        <v>1.8</v>
      </c>
      <c r="E705" s="8" t="s">
        <v>33</v>
      </c>
      <c r="F705" s="8" t="s">
        <v>21</v>
      </c>
      <c r="G705" s="8"/>
      <c r="H705" s="8" t="s">
        <v>3239</v>
      </c>
      <c r="I705" s="8" t="s">
        <v>7214</v>
      </c>
    </row>
    <row r="706" spans="1:9" ht="12.75" customHeight="1" x14ac:dyDescent="0.3">
      <c r="A706" s="8" t="s">
        <v>3336</v>
      </c>
      <c r="B706" s="8" t="s">
        <v>36</v>
      </c>
      <c r="C706" s="8" t="s">
        <v>4734</v>
      </c>
      <c r="D706">
        <v>5125</v>
      </c>
      <c r="E706" s="8" t="s">
        <v>37</v>
      </c>
      <c r="F706" s="8" t="s">
        <v>21</v>
      </c>
      <c r="G706" s="8"/>
      <c r="H706" s="8" t="s">
        <v>3239</v>
      </c>
      <c r="I706" s="8" t="s">
        <v>7215</v>
      </c>
    </row>
    <row r="707" spans="1:9" ht="12.75" customHeight="1" x14ac:dyDescent="0.3">
      <c r="A707" s="8" t="s">
        <v>3338</v>
      </c>
      <c r="B707" s="8" t="s">
        <v>634</v>
      </c>
      <c r="C707" s="8" t="s">
        <v>4735</v>
      </c>
      <c r="D707">
        <v>5125</v>
      </c>
      <c r="E707" s="8" t="s">
        <v>636</v>
      </c>
      <c r="F707" s="8" t="s">
        <v>21</v>
      </c>
      <c r="G707" s="8"/>
      <c r="H707" s="8" t="s">
        <v>3239</v>
      </c>
      <c r="I707" s="8" t="s">
        <v>7216</v>
      </c>
    </row>
    <row r="708" spans="1:9" ht="12.75" customHeight="1" x14ac:dyDescent="0.3">
      <c r="A708" s="8" t="s">
        <v>3340</v>
      </c>
      <c r="B708" s="8" t="s">
        <v>39</v>
      </c>
      <c r="C708" s="8" t="s">
        <v>4736</v>
      </c>
      <c r="D708">
        <v>0</v>
      </c>
      <c r="E708" s="8" t="s">
        <v>40</v>
      </c>
      <c r="F708" s="8" t="s">
        <v>21</v>
      </c>
      <c r="G708" s="8"/>
      <c r="H708" s="8" t="s">
        <v>3239</v>
      </c>
      <c r="I708" s="8" t="s">
        <v>7217</v>
      </c>
    </row>
    <row r="709" spans="1:9" ht="12.75" customHeight="1" x14ac:dyDescent="0.3">
      <c r="A709" s="8" t="s">
        <v>3342</v>
      </c>
      <c r="B709" s="8" t="s">
        <v>3343</v>
      </c>
      <c r="C709" s="8" t="s">
        <v>4737</v>
      </c>
      <c r="D709">
        <v>0</v>
      </c>
      <c r="E709" s="8" t="s">
        <v>3345</v>
      </c>
      <c r="F709" s="8" t="s">
        <v>21</v>
      </c>
      <c r="G709" s="8"/>
      <c r="H709" s="8" t="s">
        <v>3239</v>
      </c>
      <c r="I709" s="8" t="s">
        <v>7218</v>
      </c>
    </row>
    <row r="710" spans="1:9" ht="12.75" customHeight="1" x14ac:dyDescent="0.3">
      <c r="A710" s="8" t="s">
        <v>3342</v>
      </c>
      <c r="B710" s="8" t="s">
        <v>3346</v>
      </c>
      <c r="C710" s="8" t="s">
        <v>4738</v>
      </c>
      <c r="D710">
        <v>0</v>
      </c>
      <c r="E710" s="8" t="s">
        <v>3348</v>
      </c>
      <c r="F710" s="8" t="s">
        <v>21</v>
      </c>
      <c r="G710" s="8"/>
      <c r="H710" s="8" t="s">
        <v>3239</v>
      </c>
      <c r="I710" s="8" t="s">
        <v>7219</v>
      </c>
    </row>
    <row r="711" spans="1:9" ht="12.75" customHeight="1" x14ac:dyDescent="0.3">
      <c r="A711" s="8" t="s">
        <v>3342</v>
      </c>
      <c r="B711" s="8" t="s">
        <v>3349</v>
      </c>
      <c r="C711" s="8" t="s">
        <v>4739</v>
      </c>
      <c r="D711">
        <v>1</v>
      </c>
      <c r="E711" s="8" t="s">
        <v>3351</v>
      </c>
      <c r="F711" s="8" t="s">
        <v>21</v>
      </c>
      <c r="G711" s="8"/>
      <c r="H711" s="8" t="s">
        <v>3239</v>
      </c>
      <c r="I711" s="8" t="s">
        <v>7220</v>
      </c>
    </row>
    <row r="712" spans="1:9" ht="12.75" customHeight="1" x14ac:dyDescent="0.3">
      <c r="A712" s="8" t="s">
        <v>3342</v>
      </c>
      <c r="B712" s="8" t="s">
        <v>3352</v>
      </c>
      <c r="C712" s="8" t="s">
        <v>4740</v>
      </c>
      <c r="D712">
        <v>0</v>
      </c>
      <c r="E712" s="8" t="s">
        <v>3354</v>
      </c>
      <c r="F712" s="8" t="s">
        <v>21</v>
      </c>
      <c r="G712" s="8"/>
      <c r="H712" s="8" t="s">
        <v>3239</v>
      </c>
      <c r="I712" s="8" t="s">
        <v>7221</v>
      </c>
    </row>
    <row r="713" spans="1:9" ht="12.75" customHeight="1" x14ac:dyDescent="0.3">
      <c r="A713" s="8" t="s">
        <v>3342</v>
      </c>
      <c r="B713" s="8" t="s">
        <v>3355</v>
      </c>
      <c r="C713" s="8" t="s">
        <v>4741</v>
      </c>
      <c r="D713">
        <v>1</v>
      </c>
      <c r="E713" s="8" t="s">
        <v>3357</v>
      </c>
      <c r="F713" s="8" t="s">
        <v>21</v>
      </c>
      <c r="G713" s="8"/>
      <c r="H713" s="8" t="s">
        <v>3239</v>
      </c>
      <c r="I713" s="8" t="s">
        <v>7222</v>
      </c>
    </row>
    <row r="714" spans="1:9" ht="12.75" customHeight="1" x14ac:dyDescent="0.3">
      <c r="A714" s="8" t="s">
        <v>3342</v>
      </c>
      <c r="B714" s="8" t="s">
        <v>3358</v>
      </c>
      <c r="C714" s="8" t="s">
        <v>4742</v>
      </c>
      <c r="D714">
        <v>0</v>
      </c>
      <c r="E714" s="8" t="s">
        <v>3360</v>
      </c>
      <c r="F714" s="8" t="s">
        <v>21</v>
      </c>
      <c r="G714" s="8"/>
      <c r="H714" s="8" t="s">
        <v>3239</v>
      </c>
      <c r="I714" s="8" t="s">
        <v>7223</v>
      </c>
    </row>
    <row r="715" spans="1:9" ht="12.75" customHeight="1" x14ac:dyDescent="0.3">
      <c r="A715" s="8" t="s">
        <v>3342</v>
      </c>
      <c r="B715" s="8" t="s">
        <v>3361</v>
      </c>
      <c r="C715" s="8" t="s">
        <v>4743</v>
      </c>
      <c r="D715">
        <v>-1</v>
      </c>
      <c r="E715" s="8" t="s">
        <v>3363</v>
      </c>
      <c r="F715" s="8" t="s">
        <v>21</v>
      </c>
      <c r="G715" s="8"/>
      <c r="H715" s="8" t="s">
        <v>3239</v>
      </c>
      <c r="I715" s="8" t="s">
        <v>7224</v>
      </c>
    </row>
    <row r="716" spans="1:9" ht="12.75" customHeight="1" x14ac:dyDescent="0.3">
      <c r="A716" s="8" t="s">
        <v>3342</v>
      </c>
      <c r="B716" s="8" t="s">
        <v>3364</v>
      </c>
      <c r="C716" s="8" t="s">
        <v>4744</v>
      </c>
      <c r="D716">
        <v>0</v>
      </c>
      <c r="E716" s="8" t="s">
        <v>3366</v>
      </c>
      <c r="F716" s="8" t="s">
        <v>21</v>
      </c>
      <c r="G716" s="8"/>
      <c r="H716" s="8" t="s">
        <v>3239</v>
      </c>
      <c r="I716" s="8" t="s">
        <v>7225</v>
      </c>
    </row>
    <row r="717" spans="1:9" ht="12.75" customHeight="1" x14ac:dyDescent="0.3">
      <c r="A717" s="8" t="s">
        <v>3342</v>
      </c>
      <c r="B717" s="8" t="s">
        <v>3367</v>
      </c>
      <c r="C717" s="8" t="s">
        <v>4745</v>
      </c>
      <c r="D717">
        <v>0</v>
      </c>
      <c r="E717" s="8" t="s">
        <v>3369</v>
      </c>
      <c r="F717" s="8" t="s">
        <v>21</v>
      </c>
      <c r="G717" s="8"/>
      <c r="H717" s="8" t="s">
        <v>3239</v>
      </c>
      <c r="I717" s="8" t="s">
        <v>7226</v>
      </c>
    </row>
    <row r="718" spans="1:9" ht="12.75" customHeight="1" x14ac:dyDescent="0.3">
      <c r="A718" s="8" t="s">
        <v>3370</v>
      </c>
      <c r="B718" s="8" t="s">
        <v>353</v>
      </c>
      <c r="C718" s="8" t="s">
        <v>4746</v>
      </c>
      <c r="D718">
        <v>5</v>
      </c>
      <c r="E718" s="8" t="s">
        <v>355</v>
      </c>
      <c r="F718" s="8" t="s">
        <v>21</v>
      </c>
      <c r="G718" s="8"/>
      <c r="H718" s="8" t="s">
        <v>3239</v>
      </c>
      <c r="I718" s="8" t="s">
        <v>7227</v>
      </c>
    </row>
    <row r="719" spans="1:9" ht="12.75" customHeight="1" x14ac:dyDescent="0.3">
      <c r="A719" s="8" t="s">
        <v>3372</v>
      </c>
      <c r="B719" s="8" t="s">
        <v>1009</v>
      </c>
      <c r="C719" s="8" t="s">
        <v>4747</v>
      </c>
      <c r="D719">
        <v>1.8</v>
      </c>
      <c r="E719" s="8" t="s">
        <v>1011</v>
      </c>
      <c r="F719" s="8" t="s">
        <v>21</v>
      </c>
      <c r="G719" s="8"/>
      <c r="H719" s="8" t="s">
        <v>3239</v>
      </c>
      <c r="I719" s="8" t="s">
        <v>7228</v>
      </c>
    </row>
    <row r="720" spans="1:9" ht="12.75" customHeight="1" x14ac:dyDescent="0.3">
      <c r="A720" s="8" t="s">
        <v>4086</v>
      </c>
      <c r="B720" s="8" t="s">
        <v>4748</v>
      </c>
      <c r="C720" s="8" t="s">
        <v>4749</v>
      </c>
      <c r="E720" s="8"/>
      <c r="F720" s="8" t="s">
        <v>21</v>
      </c>
      <c r="G720" s="8" t="s">
        <v>1824</v>
      </c>
      <c r="H720" s="8" t="s">
        <v>3236</v>
      </c>
      <c r="I720" s="8" t="s">
        <v>7229</v>
      </c>
    </row>
    <row r="721" spans="1:9" ht="12.75" customHeight="1" x14ac:dyDescent="0.3">
      <c r="A721" s="8" t="s">
        <v>3377</v>
      </c>
      <c r="B721" s="8" t="s">
        <v>344</v>
      </c>
      <c r="C721" s="8" t="s">
        <v>4750</v>
      </c>
      <c r="D721">
        <v>1.0249999999999999</v>
      </c>
      <c r="E721" s="8" t="s">
        <v>346</v>
      </c>
      <c r="F721" s="8" t="s">
        <v>21</v>
      </c>
      <c r="G721" s="8"/>
      <c r="H721" s="8" t="s">
        <v>3239</v>
      </c>
      <c r="I721" s="8" t="s">
        <v>7230</v>
      </c>
    </row>
    <row r="722" spans="1:9" ht="12.75" customHeight="1" x14ac:dyDescent="0.3">
      <c r="A722" s="8" t="s">
        <v>4751</v>
      </c>
      <c r="B722" s="8" t="s">
        <v>4752</v>
      </c>
      <c r="C722" s="8" t="s">
        <v>4753</v>
      </c>
      <c r="E722" s="8"/>
      <c r="F722" s="8" t="s">
        <v>21</v>
      </c>
      <c r="G722" s="8" t="s">
        <v>332</v>
      </c>
      <c r="H722" s="8" t="s">
        <v>3236</v>
      </c>
      <c r="I722" s="8" t="s">
        <v>7231</v>
      </c>
    </row>
    <row r="723" spans="1:9" ht="12.75" customHeight="1" x14ac:dyDescent="0.3">
      <c r="A723" s="8" t="s">
        <v>3283</v>
      </c>
      <c r="B723" s="8" t="s">
        <v>23</v>
      </c>
      <c r="C723" s="8" t="s">
        <v>4754</v>
      </c>
      <c r="D723">
        <v>8.5</v>
      </c>
      <c r="E723" s="8" t="s">
        <v>25</v>
      </c>
      <c r="F723" s="8" t="s">
        <v>21</v>
      </c>
      <c r="G723" s="8"/>
      <c r="H723" s="8" t="s">
        <v>3239</v>
      </c>
      <c r="I723" s="8" t="s">
        <v>7232</v>
      </c>
    </row>
    <row r="724" spans="1:9" ht="12.75" customHeight="1" x14ac:dyDescent="0.3">
      <c r="A724" s="8" t="s">
        <v>3285</v>
      </c>
      <c r="B724" s="8" t="s">
        <v>26</v>
      </c>
      <c r="C724" s="8" t="s">
        <v>4755</v>
      </c>
      <c r="D724">
        <v>5.5</v>
      </c>
      <c r="E724" s="8" t="s">
        <v>27</v>
      </c>
      <c r="F724" s="8" t="s">
        <v>21</v>
      </c>
      <c r="G724" s="8"/>
      <c r="H724" s="8" t="s">
        <v>3239</v>
      </c>
      <c r="I724" s="8" t="s">
        <v>7233</v>
      </c>
    </row>
    <row r="725" spans="1:9" ht="12.75" customHeight="1" x14ac:dyDescent="0.3">
      <c r="A725" s="8" t="s">
        <v>3287</v>
      </c>
      <c r="B725" s="8" t="s">
        <v>28</v>
      </c>
      <c r="C725" s="8" t="s">
        <v>4756</v>
      </c>
      <c r="D725">
        <v>7</v>
      </c>
      <c r="E725" s="8" t="s">
        <v>29</v>
      </c>
      <c r="F725" s="8" t="s">
        <v>21</v>
      </c>
      <c r="G725" s="8"/>
      <c r="H725" s="8" t="s">
        <v>3239</v>
      </c>
      <c r="I725" s="8" t="s">
        <v>7234</v>
      </c>
    </row>
    <row r="726" spans="1:9" ht="12.75" customHeight="1" x14ac:dyDescent="0.3">
      <c r="A726" s="8" t="s">
        <v>3289</v>
      </c>
      <c r="B726" s="8" t="s">
        <v>634</v>
      </c>
      <c r="C726" s="8" t="s">
        <v>4757</v>
      </c>
      <c r="D726">
        <v>2100</v>
      </c>
      <c r="E726" s="8" t="s">
        <v>636</v>
      </c>
      <c r="F726" s="8" t="s">
        <v>21</v>
      </c>
      <c r="G726" s="8"/>
      <c r="H726" s="8" t="s">
        <v>3239</v>
      </c>
      <c r="I726" s="8" t="s">
        <v>7235</v>
      </c>
    </row>
    <row r="727" spans="1:9" ht="12.75" customHeight="1" x14ac:dyDescent="0.3">
      <c r="A727" s="8" t="s">
        <v>3827</v>
      </c>
      <c r="B727" s="8" t="s">
        <v>55</v>
      </c>
      <c r="C727" s="8" t="s">
        <v>4758</v>
      </c>
      <c r="D727">
        <v>570</v>
      </c>
      <c r="E727" s="8" t="s">
        <v>55</v>
      </c>
      <c r="F727" s="8" t="s">
        <v>21</v>
      </c>
      <c r="G727" s="8"/>
      <c r="H727" s="8" t="s">
        <v>3239</v>
      </c>
      <c r="I727" s="8" t="s">
        <v>7236</v>
      </c>
    </row>
    <row r="728" spans="1:9" ht="12.75" customHeight="1" x14ac:dyDescent="0.3">
      <c r="A728" s="8" t="s">
        <v>4759</v>
      </c>
      <c r="B728" s="8" t="s">
        <v>4760</v>
      </c>
      <c r="C728" s="8" t="s">
        <v>4761</v>
      </c>
      <c r="E728" s="8"/>
      <c r="F728" s="8" t="s">
        <v>21</v>
      </c>
      <c r="G728" s="8" t="s">
        <v>334</v>
      </c>
      <c r="H728" s="8" t="s">
        <v>3236</v>
      </c>
      <c r="I728" s="8" t="s">
        <v>7237</v>
      </c>
    </row>
    <row r="729" spans="1:9" ht="12.75" customHeight="1" x14ac:dyDescent="0.3">
      <c r="A729" s="8" t="s">
        <v>3294</v>
      </c>
      <c r="B729" s="8" t="s">
        <v>23</v>
      </c>
      <c r="C729" s="8" t="s">
        <v>4762</v>
      </c>
      <c r="D729">
        <v>8.5</v>
      </c>
      <c r="E729" s="8" t="s">
        <v>25</v>
      </c>
      <c r="F729" s="8" t="s">
        <v>21</v>
      </c>
      <c r="G729" s="8"/>
      <c r="H729" s="8" t="s">
        <v>3239</v>
      </c>
      <c r="I729" s="8" t="s">
        <v>7238</v>
      </c>
    </row>
    <row r="730" spans="1:9" ht="12.75" customHeight="1" x14ac:dyDescent="0.3">
      <c r="A730" s="8" t="s">
        <v>3296</v>
      </c>
      <c r="B730" s="8" t="s">
        <v>26</v>
      </c>
      <c r="C730" s="8" t="s">
        <v>4763</v>
      </c>
      <c r="D730">
        <v>5.5</v>
      </c>
      <c r="E730" s="8" t="s">
        <v>27</v>
      </c>
      <c r="F730" s="8" t="s">
        <v>21</v>
      </c>
      <c r="G730" s="8"/>
      <c r="H730" s="8" t="s">
        <v>3239</v>
      </c>
      <c r="I730" s="8" t="s">
        <v>7239</v>
      </c>
    </row>
    <row r="731" spans="1:9" ht="12.75" customHeight="1" x14ac:dyDescent="0.3">
      <c r="A731" s="8" t="s">
        <v>3298</v>
      </c>
      <c r="B731" s="8" t="s">
        <v>28</v>
      </c>
      <c r="C731" s="8" t="s">
        <v>4764</v>
      </c>
      <c r="D731">
        <v>7</v>
      </c>
      <c r="E731" s="8" t="s">
        <v>29</v>
      </c>
      <c r="F731" s="8" t="s">
        <v>21</v>
      </c>
      <c r="G731" s="8"/>
      <c r="H731" s="8" t="s">
        <v>3239</v>
      </c>
      <c r="I731" s="8" t="s">
        <v>7240</v>
      </c>
    </row>
    <row r="732" spans="1:9" ht="12.75" customHeight="1" x14ac:dyDescent="0.3">
      <c r="A732" s="8" t="s">
        <v>3300</v>
      </c>
      <c r="B732" s="8" t="s">
        <v>634</v>
      </c>
      <c r="C732" s="8" t="s">
        <v>4765</v>
      </c>
      <c r="D732">
        <v>2100</v>
      </c>
      <c r="E732" s="8" t="s">
        <v>636</v>
      </c>
      <c r="F732" s="8" t="s">
        <v>21</v>
      </c>
      <c r="G732" s="8"/>
      <c r="H732" s="8" t="s">
        <v>3239</v>
      </c>
      <c r="I732" s="8" t="s">
        <v>7241</v>
      </c>
    </row>
    <row r="733" spans="1:9" ht="12.75" customHeight="1" x14ac:dyDescent="0.3">
      <c r="A733" s="8" t="s">
        <v>4766</v>
      </c>
      <c r="B733" s="8" t="s">
        <v>4767</v>
      </c>
      <c r="C733" s="8" t="s">
        <v>4768</v>
      </c>
      <c r="E733" s="8"/>
      <c r="F733" s="8" t="s">
        <v>21</v>
      </c>
      <c r="G733" s="8" t="s">
        <v>54</v>
      </c>
      <c r="H733" s="8" t="s">
        <v>3236</v>
      </c>
      <c r="I733" s="8" t="s">
        <v>7242</v>
      </c>
    </row>
    <row r="734" spans="1:9" ht="12.75" customHeight="1" x14ac:dyDescent="0.3">
      <c r="A734" s="8" t="s">
        <v>3310</v>
      </c>
      <c r="B734" s="8" t="s">
        <v>23</v>
      </c>
      <c r="C734" s="8" t="s">
        <v>4769</v>
      </c>
      <c r="D734">
        <v>8.5</v>
      </c>
      <c r="E734" s="8" t="s">
        <v>25</v>
      </c>
      <c r="F734" s="8" t="s">
        <v>21</v>
      </c>
      <c r="G734" s="8"/>
      <c r="H734" s="8" t="s">
        <v>3239</v>
      </c>
      <c r="I734" s="8" t="s">
        <v>7243</v>
      </c>
    </row>
    <row r="735" spans="1:9" ht="12.75" customHeight="1" x14ac:dyDescent="0.3">
      <c r="A735" s="8" t="s">
        <v>3312</v>
      </c>
      <c r="B735" s="8" t="s">
        <v>26</v>
      </c>
      <c r="C735" s="8" t="s">
        <v>4770</v>
      </c>
      <c r="D735">
        <v>5.5</v>
      </c>
      <c r="E735" s="8" t="s">
        <v>27</v>
      </c>
      <c r="F735" s="8" t="s">
        <v>21</v>
      </c>
      <c r="G735" s="8"/>
      <c r="H735" s="8" t="s">
        <v>3239</v>
      </c>
      <c r="I735" s="8" t="s">
        <v>7244</v>
      </c>
    </row>
    <row r="736" spans="1:9" ht="12.75" customHeight="1" x14ac:dyDescent="0.3">
      <c r="A736" s="8" t="s">
        <v>3314</v>
      </c>
      <c r="B736" s="8" t="s">
        <v>28</v>
      </c>
      <c r="C736" s="8" t="s">
        <v>4771</v>
      </c>
      <c r="D736">
        <v>7</v>
      </c>
      <c r="E736" s="8" t="s">
        <v>29</v>
      </c>
      <c r="F736" s="8" t="s">
        <v>21</v>
      </c>
      <c r="G736" s="8"/>
      <c r="H736" s="8" t="s">
        <v>3239</v>
      </c>
      <c r="I736" s="8" t="s">
        <v>7245</v>
      </c>
    </row>
    <row r="737" spans="1:9" ht="12.75" customHeight="1" x14ac:dyDescent="0.3">
      <c r="A737" s="8" t="s">
        <v>3318</v>
      </c>
      <c r="B737" s="8" t="s">
        <v>1054</v>
      </c>
      <c r="C737" s="8" t="s">
        <v>4772</v>
      </c>
      <c r="D737" t="s">
        <v>24</v>
      </c>
      <c r="E737" s="8" t="s">
        <v>1054</v>
      </c>
      <c r="F737" s="8" t="s">
        <v>21</v>
      </c>
      <c r="G737" s="8"/>
      <c r="H737" s="8" t="s">
        <v>3239</v>
      </c>
      <c r="I737" s="8" t="s">
        <v>7246</v>
      </c>
    </row>
    <row r="738" spans="1:9" ht="12.75" customHeight="1" x14ac:dyDescent="0.3">
      <c r="A738" s="8" t="s">
        <v>3320</v>
      </c>
      <c r="B738" s="8" t="s">
        <v>3321</v>
      </c>
      <c r="C738" s="8" t="s">
        <v>4773</v>
      </c>
      <c r="D738" t="s">
        <v>24</v>
      </c>
      <c r="E738" s="8" t="s">
        <v>3323</v>
      </c>
      <c r="F738" s="8" t="s">
        <v>21</v>
      </c>
      <c r="G738" s="8"/>
      <c r="H738" s="8" t="s">
        <v>3239</v>
      </c>
      <c r="I738" s="8" t="s">
        <v>7247</v>
      </c>
    </row>
    <row r="739" spans="1:9" ht="12.75" customHeight="1" x14ac:dyDescent="0.3">
      <c r="A739" s="8" t="s">
        <v>3320</v>
      </c>
      <c r="B739" s="8" t="s">
        <v>3324</v>
      </c>
      <c r="C739" s="8" t="s">
        <v>4774</v>
      </c>
      <c r="D739" t="s">
        <v>24</v>
      </c>
      <c r="E739" s="8" t="s">
        <v>3326</v>
      </c>
      <c r="F739" s="8" t="s">
        <v>21</v>
      </c>
      <c r="G739" s="8"/>
      <c r="H739" s="8" t="s">
        <v>3239</v>
      </c>
      <c r="I739" s="8" t="s">
        <v>7248</v>
      </c>
    </row>
    <row r="740" spans="1:9" ht="12.75" customHeight="1" x14ac:dyDescent="0.3">
      <c r="A740" s="8" t="s">
        <v>3320</v>
      </c>
      <c r="B740" s="8" t="s">
        <v>3327</v>
      </c>
      <c r="C740" s="8" t="s">
        <v>4775</v>
      </c>
      <c r="D740" t="s">
        <v>24</v>
      </c>
      <c r="E740" s="8" t="s">
        <v>3329</v>
      </c>
      <c r="F740" s="8" t="s">
        <v>21</v>
      </c>
      <c r="G740" s="8"/>
      <c r="H740" s="8" t="s">
        <v>3239</v>
      </c>
      <c r="I740" s="8" t="s">
        <v>7249</v>
      </c>
    </row>
    <row r="741" spans="1:9" ht="12.75" customHeight="1" x14ac:dyDescent="0.3">
      <c r="A741" s="8" t="s">
        <v>3330</v>
      </c>
      <c r="B741" s="8" t="s">
        <v>1013</v>
      </c>
      <c r="C741" s="8" t="s">
        <v>4776</v>
      </c>
      <c r="D741" t="s">
        <v>24</v>
      </c>
      <c r="E741" s="8" t="s">
        <v>1015</v>
      </c>
      <c r="F741" s="8" t="s">
        <v>21</v>
      </c>
      <c r="G741" s="8"/>
      <c r="H741" s="8" t="s">
        <v>3239</v>
      </c>
      <c r="I741" s="8" t="s">
        <v>7250</v>
      </c>
    </row>
    <row r="742" spans="1:9" ht="12.75" customHeight="1" x14ac:dyDescent="0.3">
      <c r="A742" s="8" t="s">
        <v>3332</v>
      </c>
      <c r="B742" s="8" t="s">
        <v>1049</v>
      </c>
      <c r="C742" s="8" t="s">
        <v>4777</v>
      </c>
      <c r="D742" t="s">
        <v>24</v>
      </c>
      <c r="E742" s="8" t="s">
        <v>1049</v>
      </c>
      <c r="F742" s="8" t="s">
        <v>21</v>
      </c>
      <c r="G742" s="8"/>
      <c r="H742" s="8" t="s">
        <v>3239</v>
      </c>
      <c r="I742" s="8" t="s">
        <v>7251</v>
      </c>
    </row>
    <row r="743" spans="1:9" ht="12.75" customHeight="1" x14ac:dyDescent="0.3">
      <c r="A743" s="8" t="s">
        <v>3334</v>
      </c>
      <c r="B743" s="8" t="s">
        <v>32</v>
      </c>
      <c r="C743" s="8" t="s">
        <v>4778</v>
      </c>
      <c r="D743" t="s">
        <v>24</v>
      </c>
      <c r="E743" s="8" t="s">
        <v>33</v>
      </c>
      <c r="F743" s="8" t="s">
        <v>21</v>
      </c>
      <c r="G743" s="8"/>
      <c r="H743" s="8" t="s">
        <v>3239</v>
      </c>
      <c r="I743" s="8" t="s">
        <v>7252</v>
      </c>
    </row>
    <row r="744" spans="1:9" ht="12.75" customHeight="1" x14ac:dyDescent="0.3">
      <c r="A744" s="8" t="s">
        <v>3336</v>
      </c>
      <c r="B744" s="8" t="s">
        <v>36</v>
      </c>
      <c r="C744" s="8" t="s">
        <v>4779</v>
      </c>
      <c r="D744">
        <v>2000</v>
      </c>
      <c r="E744" s="8" t="s">
        <v>37</v>
      </c>
      <c r="F744" s="8" t="s">
        <v>21</v>
      </c>
      <c r="G744" s="8"/>
      <c r="H744" s="8" t="s">
        <v>3239</v>
      </c>
      <c r="I744" s="8" t="s">
        <v>7253</v>
      </c>
    </row>
    <row r="745" spans="1:9" ht="12.75" customHeight="1" x14ac:dyDescent="0.3">
      <c r="A745" s="8" t="s">
        <v>3338</v>
      </c>
      <c r="B745" s="8" t="s">
        <v>634</v>
      </c>
      <c r="C745" s="8" t="s">
        <v>4780</v>
      </c>
      <c r="D745">
        <v>2100</v>
      </c>
      <c r="E745" s="8" t="s">
        <v>636</v>
      </c>
      <c r="F745" s="8" t="s">
        <v>21</v>
      </c>
      <c r="G745" s="8"/>
      <c r="H745" s="8" t="s">
        <v>3239</v>
      </c>
      <c r="I745" s="8" t="s">
        <v>7254</v>
      </c>
    </row>
    <row r="746" spans="1:9" ht="12.75" customHeight="1" x14ac:dyDescent="0.3">
      <c r="A746" s="8" t="s">
        <v>3340</v>
      </c>
      <c r="B746" s="8" t="s">
        <v>39</v>
      </c>
      <c r="C746" s="8" t="s">
        <v>4781</v>
      </c>
      <c r="D746">
        <v>5</v>
      </c>
      <c r="E746" s="8" t="s">
        <v>40</v>
      </c>
      <c r="F746" s="8" t="s">
        <v>21</v>
      </c>
      <c r="G746" s="8"/>
      <c r="H746" s="8" t="s">
        <v>3239</v>
      </c>
      <c r="I746" s="8" t="s">
        <v>7255</v>
      </c>
    </row>
    <row r="747" spans="1:9" ht="12.75" customHeight="1" x14ac:dyDescent="0.3">
      <c r="A747" s="8" t="s">
        <v>3855</v>
      </c>
      <c r="B747" s="8" t="s">
        <v>982</v>
      </c>
      <c r="C747" s="8" t="s">
        <v>4782</v>
      </c>
      <c r="D747">
        <v>1</v>
      </c>
      <c r="E747" s="8" t="s">
        <v>984</v>
      </c>
      <c r="F747" s="8" t="s">
        <v>21</v>
      </c>
      <c r="G747" s="8"/>
      <c r="H747" s="8" t="s">
        <v>3239</v>
      </c>
      <c r="I747" s="8" t="s">
        <v>7256</v>
      </c>
    </row>
    <row r="748" spans="1:9" ht="12.75" customHeight="1" x14ac:dyDescent="0.3">
      <c r="A748" s="8" t="s">
        <v>3342</v>
      </c>
      <c r="B748" s="8" t="s">
        <v>3343</v>
      </c>
      <c r="C748" s="8" t="s">
        <v>4783</v>
      </c>
      <c r="D748" t="s">
        <v>24</v>
      </c>
      <c r="E748" s="8" t="s">
        <v>3345</v>
      </c>
      <c r="F748" s="8" t="s">
        <v>21</v>
      </c>
      <c r="G748" s="8"/>
      <c r="H748" s="8" t="s">
        <v>3239</v>
      </c>
      <c r="I748" s="8" t="s">
        <v>7257</v>
      </c>
    </row>
    <row r="749" spans="1:9" ht="12.75" customHeight="1" x14ac:dyDescent="0.3">
      <c r="A749" s="8" t="s">
        <v>3342</v>
      </c>
      <c r="B749" s="8" t="s">
        <v>3346</v>
      </c>
      <c r="C749" s="8" t="s">
        <v>4784</v>
      </c>
      <c r="D749" t="s">
        <v>24</v>
      </c>
      <c r="E749" s="8" t="s">
        <v>3348</v>
      </c>
      <c r="F749" s="8" t="s">
        <v>21</v>
      </c>
      <c r="G749" s="8"/>
      <c r="H749" s="8" t="s">
        <v>3239</v>
      </c>
      <c r="I749" s="8" t="s">
        <v>7258</v>
      </c>
    </row>
    <row r="750" spans="1:9" ht="12.75" customHeight="1" x14ac:dyDescent="0.3">
      <c r="A750" s="8" t="s">
        <v>3342</v>
      </c>
      <c r="B750" s="8" t="s">
        <v>3349</v>
      </c>
      <c r="C750" s="8" t="s">
        <v>4785</v>
      </c>
      <c r="D750" t="s">
        <v>24</v>
      </c>
      <c r="E750" s="8" t="s">
        <v>3351</v>
      </c>
      <c r="F750" s="8" t="s">
        <v>21</v>
      </c>
      <c r="G750" s="8"/>
      <c r="H750" s="8" t="s">
        <v>3239</v>
      </c>
      <c r="I750" s="8" t="s">
        <v>7259</v>
      </c>
    </row>
    <row r="751" spans="1:9" ht="12.75" customHeight="1" x14ac:dyDescent="0.3">
      <c r="A751" s="8" t="s">
        <v>3342</v>
      </c>
      <c r="B751" s="8" t="s">
        <v>3352</v>
      </c>
      <c r="C751" s="8" t="s">
        <v>4786</v>
      </c>
      <c r="D751" t="s">
        <v>24</v>
      </c>
      <c r="E751" s="8" t="s">
        <v>3354</v>
      </c>
      <c r="F751" s="8" t="s">
        <v>21</v>
      </c>
      <c r="G751" s="8"/>
      <c r="H751" s="8" t="s">
        <v>3239</v>
      </c>
      <c r="I751" s="8" t="s">
        <v>7260</v>
      </c>
    </row>
    <row r="752" spans="1:9" ht="12.75" customHeight="1" x14ac:dyDescent="0.3">
      <c r="A752" s="8" t="s">
        <v>3342</v>
      </c>
      <c r="B752" s="8" t="s">
        <v>3355</v>
      </c>
      <c r="C752" s="8" t="s">
        <v>4787</v>
      </c>
      <c r="D752" t="s">
        <v>24</v>
      </c>
      <c r="E752" s="8" t="s">
        <v>3357</v>
      </c>
      <c r="F752" s="8" t="s">
        <v>21</v>
      </c>
      <c r="G752" s="8"/>
      <c r="H752" s="8" t="s">
        <v>3239</v>
      </c>
      <c r="I752" s="8" t="s">
        <v>7261</v>
      </c>
    </row>
    <row r="753" spans="1:9" ht="12.75" customHeight="1" x14ac:dyDescent="0.3">
      <c r="A753" s="8" t="s">
        <v>3342</v>
      </c>
      <c r="B753" s="8" t="s">
        <v>3358</v>
      </c>
      <c r="C753" s="8" t="s">
        <v>4788</v>
      </c>
      <c r="D753" t="s">
        <v>24</v>
      </c>
      <c r="E753" s="8" t="s">
        <v>3360</v>
      </c>
      <c r="F753" s="8" t="s">
        <v>21</v>
      </c>
      <c r="G753" s="8"/>
      <c r="H753" s="8" t="s">
        <v>3239</v>
      </c>
      <c r="I753" s="8" t="s">
        <v>7262</v>
      </c>
    </row>
    <row r="754" spans="1:9" ht="12.75" customHeight="1" x14ac:dyDescent="0.3">
      <c r="A754" s="8" t="s">
        <v>3342</v>
      </c>
      <c r="B754" s="8" t="s">
        <v>3361</v>
      </c>
      <c r="C754" s="8" t="s">
        <v>4789</v>
      </c>
      <c r="D754" t="s">
        <v>24</v>
      </c>
      <c r="E754" s="8" t="s">
        <v>3363</v>
      </c>
      <c r="F754" s="8" t="s">
        <v>21</v>
      </c>
      <c r="G754" s="8"/>
      <c r="H754" s="8" t="s">
        <v>3239</v>
      </c>
      <c r="I754" s="8" t="s">
        <v>7263</v>
      </c>
    </row>
    <row r="755" spans="1:9" ht="12.75" customHeight="1" x14ac:dyDescent="0.3">
      <c r="A755" s="8" t="s">
        <v>3342</v>
      </c>
      <c r="B755" s="8" t="s">
        <v>3364</v>
      </c>
      <c r="C755" s="8" t="s">
        <v>4790</v>
      </c>
      <c r="D755" t="s">
        <v>24</v>
      </c>
      <c r="E755" s="8" t="s">
        <v>3366</v>
      </c>
      <c r="F755" s="8" t="s">
        <v>21</v>
      </c>
      <c r="G755" s="8"/>
      <c r="H755" s="8" t="s">
        <v>3239</v>
      </c>
      <c r="I755" s="8" t="s">
        <v>7264</v>
      </c>
    </row>
    <row r="756" spans="1:9" ht="12.75" customHeight="1" x14ac:dyDescent="0.3">
      <c r="A756" s="8" t="s">
        <v>3342</v>
      </c>
      <c r="B756" s="8" t="s">
        <v>3367</v>
      </c>
      <c r="C756" s="8" t="s">
        <v>4791</v>
      </c>
      <c r="D756" t="s">
        <v>24</v>
      </c>
      <c r="E756" s="8" t="s">
        <v>3369</v>
      </c>
      <c r="F756" s="8" t="s">
        <v>21</v>
      </c>
      <c r="G756" s="8"/>
      <c r="H756" s="8" t="s">
        <v>3239</v>
      </c>
      <c r="I756" s="8" t="s">
        <v>7265</v>
      </c>
    </row>
    <row r="757" spans="1:9" ht="12.75" customHeight="1" x14ac:dyDescent="0.3">
      <c r="A757" s="8" t="s">
        <v>3372</v>
      </c>
      <c r="B757" s="8" t="s">
        <v>1009</v>
      </c>
      <c r="C757" s="8" t="s">
        <v>4792</v>
      </c>
      <c r="D757" t="s">
        <v>24</v>
      </c>
      <c r="E757" s="8" t="s">
        <v>1011</v>
      </c>
      <c r="F757" s="8" t="s">
        <v>21</v>
      </c>
      <c r="G757" s="8"/>
      <c r="H757" s="8" t="s">
        <v>3239</v>
      </c>
      <c r="I757" s="8" t="s">
        <v>7266</v>
      </c>
    </row>
    <row r="758" spans="1:9" ht="12.75" customHeight="1" x14ac:dyDescent="0.3">
      <c r="A758" s="8" t="s">
        <v>3804</v>
      </c>
      <c r="B758" s="8" t="s">
        <v>56</v>
      </c>
      <c r="C758" s="8" t="s">
        <v>4793</v>
      </c>
      <c r="E758" s="8"/>
      <c r="F758" s="8" t="s">
        <v>21</v>
      </c>
      <c r="G758" s="8" t="s">
        <v>333</v>
      </c>
      <c r="H758" s="8" t="s">
        <v>3236</v>
      </c>
      <c r="I758" s="8" t="s">
        <v>7267</v>
      </c>
    </row>
    <row r="759" spans="1:9" ht="12.75" customHeight="1" x14ac:dyDescent="0.3">
      <c r="A759" s="8" t="s">
        <v>51</v>
      </c>
      <c r="B759" s="8" t="s">
        <v>23</v>
      </c>
      <c r="C759" s="8" t="s">
        <v>4794</v>
      </c>
      <c r="D759">
        <v>15</v>
      </c>
      <c r="E759" s="8" t="s">
        <v>25</v>
      </c>
      <c r="F759" s="8" t="s">
        <v>21</v>
      </c>
      <c r="G759" s="8"/>
      <c r="H759" s="8" t="s">
        <v>3239</v>
      </c>
      <c r="I759" s="8" t="s">
        <v>7268</v>
      </c>
    </row>
    <row r="760" spans="1:9" ht="12.75" customHeight="1" x14ac:dyDescent="0.3">
      <c r="A760" s="8" t="s">
        <v>52</v>
      </c>
      <c r="B760" s="8" t="s">
        <v>26</v>
      </c>
      <c r="C760" s="8" t="s">
        <v>4795</v>
      </c>
      <c r="D760">
        <v>0.28999999999999998</v>
      </c>
      <c r="E760" s="8" t="s">
        <v>27</v>
      </c>
      <c r="F760" s="8" t="s">
        <v>21</v>
      </c>
      <c r="G760" s="8"/>
      <c r="H760" s="8" t="s">
        <v>3239</v>
      </c>
      <c r="I760" s="8" t="s">
        <v>7269</v>
      </c>
    </row>
    <row r="761" spans="1:9" ht="12.75" customHeight="1" x14ac:dyDescent="0.3">
      <c r="A761" s="8" t="s">
        <v>53</v>
      </c>
      <c r="B761" s="8" t="s">
        <v>28</v>
      </c>
      <c r="C761" s="8" t="s">
        <v>4796</v>
      </c>
      <c r="D761">
        <v>2</v>
      </c>
      <c r="E761" s="8" t="s">
        <v>29</v>
      </c>
      <c r="F761" s="8" t="s">
        <v>21</v>
      </c>
      <c r="G761" s="8"/>
      <c r="H761" s="8" t="s">
        <v>3239</v>
      </c>
      <c r="I761" s="8" t="s">
        <v>7270</v>
      </c>
    </row>
    <row r="762" spans="1:9" ht="12.75" customHeight="1" x14ac:dyDescent="0.3">
      <c r="A762" s="8" t="s">
        <v>3278</v>
      </c>
      <c r="B762" s="8" t="s">
        <v>634</v>
      </c>
      <c r="C762" s="8" t="s">
        <v>4797</v>
      </c>
      <c r="D762">
        <v>14700</v>
      </c>
      <c r="E762" s="8" t="s">
        <v>636</v>
      </c>
      <c r="F762" s="8" t="s">
        <v>21</v>
      </c>
      <c r="G762" s="8"/>
      <c r="H762" s="8" t="s">
        <v>3239</v>
      </c>
      <c r="I762" s="8" t="s">
        <v>7271</v>
      </c>
    </row>
    <row r="763" spans="1:9" ht="12.75" customHeight="1" x14ac:dyDescent="0.3">
      <c r="A763" s="8" t="s">
        <v>3810</v>
      </c>
      <c r="B763" s="8" t="s">
        <v>42</v>
      </c>
      <c r="C763" s="8" t="s">
        <v>4798</v>
      </c>
      <c r="D763" t="s">
        <v>24</v>
      </c>
      <c r="E763" s="8" t="s">
        <v>43</v>
      </c>
      <c r="F763" s="8" t="s">
        <v>21</v>
      </c>
      <c r="G763" s="8"/>
      <c r="H763" s="8" t="s">
        <v>3239</v>
      </c>
      <c r="I763" s="8" t="s">
        <v>7272</v>
      </c>
    </row>
    <row r="764" spans="1:9" ht="12.75" customHeight="1" x14ac:dyDescent="0.3">
      <c r="A764" s="8" t="s">
        <v>3812</v>
      </c>
      <c r="B764" s="8" t="s">
        <v>45</v>
      </c>
      <c r="C764" s="8" t="s">
        <v>4799</v>
      </c>
      <c r="D764" t="s">
        <v>24</v>
      </c>
      <c r="E764" s="8" t="s">
        <v>46</v>
      </c>
      <c r="F764" s="8" t="s">
        <v>21</v>
      </c>
      <c r="G764" s="8"/>
      <c r="H764" s="8" t="s">
        <v>3239</v>
      </c>
      <c r="I764" s="8" t="s">
        <v>7273</v>
      </c>
    </row>
    <row r="765" spans="1:9" ht="12.75" customHeight="1" x14ac:dyDescent="0.3">
      <c r="A765" s="8" t="s">
        <v>3814</v>
      </c>
      <c r="B765" s="8" t="s">
        <v>55</v>
      </c>
      <c r="C765" s="8" t="s">
        <v>4800</v>
      </c>
      <c r="D765">
        <v>300</v>
      </c>
      <c r="E765" s="8" t="s">
        <v>55</v>
      </c>
      <c r="F765" s="8" t="s">
        <v>21</v>
      </c>
      <c r="G765" s="8"/>
      <c r="H765" s="8" t="s">
        <v>3239</v>
      </c>
      <c r="I765" s="8" t="s">
        <v>7274</v>
      </c>
    </row>
    <row r="766" spans="1:9" ht="12.75" customHeight="1" x14ac:dyDescent="0.3">
      <c r="A766" s="8" t="s">
        <v>3816</v>
      </c>
      <c r="B766" s="8" t="s">
        <v>3817</v>
      </c>
      <c r="C766" s="8" t="s">
        <v>4801</v>
      </c>
      <c r="E766" s="8"/>
      <c r="F766" s="8" t="s">
        <v>21</v>
      </c>
      <c r="G766" s="8" t="s">
        <v>332</v>
      </c>
      <c r="H766" s="8" t="s">
        <v>3236</v>
      </c>
      <c r="I766" s="8" t="s">
        <v>7275</v>
      </c>
    </row>
    <row r="767" spans="1:9" ht="12.75" customHeight="1" x14ac:dyDescent="0.3">
      <c r="A767" s="8" t="s">
        <v>3283</v>
      </c>
      <c r="B767" s="8" t="s">
        <v>23</v>
      </c>
      <c r="C767" s="8" t="s">
        <v>4802</v>
      </c>
      <c r="D767">
        <v>15</v>
      </c>
      <c r="E767" s="8" t="s">
        <v>25</v>
      </c>
      <c r="F767" s="8" t="s">
        <v>21</v>
      </c>
      <c r="G767" s="8"/>
      <c r="H767" s="8" t="s">
        <v>3239</v>
      </c>
      <c r="I767" s="8" t="s">
        <v>7276</v>
      </c>
    </row>
    <row r="768" spans="1:9" ht="12.75" customHeight="1" x14ac:dyDescent="0.3">
      <c r="A768" s="8" t="s">
        <v>3285</v>
      </c>
      <c r="B768" s="8" t="s">
        <v>26</v>
      </c>
      <c r="C768" s="8" t="s">
        <v>4803</v>
      </c>
      <c r="D768">
        <v>0.28999999999999998</v>
      </c>
      <c r="E768" s="8" t="s">
        <v>27</v>
      </c>
      <c r="F768" s="8" t="s">
        <v>21</v>
      </c>
      <c r="G768" s="8"/>
      <c r="H768" s="8" t="s">
        <v>3239</v>
      </c>
      <c r="I768" s="8" t="s">
        <v>7277</v>
      </c>
    </row>
    <row r="769" spans="1:9" ht="12.75" customHeight="1" x14ac:dyDescent="0.3">
      <c r="A769" s="8" t="s">
        <v>3287</v>
      </c>
      <c r="B769" s="8" t="s">
        <v>28</v>
      </c>
      <c r="C769" s="8" t="s">
        <v>4804</v>
      </c>
      <c r="D769">
        <v>2</v>
      </c>
      <c r="E769" s="8" t="s">
        <v>29</v>
      </c>
      <c r="F769" s="8" t="s">
        <v>21</v>
      </c>
      <c r="G769" s="8"/>
      <c r="H769" s="8" t="s">
        <v>3239</v>
      </c>
      <c r="I769" s="8" t="s">
        <v>7278</v>
      </c>
    </row>
    <row r="770" spans="1:9" ht="12.75" customHeight="1" x14ac:dyDescent="0.3">
      <c r="A770" s="8" t="s">
        <v>3289</v>
      </c>
      <c r="B770" s="8" t="s">
        <v>634</v>
      </c>
      <c r="C770" s="8" t="s">
        <v>4805</v>
      </c>
      <c r="D770">
        <v>14700</v>
      </c>
      <c r="E770" s="8" t="s">
        <v>636</v>
      </c>
      <c r="F770" s="8" t="s">
        <v>21</v>
      </c>
      <c r="G770" s="8"/>
      <c r="H770" s="8" t="s">
        <v>3239</v>
      </c>
      <c r="I770" s="8" t="s">
        <v>7279</v>
      </c>
    </row>
    <row r="771" spans="1:9" ht="12.75" customHeight="1" x14ac:dyDescent="0.3">
      <c r="A771" s="8" t="s">
        <v>3823</v>
      </c>
      <c r="B771" s="8" t="s">
        <v>42</v>
      </c>
      <c r="C771" s="8" t="s">
        <v>4806</v>
      </c>
      <c r="D771" t="s">
        <v>24</v>
      </c>
      <c r="E771" s="8" t="s">
        <v>43</v>
      </c>
      <c r="F771" s="8" t="s">
        <v>21</v>
      </c>
      <c r="G771" s="8"/>
      <c r="H771" s="8" t="s">
        <v>3239</v>
      </c>
      <c r="I771" s="8" t="s">
        <v>7280</v>
      </c>
    </row>
    <row r="772" spans="1:9" ht="12.75" customHeight="1" x14ac:dyDescent="0.3">
      <c r="A772" s="8" t="s">
        <v>3825</v>
      </c>
      <c r="B772" s="8" t="s">
        <v>45</v>
      </c>
      <c r="C772" s="8" t="s">
        <v>4807</v>
      </c>
      <c r="D772" t="s">
        <v>24</v>
      </c>
      <c r="E772" s="8" t="s">
        <v>46</v>
      </c>
      <c r="F772" s="8" t="s">
        <v>21</v>
      </c>
      <c r="G772" s="8"/>
      <c r="H772" s="8" t="s">
        <v>3239</v>
      </c>
      <c r="I772" s="8" t="s">
        <v>7281</v>
      </c>
    </row>
    <row r="773" spans="1:9" ht="12.75" customHeight="1" x14ac:dyDescent="0.3">
      <c r="A773" s="8" t="s">
        <v>3827</v>
      </c>
      <c r="B773" s="8" t="s">
        <v>55</v>
      </c>
      <c r="C773" s="8" t="s">
        <v>4808</v>
      </c>
      <c r="D773">
        <v>310</v>
      </c>
      <c r="E773" s="8" t="s">
        <v>55</v>
      </c>
      <c r="F773" s="8" t="s">
        <v>21</v>
      </c>
      <c r="G773" s="8"/>
      <c r="H773" s="8" t="s">
        <v>3239</v>
      </c>
      <c r="I773" s="8" t="s">
        <v>7282</v>
      </c>
    </row>
    <row r="774" spans="1:9" ht="12.75" customHeight="1" x14ac:dyDescent="0.3">
      <c r="A774" s="8" t="s">
        <v>3829</v>
      </c>
      <c r="B774" s="8" t="s">
        <v>3830</v>
      </c>
      <c r="C774" s="8" t="s">
        <v>4809</v>
      </c>
      <c r="E774" s="8"/>
      <c r="F774" s="8" t="s">
        <v>21</v>
      </c>
      <c r="G774" s="8" t="s">
        <v>334</v>
      </c>
      <c r="H774" s="8" t="s">
        <v>3236</v>
      </c>
      <c r="I774" s="8" t="s">
        <v>7283</v>
      </c>
    </row>
    <row r="775" spans="1:9" ht="12.75" customHeight="1" x14ac:dyDescent="0.3">
      <c r="A775" s="8" t="s">
        <v>3294</v>
      </c>
      <c r="B775" s="8" t="s">
        <v>23</v>
      </c>
      <c r="C775" s="8" t="s">
        <v>4810</v>
      </c>
      <c r="D775">
        <v>15</v>
      </c>
      <c r="E775" s="8" t="s">
        <v>25</v>
      </c>
      <c r="F775" s="8" t="s">
        <v>21</v>
      </c>
      <c r="G775" s="8"/>
      <c r="H775" s="8" t="s">
        <v>3239</v>
      </c>
      <c r="I775" s="8" t="s">
        <v>7284</v>
      </c>
    </row>
    <row r="776" spans="1:9" ht="12.75" customHeight="1" x14ac:dyDescent="0.3">
      <c r="A776" s="8" t="s">
        <v>3296</v>
      </c>
      <c r="B776" s="8" t="s">
        <v>26</v>
      </c>
      <c r="C776" s="8" t="s">
        <v>4811</v>
      </c>
      <c r="D776">
        <v>0.28999999999999998</v>
      </c>
      <c r="E776" s="8" t="s">
        <v>27</v>
      </c>
      <c r="F776" s="8" t="s">
        <v>21</v>
      </c>
      <c r="G776" s="8"/>
      <c r="H776" s="8" t="s">
        <v>3239</v>
      </c>
      <c r="I776" s="8" t="s">
        <v>7285</v>
      </c>
    </row>
    <row r="777" spans="1:9" ht="12.75" customHeight="1" x14ac:dyDescent="0.3">
      <c r="A777" s="8" t="s">
        <v>3298</v>
      </c>
      <c r="B777" s="8" t="s">
        <v>28</v>
      </c>
      <c r="C777" s="8" t="s">
        <v>4812</v>
      </c>
      <c r="D777">
        <v>2</v>
      </c>
      <c r="E777" s="8" t="s">
        <v>29</v>
      </c>
      <c r="F777" s="8" t="s">
        <v>21</v>
      </c>
      <c r="G777" s="8"/>
      <c r="H777" s="8" t="s">
        <v>3239</v>
      </c>
      <c r="I777" s="8" t="s">
        <v>7286</v>
      </c>
    </row>
    <row r="778" spans="1:9" ht="12.75" customHeight="1" x14ac:dyDescent="0.3">
      <c r="A778" s="8" t="s">
        <v>3300</v>
      </c>
      <c r="B778" s="8" t="s">
        <v>634</v>
      </c>
      <c r="C778" s="8" t="s">
        <v>4813</v>
      </c>
      <c r="D778">
        <v>14700</v>
      </c>
      <c r="E778" s="8" t="s">
        <v>636</v>
      </c>
      <c r="F778" s="8" t="s">
        <v>21</v>
      </c>
      <c r="G778" s="8"/>
      <c r="H778" s="8" t="s">
        <v>3239</v>
      </c>
      <c r="I778" s="8" t="s">
        <v>7287</v>
      </c>
    </row>
    <row r="779" spans="1:9" ht="12.75" customHeight="1" x14ac:dyDescent="0.3">
      <c r="A779" s="8" t="s">
        <v>3836</v>
      </c>
      <c r="B779" s="8" t="s">
        <v>57</v>
      </c>
      <c r="C779" s="8" t="s">
        <v>4814</v>
      </c>
      <c r="D779">
        <v>2000</v>
      </c>
      <c r="E779" s="8" t="s">
        <v>58</v>
      </c>
      <c r="F779" s="8" t="s">
        <v>21</v>
      </c>
      <c r="G779" s="8"/>
      <c r="H779" s="8" t="s">
        <v>3239</v>
      </c>
      <c r="I779" s="8" t="s">
        <v>7288</v>
      </c>
    </row>
    <row r="780" spans="1:9" ht="12.75" customHeight="1" x14ac:dyDescent="0.3">
      <c r="A780" s="8" t="s">
        <v>3305</v>
      </c>
      <c r="B780" s="8" t="s">
        <v>55</v>
      </c>
      <c r="C780" s="8" t="s">
        <v>4815</v>
      </c>
      <c r="D780">
        <v>311</v>
      </c>
      <c r="E780" s="8" t="s">
        <v>55</v>
      </c>
      <c r="F780" s="8" t="s">
        <v>21</v>
      </c>
      <c r="G780" s="8"/>
      <c r="H780" s="8" t="s">
        <v>3239</v>
      </c>
      <c r="I780" s="8" t="s">
        <v>7289</v>
      </c>
    </row>
    <row r="781" spans="1:9" ht="12.75" customHeight="1" x14ac:dyDescent="0.3">
      <c r="A781" s="8" t="s">
        <v>4816</v>
      </c>
      <c r="B781" s="8" t="s">
        <v>4817</v>
      </c>
      <c r="C781" s="8" t="s">
        <v>4818</v>
      </c>
      <c r="E781" s="8"/>
      <c r="F781" s="8" t="s">
        <v>21</v>
      </c>
      <c r="G781" s="8" t="s">
        <v>54</v>
      </c>
      <c r="H781" s="8" t="s">
        <v>3236</v>
      </c>
      <c r="I781" s="8" t="s">
        <v>7290</v>
      </c>
    </row>
    <row r="782" spans="1:9" ht="12.75" customHeight="1" x14ac:dyDescent="0.3">
      <c r="A782" s="8" t="s">
        <v>3310</v>
      </c>
      <c r="B782" s="8" t="s">
        <v>23</v>
      </c>
      <c r="C782" s="8" t="s">
        <v>4819</v>
      </c>
      <c r="D782">
        <v>15</v>
      </c>
      <c r="E782" s="8" t="s">
        <v>25</v>
      </c>
      <c r="F782" s="8" t="s">
        <v>21</v>
      </c>
      <c r="G782" s="8"/>
      <c r="H782" s="8" t="s">
        <v>3239</v>
      </c>
      <c r="I782" s="8" t="s">
        <v>7291</v>
      </c>
    </row>
    <row r="783" spans="1:9" ht="12.75" customHeight="1" x14ac:dyDescent="0.3">
      <c r="A783" s="8" t="s">
        <v>3312</v>
      </c>
      <c r="B783" s="8" t="s">
        <v>26</v>
      </c>
      <c r="C783" s="8" t="s">
        <v>4820</v>
      </c>
      <c r="D783">
        <v>-1</v>
      </c>
      <c r="E783" s="8" t="s">
        <v>27</v>
      </c>
      <c r="F783" s="8" t="s">
        <v>21</v>
      </c>
      <c r="G783" s="8"/>
      <c r="H783" s="8" t="s">
        <v>3239</v>
      </c>
      <c r="I783" s="8" t="s">
        <v>7292</v>
      </c>
    </row>
    <row r="784" spans="1:9" ht="12.75" customHeight="1" x14ac:dyDescent="0.3">
      <c r="A784" s="8" t="s">
        <v>3314</v>
      </c>
      <c r="B784" s="8" t="s">
        <v>28</v>
      </c>
      <c r="C784" s="8" t="s">
        <v>4821</v>
      </c>
      <c r="D784">
        <v>2</v>
      </c>
      <c r="E784" s="8" t="s">
        <v>29</v>
      </c>
      <c r="F784" s="8" t="s">
        <v>21</v>
      </c>
      <c r="G784" s="8"/>
      <c r="H784" s="8" t="s">
        <v>3239</v>
      </c>
      <c r="I784" s="8" t="s">
        <v>7293</v>
      </c>
    </row>
    <row r="785" spans="1:9" ht="12.75" customHeight="1" x14ac:dyDescent="0.3">
      <c r="A785" s="8" t="s">
        <v>3318</v>
      </c>
      <c r="B785" s="8" t="s">
        <v>1054</v>
      </c>
      <c r="C785" s="8" t="s">
        <v>4822</v>
      </c>
      <c r="D785" t="s">
        <v>24</v>
      </c>
      <c r="E785" s="8" t="s">
        <v>1054</v>
      </c>
      <c r="F785" s="8" t="s">
        <v>21</v>
      </c>
      <c r="G785" s="8"/>
      <c r="H785" s="8" t="s">
        <v>3239</v>
      </c>
      <c r="I785" s="8" t="s">
        <v>7294</v>
      </c>
    </row>
    <row r="786" spans="1:9" ht="12.75" customHeight="1" x14ac:dyDescent="0.3">
      <c r="A786" s="8" t="s">
        <v>3320</v>
      </c>
      <c r="B786" s="8" t="s">
        <v>3321</v>
      </c>
      <c r="C786" s="8" t="s">
        <v>4823</v>
      </c>
      <c r="D786" t="s">
        <v>24</v>
      </c>
      <c r="E786" s="8" t="s">
        <v>3323</v>
      </c>
      <c r="F786" s="8" t="s">
        <v>21</v>
      </c>
      <c r="G786" s="8"/>
      <c r="H786" s="8" t="s">
        <v>3239</v>
      </c>
      <c r="I786" s="8" t="s">
        <v>7295</v>
      </c>
    </row>
    <row r="787" spans="1:9" ht="12.75" customHeight="1" x14ac:dyDescent="0.3">
      <c r="A787" s="8" t="s">
        <v>3320</v>
      </c>
      <c r="B787" s="8" t="s">
        <v>3324</v>
      </c>
      <c r="C787" s="8" t="s">
        <v>4824</v>
      </c>
      <c r="D787" t="s">
        <v>24</v>
      </c>
      <c r="E787" s="8" t="s">
        <v>3326</v>
      </c>
      <c r="F787" s="8" t="s">
        <v>21</v>
      </c>
      <c r="G787" s="8"/>
      <c r="H787" s="8" t="s">
        <v>3239</v>
      </c>
      <c r="I787" s="8" t="s">
        <v>7296</v>
      </c>
    </row>
    <row r="788" spans="1:9" ht="12.75" customHeight="1" x14ac:dyDescent="0.3">
      <c r="A788" s="8" t="s">
        <v>3320</v>
      </c>
      <c r="B788" s="8" t="s">
        <v>3327</v>
      </c>
      <c r="C788" s="8" t="s">
        <v>4825</v>
      </c>
      <c r="D788" t="s">
        <v>24</v>
      </c>
      <c r="E788" s="8" t="s">
        <v>3329</v>
      </c>
      <c r="F788" s="8" t="s">
        <v>21</v>
      </c>
      <c r="G788" s="8"/>
      <c r="H788" s="8" t="s">
        <v>3239</v>
      </c>
      <c r="I788" s="8" t="s">
        <v>7297</v>
      </c>
    </row>
    <row r="789" spans="1:9" ht="12.75" customHeight="1" x14ac:dyDescent="0.3">
      <c r="A789" s="8" t="s">
        <v>3330</v>
      </c>
      <c r="B789" s="8" t="s">
        <v>1013</v>
      </c>
      <c r="C789" s="8" t="s">
        <v>4826</v>
      </c>
      <c r="D789" t="s">
        <v>24</v>
      </c>
      <c r="E789" s="8" t="s">
        <v>1015</v>
      </c>
      <c r="F789" s="8" t="s">
        <v>21</v>
      </c>
      <c r="G789" s="8"/>
      <c r="H789" s="8" t="s">
        <v>3239</v>
      </c>
      <c r="I789" s="8" t="s">
        <v>7298</v>
      </c>
    </row>
    <row r="790" spans="1:9" ht="12.75" customHeight="1" x14ac:dyDescent="0.3">
      <c r="A790" s="8" t="s">
        <v>3332</v>
      </c>
      <c r="B790" s="8" t="s">
        <v>1049</v>
      </c>
      <c r="C790" s="8" t="s">
        <v>4827</v>
      </c>
      <c r="D790" t="s">
        <v>24</v>
      </c>
      <c r="E790" s="8" t="s">
        <v>1049</v>
      </c>
      <c r="F790" s="8" t="s">
        <v>21</v>
      </c>
      <c r="G790" s="8"/>
      <c r="H790" s="8" t="s">
        <v>3239</v>
      </c>
      <c r="I790" s="8" t="s">
        <v>7299</v>
      </c>
    </row>
    <row r="791" spans="1:9" ht="12.75" customHeight="1" x14ac:dyDescent="0.3">
      <c r="A791" s="8" t="s">
        <v>3334</v>
      </c>
      <c r="B791" s="8" t="s">
        <v>32</v>
      </c>
      <c r="C791" s="8" t="s">
        <v>4828</v>
      </c>
      <c r="D791" t="s">
        <v>24</v>
      </c>
      <c r="E791" s="8" t="s">
        <v>33</v>
      </c>
      <c r="F791" s="8" t="s">
        <v>21</v>
      </c>
      <c r="G791" s="8"/>
      <c r="H791" s="8" t="s">
        <v>3239</v>
      </c>
      <c r="I791" s="8" t="s">
        <v>7300</v>
      </c>
    </row>
    <row r="792" spans="1:9" ht="12.75" customHeight="1" x14ac:dyDescent="0.3">
      <c r="A792" s="8" t="s">
        <v>3336</v>
      </c>
      <c r="B792" s="8" t="s">
        <v>36</v>
      </c>
      <c r="C792" s="8" t="s">
        <v>4829</v>
      </c>
      <c r="D792">
        <v>3000</v>
      </c>
      <c r="E792" s="8" t="s">
        <v>37</v>
      </c>
      <c r="F792" s="8" t="s">
        <v>21</v>
      </c>
      <c r="G792" s="8"/>
      <c r="H792" s="8" t="s">
        <v>3239</v>
      </c>
      <c r="I792" s="8" t="s">
        <v>7301</v>
      </c>
    </row>
    <row r="793" spans="1:9" ht="12.75" customHeight="1" x14ac:dyDescent="0.3">
      <c r="A793" s="8" t="s">
        <v>3338</v>
      </c>
      <c r="B793" s="8" t="s">
        <v>634</v>
      </c>
      <c r="C793" s="8" t="s">
        <v>4830</v>
      </c>
      <c r="D793">
        <v>3150</v>
      </c>
      <c r="E793" s="8" t="s">
        <v>636</v>
      </c>
      <c r="F793" s="8" t="s">
        <v>21</v>
      </c>
      <c r="G793" s="8"/>
      <c r="H793" s="8" t="s">
        <v>3239</v>
      </c>
      <c r="I793" s="8" t="s">
        <v>7302</v>
      </c>
    </row>
    <row r="794" spans="1:9" ht="12.75" customHeight="1" x14ac:dyDescent="0.3">
      <c r="A794" s="8" t="s">
        <v>3340</v>
      </c>
      <c r="B794" s="8" t="s">
        <v>39</v>
      </c>
      <c r="C794" s="8" t="s">
        <v>4831</v>
      </c>
      <c r="D794">
        <v>5</v>
      </c>
      <c r="E794" s="8" t="s">
        <v>40</v>
      </c>
      <c r="F794" s="8" t="s">
        <v>21</v>
      </c>
      <c r="G794" s="8"/>
      <c r="H794" s="8" t="s">
        <v>3239</v>
      </c>
      <c r="I794" s="8" t="s">
        <v>7303</v>
      </c>
    </row>
    <row r="795" spans="1:9" ht="12.75" customHeight="1" x14ac:dyDescent="0.3">
      <c r="A795" s="8" t="s">
        <v>3855</v>
      </c>
      <c r="B795" s="8" t="s">
        <v>982</v>
      </c>
      <c r="C795" s="8" t="s">
        <v>4832</v>
      </c>
      <c r="D795">
        <v>2</v>
      </c>
      <c r="E795" s="8" t="s">
        <v>984</v>
      </c>
      <c r="F795" s="8" t="s">
        <v>21</v>
      </c>
      <c r="G795" s="8"/>
      <c r="H795" s="8" t="s">
        <v>3239</v>
      </c>
      <c r="I795" s="8" t="s">
        <v>7304</v>
      </c>
    </row>
    <row r="796" spans="1:9" ht="12.75" customHeight="1" x14ac:dyDescent="0.3">
      <c r="A796" s="8" t="s">
        <v>3342</v>
      </c>
      <c r="B796" s="8" t="s">
        <v>3343</v>
      </c>
      <c r="C796" s="8" t="s">
        <v>4833</v>
      </c>
      <c r="D796" t="s">
        <v>24</v>
      </c>
      <c r="E796" s="8" t="s">
        <v>3345</v>
      </c>
      <c r="F796" s="8" t="s">
        <v>21</v>
      </c>
      <c r="G796" s="8"/>
      <c r="H796" s="8" t="s">
        <v>3239</v>
      </c>
      <c r="I796" s="8" t="s">
        <v>7305</v>
      </c>
    </row>
    <row r="797" spans="1:9" ht="12.75" customHeight="1" x14ac:dyDescent="0.3">
      <c r="A797" s="8" t="s">
        <v>3342</v>
      </c>
      <c r="B797" s="8" t="s">
        <v>3346</v>
      </c>
      <c r="C797" s="8" t="s">
        <v>4834</v>
      </c>
      <c r="D797" t="s">
        <v>24</v>
      </c>
      <c r="E797" s="8" t="s">
        <v>3348</v>
      </c>
      <c r="F797" s="8" t="s">
        <v>21</v>
      </c>
      <c r="G797" s="8"/>
      <c r="H797" s="8" t="s">
        <v>3239</v>
      </c>
      <c r="I797" s="8" t="s">
        <v>7306</v>
      </c>
    </row>
    <row r="798" spans="1:9" ht="12.75" customHeight="1" x14ac:dyDescent="0.3">
      <c r="A798" s="8" t="s">
        <v>3342</v>
      </c>
      <c r="B798" s="8" t="s">
        <v>3349</v>
      </c>
      <c r="C798" s="8" t="s">
        <v>4835</v>
      </c>
      <c r="D798" t="s">
        <v>24</v>
      </c>
      <c r="E798" s="8" t="s">
        <v>3351</v>
      </c>
      <c r="F798" s="8" t="s">
        <v>21</v>
      </c>
      <c r="G798" s="8"/>
      <c r="H798" s="8" t="s">
        <v>3239</v>
      </c>
      <c r="I798" s="8" t="s">
        <v>7307</v>
      </c>
    </row>
    <row r="799" spans="1:9" ht="12.75" customHeight="1" x14ac:dyDescent="0.3">
      <c r="A799" s="8" t="s">
        <v>3342</v>
      </c>
      <c r="B799" s="8" t="s">
        <v>3352</v>
      </c>
      <c r="C799" s="8" t="s">
        <v>4836</v>
      </c>
      <c r="D799" t="s">
        <v>24</v>
      </c>
      <c r="E799" s="8" t="s">
        <v>3354</v>
      </c>
      <c r="F799" s="8" t="s">
        <v>21</v>
      </c>
      <c r="G799" s="8"/>
      <c r="H799" s="8" t="s">
        <v>3239</v>
      </c>
      <c r="I799" s="8" t="s">
        <v>7308</v>
      </c>
    </row>
    <row r="800" spans="1:9" ht="12.75" customHeight="1" x14ac:dyDescent="0.3">
      <c r="A800" s="8" t="s">
        <v>3342</v>
      </c>
      <c r="B800" s="8" t="s">
        <v>3355</v>
      </c>
      <c r="C800" s="8" t="s">
        <v>4837</v>
      </c>
      <c r="D800" t="s">
        <v>24</v>
      </c>
      <c r="E800" s="8" t="s">
        <v>3357</v>
      </c>
      <c r="F800" s="8" t="s">
        <v>21</v>
      </c>
      <c r="G800" s="8"/>
      <c r="H800" s="8" t="s">
        <v>3239</v>
      </c>
      <c r="I800" s="8" t="s">
        <v>7309</v>
      </c>
    </row>
    <row r="801" spans="1:9" ht="12.75" customHeight="1" x14ac:dyDescent="0.3">
      <c r="A801" s="8" t="s">
        <v>3342</v>
      </c>
      <c r="B801" s="8" t="s">
        <v>3358</v>
      </c>
      <c r="C801" s="8" t="s">
        <v>4838</v>
      </c>
      <c r="D801" t="s">
        <v>24</v>
      </c>
      <c r="E801" s="8" t="s">
        <v>3360</v>
      </c>
      <c r="F801" s="8" t="s">
        <v>21</v>
      </c>
      <c r="G801" s="8"/>
      <c r="H801" s="8" t="s">
        <v>3239</v>
      </c>
      <c r="I801" s="8" t="s">
        <v>7310</v>
      </c>
    </row>
    <row r="802" spans="1:9" ht="12.75" customHeight="1" x14ac:dyDescent="0.3">
      <c r="A802" s="8" t="s">
        <v>3342</v>
      </c>
      <c r="B802" s="8" t="s">
        <v>3361</v>
      </c>
      <c r="C802" s="8" t="s">
        <v>4839</v>
      </c>
      <c r="D802" t="s">
        <v>24</v>
      </c>
      <c r="E802" s="8" t="s">
        <v>3363</v>
      </c>
      <c r="F802" s="8" t="s">
        <v>21</v>
      </c>
      <c r="G802" s="8"/>
      <c r="H802" s="8" t="s">
        <v>3239</v>
      </c>
      <c r="I802" s="8" t="s">
        <v>7311</v>
      </c>
    </row>
    <row r="803" spans="1:9" ht="12.75" customHeight="1" x14ac:dyDescent="0.3">
      <c r="A803" s="8" t="s">
        <v>3342</v>
      </c>
      <c r="B803" s="8" t="s">
        <v>3364</v>
      </c>
      <c r="C803" s="8" t="s">
        <v>4840</v>
      </c>
      <c r="D803" t="s">
        <v>24</v>
      </c>
      <c r="E803" s="8" t="s">
        <v>3366</v>
      </c>
      <c r="F803" s="8" t="s">
        <v>21</v>
      </c>
      <c r="G803" s="8"/>
      <c r="H803" s="8" t="s">
        <v>3239</v>
      </c>
      <c r="I803" s="8" t="s">
        <v>7312</v>
      </c>
    </row>
    <row r="804" spans="1:9" ht="12.75" customHeight="1" x14ac:dyDescent="0.3">
      <c r="A804" s="8" t="s">
        <v>3342</v>
      </c>
      <c r="B804" s="8" t="s">
        <v>3367</v>
      </c>
      <c r="C804" s="8" t="s">
        <v>4841</v>
      </c>
      <c r="D804" t="s">
        <v>24</v>
      </c>
      <c r="E804" s="8" t="s">
        <v>3369</v>
      </c>
      <c r="F804" s="8" t="s">
        <v>21</v>
      </c>
      <c r="G804" s="8"/>
      <c r="H804" s="8" t="s">
        <v>3239</v>
      </c>
      <c r="I804" s="8" t="s">
        <v>7313</v>
      </c>
    </row>
    <row r="805" spans="1:9" ht="12.75" customHeight="1" x14ac:dyDescent="0.3">
      <c r="A805" s="8" t="s">
        <v>3866</v>
      </c>
      <c r="B805" s="8" t="s">
        <v>57</v>
      </c>
      <c r="C805" s="8" t="s">
        <v>4842</v>
      </c>
      <c r="D805">
        <v>500</v>
      </c>
      <c r="E805" s="8" t="s">
        <v>58</v>
      </c>
      <c r="F805" s="8" t="s">
        <v>21</v>
      </c>
      <c r="G805" s="8"/>
      <c r="H805" s="8" t="s">
        <v>3239</v>
      </c>
      <c r="I805" s="8" t="s">
        <v>7314</v>
      </c>
    </row>
    <row r="806" spans="1:9" ht="12.75" customHeight="1" x14ac:dyDescent="0.3">
      <c r="A806" s="8" t="s">
        <v>3372</v>
      </c>
      <c r="B806" s="8" t="s">
        <v>1009</v>
      </c>
      <c r="C806" s="8" t="s">
        <v>4843</v>
      </c>
      <c r="D806" t="s">
        <v>24</v>
      </c>
      <c r="E806" s="8" t="s">
        <v>1011</v>
      </c>
      <c r="F806" s="8" t="s">
        <v>21</v>
      </c>
      <c r="G806" s="8"/>
      <c r="H806" s="8" t="s">
        <v>3239</v>
      </c>
      <c r="I806" s="8" t="s">
        <v>7315</v>
      </c>
    </row>
    <row r="807" spans="1:9" ht="12.75" customHeight="1" x14ac:dyDescent="0.3">
      <c r="A807" s="8" t="s">
        <v>4844</v>
      </c>
      <c r="B807" s="8" t="s">
        <v>4845</v>
      </c>
      <c r="C807" s="8" t="s">
        <v>4846</v>
      </c>
      <c r="E807" s="8"/>
      <c r="F807" s="8" t="s">
        <v>21</v>
      </c>
      <c r="G807" s="8" t="s">
        <v>54</v>
      </c>
      <c r="H807" s="8" t="s">
        <v>3236</v>
      </c>
      <c r="I807" s="8" t="s">
        <v>7316</v>
      </c>
    </row>
    <row r="808" spans="1:9" ht="12.75" customHeight="1" x14ac:dyDescent="0.3">
      <c r="A808" s="8" t="s">
        <v>3310</v>
      </c>
      <c r="B808" s="8" t="s">
        <v>23</v>
      </c>
      <c r="C808" s="8" t="s">
        <v>4847</v>
      </c>
      <c r="D808">
        <v>15</v>
      </c>
      <c r="E808" s="8" t="s">
        <v>25</v>
      </c>
      <c r="F808" s="8" t="s">
        <v>21</v>
      </c>
      <c r="G808" s="8"/>
      <c r="H808" s="8" t="s">
        <v>3239</v>
      </c>
      <c r="I808" s="8" t="s">
        <v>7317</v>
      </c>
    </row>
    <row r="809" spans="1:9" ht="12.75" customHeight="1" x14ac:dyDescent="0.3">
      <c r="A809" s="8" t="s">
        <v>3312</v>
      </c>
      <c r="B809" s="8" t="s">
        <v>26</v>
      </c>
      <c r="C809" s="8" t="s">
        <v>4848</v>
      </c>
      <c r="D809">
        <v>-3</v>
      </c>
      <c r="E809" s="8" t="s">
        <v>27</v>
      </c>
      <c r="F809" s="8" t="s">
        <v>21</v>
      </c>
      <c r="G809" s="8"/>
      <c r="H809" s="8" t="s">
        <v>3239</v>
      </c>
      <c r="I809" s="8" t="s">
        <v>7318</v>
      </c>
    </row>
    <row r="810" spans="1:9" ht="12.75" customHeight="1" x14ac:dyDescent="0.3">
      <c r="A810" s="8" t="s">
        <v>3314</v>
      </c>
      <c r="B810" s="8" t="s">
        <v>28</v>
      </c>
      <c r="C810" s="8" t="s">
        <v>4849</v>
      </c>
      <c r="D810">
        <v>2</v>
      </c>
      <c r="E810" s="8" t="s">
        <v>29</v>
      </c>
      <c r="F810" s="8" t="s">
        <v>21</v>
      </c>
      <c r="G810" s="8"/>
      <c r="H810" s="8" t="s">
        <v>3239</v>
      </c>
      <c r="I810" s="8" t="s">
        <v>7319</v>
      </c>
    </row>
    <row r="811" spans="1:9" ht="12.75" customHeight="1" x14ac:dyDescent="0.3">
      <c r="A811" s="8" t="s">
        <v>3318</v>
      </c>
      <c r="B811" s="8" t="s">
        <v>1054</v>
      </c>
      <c r="C811" s="8" t="s">
        <v>4850</v>
      </c>
      <c r="D811" t="s">
        <v>24</v>
      </c>
      <c r="E811" s="8" t="s">
        <v>1054</v>
      </c>
      <c r="F811" s="8" t="s">
        <v>21</v>
      </c>
      <c r="G811" s="8"/>
      <c r="H811" s="8" t="s">
        <v>3239</v>
      </c>
      <c r="I811" s="8" t="s">
        <v>7320</v>
      </c>
    </row>
    <row r="812" spans="1:9" ht="12.75" customHeight="1" x14ac:dyDescent="0.3">
      <c r="A812" s="8" t="s">
        <v>3320</v>
      </c>
      <c r="B812" s="8" t="s">
        <v>3321</v>
      </c>
      <c r="C812" s="8" t="s">
        <v>4851</v>
      </c>
      <c r="D812" t="s">
        <v>24</v>
      </c>
      <c r="E812" s="8" t="s">
        <v>3323</v>
      </c>
      <c r="F812" s="8" t="s">
        <v>21</v>
      </c>
      <c r="G812" s="8"/>
      <c r="H812" s="8" t="s">
        <v>3239</v>
      </c>
      <c r="I812" s="8" t="s">
        <v>7321</v>
      </c>
    </row>
    <row r="813" spans="1:9" ht="12.75" customHeight="1" x14ac:dyDescent="0.3">
      <c r="A813" s="8" t="s">
        <v>3320</v>
      </c>
      <c r="B813" s="8" t="s">
        <v>3324</v>
      </c>
      <c r="C813" s="8" t="s">
        <v>4852</v>
      </c>
      <c r="D813" t="s">
        <v>24</v>
      </c>
      <c r="E813" s="8" t="s">
        <v>3326</v>
      </c>
      <c r="F813" s="8" t="s">
        <v>21</v>
      </c>
      <c r="G813" s="8"/>
      <c r="H813" s="8" t="s">
        <v>3239</v>
      </c>
      <c r="I813" s="8" t="s">
        <v>7322</v>
      </c>
    </row>
    <row r="814" spans="1:9" ht="12.75" customHeight="1" x14ac:dyDescent="0.3">
      <c r="A814" s="8" t="s">
        <v>3320</v>
      </c>
      <c r="B814" s="8" t="s">
        <v>3327</v>
      </c>
      <c r="C814" s="8" t="s">
        <v>4853</v>
      </c>
      <c r="D814" t="s">
        <v>24</v>
      </c>
      <c r="E814" s="8" t="s">
        <v>3329</v>
      </c>
      <c r="F814" s="8" t="s">
        <v>21</v>
      </c>
      <c r="G814" s="8"/>
      <c r="H814" s="8" t="s">
        <v>3239</v>
      </c>
      <c r="I814" s="8" t="s">
        <v>7323</v>
      </c>
    </row>
    <row r="815" spans="1:9" ht="12.75" customHeight="1" x14ac:dyDescent="0.3">
      <c r="A815" s="8" t="s">
        <v>3330</v>
      </c>
      <c r="B815" s="8" t="s">
        <v>1013</v>
      </c>
      <c r="C815" s="8" t="s">
        <v>4854</v>
      </c>
      <c r="D815" t="s">
        <v>24</v>
      </c>
      <c r="E815" s="8" t="s">
        <v>1015</v>
      </c>
      <c r="F815" s="8" t="s">
        <v>21</v>
      </c>
      <c r="G815" s="8"/>
      <c r="H815" s="8" t="s">
        <v>3239</v>
      </c>
      <c r="I815" s="8" t="s">
        <v>7324</v>
      </c>
    </row>
    <row r="816" spans="1:9" ht="12.75" customHeight="1" x14ac:dyDescent="0.3">
      <c r="A816" s="8" t="s">
        <v>3332</v>
      </c>
      <c r="B816" s="8" t="s">
        <v>1049</v>
      </c>
      <c r="C816" s="8" t="s">
        <v>4855</v>
      </c>
      <c r="D816" t="s">
        <v>24</v>
      </c>
      <c r="E816" s="8" t="s">
        <v>1049</v>
      </c>
      <c r="F816" s="8" t="s">
        <v>21</v>
      </c>
      <c r="G816" s="8"/>
      <c r="H816" s="8" t="s">
        <v>3239</v>
      </c>
      <c r="I816" s="8" t="s">
        <v>7325</v>
      </c>
    </row>
    <row r="817" spans="1:9" ht="12.75" customHeight="1" x14ac:dyDescent="0.3">
      <c r="A817" s="8" t="s">
        <v>3334</v>
      </c>
      <c r="B817" s="8" t="s">
        <v>32</v>
      </c>
      <c r="C817" s="8" t="s">
        <v>4856</v>
      </c>
      <c r="D817" t="s">
        <v>24</v>
      </c>
      <c r="E817" s="8" t="s">
        <v>33</v>
      </c>
      <c r="F817" s="8" t="s">
        <v>21</v>
      </c>
      <c r="G817" s="8"/>
      <c r="H817" s="8" t="s">
        <v>3239</v>
      </c>
      <c r="I817" s="8" t="s">
        <v>7326</v>
      </c>
    </row>
    <row r="818" spans="1:9" ht="12.75" customHeight="1" x14ac:dyDescent="0.3">
      <c r="A818" s="8" t="s">
        <v>3336</v>
      </c>
      <c r="B818" s="8" t="s">
        <v>36</v>
      </c>
      <c r="C818" s="8" t="s">
        <v>4857</v>
      </c>
      <c r="D818">
        <v>3000</v>
      </c>
      <c r="E818" s="8" t="s">
        <v>37</v>
      </c>
      <c r="F818" s="8" t="s">
        <v>21</v>
      </c>
      <c r="G818" s="8"/>
      <c r="H818" s="8" t="s">
        <v>3239</v>
      </c>
      <c r="I818" s="8" t="s">
        <v>7327</v>
      </c>
    </row>
    <row r="819" spans="1:9" ht="12.75" customHeight="1" x14ac:dyDescent="0.3">
      <c r="A819" s="8" t="s">
        <v>3338</v>
      </c>
      <c r="B819" s="8" t="s">
        <v>634</v>
      </c>
      <c r="C819" s="8" t="s">
        <v>4858</v>
      </c>
      <c r="D819">
        <v>3150</v>
      </c>
      <c r="E819" s="8" t="s">
        <v>636</v>
      </c>
      <c r="F819" s="8" t="s">
        <v>21</v>
      </c>
      <c r="G819" s="8"/>
      <c r="H819" s="8" t="s">
        <v>3239</v>
      </c>
      <c r="I819" s="8" t="s">
        <v>7328</v>
      </c>
    </row>
    <row r="820" spans="1:9" ht="12.75" customHeight="1" x14ac:dyDescent="0.3">
      <c r="A820" s="8" t="s">
        <v>3340</v>
      </c>
      <c r="B820" s="8" t="s">
        <v>39</v>
      </c>
      <c r="C820" s="8" t="s">
        <v>4859</v>
      </c>
      <c r="D820">
        <v>5</v>
      </c>
      <c r="E820" s="8" t="s">
        <v>40</v>
      </c>
      <c r="F820" s="8" t="s">
        <v>21</v>
      </c>
      <c r="G820" s="8"/>
      <c r="H820" s="8" t="s">
        <v>3239</v>
      </c>
      <c r="I820" s="8" t="s">
        <v>7329</v>
      </c>
    </row>
    <row r="821" spans="1:9" ht="12.75" customHeight="1" x14ac:dyDescent="0.3">
      <c r="A821" s="8" t="s">
        <v>3855</v>
      </c>
      <c r="B821" s="8" t="s">
        <v>982</v>
      </c>
      <c r="C821" s="8" t="s">
        <v>4860</v>
      </c>
      <c r="D821" t="s">
        <v>24</v>
      </c>
      <c r="E821" s="8" t="s">
        <v>984</v>
      </c>
      <c r="F821" s="8" t="s">
        <v>21</v>
      </c>
      <c r="G821" s="8"/>
      <c r="H821" s="8" t="s">
        <v>3239</v>
      </c>
      <c r="I821" s="8" t="s">
        <v>7330</v>
      </c>
    </row>
    <row r="822" spans="1:9" ht="12.75" customHeight="1" x14ac:dyDescent="0.3">
      <c r="A822" s="8" t="s">
        <v>3342</v>
      </c>
      <c r="B822" s="8" t="s">
        <v>3343</v>
      </c>
      <c r="C822" s="8" t="s">
        <v>4861</v>
      </c>
      <c r="D822" t="s">
        <v>24</v>
      </c>
      <c r="E822" s="8" t="s">
        <v>3345</v>
      </c>
      <c r="F822" s="8" t="s">
        <v>21</v>
      </c>
      <c r="G822" s="8"/>
      <c r="H822" s="8" t="s">
        <v>3239</v>
      </c>
      <c r="I822" s="8" t="s">
        <v>7331</v>
      </c>
    </row>
    <row r="823" spans="1:9" ht="12.75" customHeight="1" x14ac:dyDescent="0.3">
      <c r="A823" s="8" t="s">
        <v>3342</v>
      </c>
      <c r="B823" s="8" t="s">
        <v>3346</v>
      </c>
      <c r="C823" s="8" t="s">
        <v>4862</v>
      </c>
      <c r="D823" t="s">
        <v>24</v>
      </c>
      <c r="E823" s="8" t="s">
        <v>3348</v>
      </c>
      <c r="F823" s="8" t="s">
        <v>21</v>
      </c>
      <c r="G823" s="8"/>
      <c r="H823" s="8" t="s">
        <v>3239</v>
      </c>
      <c r="I823" s="8" t="s">
        <v>7332</v>
      </c>
    </row>
    <row r="824" spans="1:9" ht="12.75" customHeight="1" x14ac:dyDescent="0.3">
      <c r="A824" s="8" t="s">
        <v>3342</v>
      </c>
      <c r="B824" s="8" t="s">
        <v>3349</v>
      </c>
      <c r="C824" s="8" t="s">
        <v>4863</v>
      </c>
      <c r="D824" t="s">
        <v>24</v>
      </c>
      <c r="E824" s="8" t="s">
        <v>3351</v>
      </c>
      <c r="F824" s="8" t="s">
        <v>21</v>
      </c>
      <c r="G824" s="8"/>
      <c r="H824" s="8" t="s">
        <v>3239</v>
      </c>
      <c r="I824" s="8" t="s">
        <v>7333</v>
      </c>
    </row>
    <row r="825" spans="1:9" ht="12.75" customHeight="1" x14ac:dyDescent="0.3">
      <c r="A825" s="8" t="s">
        <v>3342</v>
      </c>
      <c r="B825" s="8" t="s">
        <v>3352</v>
      </c>
      <c r="C825" s="8" t="s">
        <v>4864</v>
      </c>
      <c r="D825" t="s">
        <v>24</v>
      </c>
      <c r="E825" s="8" t="s">
        <v>3354</v>
      </c>
      <c r="F825" s="8" t="s">
        <v>21</v>
      </c>
      <c r="G825" s="8"/>
      <c r="H825" s="8" t="s">
        <v>3239</v>
      </c>
      <c r="I825" s="8" t="s">
        <v>7334</v>
      </c>
    </row>
    <row r="826" spans="1:9" ht="12.75" customHeight="1" x14ac:dyDescent="0.3">
      <c r="A826" s="8" t="s">
        <v>3342</v>
      </c>
      <c r="B826" s="8" t="s">
        <v>3355</v>
      </c>
      <c r="C826" s="8" t="s">
        <v>4865</v>
      </c>
      <c r="D826" t="s">
        <v>24</v>
      </c>
      <c r="E826" s="8" t="s">
        <v>3357</v>
      </c>
      <c r="F826" s="8" t="s">
        <v>21</v>
      </c>
      <c r="G826" s="8"/>
      <c r="H826" s="8" t="s">
        <v>3239</v>
      </c>
      <c r="I826" s="8" t="s">
        <v>7335</v>
      </c>
    </row>
    <row r="827" spans="1:9" ht="12.75" customHeight="1" x14ac:dyDescent="0.3">
      <c r="A827" s="8" t="s">
        <v>3342</v>
      </c>
      <c r="B827" s="8" t="s">
        <v>3358</v>
      </c>
      <c r="C827" s="8" t="s">
        <v>4866</v>
      </c>
      <c r="D827" t="s">
        <v>24</v>
      </c>
      <c r="E827" s="8" t="s">
        <v>3360</v>
      </c>
      <c r="F827" s="8" t="s">
        <v>21</v>
      </c>
      <c r="G827" s="8"/>
      <c r="H827" s="8" t="s">
        <v>3239</v>
      </c>
      <c r="I827" s="8" t="s">
        <v>7336</v>
      </c>
    </row>
    <row r="828" spans="1:9" ht="12.75" customHeight="1" x14ac:dyDescent="0.3">
      <c r="A828" s="8" t="s">
        <v>3342</v>
      </c>
      <c r="B828" s="8" t="s">
        <v>3361</v>
      </c>
      <c r="C828" s="8" t="s">
        <v>4867</v>
      </c>
      <c r="D828" t="s">
        <v>24</v>
      </c>
      <c r="E828" s="8" t="s">
        <v>3363</v>
      </c>
      <c r="F828" s="8" t="s">
        <v>21</v>
      </c>
      <c r="G828" s="8"/>
      <c r="H828" s="8" t="s">
        <v>3239</v>
      </c>
      <c r="I828" s="8" t="s">
        <v>7337</v>
      </c>
    </row>
    <row r="829" spans="1:9" ht="12.75" customHeight="1" x14ac:dyDescent="0.3">
      <c r="A829" s="8" t="s">
        <v>3342</v>
      </c>
      <c r="B829" s="8" t="s">
        <v>3364</v>
      </c>
      <c r="C829" s="8" t="s">
        <v>4868</v>
      </c>
      <c r="D829" t="s">
        <v>24</v>
      </c>
      <c r="E829" s="8" t="s">
        <v>3366</v>
      </c>
      <c r="F829" s="8" t="s">
        <v>21</v>
      </c>
      <c r="G829" s="8"/>
      <c r="H829" s="8" t="s">
        <v>3239</v>
      </c>
      <c r="I829" s="8" t="s">
        <v>7338</v>
      </c>
    </row>
    <row r="830" spans="1:9" ht="12.75" customHeight="1" x14ac:dyDescent="0.3">
      <c r="A830" s="8" t="s">
        <v>3342</v>
      </c>
      <c r="B830" s="8" t="s">
        <v>3367</v>
      </c>
      <c r="C830" s="8" t="s">
        <v>4869</v>
      </c>
      <c r="D830" t="s">
        <v>24</v>
      </c>
      <c r="E830" s="8" t="s">
        <v>3369</v>
      </c>
      <c r="F830" s="8" t="s">
        <v>21</v>
      </c>
      <c r="G830" s="8"/>
      <c r="H830" s="8" t="s">
        <v>3239</v>
      </c>
      <c r="I830" s="8" t="s">
        <v>7339</v>
      </c>
    </row>
    <row r="831" spans="1:9" ht="12.75" customHeight="1" x14ac:dyDescent="0.3">
      <c r="A831" s="8" t="s">
        <v>3866</v>
      </c>
      <c r="B831" s="8" t="s">
        <v>57</v>
      </c>
      <c r="C831" s="8" t="s">
        <v>4870</v>
      </c>
      <c r="D831">
        <v>500</v>
      </c>
      <c r="E831" s="8" t="s">
        <v>58</v>
      </c>
      <c r="F831" s="8" t="s">
        <v>21</v>
      </c>
      <c r="G831" s="8"/>
      <c r="H831" s="8" t="s">
        <v>3239</v>
      </c>
      <c r="I831" s="8" t="s">
        <v>7340</v>
      </c>
    </row>
    <row r="832" spans="1:9" ht="12.75" customHeight="1" x14ac:dyDescent="0.3">
      <c r="A832" s="8" t="s">
        <v>3372</v>
      </c>
      <c r="B832" s="8" t="s">
        <v>1009</v>
      </c>
      <c r="C832" s="8" t="s">
        <v>4871</v>
      </c>
      <c r="D832" t="s">
        <v>24</v>
      </c>
      <c r="E832" s="8" t="s">
        <v>1011</v>
      </c>
      <c r="F832" s="8" t="s">
        <v>21</v>
      </c>
      <c r="G832" s="8"/>
      <c r="H832" s="8" t="s">
        <v>3239</v>
      </c>
      <c r="I832" s="8" t="s">
        <v>7341</v>
      </c>
    </row>
    <row r="833" spans="1:9" ht="12.75" customHeight="1" x14ac:dyDescent="0.3">
      <c r="A833" s="8" t="s">
        <v>3839</v>
      </c>
      <c r="B833" s="8" t="s">
        <v>3840</v>
      </c>
      <c r="C833" s="8" t="s">
        <v>4872</v>
      </c>
      <c r="E833" s="8"/>
      <c r="F833" s="8" t="s">
        <v>21</v>
      </c>
      <c r="G833" s="8" t="s">
        <v>54</v>
      </c>
      <c r="H833" s="8" t="s">
        <v>3236</v>
      </c>
      <c r="I833" s="8" t="s">
        <v>7342</v>
      </c>
    </row>
    <row r="834" spans="1:9" ht="12.75" customHeight="1" x14ac:dyDescent="0.3">
      <c r="A834" s="8" t="s">
        <v>3310</v>
      </c>
      <c r="B834" s="8" t="s">
        <v>23</v>
      </c>
      <c r="C834" s="8" t="s">
        <v>4873</v>
      </c>
      <c r="D834">
        <v>15</v>
      </c>
      <c r="E834" s="8" t="s">
        <v>25</v>
      </c>
      <c r="F834" s="8" t="s">
        <v>21</v>
      </c>
      <c r="G834" s="8"/>
      <c r="H834" s="8" t="s">
        <v>3239</v>
      </c>
      <c r="I834" s="8" t="s">
        <v>7343</v>
      </c>
    </row>
    <row r="835" spans="1:9" ht="12.75" customHeight="1" x14ac:dyDescent="0.3">
      <c r="A835" s="8" t="s">
        <v>3312</v>
      </c>
      <c r="B835" s="8" t="s">
        <v>26</v>
      </c>
      <c r="C835" s="8" t="s">
        <v>4874</v>
      </c>
      <c r="D835">
        <v>3</v>
      </c>
      <c r="E835" s="8" t="s">
        <v>27</v>
      </c>
      <c r="F835" s="8" t="s">
        <v>21</v>
      </c>
      <c r="G835" s="8"/>
      <c r="H835" s="8" t="s">
        <v>3239</v>
      </c>
      <c r="I835" s="8" t="s">
        <v>7344</v>
      </c>
    </row>
    <row r="836" spans="1:9" ht="12.75" customHeight="1" x14ac:dyDescent="0.3">
      <c r="A836" s="8" t="s">
        <v>3314</v>
      </c>
      <c r="B836" s="8" t="s">
        <v>28</v>
      </c>
      <c r="C836" s="8" t="s">
        <v>4875</v>
      </c>
      <c r="D836">
        <v>2</v>
      </c>
      <c r="E836" s="8" t="s">
        <v>29</v>
      </c>
      <c r="F836" s="8" t="s">
        <v>21</v>
      </c>
      <c r="G836" s="8"/>
      <c r="H836" s="8" t="s">
        <v>3239</v>
      </c>
      <c r="I836" s="8" t="s">
        <v>7345</v>
      </c>
    </row>
    <row r="837" spans="1:9" ht="12.75" customHeight="1" x14ac:dyDescent="0.3">
      <c r="A837" s="8" t="s">
        <v>3318</v>
      </c>
      <c r="B837" s="8" t="s">
        <v>1054</v>
      </c>
      <c r="C837" s="8" t="s">
        <v>4876</v>
      </c>
      <c r="D837" t="s">
        <v>1376</v>
      </c>
      <c r="E837" s="8" t="s">
        <v>1054</v>
      </c>
      <c r="F837" s="8" t="s">
        <v>21</v>
      </c>
      <c r="G837" s="8"/>
      <c r="H837" s="8" t="s">
        <v>3239</v>
      </c>
      <c r="I837" s="8" t="s">
        <v>7346</v>
      </c>
    </row>
    <row r="838" spans="1:9" ht="12.75" customHeight="1" x14ac:dyDescent="0.3">
      <c r="A838" s="8" t="s">
        <v>3320</v>
      </c>
      <c r="B838" s="8" t="s">
        <v>3321</v>
      </c>
      <c r="C838" s="8" t="s">
        <v>4877</v>
      </c>
      <c r="D838">
        <v>15</v>
      </c>
      <c r="E838" s="8" t="s">
        <v>3323</v>
      </c>
      <c r="F838" s="8" t="s">
        <v>21</v>
      </c>
      <c r="G838" s="8"/>
      <c r="H838" s="8" t="s">
        <v>3239</v>
      </c>
      <c r="I838" s="8" t="s">
        <v>7347</v>
      </c>
    </row>
    <row r="839" spans="1:9" ht="12.75" customHeight="1" x14ac:dyDescent="0.3">
      <c r="A839" s="8" t="s">
        <v>3320</v>
      </c>
      <c r="B839" s="8" t="s">
        <v>3324</v>
      </c>
      <c r="C839" s="8" t="s">
        <v>4878</v>
      </c>
      <c r="D839">
        <v>3</v>
      </c>
      <c r="E839" s="8" t="s">
        <v>3326</v>
      </c>
      <c r="F839" s="8" t="s">
        <v>21</v>
      </c>
      <c r="G839" s="8"/>
      <c r="H839" s="8" t="s">
        <v>3239</v>
      </c>
      <c r="I839" s="8" t="s">
        <v>7348</v>
      </c>
    </row>
    <row r="840" spans="1:9" ht="12.75" customHeight="1" x14ac:dyDescent="0.3">
      <c r="A840" s="8" t="s">
        <v>3320</v>
      </c>
      <c r="B840" s="8" t="s">
        <v>3327</v>
      </c>
      <c r="C840" s="8" t="s">
        <v>4879</v>
      </c>
      <c r="D840">
        <v>2</v>
      </c>
      <c r="E840" s="8" t="s">
        <v>3329</v>
      </c>
      <c r="F840" s="8" t="s">
        <v>21</v>
      </c>
      <c r="G840" s="8"/>
      <c r="H840" s="8" t="s">
        <v>3239</v>
      </c>
      <c r="I840" s="8" t="s">
        <v>7349</v>
      </c>
    </row>
    <row r="841" spans="1:9" ht="12.75" customHeight="1" x14ac:dyDescent="0.3">
      <c r="A841" s="8" t="s">
        <v>3330</v>
      </c>
      <c r="B841" s="8" t="s">
        <v>1013</v>
      </c>
      <c r="C841" s="8" t="s">
        <v>4880</v>
      </c>
      <c r="D841">
        <v>1.5</v>
      </c>
      <c r="E841" s="8" t="s">
        <v>1015</v>
      </c>
      <c r="F841" s="8" t="s">
        <v>21</v>
      </c>
      <c r="G841" s="8"/>
      <c r="H841" s="8" t="s">
        <v>3239</v>
      </c>
      <c r="I841" s="8" t="s">
        <v>7350</v>
      </c>
    </row>
    <row r="842" spans="1:9" ht="12.75" customHeight="1" x14ac:dyDescent="0.3">
      <c r="A842" s="8" t="s">
        <v>3332</v>
      </c>
      <c r="B842" s="8" t="s">
        <v>1049</v>
      </c>
      <c r="C842" s="8" t="s">
        <v>4881</v>
      </c>
      <c r="D842" t="s">
        <v>1374</v>
      </c>
      <c r="E842" s="8" t="s">
        <v>1049</v>
      </c>
      <c r="F842" s="8" t="s">
        <v>21</v>
      </c>
      <c r="G842" s="8"/>
      <c r="H842" s="8" t="s">
        <v>3239</v>
      </c>
      <c r="I842" s="8" t="s">
        <v>7351</v>
      </c>
    </row>
    <row r="843" spans="1:9" ht="12.75" customHeight="1" x14ac:dyDescent="0.3">
      <c r="A843" s="8" t="s">
        <v>3334</v>
      </c>
      <c r="B843" s="8" t="s">
        <v>32</v>
      </c>
      <c r="C843" s="8" t="s">
        <v>4882</v>
      </c>
      <c r="D843">
        <v>3</v>
      </c>
      <c r="E843" s="8" t="s">
        <v>33</v>
      </c>
      <c r="F843" s="8" t="s">
        <v>21</v>
      </c>
      <c r="G843" s="8"/>
      <c r="H843" s="8" t="s">
        <v>3239</v>
      </c>
      <c r="I843" s="8" t="s">
        <v>7352</v>
      </c>
    </row>
    <row r="844" spans="1:9" ht="12.75" customHeight="1" x14ac:dyDescent="0.3">
      <c r="A844" s="8" t="s">
        <v>3336</v>
      </c>
      <c r="B844" s="8" t="s">
        <v>36</v>
      </c>
      <c r="C844" s="8" t="s">
        <v>4883</v>
      </c>
      <c r="D844">
        <v>4000</v>
      </c>
      <c r="E844" s="8" t="s">
        <v>37</v>
      </c>
      <c r="F844" s="8" t="s">
        <v>21</v>
      </c>
      <c r="G844" s="8"/>
      <c r="H844" s="8" t="s">
        <v>3239</v>
      </c>
      <c r="I844" s="8" t="s">
        <v>7353</v>
      </c>
    </row>
    <row r="845" spans="1:9" ht="12.75" customHeight="1" x14ac:dyDescent="0.3">
      <c r="A845" s="8" t="s">
        <v>3338</v>
      </c>
      <c r="B845" s="8" t="s">
        <v>634</v>
      </c>
      <c r="C845" s="8" t="s">
        <v>4884</v>
      </c>
      <c r="D845">
        <v>4200</v>
      </c>
      <c r="E845" s="8" t="s">
        <v>636</v>
      </c>
      <c r="F845" s="8" t="s">
        <v>21</v>
      </c>
      <c r="G845" s="8"/>
      <c r="H845" s="8" t="s">
        <v>3239</v>
      </c>
      <c r="I845" s="8" t="s">
        <v>7354</v>
      </c>
    </row>
    <row r="846" spans="1:9" ht="12.75" customHeight="1" x14ac:dyDescent="0.3">
      <c r="A846" s="8" t="s">
        <v>3340</v>
      </c>
      <c r="B846" s="8" t="s">
        <v>39</v>
      </c>
      <c r="C846" s="8" t="s">
        <v>4885</v>
      </c>
      <c r="D846">
        <v>5</v>
      </c>
      <c r="E846" s="8" t="s">
        <v>40</v>
      </c>
      <c r="F846" s="8" t="s">
        <v>21</v>
      </c>
      <c r="G846" s="8"/>
      <c r="H846" s="8" t="s">
        <v>3239</v>
      </c>
      <c r="I846" s="8" t="s">
        <v>7355</v>
      </c>
    </row>
    <row r="847" spans="1:9" ht="12.75" customHeight="1" x14ac:dyDescent="0.3">
      <c r="A847" s="8" t="s">
        <v>3855</v>
      </c>
      <c r="B847" s="8" t="s">
        <v>982</v>
      </c>
      <c r="C847" s="8" t="s">
        <v>4886</v>
      </c>
      <c r="D847" t="s">
        <v>24</v>
      </c>
      <c r="E847" s="8" t="s">
        <v>984</v>
      </c>
      <c r="F847" s="8" t="s">
        <v>21</v>
      </c>
      <c r="G847" s="8"/>
      <c r="H847" s="8" t="s">
        <v>3239</v>
      </c>
      <c r="I847" s="8" t="s">
        <v>7356</v>
      </c>
    </row>
    <row r="848" spans="1:9" ht="12.75" customHeight="1" x14ac:dyDescent="0.3">
      <c r="A848" s="8" t="s">
        <v>3342</v>
      </c>
      <c r="B848" s="8" t="s">
        <v>3343</v>
      </c>
      <c r="C848" s="8" t="s">
        <v>4887</v>
      </c>
      <c r="D848">
        <v>0</v>
      </c>
      <c r="E848" s="8" t="s">
        <v>3345</v>
      </c>
      <c r="F848" s="8" t="s">
        <v>21</v>
      </c>
      <c r="G848" s="8"/>
      <c r="H848" s="8" t="s">
        <v>3239</v>
      </c>
      <c r="I848" s="8" t="s">
        <v>7357</v>
      </c>
    </row>
    <row r="849" spans="1:9" ht="12.75" customHeight="1" x14ac:dyDescent="0.3">
      <c r="A849" s="8" t="s">
        <v>3342</v>
      </c>
      <c r="B849" s="8" t="s">
        <v>3346</v>
      </c>
      <c r="C849" s="8" t="s">
        <v>4888</v>
      </c>
      <c r="D849">
        <v>0</v>
      </c>
      <c r="E849" s="8" t="s">
        <v>3348</v>
      </c>
      <c r="F849" s="8" t="s">
        <v>21</v>
      </c>
      <c r="G849" s="8"/>
      <c r="H849" s="8" t="s">
        <v>3239</v>
      </c>
      <c r="I849" s="8" t="s">
        <v>7358</v>
      </c>
    </row>
    <row r="850" spans="1:9" ht="12.75" customHeight="1" x14ac:dyDescent="0.3">
      <c r="A850" s="8" t="s">
        <v>3342</v>
      </c>
      <c r="B850" s="8" t="s">
        <v>3349</v>
      </c>
      <c r="C850" s="8" t="s">
        <v>4889</v>
      </c>
      <c r="D850">
        <v>1</v>
      </c>
      <c r="E850" s="8" t="s">
        <v>3351</v>
      </c>
      <c r="F850" s="8" t="s">
        <v>21</v>
      </c>
      <c r="G850" s="8"/>
      <c r="H850" s="8" t="s">
        <v>3239</v>
      </c>
      <c r="I850" s="8" t="s">
        <v>7359</v>
      </c>
    </row>
    <row r="851" spans="1:9" ht="12.75" customHeight="1" x14ac:dyDescent="0.3">
      <c r="A851" s="8" t="s">
        <v>3342</v>
      </c>
      <c r="B851" s="8" t="s">
        <v>3352</v>
      </c>
      <c r="C851" s="8" t="s">
        <v>4890</v>
      </c>
      <c r="D851">
        <v>0</v>
      </c>
      <c r="E851" s="8" t="s">
        <v>3354</v>
      </c>
      <c r="F851" s="8" t="s">
        <v>21</v>
      </c>
      <c r="G851" s="8"/>
      <c r="H851" s="8" t="s">
        <v>3239</v>
      </c>
      <c r="I851" s="8" t="s">
        <v>7360</v>
      </c>
    </row>
    <row r="852" spans="1:9" ht="12.75" customHeight="1" x14ac:dyDescent="0.3">
      <c r="A852" s="8" t="s">
        <v>3342</v>
      </c>
      <c r="B852" s="8" t="s">
        <v>3355</v>
      </c>
      <c r="C852" s="8" t="s">
        <v>4891</v>
      </c>
      <c r="D852">
        <v>1</v>
      </c>
      <c r="E852" s="8" t="s">
        <v>3357</v>
      </c>
      <c r="F852" s="8" t="s">
        <v>21</v>
      </c>
      <c r="G852" s="8"/>
      <c r="H852" s="8" t="s">
        <v>3239</v>
      </c>
      <c r="I852" s="8" t="s">
        <v>7361</v>
      </c>
    </row>
    <row r="853" spans="1:9" ht="12.75" customHeight="1" x14ac:dyDescent="0.3">
      <c r="A853" s="8" t="s">
        <v>3342</v>
      </c>
      <c r="B853" s="8" t="s">
        <v>3358</v>
      </c>
      <c r="C853" s="8" t="s">
        <v>4892</v>
      </c>
      <c r="D853">
        <v>0</v>
      </c>
      <c r="E853" s="8" t="s">
        <v>3360</v>
      </c>
      <c r="F853" s="8" t="s">
        <v>21</v>
      </c>
      <c r="G853" s="8"/>
      <c r="H853" s="8" t="s">
        <v>3239</v>
      </c>
      <c r="I853" s="8" t="s">
        <v>7362</v>
      </c>
    </row>
    <row r="854" spans="1:9" ht="12.75" customHeight="1" x14ac:dyDescent="0.3">
      <c r="A854" s="8" t="s">
        <v>3342</v>
      </c>
      <c r="B854" s="8" t="s">
        <v>3361</v>
      </c>
      <c r="C854" s="8" t="s">
        <v>4893</v>
      </c>
      <c r="D854">
        <v>-1</v>
      </c>
      <c r="E854" s="8" t="s">
        <v>3363</v>
      </c>
      <c r="F854" s="8" t="s">
        <v>21</v>
      </c>
      <c r="G854" s="8"/>
      <c r="H854" s="8" t="s">
        <v>3239</v>
      </c>
      <c r="I854" s="8" t="s">
        <v>7363</v>
      </c>
    </row>
    <row r="855" spans="1:9" ht="12.75" customHeight="1" x14ac:dyDescent="0.3">
      <c r="A855" s="8" t="s">
        <v>3342</v>
      </c>
      <c r="B855" s="8" t="s">
        <v>3364</v>
      </c>
      <c r="C855" s="8" t="s">
        <v>4894</v>
      </c>
      <c r="D855">
        <v>0</v>
      </c>
      <c r="E855" s="8" t="s">
        <v>3366</v>
      </c>
      <c r="F855" s="8" t="s">
        <v>21</v>
      </c>
      <c r="G855" s="8"/>
      <c r="H855" s="8" t="s">
        <v>3239</v>
      </c>
      <c r="I855" s="8" t="s">
        <v>7364</v>
      </c>
    </row>
    <row r="856" spans="1:9" ht="12.75" customHeight="1" x14ac:dyDescent="0.3">
      <c r="A856" s="8" t="s">
        <v>3342</v>
      </c>
      <c r="B856" s="8" t="s">
        <v>3367</v>
      </c>
      <c r="C856" s="8" t="s">
        <v>4895</v>
      </c>
      <c r="D856">
        <v>0</v>
      </c>
      <c r="E856" s="8" t="s">
        <v>3369</v>
      </c>
      <c r="F856" s="8" t="s">
        <v>21</v>
      </c>
      <c r="G856" s="8"/>
      <c r="H856" s="8" t="s">
        <v>3239</v>
      </c>
      <c r="I856" s="8" t="s">
        <v>7365</v>
      </c>
    </row>
    <row r="857" spans="1:9" ht="12.75" customHeight="1" x14ac:dyDescent="0.3">
      <c r="A857" s="8" t="s">
        <v>3866</v>
      </c>
      <c r="B857" s="8" t="s">
        <v>57</v>
      </c>
      <c r="C857" s="8" t="s">
        <v>4896</v>
      </c>
      <c r="D857">
        <v>500</v>
      </c>
      <c r="E857" s="8" t="s">
        <v>58</v>
      </c>
      <c r="F857" s="8" t="s">
        <v>21</v>
      </c>
      <c r="G857" s="8"/>
      <c r="H857" s="8" t="s">
        <v>3239</v>
      </c>
      <c r="I857" s="8" t="s">
        <v>7366</v>
      </c>
    </row>
    <row r="858" spans="1:9" ht="12.75" customHeight="1" x14ac:dyDescent="0.3">
      <c r="A858" s="8" t="s">
        <v>3372</v>
      </c>
      <c r="B858" s="8" t="s">
        <v>1009</v>
      </c>
      <c r="C858" s="8" t="s">
        <v>4897</v>
      </c>
      <c r="D858">
        <v>1.5</v>
      </c>
      <c r="E858" s="8" t="s">
        <v>1011</v>
      </c>
      <c r="F858" s="8" t="s">
        <v>21</v>
      </c>
      <c r="G858" s="8"/>
      <c r="H858" s="8" t="s">
        <v>3239</v>
      </c>
      <c r="I858" s="8" t="s">
        <v>7367</v>
      </c>
    </row>
    <row r="859" spans="1:9" ht="12.75" customHeight="1" x14ac:dyDescent="0.3">
      <c r="A859" s="8" t="s">
        <v>3869</v>
      </c>
      <c r="B859" s="8" t="s">
        <v>3870</v>
      </c>
      <c r="C859" s="8" t="s">
        <v>4898</v>
      </c>
      <c r="E859" s="8"/>
      <c r="F859" s="8" t="s">
        <v>21</v>
      </c>
      <c r="G859" s="8" t="s">
        <v>54</v>
      </c>
      <c r="H859" s="8" t="s">
        <v>3236</v>
      </c>
      <c r="I859" s="8" t="s">
        <v>7368</v>
      </c>
    </row>
    <row r="860" spans="1:9" ht="12.75" customHeight="1" x14ac:dyDescent="0.3">
      <c r="A860" s="8" t="s">
        <v>3310</v>
      </c>
      <c r="B860" s="8" t="s">
        <v>23</v>
      </c>
      <c r="C860" s="8" t="s">
        <v>4899</v>
      </c>
      <c r="D860">
        <v>15</v>
      </c>
      <c r="E860" s="8" t="s">
        <v>25</v>
      </c>
      <c r="F860" s="8" t="s">
        <v>21</v>
      </c>
      <c r="G860" s="8"/>
      <c r="H860" s="8" t="s">
        <v>3239</v>
      </c>
      <c r="I860" s="8" t="s">
        <v>7369</v>
      </c>
    </row>
    <row r="861" spans="1:9" ht="12.75" customHeight="1" x14ac:dyDescent="0.3">
      <c r="A861" s="8" t="s">
        <v>3312</v>
      </c>
      <c r="B861" s="8" t="s">
        <v>26</v>
      </c>
      <c r="C861" s="8" t="s">
        <v>4900</v>
      </c>
      <c r="D861">
        <v>1</v>
      </c>
      <c r="E861" s="8" t="s">
        <v>27</v>
      </c>
      <c r="F861" s="8" t="s">
        <v>21</v>
      </c>
      <c r="G861" s="8"/>
      <c r="H861" s="8" t="s">
        <v>3239</v>
      </c>
      <c r="I861" s="8" t="s">
        <v>7370</v>
      </c>
    </row>
    <row r="862" spans="1:9" ht="12.75" customHeight="1" x14ac:dyDescent="0.3">
      <c r="A862" s="8" t="s">
        <v>3314</v>
      </c>
      <c r="B862" s="8" t="s">
        <v>28</v>
      </c>
      <c r="C862" s="8" t="s">
        <v>4901</v>
      </c>
      <c r="D862">
        <v>2</v>
      </c>
      <c r="E862" s="8" t="s">
        <v>29</v>
      </c>
      <c r="F862" s="8" t="s">
        <v>21</v>
      </c>
      <c r="G862" s="8"/>
      <c r="H862" s="8" t="s">
        <v>3239</v>
      </c>
      <c r="I862" s="8" t="s">
        <v>7371</v>
      </c>
    </row>
    <row r="863" spans="1:9" ht="12.75" customHeight="1" x14ac:dyDescent="0.3">
      <c r="A863" s="8" t="s">
        <v>3318</v>
      </c>
      <c r="B863" s="8" t="s">
        <v>1054</v>
      </c>
      <c r="C863" s="8" t="s">
        <v>4902</v>
      </c>
      <c r="D863" t="s">
        <v>1376</v>
      </c>
      <c r="E863" s="8" t="s">
        <v>1054</v>
      </c>
      <c r="F863" s="8" t="s">
        <v>21</v>
      </c>
      <c r="G863" s="8"/>
      <c r="H863" s="8" t="s">
        <v>3239</v>
      </c>
      <c r="I863" s="8" t="s">
        <v>7372</v>
      </c>
    </row>
    <row r="864" spans="1:9" ht="12.75" customHeight="1" x14ac:dyDescent="0.3">
      <c r="A864" s="8" t="s">
        <v>3320</v>
      </c>
      <c r="B864" s="8" t="s">
        <v>3321</v>
      </c>
      <c r="C864" s="8" t="s">
        <v>4903</v>
      </c>
      <c r="D864">
        <v>15</v>
      </c>
      <c r="E864" s="8" t="s">
        <v>3323</v>
      </c>
      <c r="F864" s="8" t="s">
        <v>21</v>
      </c>
      <c r="G864" s="8"/>
      <c r="H864" s="8" t="s">
        <v>3239</v>
      </c>
      <c r="I864" s="8" t="s">
        <v>7373</v>
      </c>
    </row>
    <row r="865" spans="1:9" ht="12.75" customHeight="1" x14ac:dyDescent="0.3">
      <c r="A865" s="8" t="s">
        <v>3320</v>
      </c>
      <c r="B865" s="8" t="s">
        <v>3324</v>
      </c>
      <c r="C865" s="8" t="s">
        <v>4904</v>
      </c>
      <c r="D865">
        <v>1</v>
      </c>
      <c r="E865" s="8" t="s">
        <v>3326</v>
      </c>
      <c r="F865" s="8" t="s">
        <v>21</v>
      </c>
      <c r="G865" s="8"/>
      <c r="H865" s="8" t="s">
        <v>3239</v>
      </c>
      <c r="I865" s="8" t="s">
        <v>7374</v>
      </c>
    </row>
    <row r="866" spans="1:9" ht="12.75" customHeight="1" x14ac:dyDescent="0.3">
      <c r="A866" s="8" t="s">
        <v>3320</v>
      </c>
      <c r="B866" s="8" t="s">
        <v>3327</v>
      </c>
      <c r="C866" s="8" t="s">
        <v>4905</v>
      </c>
      <c r="D866">
        <v>2</v>
      </c>
      <c r="E866" s="8" t="s">
        <v>3329</v>
      </c>
      <c r="F866" s="8" t="s">
        <v>21</v>
      </c>
      <c r="G866" s="8"/>
      <c r="H866" s="8" t="s">
        <v>3239</v>
      </c>
      <c r="I866" s="8" t="s">
        <v>7375</v>
      </c>
    </row>
    <row r="867" spans="1:9" ht="12.75" customHeight="1" x14ac:dyDescent="0.3">
      <c r="A867" s="8" t="s">
        <v>3330</v>
      </c>
      <c r="B867" s="8" t="s">
        <v>1013</v>
      </c>
      <c r="C867" s="8" t="s">
        <v>4906</v>
      </c>
      <c r="D867">
        <v>1.5</v>
      </c>
      <c r="E867" s="8" t="s">
        <v>1015</v>
      </c>
      <c r="F867" s="8" t="s">
        <v>21</v>
      </c>
      <c r="G867" s="8"/>
      <c r="H867" s="8" t="s">
        <v>3239</v>
      </c>
      <c r="I867" s="8" t="s">
        <v>7376</v>
      </c>
    </row>
    <row r="868" spans="1:9" ht="12.75" customHeight="1" x14ac:dyDescent="0.3">
      <c r="A868" s="8" t="s">
        <v>3332</v>
      </c>
      <c r="B868" s="8" t="s">
        <v>1049</v>
      </c>
      <c r="C868" s="8" t="s">
        <v>4907</v>
      </c>
      <c r="D868" t="s">
        <v>1374</v>
      </c>
      <c r="E868" s="8" t="s">
        <v>1049</v>
      </c>
      <c r="F868" s="8" t="s">
        <v>21</v>
      </c>
      <c r="G868" s="8"/>
      <c r="H868" s="8" t="s">
        <v>3239</v>
      </c>
      <c r="I868" s="8" t="s">
        <v>7377</v>
      </c>
    </row>
    <row r="869" spans="1:9" ht="12.75" customHeight="1" x14ac:dyDescent="0.3">
      <c r="A869" s="8" t="s">
        <v>3334</v>
      </c>
      <c r="B869" s="8" t="s">
        <v>32</v>
      </c>
      <c r="C869" s="8" t="s">
        <v>4908</v>
      </c>
      <c r="D869">
        <v>3</v>
      </c>
      <c r="E869" s="8" t="s">
        <v>33</v>
      </c>
      <c r="F869" s="8" t="s">
        <v>21</v>
      </c>
      <c r="G869" s="8"/>
      <c r="H869" s="8" t="s">
        <v>3239</v>
      </c>
      <c r="I869" s="8" t="s">
        <v>7378</v>
      </c>
    </row>
    <row r="870" spans="1:9" ht="12.75" customHeight="1" x14ac:dyDescent="0.3">
      <c r="A870" s="8" t="s">
        <v>3336</v>
      </c>
      <c r="B870" s="8" t="s">
        <v>36</v>
      </c>
      <c r="C870" s="8" t="s">
        <v>4909</v>
      </c>
      <c r="D870">
        <v>4000</v>
      </c>
      <c r="E870" s="8" t="s">
        <v>37</v>
      </c>
      <c r="F870" s="8" t="s">
        <v>21</v>
      </c>
      <c r="G870" s="8"/>
      <c r="H870" s="8" t="s">
        <v>3239</v>
      </c>
      <c r="I870" s="8" t="s">
        <v>7379</v>
      </c>
    </row>
    <row r="871" spans="1:9" ht="12.75" customHeight="1" x14ac:dyDescent="0.3">
      <c r="A871" s="8" t="s">
        <v>3338</v>
      </c>
      <c r="B871" s="8" t="s">
        <v>634</v>
      </c>
      <c r="C871" s="8" t="s">
        <v>4910</v>
      </c>
      <c r="D871">
        <v>4200</v>
      </c>
      <c r="E871" s="8" t="s">
        <v>636</v>
      </c>
      <c r="F871" s="8" t="s">
        <v>21</v>
      </c>
      <c r="G871" s="8"/>
      <c r="H871" s="8" t="s">
        <v>3239</v>
      </c>
      <c r="I871" s="8" t="s">
        <v>7380</v>
      </c>
    </row>
    <row r="872" spans="1:9" ht="12.75" customHeight="1" x14ac:dyDescent="0.3">
      <c r="A872" s="8" t="s">
        <v>3340</v>
      </c>
      <c r="B872" s="8" t="s">
        <v>39</v>
      </c>
      <c r="C872" s="8" t="s">
        <v>4911</v>
      </c>
      <c r="D872">
        <v>5</v>
      </c>
      <c r="E872" s="8" t="s">
        <v>40</v>
      </c>
      <c r="F872" s="8" t="s">
        <v>21</v>
      </c>
      <c r="G872" s="8"/>
      <c r="H872" s="8" t="s">
        <v>3239</v>
      </c>
      <c r="I872" s="8" t="s">
        <v>7381</v>
      </c>
    </row>
    <row r="873" spans="1:9" ht="12.75" customHeight="1" x14ac:dyDescent="0.3">
      <c r="A873" s="8" t="s">
        <v>3855</v>
      </c>
      <c r="B873" s="8" t="s">
        <v>982</v>
      </c>
      <c r="C873" s="8" t="s">
        <v>4912</v>
      </c>
      <c r="D873" t="s">
        <v>24</v>
      </c>
      <c r="E873" s="8" t="s">
        <v>984</v>
      </c>
      <c r="F873" s="8" t="s">
        <v>21</v>
      </c>
      <c r="G873" s="8"/>
      <c r="H873" s="8" t="s">
        <v>3239</v>
      </c>
      <c r="I873" s="8" t="s">
        <v>7382</v>
      </c>
    </row>
    <row r="874" spans="1:9" ht="12.75" customHeight="1" x14ac:dyDescent="0.3">
      <c r="A874" s="8" t="s">
        <v>3342</v>
      </c>
      <c r="B874" s="8" t="s">
        <v>3343</v>
      </c>
      <c r="C874" s="8" t="s">
        <v>4913</v>
      </c>
      <c r="D874">
        <v>0</v>
      </c>
      <c r="E874" s="8" t="s">
        <v>3345</v>
      </c>
      <c r="F874" s="8" t="s">
        <v>21</v>
      </c>
      <c r="G874" s="8"/>
      <c r="H874" s="8" t="s">
        <v>3239</v>
      </c>
      <c r="I874" s="8" t="s">
        <v>7383</v>
      </c>
    </row>
    <row r="875" spans="1:9" ht="12.75" customHeight="1" x14ac:dyDescent="0.3">
      <c r="A875" s="8" t="s">
        <v>3342</v>
      </c>
      <c r="B875" s="8" t="s">
        <v>3346</v>
      </c>
      <c r="C875" s="8" t="s">
        <v>4914</v>
      </c>
      <c r="D875">
        <v>0</v>
      </c>
      <c r="E875" s="8" t="s">
        <v>3348</v>
      </c>
      <c r="F875" s="8" t="s">
        <v>21</v>
      </c>
      <c r="G875" s="8"/>
      <c r="H875" s="8" t="s">
        <v>3239</v>
      </c>
      <c r="I875" s="8" t="s">
        <v>7384</v>
      </c>
    </row>
    <row r="876" spans="1:9" ht="12.75" customHeight="1" x14ac:dyDescent="0.3">
      <c r="A876" s="8" t="s">
        <v>3342</v>
      </c>
      <c r="B876" s="8" t="s">
        <v>3349</v>
      </c>
      <c r="C876" s="8" t="s">
        <v>4915</v>
      </c>
      <c r="D876">
        <v>1</v>
      </c>
      <c r="E876" s="8" t="s">
        <v>3351</v>
      </c>
      <c r="F876" s="8" t="s">
        <v>21</v>
      </c>
      <c r="G876" s="8"/>
      <c r="H876" s="8" t="s">
        <v>3239</v>
      </c>
      <c r="I876" s="8" t="s">
        <v>7385</v>
      </c>
    </row>
    <row r="877" spans="1:9" ht="12.75" customHeight="1" x14ac:dyDescent="0.3">
      <c r="A877" s="8" t="s">
        <v>3342</v>
      </c>
      <c r="B877" s="8" t="s">
        <v>3352</v>
      </c>
      <c r="C877" s="8" t="s">
        <v>4916</v>
      </c>
      <c r="D877">
        <v>0</v>
      </c>
      <c r="E877" s="8" t="s">
        <v>3354</v>
      </c>
      <c r="F877" s="8" t="s">
        <v>21</v>
      </c>
      <c r="G877" s="8"/>
      <c r="H877" s="8" t="s">
        <v>3239</v>
      </c>
      <c r="I877" s="8" t="s">
        <v>7386</v>
      </c>
    </row>
    <row r="878" spans="1:9" ht="12.75" customHeight="1" x14ac:dyDescent="0.3">
      <c r="A878" s="8" t="s">
        <v>3342</v>
      </c>
      <c r="B878" s="8" t="s">
        <v>3355</v>
      </c>
      <c r="C878" s="8" t="s">
        <v>4917</v>
      </c>
      <c r="D878">
        <v>1</v>
      </c>
      <c r="E878" s="8" t="s">
        <v>3357</v>
      </c>
      <c r="F878" s="8" t="s">
        <v>21</v>
      </c>
      <c r="G878" s="8"/>
      <c r="H878" s="8" t="s">
        <v>3239</v>
      </c>
      <c r="I878" s="8" t="s">
        <v>7387</v>
      </c>
    </row>
    <row r="879" spans="1:9" ht="12.75" customHeight="1" x14ac:dyDescent="0.3">
      <c r="A879" s="8" t="s">
        <v>3342</v>
      </c>
      <c r="B879" s="8" t="s">
        <v>3358</v>
      </c>
      <c r="C879" s="8" t="s">
        <v>4918</v>
      </c>
      <c r="D879">
        <v>0</v>
      </c>
      <c r="E879" s="8" t="s">
        <v>3360</v>
      </c>
      <c r="F879" s="8" t="s">
        <v>21</v>
      </c>
      <c r="G879" s="8"/>
      <c r="H879" s="8" t="s">
        <v>3239</v>
      </c>
      <c r="I879" s="8" t="s">
        <v>7388</v>
      </c>
    </row>
    <row r="880" spans="1:9" ht="12.75" customHeight="1" x14ac:dyDescent="0.3">
      <c r="A880" s="8" t="s">
        <v>3342</v>
      </c>
      <c r="B880" s="8" t="s">
        <v>3361</v>
      </c>
      <c r="C880" s="8" t="s">
        <v>4919</v>
      </c>
      <c r="D880">
        <v>-1</v>
      </c>
      <c r="E880" s="8" t="s">
        <v>3363</v>
      </c>
      <c r="F880" s="8" t="s">
        <v>21</v>
      </c>
      <c r="G880" s="8"/>
      <c r="H880" s="8" t="s">
        <v>3239</v>
      </c>
      <c r="I880" s="8" t="s">
        <v>7389</v>
      </c>
    </row>
    <row r="881" spans="1:9" ht="12.75" customHeight="1" x14ac:dyDescent="0.3">
      <c r="A881" s="8" t="s">
        <v>3342</v>
      </c>
      <c r="B881" s="8" t="s">
        <v>3364</v>
      </c>
      <c r="C881" s="8" t="s">
        <v>4920</v>
      </c>
      <c r="D881">
        <v>0</v>
      </c>
      <c r="E881" s="8" t="s">
        <v>3366</v>
      </c>
      <c r="F881" s="8" t="s">
        <v>21</v>
      </c>
      <c r="G881" s="8"/>
      <c r="H881" s="8" t="s">
        <v>3239</v>
      </c>
      <c r="I881" s="8" t="s">
        <v>7390</v>
      </c>
    </row>
    <row r="882" spans="1:9" ht="12.75" customHeight="1" x14ac:dyDescent="0.3">
      <c r="A882" s="8" t="s">
        <v>3342</v>
      </c>
      <c r="B882" s="8" t="s">
        <v>3367</v>
      </c>
      <c r="C882" s="8" t="s">
        <v>4921</v>
      </c>
      <c r="D882">
        <v>0</v>
      </c>
      <c r="E882" s="8" t="s">
        <v>3369</v>
      </c>
      <c r="F882" s="8" t="s">
        <v>21</v>
      </c>
      <c r="G882" s="8"/>
      <c r="H882" s="8" t="s">
        <v>3239</v>
      </c>
      <c r="I882" s="8" t="s">
        <v>7391</v>
      </c>
    </row>
    <row r="883" spans="1:9" ht="12.75" customHeight="1" x14ac:dyDescent="0.3">
      <c r="A883" s="8" t="s">
        <v>3866</v>
      </c>
      <c r="B883" s="8" t="s">
        <v>57</v>
      </c>
      <c r="C883" s="8" t="s">
        <v>4922</v>
      </c>
      <c r="D883">
        <v>500</v>
      </c>
      <c r="E883" s="8" t="s">
        <v>58</v>
      </c>
      <c r="F883" s="8" t="s">
        <v>21</v>
      </c>
      <c r="G883" s="8"/>
      <c r="H883" s="8" t="s">
        <v>3239</v>
      </c>
      <c r="I883" s="8" t="s">
        <v>7392</v>
      </c>
    </row>
    <row r="884" spans="1:9" ht="12.75" customHeight="1" x14ac:dyDescent="0.3">
      <c r="A884" s="8" t="s">
        <v>3372</v>
      </c>
      <c r="B884" s="8" t="s">
        <v>1009</v>
      </c>
      <c r="C884" s="8" t="s">
        <v>4923</v>
      </c>
      <c r="D884">
        <v>1.5</v>
      </c>
      <c r="E884" s="8" t="s">
        <v>1011</v>
      </c>
      <c r="F884" s="8" t="s">
        <v>21</v>
      </c>
      <c r="G884" s="8"/>
      <c r="H884" s="8" t="s">
        <v>3239</v>
      </c>
      <c r="I884" s="8" t="s">
        <v>7393</v>
      </c>
    </row>
    <row r="885" spans="1:9" ht="12.75" customHeight="1" x14ac:dyDescent="0.3">
      <c r="A885" s="8" t="s">
        <v>3953</v>
      </c>
      <c r="B885" s="8" t="s">
        <v>59</v>
      </c>
      <c r="C885" s="8" t="s">
        <v>4924</v>
      </c>
      <c r="E885" s="8"/>
      <c r="F885" s="8" t="s">
        <v>21</v>
      </c>
      <c r="G885" s="8" t="s">
        <v>333</v>
      </c>
      <c r="H885" s="8" t="s">
        <v>3236</v>
      </c>
      <c r="I885" s="8" t="s">
        <v>7394</v>
      </c>
    </row>
    <row r="886" spans="1:9" ht="12.75" customHeight="1" x14ac:dyDescent="0.3">
      <c r="A886" s="8" t="s">
        <v>51</v>
      </c>
      <c r="B886" s="8" t="s">
        <v>23</v>
      </c>
      <c r="C886" s="8" t="s">
        <v>4925</v>
      </c>
      <c r="D886">
        <v>23.7</v>
      </c>
      <c r="E886" s="8" t="s">
        <v>25</v>
      </c>
      <c r="F886" s="8" t="s">
        <v>21</v>
      </c>
      <c r="G886" s="8"/>
      <c r="H886" s="8" t="s">
        <v>3239</v>
      </c>
      <c r="I886" s="8" t="s">
        <v>7395</v>
      </c>
    </row>
    <row r="887" spans="1:9" ht="12.75" customHeight="1" x14ac:dyDescent="0.3">
      <c r="A887" s="8" t="s">
        <v>52</v>
      </c>
      <c r="B887" s="8" t="s">
        <v>26</v>
      </c>
      <c r="C887" s="8" t="s">
        <v>4926</v>
      </c>
      <c r="D887">
        <v>0.03</v>
      </c>
      <c r="E887" s="8" t="s">
        <v>27</v>
      </c>
      <c r="F887" s="8" t="s">
        <v>21</v>
      </c>
      <c r="G887" s="8"/>
      <c r="H887" s="8" t="s">
        <v>3239</v>
      </c>
      <c r="I887" s="8" t="s">
        <v>7396</v>
      </c>
    </row>
    <row r="888" spans="1:9" ht="12.75" customHeight="1" x14ac:dyDescent="0.3">
      <c r="A888" s="8" t="s">
        <v>53</v>
      </c>
      <c r="B888" s="8" t="s">
        <v>28</v>
      </c>
      <c r="C888" s="8" t="s">
        <v>4927</v>
      </c>
      <c r="D888">
        <v>5.2</v>
      </c>
      <c r="E888" s="8" t="s">
        <v>29</v>
      </c>
      <c r="F888" s="8" t="s">
        <v>21</v>
      </c>
      <c r="G888" s="8"/>
      <c r="H888" s="8" t="s">
        <v>3239</v>
      </c>
      <c r="I888" s="8" t="s">
        <v>7397</v>
      </c>
    </row>
    <row r="889" spans="1:9" ht="12.75" customHeight="1" x14ac:dyDescent="0.3">
      <c r="A889" s="8" t="s">
        <v>3278</v>
      </c>
      <c r="B889" s="8" t="s">
        <v>634</v>
      </c>
      <c r="C889" s="8" t="s">
        <v>4928</v>
      </c>
      <c r="D889">
        <v>1197000</v>
      </c>
      <c r="E889" s="8" t="s">
        <v>636</v>
      </c>
      <c r="F889" s="8" t="s">
        <v>21</v>
      </c>
      <c r="G889" s="8"/>
      <c r="H889" s="8" t="s">
        <v>3239</v>
      </c>
      <c r="I889" s="8" t="s">
        <v>7398</v>
      </c>
    </row>
    <row r="890" spans="1:9" ht="12.75" customHeight="1" x14ac:dyDescent="0.3">
      <c r="A890" s="8" t="s">
        <v>3959</v>
      </c>
      <c r="B890" s="8" t="s">
        <v>3960</v>
      </c>
      <c r="C890" s="8" t="s">
        <v>4929</v>
      </c>
      <c r="E890" s="8"/>
      <c r="F890" s="8" t="s">
        <v>21</v>
      </c>
      <c r="G890" s="8" t="s">
        <v>332</v>
      </c>
      <c r="H890" s="8" t="s">
        <v>3236</v>
      </c>
      <c r="I890" s="8" t="s">
        <v>7399</v>
      </c>
    </row>
    <row r="891" spans="1:9" ht="12.75" customHeight="1" x14ac:dyDescent="0.3">
      <c r="A891" s="8" t="s">
        <v>3283</v>
      </c>
      <c r="B891" s="8" t="s">
        <v>23</v>
      </c>
      <c r="C891" s="8" t="s">
        <v>4930</v>
      </c>
      <c r="D891">
        <v>23.7</v>
      </c>
      <c r="E891" s="8" t="s">
        <v>25</v>
      </c>
      <c r="F891" s="8" t="s">
        <v>21</v>
      </c>
      <c r="G891" s="8"/>
      <c r="H891" s="8" t="s">
        <v>3239</v>
      </c>
      <c r="I891" s="8" t="s">
        <v>7400</v>
      </c>
    </row>
    <row r="892" spans="1:9" ht="12.75" customHeight="1" x14ac:dyDescent="0.3">
      <c r="A892" s="8" t="s">
        <v>3285</v>
      </c>
      <c r="B892" s="8" t="s">
        <v>26</v>
      </c>
      <c r="C892" s="8" t="s">
        <v>4931</v>
      </c>
      <c r="D892">
        <v>0.03</v>
      </c>
      <c r="E892" s="8" t="s">
        <v>27</v>
      </c>
      <c r="F892" s="8" t="s">
        <v>21</v>
      </c>
      <c r="G892" s="8"/>
      <c r="H892" s="8" t="s">
        <v>3239</v>
      </c>
      <c r="I892" s="8" t="s">
        <v>7401</v>
      </c>
    </row>
    <row r="893" spans="1:9" ht="12.75" customHeight="1" x14ac:dyDescent="0.3">
      <c r="A893" s="8" t="s">
        <v>3287</v>
      </c>
      <c r="B893" s="8" t="s">
        <v>28</v>
      </c>
      <c r="C893" s="8" t="s">
        <v>4932</v>
      </c>
      <c r="D893">
        <v>5.2</v>
      </c>
      <c r="E893" s="8" t="s">
        <v>29</v>
      </c>
      <c r="F893" s="8" t="s">
        <v>21</v>
      </c>
      <c r="G893" s="8"/>
      <c r="H893" s="8" t="s">
        <v>3239</v>
      </c>
      <c r="I893" s="8" t="s">
        <v>7402</v>
      </c>
    </row>
    <row r="894" spans="1:9" ht="12.75" customHeight="1" x14ac:dyDescent="0.3">
      <c r="A894" s="8" t="s">
        <v>3289</v>
      </c>
      <c r="B894" s="8" t="s">
        <v>634</v>
      </c>
      <c r="C894" s="8" t="s">
        <v>4933</v>
      </c>
      <c r="D894">
        <v>1197000</v>
      </c>
      <c r="E894" s="8" t="s">
        <v>636</v>
      </c>
      <c r="F894" s="8" t="s">
        <v>21</v>
      </c>
      <c r="G894" s="8"/>
      <c r="H894" s="8" t="s">
        <v>3239</v>
      </c>
      <c r="I894" s="8" t="s">
        <v>7403</v>
      </c>
    </row>
    <row r="895" spans="1:9" ht="12.75" customHeight="1" x14ac:dyDescent="0.3">
      <c r="A895" s="8" t="s">
        <v>3966</v>
      </c>
      <c r="B895" s="8" t="s">
        <v>3967</v>
      </c>
      <c r="C895" s="8" t="s">
        <v>4934</v>
      </c>
      <c r="E895" s="8"/>
      <c r="F895" s="8" t="s">
        <v>21</v>
      </c>
      <c r="G895" s="8" t="s">
        <v>334</v>
      </c>
      <c r="H895" s="8" t="s">
        <v>3236</v>
      </c>
      <c r="I895" s="8" t="s">
        <v>7404</v>
      </c>
    </row>
    <row r="896" spans="1:9" ht="12.75" customHeight="1" x14ac:dyDescent="0.3">
      <c r="A896" s="8" t="s">
        <v>3294</v>
      </c>
      <c r="B896" s="8" t="s">
        <v>23</v>
      </c>
      <c r="C896" s="8" t="s">
        <v>4935</v>
      </c>
      <c r="D896">
        <v>23.7</v>
      </c>
      <c r="E896" s="8" t="s">
        <v>25</v>
      </c>
      <c r="F896" s="8" t="s">
        <v>21</v>
      </c>
      <c r="G896" s="8"/>
      <c r="H896" s="8" t="s">
        <v>3239</v>
      </c>
      <c r="I896" s="8" t="s">
        <v>7405</v>
      </c>
    </row>
    <row r="897" spans="1:9" ht="12.75" customHeight="1" x14ac:dyDescent="0.3">
      <c r="A897" s="8" t="s">
        <v>3296</v>
      </c>
      <c r="B897" s="8" t="s">
        <v>26</v>
      </c>
      <c r="C897" s="8" t="s">
        <v>4936</v>
      </c>
      <c r="D897">
        <v>0.03</v>
      </c>
      <c r="E897" s="8" t="s">
        <v>27</v>
      </c>
      <c r="F897" s="8" t="s">
        <v>21</v>
      </c>
      <c r="G897" s="8"/>
      <c r="H897" s="8" t="s">
        <v>3239</v>
      </c>
      <c r="I897" s="8" t="s">
        <v>7406</v>
      </c>
    </row>
    <row r="898" spans="1:9" ht="12.75" customHeight="1" x14ac:dyDescent="0.3">
      <c r="A898" s="8" t="s">
        <v>3298</v>
      </c>
      <c r="B898" s="8" t="s">
        <v>28</v>
      </c>
      <c r="C898" s="8" t="s">
        <v>4937</v>
      </c>
      <c r="D898">
        <v>5.2</v>
      </c>
      <c r="E898" s="8" t="s">
        <v>29</v>
      </c>
      <c r="F898" s="8" t="s">
        <v>21</v>
      </c>
      <c r="G898" s="8"/>
      <c r="H898" s="8" t="s">
        <v>3239</v>
      </c>
      <c r="I898" s="8" t="s">
        <v>7407</v>
      </c>
    </row>
    <row r="899" spans="1:9" ht="12.75" customHeight="1" x14ac:dyDescent="0.3">
      <c r="A899" s="8" t="s">
        <v>3300</v>
      </c>
      <c r="B899" s="8" t="s">
        <v>634</v>
      </c>
      <c r="C899" s="8" t="s">
        <v>4938</v>
      </c>
      <c r="D899">
        <v>1197000</v>
      </c>
      <c r="E899" s="8" t="s">
        <v>636</v>
      </c>
      <c r="F899" s="8" t="s">
        <v>21</v>
      </c>
      <c r="G899" s="8"/>
      <c r="H899" s="8" t="s">
        <v>3239</v>
      </c>
      <c r="I899" s="8" t="s">
        <v>7408</v>
      </c>
    </row>
    <row r="900" spans="1:9" ht="12.75" customHeight="1" x14ac:dyDescent="0.3">
      <c r="A900" s="8" t="s">
        <v>3973</v>
      </c>
      <c r="B900" s="8" t="s">
        <v>3974</v>
      </c>
      <c r="C900" s="8" t="s">
        <v>4939</v>
      </c>
      <c r="E900" s="8"/>
      <c r="F900" s="8" t="s">
        <v>21</v>
      </c>
      <c r="G900" s="8" t="s">
        <v>54</v>
      </c>
      <c r="H900" s="8" t="s">
        <v>3236</v>
      </c>
      <c r="I900" s="8" t="s">
        <v>7409</v>
      </c>
    </row>
    <row r="901" spans="1:9" ht="12.75" customHeight="1" x14ac:dyDescent="0.3">
      <c r="A901" s="8" t="s">
        <v>3310</v>
      </c>
      <c r="B901" s="8" t="s">
        <v>23</v>
      </c>
      <c r="C901" s="8" t="s">
        <v>4940</v>
      </c>
      <c r="D901">
        <v>23.7</v>
      </c>
      <c r="E901" s="8" t="s">
        <v>25</v>
      </c>
      <c r="F901" s="8" t="s">
        <v>21</v>
      </c>
      <c r="G901" s="8"/>
      <c r="H901" s="8" t="s">
        <v>3239</v>
      </c>
      <c r="I901" s="8" t="s">
        <v>7410</v>
      </c>
    </row>
    <row r="902" spans="1:9" ht="12.75" customHeight="1" x14ac:dyDescent="0.3">
      <c r="A902" s="8" t="s">
        <v>3312</v>
      </c>
      <c r="B902" s="8" t="s">
        <v>26</v>
      </c>
      <c r="C902" s="8" t="s">
        <v>4941</v>
      </c>
      <c r="D902">
        <v>2.5000000000000001E-2</v>
      </c>
      <c r="E902" s="8" t="s">
        <v>27</v>
      </c>
      <c r="F902" s="8" t="s">
        <v>21</v>
      </c>
      <c r="G902" s="8"/>
      <c r="H902" s="8" t="s">
        <v>3239</v>
      </c>
      <c r="I902" s="8" t="s">
        <v>7411</v>
      </c>
    </row>
    <row r="903" spans="1:9" ht="12.75" customHeight="1" x14ac:dyDescent="0.3">
      <c r="A903" s="8" t="s">
        <v>3314</v>
      </c>
      <c r="B903" s="8" t="s">
        <v>28</v>
      </c>
      <c r="C903" s="8" t="s">
        <v>4942</v>
      </c>
      <c r="D903">
        <v>5.2</v>
      </c>
      <c r="E903" s="8" t="s">
        <v>29</v>
      </c>
      <c r="F903" s="8" t="s">
        <v>21</v>
      </c>
      <c r="G903" s="8"/>
      <c r="H903" s="8" t="s">
        <v>3239</v>
      </c>
      <c r="I903" s="8" t="s">
        <v>7412</v>
      </c>
    </row>
    <row r="904" spans="1:9" ht="12.75" customHeight="1" x14ac:dyDescent="0.3">
      <c r="A904" s="8" t="s">
        <v>3318</v>
      </c>
      <c r="B904" s="8" t="s">
        <v>1054</v>
      </c>
      <c r="C904" s="8" t="s">
        <v>4943</v>
      </c>
      <c r="D904" t="s">
        <v>24</v>
      </c>
      <c r="E904" s="8" t="s">
        <v>1054</v>
      </c>
      <c r="F904" s="8" t="s">
        <v>21</v>
      </c>
      <c r="G904" s="8"/>
      <c r="H904" s="8" t="s">
        <v>3239</v>
      </c>
      <c r="I904" s="8" t="s">
        <v>7413</v>
      </c>
    </row>
    <row r="905" spans="1:9" ht="12.75" customHeight="1" x14ac:dyDescent="0.3">
      <c r="A905" s="8" t="s">
        <v>3320</v>
      </c>
      <c r="B905" s="8" t="s">
        <v>3321</v>
      </c>
      <c r="C905" s="8" t="s">
        <v>4944</v>
      </c>
      <c r="D905" t="s">
        <v>24</v>
      </c>
      <c r="E905" s="8" t="s">
        <v>3323</v>
      </c>
      <c r="F905" s="8" t="s">
        <v>21</v>
      </c>
      <c r="G905" s="8"/>
      <c r="H905" s="8" t="s">
        <v>3239</v>
      </c>
      <c r="I905" s="8" t="s">
        <v>7414</v>
      </c>
    </row>
    <row r="906" spans="1:9" ht="12.75" customHeight="1" x14ac:dyDescent="0.3">
      <c r="A906" s="8" t="s">
        <v>3320</v>
      </c>
      <c r="B906" s="8" t="s">
        <v>3324</v>
      </c>
      <c r="C906" s="8" t="s">
        <v>4945</v>
      </c>
      <c r="D906" t="s">
        <v>24</v>
      </c>
      <c r="E906" s="8" t="s">
        <v>3326</v>
      </c>
      <c r="F906" s="8" t="s">
        <v>21</v>
      </c>
      <c r="G906" s="8"/>
      <c r="H906" s="8" t="s">
        <v>3239</v>
      </c>
      <c r="I906" s="8" t="s">
        <v>7415</v>
      </c>
    </row>
    <row r="907" spans="1:9" ht="12.75" customHeight="1" x14ac:dyDescent="0.3">
      <c r="A907" s="8" t="s">
        <v>3320</v>
      </c>
      <c r="B907" s="8" t="s">
        <v>3327</v>
      </c>
      <c r="C907" s="8" t="s">
        <v>4946</v>
      </c>
      <c r="D907" t="s">
        <v>24</v>
      </c>
      <c r="E907" s="8" t="s">
        <v>3329</v>
      </c>
      <c r="F907" s="8" t="s">
        <v>21</v>
      </c>
      <c r="G907" s="8"/>
      <c r="H907" s="8" t="s">
        <v>3239</v>
      </c>
      <c r="I907" s="8" t="s">
        <v>7416</v>
      </c>
    </row>
    <row r="908" spans="1:9" ht="12.75" customHeight="1" x14ac:dyDescent="0.3">
      <c r="A908" s="8" t="s">
        <v>3330</v>
      </c>
      <c r="B908" s="8" t="s">
        <v>1013</v>
      </c>
      <c r="C908" s="8" t="s">
        <v>4947</v>
      </c>
      <c r="D908" t="s">
        <v>24</v>
      </c>
      <c r="E908" s="8" t="s">
        <v>1015</v>
      </c>
      <c r="F908" s="8" t="s">
        <v>21</v>
      </c>
      <c r="G908" s="8"/>
      <c r="H908" s="8" t="s">
        <v>3239</v>
      </c>
      <c r="I908" s="8" t="s">
        <v>7417</v>
      </c>
    </row>
    <row r="909" spans="1:9" ht="12.75" customHeight="1" x14ac:dyDescent="0.3">
      <c r="A909" s="8" t="s">
        <v>3332</v>
      </c>
      <c r="B909" s="8" t="s">
        <v>1049</v>
      </c>
      <c r="C909" s="8" t="s">
        <v>4948</v>
      </c>
      <c r="D909" t="s">
        <v>24</v>
      </c>
      <c r="E909" s="8" t="s">
        <v>1049</v>
      </c>
      <c r="F909" s="8" t="s">
        <v>21</v>
      </c>
      <c r="G909" s="8"/>
      <c r="H909" s="8" t="s">
        <v>3239</v>
      </c>
      <c r="I909" s="8" t="s">
        <v>7418</v>
      </c>
    </row>
    <row r="910" spans="1:9" ht="12.75" customHeight="1" x14ac:dyDescent="0.3">
      <c r="A910" s="8" t="s">
        <v>3334</v>
      </c>
      <c r="B910" s="8" t="s">
        <v>32</v>
      </c>
      <c r="C910" s="8" t="s">
        <v>4949</v>
      </c>
      <c r="D910" t="s">
        <v>24</v>
      </c>
      <c r="E910" s="8" t="s">
        <v>33</v>
      </c>
      <c r="F910" s="8" t="s">
        <v>21</v>
      </c>
      <c r="G910" s="8"/>
      <c r="H910" s="8" t="s">
        <v>3239</v>
      </c>
      <c r="I910" s="8" t="s">
        <v>7419</v>
      </c>
    </row>
    <row r="911" spans="1:9" ht="12.75" customHeight="1" x14ac:dyDescent="0.3">
      <c r="A911" s="8" t="s">
        <v>3336</v>
      </c>
      <c r="B911" s="8" t="s">
        <v>36</v>
      </c>
      <c r="C911" s="8" t="s">
        <v>4950</v>
      </c>
      <c r="D911">
        <v>1140000</v>
      </c>
      <c r="E911" s="8" t="s">
        <v>37</v>
      </c>
      <c r="F911" s="8" t="s">
        <v>21</v>
      </c>
      <c r="G911" s="8"/>
      <c r="H911" s="8" t="s">
        <v>3239</v>
      </c>
      <c r="I911" s="8" t="s">
        <v>7420</v>
      </c>
    </row>
    <row r="912" spans="1:9" ht="12.75" customHeight="1" x14ac:dyDescent="0.3">
      <c r="A912" s="8" t="s">
        <v>3338</v>
      </c>
      <c r="B912" s="8" t="s">
        <v>634</v>
      </c>
      <c r="C912" s="8" t="s">
        <v>4951</v>
      </c>
      <c r="D912">
        <v>1197000</v>
      </c>
      <c r="E912" s="8" t="s">
        <v>636</v>
      </c>
      <c r="F912" s="8" t="s">
        <v>21</v>
      </c>
      <c r="G912" s="8"/>
      <c r="H912" s="8" t="s">
        <v>3239</v>
      </c>
      <c r="I912" s="8" t="s">
        <v>7421</v>
      </c>
    </row>
    <row r="913" spans="1:9" ht="12.75" customHeight="1" x14ac:dyDescent="0.3">
      <c r="A913" s="8" t="s">
        <v>3340</v>
      </c>
      <c r="B913" s="8" t="s">
        <v>39</v>
      </c>
      <c r="C913" s="8" t="s">
        <v>4952</v>
      </c>
      <c r="D913">
        <v>5</v>
      </c>
      <c r="E913" s="8" t="s">
        <v>40</v>
      </c>
      <c r="F913" s="8" t="s">
        <v>21</v>
      </c>
      <c r="G913" s="8"/>
      <c r="H913" s="8" t="s">
        <v>3239</v>
      </c>
      <c r="I913" s="8" t="s">
        <v>7422</v>
      </c>
    </row>
    <row r="914" spans="1:9" ht="12.75" customHeight="1" x14ac:dyDescent="0.3">
      <c r="A914" s="8" t="s">
        <v>3342</v>
      </c>
      <c r="B914" s="8" t="s">
        <v>3343</v>
      </c>
      <c r="C914" s="8" t="s">
        <v>4953</v>
      </c>
      <c r="D914" t="s">
        <v>24</v>
      </c>
      <c r="E914" s="8" t="s">
        <v>3345</v>
      </c>
      <c r="F914" s="8" t="s">
        <v>21</v>
      </c>
      <c r="G914" s="8"/>
      <c r="H914" s="8" t="s">
        <v>3239</v>
      </c>
      <c r="I914" s="8" t="s">
        <v>7423</v>
      </c>
    </row>
    <row r="915" spans="1:9" ht="12.75" customHeight="1" x14ac:dyDescent="0.3">
      <c r="A915" s="8" t="s">
        <v>3342</v>
      </c>
      <c r="B915" s="8" t="s">
        <v>3346</v>
      </c>
      <c r="C915" s="8" t="s">
        <v>4954</v>
      </c>
      <c r="D915" t="s">
        <v>24</v>
      </c>
      <c r="E915" s="8" t="s">
        <v>3348</v>
      </c>
      <c r="F915" s="8" t="s">
        <v>21</v>
      </c>
      <c r="G915" s="8"/>
      <c r="H915" s="8" t="s">
        <v>3239</v>
      </c>
      <c r="I915" s="8" t="s">
        <v>7424</v>
      </c>
    </row>
    <row r="916" spans="1:9" ht="12.75" customHeight="1" x14ac:dyDescent="0.3">
      <c r="A916" s="8" t="s">
        <v>3342</v>
      </c>
      <c r="B916" s="8" t="s">
        <v>3349</v>
      </c>
      <c r="C916" s="8" t="s">
        <v>4955</v>
      </c>
      <c r="D916" t="s">
        <v>24</v>
      </c>
      <c r="E916" s="8" t="s">
        <v>3351</v>
      </c>
      <c r="F916" s="8" t="s">
        <v>21</v>
      </c>
      <c r="G916" s="8"/>
      <c r="H916" s="8" t="s">
        <v>3239</v>
      </c>
      <c r="I916" s="8" t="s">
        <v>7425</v>
      </c>
    </row>
    <row r="917" spans="1:9" ht="12.75" customHeight="1" x14ac:dyDescent="0.3">
      <c r="A917" s="8" t="s">
        <v>3342</v>
      </c>
      <c r="B917" s="8" t="s">
        <v>3352</v>
      </c>
      <c r="C917" s="8" t="s">
        <v>4956</v>
      </c>
      <c r="D917" t="s">
        <v>24</v>
      </c>
      <c r="E917" s="8" t="s">
        <v>3354</v>
      </c>
      <c r="F917" s="8" t="s">
        <v>21</v>
      </c>
      <c r="G917" s="8"/>
      <c r="H917" s="8" t="s">
        <v>3239</v>
      </c>
      <c r="I917" s="8" t="s">
        <v>7426</v>
      </c>
    </row>
    <row r="918" spans="1:9" ht="12.75" customHeight="1" x14ac:dyDescent="0.3">
      <c r="A918" s="8" t="s">
        <v>3342</v>
      </c>
      <c r="B918" s="8" t="s">
        <v>3355</v>
      </c>
      <c r="C918" s="8" t="s">
        <v>4957</v>
      </c>
      <c r="D918" t="s">
        <v>24</v>
      </c>
      <c r="E918" s="8" t="s">
        <v>3357</v>
      </c>
      <c r="F918" s="8" t="s">
        <v>21</v>
      </c>
      <c r="G918" s="8"/>
      <c r="H918" s="8" t="s">
        <v>3239</v>
      </c>
      <c r="I918" s="8" t="s">
        <v>7427</v>
      </c>
    </row>
    <row r="919" spans="1:9" ht="12.75" customHeight="1" x14ac:dyDescent="0.3">
      <c r="A919" s="8" t="s">
        <v>3342</v>
      </c>
      <c r="B919" s="8" t="s">
        <v>3358</v>
      </c>
      <c r="C919" s="8" t="s">
        <v>4958</v>
      </c>
      <c r="D919" t="s">
        <v>24</v>
      </c>
      <c r="E919" s="8" t="s">
        <v>3360</v>
      </c>
      <c r="F919" s="8" t="s">
        <v>21</v>
      </c>
      <c r="G919" s="8"/>
      <c r="H919" s="8" t="s">
        <v>3239</v>
      </c>
      <c r="I919" s="8" t="s">
        <v>7428</v>
      </c>
    </row>
    <row r="920" spans="1:9" ht="12.75" customHeight="1" x14ac:dyDescent="0.3">
      <c r="A920" s="8" t="s">
        <v>3342</v>
      </c>
      <c r="B920" s="8" t="s">
        <v>3361</v>
      </c>
      <c r="C920" s="8" t="s">
        <v>4959</v>
      </c>
      <c r="D920" t="s">
        <v>24</v>
      </c>
      <c r="E920" s="8" t="s">
        <v>3363</v>
      </c>
      <c r="F920" s="8" t="s">
        <v>21</v>
      </c>
      <c r="G920" s="8"/>
      <c r="H920" s="8" t="s">
        <v>3239</v>
      </c>
      <c r="I920" s="8" t="s">
        <v>7429</v>
      </c>
    </row>
    <row r="921" spans="1:9" ht="12.75" customHeight="1" x14ac:dyDescent="0.3">
      <c r="A921" s="8" t="s">
        <v>3342</v>
      </c>
      <c r="B921" s="8" t="s">
        <v>3364</v>
      </c>
      <c r="C921" s="8" t="s">
        <v>4960</v>
      </c>
      <c r="D921" t="s">
        <v>24</v>
      </c>
      <c r="E921" s="8" t="s">
        <v>3366</v>
      </c>
      <c r="F921" s="8" t="s">
        <v>21</v>
      </c>
      <c r="G921" s="8"/>
      <c r="H921" s="8" t="s">
        <v>3239</v>
      </c>
      <c r="I921" s="8" t="s">
        <v>7430</v>
      </c>
    </row>
    <row r="922" spans="1:9" ht="12.75" customHeight="1" x14ac:dyDescent="0.3">
      <c r="A922" s="8" t="s">
        <v>3342</v>
      </c>
      <c r="B922" s="8" t="s">
        <v>3367</v>
      </c>
      <c r="C922" s="8" t="s">
        <v>4961</v>
      </c>
      <c r="D922" t="s">
        <v>24</v>
      </c>
      <c r="E922" s="8" t="s">
        <v>3369</v>
      </c>
      <c r="F922" s="8" t="s">
        <v>21</v>
      </c>
      <c r="G922" s="8"/>
      <c r="H922" s="8" t="s">
        <v>3239</v>
      </c>
      <c r="I922" s="8" t="s">
        <v>7431</v>
      </c>
    </row>
    <row r="923" spans="1:9" ht="12.75" customHeight="1" x14ac:dyDescent="0.3">
      <c r="A923" s="8" t="s">
        <v>3372</v>
      </c>
      <c r="B923" s="8" t="s">
        <v>1009</v>
      </c>
      <c r="C923" s="8" t="s">
        <v>4962</v>
      </c>
      <c r="D923" t="s">
        <v>24</v>
      </c>
      <c r="E923" s="8" t="s">
        <v>1011</v>
      </c>
      <c r="F923" s="8" t="s">
        <v>21</v>
      </c>
      <c r="G923" s="8"/>
      <c r="H923" s="8" t="s">
        <v>3239</v>
      </c>
      <c r="I923" s="8" t="s">
        <v>7432</v>
      </c>
    </row>
  </sheetData>
  <sheetProtection sheet="1" objects="1" scenarios="1"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28A95-A17B-4CD8-97D5-12624CA0C292}">
  <sheetPr>
    <outlinePr summaryBelow="0"/>
  </sheetPr>
  <dimension ref="A1:J622"/>
  <sheetViews>
    <sheetView showGridLines="0" workbookViewId="0">
      <pane ySplit="9" topLeftCell="A10" activePane="bottomLeft" state="frozen"/>
      <selection pane="bottomLeft" sqref="A1:XFD1048576"/>
    </sheetView>
  </sheetViews>
  <sheetFormatPr defaultRowHeight="12.75" customHeight="1" outlineLevelCol="1" x14ac:dyDescent="0.3"/>
  <cols>
    <col min="1" max="1" width="38.21875" bestFit="1" customWidth="1"/>
    <col min="2" max="2" width="78.88671875" bestFit="1" customWidth="1"/>
    <col min="3" max="3" width="92.77734375" hidden="1" customWidth="1" outlineLevel="1"/>
    <col min="4" max="4" width="12" bestFit="1" customWidth="1" collapsed="1"/>
    <col min="5" max="5" width="20.21875" bestFit="1" customWidth="1"/>
    <col min="6" max="6" width="6.33203125" bestFit="1" customWidth="1"/>
    <col min="7" max="7" width="16.33203125" bestFit="1" customWidth="1"/>
    <col min="8" max="8" width="5" bestFit="1" customWidth="1"/>
    <col min="9" max="9" width="36.33203125" hidden="1" customWidth="1" outlineLevel="1"/>
    <col min="10" max="10" width="8.88671875" collapsed="1"/>
  </cols>
  <sheetData>
    <row r="1" spans="1:9" ht="12.75" customHeight="1" x14ac:dyDescent="0.3">
      <c r="A1" s="13" t="s">
        <v>0</v>
      </c>
      <c r="B1" s="13" t="s">
        <v>1796</v>
      </c>
      <c r="C1" s="13"/>
      <c r="D1" s="13"/>
      <c r="E1" s="13"/>
      <c r="F1" s="13"/>
      <c r="G1" s="13"/>
      <c r="H1" s="13"/>
      <c r="I1" s="13"/>
    </row>
    <row r="2" spans="1:9" ht="12.75" customHeight="1" x14ac:dyDescent="0.3">
      <c r="A2" s="13" t="s">
        <v>1</v>
      </c>
      <c r="B2" s="13">
        <v>1</v>
      </c>
      <c r="C2" s="13"/>
      <c r="D2" s="13"/>
      <c r="E2" s="13"/>
      <c r="F2" s="13"/>
      <c r="G2" s="13"/>
      <c r="H2" s="13"/>
      <c r="I2" s="13"/>
    </row>
    <row r="3" spans="1:9" ht="12.75" customHeight="1" x14ac:dyDescent="0.3">
      <c r="A3" s="13" t="s">
        <v>2</v>
      </c>
      <c r="B3" s="13" t="s">
        <v>60</v>
      </c>
      <c r="C3" s="13"/>
      <c r="D3" s="13"/>
      <c r="E3" s="13"/>
      <c r="F3" s="13"/>
      <c r="G3" s="13"/>
      <c r="H3" s="13"/>
      <c r="I3" s="13"/>
    </row>
    <row r="4" spans="1:9" ht="12.75" customHeight="1" x14ac:dyDescent="0.3">
      <c r="A4" s="13" t="s">
        <v>4</v>
      </c>
      <c r="B4" s="13" t="s">
        <v>1797</v>
      </c>
      <c r="C4" s="13"/>
      <c r="D4" s="13"/>
      <c r="E4" s="13"/>
      <c r="F4" s="13"/>
      <c r="G4" s="13"/>
      <c r="H4" s="13"/>
      <c r="I4" s="13"/>
    </row>
    <row r="5" spans="1:9" ht="12.75" customHeight="1" x14ac:dyDescent="0.3">
      <c r="A5" s="13" t="s">
        <v>5</v>
      </c>
      <c r="B5" s="13" t="s">
        <v>6</v>
      </c>
      <c r="C5" s="13"/>
      <c r="D5" s="13"/>
      <c r="E5" s="13"/>
      <c r="F5" s="13"/>
      <c r="G5" s="13"/>
      <c r="H5" s="13"/>
      <c r="I5" s="13"/>
    </row>
    <row r="6" spans="1:9" ht="12.75" customHeight="1" x14ac:dyDescent="0.3">
      <c r="A6" s="13" t="s">
        <v>7</v>
      </c>
      <c r="B6" s="13" t="s">
        <v>8</v>
      </c>
      <c r="C6" s="13"/>
      <c r="D6" s="13"/>
      <c r="E6" s="13"/>
      <c r="F6" s="13"/>
      <c r="G6" s="13"/>
      <c r="H6" s="13"/>
      <c r="I6" s="13"/>
    </row>
    <row r="7" spans="1:9" ht="12.75" customHeight="1" x14ac:dyDescent="0.3">
      <c r="A7" s="13" t="s">
        <v>9</v>
      </c>
      <c r="B7" s="14">
        <v>45555.668703703705</v>
      </c>
      <c r="C7" s="13"/>
      <c r="D7" s="13"/>
      <c r="E7" s="13"/>
      <c r="F7" s="13"/>
      <c r="G7" s="13"/>
      <c r="H7" s="13"/>
      <c r="I7" s="13"/>
    </row>
    <row r="8" spans="1:9" ht="12.75" customHeight="1" x14ac:dyDescent="0.3">
      <c r="A8" s="1"/>
      <c r="B8" s="1"/>
      <c r="C8" s="1"/>
      <c r="D8" s="1"/>
      <c r="E8" s="1"/>
      <c r="F8" s="1"/>
      <c r="G8" s="1"/>
      <c r="H8" s="1"/>
      <c r="I8" s="1"/>
    </row>
    <row r="9" spans="1:9" ht="12.75" customHeight="1" x14ac:dyDescent="0.3">
      <c r="A9" s="16" t="s">
        <v>10</v>
      </c>
      <c r="B9" s="16" t="s">
        <v>11</v>
      </c>
      <c r="C9" s="16" t="s">
        <v>12</v>
      </c>
      <c r="D9" s="16" t="s">
        <v>13</v>
      </c>
      <c r="E9" s="16" t="s">
        <v>14</v>
      </c>
      <c r="F9" s="16" t="s">
        <v>15</v>
      </c>
      <c r="G9" s="16" t="s">
        <v>16</v>
      </c>
      <c r="H9" s="16" t="s">
        <v>17</v>
      </c>
      <c r="I9" s="16" t="s">
        <v>18</v>
      </c>
    </row>
    <row r="10" spans="1:9" ht="12.75" customHeight="1" x14ac:dyDescent="0.3">
      <c r="A10" s="15"/>
      <c r="B10" s="15"/>
      <c r="C10" s="15"/>
      <c r="D10" s="15"/>
      <c r="E10" s="15"/>
      <c r="F10" s="15"/>
      <c r="G10" s="15"/>
      <c r="H10" s="15"/>
      <c r="I10" s="15"/>
    </row>
    <row r="11" spans="1:9" ht="12.75" customHeight="1" x14ac:dyDescent="0.3">
      <c r="A11" s="8" t="s">
        <v>19</v>
      </c>
      <c r="B11" s="8" t="s">
        <v>20</v>
      </c>
      <c r="C11" s="8" t="s">
        <v>3235</v>
      </c>
      <c r="E11" s="8"/>
      <c r="F11" s="8" t="s">
        <v>21</v>
      </c>
      <c r="G11" s="8" t="s">
        <v>22</v>
      </c>
      <c r="H11" s="8" t="s">
        <v>3236</v>
      </c>
      <c r="I11" s="8" t="s">
        <v>5908</v>
      </c>
    </row>
    <row r="12" spans="1:9" ht="12.75" customHeight="1" x14ac:dyDescent="0.3">
      <c r="A12" s="8" t="s">
        <v>3237</v>
      </c>
      <c r="B12" s="8" t="s">
        <v>23</v>
      </c>
      <c r="C12" s="8" t="s">
        <v>3238</v>
      </c>
      <c r="D12">
        <v>22.96</v>
      </c>
      <c r="E12" s="8" t="s">
        <v>25</v>
      </c>
      <c r="F12" s="8" t="s">
        <v>21</v>
      </c>
      <c r="G12" s="8"/>
      <c r="H12" s="8" t="s">
        <v>3239</v>
      </c>
      <c r="I12" s="8" t="s">
        <v>5909</v>
      </c>
    </row>
    <row r="13" spans="1:9" ht="12.75" customHeight="1" x14ac:dyDescent="0.3">
      <c r="A13" s="8" t="s">
        <v>3240</v>
      </c>
      <c r="B13" s="8" t="s">
        <v>26</v>
      </c>
      <c r="C13" s="8" t="s">
        <v>3241</v>
      </c>
      <c r="D13">
        <v>0.04</v>
      </c>
      <c r="E13" s="8" t="s">
        <v>27</v>
      </c>
      <c r="F13" s="8" t="s">
        <v>21</v>
      </c>
      <c r="G13" s="8"/>
      <c r="H13" s="8" t="s">
        <v>3239</v>
      </c>
      <c r="I13" s="8" t="s">
        <v>5910</v>
      </c>
    </row>
    <row r="14" spans="1:9" ht="12.75" customHeight="1" x14ac:dyDescent="0.3">
      <c r="A14" s="8" t="s">
        <v>3242</v>
      </c>
      <c r="B14" s="8" t="s">
        <v>28</v>
      </c>
      <c r="C14" s="8" t="s">
        <v>3243</v>
      </c>
      <c r="D14">
        <v>4.57</v>
      </c>
      <c r="E14" s="8" t="s">
        <v>29</v>
      </c>
      <c r="F14" s="8" t="s">
        <v>21</v>
      </c>
      <c r="G14" s="8"/>
      <c r="H14" s="8" t="s">
        <v>3239</v>
      </c>
      <c r="I14" s="8" t="s">
        <v>5911</v>
      </c>
    </row>
    <row r="15" spans="1:9" ht="12.75" customHeight="1" x14ac:dyDescent="0.3">
      <c r="A15" s="8" t="s">
        <v>3244</v>
      </c>
      <c r="B15" s="8" t="s">
        <v>3245</v>
      </c>
      <c r="C15" s="8" t="s">
        <v>3246</v>
      </c>
      <c r="D15">
        <v>3</v>
      </c>
      <c r="E15" s="8" t="s">
        <v>30</v>
      </c>
      <c r="F15" s="8" t="s">
        <v>21</v>
      </c>
      <c r="G15" s="8"/>
      <c r="H15" s="8" t="s">
        <v>3239</v>
      </c>
      <c r="I15" s="8" t="s">
        <v>5912</v>
      </c>
    </row>
    <row r="16" spans="1:9" ht="12.75" customHeight="1" x14ac:dyDescent="0.3">
      <c r="A16" s="8" t="s">
        <v>3247</v>
      </c>
      <c r="B16" s="8" t="s">
        <v>3248</v>
      </c>
      <c r="C16" s="8" t="s">
        <v>3249</v>
      </c>
      <c r="D16">
        <v>0</v>
      </c>
      <c r="E16" s="8" t="s">
        <v>329</v>
      </c>
      <c r="F16" s="8" t="s">
        <v>21</v>
      </c>
      <c r="G16" s="8"/>
      <c r="H16" s="8" t="s">
        <v>3239</v>
      </c>
      <c r="I16" s="8" t="s">
        <v>5913</v>
      </c>
    </row>
    <row r="17" spans="1:9" ht="12.75" customHeight="1" x14ac:dyDescent="0.3">
      <c r="A17" s="8" t="s">
        <v>3250</v>
      </c>
      <c r="B17" s="8" t="s">
        <v>3251</v>
      </c>
      <c r="C17" s="8" t="s">
        <v>3252</v>
      </c>
      <c r="D17">
        <v>200</v>
      </c>
      <c r="E17" s="8" t="s">
        <v>324</v>
      </c>
      <c r="F17" s="8" t="s">
        <v>21</v>
      </c>
      <c r="G17" s="8"/>
      <c r="H17" s="8" t="s">
        <v>3239</v>
      </c>
      <c r="I17" s="8" t="s">
        <v>5914</v>
      </c>
    </row>
    <row r="18" spans="1:9" ht="12.75" customHeight="1" x14ac:dyDescent="0.3">
      <c r="A18" s="8" t="s">
        <v>3253</v>
      </c>
      <c r="B18" s="8" t="s">
        <v>3254</v>
      </c>
      <c r="C18" s="8" t="s">
        <v>3255</v>
      </c>
      <c r="D18">
        <v>1.8520000000000001</v>
      </c>
      <c r="E18" s="8" t="s">
        <v>31</v>
      </c>
      <c r="F18" s="8" t="s">
        <v>21</v>
      </c>
      <c r="G18" s="8"/>
      <c r="H18" s="8" t="s">
        <v>3239</v>
      </c>
      <c r="I18" s="8" t="s">
        <v>5915</v>
      </c>
    </row>
    <row r="19" spans="1:9" ht="12.75" customHeight="1" x14ac:dyDescent="0.3">
      <c r="A19" s="8" t="s">
        <v>3256</v>
      </c>
      <c r="B19" s="8" t="s">
        <v>32</v>
      </c>
      <c r="C19" s="8" t="s">
        <v>3257</v>
      </c>
      <c r="D19">
        <v>53.7</v>
      </c>
      <c r="E19" s="8" t="s">
        <v>33</v>
      </c>
      <c r="F19" s="8" t="s">
        <v>21</v>
      </c>
      <c r="G19" s="8"/>
      <c r="H19" s="8" t="s">
        <v>3239</v>
      </c>
      <c r="I19" s="8" t="s">
        <v>5916</v>
      </c>
    </row>
    <row r="20" spans="1:9" ht="12.75" customHeight="1" x14ac:dyDescent="0.3">
      <c r="A20" s="8" t="s">
        <v>3258</v>
      </c>
      <c r="B20" s="8" t="s">
        <v>3259</v>
      </c>
      <c r="C20" s="8" t="s">
        <v>3260</v>
      </c>
      <c r="D20">
        <v>0.15468585396117901</v>
      </c>
      <c r="E20" s="8" t="s">
        <v>34</v>
      </c>
      <c r="F20" s="8" t="s">
        <v>21</v>
      </c>
      <c r="G20" s="8"/>
      <c r="H20" s="8" t="s">
        <v>3239</v>
      </c>
      <c r="I20" s="8" t="s">
        <v>5917</v>
      </c>
    </row>
    <row r="21" spans="1:9" ht="12.75" customHeight="1" x14ac:dyDescent="0.3">
      <c r="A21" s="8" t="s">
        <v>633</v>
      </c>
      <c r="B21" s="8" t="s">
        <v>634</v>
      </c>
      <c r="C21" s="8" t="s">
        <v>3261</v>
      </c>
      <c r="D21">
        <v>1480800</v>
      </c>
      <c r="E21" s="8" t="s">
        <v>636</v>
      </c>
      <c r="F21" s="8" t="s">
        <v>21</v>
      </c>
      <c r="G21" s="8"/>
      <c r="H21" s="8" t="s">
        <v>3239</v>
      </c>
      <c r="I21" s="8" t="s">
        <v>5918</v>
      </c>
    </row>
    <row r="22" spans="1:9" ht="12.75" customHeight="1" x14ac:dyDescent="0.3">
      <c r="A22" s="8" t="s">
        <v>3262</v>
      </c>
      <c r="B22" s="8" t="s">
        <v>3263</v>
      </c>
      <c r="C22" s="8" t="s">
        <v>3264</v>
      </c>
      <c r="D22">
        <v>0.170915402777777</v>
      </c>
      <c r="E22" s="8" t="s">
        <v>337</v>
      </c>
      <c r="F22" s="8" t="s">
        <v>21</v>
      </c>
      <c r="G22" s="8"/>
      <c r="H22" s="8" t="s">
        <v>3239</v>
      </c>
      <c r="I22" s="8" t="s">
        <v>5919</v>
      </c>
    </row>
    <row r="23" spans="1:9" ht="12.75" customHeight="1" x14ac:dyDescent="0.3">
      <c r="A23" s="8" t="s">
        <v>3265</v>
      </c>
      <c r="B23" s="8" t="s">
        <v>3266</v>
      </c>
      <c r="C23" s="8" t="s">
        <v>3267</v>
      </c>
      <c r="D23">
        <v>0</v>
      </c>
      <c r="E23" s="8" t="s">
        <v>269</v>
      </c>
      <c r="F23" s="8" t="s">
        <v>21</v>
      </c>
      <c r="G23" s="8"/>
      <c r="H23" s="8" t="s">
        <v>3239</v>
      </c>
      <c r="I23" s="8" t="s">
        <v>5920</v>
      </c>
    </row>
    <row r="24" spans="1:9" ht="12.75" customHeight="1" x14ac:dyDescent="0.3">
      <c r="A24" s="8" t="s">
        <v>3268</v>
      </c>
      <c r="B24" s="8" t="s">
        <v>3269</v>
      </c>
      <c r="C24" s="8" t="s">
        <v>3270</v>
      </c>
      <c r="D24">
        <v>0</v>
      </c>
      <c r="E24" s="8" t="s">
        <v>270</v>
      </c>
      <c r="F24" s="8" t="s">
        <v>21</v>
      </c>
      <c r="G24" s="8"/>
      <c r="H24" s="8" t="s">
        <v>3239</v>
      </c>
      <c r="I24" s="8" t="s">
        <v>5921</v>
      </c>
    </row>
    <row r="25" spans="1:9" ht="12.75" customHeight="1" x14ac:dyDescent="0.3">
      <c r="A25" s="8" t="s">
        <v>3271</v>
      </c>
      <c r="B25" s="8" t="s">
        <v>47</v>
      </c>
      <c r="C25" s="8" t="s">
        <v>3272</v>
      </c>
      <c r="D25">
        <v>12.5</v>
      </c>
      <c r="E25" s="8" t="s">
        <v>48</v>
      </c>
      <c r="F25" s="8" t="s">
        <v>21</v>
      </c>
      <c r="G25" s="8"/>
      <c r="H25" s="8" t="s">
        <v>3239</v>
      </c>
      <c r="I25" s="8" t="s">
        <v>5922</v>
      </c>
    </row>
    <row r="26" spans="1:9" ht="12.75" customHeight="1" x14ac:dyDescent="0.3">
      <c r="A26" s="8" t="s">
        <v>3273</v>
      </c>
      <c r="B26" s="8" t="s">
        <v>49</v>
      </c>
      <c r="C26" s="8" t="s">
        <v>3274</v>
      </c>
      <c r="E26" s="8"/>
      <c r="F26" s="8" t="s">
        <v>50</v>
      </c>
      <c r="G26" s="8" t="s">
        <v>333</v>
      </c>
      <c r="H26" s="8" t="s">
        <v>3236</v>
      </c>
      <c r="I26" s="8" t="s">
        <v>5923</v>
      </c>
    </row>
    <row r="27" spans="1:9" ht="12.75" customHeight="1" x14ac:dyDescent="0.3">
      <c r="A27" s="8" t="s">
        <v>51</v>
      </c>
      <c r="B27" s="8" t="s">
        <v>23</v>
      </c>
      <c r="C27" s="8" t="s">
        <v>3275</v>
      </c>
      <c r="D27">
        <v>20.13</v>
      </c>
      <c r="E27" s="8" t="s">
        <v>25</v>
      </c>
      <c r="F27" s="8" t="s">
        <v>21</v>
      </c>
      <c r="G27" s="8"/>
      <c r="H27" s="8" t="s">
        <v>3239</v>
      </c>
      <c r="I27" s="8" t="s">
        <v>5924</v>
      </c>
    </row>
    <row r="28" spans="1:9" ht="12.75" customHeight="1" x14ac:dyDescent="0.3">
      <c r="A28" s="8" t="s">
        <v>52</v>
      </c>
      <c r="B28" s="8" t="s">
        <v>26</v>
      </c>
      <c r="C28" s="8" t="s">
        <v>3276</v>
      </c>
      <c r="D28">
        <v>0.09</v>
      </c>
      <c r="E28" s="8" t="s">
        <v>27</v>
      </c>
      <c r="F28" s="8" t="s">
        <v>21</v>
      </c>
      <c r="G28" s="8"/>
      <c r="H28" s="8" t="s">
        <v>3239</v>
      </c>
      <c r="I28" s="8" t="s">
        <v>5925</v>
      </c>
    </row>
    <row r="29" spans="1:9" ht="12.75" customHeight="1" x14ac:dyDescent="0.3">
      <c r="A29" s="8" t="s">
        <v>53</v>
      </c>
      <c r="B29" s="8" t="s">
        <v>28</v>
      </c>
      <c r="C29" s="8" t="s">
        <v>3277</v>
      </c>
      <c r="D29">
        <v>1.89</v>
      </c>
      <c r="E29" s="8" t="s">
        <v>29</v>
      </c>
      <c r="F29" s="8" t="s">
        <v>21</v>
      </c>
      <c r="G29" s="8"/>
      <c r="H29" s="8" t="s">
        <v>3239</v>
      </c>
      <c r="I29" s="8" t="s">
        <v>5926</v>
      </c>
    </row>
    <row r="30" spans="1:9" ht="12.75" customHeight="1" x14ac:dyDescent="0.3">
      <c r="A30" s="8" t="s">
        <v>3278</v>
      </c>
      <c r="B30" s="8" t="s">
        <v>634</v>
      </c>
      <c r="C30" s="8" t="s">
        <v>3279</v>
      </c>
      <c r="D30">
        <v>267000</v>
      </c>
      <c r="E30" s="8" t="s">
        <v>636</v>
      </c>
      <c r="F30" s="8" t="s">
        <v>21</v>
      </c>
      <c r="G30" s="8"/>
      <c r="H30" s="8" t="s">
        <v>3239</v>
      </c>
      <c r="I30" s="8" t="s">
        <v>5927</v>
      </c>
    </row>
    <row r="31" spans="1:9" ht="12.75" customHeight="1" x14ac:dyDescent="0.3">
      <c r="A31" s="8" t="s">
        <v>3280</v>
      </c>
      <c r="B31" s="8" t="s">
        <v>3281</v>
      </c>
      <c r="C31" s="8" t="s">
        <v>3282</v>
      </c>
      <c r="E31" s="8"/>
      <c r="F31" s="8" t="s">
        <v>21</v>
      </c>
      <c r="G31" s="8" t="s">
        <v>332</v>
      </c>
      <c r="H31" s="8" t="s">
        <v>3236</v>
      </c>
      <c r="I31" s="8" t="s">
        <v>5928</v>
      </c>
    </row>
    <row r="32" spans="1:9" ht="12.75" customHeight="1" x14ac:dyDescent="0.3">
      <c r="A32" s="8" t="s">
        <v>3283</v>
      </c>
      <c r="B32" s="8" t="s">
        <v>23</v>
      </c>
      <c r="C32" s="8" t="s">
        <v>3284</v>
      </c>
      <c r="D32">
        <v>20.13</v>
      </c>
      <c r="E32" s="8" t="s">
        <v>25</v>
      </c>
      <c r="F32" s="8" t="s">
        <v>21</v>
      </c>
      <c r="G32" s="8"/>
      <c r="H32" s="8" t="s">
        <v>3239</v>
      </c>
      <c r="I32" s="8" t="s">
        <v>5929</v>
      </c>
    </row>
    <row r="33" spans="1:9" ht="12.75" customHeight="1" x14ac:dyDescent="0.3">
      <c r="A33" s="8" t="s">
        <v>3285</v>
      </c>
      <c r="B33" s="8" t="s">
        <v>26</v>
      </c>
      <c r="C33" s="8" t="s">
        <v>3286</v>
      </c>
      <c r="D33">
        <v>0.09</v>
      </c>
      <c r="E33" s="8" t="s">
        <v>27</v>
      </c>
      <c r="F33" s="8" t="s">
        <v>21</v>
      </c>
      <c r="G33" s="8"/>
      <c r="H33" s="8" t="s">
        <v>3239</v>
      </c>
      <c r="I33" s="8" t="s">
        <v>5930</v>
      </c>
    </row>
    <row r="34" spans="1:9" ht="12.75" customHeight="1" x14ac:dyDescent="0.3">
      <c r="A34" s="8" t="s">
        <v>3287</v>
      </c>
      <c r="B34" s="8" t="s">
        <v>28</v>
      </c>
      <c r="C34" s="8" t="s">
        <v>3288</v>
      </c>
      <c r="D34">
        <v>1.89</v>
      </c>
      <c r="E34" s="8" t="s">
        <v>29</v>
      </c>
      <c r="F34" s="8" t="s">
        <v>21</v>
      </c>
      <c r="G34" s="8"/>
      <c r="H34" s="8" t="s">
        <v>3239</v>
      </c>
      <c r="I34" s="8" t="s">
        <v>5931</v>
      </c>
    </row>
    <row r="35" spans="1:9" ht="12.75" customHeight="1" x14ac:dyDescent="0.3">
      <c r="A35" s="8" t="s">
        <v>3289</v>
      </c>
      <c r="B35" s="8" t="s">
        <v>634</v>
      </c>
      <c r="C35" s="8" t="s">
        <v>3290</v>
      </c>
      <c r="D35">
        <v>267000</v>
      </c>
      <c r="E35" s="8" t="s">
        <v>636</v>
      </c>
      <c r="F35" s="8" t="s">
        <v>21</v>
      </c>
      <c r="G35" s="8"/>
      <c r="H35" s="8" t="s">
        <v>3239</v>
      </c>
      <c r="I35" s="8" t="s">
        <v>5932</v>
      </c>
    </row>
    <row r="36" spans="1:9" ht="12.75" customHeight="1" x14ac:dyDescent="0.3">
      <c r="A36" s="8" t="s">
        <v>3291</v>
      </c>
      <c r="B36" s="8" t="s">
        <v>3292</v>
      </c>
      <c r="C36" s="8" t="s">
        <v>3293</v>
      </c>
      <c r="E36" s="8"/>
      <c r="F36" s="8" t="s">
        <v>21</v>
      </c>
      <c r="G36" s="8" t="s">
        <v>334</v>
      </c>
      <c r="H36" s="8" t="s">
        <v>3236</v>
      </c>
      <c r="I36" s="8" t="s">
        <v>5933</v>
      </c>
    </row>
    <row r="37" spans="1:9" ht="12.75" customHeight="1" x14ac:dyDescent="0.3">
      <c r="A37" s="8" t="s">
        <v>3294</v>
      </c>
      <c r="B37" s="8" t="s">
        <v>23</v>
      </c>
      <c r="C37" s="8" t="s">
        <v>3295</v>
      </c>
      <c r="D37">
        <v>20.13</v>
      </c>
      <c r="E37" s="8" t="s">
        <v>25</v>
      </c>
      <c r="F37" s="8" t="s">
        <v>21</v>
      </c>
      <c r="G37" s="8"/>
      <c r="H37" s="8" t="s">
        <v>3239</v>
      </c>
      <c r="I37" s="8" t="s">
        <v>5934</v>
      </c>
    </row>
    <row r="38" spans="1:9" ht="12.75" customHeight="1" x14ac:dyDescent="0.3">
      <c r="A38" s="8" t="s">
        <v>3296</v>
      </c>
      <c r="B38" s="8" t="s">
        <v>26</v>
      </c>
      <c r="C38" s="8" t="s">
        <v>3297</v>
      </c>
      <c r="D38">
        <v>0.09</v>
      </c>
      <c r="E38" s="8" t="s">
        <v>27</v>
      </c>
      <c r="F38" s="8" t="s">
        <v>21</v>
      </c>
      <c r="G38" s="8"/>
      <c r="H38" s="8" t="s">
        <v>3239</v>
      </c>
      <c r="I38" s="8" t="s">
        <v>5935</v>
      </c>
    </row>
    <row r="39" spans="1:9" ht="12.75" customHeight="1" x14ac:dyDescent="0.3">
      <c r="A39" s="8" t="s">
        <v>3298</v>
      </c>
      <c r="B39" s="8" t="s">
        <v>28</v>
      </c>
      <c r="C39" s="8" t="s">
        <v>3299</v>
      </c>
      <c r="D39">
        <v>1.89</v>
      </c>
      <c r="E39" s="8" t="s">
        <v>29</v>
      </c>
      <c r="F39" s="8" t="s">
        <v>21</v>
      </c>
      <c r="G39" s="8"/>
      <c r="H39" s="8" t="s">
        <v>3239</v>
      </c>
      <c r="I39" s="8" t="s">
        <v>5936</v>
      </c>
    </row>
    <row r="40" spans="1:9" ht="12.75" customHeight="1" x14ac:dyDescent="0.3">
      <c r="A40" s="8" t="s">
        <v>3300</v>
      </c>
      <c r="B40" s="8" t="s">
        <v>634</v>
      </c>
      <c r="C40" s="8" t="s">
        <v>3301</v>
      </c>
      <c r="D40">
        <v>267000</v>
      </c>
      <c r="E40" s="8" t="s">
        <v>636</v>
      </c>
      <c r="F40" s="8" t="s">
        <v>21</v>
      </c>
      <c r="G40" s="8"/>
      <c r="H40" s="8" t="s">
        <v>3239</v>
      </c>
      <c r="I40" s="8" t="s">
        <v>5937</v>
      </c>
    </row>
    <row r="41" spans="1:9" ht="12.75" customHeight="1" x14ac:dyDescent="0.3">
      <c r="A41" s="8" t="s">
        <v>3302</v>
      </c>
      <c r="B41" s="8" t="s">
        <v>3303</v>
      </c>
      <c r="C41" s="8" t="s">
        <v>3304</v>
      </c>
      <c r="D41" t="s">
        <v>24</v>
      </c>
      <c r="E41" s="8" t="s">
        <v>805</v>
      </c>
      <c r="F41" s="8" t="s">
        <v>21</v>
      </c>
      <c r="G41" s="8"/>
      <c r="H41" s="8" t="s">
        <v>3239</v>
      </c>
      <c r="I41" s="8" t="s">
        <v>5938</v>
      </c>
    </row>
    <row r="42" spans="1:9" ht="12.75" customHeight="1" x14ac:dyDescent="0.3">
      <c r="A42" s="8" t="s">
        <v>3305</v>
      </c>
      <c r="B42" s="8" t="s">
        <v>55</v>
      </c>
      <c r="C42" s="8" t="s">
        <v>3306</v>
      </c>
      <c r="D42">
        <v>541</v>
      </c>
      <c r="E42" s="8" t="s">
        <v>55</v>
      </c>
      <c r="F42" s="8" t="s">
        <v>21</v>
      </c>
      <c r="G42" s="8"/>
      <c r="H42" s="8" t="s">
        <v>3239</v>
      </c>
      <c r="I42" s="8" t="s">
        <v>5939</v>
      </c>
    </row>
    <row r="43" spans="1:9" ht="12.75" customHeight="1" x14ac:dyDescent="0.3">
      <c r="A43" s="8" t="s">
        <v>3307</v>
      </c>
      <c r="B43" s="8" t="s">
        <v>3308</v>
      </c>
      <c r="C43" s="8" t="s">
        <v>3309</v>
      </c>
      <c r="E43" s="8"/>
      <c r="F43" s="8" t="s">
        <v>21</v>
      </c>
      <c r="G43" s="8" t="s">
        <v>54</v>
      </c>
      <c r="H43" s="8" t="s">
        <v>3236</v>
      </c>
      <c r="I43" s="8" t="s">
        <v>5940</v>
      </c>
    </row>
    <row r="44" spans="1:9" ht="12.75" customHeight="1" x14ac:dyDescent="0.3">
      <c r="A44" s="8" t="s">
        <v>3310</v>
      </c>
      <c r="B44" s="8" t="s">
        <v>23</v>
      </c>
      <c r="C44" s="8" t="s">
        <v>3311</v>
      </c>
      <c r="D44">
        <v>32.5</v>
      </c>
      <c r="E44" s="8" t="s">
        <v>25</v>
      </c>
      <c r="F44" s="8" t="s">
        <v>21</v>
      </c>
      <c r="G44" s="8"/>
      <c r="H44" s="8" t="s">
        <v>3239</v>
      </c>
      <c r="I44" s="8" t="s">
        <v>5941</v>
      </c>
    </row>
    <row r="45" spans="1:9" ht="12.75" customHeight="1" x14ac:dyDescent="0.3">
      <c r="A45" s="8" t="s">
        <v>3312</v>
      </c>
      <c r="B45" s="8" t="s">
        <v>26</v>
      </c>
      <c r="C45" s="8" t="s">
        <v>3313</v>
      </c>
      <c r="D45">
        <v>4</v>
      </c>
      <c r="E45" s="8" t="s">
        <v>27</v>
      </c>
      <c r="F45" s="8" t="s">
        <v>21</v>
      </c>
      <c r="G45" s="8"/>
      <c r="H45" s="8" t="s">
        <v>3239</v>
      </c>
      <c r="I45" s="8" t="s">
        <v>5942</v>
      </c>
    </row>
    <row r="46" spans="1:9" ht="12.75" customHeight="1" x14ac:dyDescent="0.3">
      <c r="A46" s="8" t="s">
        <v>3314</v>
      </c>
      <c r="B46" s="8" t="s">
        <v>28</v>
      </c>
      <c r="C46" s="8" t="s">
        <v>3315</v>
      </c>
      <c r="D46">
        <v>1.8</v>
      </c>
      <c r="E46" s="8" t="s">
        <v>29</v>
      </c>
      <c r="F46" s="8" t="s">
        <v>21</v>
      </c>
      <c r="G46" s="8"/>
      <c r="H46" s="8" t="s">
        <v>3239</v>
      </c>
      <c r="I46" s="8" t="s">
        <v>5943</v>
      </c>
    </row>
    <row r="47" spans="1:9" ht="12.75" customHeight="1" x14ac:dyDescent="0.3">
      <c r="A47" s="8" t="s">
        <v>3316</v>
      </c>
      <c r="B47" s="8" t="s">
        <v>754</v>
      </c>
      <c r="C47" s="8" t="s">
        <v>3317</v>
      </c>
      <c r="D47">
        <v>1.8</v>
      </c>
      <c r="E47" s="8" t="s">
        <v>756</v>
      </c>
      <c r="F47" s="8" t="s">
        <v>21</v>
      </c>
      <c r="G47" s="8"/>
      <c r="H47" s="8" t="s">
        <v>3239</v>
      </c>
      <c r="I47" s="8" t="s">
        <v>5944</v>
      </c>
    </row>
    <row r="48" spans="1:9" ht="12.75" customHeight="1" x14ac:dyDescent="0.3">
      <c r="A48" s="8" t="s">
        <v>3318</v>
      </c>
      <c r="B48" s="8" t="s">
        <v>1054</v>
      </c>
      <c r="C48" s="8" t="s">
        <v>3319</v>
      </c>
      <c r="D48" t="s">
        <v>1376</v>
      </c>
      <c r="E48" s="8" t="s">
        <v>1054</v>
      </c>
      <c r="F48" s="8" t="s">
        <v>21</v>
      </c>
      <c r="G48" s="8"/>
      <c r="H48" s="8" t="s">
        <v>3239</v>
      </c>
      <c r="I48" s="8" t="s">
        <v>5945</v>
      </c>
    </row>
    <row r="49" spans="1:9" ht="12.75" customHeight="1" x14ac:dyDescent="0.3">
      <c r="A49" s="8" t="s">
        <v>3320</v>
      </c>
      <c r="B49" s="8" t="s">
        <v>3321</v>
      </c>
      <c r="C49" s="8" t="s">
        <v>3322</v>
      </c>
      <c r="D49">
        <v>32.5</v>
      </c>
      <c r="E49" s="8" t="s">
        <v>3323</v>
      </c>
      <c r="F49" s="8" t="s">
        <v>21</v>
      </c>
      <c r="G49" s="8"/>
      <c r="H49" s="8" t="s">
        <v>3239</v>
      </c>
      <c r="I49" s="8" t="s">
        <v>5946</v>
      </c>
    </row>
    <row r="50" spans="1:9" ht="12.75" customHeight="1" x14ac:dyDescent="0.3">
      <c r="A50" s="8" t="s">
        <v>3320</v>
      </c>
      <c r="B50" s="8" t="s">
        <v>3324</v>
      </c>
      <c r="C50" s="8" t="s">
        <v>3325</v>
      </c>
      <c r="D50">
        <v>4</v>
      </c>
      <c r="E50" s="8" t="s">
        <v>3326</v>
      </c>
      <c r="F50" s="8" t="s">
        <v>21</v>
      </c>
      <c r="G50" s="8"/>
      <c r="H50" s="8" t="s">
        <v>3239</v>
      </c>
      <c r="I50" s="8" t="s">
        <v>5947</v>
      </c>
    </row>
    <row r="51" spans="1:9" ht="12.75" customHeight="1" x14ac:dyDescent="0.3">
      <c r="A51" s="8" t="s">
        <v>3320</v>
      </c>
      <c r="B51" s="8" t="s">
        <v>3327</v>
      </c>
      <c r="C51" s="8" t="s">
        <v>3328</v>
      </c>
      <c r="D51">
        <v>1.8</v>
      </c>
      <c r="E51" s="8" t="s">
        <v>3329</v>
      </c>
      <c r="F51" s="8" t="s">
        <v>21</v>
      </c>
      <c r="G51" s="8"/>
      <c r="H51" s="8" t="s">
        <v>3239</v>
      </c>
      <c r="I51" s="8" t="s">
        <v>5948</v>
      </c>
    </row>
    <row r="52" spans="1:9" ht="12.75" customHeight="1" x14ac:dyDescent="0.3">
      <c r="A52" s="8" t="s">
        <v>3330</v>
      </c>
      <c r="B52" s="8" t="s">
        <v>1013</v>
      </c>
      <c r="C52" s="8" t="s">
        <v>3331</v>
      </c>
      <c r="D52">
        <v>2.8</v>
      </c>
      <c r="E52" s="8" t="s">
        <v>1015</v>
      </c>
      <c r="F52" s="8" t="s">
        <v>21</v>
      </c>
      <c r="G52" s="8"/>
      <c r="H52" s="8" t="s">
        <v>3239</v>
      </c>
      <c r="I52" s="8" t="s">
        <v>5949</v>
      </c>
    </row>
    <row r="53" spans="1:9" ht="12.75" customHeight="1" x14ac:dyDescent="0.3">
      <c r="A53" s="8" t="s">
        <v>3332</v>
      </c>
      <c r="B53" s="8" t="s">
        <v>1049</v>
      </c>
      <c r="C53" s="8" t="s">
        <v>3333</v>
      </c>
      <c r="D53" t="s">
        <v>1374</v>
      </c>
      <c r="E53" s="8" t="s">
        <v>1049</v>
      </c>
      <c r="F53" s="8" t="s">
        <v>21</v>
      </c>
      <c r="G53" s="8"/>
      <c r="H53" s="8" t="s">
        <v>3239</v>
      </c>
      <c r="I53" s="8" t="s">
        <v>5950</v>
      </c>
    </row>
    <row r="54" spans="1:9" ht="12.75" customHeight="1" x14ac:dyDescent="0.3">
      <c r="A54" s="8" t="s">
        <v>3334</v>
      </c>
      <c r="B54" s="8" t="s">
        <v>32</v>
      </c>
      <c r="C54" s="8" t="s">
        <v>3335</v>
      </c>
      <c r="D54">
        <v>5.4</v>
      </c>
      <c r="E54" s="8" t="s">
        <v>33</v>
      </c>
      <c r="F54" s="8" t="s">
        <v>21</v>
      </c>
      <c r="G54" s="8"/>
      <c r="H54" s="8" t="s">
        <v>3239</v>
      </c>
      <c r="I54" s="8" t="s">
        <v>5951</v>
      </c>
    </row>
    <row r="55" spans="1:9" ht="12.75" customHeight="1" x14ac:dyDescent="0.3">
      <c r="A55" s="8" t="s">
        <v>3336</v>
      </c>
      <c r="B55" s="8" t="s">
        <v>36</v>
      </c>
      <c r="C55" s="8" t="s">
        <v>3337</v>
      </c>
      <c r="D55">
        <v>44500</v>
      </c>
      <c r="E55" s="8" t="s">
        <v>37</v>
      </c>
      <c r="F55" s="8" t="s">
        <v>21</v>
      </c>
      <c r="G55" s="8"/>
      <c r="H55" s="8" t="s">
        <v>3239</v>
      </c>
      <c r="I55" s="8" t="s">
        <v>5952</v>
      </c>
    </row>
    <row r="56" spans="1:9" ht="12.75" customHeight="1" x14ac:dyDescent="0.3">
      <c r="A56" s="8" t="s">
        <v>3338</v>
      </c>
      <c r="B56" s="8" t="s">
        <v>634</v>
      </c>
      <c r="C56" s="8" t="s">
        <v>3339</v>
      </c>
      <c r="D56">
        <v>44500</v>
      </c>
      <c r="E56" s="8" t="s">
        <v>636</v>
      </c>
      <c r="F56" s="8" t="s">
        <v>21</v>
      </c>
      <c r="G56" s="8"/>
      <c r="H56" s="8" t="s">
        <v>3239</v>
      </c>
      <c r="I56" s="8" t="s">
        <v>5953</v>
      </c>
    </row>
    <row r="57" spans="1:9" ht="12.75" customHeight="1" x14ac:dyDescent="0.3">
      <c r="A57" s="8" t="s">
        <v>3340</v>
      </c>
      <c r="B57" s="8" t="s">
        <v>39</v>
      </c>
      <c r="C57" s="8" t="s">
        <v>3341</v>
      </c>
      <c r="D57">
        <v>0</v>
      </c>
      <c r="E57" s="8" t="s">
        <v>40</v>
      </c>
      <c r="F57" s="8" t="s">
        <v>21</v>
      </c>
      <c r="G57" s="8"/>
      <c r="H57" s="8" t="s">
        <v>3239</v>
      </c>
      <c r="I57" s="8" t="s">
        <v>5954</v>
      </c>
    </row>
    <row r="58" spans="1:9" ht="12.75" customHeight="1" x14ac:dyDescent="0.3">
      <c r="A58" s="8" t="s">
        <v>3342</v>
      </c>
      <c r="B58" s="8" t="s">
        <v>3343</v>
      </c>
      <c r="C58" s="8" t="s">
        <v>3344</v>
      </c>
      <c r="D58">
        <v>0</v>
      </c>
      <c r="E58" s="8" t="s">
        <v>3345</v>
      </c>
      <c r="F58" s="8" t="s">
        <v>21</v>
      </c>
      <c r="G58" s="8"/>
      <c r="H58" s="8" t="s">
        <v>3239</v>
      </c>
      <c r="I58" s="8" t="s">
        <v>5955</v>
      </c>
    </row>
    <row r="59" spans="1:9" ht="12.75" customHeight="1" x14ac:dyDescent="0.3">
      <c r="A59" s="8" t="s">
        <v>3342</v>
      </c>
      <c r="B59" s="8" t="s">
        <v>3346</v>
      </c>
      <c r="C59" s="8" t="s">
        <v>3347</v>
      </c>
      <c r="D59">
        <v>0</v>
      </c>
      <c r="E59" s="8" t="s">
        <v>3348</v>
      </c>
      <c r="F59" s="8" t="s">
        <v>21</v>
      </c>
      <c r="G59" s="8"/>
      <c r="H59" s="8" t="s">
        <v>3239</v>
      </c>
      <c r="I59" s="8" t="s">
        <v>5956</v>
      </c>
    </row>
    <row r="60" spans="1:9" ht="12.75" customHeight="1" x14ac:dyDescent="0.3">
      <c r="A60" s="8" t="s">
        <v>3342</v>
      </c>
      <c r="B60" s="8" t="s">
        <v>3349</v>
      </c>
      <c r="C60" s="8" t="s">
        <v>3350</v>
      </c>
      <c r="D60">
        <v>1</v>
      </c>
      <c r="E60" s="8" t="s">
        <v>3351</v>
      </c>
      <c r="F60" s="8" t="s">
        <v>21</v>
      </c>
      <c r="G60" s="8"/>
      <c r="H60" s="8" t="s">
        <v>3239</v>
      </c>
      <c r="I60" s="8" t="s">
        <v>5957</v>
      </c>
    </row>
    <row r="61" spans="1:9" ht="12.75" customHeight="1" x14ac:dyDescent="0.3">
      <c r="A61" s="8" t="s">
        <v>3342</v>
      </c>
      <c r="B61" s="8" t="s">
        <v>3352</v>
      </c>
      <c r="C61" s="8" t="s">
        <v>3353</v>
      </c>
      <c r="D61">
        <v>0</v>
      </c>
      <c r="E61" s="8" t="s">
        <v>3354</v>
      </c>
      <c r="F61" s="8" t="s">
        <v>21</v>
      </c>
      <c r="G61" s="8"/>
      <c r="H61" s="8" t="s">
        <v>3239</v>
      </c>
      <c r="I61" s="8" t="s">
        <v>5958</v>
      </c>
    </row>
    <row r="62" spans="1:9" ht="12.75" customHeight="1" x14ac:dyDescent="0.3">
      <c r="A62" s="8" t="s">
        <v>3342</v>
      </c>
      <c r="B62" s="8" t="s">
        <v>3355</v>
      </c>
      <c r="C62" s="8" t="s">
        <v>3356</v>
      </c>
      <c r="D62">
        <v>1</v>
      </c>
      <c r="E62" s="8" t="s">
        <v>3357</v>
      </c>
      <c r="F62" s="8" t="s">
        <v>21</v>
      </c>
      <c r="G62" s="8"/>
      <c r="H62" s="8" t="s">
        <v>3239</v>
      </c>
      <c r="I62" s="8" t="s">
        <v>5959</v>
      </c>
    </row>
    <row r="63" spans="1:9" ht="12.75" customHeight="1" x14ac:dyDescent="0.3">
      <c r="A63" s="8" t="s">
        <v>3342</v>
      </c>
      <c r="B63" s="8" t="s">
        <v>3358</v>
      </c>
      <c r="C63" s="8" t="s">
        <v>3359</v>
      </c>
      <c r="D63">
        <v>0</v>
      </c>
      <c r="E63" s="8" t="s">
        <v>3360</v>
      </c>
      <c r="F63" s="8" t="s">
        <v>21</v>
      </c>
      <c r="G63" s="8"/>
      <c r="H63" s="8" t="s">
        <v>3239</v>
      </c>
      <c r="I63" s="8" t="s">
        <v>5960</v>
      </c>
    </row>
    <row r="64" spans="1:9" ht="12.75" customHeight="1" x14ac:dyDescent="0.3">
      <c r="A64" s="8" t="s">
        <v>3342</v>
      </c>
      <c r="B64" s="8" t="s">
        <v>3361</v>
      </c>
      <c r="C64" s="8" t="s">
        <v>3362</v>
      </c>
      <c r="D64">
        <v>-1</v>
      </c>
      <c r="E64" s="8" t="s">
        <v>3363</v>
      </c>
      <c r="F64" s="8" t="s">
        <v>21</v>
      </c>
      <c r="G64" s="8"/>
      <c r="H64" s="8" t="s">
        <v>3239</v>
      </c>
      <c r="I64" s="8" t="s">
        <v>5961</v>
      </c>
    </row>
    <row r="65" spans="1:9" ht="12.75" customHeight="1" x14ac:dyDescent="0.3">
      <c r="A65" s="8" t="s">
        <v>3342</v>
      </c>
      <c r="B65" s="8" t="s">
        <v>3364</v>
      </c>
      <c r="C65" s="8" t="s">
        <v>3365</v>
      </c>
      <c r="D65">
        <v>0</v>
      </c>
      <c r="E65" s="8" t="s">
        <v>3366</v>
      </c>
      <c r="F65" s="8" t="s">
        <v>21</v>
      </c>
      <c r="G65" s="8"/>
      <c r="H65" s="8" t="s">
        <v>3239</v>
      </c>
      <c r="I65" s="8" t="s">
        <v>5962</v>
      </c>
    </row>
    <row r="66" spans="1:9" ht="12.75" customHeight="1" x14ac:dyDescent="0.3">
      <c r="A66" s="8" t="s">
        <v>3342</v>
      </c>
      <c r="B66" s="8" t="s">
        <v>3367</v>
      </c>
      <c r="C66" s="8" t="s">
        <v>3368</v>
      </c>
      <c r="D66">
        <v>0</v>
      </c>
      <c r="E66" s="8" t="s">
        <v>3369</v>
      </c>
      <c r="F66" s="8" t="s">
        <v>21</v>
      </c>
      <c r="G66" s="8"/>
      <c r="H66" s="8" t="s">
        <v>3239</v>
      </c>
      <c r="I66" s="8" t="s">
        <v>5963</v>
      </c>
    </row>
    <row r="67" spans="1:9" ht="12.75" customHeight="1" x14ac:dyDescent="0.3">
      <c r="A67" s="8" t="s">
        <v>3370</v>
      </c>
      <c r="B67" s="8" t="s">
        <v>353</v>
      </c>
      <c r="C67" s="8" t="s">
        <v>3371</v>
      </c>
      <c r="D67">
        <v>50</v>
      </c>
      <c r="E67" s="8" t="s">
        <v>355</v>
      </c>
      <c r="F67" s="8" t="s">
        <v>21</v>
      </c>
      <c r="G67" s="8"/>
      <c r="H67" s="8" t="s">
        <v>3239</v>
      </c>
      <c r="I67" s="8" t="s">
        <v>5964</v>
      </c>
    </row>
    <row r="68" spans="1:9" ht="12.75" customHeight="1" x14ac:dyDescent="0.3">
      <c r="A68" s="8" t="s">
        <v>3372</v>
      </c>
      <c r="B68" s="8" t="s">
        <v>1009</v>
      </c>
      <c r="C68" s="8" t="s">
        <v>3373</v>
      </c>
      <c r="D68">
        <v>3.6</v>
      </c>
      <c r="E68" s="8" t="s">
        <v>1011</v>
      </c>
      <c r="F68" s="8" t="s">
        <v>21</v>
      </c>
      <c r="G68" s="8"/>
      <c r="H68" s="8" t="s">
        <v>3239</v>
      </c>
      <c r="I68" s="8" t="s">
        <v>5965</v>
      </c>
    </row>
    <row r="69" spans="1:9" ht="12.75" customHeight="1" x14ac:dyDescent="0.3">
      <c r="A69" s="8" t="s">
        <v>3374</v>
      </c>
      <c r="B69" s="8" t="s">
        <v>3375</v>
      </c>
      <c r="C69" s="8" t="s">
        <v>3376</v>
      </c>
      <c r="E69" s="8"/>
      <c r="F69" s="8" t="s">
        <v>21</v>
      </c>
      <c r="G69" s="8" t="s">
        <v>1824</v>
      </c>
      <c r="H69" s="8" t="s">
        <v>3236</v>
      </c>
      <c r="I69" s="8" t="s">
        <v>5966</v>
      </c>
    </row>
    <row r="70" spans="1:9" ht="12.75" customHeight="1" x14ac:dyDescent="0.3">
      <c r="A70" s="8" t="s">
        <v>3377</v>
      </c>
      <c r="B70" s="8" t="s">
        <v>344</v>
      </c>
      <c r="C70" s="8" t="s">
        <v>3378</v>
      </c>
      <c r="D70">
        <v>0.89</v>
      </c>
      <c r="E70" s="8" t="s">
        <v>346</v>
      </c>
      <c r="F70" s="8" t="s">
        <v>21</v>
      </c>
      <c r="G70" s="8"/>
      <c r="H70" s="8" t="s">
        <v>3239</v>
      </c>
      <c r="I70" s="8" t="s">
        <v>5967</v>
      </c>
    </row>
    <row r="71" spans="1:9" ht="12.75" customHeight="1" x14ac:dyDescent="0.3">
      <c r="A71" s="8" t="s">
        <v>3379</v>
      </c>
      <c r="B71" s="8" t="s">
        <v>3380</v>
      </c>
      <c r="C71" s="8" t="s">
        <v>3381</v>
      </c>
      <c r="E71" s="8"/>
      <c r="F71" s="8" t="s">
        <v>21</v>
      </c>
      <c r="G71" s="8" t="s">
        <v>54</v>
      </c>
      <c r="H71" s="8" t="s">
        <v>3236</v>
      </c>
      <c r="I71" s="8" t="s">
        <v>5968</v>
      </c>
    </row>
    <row r="72" spans="1:9" ht="12.75" customHeight="1" x14ac:dyDescent="0.3">
      <c r="A72" s="8" t="s">
        <v>3310</v>
      </c>
      <c r="B72" s="8" t="s">
        <v>23</v>
      </c>
      <c r="C72" s="8" t="s">
        <v>3382</v>
      </c>
      <c r="D72">
        <v>32.5</v>
      </c>
      <c r="E72" s="8" t="s">
        <v>25</v>
      </c>
      <c r="F72" s="8" t="s">
        <v>21</v>
      </c>
      <c r="G72" s="8"/>
      <c r="H72" s="8" t="s">
        <v>3239</v>
      </c>
      <c r="I72" s="8" t="s">
        <v>5969</v>
      </c>
    </row>
    <row r="73" spans="1:9" ht="12.75" customHeight="1" x14ac:dyDescent="0.3">
      <c r="A73" s="8" t="s">
        <v>3312</v>
      </c>
      <c r="B73" s="8" t="s">
        <v>26</v>
      </c>
      <c r="C73" s="8" t="s">
        <v>3383</v>
      </c>
      <c r="D73">
        <v>-4</v>
      </c>
      <c r="E73" s="8" t="s">
        <v>27</v>
      </c>
      <c r="F73" s="8" t="s">
        <v>21</v>
      </c>
      <c r="G73" s="8"/>
      <c r="H73" s="8" t="s">
        <v>3239</v>
      </c>
      <c r="I73" s="8" t="s">
        <v>5970</v>
      </c>
    </row>
    <row r="74" spans="1:9" ht="12.75" customHeight="1" x14ac:dyDescent="0.3">
      <c r="A74" s="8" t="s">
        <v>3314</v>
      </c>
      <c r="B74" s="8" t="s">
        <v>28</v>
      </c>
      <c r="C74" s="8" t="s">
        <v>3384</v>
      </c>
      <c r="D74">
        <v>1.8</v>
      </c>
      <c r="E74" s="8" t="s">
        <v>29</v>
      </c>
      <c r="F74" s="8" t="s">
        <v>21</v>
      </c>
      <c r="G74" s="8"/>
      <c r="H74" s="8" t="s">
        <v>3239</v>
      </c>
      <c r="I74" s="8" t="s">
        <v>5971</v>
      </c>
    </row>
    <row r="75" spans="1:9" ht="12.75" customHeight="1" x14ac:dyDescent="0.3">
      <c r="A75" s="8" t="s">
        <v>3316</v>
      </c>
      <c r="B75" s="8" t="s">
        <v>754</v>
      </c>
      <c r="C75" s="8" t="s">
        <v>3385</v>
      </c>
      <c r="D75">
        <v>1.8</v>
      </c>
      <c r="E75" s="8" t="s">
        <v>756</v>
      </c>
      <c r="F75" s="8" t="s">
        <v>21</v>
      </c>
      <c r="G75" s="8"/>
      <c r="H75" s="8" t="s">
        <v>3239</v>
      </c>
      <c r="I75" s="8" t="s">
        <v>5972</v>
      </c>
    </row>
    <row r="76" spans="1:9" ht="12.75" customHeight="1" x14ac:dyDescent="0.3">
      <c r="A76" s="8" t="s">
        <v>3318</v>
      </c>
      <c r="B76" s="8" t="s">
        <v>1054</v>
      </c>
      <c r="C76" s="8" t="s">
        <v>3386</v>
      </c>
      <c r="D76" t="s">
        <v>1376</v>
      </c>
      <c r="E76" s="8" t="s">
        <v>1054</v>
      </c>
      <c r="F76" s="8" t="s">
        <v>21</v>
      </c>
      <c r="G76" s="8"/>
      <c r="H76" s="8" t="s">
        <v>3239</v>
      </c>
      <c r="I76" s="8" t="s">
        <v>5973</v>
      </c>
    </row>
    <row r="77" spans="1:9" ht="12.75" customHeight="1" x14ac:dyDescent="0.3">
      <c r="A77" s="8" t="s">
        <v>3320</v>
      </c>
      <c r="B77" s="8" t="s">
        <v>3321</v>
      </c>
      <c r="C77" s="8" t="s">
        <v>3387</v>
      </c>
      <c r="D77">
        <v>32.5</v>
      </c>
      <c r="E77" s="8" t="s">
        <v>3323</v>
      </c>
      <c r="F77" s="8" t="s">
        <v>21</v>
      </c>
      <c r="G77" s="8"/>
      <c r="H77" s="8" t="s">
        <v>3239</v>
      </c>
      <c r="I77" s="8" t="s">
        <v>5974</v>
      </c>
    </row>
    <row r="78" spans="1:9" ht="12.75" customHeight="1" x14ac:dyDescent="0.3">
      <c r="A78" s="8" t="s">
        <v>3320</v>
      </c>
      <c r="B78" s="8" t="s">
        <v>3324</v>
      </c>
      <c r="C78" s="8" t="s">
        <v>3388</v>
      </c>
      <c r="D78">
        <v>-4</v>
      </c>
      <c r="E78" s="8" t="s">
        <v>3326</v>
      </c>
      <c r="F78" s="8" t="s">
        <v>21</v>
      </c>
      <c r="G78" s="8"/>
      <c r="H78" s="8" t="s">
        <v>3239</v>
      </c>
      <c r="I78" s="8" t="s">
        <v>5975</v>
      </c>
    </row>
    <row r="79" spans="1:9" ht="12.75" customHeight="1" x14ac:dyDescent="0.3">
      <c r="A79" s="8" t="s">
        <v>3320</v>
      </c>
      <c r="B79" s="8" t="s">
        <v>3327</v>
      </c>
      <c r="C79" s="8" t="s">
        <v>3389</v>
      </c>
      <c r="D79">
        <v>1.8</v>
      </c>
      <c r="E79" s="8" t="s">
        <v>3329</v>
      </c>
      <c r="F79" s="8" t="s">
        <v>21</v>
      </c>
      <c r="G79" s="8"/>
      <c r="H79" s="8" t="s">
        <v>3239</v>
      </c>
      <c r="I79" s="8" t="s">
        <v>5976</v>
      </c>
    </row>
    <row r="80" spans="1:9" ht="12.75" customHeight="1" x14ac:dyDescent="0.3">
      <c r="A80" s="8" t="s">
        <v>3330</v>
      </c>
      <c r="B80" s="8" t="s">
        <v>1013</v>
      </c>
      <c r="C80" s="8" t="s">
        <v>3390</v>
      </c>
      <c r="D80">
        <v>2.8</v>
      </c>
      <c r="E80" s="8" t="s">
        <v>1015</v>
      </c>
      <c r="F80" s="8" t="s">
        <v>21</v>
      </c>
      <c r="G80" s="8"/>
      <c r="H80" s="8" t="s">
        <v>3239</v>
      </c>
      <c r="I80" s="8" t="s">
        <v>5977</v>
      </c>
    </row>
    <row r="81" spans="1:9" ht="12.75" customHeight="1" x14ac:dyDescent="0.3">
      <c r="A81" s="8" t="s">
        <v>3332</v>
      </c>
      <c r="B81" s="8" t="s">
        <v>1049</v>
      </c>
      <c r="C81" s="8" t="s">
        <v>3391</v>
      </c>
      <c r="D81" t="s">
        <v>1374</v>
      </c>
      <c r="E81" s="8" t="s">
        <v>1049</v>
      </c>
      <c r="F81" s="8" t="s">
        <v>21</v>
      </c>
      <c r="G81" s="8"/>
      <c r="H81" s="8" t="s">
        <v>3239</v>
      </c>
      <c r="I81" s="8" t="s">
        <v>5978</v>
      </c>
    </row>
    <row r="82" spans="1:9" ht="12.75" customHeight="1" x14ac:dyDescent="0.3">
      <c r="A82" s="8" t="s">
        <v>3334</v>
      </c>
      <c r="B82" s="8" t="s">
        <v>32</v>
      </c>
      <c r="C82" s="8" t="s">
        <v>3392</v>
      </c>
      <c r="D82">
        <v>5.4</v>
      </c>
      <c r="E82" s="8" t="s">
        <v>33</v>
      </c>
      <c r="F82" s="8" t="s">
        <v>21</v>
      </c>
      <c r="G82" s="8"/>
      <c r="H82" s="8" t="s">
        <v>3239</v>
      </c>
      <c r="I82" s="8" t="s">
        <v>5979</v>
      </c>
    </row>
    <row r="83" spans="1:9" ht="12.75" customHeight="1" x14ac:dyDescent="0.3">
      <c r="A83" s="8" t="s">
        <v>3336</v>
      </c>
      <c r="B83" s="8" t="s">
        <v>36</v>
      </c>
      <c r="C83" s="8" t="s">
        <v>3393</v>
      </c>
      <c r="D83">
        <v>44500</v>
      </c>
      <c r="E83" s="8" t="s">
        <v>37</v>
      </c>
      <c r="F83" s="8" t="s">
        <v>21</v>
      </c>
      <c r="G83" s="8"/>
      <c r="H83" s="8" t="s">
        <v>3239</v>
      </c>
      <c r="I83" s="8" t="s">
        <v>5980</v>
      </c>
    </row>
    <row r="84" spans="1:9" ht="12.75" customHeight="1" x14ac:dyDescent="0.3">
      <c r="A84" s="8" t="s">
        <v>3338</v>
      </c>
      <c r="B84" s="8" t="s">
        <v>634</v>
      </c>
      <c r="C84" s="8" t="s">
        <v>3394</v>
      </c>
      <c r="D84">
        <v>44500</v>
      </c>
      <c r="E84" s="8" t="s">
        <v>636</v>
      </c>
      <c r="F84" s="8" t="s">
        <v>21</v>
      </c>
      <c r="G84" s="8"/>
      <c r="H84" s="8" t="s">
        <v>3239</v>
      </c>
      <c r="I84" s="8" t="s">
        <v>5981</v>
      </c>
    </row>
    <row r="85" spans="1:9" ht="12.75" customHeight="1" x14ac:dyDescent="0.3">
      <c r="A85" s="8" t="s">
        <v>3340</v>
      </c>
      <c r="B85" s="8" t="s">
        <v>39</v>
      </c>
      <c r="C85" s="8" t="s">
        <v>3395</v>
      </c>
      <c r="D85">
        <v>0</v>
      </c>
      <c r="E85" s="8" t="s">
        <v>40</v>
      </c>
      <c r="F85" s="8" t="s">
        <v>21</v>
      </c>
      <c r="G85" s="8"/>
      <c r="H85" s="8" t="s">
        <v>3239</v>
      </c>
      <c r="I85" s="8" t="s">
        <v>5982</v>
      </c>
    </row>
    <row r="86" spans="1:9" ht="12.75" customHeight="1" x14ac:dyDescent="0.3">
      <c r="A86" s="8" t="s">
        <v>3342</v>
      </c>
      <c r="B86" s="8" t="s">
        <v>3343</v>
      </c>
      <c r="C86" s="8" t="s">
        <v>3396</v>
      </c>
      <c r="D86">
        <v>0</v>
      </c>
      <c r="E86" s="8" t="s">
        <v>3345</v>
      </c>
      <c r="F86" s="8" t="s">
        <v>21</v>
      </c>
      <c r="G86" s="8"/>
      <c r="H86" s="8" t="s">
        <v>3239</v>
      </c>
      <c r="I86" s="8" t="s">
        <v>5983</v>
      </c>
    </row>
    <row r="87" spans="1:9" ht="12.75" customHeight="1" x14ac:dyDescent="0.3">
      <c r="A87" s="8" t="s">
        <v>3342</v>
      </c>
      <c r="B87" s="8" t="s">
        <v>3346</v>
      </c>
      <c r="C87" s="8" t="s">
        <v>3397</v>
      </c>
      <c r="D87">
        <v>0</v>
      </c>
      <c r="E87" s="8" t="s">
        <v>3348</v>
      </c>
      <c r="F87" s="8" t="s">
        <v>21</v>
      </c>
      <c r="G87" s="8"/>
      <c r="H87" s="8" t="s">
        <v>3239</v>
      </c>
      <c r="I87" s="8" t="s">
        <v>5984</v>
      </c>
    </row>
    <row r="88" spans="1:9" ht="12.75" customHeight="1" x14ac:dyDescent="0.3">
      <c r="A88" s="8" t="s">
        <v>3342</v>
      </c>
      <c r="B88" s="8" t="s">
        <v>3349</v>
      </c>
      <c r="C88" s="8" t="s">
        <v>3398</v>
      </c>
      <c r="D88">
        <v>1</v>
      </c>
      <c r="E88" s="8" t="s">
        <v>3351</v>
      </c>
      <c r="F88" s="8" t="s">
        <v>21</v>
      </c>
      <c r="G88" s="8"/>
      <c r="H88" s="8" t="s">
        <v>3239</v>
      </c>
      <c r="I88" s="8" t="s">
        <v>5985</v>
      </c>
    </row>
    <row r="89" spans="1:9" ht="12.75" customHeight="1" x14ac:dyDescent="0.3">
      <c r="A89" s="8" t="s">
        <v>3342</v>
      </c>
      <c r="B89" s="8" t="s">
        <v>3352</v>
      </c>
      <c r="C89" s="8" t="s">
        <v>3399</v>
      </c>
      <c r="D89">
        <v>0</v>
      </c>
      <c r="E89" s="8" t="s">
        <v>3354</v>
      </c>
      <c r="F89" s="8" t="s">
        <v>21</v>
      </c>
      <c r="G89" s="8"/>
      <c r="H89" s="8" t="s">
        <v>3239</v>
      </c>
      <c r="I89" s="8" t="s">
        <v>5986</v>
      </c>
    </row>
    <row r="90" spans="1:9" ht="12.75" customHeight="1" x14ac:dyDescent="0.3">
      <c r="A90" s="8" t="s">
        <v>3342</v>
      </c>
      <c r="B90" s="8" t="s">
        <v>3355</v>
      </c>
      <c r="C90" s="8" t="s">
        <v>3400</v>
      </c>
      <c r="D90">
        <v>1</v>
      </c>
      <c r="E90" s="8" t="s">
        <v>3357</v>
      </c>
      <c r="F90" s="8" t="s">
        <v>21</v>
      </c>
      <c r="G90" s="8"/>
      <c r="H90" s="8" t="s">
        <v>3239</v>
      </c>
      <c r="I90" s="8" t="s">
        <v>5987</v>
      </c>
    </row>
    <row r="91" spans="1:9" ht="12.75" customHeight="1" x14ac:dyDescent="0.3">
      <c r="A91" s="8" t="s">
        <v>3342</v>
      </c>
      <c r="B91" s="8" t="s">
        <v>3358</v>
      </c>
      <c r="C91" s="8" t="s">
        <v>3401</v>
      </c>
      <c r="D91">
        <v>0</v>
      </c>
      <c r="E91" s="8" t="s">
        <v>3360</v>
      </c>
      <c r="F91" s="8" t="s">
        <v>21</v>
      </c>
      <c r="G91" s="8"/>
      <c r="H91" s="8" t="s">
        <v>3239</v>
      </c>
      <c r="I91" s="8" t="s">
        <v>5988</v>
      </c>
    </row>
    <row r="92" spans="1:9" ht="12.75" customHeight="1" x14ac:dyDescent="0.3">
      <c r="A92" s="8" t="s">
        <v>3342</v>
      </c>
      <c r="B92" s="8" t="s">
        <v>3361</v>
      </c>
      <c r="C92" s="8" t="s">
        <v>3402</v>
      </c>
      <c r="D92">
        <v>-1</v>
      </c>
      <c r="E92" s="8" t="s">
        <v>3363</v>
      </c>
      <c r="F92" s="8" t="s">
        <v>21</v>
      </c>
      <c r="G92" s="8"/>
      <c r="H92" s="8" t="s">
        <v>3239</v>
      </c>
      <c r="I92" s="8" t="s">
        <v>5989</v>
      </c>
    </row>
    <row r="93" spans="1:9" ht="12.75" customHeight="1" x14ac:dyDescent="0.3">
      <c r="A93" s="8" t="s">
        <v>3342</v>
      </c>
      <c r="B93" s="8" t="s">
        <v>3364</v>
      </c>
      <c r="C93" s="8" t="s">
        <v>3403</v>
      </c>
      <c r="D93">
        <v>0</v>
      </c>
      <c r="E93" s="8" t="s">
        <v>3366</v>
      </c>
      <c r="F93" s="8" t="s">
        <v>21</v>
      </c>
      <c r="G93" s="8"/>
      <c r="H93" s="8" t="s">
        <v>3239</v>
      </c>
      <c r="I93" s="8" t="s">
        <v>5990</v>
      </c>
    </row>
    <row r="94" spans="1:9" ht="12.75" customHeight="1" x14ac:dyDescent="0.3">
      <c r="A94" s="8" t="s">
        <v>3342</v>
      </c>
      <c r="B94" s="8" t="s">
        <v>3367</v>
      </c>
      <c r="C94" s="8" t="s">
        <v>3404</v>
      </c>
      <c r="D94">
        <v>0</v>
      </c>
      <c r="E94" s="8" t="s">
        <v>3369</v>
      </c>
      <c r="F94" s="8" t="s">
        <v>21</v>
      </c>
      <c r="G94" s="8"/>
      <c r="H94" s="8" t="s">
        <v>3239</v>
      </c>
      <c r="I94" s="8" t="s">
        <v>5991</v>
      </c>
    </row>
    <row r="95" spans="1:9" ht="12.75" customHeight="1" x14ac:dyDescent="0.3">
      <c r="A95" s="8" t="s">
        <v>3370</v>
      </c>
      <c r="B95" s="8" t="s">
        <v>353</v>
      </c>
      <c r="C95" s="8" t="s">
        <v>3405</v>
      </c>
      <c r="D95">
        <v>50</v>
      </c>
      <c r="E95" s="8" t="s">
        <v>355</v>
      </c>
      <c r="F95" s="8" t="s">
        <v>21</v>
      </c>
      <c r="G95" s="8"/>
      <c r="H95" s="8" t="s">
        <v>3239</v>
      </c>
      <c r="I95" s="8" t="s">
        <v>5992</v>
      </c>
    </row>
    <row r="96" spans="1:9" ht="12.75" customHeight="1" x14ac:dyDescent="0.3">
      <c r="A96" s="8" t="s">
        <v>3372</v>
      </c>
      <c r="B96" s="8" t="s">
        <v>1009</v>
      </c>
      <c r="C96" s="8" t="s">
        <v>3406</v>
      </c>
      <c r="D96">
        <v>3.6</v>
      </c>
      <c r="E96" s="8" t="s">
        <v>1011</v>
      </c>
      <c r="F96" s="8" t="s">
        <v>21</v>
      </c>
      <c r="G96" s="8"/>
      <c r="H96" s="8" t="s">
        <v>3239</v>
      </c>
      <c r="I96" s="8" t="s">
        <v>5993</v>
      </c>
    </row>
    <row r="97" spans="1:9" ht="12.75" customHeight="1" x14ac:dyDescent="0.3">
      <c r="A97" s="8" t="s">
        <v>3374</v>
      </c>
      <c r="B97" s="8" t="s">
        <v>3407</v>
      </c>
      <c r="C97" s="8" t="s">
        <v>3408</v>
      </c>
      <c r="E97" s="8"/>
      <c r="F97" s="8" t="s">
        <v>21</v>
      </c>
      <c r="G97" s="8" t="s">
        <v>1824</v>
      </c>
      <c r="H97" s="8" t="s">
        <v>3236</v>
      </c>
      <c r="I97" s="8" t="s">
        <v>5994</v>
      </c>
    </row>
    <row r="98" spans="1:9" ht="12.75" customHeight="1" x14ac:dyDescent="0.3">
      <c r="A98" s="8" t="s">
        <v>3377</v>
      </c>
      <c r="B98" s="8" t="s">
        <v>344</v>
      </c>
      <c r="C98" s="8" t="s">
        <v>3409</v>
      </c>
      <c r="D98">
        <v>0.89</v>
      </c>
      <c r="E98" s="8" t="s">
        <v>346</v>
      </c>
      <c r="F98" s="8" t="s">
        <v>21</v>
      </c>
      <c r="G98" s="8"/>
      <c r="H98" s="8" t="s">
        <v>3239</v>
      </c>
      <c r="I98" s="8" t="s">
        <v>5995</v>
      </c>
    </row>
    <row r="99" spans="1:9" ht="12.75" customHeight="1" x14ac:dyDescent="0.3">
      <c r="A99" s="8" t="s">
        <v>3410</v>
      </c>
      <c r="B99" s="8" t="s">
        <v>3411</v>
      </c>
      <c r="C99" s="8" t="s">
        <v>3412</v>
      </c>
      <c r="E99" s="8"/>
      <c r="F99" s="8" t="s">
        <v>21</v>
      </c>
      <c r="G99" s="8" t="s">
        <v>54</v>
      </c>
      <c r="H99" s="8" t="s">
        <v>3236</v>
      </c>
      <c r="I99" s="8" t="s">
        <v>5996</v>
      </c>
    </row>
    <row r="100" spans="1:9" ht="12.75" customHeight="1" x14ac:dyDescent="0.3">
      <c r="A100" s="8" t="s">
        <v>3310</v>
      </c>
      <c r="B100" s="8" t="s">
        <v>23</v>
      </c>
      <c r="C100" s="8" t="s">
        <v>3413</v>
      </c>
      <c r="D100">
        <v>28</v>
      </c>
      <c r="E100" s="8" t="s">
        <v>25</v>
      </c>
      <c r="F100" s="8" t="s">
        <v>21</v>
      </c>
      <c r="G100" s="8"/>
      <c r="H100" s="8" t="s">
        <v>3239</v>
      </c>
      <c r="I100" s="8" t="s">
        <v>5997</v>
      </c>
    </row>
    <row r="101" spans="1:9" ht="12.75" customHeight="1" x14ac:dyDescent="0.3">
      <c r="A101" s="8" t="s">
        <v>3312</v>
      </c>
      <c r="B101" s="8" t="s">
        <v>26</v>
      </c>
      <c r="C101" s="8" t="s">
        <v>3414</v>
      </c>
      <c r="D101">
        <v>5</v>
      </c>
      <c r="E101" s="8" t="s">
        <v>27</v>
      </c>
      <c r="F101" s="8" t="s">
        <v>21</v>
      </c>
      <c r="G101" s="8"/>
      <c r="H101" s="8" t="s">
        <v>3239</v>
      </c>
      <c r="I101" s="8" t="s">
        <v>5998</v>
      </c>
    </row>
    <row r="102" spans="1:9" ht="12.75" customHeight="1" x14ac:dyDescent="0.3">
      <c r="A102" s="8" t="s">
        <v>3314</v>
      </c>
      <c r="B102" s="8" t="s">
        <v>28</v>
      </c>
      <c r="C102" s="8" t="s">
        <v>3415</v>
      </c>
      <c r="D102">
        <v>1.8</v>
      </c>
      <c r="E102" s="8" t="s">
        <v>29</v>
      </c>
      <c r="F102" s="8" t="s">
        <v>21</v>
      </c>
      <c r="G102" s="8"/>
      <c r="H102" s="8" t="s">
        <v>3239</v>
      </c>
      <c r="I102" s="8" t="s">
        <v>5999</v>
      </c>
    </row>
    <row r="103" spans="1:9" ht="12.75" customHeight="1" x14ac:dyDescent="0.3">
      <c r="A103" s="8" t="s">
        <v>3316</v>
      </c>
      <c r="B103" s="8" t="s">
        <v>754</v>
      </c>
      <c r="C103" s="8" t="s">
        <v>3416</v>
      </c>
      <c r="D103">
        <v>1.8</v>
      </c>
      <c r="E103" s="8" t="s">
        <v>756</v>
      </c>
      <c r="F103" s="8" t="s">
        <v>21</v>
      </c>
      <c r="G103" s="8"/>
      <c r="H103" s="8" t="s">
        <v>3239</v>
      </c>
      <c r="I103" s="8" t="s">
        <v>6000</v>
      </c>
    </row>
    <row r="104" spans="1:9" ht="12.75" customHeight="1" x14ac:dyDescent="0.3">
      <c r="A104" s="8" t="s">
        <v>3318</v>
      </c>
      <c r="B104" s="8" t="s">
        <v>1054</v>
      </c>
      <c r="C104" s="8" t="s">
        <v>3417</v>
      </c>
      <c r="D104" t="s">
        <v>1554</v>
      </c>
      <c r="E104" s="8" t="s">
        <v>1054</v>
      </c>
      <c r="F104" s="8" t="s">
        <v>21</v>
      </c>
      <c r="G104" s="8"/>
      <c r="H104" s="8" t="s">
        <v>3239</v>
      </c>
      <c r="I104" s="8" t="s">
        <v>6001</v>
      </c>
    </row>
    <row r="105" spans="1:9" ht="12.75" customHeight="1" x14ac:dyDescent="0.3">
      <c r="A105" s="8" t="s">
        <v>3320</v>
      </c>
      <c r="B105" s="8" t="s">
        <v>3321</v>
      </c>
      <c r="C105" s="8" t="s">
        <v>3418</v>
      </c>
      <c r="D105">
        <v>28</v>
      </c>
      <c r="E105" s="8" t="s">
        <v>3323</v>
      </c>
      <c r="F105" s="8" t="s">
        <v>21</v>
      </c>
      <c r="G105" s="8"/>
      <c r="H105" s="8" t="s">
        <v>3239</v>
      </c>
      <c r="I105" s="8" t="s">
        <v>6002</v>
      </c>
    </row>
    <row r="106" spans="1:9" ht="12.75" customHeight="1" x14ac:dyDescent="0.3">
      <c r="A106" s="8" t="s">
        <v>3320</v>
      </c>
      <c r="B106" s="8" t="s">
        <v>3324</v>
      </c>
      <c r="C106" s="8" t="s">
        <v>3419</v>
      </c>
      <c r="D106">
        <v>5</v>
      </c>
      <c r="E106" s="8" t="s">
        <v>3326</v>
      </c>
      <c r="F106" s="8" t="s">
        <v>21</v>
      </c>
      <c r="G106" s="8"/>
      <c r="H106" s="8" t="s">
        <v>3239</v>
      </c>
      <c r="I106" s="8" t="s">
        <v>6003</v>
      </c>
    </row>
    <row r="107" spans="1:9" ht="12.75" customHeight="1" x14ac:dyDescent="0.3">
      <c r="A107" s="8" t="s">
        <v>3320</v>
      </c>
      <c r="B107" s="8" t="s">
        <v>3327</v>
      </c>
      <c r="C107" s="8" t="s">
        <v>3420</v>
      </c>
      <c r="D107">
        <v>1.8</v>
      </c>
      <c r="E107" s="8" t="s">
        <v>3329</v>
      </c>
      <c r="F107" s="8" t="s">
        <v>21</v>
      </c>
      <c r="G107" s="8"/>
      <c r="H107" s="8" t="s">
        <v>3239</v>
      </c>
      <c r="I107" s="8" t="s">
        <v>6004</v>
      </c>
    </row>
    <row r="108" spans="1:9" ht="12.75" customHeight="1" x14ac:dyDescent="0.3">
      <c r="A108" s="8" t="s">
        <v>3330</v>
      </c>
      <c r="B108" s="8" t="s">
        <v>1013</v>
      </c>
      <c r="C108" s="8" t="s">
        <v>3421</v>
      </c>
      <c r="D108">
        <v>2.8</v>
      </c>
      <c r="E108" s="8" t="s">
        <v>1015</v>
      </c>
      <c r="F108" s="8" t="s">
        <v>21</v>
      </c>
      <c r="G108" s="8"/>
      <c r="H108" s="8" t="s">
        <v>3239</v>
      </c>
      <c r="I108" s="8" t="s">
        <v>6005</v>
      </c>
    </row>
    <row r="109" spans="1:9" ht="12.75" customHeight="1" x14ac:dyDescent="0.3">
      <c r="A109" s="8" t="s">
        <v>3332</v>
      </c>
      <c r="B109" s="8" t="s">
        <v>1049</v>
      </c>
      <c r="C109" s="8" t="s">
        <v>3422</v>
      </c>
      <c r="D109" t="s">
        <v>1374</v>
      </c>
      <c r="E109" s="8" t="s">
        <v>1049</v>
      </c>
      <c r="F109" s="8" t="s">
        <v>21</v>
      </c>
      <c r="G109" s="8"/>
      <c r="H109" s="8" t="s">
        <v>3239</v>
      </c>
      <c r="I109" s="8" t="s">
        <v>6006</v>
      </c>
    </row>
    <row r="110" spans="1:9" ht="12.75" customHeight="1" x14ac:dyDescent="0.3">
      <c r="A110" s="8" t="s">
        <v>3334</v>
      </c>
      <c r="B110" s="8" t="s">
        <v>32</v>
      </c>
      <c r="C110" s="8" t="s">
        <v>3423</v>
      </c>
      <c r="D110">
        <v>4.2</v>
      </c>
      <c r="E110" s="8" t="s">
        <v>33</v>
      </c>
      <c r="F110" s="8" t="s">
        <v>21</v>
      </c>
      <c r="G110" s="8"/>
      <c r="H110" s="8" t="s">
        <v>3239</v>
      </c>
      <c r="I110" s="8" t="s">
        <v>6007</v>
      </c>
    </row>
    <row r="111" spans="1:9" ht="12.75" customHeight="1" x14ac:dyDescent="0.3">
      <c r="A111" s="8" t="s">
        <v>3336</v>
      </c>
      <c r="B111" s="8" t="s">
        <v>36</v>
      </c>
      <c r="C111" s="8" t="s">
        <v>3424</v>
      </c>
      <c r="D111">
        <v>0</v>
      </c>
      <c r="E111" s="8" t="s">
        <v>37</v>
      </c>
      <c r="F111" s="8" t="s">
        <v>21</v>
      </c>
      <c r="G111" s="8"/>
      <c r="H111" s="8" t="s">
        <v>3239</v>
      </c>
      <c r="I111" s="8" t="s">
        <v>6008</v>
      </c>
    </row>
    <row r="112" spans="1:9" ht="12.75" customHeight="1" x14ac:dyDescent="0.3">
      <c r="A112" s="8" t="s">
        <v>3338</v>
      </c>
      <c r="B112" s="8" t="s">
        <v>634</v>
      </c>
      <c r="C112" s="8" t="s">
        <v>3425</v>
      </c>
      <c r="D112">
        <v>0</v>
      </c>
      <c r="E112" s="8" t="s">
        <v>636</v>
      </c>
      <c r="F112" s="8" t="s">
        <v>21</v>
      </c>
      <c r="G112" s="8"/>
      <c r="H112" s="8" t="s">
        <v>3239</v>
      </c>
      <c r="I112" s="8" t="s">
        <v>6009</v>
      </c>
    </row>
    <row r="113" spans="1:9" ht="12.75" customHeight="1" x14ac:dyDescent="0.3">
      <c r="A113" s="8" t="s">
        <v>3340</v>
      </c>
      <c r="B113" s="8" t="s">
        <v>39</v>
      </c>
      <c r="C113" s="8" t="s">
        <v>3426</v>
      </c>
      <c r="D113">
        <v>0</v>
      </c>
      <c r="E113" s="8" t="s">
        <v>40</v>
      </c>
      <c r="F113" s="8" t="s">
        <v>21</v>
      </c>
      <c r="G113" s="8"/>
      <c r="H113" s="8" t="s">
        <v>3239</v>
      </c>
      <c r="I113" s="8" t="s">
        <v>6010</v>
      </c>
    </row>
    <row r="114" spans="1:9" ht="12.75" customHeight="1" x14ac:dyDescent="0.3">
      <c r="A114" s="8" t="s">
        <v>3342</v>
      </c>
      <c r="B114" s="8" t="s">
        <v>3343</v>
      </c>
      <c r="C114" s="8" t="s">
        <v>3427</v>
      </c>
      <c r="D114">
        <v>0</v>
      </c>
      <c r="E114" s="8" t="s">
        <v>3345</v>
      </c>
      <c r="F114" s="8" t="s">
        <v>21</v>
      </c>
      <c r="G114" s="8"/>
      <c r="H114" s="8" t="s">
        <v>3239</v>
      </c>
      <c r="I114" s="8" t="s">
        <v>6011</v>
      </c>
    </row>
    <row r="115" spans="1:9" ht="12.75" customHeight="1" x14ac:dyDescent="0.3">
      <c r="A115" s="8" t="s">
        <v>3342</v>
      </c>
      <c r="B115" s="8" t="s">
        <v>3346</v>
      </c>
      <c r="C115" s="8" t="s">
        <v>3428</v>
      </c>
      <c r="D115">
        <v>0</v>
      </c>
      <c r="E115" s="8" t="s">
        <v>3348</v>
      </c>
      <c r="F115" s="8" t="s">
        <v>21</v>
      </c>
      <c r="G115" s="8"/>
      <c r="H115" s="8" t="s">
        <v>3239</v>
      </c>
      <c r="I115" s="8" t="s">
        <v>6012</v>
      </c>
    </row>
    <row r="116" spans="1:9" ht="12.75" customHeight="1" x14ac:dyDescent="0.3">
      <c r="A116" s="8" t="s">
        <v>3342</v>
      </c>
      <c r="B116" s="8" t="s">
        <v>3349</v>
      </c>
      <c r="C116" s="8" t="s">
        <v>3429</v>
      </c>
      <c r="D116">
        <v>1</v>
      </c>
      <c r="E116" s="8" t="s">
        <v>3351</v>
      </c>
      <c r="F116" s="8" t="s">
        <v>21</v>
      </c>
      <c r="G116" s="8"/>
      <c r="H116" s="8" t="s">
        <v>3239</v>
      </c>
      <c r="I116" s="8" t="s">
        <v>6013</v>
      </c>
    </row>
    <row r="117" spans="1:9" ht="12.75" customHeight="1" x14ac:dyDescent="0.3">
      <c r="A117" s="8" t="s">
        <v>3342</v>
      </c>
      <c r="B117" s="8" t="s">
        <v>3352</v>
      </c>
      <c r="C117" s="8" t="s">
        <v>3430</v>
      </c>
      <c r="D117">
        <v>0</v>
      </c>
      <c r="E117" s="8" t="s">
        <v>3354</v>
      </c>
      <c r="F117" s="8" t="s">
        <v>21</v>
      </c>
      <c r="G117" s="8"/>
      <c r="H117" s="8" t="s">
        <v>3239</v>
      </c>
      <c r="I117" s="8" t="s">
        <v>6014</v>
      </c>
    </row>
    <row r="118" spans="1:9" ht="12.75" customHeight="1" x14ac:dyDescent="0.3">
      <c r="A118" s="8" t="s">
        <v>3342</v>
      </c>
      <c r="B118" s="8" t="s">
        <v>3355</v>
      </c>
      <c r="C118" s="8" t="s">
        <v>3431</v>
      </c>
      <c r="D118">
        <v>1</v>
      </c>
      <c r="E118" s="8" t="s">
        <v>3357</v>
      </c>
      <c r="F118" s="8" t="s">
        <v>21</v>
      </c>
      <c r="G118" s="8"/>
      <c r="H118" s="8" t="s">
        <v>3239</v>
      </c>
      <c r="I118" s="8" t="s">
        <v>6015</v>
      </c>
    </row>
    <row r="119" spans="1:9" ht="12.75" customHeight="1" x14ac:dyDescent="0.3">
      <c r="A119" s="8" t="s">
        <v>3342</v>
      </c>
      <c r="B119" s="8" t="s">
        <v>3358</v>
      </c>
      <c r="C119" s="8" t="s">
        <v>3432</v>
      </c>
      <c r="D119">
        <v>0</v>
      </c>
      <c r="E119" s="8" t="s">
        <v>3360</v>
      </c>
      <c r="F119" s="8" t="s">
        <v>21</v>
      </c>
      <c r="G119" s="8"/>
      <c r="H119" s="8" t="s">
        <v>3239</v>
      </c>
      <c r="I119" s="8" t="s">
        <v>6016</v>
      </c>
    </row>
    <row r="120" spans="1:9" ht="12.75" customHeight="1" x14ac:dyDescent="0.3">
      <c r="A120" s="8" t="s">
        <v>3342</v>
      </c>
      <c r="B120" s="8" t="s">
        <v>3361</v>
      </c>
      <c r="C120" s="8" t="s">
        <v>3433</v>
      </c>
      <c r="D120">
        <v>-1</v>
      </c>
      <c r="E120" s="8" t="s">
        <v>3363</v>
      </c>
      <c r="F120" s="8" t="s">
        <v>21</v>
      </c>
      <c r="G120" s="8"/>
      <c r="H120" s="8" t="s">
        <v>3239</v>
      </c>
      <c r="I120" s="8" t="s">
        <v>6017</v>
      </c>
    </row>
    <row r="121" spans="1:9" ht="12.75" customHeight="1" x14ac:dyDescent="0.3">
      <c r="A121" s="8" t="s">
        <v>3342</v>
      </c>
      <c r="B121" s="8" t="s">
        <v>3364</v>
      </c>
      <c r="C121" s="8" t="s">
        <v>3434</v>
      </c>
      <c r="D121">
        <v>0</v>
      </c>
      <c r="E121" s="8" t="s">
        <v>3366</v>
      </c>
      <c r="F121" s="8" t="s">
        <v>21</v>
      </c>
      <c r="G121" s="8"/>
      <c r="H121" s="8" t="s">
        <v>3239</v>
      </c>
      <c r="I121" s="8" t="s">
        <v>6018</v>
      </c>
    </row>
    <row r="122" spans="1:9" ht="12.75" customHeight="1" x14ac:dyDescent="0.3">
      <c r="A122" s="8" t="s">
        <v>3342</v>
      </c>
      <c r="B122" s="8" t="s">
        <v>3367</v>
      </c>
      <c r="C122" s="8" t="s">
        <v>3435</v>
      </c>
      <c r="D122">
        <v>0</v>
      </c>
      <c r="E122" s="8" t="s">
        <v>3369</v>
      </c>
      <c r="F122" s="8" t="s">
        <v>21</v>
      </c>
      <c r="G122" s="8"/>
      <c r="H122" s="8" t="s">
        <v>3239</v>
      </c>
      <c r="I122" s="8" t="s">
        <v>6019</v>
      </c>
    </row>
    <row r="123" spans="1:9" ht="12.75" customHeight="1" x14ac:dyDescent="0.3">
      <c r="A123" s="8" t="s">
        <v>3370</v>
      </c>
      <c r="B123" s="8" t="s">
        <v>353</v>
      </c>
      <c r="C123" s="8" t="s">
        <v>3436</v>
      </c>
      <c r="D123">
        <v>30</v>
      </c>
      <c r="E123" s="8" t="s">
        <v>355</v>
      </c>
      <c r="F123" s="8" t="s">
        <v>21</v>
      </c>
      <c r="G123" s="8"/>
      <c r="H123" s="8" t="s">
        <v>3239</v>
      </c>
      <c r="I123" s="8" t="s">
        <v>6020</v>
      </c>
    </row>
    <row r="124" spans="1:9" ht="12.75" customHeight="1" x14ac:dyDescent="0.3">
      <c r="A124" s="8" t="s">
        <v>3372</v>
      </c>
      <c r="B124" s="8" t="s">
        <v>1009</v>
      </c>
      <c r="C124" s="8" t="s">
        <v>3437</v>
      </c>
      <c r="D124">
        <v>3</v>
      </c>
      <c r="E124" s="8" t="s">
        <v>1011</v>
      </c>
      <c r="F124" s="8" t="s">
        <v>21</v>
      </c>
      <c r="G124" s="8"/>
      <c r="H124" s="8" t="s">
        <v>3239</v>
      </c>
      <c r="I124" s="8" t="s">
        <v>6021</v>
      </c>
    </row>
    <row r="125" spans="1:9" ht="12.75" customHeight="1" x14ac:dyDescent="0.3">
      <c r="A125" s="8" t="s">
        <v>3438</v>
      </c>
      <c r="B125" s="8" t="s">
        <v>3439</v>
      </c>
      <c r="C125" s="8" t="s">
        <v>3440</v>
      </c>
      <c r="E125" s="8"/>
      <c r="F125" s="8" t="s">
        <v>21</v>
      </c>
      <c r="G125" s="8" t="s">
        <v>54</v>
      </c>
      <c r="H125" s="8" t="s">
        <v>3236</v>
      </c>
      <c r="I125" s="8" t="s">
        <v>6022</v>
      </c>
    </row>
    <row r="126" spans="1:9" ht="12.75" customHeight="1" x14ac:dyDescent="0.3">
      <c r="A126" s="8" t="s">
        <v>3310</v>
      </c>
      <c r="B126" s="8" t="s">
        <v>23</v>
      </c>
      <c r="C126" s="8" t="s">
        <v>3441</v>
      </c>
      <c r="D126">
        <v>27</v>
      </c>
      <c r="E126" s="8" t="s">
        <v>25</v>
      </c>
      <c r="F126" s="8" t="s">
        <v>21</v>
      </c>
      <c r="G126" s="8"/>
      <c r="H126" s="8" t="s">
        <v>3239</v>
      </c>
      <c r="I126" s="8" t="s">
        <v>6023</v>
      </c>
    </row>
    <row r="127" spans="1:9" ht="12.75" customHeight="1" x14ac:dyDescent="0.3">
      <c r="A127" s="8" t="s">
        <v>3312</v>
      </c>
      <c r="B127" s="8" t="s">
        <v>26</v>
      </c>
      <c r="C127" s="8" t="s">
        <v>3442</v>
      </c>
      <c r="D127">
        <v>-5</v>
      </c>
      <c r="E127" s="8" t="s">
        <v>27</v>
      </c>
      <c r="F127" s="8" t="s">
        <v>21</v>
      </c>
      <c r="G127" s="8"/>
      <c r="H127" s="8" t="s">
        <v>3239</v>
      </c>
      <c r="I127" s="8" t="s">
        <v>6024</v>
      </c>
    </row>
    <row r="128" spans="1:9" ht="12.75" customHeight="1" x14ac:dyDescent="0.3">
      <c r="A128" s="8" t="s">
        <v>3314</v>
      </c>
      <c r="B128" s="8" t="s">
        <v>28</v>
      </c>
      <c r="C128" s="8" t="s">
        <v>3443</v>
      </c>
      <c r="D128">
        <v>1.8</v>
      </c>
      <c r="E128" s="8" t="s">
        <v>29</v>
      </c>
      <c r="F128" s="8" t="s">
        <v>21</v>
      </c>
      <c r="G128" s="8"/>
      <c r="H128" s="8" t="s">
        <v>3239</v>
      </c>
      <c r="I128" s="8" t="s">
        <v>6025</v>
      </c>
    </row>
    <row r="129" spans="1:9" ht="12.75" customHeight="1" x14ac:dyDescent="0.3">
      <c r="A129" s="8" t="s">
        <v>3316</v>
      </c>
      <c r="B129" s="8" t="s">
        <v>754</v>
      </c>
      <c r="C129" s="8" t="s">
        <v>3444</v>
      </c>
      <c r="D129">
        <v>1.8</v>
      </c>
      <c r="E129" s="8" t="s">
        <v>756</v>
      </c>
      <c r="F129" s="8" t="s">
        <v>21</v>
      </c>
      <c r="G129" s="8"/>
      <c r="H129" s="8" t="s">
        <v>3239</v>
      </c>
      <c r="I129" s="8" t="s">
        <v>6026</v>
      </c>
    </row>
    <row r="130" spans="1:9" ht="12.75" customHeight="1" x14ac:dyDescent="0.3">
      <c r="A130" s="8" t="s">
        <v>3318</v>
      </c>
      <c r="B130" s="8" t="s">
        <v>1054</v>
      </c>
      <c r="C130" s="8" t="s">
        <v>3445</v>
      </c>
      <c r="D130" t="s">
        <v>1554</v>
      </c>
      <c r="E130" s="8" t="s">
        <v>1054</v>
      </c>
      <c r="F130" s="8" t="s">
        <v>21</v>
      </c>
      <c r="G130" s="8"/>
      <c r="H130" s="8" t="s">
        <v>3239</v>
      </c>
      <c r="I130" s="8" t="s">
        <v>6027</v>
      </c>
    </row>
    <row r="131" spans="1:9" ht="12.75" customHeight="1" x14ac:dyDescent="0.3">
      <c r="A131" s="8" t="s">
        <v>3320</v>
      </c>
      <c r="B131" s="8" t="s">
        <v>3321</v>
      </c>
      <c r="C131" s="8" t="s">
        <v>3446</v>
      </c>
      <c r="D131">
        <v>27</v>
      </c>
      <c r="E131" s="8" t="s">
        <v>3323</v>
      </c>
      <c r="F131" s="8" t="s">
        <v>21</v>
      </c>
      <c r="G131" s="8"/>
      <c r="H131" s="8" t="s">
        <v>3239</v>
      </c>
      <c r="I131" s="8" t="s">
        <v>6028</v>
      </c>
    </row>
    <row r="132" spans="1:9" ht="12.75" customHeight="1" x14ac:dyDescent="0.3">
      <c r="A132" s="8" t="s">
        <v>3320</v>
      </c>
      <c r="B132" s="8" t="s">
        <v>3324</v>
      </c>
      <c r="C132" s="8" t="s">
        <v>3447</v>
      </c>
      <c r="D132">
        <v>-5</v>
      </c>
      <c r="E132" s="8" t="s">
        <v>3326</v>
      </c>
      <c r="F132" s="8" t="s">
        <v>21</v>
      </c>
      <c r="G132" s="8"/>
      <c r="H132" s="8" t="s">
        <v>3239</v>
      </c>
      <c r="I132" s="8" t="s">
        <v>6029</v>
      </c>
    </row>
    <row r="133" spans="1:9" ht="12.75" customHeight="1" x14ac:dyDescent="0.3">
      <c r="A133" s="8" t="s">
        <v>3320</v>
      </c>
      <c r="B133" s="8" t="s">
        <v>3327</v>
      </c>
      <c r="C133" s="8" t="s">
        <v>3448</v>
      </c>
      <c r="D133">
        <v>1.8</v>
      </c>
      <c r="E133" s="8" t="s">
        <v>3329</v>
      </c>
      <c r="F133" s="8" t="s">
        <v>21</v>
      </c>
      <c r="G133" s="8"/>
      <c r="H133" s="8" t="s">
        <v>3239</v>
      </c>
      <c r="I133" s="8" t="s">
        <v>6030</v>
      </c>
    </row>
    <row r="134" spans="1:9" ht="12.75" customHeight="1" x14ac:dyDescent="0.3">
      <c r="A134" s="8" t="s">
        <v>3330</v>
      </c>
      <c r="B134" s="8" t="s">
        <v>1013</v>
      </c>
      <c r="C134" s="8" t="s">
        <v>3449</v>
      </c>
      <c r="D134">
        <v>2.8</v>
      </c>
      <c r="E134" s="8" t="s">
        <v>1015</v>
      </c>
      <c r="F134" s="8" t="s">
        <v>21</v>
      </c>
      <c r="G134" s="8"/>
      <c r="H134" s="8" t="s">
        <v>3239</v>
      </c>
      <c r="I134" s="8" t="s">
        <v>6031</v>
      </c>
    </row>
    <row r="135" spans="1:9" ht="12.75" customHeight="1" x14ac:dyDescent="0.3">
      <c r="A135" s="8" t="s">
        <v>3332</v>
      </c>
      <c r="B135" s="8" t="s">
        <v>1049</v>
      </c>
      <c r="C135" s="8" t="s">
        <v>3450</v>
      </c>
      <c r="D135" t="s">
        <v>1374</v>
      </c>
      <c r="E135" s="8" t="s">
        <v>1049</v>
      </c>
      <c r="F135" s="8" t="s">
        <v>21</v>
      </c>
      <c r="G135" s="8"/>
      <c r="H135" s="8" t="s">
        <v>3239</v>
      </c>
      <c r="I135" s="8" t="s">
        <v>6032</v>
      </c>
    </row>
    <row r="136" spans="1:9" ht="12.75" customHeight="1" x14ac:dyDescent="0.3">
      <c r="A136" s="8" t="s">
        <v>3334</v>
      </c>
      <c r="B136" s="8" t="s">
        <v>32</v>
      </c>
      <c r="C136" s="8" t="s">
        <v>3451</v>
      </c>
      <c r="D136">
        <v>6</v>
      </c>
      <c r="E136" s="8" t="s">
        <v>33</v>
      </c>
      <c r="F136" s="8" t="s">
        <v>21</v>
      </c>
      <c r="G136" s="8"/>
      <c r="H136" s="8" t="s">
        <v>3239</v>
      </c>
      <c r="I136" s="8" t="s">
        <v>6033</v>
      </c>
    </row>
    <row r="137" spans="1:9" ht="12.75" customHeight="1" x14ac:dyDescent="0.3">
      <c r="A137" s="8" t="s">
        <v>3336</v>
      </c>
      <c r="B137" s="8" t="s">
        <v>36</v>
      </c>
      <c r="C137" s="8" t="s">
        <v>3452</v>
      </c>
      <c r="D137">
        <v>0</v>
      </c>
      <c r="E137" s="8" t="s">
        <v>37</v>
      </c>
      <c r="F137" s="8" t="s">
        <v>21</v>
      </c>
      <c r="G137" s="8"/>
      <c r="H137" s="8" t="s">
        <v>3239</v>
      </c>
      <c r="I137" s="8" t="s">
        <v>6034</v>
      </c>
    </row>
    <row r="138" spans="1:9" ht="12.75" customHeight="1" x14ac:dyDescent="0.3">
      <c r="A138" s="8" t="s">
        <v>3338</v>
      </c>
      <c r="B138" s="8" t="s">
        <v>634</v>
      </c>
      <c r="C138" s="8" t="s">
        <v>3453</v>
      </c>
      <c r="D138">
        <v>0</v>
      </c>
      <c r="E138" s="8" t="s">
        <v>636</v>
      </c>
      <c r="F138" s="8" t="s">
        <v>21</v>
      </c>
      <c r="G138" s="8"/>
      <c r="H138" s="8" t="s">
        <v>3239</v>
      </c>
      <c r="I138" s="8" t="s">
        <v>6035</v>
      </c>
    </row>
    <row r="139" spans="1:9" ht="12.75" customHeight="1" x14ac:dyDescent="0.3">
      <c r="A139" s="8" t="s">
        <v>3340</v>
      </c>
      <c r="B139" s="8" t="s">
        <v>39</v>
      </c>
      <c r="C139" s="8" t="s">
        <v>3454</v>
      </c>
      <c r="D139">
        <v>0</v>
      </c>
      <c r="E139" s="8" t="s">
        <v>40</v>
      </c>
      <c r="F139" s="8" t="s">
        <v>21</v>
      </c>
      <c r="G139" s="8"/>
      <c r="H139" s="8" t="s">
        <v>3239</v>
      </c>
      <c r="I139" s="8" t="s">
        <v>6036</v>
      </c>
    </row>
    <row r="140" spans="1:9" ht="12.75" customHeight="1" x14ac:dyDescent="0.3">
      <c r="A140" s="8" t="s">
        <v>3342</v>
      </c>
      <c r="B140" s="8" t="s">
        <v>3343</v>
      </c>
      <c r="C140" s="8" t="s">
        <v>3455</v>
      </c>
      <c r="D140">
        <v>0</v>
      </c>
      <c r="E140" s="8" t="s">
        <v>3345</v>
      </c>
      <c r="F140" s="8" t="s">
        <v>21</v>
      </c>
      <c r="G140" s="8"/>
      <c r="H140" s="8" t="s">
        <v>3239</v>
      </c>
      <c r="I140" s="8" t="s">
        <v>6037</v>
      </c>
    </row>
    <row r="141" spans="1:9" ht="12.75" customHeight="1" x14ac:dyDescent="0.3">
      <c r="A141" s="8" t="s">
        <v>3342</v>
      </c>
      <c r="B141" s="8" t="s">
        <v>3346</v>
      </c>
      <c r="C141" s="8" t="s">
        <v>3456</v>
      </c>
      <c r="D141">
        <v>0</v>
      </c>
      <c r="E141" s="8" t="s">
        <v>3348</v>
      </c>
      <c r="F141" s="8" t="s">
        <v>21</v>
      </c>
      <c r="G141" s="8"/>
      <c r="H141" s="8" t="s">
        <v>3239</v>
      </c>
      <c r="I141" s="8" t="s">
        <v>6038</v>
      </c>
    </row>
    <row r="142" spans="1:9" ht="12.75" customHeight="1" x14ac:dyDescent="0.3">
      <c r="A142" s="8" t="s">
        <v>3342</v>
      </c>
      <c r="B142" s="8" t="s">
        <v>3349</v>
      </c>
      <c r="C142" s="8" t="s">
        <v>3457</v>
      </c>
      <c r="D142">
        <v>1</v>
      </c>
      <c r="E142" s="8" t="s">
        <v>3351</v>
      </c>
      <c r="F142" s="8" t="s">
        <v>21</v>
      </c>
      <c r="G142" s="8"/>
      <c r="H142" s="8" t="s">
        <v>3239</v>
      </c>
      <c r="I142" s="8" t="s">
        <v>6039</v>
      </c>
    </row>
    <row r="143" spans="1:9" ht="12.75" customHeight="1" x14ac:dyDescent="0.3">
      <c r="A143" s="8" t="s">
        <v>3342</v>
      </c>
      <c r="B143" s="8" t="s">
        <v>3352</v>
      </c>
      <c r="C143" s="8" t="s">
        <v>3458</v>
      </c>
      <c r="D143">
        <v>0</v>
      </c>
      <c r="E143" s="8" t="s">
        <v>3354</v>
      </c>
      <c r="F143" s="8" t="s">
        <v>21</v>
      </c>
      <c r="G143" s="8"/>
      <c r="H143" s="8" t="s">
        <v>3239</v>
      </c>
      <c r="I143" s="8" t="s">
        <v>6040</v>
      </c>
    </row>
    <row r="144" spans="1:9" ht="12.75" customHeight="1" x14ac:dyDescent="0.3">
      <c r="A144" s="8" t="s">
        <v>3342</v>
      </c>
      <c r="B144" s="8" t="s">
        <v>3355</v>
      </c>
      <c r="C144" s="8" t="s">
        <v>3459</v>
      </c>
      <c r="D144">
        <v>1</v>
      </c>
      <c r="E144" s="8" t="s">
        <v>3357</v>
      </c>
      <c r="F144" s="8" t="s">
        <v>21</v>
      </c>
      <c r="G144" s="8"/>
      <c r="H144" s="8" t="s">
        <v>3239</v>
      </c>
      <c r="I144" s="8" t="s">
        <v>6041</v>
      </c>
    </row>
    <row r="145" spans="1:9" ht="12.75" customHeight="1" x14ac:dyDescent="0.3">
      <c r="A145" s="8" t="s">
        <v>3342</v>
      </c>
      <c r="B145" s="8" t="s">
        <v>3358</v>
      </c>
      <c r="C145" s="8" t="s">
        <v>3460</v>
      </c>
      <c r="D145">
        <v>0</v>
      </c>
      <c r="E145" s="8" t="s">
        <v>3360</v>
      </c>
      <c r="F145" s="8" t="s">
        <v>21</v>
      </c>
      <c r="G145" s="8"/>
      <c r="H145" s="8" t="s">
        <v>3239</v>
      </c>
      <c r="I145" s="8" t="s">
        <v>6042</v>
      </c>
    </row>
    <row r="146" spans="1:9" ht="12.75" customHeight="1" x14ac:dyDescent="0.3">
      <c r="A146" s="8" t="s">
        <v>3342</v>
      </c>
      <c r="B146" s="8" t="s">
        <v>3361</v>
      </c>
      <c r="C146" s="8" t="s">
        <v>3461</v>
      </c>
      <c r="D146">
        <v>-1</v>
      </c>
      <c r="E146" s="8" t="s">
        <v>3363</v>
      </c>
      <c r="F146" s="8" t="s">
        <v>21</v>
      </c>
      <c r="G146" s="8"/>
      <c r="H146" s="8" t="s">
        <v>3239</v>
      </c>
      <c r="I146" s="8" t="s">
        <v>6043</v>
      </c>
    </row>
    <row r="147" spans="1:9" ht="12.75" customHeight="1" x14ac:dyDescent="0.3">
      <c r="A147" s="8" t="s">
        <v>3342</v>
      </c>
      <c r="B147" s="8" t="s">
        <v>3364</v>
      </c>
      <c r="C147" s="8" t="s">
        <v>3462</v>
      </c>
      <c r="D147">
        <v>0</v>
      </c>
      <c r="E147" s="8" t="s">
        <v>3366</v>
      </c>
      <c r="F147" s="8" t="s">
        <v>21</v>
      </c>
      <c r="G147" s="8"/>
      <c r="H147" s="8" t="s">
        <v>3239</v>
      </c>
      <c r="I147" s="8" t="s">
        <v>6044</v>
      </c>
    </row>
    <row r="148" spans="1:9" ht="12.75" customHeight="1" x14ac:dyDescent="0.3">
      <c r="A148" s="8" t="s">
        <v>3342</v>
      </c>
      <c r="B148" s="8" t="s">
        <v>3367</v>
      </c>
      <c r="C148" s="8" t="s">
        <v>3463</v>
      </c>
      <c r="D148">
        <v>0</v>
      </c>
      <c r="E148" s="8" t="s">
        <v>3369</v>
      </c>
      <c r="F148" s="8" t="s">
        <v>21</v>
      </c>
      <c r="G148" s="8"/>
      <c r="H148" s="8" t="s">
        <v>3239</v>
      </c>
      <c r="I148" s="8" t="s">
        <v>6045</v>
      </c>
    </row>
    <row r="149" spans="1:9" ht="12.75" customHeight="1" x14ac:dyDescent="0.3">
      <c r="A149" s="8" t="s">
        <v>3370</v>
      </c>
      <c r="B149" s="8" t="s">
        <v>353</v>
      </c>
      <c r="C149" s="8" t="s">
        <v>3464</v>
      </c>
      <c r="D149">
        <v>45</v>
      </c>
      <c r="E149" s="8" t="s">
        <v>355</v>
      </c>
      <c r="F149" s="8" t="s">
        <v>21</v>
      </c>
      <c r="G149" s="8"/>
      <c r="H149" s="8" t="s">
        <v>3239</v>
      </c>
      <c r="I149" s="8" t="s">
        <v>6046</v>
      </c>
    </row>
    <row r="150" spans="1:9" ht="12.75" customHeight="1" x14ac:dyDescent="0.3">
      <c r="A150" s="8" t="s">
        <v>3372</v>
      </c>
      <c r="B150" s="8" t="s">
        <v>1009</v>
      </c>
      <c r="C150" s="8" t="s">
        <v>3465</v>
      </c>
      <c r="D150">
        <v>3</v>
      </c>
      <c r="E150" s="8" t="s">
        <v>1011</v>
      </c>
      <c r="F150" s="8" t="s">
        <v>21</v>
      </c>
      <c r="G150" s="8"/>
      <c r="H150" s="8" t="s">
        <v>3239</v>
      </c>
      <c r="I150" s="8" t="s">
        <v>6047</v>
      </c>
    </row>
    <row r="151" spans="1:9" ht="12.75" customHeight="1" x14ac:dyDescent="0.3">
      <c r="A151" s="8" t="s">
        <v>3466</v>
      </c>
      <c r="B151" s="8" t="s">
        <v>3467</v>
      </c>
      <c r="C151" s="8" t="s">
        <v>3468</v>
      </c>
      <c r="E151" s="8"/>
      <c r="F151" s="8" t="s">
        <v>21</v>
      </c>
      <c r="G151" s="8" t="s">
        <v>54</v>
      </c>
      <c r="H151" s="8" t="s">
        <v>3236</v>
      </c>
      <c r="I151" s="8" t="s">
        <v>6048</v>
      </c>
    </row>
    <row r="152" spans="1:9" ht="12.75" customHeight="1" x14ac:dyDescent="0.3">
      <c r="A152" s="8" t="s">
        <v>3310</v>
      </c>
      <c r="B152" s="8" t="s">
        <v>23</v>
      </c>
      <c r="C152" s="8" t="s">
        <v>3469</v>
      </c>
      <c r="D152">
        <v>22</v>
      </c>
      <c r="E152" s="8" t="s">
        <v>25</v>
      </c>
      <c r="F152" s="8" t="s">
        <v>21</v>
      </c>
      <c r="G152" s="8"/>
      <c r="H152" s="8" t="s">
        <v>3239</v>
      </c>
      <c r="I152" s="8" t="s">
        <v>6049</v>
      </c>
    </row>
    <row r="153" spans="1:9" ht="12.75" customHeight="1" x14ac:dyDescent="0.3">
      <c r="A153" s="8" t="s">
        <v>3312</v>
      </c>
      <c r="B153" s="8" t="s">
        <v>26</v>
      </c>
      <c r="C153" s="8" t="s">
        <v>3470</v>
      </c>
      <c r="D153">
        <v>5</v>
      </c>
      <c r="E153" s="8" t="s">
        <v>27</v>
      </c>
      <c r="F153" s="8" t="s">
        <v>21</v>
      </c>
      <c r="G153" s="8"/>
      <c r="H153" s="8" t="s">
        <v>3239</v>
      </c>
      <c r="I153" s="8" t="s">
        <v>6050</v>
      </c>
    </row>
    <row r="154" spans="1:9" ht="12.75" customHeight="1" x14ac:dyDescent="0.3">
      <c r="A154" s="8" t="s">
        <v>3314</v>
      </c>
      <c r="B154" s="8" t="s">
        <v>28</v>
      </c>
      <c r="C154" s="8" t="s">
        <v>3471</v>
      </c>
      <c r="D154">
        <v>2</v>
      </c>
      <c r="E154" s="8" t="s">
        <v>29</v>
      </c>
      <c r="F154" s="8" t="s">
        <v>21</v>
      </c>
      <c r="G154" s="8"/>
      <c r="H154" s="8" t="s">
        <v>3239</v>
      </c>
      <c r="I154" s="8" t="s">
        <v>6051</v>
      </c>
    </row>
    <row r="155" spans="1:9" ht="12.75" customHeight="1" x14ac:dyDescent="0.3">
      <c r="A155" s="8" t="s">
        <v>3316</v>
      </c>
      <c r="B155" s="8" t="s">
        <v>754</v>
      </c>
      <c r="C155" s="8" t="s">
        <v>3472</v>
      </c>
      <c r="D155">
        <v>2</v>
      </c>
      <c r="E155" s="8" t="s">
        <v>756</v>
      </c>
      <c r="F155" s="8" t="s">
        <v>21</v>
      </c>
      <c r="G155" s="8"/>
      <c r="H155" s="8" t="s">
        <v>3239</v>
      </c>
      <c r="I155" s="8" t="s">
        <v>6052</v>
      </c>
    </row>
    <row r="156" spans="1:9" ht="12.75" customHeight="1" x14ac:dyDescent="0.3">
      <c r="A156" s="8" t="s">
        <v>3318</v>
      </c>
      <c r="B156" s="8" t="s">
        <v>1054</v>
      </c>
      <c r="C156" s="8" t="s">
        <v>3473</v>
      </c>
      <c r="D156" t="s">
        <v>1376</v>
      </c>
      <c r="E156" s="8" t="s">
        <v>1054</v>
      </c>
      <c r="F156" s="8" t="s">
        <v>21</v>
      </c>
      <c r="G156" s="8"/>
      <c r="H156" s="8" t="s">
        <v>3239</v>
      </c>
      <c r="I156" s="8" t="s">
        <v>6053</v>
      </c>
    </row>
    <row r="157" spans="1:9" ht="12.75" customHeight="1" x14ac:dyDescent="0.3">
      <c r="A157" s="8" t="s">
        <v>3320</v>
      </c>
      <c r="B157" s="8" t="s">
        <v>3321</v>
      </c>
      <c r="C157" s="8" t="s">
        <v>3474</v>
      </c>
      <c r="D157">
        <v>22</v>
      </c>
      <c r="E157" s="8" t="s">
        <v>3323</v>
      </c>
      <c r="F157" s="8" t="s">
        <v>21</v>
      </c>
      <c r="G157" s="8"/>
      <c r="H157" s="8" t="s">
        <v>3239</v>
      </c>
      <c r="I157" s="8" t="s">
        <v>6054</v>
      </c>
    </row>
    <row r="158" spans="1:9" ht="12.75" customHeight="1" x14ac:dyDescent="0.3">
      <c r="A158" s="8" t="s">
        <v>3320</v>
      </c>
      <c r="B158" s="8" t="s">
        <v>3324</v>
      </c>
      <c r="C158" s="8" t="s">
        <v>3475</v>
      </c>
      <c r="D158">
        <v>5</v>
      </c>
      <c r="E158" s="8" t="s">
        <v>3326</v>
      </c>
      <c r="F158" s="8" t="s">
        <v>21</v>
      </c>
      <c r="G158" s="8"/>
      <c r="H158" s="8" t="s">
        <v>3239</v>
      </c>
      <c r="I158" s="8" t="s">
        <v>6055</v>
      </c>
    </row>
    <row r="159" spans="1:9" ht="12.75" customHeight="1" x14ac:dyDescent="0.3">
      <c r="A159" s="8" t="s">
        <v>3320</v>
      </c>
      <c r="B159" s="8" t="s">
        <v>3327</v>
      </c>
      <c r="C159" s="8" t="s">
        <v>3476</v>
      </c>
      <c r="D159">
        <v>2</v>
      </c>
      <c r="E159" s="8" t="s">
        <v>3329</v>
      </c>
      <c r="F159" s="8" t="s">
        <v>21</v>
      </c>
      <c r="G159" s="8"/>
      <c r="H159" s="8" t="s">
        <v>3239</v>
      </c>
      <c r="I159" s="8" t="s">
        <v>6056</v>
      </c>
    </row>
    <row r="160" spans="1:9" ht="12.75" customHeight="1" x14ac:dyDescent="0.3">
      <c r="A160" s="8" t="s">
        <v>3330</v>
      </c>
      <c r="B160" s="8" t="s">
        <v>1013</v>
      </c>
      <c r="C160" s="8" t="s">
        <v>3477</v>
      </c>
      <c r="D160">
        <v>2.8</v>
      </c>
      <c r="E160" s="8" t="s">
        <v>1015</v>
      </c>
      <c r="F160" s="8" t="s">
        <v>21</v>
      </c>
      <c r="G160" s="8"/>
      <c r="H160" s="8" t="s">
        <v>3239</v>
      </c>
      <c r="I160" s="8" t="s">
        <v>6057</v>
      </c>
    </row>
    <row r="161" spans="1:9" ht="12.75" customHeight="1" x14ac:dyDescent="0.3">
      <c r="A161" s="8" t="s">
        <v>3332</v>
      </c>
      <c r="B161" s="8" t="s">
        <v>1049</v>
      </c>
      <c r="C161" s="8" t="s">
        <v>3478</v>
      </c>
      <c r="D161" t="s">
        <v>1374</v>
      </c>
      <c r="E161" s="8" t="s">
        <v>1049</v>
      </c>
      <c r="F161" s="8" t="s">
        <v>21</v>
      </c>
      <c r="G161" s="8"/>
      <c r="H161" s="8" t="s">
        <v>3239</v>
      </c>
      <c r="I161" s="8" t="s">
        <v>6058</v>
      </c>
    </row>
    <row r="162" spans="1:9" ht="12.75" customHeight="1" x14ac:dyDescent="0.3">
      <c r="A162" s="8" t="s">
        <v>3334</v>
      </c>
      <c r="B162" s="8" t="s">
        <v>32</v>
      </c>
      <c r="C162" s="8" t="s">
        <v>3479</v>
      </c>
      <c r="D162">
        <v>4.2</v>
      </c>
      <c r="E162" s="8" t="s">
        <v>33</v>
      </c>
      <c r="F162" s="8" t="s">
        <v>21</v>
      </c>
      <c r="G162" s="8"/>
      <c r="H162" s="8" t="s">
        <v>3239</v>
      </c>
      <c r="I162" s="8" t="s">
        <v>6059</v>
      </c>
    </row>
    <row r="163" spans="1:9" ht="12.75" customHeight="1" x14ac:dyDescent="0.3">
      <c r="A163" s="8" t="s">
        <v>3336</v>
      </c>
      <c r="B163" s="8" t="s">
        <v>36</v>
      </c>
      <c r="C163" s="8" t="s">
        <v>3480</v>
      </c>
      <c r="D163">
        <v>26700</v>
      </c>
      <c r="E163" s="8" t="s">
        <v>37</v>
      </c>
      <c r="F163" s="8" t="s">
        <v>21</v>
      </c>
      <c r="G163" s="8"/>
      <c r="H163" s="8" t="s">
        <v>3239</v>
      </c>
      <c r="I163" s="8" t="s">
        <v>6060</v>
      </c>
    </row>
    <row r="164" spans="1:9" ht="12.75" customHeight="1" x14ac:dyDescent="0.3">
      <c r="A164" s="8" t="s">
        <v>3338</v>
      </c>
      <c r="B164" s="8" t="s">
        <v>634</v>
      </c>
      <c r="C164" s="8" t="s">
        <v>3481</v>
      </c>
      <c r="D164">
        <v>26700</v>
      </c>
      <c r="E164" s="8" t="s">
        <v>636</v>
      </c>
      <c r="F164" s="8" t="s">
        <v>21</v>
      </c>
      <c r="G164" s="8"/>
      <c r="H164" s="8" t="s">
        <v>3239</v>
      </c>
      <c r="I164" s="8" t="s">
        <v>6061</v>
      </c>
    </row>
    <row r="165" spans="1:9" ht="12.75" customHeight="1" x14ac:dyDescent="0.3">
      <c r="A165" s="8" t="s">
        <v>3340</v>
      </c>
      <c r="B165" s="8" t="s">
        <v>39</v>
      </c>
      <c r="C165" s="8" t="s">
        <v>3482</v>
      </c>
      <c r="D165">
        <v>0</v>
      </c>
      <c r="E165" s="8" t="s">
        <v>40</v>
      </c>
      <c r="F165" s="8" t="s">
        <v>21</v>
      </c>
      <c r="G165" s="8"/>
      <c r="H165" s="8" t="s">
        <v>3239</v>
      </c>
      <c r="I165" s="8" t="s">
        <v>6062</v>
      </c>
    </row>
    <row r="166" spans="1:9" ht="12.75" customHeight="1" x14ac:dyDescent="0.3">
      <c r="A166" s="8" t="s">
        <v>3342</v>
      </c>
      <c r="B166" s="8" t="s">
        <v>3343</v>
      </c>
      <c r="C166" s="8" t="s">
        <v>3483</v>
      </c>
      <c r="D166">
        <v>0</v>
      </c>
      <c r="E166" s="8" t="s">
        <v>3345</v>
      </c>
      <c r="F166" s="8" t="s">
        <v>21</v>
      </c>
      <c r="G166" s="8"/>
      <c r="H166" s="8" t="s">
        <v>3239</v>
      </c>
      <c r="I166" s="8" t="s">
        <v>6063</v>
      </c>
    </row>
    <row r="167" spans="1:9" ht="12.75" customHeight="1" x14ac:dyDescent="0.3">
      <c r="A167" s="8" t="s">
        <v>3342</v>
      </c>
      <c r="B167" s="8" t="s">
        <v>3346</v>
      </c>
      <c r="C167" s="8" t="s">
        <v>3484</v>
      </c>
      <c r="D167">
        <v>0</v>
      </c>
      <c r="E167" s="8" t="s">
        <v>3348</v>
      </c>
      <c r="F167" s="8" t="s">
        <v>21</v>
      </c>
      <c r="G167" s="8"/>
      <c r="H167" s="8" t="s">
        <v>3239</v>
      </c>
      <c r="I167" s="8" t="s">
        <v>6064</v>
      </c>
    </row>
    <row r="168" spans="1:9" ht="12.75" customHeight="1" x14ac:dyDescent="0.3">
      <c r="A168" s="8" t="s">
        <v>3342</v>
      </c>
      <c r="B168" s="8" t="s">
        <v>3349</v>
      </c>
      <c r="C168" s="8" t="s">
        <v>3485</v>
      </c>
      <c r="D168">
        <v>1</v>
      </c>
      <c r="E168" s="8" t="s">
        <v>3351</v>
      </c>
      <c r="F168" s="8" t="s">
        <v>21</v>
      </c>
      <c r="G168" s="8"/>
      <c r="H168" s="8" t="s">
        <v>3239</v>
      </c>
      <c r="I168" s="8" t="s">
        <v>6065</v>
      </c>
    </row>
    <row r="169" spans="1:9" ht="12.75" customHeight="1" x14ac:dyDescent="0.3">
      <c r="A169" s="8" t="s">
        <v>3342</v>
      </c>
      <c r="B169" s="8" t="s">
        <v>3352</v>
      </c>
      <c r="C169" s="8" t="s">
        <v>3486</v>
      </c>
      <c r="D169">
        <v>0</v>
      </c>
      <c r="E169" s="8" t="s">
        <v>3354</v>
      </c>
      <c r="F169" s="8" t="s">
        <v>21</v>
      </c>
      <c r="G169" s="8"/>
      <c r="H169" s="8" t="s">
        <v>3239</v>
      </c>
      <c r="I169" s="8" t="s">
        <v>6066</v>
      </c>
    </row>
    <row r="170" spans="1:9" ht="12.75" customHeight="1" x14ac:dyDescent="0.3">
      <c r="A170" s="8" t="s">
        <v>3342</v>
      </c>
      <c r="B170" s="8" t="s">
        <v>3355</v>
      </c>
      <c r="C170" s="8" t="s">
        <v>3487</v>
      </c>
      <c r="D170">
        <v>1</v>
      </c>
      <c r="E170" s="8" t="s">
        <v>3357</v>
      </c>
      <c r="F170" s="8" t="s">
        <v>21</v>
      </c>
      <c r="G170" s="8"/>
      <c r="H170" s="8" t="s">
        <v>3239</v>
      </c>
      <c r="I170" s="8" t="s">
        <v>6067</v>
      </c>
    </row>
    <row r="171" spans="1:9" ht="12.75" customHeight="1" x14ac:dyDescent="0.3">
      <c r="A171" s="8" t="s">
        <v>3342</v>
      </c>
      <c r="B171" s="8" t="s">
        <v>3358</v>
      </c>
      <c r="C171" s="8" t="s">
        <v>3488</v>
      </c>
      <c r="D171">
        <v>0</v>
      </c>
      <c r="E171" s="8" t="s">
        <v>3360</v>
      </c>
      <c r="F171" s="8" t="s">
        <v>21</v>
      </c>
      <c r="G171" s="8"/>
      <c r="H171" s="8" t="s">
        <v>3239</v>
      </c>
      <c r="I171" s="8" t="s">
        <v>6068</v>
      </c>
    </row>
    <row r="172" spans="1:9" ht="12.75" customHeight="1" x14ac:dyDescent="0.3">
      <c r="A172" s="8" t="s">
        <v>3342</v>
      </c>
      <c r="B172" s="8" t="s">
        <v>3361</v>
      </c>
      <c r="C172" s="8" t="s">
        <v>3489</v>
      </c>
      <c r="D172">
        <v>-1</v>
      </c>
      <c r="E172" s="8" t="s">
        <v>3363</v>
      </c>
      <c r="F172" s="8" t="s">
        <v>21</v>
      </c>
      <c r="G172" s="8"/>
      <c r="H172" s="8" t="s">
        <v>3239</v>
      </c>
      <c r="I172" s="8" t="s">
        <v>6069</v>
      </c>
    </row>
    <row r="173" spans="1:9" ht="12.75" customHeight="1" x14ac:dyDescent="0.3">
      <c r="A173" s="8" t="s">
        <v>3342</v>
      </c>
      <c r="B173" s="8" t="s">
        <v>3364</v>
      </c>
      <c r="C173" s="8" t="s">
        <v>3490</v>
      </c>
      <c r="D173">
        <v>0</v>
      </c>
      <c r="E173" s="8" t="s">
        <v>3366</v>
      </c>
      <c r="F173" s="8" t="s">
        <v>21</v>
      </c>
      <c r="G173" s="8"/>
      <c r="H173" s="8" t="s">
        <v>3239</v>
      </c>
      <c r="I173" s="8" t="s">
        <v>6070</v>
      </c>
    </row>
    <row r="174" spans="1:9" ht="12.75" customHeight="1" x14ac:dyDescent="0.3">
      <c r="A174" s="8" t="s">
        <v>3342</v>
      </c>
      <c r="B174" s="8" t="s">
        <v>3367</v>
      </c>
      <c r="C174" s="8" t="s">
        <v>3491</v>
      </c>
      <c r="D174">
        <v>0</v>
      </c>
      <c r="E174" s="8" t="s">
        <v>3369</v>
      </c>
      <c r="F174" s="8" t="s">
        <v>21</v>
      </c>
      <c r="G174" s="8"/>
      <c r="H174" s="8" t="s">
        <v>3239</v>
      </c>
      <c r="I174" s="8" t="s">
        <v>6071</v>
      </c>
    </row>
    <row r="175" spans="1:9" ht="12.75" customHeight="1" x14ac:dyDescent="0.3">
      <c r="A175" s="8" t="s">
        <v>3370</v>
      </c>
      <c r="B175" s="8" t="s">
        <v>353</v>
      </c>
      <c r="C175" s="8" t="s">
        <v>3492</v>
      </c>
      <c r="D175">
        <v>30</v>
      </c>
      <c r="E175" s="8" t="s">
        <v>355</v>
      </c>
      <c r="F175" s="8" t="s">
        <v>21</v>
      </c>
      <c r="G175" s="8"/>
      <c r="H175" s="8" t="s">
        <v>3239</v>
      </c>
      <c r="I175" s="8" t="s">
        <v>6072</v>
      </c>
    </row>
    <row r="176" spans="1:9" ht="12.75" customHeight="1" x14ac:dyDescent="0.3">
      <c r="A176" s="8" t="s">
        <v>3372</v>
      </c>
      <c r="B176" s="8" t="s">
        <v>1009</v>
      </c>
      <c r="C176" s="8" t="s">
        <v>3493</v>
      </c>
      <c r="D176">
        <v>3</v>
      </c>
      <c r="E176" s="8" t="s">
        <v>1011</v>
      </c>
      <c r="F176" s="8" t="s">
        <v>21</v>
      </c>
      <c r="G176" s="8"/>
      <c r="H176" s="8" t="s">
        <v>3239</v>
      </c>
      <c r="I176" s="8" t="s">
        <v>6073</v>
      </c>
    </row>
    <row r="177" spans="1:9" ht="12.75" customHeight="1" x14ac:dyDescent="0.3">
      <c r="A177" s="8" t="s">
        <v>3374</v>
      </c>
      <c r="B177" s="8" t="s">
        <v>3494</v>
      </c>
      <c r="C177" s="8" t="s">
        <v>3495</v>
      </c>
      <c r="E177" s="8"/>
      <c r="F177" s="8" t="s">
        <v>21</v>
      </c>
      <c r="G177" s="8" t="s">
        <v>1824</v>
      </c>
      <c r="H177" s="8" t="s">
        <v>3236</v>
      </c>
      <c r="I177" s="8" t="s">
        <v>6074</v>
      </c>
    </row>
    <row r="178" spans="1:9" ht="12.75" customHeight="1" x14ac:dyDescent="0.3">
      <c r="A178" s="8" t="s">
        <v>3377</v>
      </c>
      <c r="B178" s="8" t="s">
        <v>344</v>
      </c>
      <c r="C178" s="8" t="s">
        <v>3496</v>
      </c>
      <c r="D178">
        <v>0.89</v>
      </c>
      <c r="E178" s="8" t="s">
        <v>346</v>
      </c>
      <c r="F178" s="8" t="s">
        <v>21</v>
      </c>
      <c r="G178" s="8"/>
      <c r="H178" s="8" t="s">
        <v>3239</v>
      </c>
      <c r="I178" s="8" t="s">
        <v>6075</v>
      </c>
    </row>
    <row r="179" spans="1:9" ht="12.75" customHeight="1" x14ac:dyDescent="0.3">
      <c r="A179" s="8" t="s">
        <v>3497</v>
      </c>
      <c r="B179" s="8" t="s">
        <v>3498</v>
      </c>
      <c r="C179" s="8" t="s">
        <v>3499</v>
      </c>
      <c r="E179" s="8"/>
      <c r="F179" s="8" t="s">
        <v>21</v>
      </c>
      <c r="G179" s="8" t="s">
        <v>54</v>
      </c>
      <c r="H179" s="8" t="s">
        <v>3236</v>
      </c>
      <c r="I179" s="8" t="s">
        <v>6076</v>
      </c>
    </row>
    <row r="180" spans="1:9" ht="12.75" customHeight="1" x14ac:dyDescent="0.3">
      <c r="A180" s="8" t="s">
        <v>3310</v>
      </c>
      <c r="B180" s="8" t="s">
        <v>23</v>
      </c>
      <c r="C180" s="8" t="s">
        <v>3500</v>
      </c>
      <c r="D180">
        <v>21</v>
      </c>
      <c r="E180" s="8" t="s">
        <v>25</v>
      </c>
      <c r="F180" s="8" t="s">
        <v>21</v>
      </c>
      <c r="G180" s="8"/>
      <c r="H180" s="8" t="s">
        <v>3239</v>
      </c>
      <c r="I180" s="8" t="s">
        <v>6077</v>
      </c>
    </row>
    <row r="181" spans="1:9" ht="12.75" customHeight="1" x14ac:dyDescent="0.3">
      <c r="A181" s="8" t="s">
        <v>3312</v>
      </c>
      <c r="B181" s="8" t="s">
        <v>26</v>
      </c>
      <c r="C181" s="8" t="s">
        <v>3501</v>
      </c>
      <c r="D181">
        <v>-5</v>
      </c>
      <c r="E181" s="8" t="s">
        <v>27</v>
      </c>
      <c r="F181" s="8" t="s">
        <v>21</v>
      </c>
      <c r="G181" s="8"/>
      <c r="H181" s="8" t="s">
        <v>3239</v>
      </c>
      <c r="I181" s="8" t="s">
        <v>6078</v>
      </c>
    </row>
    <row r="182" spans="1:9" ht="12.75" customHeight="1" x14ac:dyDescent="0.3">
      <c r="A182" s="8" t="s">
        <v>3314</v>
      </c>
      <c r="B182" s="8" t="s">
        <v>28</v>
      </c>
      <c r="C182" s="8" t="s">
        <v>3502</v>
      </c>
      <c r="D182">
        <v>2.1</v>
      </c>
      <c r="E182" s="8" t="s">
        <v>29</v>
      </c>
      <c r="F182" s="8" t="s">
        <v>21</v>
      </c>
      <c r="G182" s="8"/>
      <c r="H182" s="8" t="s">
        <v>3239</v>
      </c>
      <c r="I182" s="8" t="s">
        <v>6079</v>
      </c>
    </row>
    <row r="183" spans="1:9" ht="12.75" customHeight="1" x14ac:dyDescent="0.3">
      <c r="A183" s="8" t="s">
        <v>3316</v>
      </c>
      <c r="B183" s="8" t="s">
        <v>754</v>
      </c>
      <c r="C183" s="8" t="s">
        <v>3503</v>
      </c>
      <c r="D183">
        <v>2.1</v>
      </c>
      <c r="E183" s="8" t="s">
        <v>756</v>
      </c>
      <c r="F183" s="8" t="s">
        <v>21</v>
      </c>
      <c r="G183" s="8"/>
      <c r="H183" s="8" t="s">
        <v>3239</v>
      </c>
      <c r="I183" s="8" t="s">
        <v>6080</v>
      </c>
    </row>
    <row r="184" spans="1:9" ht="12.75" customHeight="1" x14ac:dyDescent="0.3">
      <c r="A184" s="8" t="s">
        <v>3318</v>
      </c>
      <c r="B184" s="8" t="s">
        <v>1054</v>
      </c>
      <c r="C184" s="8" t="s">
        <v>3504</v>
      </c>
      <c r="D184" t="s">
        <v>1376</v>
      </c>
      <c r="E184" s="8" t="s">
        <v>1054</v>
      </c>
      <c r="F184" s="8" t="s">
        <v>21</v>
      </c>
      <c r="G184" s="8"/>
      <c r="H184" s="8" t="s">
        <v>3239</v>
      </c>
      <c r="I184" s="8" t="s">
        <v>6081</v>
      </c>
    </row>
    <row r="185" spans="1:9" ht="12.75" customHeight="1" x14ac:dyDescent="0.3">
      <c r="A185" s="8" t="s">
        <v>3320</v>
      </c>
      <c r="B185" s="8" t="s">
        <v>3321</v>
      </c>
      <c r="C185" s="8" t="s">
        <v>3505</v>
      </c>
      <c r="D185">
        <v>21</v>
      </c>
      <c r="E185" s="8" t="s">
        <v>3323</v>
      </c>
      <c r="F185" s="8" t="s">
        <v>21</v>
      </c>
      <c r="G185" s="8"/>
      <c r="H185" s="8" t="s">
        <v>3239</v>
      </c>
      <c r="I185" s="8" t="s">
        <v>6082</v>
      </c>
    </row>
    <row r="186" spans="1:9" ht="12.75" customHeight="1" x14ac:dyDescent="0.3">
      <c r="A186" s="8" t="s">
        <v>3320</v>
      </c>
      <c r="B186" s="8" t="s">
        <v>3324</v>
      </c>
      <c r="C186" s="8" t="s">
        <v>3506</v>
      </c>
      <c r="D186">
        <v>-5</v>
      </c>
      <c r="E186" s="8" t="s">
        <v>3326</v>
      </c>
      <c r="F186" s="8" t="s">
        <v>21</v>
      </c>
      <c r="G186" s="8"/>
      <c r="H186" s="8" t="s">
        <v>3239</v>
      </c>
      <c r="I186" s="8" t="s">
        <v>6083</v>
      </c>
    </row>
    <row r="187" spans="1:9" ht="12.75" customHeight="1" x14ac:dyDescent="0.3">
      <c r="A187" s="8" t="s">
        <v>3320</v>
      </c>
      <c r="B187" s="8" t="s">
        <v>3327</v>
      </c>
      <c r="C187" s="8" t="s">
        <v>3507</v>
      </c>
      <c r="D187">
        <v>2.1</v>
      </c>
      <c r="E187" s="8" t="s">
        <v>3329</v>
      </c>
      <c r="F187" s="8" t="s">
        <v>21</v>
      </c>
      <c r="G187" s="8"/>
      <c r="H187" s="8" t="s">
        <v>3239</v>
      </c>
      <c r="I187" s="8" t="s">
        <v>6084</v>
      </c>
    </row>
    <row r="188" spans="1:9" ht="12.75" customHeight="1" x14ac:dyDescent="0.3">
      <c r="A188" s="8" t="s">
        <v>3330</v>
      </c>
      <c r="B188" s="8" t="s">
        <v>1013</v>
      </c>
      <c r="C188" s="8" t="s">
        <v>3508</v>
      </c>
      <c r="D188">
        <v>2.8</v>
      </c>
      <c r="E188" s="8" t="s">
        <v>1015</v>
      </c>
      <c r="F188" s="8" t="s">
        <v>21</v>
      </c>
      <c r="G188" s="8"/>
      <c r="H188" s="8" t="s">
        <v>3239</v>
      </c>
      <c r="I188" s="8" t="s">
        <v>6085</v>
      </c>
    </row>
    <row r="189" spans="1:9" ht="12.75" customHeight="1" x14ac:dyDescent="0.3">
      <c r="A189" s="8" t="s">
        <v>3332</v>
      </c>
      <c r="B189" s="8" t="s">
        <v>1049</v>
      </c>
      <c r="C189" s="8" t="s">
        <v>3509</v>
      </c>
      <c r="D189" t="s">
        <v>1374</v>
      </c>
      <c r="E189" s="8" t="s">
        <v>1049</v>
      </c>
      <c r="F189" s="8" t="s">
        <v>21</v>
      </c>
      <c r="G189" s="8"/>
      <c r="H189" s="8" t="s">
        <v>3239</v>
      </c>
      <c r="I189" s="8" t="s">
        <v>6086</v>
      </c>
    </row>
    <row r="190" spans="1:9" ht="12.75" customHeight="1" x14ac:dyDescent="0.3">
      <c r="A190" s="8" t="s">
        <v>3334</v>
      </c>
      <c r="B190" s="8" t="s">
        <v>32</v>
      </c>
      <c r="C190" s="8" t="s">
        <v>3510</v>
      </c>
      <c r="D190">
        <v>5.4</v>
      </c>
      <c r="E190" s="8" t="s">
        <v>33</v>
      </c>
      <c r="F190" s="8" t="s">
        <v>21</v>
      </c>
      <c r="G190" s="8"/>
      <c r="H190" s="8" t="s">
        <v>3239</v>
      </c>
      <c r="I190" s="8" t="s">
        <v>6087</v>
      </c>
    </row>
    <row r="191" spans="1:9" ht="12.75" customHeight="1" x14ac:dyDescent="0.3">
      <c r="A191" s="8" t="s">
        <v>3336</v>
      </c>
      <c r="B191" s="8" t="s">
        <v>36</v>
      </c>
      <c r="C191" s="8" t="s">
        <v>3511</v>
      </c>
      <c r="D191">
        <v>26700</v>
      </c>
      <c r="E191" s="8" t="s">
        <v>37</v>
      </c>
      <c r="F191" s="8" t="s">
        <v>21</v>
      </c>
      <c r="G191" s="8"/>
      <c r="H191" s="8" t="s">
        <v>3239</v>
      </c>
      <c r="I191" s="8" t="s">
        <v>6088</v>
      </c>
    </row>
    <row r="192" spans="1:9" ht="12.75" customHeight="1" x14ac:dyDescent="0.3">
      <c r="A192" s="8" t="s">
        <v>3338</v>
      </c>
      <c r="B192" s="8" t="s">
        <v>634</v>
      </c>
      <c r="C192" s="8" t="s">
        <v>3512</v>
      </c>
      <c r="D192">
        <v>26700</v>
      </c>
      <c r="E192" s="8" t="s">
        <v>636</v>
      </c>
      <c r="F192" s="8" t="s">
        <v>21</v>
      </c>
      <c r="G192" s="8"/>
      <c r="H192" s="8" t="s">
        <v>3239</v>
      </c>
      <c r="I192" s="8" t="s">
        <v>6089</v>
      </c>
    </row>
    <row r="193" spans="1:9" ht="12.75" customHeight="1" x14ac:dyDescent="0.3">
      <c r="A193" s="8" t="s">
        <v>3340</v>
      </c>
      <c r="B193" s="8" t="s">
        <v>39</v>
      </c>
      <c r="C193" s="8" t="s">
        <v>3513</v>
      </c>
      <c r="D193">
        <v>0</v>
      </c>
      <c r="E193" s="8" t="s">
        <v>40</v>
      </c>
      <c r="F193" s="8" t="s">
        <v>21</v>
      </c>
      <c r="G193" s="8"/>
      <c r="H193" s="8" t="s">
        <v>3239</v>
      </c>
      <c r="I193" s="8" t="s">
        <v>6090</v>
      </c>
    </row>
    <row r="194" spans="1:9" ht="12.75" customHeight="1" x14ac:dyDescent="0.3">
      <c r="A194" s="8" t="s">
        <v>3342</v>
      </c>
      <c r="B194" s="8" t="s">
        <v>3343</v>
      </c>
      <c r="C194" s="8" t="s">
        <v>3514</v>
      </c>
      <c r="D194">
        <v>0</v>
      </c>
      <c r="E194" s="8" t="s">
        <v>3345</v>
      </c>
      <c r="F194" s="8" t="s">
        <v>21</v>
      </c>
      <c r="G194" s="8"/>
      <c r="H194" s="8" t="s">
        <v>3239</v>
      </c>
      <c r="I194" s="8" t="s">
        <v>6091</v>
      </c>
    </row>
    <row r="195" spans="1:9" ht="12.75" customHeight="1" x14ac:dyDescent="0.3">
      <c r="A195" s="8" t="s">
        <v>3342</v>
      </c>
      <c r="B195" s="8" t="s">
        <v>3346</v>
      </c>
      <c r="C195" s="8" t="s">
        <v>3515</v>
      </c>
      <c r="D195">
        <v>0</v>
      </c>
      <c r="E195" s="8" t="s">
        <v>3348</v>
      </c>
      <c r="F195" s="8" t="s">
        <v>21</v>
      </c>
      <c r="G195" s="8"/>
      <c r="H195" s="8" t="s">
        <v>3239</v>
      </c>
      <c r="I195" s="8" t="s">
        <v>6092</v>
      </c>
    </row>
    <row r="196" spans="1:9" ht="12.75" customHeight="1" x14ac:dyDescent="0.3">
      <c r="A196" s="8" t="s">
        <v>3342</v>
      </c>
      <c r="B196" s="8" t="s">
        <v>3349</v>
      </c>
      <c r="C196" s="8" t="s">
        <v>3516</v>
      </c>
      <c r="D196">
        <v>1</v>
      </c>
      <c r="E196" s="8" t="s">
        <v>3351</v>
      </c>
      <c r="F196" s="8" t="s">
        <v>21</v>
      </c>
      <c r="G196" s="8"/>
      <c r="H196" s="8" t="s">
        <v>3239</v>
      </c>
      <c r="I196" s="8" t="s">
        <v>6093</v>
      </c>
    </row>
    <row r="197" spans="1:9" ht="12.75" customHeight="1" x14ac:dyDescent="0.3">
      <c r="A197" s="8" t="s">
        <v>3342</v>
      </c>
      <c r="B197" s="8" t="s">
        <v>3352</v>
      </c>
      <c r="C197" s="8" t="s">
        <v>3517</v>
      </c>
      <c r="D197">
        <v>0</v>
      </c>
      <c r="E197" s="8" t="s">
        <v>3354</v>
      </c>
      <c r="F197" s="8" t="s">
        <v>21</v>
      </c>
      <c r="G197" s="8"/>
      <c r="H197" s="8" t="s">
        <v>3239</v>
      </c>
      <c r="I197" s="8" t="s">
        <v>6094</v>
      </c>
    </row>
    <row r="198" spans="1:9" ht="12.75" customHeight="1" x14ac:dyDescent="0.3">
      <c r="A198" s="8" t="s">
        <v>3342</v>
      </c>
      <c r="B198" s="8" t="s">
        <v>3355</v>
      </c>
      <c r="C198" s="8" t="s">
        <v>3518</v>
      </c>
      <c r="D198">
        <v>1</v>
      </c>
      <c r="E198" s="8" t="s">
        <v>3357</v>
      </c>
      <c r="F198" s="8" t="s">
        <v>21</v>
      </c>
      <c r="G198" s="8"/>
      <c r="H198" s="8" t="s">
        <v>3239</v>
      </c>
      <c r="I198" s="8" t="s">
        <v>6095</v>
      </c>
    </row>
    <row r="199" spans="1:9" ht="12.75" customHeight="1" x14ac:dyDescent="0.3">
      <c r="A199" s="8" t="s">
        <v>3342</v>
      </c>
      <c r="B199" s="8" t="s">
        <v>3358</v>
      </c>
      <c r="C199" s="8" t="s">
        <v>3519</v>
      </c>
      <c r="D199">
        <v>0</v>
      </c>
      <c r="E199" s="8" t="s">
        <v>3360</v>
      </c>
      <c r="F199" s="8" t="s">
        <v>21</v>
      </c>
      <c r="G199" s="8"/>
      <c r="H199" s="8" t="s">
        <v>3239</v>
      </c>
      <c r="I199" s="8" t="s">
        <v>6096</v>
      </c>
    </row>
    <row r="200" spans="1:9" ht="12.75" customHeight="1" x14ac:dyDescent="0.3">
      <c r="A200" s="8" t="s">
        <v>3342</v>
      </c>
      <c r="B200" s="8" t="s">
        <v>3361</v>
      </c>
      <c r="C200" s="8" t="s">
        <v>3520</v>
      </c>
      <c r="D200">
        <v>-1</v>
      </c>
      <c r="E200" s="8" t="s">
        <v>3363</v>
      </c>
      <c r="F200" s="8" t="s">
        <v>21</v>
      </c>
      <c r="G200" s="8"/>
      <c r="H200" s="8" t="s">
        <v>3239</v>
      </c>
      <c r="I200" s="8" t="s">
        <v>6097</v>
      </c>
    </row>
    <row r="201" spans="1:9" ht="12.75" customHeight="1" x14ac:dyDescent="0.3">
      <c r="A201" s="8" t="s">
        <v>3342</v>
      </c>
      <c r="B201" s="8" t="s">
        <v>3364</v>
      </c>
      <c r="C201" s="8" t="s">
        <v>3521</v>
      </c>
      <c r="D201">
        <v>0</v>
      </c>
      <c r="E201" s="8" t="s">
        <v>3366</v>
      </c>
      <c r="F201" s="8" t="s">
        <v>21</v>
      </c>
      <c r="G201" s="8"/>
      <c r="H201" s="8" t="s">
        <v>3239</v>
      </c>
      <c r="I201" s="8" t="s">
        <v>6098</v>
      </c>
    </row>
    <row r="202" spans="1:9" ht="12.75" customHeight="1" x14ac:dyDescent="0.3">
      <c r="A202" s="8" t="s">
        <v>3342</v>
      </c>
      <c r="B202" s="8" t="s">
        <v>3367</v>
      </c>
      <c r="C202" s="8" t="s">
        <v>3522</v>
      </c>
      <c r="D202">
        <v>0</v>
      </c>
      <c r="E202" s="8" t="s">
        <v>3369</v>
      </c>
      <c r="F202" s="8" t="s">
        <v>21</v>
      </c>
      <c r="G202" s="8"/>
      <c r="H202" s="8" t="s">
        <v>3239</v>
      </c>
      <c r="I202" s="8" t="s">
        <v>6099</v>
      </c>
    </row>
    <row r="203" spans="1:9" ht="12.75" customHeight="1" x14ac:dyDescent="0.3">
      <c r="A203" s="8" t="s">
        <v>3370</v>
      </c>
      <c r="B203" s="8" t="s">
        <v>353</v>
      </c>
      <c r="C203" s="8" t="s">
        <v>3523</v>
      </c>
      <c r="D203">
        <v>30</v>
      </c>
      <c r="E203" s="8" t="s">
        <v>355</v>
      </c>
      <c r="F203" s="8" t="s">
        <v>21</v>
      </c>
      <c r="G203" s="8"/>
      <c r="H203" s="8" t="s">
        <v>3239</v>
      </c>
      <c r="I203" s="8" t="s">
        <v>6100</v>
      </c>
    </row>
    <row r="204" spans="1:9" ht="12.75" customHeight="1" x14ac:dyDescent="0.3">
      <c r="A204" s="8" t="s">
        <v>3372</v>
      </c>
      <c r="B204" s="8" t="s">
        <v>1009</v>
      </c>
      <c r="C204" s="8" t="s">
        <v>3524</v>
      </c>
      <c r="D204">
        <v>3</v>
      </c>
      <c r="E204" s="8" t="s">
        <v>1011</v>
      </c>
      <c r="F204" s="8" t="s">
        <v>21</v>
      </c>
      <c r="G204" s="8"/>
      <c r="H204" s="8" t="s">
        <v>3239</v>
      </c>
      <c r="I204" s="8" t="s">
        <v>6101</v>
      </c>
    </row>
    <row r="205" spans="1:9" ht="12.75" customHeight="1" x14ac:dyDescent="0.3">
      <c r="A205" s="8" t="s">
        <v>3374</v>
      </c>
      <c r="B205" s="8" t="s">
        <v>3525</v>
      </c>
      <c r="C205" s="8" t="s">
        <v>3526</v>
      </c>
      <c r="E205" s="8"/>
      <c r="F205" s="8" t="s">
        <v>21</v>
      </c>
      <c r="G205" s="8" t="s">
        <v>1824</v>
      </c>
      <c r="H205" s="8" t="s">
        <v>3236</v>
      </c>
      <c r="I205" s="8" t="s">
        <v>6102</v>
      </c>
    </row>
    <row r="206" spans="1:9" ht="12.75" customHeight="1" x14ac:dyDescent="0.3">
      <c r="A206" s="8" t="s">
        <v>3377</v>
      </c>
      <c r="B206" s="8" t="s">
        <v>344</v>
      </c>
      <c r="C206" s="8" t="s">
        <v>3527</v>
      </c>
      <c r="D206">
        <v>0.89</v>
      </c>
      <c r="E206" s="8" t="s">
        <v>346</v>
      </c>
      <c r="F206" s="8" t="s">
        <v>21</v>
      </c>
      <c r="G206" s="8"/>
      <c r="H206" s="8" t="s">
        <v>3239</v>
      </c>
      <c r="I206" s="8" t="s">
        <v>6103</v>
      </c>
    </row>
    <row r="207" spans="1:9" ht="12.75" customHeight="1" x14ac:dyDescent="0.3">
      <c r="A207" s="8" t="s">
        <v>3528</v>
      </c>
      <c r="B207" s="8" t="s">
        <v>3529</v>
      </c>
      <c r="C207" s="8" t="s">
        <v>3530</v>
      </c>
      <c r="E207" s="8"/>
      <c r="F207" s="8" t="s">
        <v>21</v>
      </c>
      <c r="G207" s="8" t="s">
        <v>54</v>
      </c>
      <c r="H207" s="8" t="s">
        <v>3236</v>
      </c>
      <c r="I207" s="8" t="s">
        <v>6104</v>
      </c>
    </row>
    <row r="208" spans="1:9" ht="12.75" customHeight="1" x14ac:dyDescent="0.3">
      <c r="A208" s="8" t="s">
        <v>3310</v>
      </c>
      <c r="B208" s="8" t="s">
        <v>23</v>
      </c>
      <c r="C208" s="8" t="s">
        <v>3531</v>
      </c>
      <c r="D208">
        <v>15.5</v>
      </c>
      <c r="E208" s="8" t="s">
        <v>25</v>
      </c>
      <c r="F208" s="8" t="s">
        <v>21</v>
      </c>
      <c r="G208" s="8"/>
      <c r="H208" s="8" t="s">
        <v>3239</v>
      </c>
      <c r="I208" s="8" t="s">
        <v>6105</v>
      </c>
    </row>
    <row r="209" spans="1:9" ht="12.75" customHeight="1" x14ac:dyDescent="0.3">
      <c r="A209" s="8" t="s">
        <v>3312</v>
      </c>
      <c r="B209" s="8" t="s">
        <v>26</v>
      </c>
      <c r="C209" s="8" t="s">
        <v>3532</v>
      </c>
      <c r="D209">
        <v>5.5</v>
      </c>
      <c r="E209" s="8" t="s">
        <v>27</v>
      </c>
      <c r="F209" s="8" t="s">
        <v>21</v>
      </c>
      <c r="G209" s="8"/>
      <c r="H209" s="8" t="s">
        <v>3239</v>
      </c>
      <c r="I209" s="8" t="s">
        <v>6106</v>
      </c>
    </row>
    <row r="210" spans="1:9" ht="12.75" customHeight="1" x14ac:dyDescent="0.3">
      <c r="A210" s="8" t="s">
        <v>3314</v>
      </c>
      <c r="B210" s="8" t="s">
        <v>28</v>
      </c>
      <c r="C210" s="8" t="s">
        <v>3533</v>
      </c>
      <c r="D210">
        <v>1.8</v>
      </c>
      <c r="E210" s="8" t="s">
        <v>29</v>
      </c>
      <c r="F210" s="8" t="s">
        <v>21</v>
      </c>
      <c r="G210" s="8"/>
      <c r="H210" s="8" t="s">
        <v>3239</v>
      </c>
      <c r="I210" s="8" t="s">
        <v>6107</v>
      </c>
    </row>
    <row r="211" spans="1:9" ht="12.75" customHeight="1" x14ac:dyDescent="0.3">
      <c r="A211" s="8" t="s">
        <v>3316</v>
      </c>
      <c r="B211" s="8" t="s">
        <v>754</v>
      </c>
      <c r="C211" s="8" t="s">
        <v>3534</v>
      </c>
      <c r="D211">
        <v>1.8</v>
      </c>
      <c r="E211" s="8" t="s">
        <v>756</v>
      </c>
      <c r="F211" s="8" t="s">
        <v>21</v>
      </c>
      <c r="G211" s="8"/>
      <c r="H211" s="8" t="s">
        <v>3239</v>
      </c>
      <c r="I211" s="8" t="s">
        <v>6108</v>
      </c>
    </row>
    <row r="212" spans="1:9" ht="12.75" customHeight="1" x14ac:dyDescent="0.3">
      <c r="A212" s="8" t="s">
        <v>3318</v>
      </c>
      <c r="B212" s="8" t="s">
        <v>1054</v>
      </c>
      <c r="C212" s="8" t="s">
        <v>3535</v>
      </c>
      <c r="D212" t="s">
        <v>1376</v>
      </c>
      <c r="E212" s="8" t="s">
        <v>1054</v>
      </c>
      <c r="F212" s="8" t="s">
        <v>21</v>
      </c>
      <c r="G212" s="8"/>
      <c r="H212" s="8" t="s">
        <v>3239</v>
      </c>
      <c r="I212" s="8" t="s">
        <v>6109</v>
      </c>
    </row>
    <row r="213" spans="1:9" ht="12.75" customHeight="1" x14ac:dyDescent="0.3">
      <c r="A213" s="8" t="s">
        <v>3320</v>
      </c>
      <c r="B213" s="8" t="s">
        <v>3321</v>
      </c>
      <c r="C213" s="8" t="s">
        <v>3536</v>
      </c>
      <c r="D213">
        <v>15.5</v>
      </c>
      <c r="E213" s="8" t="s">
        <v>3323</v>
      </c>
      <c r="F213" s="8" t="s">
        <v>21</v>
      </c>
      <c r="G213" s="8"/>
      <c r="H213" s="8" t="s">
        <v>3239</v>
      </c>
      <c r="I213" s="8" t="s">
        <v>6110</v>
      </c>
    </row>
    <row r="214" spans="1:9" ht="12.75" customHeight="1" x14ac:dyDescent="0.3">
      <c r="A214" s="8" t="s">
        <v>3320</v>
      </c>
      <c r="B214" s="8" t="s">
        <v>3324</v>
      </c>
      <c r="C214" s="8" t="s">
        <v>3537</v>
      </c>
      <c r="D214">
        <v>5.5</v>
      </c>
      <c r="E214" s="8" t="s">
        <v>3326</v>
      </c>
      <c r="F214" s="8" t="s">
        <v>21</v>
      </c>
      <c r="G214" s="8"/>
      <c r="H214" s="8" t="s">
        <v>3239</v>
      </c>
      <c r="I214" s="8" t="s">
        <v>6111</v>
      </c>
    </row>
    <row r="215" spans="1:9" ht="12.75" customHeight="1" x14ac:dyDescent="0.3">
      <c r="A215" s="8" t="s">
        <v>3320</v>
      </c>
      <c r="B215" s="8" t="s">
        <v>3327</v>
      </c>
      <c r="C215" s="8" t="s">
        <v>3538</v>
      </c>
      <c r="D215">
        <v>1.8</v>
      </c>
      <c r="E215" s="8" t="s">
        <v>3329</v>
      </c>
      <c r="F215" s="8" t="s">
        <v>21</v>
      </c>
      <c r="G215" s="8"/>
      <c r="H215" s="8" t="s">
        <v>3239</v>
      </c>
      <c r="I215" s="8" t="s">
        <v>6112</v>
      </c>
    </row>
    <row r="216" spans="1:9" ht="12.75" customHeight="1" x14ac:dyDescent="0.3">
      <c r="A216" s="8" t="s">
        <v>3330</v>
      </c>
      <c r="B216" s="8" t="s">
        <v>1013</v>
      </c>
      <c r="C216" s="8" t="s">
        <v>3539</v>
      </c>
      <c r="D216">
        <v>2.8</v>
      </c>
      <c r="E216" s="8" t="s">
        <v>1015</v>
      </c>
      <c r="F216" s="8" t="s">
        <v>21</v>
      </c>
      <c r="G216" s="8"/>
      <c r="H216" s="8" t="s">
        <v>3239</v>
      </c>
      <c r="I216" s="8" t="s">
        <v>6113</v>
      </c>
    </row>
    <row r="217" spans="1:9" ht="12.75" customHeight="1" x14ac:dyDescent="0.3">
      <c r="A217" s="8" t="s">
        <v>3332</v>
      </c>
      <c r="B217" s="8" t="s">
        <v>1049</v>
      </c>
      <c r="C217" s="8" t="s">
        <v>3540</v>
      </c>
      <c r="D217" t="s">
        <v>1374</v>
      </c>
      <c r="E217" s="8" t="s">
        <v>1049</v>
      </c>
      <c r="F217" s="8" t="s">
        <v>21</v>
      </c>
      <c r="G217" s="8"/>
      <c r="H217" s="8" t="s">
        <v>3239</v>
      </c>
      <c r="I217" s="8" t="s">
        <v>6114</v>
      </c>
    </row>
    <row r="218" spans="1:9" ht="12.75" customHeight="1" x14ac:dyDescent="0.3">
      <c r="A218" s="8" t="s">
        <v>3334</v>
      </c>
      <c r="B218" s="8" t="s">
        <v>32</v>
      </c>
      <c r="C218" s="8" t="s">
        <v>3541</v>
      </c>
      <c r="D218">
        <v>4.8</v>
      </c>
      <c r="E218" s="8" t="s">
        <v>33</v>
      </c>
      <c r="F218" s="8" t="s">
        <v>21</v>
      </c>
      <c r="G218" s="8"/>
      <c r="H218" s="8" t="s">
        <v>3239</v>
      </c>
      <c r="I218" s="8" t="s">
        <v>6115</v>
      </c>
    </row>
    <row r="219" spans="1:9" ht="12.75" customHeight="1" x14ac:dyDescent="0.3">
      <c r="A219" s="8" t="s">
        <v>3336</v>
      </c>
      <c r="B219" s="8" t="s">
        <v>36</v>
      </c>
      <c r="C219" s="8" t="s">
        <v>3542</v>
      </c>
      <c r="D219">
        <v>13350</v>
      </c>
      <c r="E219" s="8" t="s">
        <v>37</v>
      </c>
      <c r="F219" s="8" t="s">
        <v>21</v>
      </c>
      <c r="G219" s="8"/>
      <c r="H219" s="8" t="s">
        <v>3239</v>
      </c>
      <c r="I219" s="8" t="s">
        <v>6116</v>
      </c>
    </row>
    <row r="220" spans="1:9" ht="12.75" customHeight="1" x14ac:dyDescent="0.3">
      <c r="A220" s="8" t="s">
        <v>3338</v>
      </c>
      <c r="B220" s="8" t="s">
        <v>634</v>
      </c>
      <c r="C220" s="8" t="s">
        <v>3543</v>
      </c>
      <c r="D220">
        <v>13350</v>
      </c>
      <c r="E220" s="8" t="s">
        <v>636</v>
      </c>
      <c r="F220" s="8" t="s">
        <v>21</v>
      </c>
      <c r="G220" s="8"/>
      <c r="H220" s="8" t="s">
        <v>3239</v>
      </c>
      <c r="I220" s="8" t="s">
        <v>6117</v>
      </c>
    </row>
    <row r="221" spans="1:9" ht="12.75" customHeight="1" x14ac:dyDescent="0.3">
      <c r="A221" s="8" t="s">
        <v>3340</v>
      </c>
      <c r="B221" s="8" t="s">
        <v>39</v>
      </c>
      <c r="C221" s="8" t="s">
        <v>3544</v>
      </c>
      <c r="D221">
        <v>0</v>
      </c>
      <c r="E221" s="8" t="s">
        <v>40</v>
      </c>
      <c r="F221" s="8" t="s">
        <v>21</v>
      </c>
      <c r="G221" s="8"/>
      <c r="H221" s="8" t="s">
        <v>3239</v>
      </c>
      <c r="I221" s="8" t="s">
        <v>6118</v>
      </c>
    </row>
    <row r="222" spans="1:9" ht="12.75" customHeight="1" x14ac:dyDescent="0.3">
      <c r="A222" s="8" t="s">
        <v>3342</v>
      </c>
      <c r="B222" s="8" t="s">
        <v>3343</v>
      </c>
      <c r="C222" s="8" t="s">
        <v>3545</v>
      </c>
      <c r="D222">
        <v>0</v>
      </c>
      <c r="E222" s="8" t="s">
        <v>3345</v>
      </c>
      <c r="F222" s="8" t="s">
        <v>21</v>
      </c>
      <c r="G222" s="8"/>
      <c r="H222" s="8" t="s">
        <v>3239</v>
      </c>
      <c r="I222" s="8" t="s">
        <v>6119</v>
      </c>
    </row>
    <row r="223" spans="1:9" ht="12.75" customHeight="1" x14ac:dyDescent="0.3">
      <c r="A223" s="8" t="s">
        <v>3342</v>
      </c>
      <c r="B223" s="8" t="s">
        <v>3346</v>
      </c>
      <c r="C223" s="8" t="s">
        <v>3546</v>
      </c>
      <c r="D223">
        <v>0</v>
      </c>
      <c r="E223" s="8" t="s">
        <v>3348</v>
      </c>
      <c r="F223" s="8" t="s">
        <v>21</v>
      </c>
      <c r="G223" s="8"/>
      <c r="H223" s="8" t="s">
        <v>3239</v>
      </c>
      <c r="I223" s="8" t="s">
        <v>6120</v>
      </c>
    </row>
    <row r="224" spans="1:9" ht="12.75" customHeight="1" x14ac:dyDescent="0.3">
      <c r="A224" s="8" t="s">
        <v>3342</v>
      </c>
      <c r="B224" s="8" t="s">
        <v>3349</v>
      </c>
      <c r="C224" s="8" t="s">
        <v>3547</v>
      </c>
      <c r="D224">
        <v>1</v>
      </c>
      <c r="E224" s="8" t="s">
        <v>3351</v>
      </c>
      <c r="F224" s="8" t="s">
        <v>21</v>
      </c>
      <c r="G224" s="8"/>
      <c r="H224" s="8" t="s">
        <v>3239</v>
      </c>
      <c r="I224" s="8" t="s">
        <v>6121</v>
      </c>
    </row>
    <row r="225" spans="1:9" ht="12.75" customHeight="1" x14ac:dyDescent="0.3">
      <c r="A225" s="8" t="s">
        <v>3342</v>
      </c>
      <c r="B225" s="8" t="s">
        <v>3352</v>
      </c>
      <c r="C225" s="8" t="s">
        <v>3548</v>
      </c>
      <c r="D225">
        <v>0</v>
      </c>
      <c r="E225" s="8" t="s">
        <v>3354</v>
      </c>
      <c r="F225" s="8" t="s">
        <v>21</v>
      </c>
      <c r="G225" s="8"/>
      <c r="H225" s="8" t="s">
        <v>3239</v>
      </c>
      <c r="I225" s="8" t="s">
        <v>6122</v>
      </c>
    </row>
    <row r="226" spans="1:9" ht="12.75" customHeight="1" x14ac:dyDescent="0.3">
      <c r="A226" s="8" t="s">
        <v>3342</v>
      </c>
      <c r="B226" s="8" t="s">
        <v>3355</v>
      </c>
      <c r="C226" s="8" t="s">
        <v>3549</v>
      </c>
      <c r="D226">
        <v>1</v>
      </c>
      <c r="E226" s="8" t="s">
        <v>3357</v>
      </c>
      <c r="F226" s="8" t="s">
        <v>21</v>
      </c>
      <c r="G226" s="8"/>
      <c r="H226" s="8" t="s">
        <v>3239</v>
      </c>
      <c r="I226" s="8" t="s">
        <v>6123</v>
      </c>
    </row>
    <row r="227" spans="1:9" ht="12.75" customHeight="1" x14ac:dyDescent="0.3">
      <c r="A227" s="8" t="s">
        <v>3342</v>
      </c>
      <c r="B227" s="8" t="s">
        <v>3358</v>
      </c>
      <c r="C227" s="8" t="s">
        <v>3550</v>
      </c>
      <c r="D227">
        <v>0</v>
      </c>
      <c r="E227" s="8" t="s">
        <v>3360</v>
      </c>
      <c r="F227" s="8" t="s">
        <v>21</v>
      </c>
      <c r="G227" s="8"/>
      <c r="H227" s="8" t="s">
        <v>3239</v>
      </c>
      <c r="I227" s="8" t="s">
        <v>6124</v>
      </c>
    </row>
    <row r="228" spans="1:9" ht="12.75" customHeight="1" x14ac:dyDescent="0.3">
      <c r="A228" s="8" t="s">
        <v>3342</v>
      </c>
      <c r="B228" s="8" t="s">
        <v>3361</v>
      </c>
      <c r="C228" s="8" t="s">
        <v>3551</v>
      </c>
      <c r="D228">
        <v>-1</v>
      </c>
      <c r="E228" s="8" t="s">
        <v>3363</v>
      </c>
      <c r="F228" s="8" t="s">
        <v>21</v>
      </c>
      <c r="G228" s="8"/>
      <c r="H228" s="8" t="s">
        <v>3239</v>
      </c>
      <c r="I228" s="8" t="s">
        <v>6125</v>
      </c>
    </row>
    <row r="229" spans="1:9" ht="12.75" customHeight="1" x14ac:dyDescent="0.3">
      <c r="A229" s="8" t="s">
        <v>3342</v>
      </c>
      <c r="B229" s="8" t="s">
        <v>3364</v>
      </c>
      <c r="C229" s="8" t="s">
        <v>3552</v>
      </c>
      <c r="D229">
        <v>0</v>
      </c>
      <c r="E229" s="8" t="s">
        <v>3366</v>
      </c>
      <c r="F229" s="8" t="s">
        <v>21</v>
      </c>
      <c r="G229" s="8"/>
      <c r="H229" s="8" t="s">
        <v>3239</v>
      </c>
      <c r="I229" s="8" t="s">
        <v>6126</v>
      </c>
    </row>
    <row r="230" spans="1:9" ht="12.75" customHeight="1" x14ac:dyDescent="0.3">
      <c r="A230" s="8" t="s">
        <v>3342</v>
      </c>
      <c r="B230" s="8" t="s">
        <v>3367</v>
      </c>
      <c r="C230" s="8" t="s">
        <v>3553</v>
      </c>
      <c r="D230">
        <v>0</v>
      </c>
      <c r="E230" s="8" t="s">
        <v>3369</v>
      </c>
      <c r="F230" s="8" t="s">
        <v>21</v>
      </c>
      <c r="G230" s="8"/>
      <c r="H230" s="8" t="s">
        <v>3239</v>
      </c>
      <c r="I230" s="8" t="s">
        <v>6127</v>
      </c>
    </row>
    <row r="231" spans="1:9" ht="12.75" customHeight="1" x14ac:dyDescent="0.3">
      <c r="A231" s="8" t="s">
        <v>3370</v>
      </c>
      <c r="B231" s="8" t="s">
        <v>353</v>
      </c>
      <c r="C231" s="8" t="s">
        <v>3554</v>
      </c>
      <c r="D231">
        <v>15</v>
      </c>
      <c r="E231" s="8" t="s">
        <v>355</v>
      </c>
      <c r="F231" s="8" t="s">
        <v>21</v>
      </c>
      <c r="G231" s="8"/>
      <c r="H231" s="8" t="s">
        <v>3239</v>
      </c>
      <c r="I231" s="8" t="s">
        <v>6128</v>
      </c>
    </row>
    <row r="232" spans="1:9" ht="12.75" customHeight="1" x14ac:dyDescent="0.3">
      <c r="A232" s="8" t="s">
        <v>3372</v>
      </c>
      <c r="B232" s="8" t="s">
        <v>1009</v>
      </c>
      <c r="C232" s="8" t="s">
        <v>3555</v>
      </c>
      <c r="D232">
        <v>1.8</v>
      </c>
      <c r="E232" s="8" t="s">
        <v>1011</v>
      </c>
      <c r="F232" s="8" t="s">
        <v>21</v>
      </c>
      <c r="G232" s="8"/>
      <c r="H232" s="8" t="s">
        <v>3239</v>
      </c>
      <c r="I232" s="8" t="s">
        <v>6129</v>
      </c>
    </row>
    <row r="233" spans="1:9" ht="12.75" customHeight="1" x14ac:dyDescent="0.3">
      <c r="A233" s="8" t="s">
        <v>3374</v>
      </c>
      <c r="B233" s="8" t="s">
        <v>3556</v>
      </c>
      <c r="C233" s="8" t="s">
        <v>3557</v>
      </c>
      <c r="E233" s="8"/>
      <c r="F233" s="8" t="s">
        <v>21</v>
      </c>
      <c r="G233" s="8" t="s">
        <v>1824</v>
      </c>
      <c r="H233" s="8" t="s">
        <v>3236</v>
      </c>
      <c r="I233" s="8" t="s">
        <v>6130</v>
      </c>
    </row>
    <row r="234" spans="1:9" ht="12.75" customHeight="1" x14ac:dyDescent="0.3">
      <c r="A234" s="8" t="s">
        <v>3377</v>
      </c>
      <c r="B234" s="8" t="s">
        <v>344</v>
      </c>
      <c r="C234" s="8" t="s">
        <v>3558</v>
      </c>
      <c r="D234">
        <v>0.89</v>
      </c>
      <c r="E234" s="8" t="s">
        <v>346</v>
      </c>
      <c r="F234" s="8" t="s">
        <v>21</v>
      </c>
      <c r="G234" s="8"/>
      <c r="H234" s="8" t="s">
        <v>3239</v>
      </c>
      <c r="I234" s="8" t="s">
        <v>6131</v>
      </c>
    </row>
    <row r="235" spans="1:9" ht="12.75" customHeight="1" x14ac:dyDescent="0.3">
      <c r="A235" s="8" t="s">
        <v>3559</v>
      </c>
      <c r="B235" s="8" t="s">
        <v>3560</v>
      </c>
      <c r="C235" s="8" t="s">
        <v>3561</v>
      </c>
      <c r="E235" s="8"/>
      <c r="F235" s="8" t="s">
        <v>21</v>
      </c>
      <c r="G235" s="8" t="s">
        <v>54</v>
      </c>
      <c r="H235" s="8" t="s">
        <v>3236</v>
      </c>
      <c r="I235" s="8" t="s">
        <v>6132</v>
      </c>
    </row>
    <row r="236" spans="1:9" ht="12.75" customHeight="1" x14ac:dyDescent="0.3">
      <c r="A236" s="8" t="s">
        <v>3310</v>
      </c>
      <c r="B236" s="8" t="s">
        <v>23</v>
      </c>
      <c r="C236" s="8" t="s">
        <v>3562</v>
      </c>
      <c r="D236">
        <v>16</v>
      </c>
      <c r="E236" s="8" t="s">
        <v>25</v>
      </c>
      <c r="F236" s="8" t="s">
        <v>21</v>
      </c>
      <c r="G236" s="8"/>
      <c r="H236" s="8" t="s">
        <v>3239</v>
      </c>
      <c r="I236" s="8" t="s">
        <v>6133</v>
      </c>
    </row>
    <row r="237" spans="1:9" ht="12.75" customHeight="1" x14ac:dyDescent="0.3">
      <c r="A237" s="8" t="s">
        <v>3312</v>
      </c>
      <c r="B237" s="8" t="s">
        <v>26</v>
      </c>
      <c r="C237" s="8" t="s">
        <v>3563</v>
      </c>
      <c r="D237">
        <v>-5.5</v>
      </c>
      <c r="E237" s="8" t="s">
        <v>27</v>
      </c>
      <c r="F237" s="8" t="s">
        <v>21</v>
      </c>
      <c r="G237" s="8"/>
      <c r="H237" s="8" t="s">
        <v>3239</v>
      </c>
      <c r="I237" s="8" t="s">
        <v>6134</v>
      </c>
    </row>
    <row r="238" spans="1:9" ht="12.75" customHeight="1" x14ac:dyDescent="0.3">
      <c r="A238" s="8" t="s">
        <v>3314</v>
      </c>
      <c r="B238" s="8" t="s">
        <v>28</v>
      </c>
      <c r="C238" s="8" t="s">
        <v>3564</v>
      </c>
      <c r="D238">
        <v>1.8</v>
      </c>
      <c r="E238" s="8" t="s">
        <v>29</v>
      </c>
      <c r="F238" s="8" t="s">
        <v>21</v>
      </c>
      <c r="G238" s="8"/>
      <c r="H238" s="8" t="s">
        <v>3239</v>
      </c>
      <c r="I238" s="8" t="s">
        <v>6135</v>
      </c>
    </row>
    <row r="239" spans="1:9" ht="12.75" customHeight="1" x14ac:dyDescent="0.3">
      <c r="A239" s="8" t="s">
        <v>3316</v>
      </c>
      <c r="B239" s="8" t="s">
        <v>754</v>
      </c>
      <c r="C239" s="8" t="s">
        <v>3565</v>
      </c>
      <c r="D239">
        <v>1.8</v>
      </c>
      <c r="E239" s="8" t="s">
        <v>756</v>
      </c>
      <c r="F239" s="8" t="s">
        <v>21</v>
      </c>
      <c r="G239" s="8"/>
      <c r="H239" s="8" t="s">
        <v>3239</v>
      </c>
      <c r="I239" s="8" t="s">
        <v>6136</v>
      </c>
    </row>
    <row r="240" spans="1:9" ht="12.75" customHeight="1" x14ac:dyDescent="0.3">
      <c r="A240" s="8" t="s">
        <v>3318</v>
      </c>
      <c r="B240" s="8" t="s">
        <v>1054</v>
      </c>
      <c r="C240" s="8" t="s">
        <v>3566</v>
      </c>
      <c r="D240" t="s">
        <v>1376</v>
      </c>
      <c r="E240" s="8" t="s">
        <v>1054</v>
      </c>
      <c r="F240" s="8" t="s">
        <v>21</v>
      </c>
      <c r="G240" s="8"/>
      <c r="H240" s="8" t="s">
        <v>3239</v>
      </c>
      <c r="I240" s="8" t="s">
        <v>6137</v>
      </c>
    </row>
    <row r="241" spans="1:9" ht="12.75" customHeight="1" x14ac:dyDescent="0.3">
      <c r="A241" s="8" t="s">
        <v>3320</v>
      </c>
      <c r="B241" s="8" t="s">
        <v>3321</v>
      </c>
      <c r="C241" s="8" t="s">
        <v>3567</v>
      </c>
      <c r="D241">
        <v>16</v>
      </c>
      <c r="E241" s="8" t="s">
        <v>3323</v>
      </c>
      <c r="F241" s="8" t="s">
        <v>21</v>
      </c>
      <c r="G241" s="8"/>
      <c r="H241" s="8" t="s">
        <v>3239</v>
      </c>
      <c r="I241" s="8" t="s">
        <v>6138</v>
      </c>
    </row>
    <row r="242" spans="1:9" ht="12.75" customHeight="1" x14ac:dyDescent="0.3">
      <c r="A242" s="8" t="s">
        <v>3320</v>
      </c>
      <c r="B242" s="8" t="s">
        <v>3324</v>
      </c>
      <c r="C242" s="8" t="s">
        <v>3568</v>
      </c>
      <c r="D242">
        <v>-5.5</v>
      </c>
      <c r="E242" s="8" t="s">
        <v>3326</v>
      </c>
      <c r="F242" s="8" t="s">
        <v>21</v>
      </c>
      <c r="G242" s="8"/>
      <c r="H242" s="8" t="s">
        <v>3239</v>
      </c>
      <c r="I242" s="8" t="s">
        <v>6139</v>
      </c>
    </row>
    <row r="243" spans="1:9" ht="12.75" customHeight="1" x14ac:dyDescent="0.3">
      <c r="A243" s="8" t="s">
        <v>3320</v>
      </c>
      <c r="B243" s="8" t="s">
        <v>3327</v>
      </c>
      <c r="C243" s="8" t="s">
        <v>3569</v>
      </c>
      <c r="D243">
        <v>1.8</v>
      </c>
      <c r="E243" s="8" t="s">
        <v>3329</v>
      </c>
      <c r="F243" s="8" t="s">
        <v>21</v>
      </c>
      <c r="G243" s="8"/>
      <c r="H243" s="8" t="s">
        <v>3239</v>
      </c>
      <c r="I243" s="8" t="s">
        <v>6140</v>
      </c>
    </row>
    <row r="244" spans="1:9" ht="12.75" customHeight="1" x14ac:dyDescent="0.3">
      <c r="A244" s="8" t="s">
        <v>3330</v>
      </c>
      <c r="B244" s="8" t="s">
        <v>1013</v>
      </c>
      <c r="C244" s="8" t="s">
        <v>3570</v>
      </c>
      <c r="D244">
        <v>2.8</v>
      </c>
      <c r="E244" s="8" t="s">
        <v>1015</v>
      </c>
      <c r="F244" s="8" t="s">
        <v>21</v>
      </c>
      <c r="G244" s="8"/>
      <c r="H244" s="8" t="s">
        <v>3239</v>
      </c>
      <c r="I244" s="8" t="s">
        <v>6141</v>
      </c>
    </row>
    <row r="245" spans="1:9" ht="12.75" customHeight="1" x14ac:dyDescent="0.3">
      <c r="A245" s="8" t="s">
        <v>3332</v>
      </c>
      <c r="B245" s="8" t="s">
        <v>1049</v>
      </c>
      <c r="C245" s="8" t="s">
        <v>3571</v>
      </c>
      <c r="D245" t="s">
        <v>1374</v>
      </c>
      <c r="E245" s="8" t="s">
        <v>1049</v>
      </c>
      <c r="F245" s="8" t="s">
        <v>21</v>
      </c>
      <c r="G245" s="8"/>
      <c r="H245" s="8" t="s">
        <v>3239</v>
      </c>
      <c r="I245" s="8" t="s">
        <v>6142</v>
      </c>
    </row>
    <row r="246" spans="1:9" ht="12.75" customHeight="1" x14ac:dyDescent="0.3">
      <c r="A246" s="8" t="s">
        <v>3334</v>
      </c>
      <c r="B246" s="8" t="s">
        <v>32</v>
      </c>
      <c r="C246" s="8" t="s">
        <v>3572</v>
      </c>
      <c r="D246">
        <v>5.4</v>
      </c>
      <c r="E246" s="8" t="s">
        <v>33</v>
      </c>
      <c r="F246" s="8" t="s">
        <v>21</v>
      </c>
      <c r="G246" s="8"/>
      <c r="H246" s="8" t="s">
        <v>3239</v>
      </c>
      <c r="I246" s="8" t="s">
        <v>6143</v>
      </c>
    </row>
    <row r="247" spans="1:9" ht="12.75" customHeight="1" x14ac:dyDescent="0.3">
      <c r="A247" s="8" t="s">
        <v>3336</v>
      </c>
      <c r="B247" s="8" t="s">
        <v>36</v>
      </c>
      <c r="C247" s="8" t="s">
        <v>3573</v>
      </c>
      <c r="D247">
        <v>13350</v>
      </c>
      <c r="E247" s="8" t="s">
        <v>37</v>
      </c>
      <c r="F247" s="8" t="s">
        <v>21</v>
      </c>
      <c r="G247" s="8"/>
      <c r="H247" s="8" t="s">
        <v>3239</v>
      </c>
      <c r="I247" s="8" t="s">
        <v>6144</v>
      </c>
    </row>
    <row r="248" spans="1:9" ht="12.75" customHeight="1" x14ac:dyDescent="0.3">
      <c r="A248" s="8" t="s">
        <v>3338</v>
      </c>
      <c r="B248" s="8" t="s">
        <v>634</v>
      </c>
      <c r="C248" s="8" t="s">
        <v>3574</v>
      </c>
      <c r="D248">
        <v>13350</v>
      </c>
      <c r="E248" s="8" t="s">
        <v>636</v>
      </c>
      <c r="F248" s="8" t="s">
        <v>21</v>
      </c>
      <c r="G248" s="8"/>
      <c r="H248" s="8" t="s">
        <v>3239</v>
      </c>
      <c r="I248" s="8" t="s">
        <v>6145</v>
      </c>
    </row>
    <row r="249" spans="1:9" ht="12.75" customHeight="1" x14ac:dyDescent="0.3">
      <c r="A249" s="8" t="s">
        <v>3340</v>
      </c>
      <c r="B249" s="8" t="s">
        <v>39</v>
      </c>
      <c r="C249" s="8" t="s">
        <v>3575</v>
      </c>
      <c r="D249">
        <v>0</v>
      </c>
      <c r="E249" s="8" t="s">
        <v>40</v>
      </c>
      <c r="F249" s="8" t="s">
        <v>21</v>
      </c>
      <c r="G249" s="8"/>
      <c r="H249" s="8" t="s">
        <v>3239</v>
      </c>
      <c r="I249" s="8" t="s">
        <v>6146</v>
      </c>
    </row>
    <row r="250" spans="1:9" ht="12.75" customHeight="1" x14ac:dyDescent="0.3">
      <c r="A250" s="8" t="s">
        <v>3342</v>
      </c>
      <c r="B250" s="8" t="s">
        <v>3343</v>
      </c>
      <c r="C250" s="8" t="s">
        <v>3576</v>
      </c>
      <c r="D250">
        <v>0</v>
      </c>
      <c r="E250" s="8" t="s">
        <v>3345</v>
      </c>
      <c r="F250" s="8" t="s">
        <v>21</v>
      </c>
      <c r="G250" s="8"/>
      <c r="H250" s="8" t="s">
        <v>3239</v>
      </c>
      <c r="I250" s="8" t="s">
        <v>6147</v>
      </c>
    </row>
    <row r="251" spans="1:9" ht="12.75" customHeight="1" x14ac:dyDescent="0.3">
      <c r="A251" s="8" t="s">
        <v>3342</v>
      </c>
      <c r="B251" s="8" t="s">
        <v>3346</v>
      </c>
      <c r="C251" s="8" t="s">
        <v>3577</v>
      </c>
      <c r="D251">
        <v>0</v>
      </c>
      <c r="E251" s="8" t="s">
        <v>3348</v>
      </c>
      <c r="F251" s="8" t="s">
        <v>21</v>
      </c>
      <c r="G251" s="8"/>
      <c r="H251" s="8" t="s">
        <v>3239</v>
      </c>
      <c r="I251" s="8" t="s">
        <v>6148</v>
      </c>
    </row>
    <row r="252" spans="1:9" ht="12.75" customHeight="1" x14ac:dyDescent="0.3">
      <c r="A252" s="8" t="s">
        <v>3342</v>
      </c>
      <c r="B252" s="8" t="s">
        <v>3349</v>
      </c>
      <c r="C252" s="8" t="s">
        <v>3578</v>
      </c>
      <c r="D252">
        <v>1</v>
      </c>
      <c r="E252" s="8" t="s">
        <v>3351</v>
      </c>
      <c r="F252" s="8" t="s">
        <v>21</v>
      </c>
      <c r="G252" s="8"/>
      <c r="H252" s="8" t="s">
        <v>3239</v>
      </c>
      <c r="I252" s="8" t="s">
        <v>6149</v>
      </c>
    </row>
    <row r="253" spans="1:9" ht="12.75" customHeight="1" x14ac:dyDescent="0.3">
      <c r="A253" s="8" t="s">
        <v>3342</v>
      </c>
      <c r="B253" s="8" t="s">
        <v>3352</v>
      </c>
      <c r="C253" s="8" t="s">
        <v>3579</v>
      </c>
      <c r="D253">
        <v>0</v>
      </c>
      <c r="E253" s="8" t="s">
        <v>3354</v>
      </c>
      <c r="F253" s="8" t="s">
        <v>21</v>
      </c>
      <c r="G253" s="8"/>
      <c r="H253" s="8" t="s">
        <v>3239</v>
      </c>
      <c r="I253" s="8" t="s">
        <v>6150</v>
      </c>
    </row>
    <row r="254" spans="1:9" ht="12.75" customHeight="1" x14ac:dyDescent="0.3">
      <c r="A254" s="8" t="s">
        <v>3342</v>
      </c>
      <c r="B254" s="8" t="s">
        <v>3355</v>
      </c>
      <c r="C254" s="8" t="s">
        <v>3580</v>
      </c>
      <c r="D254">
        <v>1</v>
      </c>
      <c r="E254" s="8" t="s">
        <v>3357</v>
      </c>
      <c r="F254" s="8" t="s">
        <v>21</v>
      </c>
      <c r="G254" s="8"/>
      <c r="H254" s="8" t="s">
        <v>3239</v>
      </c>
      <c r="I254" s="8" t="s">
        <v>6151</v>
      </c>
    </row>
    <row r="255" spans="1:9" ht="12.75" customHeight="1" x14ac:dyDescent="0.3">
      <c r="A255" s="8" t="s">
        <v>3342</v>
      </c>
      <c r="B255" s="8" t="s">
        <v>3358</v>
      </c>
      <c r="C255" s="8" t="s">
        <v>3581</v>
      </c>
      <c r="D255">
        <v>0</v>
      </c>
      <c r="E255" s="8" t="s">
        <v>3360</v>
      </c>
      <c r="F255" s="8" t="s">
        <v>21</v>
      </c>
      <c r="G255" s="8"/>
      <c r="H255" s="8" t="s">
        <v>3239</v>
      </c>
      <c r="I255" s="8" t="s">
        <v>6152</v>
      </c>
    </row>
    <row r="256" spans="1:9" ht="12.75" customHeight="1" x14ac:dyDescent="0.3">
      <c r="A256" s="8" t="s">
        <v>3342</v>
      </c>
      <c r="B256" s="8" t="s">
        <v>3361</v>
      </c>
      <c r="C256" s="8" t="s">
        <v>3582</v>
      </c>
      <c r="D256">
        <v>-1</v>
      </c>
      <c r="E256" s="8" t="s">
        <v>3363</v>
      </c>
      <c r="F256" s="8" t="s">
        <v>21</v>
      </c>
      <c r="G256" s="8"/>
      <c r="H256" s="8" t="s">
        <v>3239</v>
      </c>
      <c r="I256" s="8" t="s">
        <v>6153</v>
      </c>
    </row>
    <row r="257" spans="1:9" ht="12.75" customHeight="1" x14ac:dyDescent="0.3">
      <c r="A257" s="8" t="s">
        <v>3342</v>
      </c>
      <c r="B257" s="8" t="s">
        <v>3364</v>
      </c>
      <c r="C257" s="8" t="s">
        <v>3583</v>
      </c>
      <c r="D257">
        <v>0</v>
      </c>
      <c r="E257" s="8" t="s">
        <v>3366</v>
      </c>
      <c r="F257" s="8" t="s">
        <v>21</v>
      </c>
      <c r="G257" s="8"/>
      <c r="H257" s="8" t="s">
        <v>3239</v>
      </c>
      <c r="I257" s="8" t="s">
        <v>6154</v>
      </c>
    </row>
    <row r="258" spans="1:9" ht="12.75" customHeight="1" x14ac:dyDescent="0.3">
      <c r="A258" s="8" t="s">
        <v>3342</v>
      </c>
      <c r="B258" s="8" t="s">
        <v>3367</v>
      </c>
      <c r="C258" s="8" t="s">
        <v>3584</v>
      </c>
      <c r="D258">
        <v>0</v>
      </c>
      <c r="E258" s="8" t="s">
        <v>3369</v>
      </c>
      <c r="F258" s="8" t="s">
        <v>21</v>
      </c>
      <c r="G258" s="8"/>
      <c r="H258" s="8" t="s">
        <v>3239</v>
      </c>
      <c r="I258" s="8" t="s">
        <v>6155</v>
      </c>
    </row>
    <row r="259" spans="1:9" ht="12.75" customHeight="1" x14ac:dyDescent="0.3">
      <c r="A259" s="8" t="s">
        <v>3370</v>
      </c>
      <c r="B259" s="8" t="s">
        <v>353</v>
      </c>
      <c r="C259" s="8" t="s">
        <v>3585</v>
      </c>
      <c r="D259">
        <v>15</v>
      </c>
      <c r="E259" s="8" t="s">
        <v>355</v>
      </c>
      <c r="F259" s="8" t="s">
        <v>21</v>
      </c>
      <c r="G259" s="8"/>
      <c r="H259" s="8" t="s">
        <v>3239</v>
      </c>
      <c r="I259" s="8" t="s">
        <v>6156</v>
      </c>
    </row>
    <row r="260" spans="1:9" ht="12.75" customHeight="1" x14ac:dyDescent="0.3">
      <c r="A260" s="8" t="s">
        <v>3372</v>
      </c>
      <c r="B260" s="8" t="s">
        <v>1009</v>
      </c>
      <c r="C260" s="8" t="s">
        <v>3586</v>
      </c>
      <c r="D260">
        <v>1.8</v>
      </c>
      <c r="E260" s="8" t="s">
        <v>1011</v>
      </c>
      <c r="F260" s="8" t="s">
        <v>21</v>
      </c>
      <c r="G260" s="8"/>
      <c r="H260" s="8" t="s">
        <v>3239</v>
      </c>
      <c r="I260" s="8" t="s">
        <v>6157</v>
      </c>
    </row>
    <row r="261" spans="1:9" ht="12.75" customHeight="1" x14ac:dyDescent="0.3">
      <c r="A261" s="8" t="s">
        <v>3374</v>
      </c>
      <c r="B261" s="8" t="s">
        <v>3587</v>
      </c>
      <c r="C261" s="8" t="s">
        <v>3588</v>
      </c>
      <c r="E261" s="8"/>
      <c r="F261" s="8" t="s">
        <v>21</v>
      </c>
      <c r="G261" s="8" t="s">
        <v>1824</v>
      </c>
      <c r="H261" s="8" t="s">
        <v>3236</v>
      </c>
      <c r="I261" s="8" t="s">
        <v>6158</v>
      </c>
    </row>
    <row r="262" spans="1:9" ht="12.75" customHeight="1" x14ac:dyDescent="0.3">
      <c r="A262" s="8" t="s">
        <v>3377</v>
      </c>
      <c r="B262" s="8" t="s">
        <v>344</v>
      </c>
      <c r="C262" s="8" t="s">
        <v>3589</v>
      </c>
      <c r="D262">
        <v>0.89</v>
      </c>
      <c r="E262" s="8" t="s">
        <v>346</v>
      </c>
      <c r="F262" s="8" t="s">
        <v>21</v>
      </c>
      <c r="G262" s="8"/>
      <c r="H262" s="8" t="s">
        <v>3239</v>
      </c>
      <c r="I262" s="8" t="s">
        <v>6159</v>
      </c>
    </row>
    <row r="263" spans="1:9" ht="12.75" customHeight="1" x14ac:dyDescent="0.3">
      <c r="A263" s="8" t="s">
        <v>3590</v>
      </c>
      <c r="B263" s="8" t="s">
        <v>3591</v>
      </c>
      <c r="C263" s="8" t="s">
        <v>3592</v>
      </c>
      <c r="E263" s="8"/>
      <c r="F263" s="8" t="s">
        <v>21</v>
      </c>
      <c r="G263" s="8" t="s">
        <v>54</v>
      </c>
      <c r="H263" s="8" t="s">
        <v>3236</v>
      </c>
      <c r="I263" s="8" t="s">
        <v>6160</v>
      </c>
    </row>
    <row r="264" spans="1:9" ht="12.75" customHeight="1" x14ac:dyDescent="0.3">
      <c r="A264" s="8" t="s">
        <v>3310</v>
      </c>
      <c r="B264" s="8" t="s">
        <v>23</v>
      </c>
      <c r="C264" s="8" t="s">
        <v>3593</v>
      </c>
      <c r="D264">
        <v>10</v>
      </c>
      <c r="E264" s="8" t="s">
        <v>25</v>
      </c>
      <c r="F264" s="8" t="s">
        <v>21</v>
      </c>
      <c r="G264" s="8"/>
      <c r="H264" s="8" t="s">
        <v>3239</v>
      </c>
      <c r="I264" s="8" t="s">
        <v>6161</v>
      </c>
    </row>
    <row r="265" spans="1:9" ht="12.75" customHeight="1" x14ac:dyDescent="0.3">
      <c r="A265" s="8" t="s">
        <v>3312</v>
      </c>
      <c r="B265" s="8" t="s">
        <v>26</v>
      </c>
      <c r="C265" s="8" t="s">
        <v>3594</v>
      </c>
      <c r="D265">
        <v>0</v>
      </c>
      <c r="E265" s="8" t="s">
        <v>27</v>
      </c>
      <c r="F265" s="8" t="s">
        <v>21</v>
      </c>
      <c r="G265" s="8"/>
      <c r="H265" s="8" t="s">
        <v>3239</v>
      </c>
      <c r="I265" s="8" t="s">
        <v>6162</v>
      </c>
    </row>
    <row r="266" spans="1:9" ht="12.75" customHeight="1" x14ac:dyDescent="0.3">
      <c r="A266" s="8" t="s">
        <v>3314</v>
      </c>
      <c r="B266" s="8" t="s">
        <v>28</v>
      </c>
      <c r="C266" s="8" t="s">
        <v>3595</v>
      </c>
      <c r="D266">
        <v>1.6</v>
      </c>
      <c r="E266" s="8" t="s">
        <v>29</v>
      </c>
      <c r="F266" s="8" t="s">
        <v>21</v>
      </c>
      <c r="G266" s="8"/>
      <c r="H266" s="8" t="s">
        <v>3239</v>
      </c>
      <c r="I266" s="8" t="s">
        <v>6163</v>
      </c>
    </row>
    <row r="267" spans="1:9" ht="12.75" customHeight="1" x14ac:dyDescent="0.3">
      <c r="A267" s="8" t="s">
        <v>3316</v>
      </c>
      <c r="B267" s="8" t="s">
        <v>754</v>
      </c>
      <c r="C267" s="8" t="s">
        <v>3596</v>
      </c>
      <c r="D267">
        <v>1.6</v>
      </c>
      <c r="E267" s="8" t="s">
        <v>756</v>
      </c>
      <c r="F267" s="8" t="s">
        <v>21</v>
      </c>
      <c r="G267" s="8"/>
      <c r="H267" s="8" t="s">
        <v>3239</v>
      </c>
      <c r="I267" s="8" t="s">
        <v>6164</v>
      </c>
    </row>
    <row r="268" spans="1:9" ht="12.75" customHeight="1" x14ac:dyDescent="0.3">
      <c r="A268" s="8" t="s">
        <v>3318</v>
      </c>
      <c r="B268" s="8" t="s">
        <v>1054</v>
      </c>
      <c r="C268" s="8" t="s">
        <v>3597</v>
      </c>
      <c r="D268" t="s">
        <v>1376</v>
      </c>
      <c r="E268" s="8" t="s">
        <v>1054</v>
      </c>
      <c r="F268" s="8" t="s">
        <v>21</v>
      </c>
      <c r="G268" s="8"/>
      <c r="H268" s="8" t="s">
        <v>3239</v>
      </c>
      <c r="I268" s="8" t="s">
        <v>6165</v>
      </c>
    </row>
    <row r="269" spans="1:9" ht="12.75" customHeight="1" x14ac:dyDescent="0.3">
      <c r="A269" s="8" t="s">
        <v>3320</v>
      </c>
      <c r="B269" s="8" t="s">
        <v>3321</v>
      </c>
      <c r="C269" s="8" t="s">
        <v>3598</v>
      </c>
      <c r="D269">
        <v>9.6210000000000004</v>
      </c>
      <c r="E269" s="8" t="s">
        <v>3323</v>
      </c>
      <c r="F269" s="8" t="s">
        <v>21</v>
      </c>
      <c r="G269" s="8"/>
      <c r="H269" s="8" t="s">
        <v>3239</v>
      </c>
      <c r="I269" s="8" t="s">
        <v>6166</v>
      </c>
    </row>
    <row r="270" spans="1:9" ht="12.75" customHeight="1" x14ac:dyDescent="0.3">
      <c r="A270" s="8" t="s">
        <v>3320</v>
      </c>
      <c r="B270" s="8" t="s">
        <v>3324</v>
      </c>
      <c r="C270" s="8" t="s">
        <v>3599</v>
      </c>
      <c r="D270">
        <v>0</v>
      </c>
      <c r="E270" s="8" t="s">
        <v>3326</v>
      </c>
      <c r="F270" s="8" t="s">
        <v>21</v>
      </c>
      <c r="G270" s="8"/>
      <c r="H270" s="8" t="s">
        <v>3239</v>
      </c>
      <c r="I270" s="8" t="s">
        <v>6167</v>
      </c>
    </row>
    <row r="271" spans="1:9" ht="12.75" customHeight="1" x14ac:dyDescent="0.3">
      <c r="A271" s="8" t="s">
        <v>3320</v>
      </c>
      <c r="B271" s="8" t="s">
        <v>3327</v>
      </c>
      <c r="C271" s="8" t="s">
        <v>3600</v>
      </c>
      <c r="D271">
        <v>1.649</v>
      </c>
      <c r="E271" s="8" t="s">
        <v>3329</v>
      </c>
      <c r="F271" s="8" t="s">
        <v>21</v>
      </c>
      <c r="G271" s="8"/>
      <c r="H271" s="8" t="s">
        <v>3239</v>
      </c>
      <c r="I271" s="8" t="s">
        <v>6168</v>
      </c>
    </row>
    <row r="272" spans="1:9" ht="12.75" customHeight="1" x14ac:dyDescent="0.3">
      <c r="A272" s="8" t="s">
        <v>3330</v>
      </c>
      <c r="B272" s="8" t="s">
        <v>1013</v>
      </c>
      <c r="C272" s="8" t="s">
        <v>3601</v>
      </c>
      <c r="D272">
        <v>2.8</v>
      </c>
      <c r="E272" s="8" t="s">
        <v>1015</v>
      </c>
      <c r="F272" s="8" t="s">
        <v>21</v>
      </c>
      <c r="G272" s="8"/>
      <c r="H272" s="8" t="s">
        <v>3239</v>
      </c>
      <c r="I272" s="8" t="s">
        <v>6169</v>
      </c>
    </row>
    <row r="273" spans="1:9" ht="12.75" customHeight="1" x14ac:dyDescent="0.3">
      <c r="A273" s="8" t="s">
        <v>3332</v>
      </c>
      <c r="B273" s="8" t="s">
        <v>1049</v>
      </c>
      <c r="C273" s="8" t="s">
        <v>3602</v>
      </c>
      <c r="D273" t="s">
        <v>1374</v>
      </c>
      <c r="E273" s="8" t="s">
        <v>1049</v>
      </c>
      <c r="F273" s="8" t="s">
        <v>21</v>
      </c>
      <c r="G273" s="8"/>
      <c r="H273" s="8" t="s">
        <v>3239</v>
      </c>
      <c r="I273" s="8" t="s">
        <v>6170</v>
      </c>
    </row>
    <row r="274" spans="1:9" ht="12.75" customHeight="1" x14ac:dyDescent="0.3">
      <c r="A274" s="8" t="s">
        <v>3334</v>
      </c>
      <c r="B274" s="8" t="s">
        <v>32</v>
      </c>
      <c r="C274" s="8" t="s">
        <v>3603</v>
      </c>
      <c r="D274">
        <v>2.4</v>
      </c>
      <c r="E274" s="8" t="s">
        <v>33</v>
      </c>
      <c r="F274" s="8" t="s">
        <v>21</v>
      </c>
      <c r="G274" s="8"/>
      <c r="H274" s="8" t="s">
        <v>3239</v>
      </c>
      <c r="I274" s="8" t="s">
        <v>6171</v>
      </c>
    </row>
    <row r="275" spans="1:9" ht="12.75" customHeight="1" x14ac:dyDescent="0.3">
      <c r="A275" s="8" t="s">
        <v>3336</v>
      </c>
      <c r="B275" s="8" t="s">
        <v>36</v>
      </c>
      <c r="C275" s="8" t="s">
        <v>3604</v>
      </c>
      <c r="D275">
        <v>31150</v>
      </c>
      <c r="E275" s="8" t="s">
        <v>37</v>
      </c>
      <c r="F275" s="8" t="s">
        <v>21</v>
      </c>
      <c r="G275" s="8"/>
      <c r="H275" s="8" t="s">
        <v>3239</v>
      </c>
      <c r="I275" s="8" t="s">
        <v>6172</v>
      </c>
    </row>
    <row r="276" spans="1:9" ht="12.75" customHeight="1" x14ac:dyDescent="0.3">
      <c r="A276" s="8" t="s">
        <v>3338</v>
      </c>
      <c r="B276" s="8" t="s">
        <v>634</v>
      </c>
      <c r="C276" s="8" t="s">
        <v>3605</v>
      </c>
      <c r="D276">
        <v>31150</v>
      </c>
      <c r="E276" s="8" t="s">
        <v>636</v>
      </c>
      <c r="F276" s="8" t="s">
        <v>21</v>
      </c>
      <c r="G276" s="8"/>
      <c r="H276" s="8" t="s">
        <v>3239</v>
      </c>
      <c r="I276" s="8" t="s">
        <v>6173</v>
      </c>
    </row>
    <row r="277" spans="1:9" ht="12.75" customHeight="1" x14ac:dyDescent="0.3">
      <c r="A277" s="8" t="s">
        <v>3340</v>
      </c>
      <c r="B277" s="8" t="s">
        <v>39</v>
      </c>
      <c r="C277" s="8" t="s">
        <v>3606</v>
      </c>
      <c r="D277">
        <v>0</v>
      </c>
      <c r="E277" s="8" t="s">
        <v>40</v>
      </c>
      <c r="F277" s="8" t="s">
        <v>21</v>
      </c>
      <c r="G277" s="8"/>
      <c r="H277" s="8" t="s">
        <v>3239</v>
      </c>
      <c r="I277" s="8" t="s">
        <v>6174</v>
      </c>
    </row>
    <row r="278" spans="1:9" ht="12.75" customHeight="1" x14ac:dyDescent="0.3">
      <c r="A278" s="8" t="s">
        <v>3342</v>
      </c>
      <c r="B278" s="8" t="s">
        <v>3343</v>
      </c>
      <c r="C278" s="8" t="s">
        <v>3607</v>
      </c>
      <c r="D278">
        <v>0</v>
      </c>
      <c r="E278" s="8" t="s">
        <v>3345</v>
      </c>
      <c r="F278" s="8" t="s">
        <v>21</v>
      </c>
      <c r="G278" s="8"/>
      <c r="H278" s="8" t="s">
        <v>3239</v>
      </c>
      <c r="I278" s="8" t="s">
        <v>6175</v>
      </c>
    </row>
    <row r="279" spans="1:9" ht="12.75" customHeight="1" x14ac:dyDescent="0.3">
      <c r="A279" s="8" t="s">
        <v>3342</v>
      </c>
      <c r="B279" s="8" t="s">
        <v>3346</v>
      </c>
      <c r="C279" s="8" t="s">
        <v>3608</v>
      </c>
      <c r="D279">
        <v>-1</v>
      </c>
      <c r="E279" s="8" t="s">
        <v>3348</v>
      </c>
      <c r="F279" s="8" t="s">
        <v>21</v>
      </c>
      <c r="G279" s="8"/>
      <c r="H279" s="8" t="s">
        <v>3239</v>
      </c>
      <c r="I279" s="8" t="s">
        <v>6176</v>
      </c>
    </row>
    <row r="280" spans="1:9" ht="12.75" customHeight="1" x14ac:dyDescent="0.3">
      <c r="A280" s="8" t="s">
        <v>3342</v>
      </c>
      <c r="B280" s="8" t="s">
        <v>3349</v>
      </c>
      <c r="C280" s="8" t="s">
        <v>3609</v>
      </c>
      <c r="D280">
        <v>0</v>
      </c>
      <c r="E280" s="8" t="s">
        <v>3351</v>
      </c>
      <c r="F280" s="8" t="s">
        <v>21</v>
      </c>
      <c r="G280" s="8"/>
      <c r="H280" s="8" t="s">
        <v>3239</v>
      </c>
      <c r="I280" s="8" t="s">
        <v>6177</v>
      </c>
    </row>
    <row r="281" spans="1:9" ht="12.75" customHeight="1" x14ac:dyDescent="0.3">
      <c r="A281" s="8" t="s">
        <v>3342</v>
      </c>
      <c r="B281" s="8" t="s">
        <v>3352</v>
      </c>
      <c r="C281" s="8" t="s">
        <v>3610</v>
      </c>
      <c r="D281">
        <v>1</v>
      </c>
      <c r="E281" s="8" t="s">
        <v>3354</v>
      </c>
      <c r="F281" s="8" t="s">
        <v>21</v>
      </c>
      <c r="G281" s="8"/>
      <c r="H281" s="8" t="s">
        <v>3239</v>
      </c>
      <c r="I281" s="8" t="s">
        <v>6178</v>
      </c>
    </row>
    <row r="282" spans="1:9" ht="12.75" customHeight="1" x14ac:dyDescent="0.3">
      <c r="A282" s="8" t="s">
        <v>3342</v>
      </c>
      <c r="B282" s="8" t="s">
        <v>3355</v>
      </c>
      <c r="C282" s="8" t="s">
        <v>3611</v>
      </c>
      <c r="D282">
        <v>0</v>
      </c>
      <c r="E282" s="8" t="s">
        <v>3357</v>
      </c>
      <c r="F282" s="8" t="s">
        <v>21</v>
      </c>
      <c r="G282" s="8"/>
      <c r="H282" s="8" t="s">
        <v>3239</v>
      </c>
      <c r="I282" s="8" t="s">
        <v>6179</v>
      </c>
    </row>
    <row r="283" spans="1:9" ht="12.75" customHeight="1" x14ac:dyDescent="0.3">
      <c r="A283" s="8" t="s">
        <v>3342</v>
      </c>
      <c r="B283" s="8" t="s">
        <v>3358</v>
      </c>
      <c r="C283" s="8" t="s">
        <v>3612</v>
      </c>
      <c r="D283">
        <v>0</v>
      </c>
      <c r="E283" s="8" t="s">
        <v>3360</v>
      </c>
      <c r="F283" s="8" t="s">
        <v>21</v>
      </c>
      <c r="G283" s="8"/>
      <c r="H283" s="8" t="s">
        <v>3239</v>
      </c>
      <c r="I283" s="8" t="s">
        <v>6180</v>
      </c>
    </row>
    <row r="284" spans="1:9" ht="12.75" customHeight="1" x14ac:dyDescent="0.3">
      <c r="A284" s="8" t="s">
        <v>3342</v>
      </c>
      <c r="B284" s="8" t="s">
        <v>3361</v>
      </c>
      <c r="C284" s="8" t="s">
        <v>3613</v>
      </c>
      <c r="D284">
        <v>0</v>
      </c>
      <c r="E284" s="8" t="s">
        <v>3363</v>
      </c>
      <c r="F284" s="8" t="s">
        <v>21</v>
      </c>
      <c r="G284" s="8"/>
      <c r="H284" s="8" t="s">
        <v>3239</v>
      </c>
      <c r="I284" s="8" t="s">
        <v>6181</v>
      </c>
    </row>
    <row r="285" spans="1:9" ht="12.75" customHeight="1" x14ac:dyDescent="0.3">
      <c r="A285" s="8" t="s">
        <v>3342</v>
      </c>
      <c r="B285" s="8" t="s">
        <v>3364</v>
      </c>
      <c r="C285" s="8" t="s">
        <v>3614</v>
      </c>
      <c r="D285">
        <v>0</v>
      </c>
      <c r="E285" s="8" t="s">
        <v>3366</v>
      </c>
      <c r="F285" s="8" t="s">
        <v>21</v>
      </c>
      <c r="G285" s="8"/>
      <c r="H285" s="8" t="s">
        <v>3239</v>
      </c>
      <c r="I285" s="8" t="s">
        <v>6182</v>
      </c>
    </row>
    <row r="286" spans="1:9" ht="12.75" customHeight="1" x14ac:dyDescent="0.3">
      <c r="A286" s="8" t="s">
        <v>3342</v>
      </c>
      <c r="B286" s="8" t="s">
        <v>3367</v>
      </c>
      <c r="C286" s="8" t="s">
        <v>3615</v>
      </c>
      <c r="D286">
        <v>1</v>
      </c>
      <c r="E286" s="8" t="s">
        <v>3369</v>
      </c>
      <c r="F286" s="8" t="s">
        <v>21</v>
      </c>
      <c r="G286" s="8"/>
      <c r="H286" s="8" t="s">
        <v>3239</v>
      </c>
      <c r="I286" s="8" t="s">
        <v>6183</v>
      </c>
    </row>
    <row r="287" spans="1:9" ht="12.75" customHeight="1" x14ac:dyDescent="0.3">
      <c r="A287" s="8" t="s">
        <v>3370</v>
      </c>
      <c r="B287" s="8" t="s">
        <v>353</v>
      </c>
      <c r="C287" s="8" t="s">
        <v>3616</v>
      </c>
      <c r="D287">
        <v>35</v>
      </c>
      <c r="E287" s="8" t="s">
        <v>355</v>
      </c>
      <c r="F287" s="8" t="s">
        <v>21</v>
      </c>
      <c r="G287" s="8"/>
      <c r="H287" s="8" t="s">
        <v>3239</v>
      </c>
      <c r="I287" s="8" t="s">
        <v>6184</v>
      </c>
    </row>
    <row r="288" spans="1:9" ht="12.75" customHeight="1" x14ac:dyDescent="0.3">
      <c r="A288" s="8" t="s">
        <v>3372</v>
      </c>
      <c r="B288" s="8" t="s">
        <v>1009</v>
      </c>
      <c r="C288" s="8" t="s">
        <v>3617</v>
      </c>
      <c r="D288">
        <v>6.6</v>
      </c>
      <c r="E288" s="8" t="s">
        <v>1011</v>
      </c>
      <c r="F288" s="8" t="s">
        <v>21</v>
      </c>
      <c r="G288" s="8"/>
      <c r="H288" s="8" t="s">
        <v>3239</v>
      </c>
      <c r="I288" s="8" t="s">
        <v>6185</v>
      </c>
    </row>
    <row r="289" spans="1:9" ht="12.75" customHeight="1" x14ac:dyDescent="0.3">
      <c r="A289" s="8" t="s">
        <v>3374</v>
      </c>
      <c r="B289" s="8" t="s">
        <v>3618</v>
      </c>
      <c r="C289" s="8" t="s">
        <v>3619</v>
      </c>
      <c r="E289" s="8"/>
      <c r="F289" s="8" t="s">
        <v>21</v>
      </c>
      <c r="G289" s="8" t="s">
        <v>1824</v>
      </c>
      <c r="H289" s="8" t="s">
        <v>3236</v>
      </c>
      <c r="I289" s="8" t="s">
        <v>6186</v>
      </c>
    </row>
    <row r="290" spans="1:9" ht="12.75" customHeight="1" x14ac:dyDescent="0.3">
      <c r="A290" s="8" t="s">
        <v>3377</v>
      </c>
      <c r="B290" s="8" t="s">
        <v>344</v>
      </c>
      <c r="C290" s="8" t="s">
        <v>3620</v>
      </c>
      <c r="D290">
        <v>0.89</v>
      </c>
      <c r="E290" s="8" t="s">
        <v>346</v>
      </c>
      <c r="F290" s="8" t="s">
        <v>21</v>
      </c>
      <c r="G290" s="8"/>
      <c r="H290" s="8" t="s">
        <v>3239</v>
      </c>
      <c r="I290" s="8" t="s">
        <v>6187</v>
      </c>
    </row>
    <row r="291" spans="1:9" ht="12.75" customHeight="1" x14ac:dyDescent="0.3">
      <c r="A291" s="8" t="s">
        <v>3621</v>
      </c>
      <c r="B291" s="8" t="s">
        <v>3622</v>
      </c>
      <c r="C291" s="8" t="s">
        <v>3623</v>
      </c>
      <c r="E291" s="8"/>
      <c r="F291" s="8" t="s">
        <v>21</v>
      </c>
      <c r="G291" s="8" t="s">
        <v>54</v>
      </c>
      <c r="H291" s="8" t="s">
        <v>3236</v>
      </c>
      <c r="I291" s="8" t="s">
        <v>6188</v>
      </c>
    </row>
    <row r="292" spans="1:9" ht="12.75" customHeight="1" x14ac:dyDescent="0.3">
      <c r="A292" s="8" t="s">
        <v>3310</v>
      </c>
      <c r="B292" s="8" t="s">
        <v>23</v>
      </c>
      <c r="C292" s="8" t="s">
        <v>3624</v>
      </c>
      <c r="D292">
        <v>8</v>
      </c>
      <c r="E292" s="8" t="s">
        <v>25</v>
      </c>
      <c r="F292" s="8" t="s">
        <v>21</v>
      </c>
      <c r="G292" s="8"/>
      <c r="H292" s="8" t="s">
        <v>3239</v>
      </c>
      <c r="I292" s="8" t="s">
        <v>6189</v>
      </c>
    </row>
    <row r="293" spans="1:9" ht="12.75" customHeight="1" x14ac:dyDescent="0.3">
      <c r="A293" s="8" t="s">
        <v>3312</v>
      </c>
      <c r="B293" s="8" t="s">
        <v>26</v>
      </c>
      <c r="C293" s="8" t="s">
        <v>3625</v>
      </c>
      <c r="D293">
        <v>5</v>
      </c>
      <c r="E293" s="8" t="s">
        <v>27</v>
      </c>
      <c r="F293" s="8" t="s">
        <v>21</v>
      </c>
      <c r="G293" s="8"/>
      <c r="H293" s="8" t="s">
        <v>3239</v>
      </c>
      <c r="I293" s="8" t="s">
        <v>6190</v>
      </c>
    </row>
    <row r="294" spans="1:9" ht="12.75" customHeight="1" x14ac:dyDescent="0.3">
      <c r="A294" s="8" t="s">
        <v>3314</v>
      </c>
      <c r="B294" s="8" t="s">
        <v>28</v>
      </c>
      <c r="C294" s="8" t="s">
        <v>3626</v>
      </c>
      <c r="D294">
        <v>1.8</v>
      </c>
      <c r="E294" s="8" t="s">
        <v>29</v>
      </c>
      <c r="F294" s="8" t="s">
        <v>21</v>
      </c>
      <c r="G294" s="8"/>
      <c r="H294" s="8" t="s">
        <v>3239</v>
      </c>
      <c r="I294" s="8" t="s">
        <v>6191</v>
      </c>
    </row>
    <row r="295" spans="1:9" ht="12.75" customHeight="1" x14ac:dyDescent="0.3">
      <c r="A295" s="8" t="s">
        <v>3316</v>
      </c>
      <c r="B295" s="8" t="s">
        <v>754</v>
      </c>
      <c r="C295" s="8" t="s">
        <v>3627</v>
      </c>
      <c r="D295">
        <v>1.8</v>
      </c>
      <c r="E295" s="8" t="s">
        <v>756</v>
      </c>
      <c r="F295" s="8" t="s">
        <v>21</v>
      </c>
      <c r="G295" s="8"/>
      <c r="H295" s="8" t="s">
        <v>3239</v>
      </c>
      <c r="I295" s="8" t="s">
        <v>6192</v>
      </c>
    </row>
    <row r="296" spans="1:9" ht="12.75" customHeight="1" x14ac:dyDescent="0.3">
      <c r="A296" s="8" t="s">
        <v>3318</v>
      </c>
      <c r="B296" s="8" t="s">
        <v>1054</v>
      </c>
      <c r="C296" s="8" t="s">
        <v>3628</v>
      </c>
      <c r="D296" t="s">
        <v>1376</v>
      </c>
      <c r="E296" s="8" t="s">
        <v>1054</v>
      </c>
      <c r="F296" s="8" t="s">
        <v>21</v>
      </c>
      <c r="G296" s="8"/>
      <c r="H296" s="8" t="s">
        <v>3239</v>
      </c>
      <c r="I296" s="8" t="s">
        <v>6193</v>
      </c>
    </row>
    <row r="297" spans="1:9" ht="12.75" customHeight="1" x14ac:dyDescent="0.3">
      <c r="A297" s="8" t="s">
        <v>3320</v>
      </c>
      <c r="B297" s="8" t="s">
        <v>3321</v>
      </c>
      <c r="C297" s="8" t="s">
        <v>3629</v>
      </c>
      <c r="D297">
        <v>8</v>
      </c>
      <c r="E297" s="8" t="s">
        <v>3323</v>
      </c>
      <c r="F297" s="8" t="s">
        <v>21</v>
      </c>
      <c r="G297" s="8"/>
      <c r="H297" s="8" t="s">
        <v>3239</v>
      </c>
      <c r="I297" s="8" t="s">
        <v>6194</v>
      </c>
    </row>
    <row r="298" spans="1:9" ht="12.75" customHeight="1" x14ac:dyDescent="0.3">
      <c r="A298" s="8" t="s">
        <v>3320</v>
      </c>
      <c r="B298" s="8" t="s">
        <v>3324</v>
      </c>
      <c r="C298" s="8" t="s">
        <v>3630</v>
      </c>
      <c r="D298">
        <v>5</v>
      </c>
      <c r="E298" s="8" t="s">
        <v>3326</v>
      </c>
      <c r="F298" s="8" t="s">
        <v>21</v>
      </c>
      <c r="G298" s="8"/>
      <c r="H298" s="8" t="s">
        <v>3239</v>
      </c>
      <c r="I298" s="8" t="s">
        <v>6195</v>
      </c>
    </row>
    <row r="299" spans="1:9" ht="12.75" customHeight="1" x14ac:dyDescent="0.3">
      <c r="A299" s="8" t="s">
        <v>3320</v>
      </c>
      <c r="B299" s="8" t="s">
        <v>3327</v>
      </c>
      <c r="C299" s="8" t="s">
        <v>3631</v>
      </c>
      <c r="D299">
        <v>1.8</v>
      </c>
      <c r="E299" s="8" t="s">
        <v>3329</v>
      </c>
      <c r="F299" s="8" t="s">
        <v>21</v>
      </c>
      <c r="G299" s="8"/>
      <c r="H299" s="8" t="s">
        <v>3239</v>
      </c>
      <c r="I299" s="8" t="s">
        <v>6196</v>
      </c>
    </row>
    <row r="300" spans="1:9" ht="12.75" customHeight="1" x14ac:dyDescent="0.3">
      <c r="A300" s="8" t="s">
        <v>3330</v>
      </c>
      <c r="B300" s="8" t="s">
        <v>1013</v>
      </c>
      <c r="C300" s="8" t="s">
        <v>3632</v>
      </c>
      <c r="D300">
        <v>2.8</v>
      </c>
      <c r="E300" s="8" t="s">
        <v>1015</v>
      </c>
      <c r="F300" s="8" t="s">
        <v>21</v>
      </c>
      <c r="G300" s="8"/>
      <c r="H300" s="8" t="s">
        <v>3239</v>
      </c>
      <c r="I300" s="8" t="s">
        <v>6197</v>
      </c>
    </row>
    <row r="301" spans="1:9" ht="12.75" customHeight="1" x14ac:dyDescent="0.3">
      <c r="A301" s="8" t="s">
        <v>3332</v>
      </c>
      <c r="B301" s="8" t="s">
        <v>1049</v>
      </c>
      <c r="C301" s="8" t="s">
        <v>3633</v>
      </c>
      <c r="D301" t="s">
        <v>1374</v>
      </c>
      <c r="E301" s="8" t="s">
        <v>1049</v>
      </c>
      <c r="F301" s="8" t="s">
        <v>21</v>
      </c>
      <c r="G301" s="8"/>
      <c r="H301" s="8" t="s">
        <v>3239</v>
      </c>
      <c r="I301" s="8" t="s">
        <v>6198</v>
      </c>
    </row>
    <row r="302" spans="1:9" ht="12.75" customHeight="1" x14ac:dyDescent="0.3">
      <c r="A302" s="8" t="s">
        <v>3334</v>
      </c>
      <c r="B302" s="8" t="s">
        <v>32</v>
      </c>
      <c r="C302" s="8" t="s">
        <v>3634</v>
      </c>
      <c r="D302">
        <v>6</v>
      </c>
      <c r="E302" s="8" t="s">
        <v>33</v>
      </c>
      <c r="F302" s="8" t="s">
        <v>21</v>
      </c>
      <c r="G302" s="8"/>
      <c r="H302" s="8" t="s">
        <v>3239</v>
      </c>
      <c r="I302" s="8" t="s">
        <v>6199</v>
      </c>
    </row>
    <row r="303" spans="1:9" ht="12.75" customHeight="1" x14ac:dyDescent="0.3">
      <c r="A303" s="8" t="s">
        <v>3336</v>
      </c>
      <c r="B303" s="8" t="s">
        <v>36</v>
      </c>
      <c r="C303" s="8" t="s">
        <v>3635</v>
      </c>
      <c r="D303">
        <v>26700</v>
      </c>
      <c r="E303" s="8" t="s">
        <v>37</v>
      </c>
      <c r="F303" s="8" t="s">
        <v>21</v>
      </c>
      <c r="G303" s="8"/>
      <c r="H303" s="8" t="s">
        <v>3239</v>
      </c>
      <c r="I303" s="8" t="s">
        <v>6200</v>
      </c>
    </row>
    <row r="304" spans="1:9" ht="12.75" customHeight="1" x14ac:dyDescent="0.3">
      <c r="A304" s="8" t="s">
        <v>3338</v>
      </c>
      <c r="B304" s="8" t="s">
        <v>634</v>
      </c>
      <c r="C304" s="8" t="s">
        <v>3636</v>
      </c>
      <c r="D304">
        <v>26700</v>
      </c>
      <c r="E304" s="8" t="s">
        <v>636</v>
      </c>
      <c r="F304" s="8" t="s">
        <v>21</v>
      </c>
      <c r="G304" s="8"/>
      <c r="H304" s="8" t="s">
        <v>3239</v>
      </c>
      <c r="I304" s="8" t="s">
        <v>6201</v>
      </c>
    </row>
    <row r="305" spans="1:9" ht="12.75" customHeight="1" x14ac:dyDescent="0.3">
      <c r="A305" s="8" t="s">
        <v>3340</v>
      </c>
      <c r="B305" s="8" t="s">
        <v>39</v>
      </c>
      <c r="C305" s="8" t="s">
        <v>3637</v>
      </c>
      <c r="D305">
        <v>0</v>
      </c>
      <c r="E305" s="8" t="s">
        <v>40</v>
      </c>
      <c r="F305" s="8" t="s">
        <v>21</v>
      </c>
      <c r="G305" s="8"/>
      <c r="H305" s="8" t="s">
        <v>3239</v>
      </c>
      <c r="I305" s="8" t="s">
        <v>6202</v>
      </c>
    </row>
    <row r="306" spans="1:9" ht="12.75" customHeight="1" x14ac:dyDescent="0.3">
      <c r="A306" s="8" t="s">
        <v>3342</v>
      </c>
      <c r="B306" s="8" t="s">
        <v>3343</v>
      </c>
      <c r="C306" s="8" t="s">
        <v>3638</v>
      </c>
      <c r="D306">
        <v>0</v>
      </c>
      <c r="E306" s="8" t="s">
        <v>3345</v>
      </c>
      <c r="F306" s="8" t="s">
        <v>21</v>
      </c>
      <c r="G306" s="8"/>
      <c r="H306" s="8" t="s">
        <v>3239</v>
      </c>
      <c r="I306" s="8" t="s">
        <v>6203</v>
      </c>
    </row>
    <row r="307" spans="1:9" ht="12.75" customHeight="1" x14ac:dyDescent="0.3">
      <c r="A307" s="8" t="s">
        <v>3342</v>
      </c>
      <c r="B307" s="8" t="s">
        <v>3346</v>
      </c>
      <c r="C307" s="8" t="s">
        <v>3639</v>
      </c>
      <c r="D307">
        <v>0</v>
      </c>
      <c r="E307" s="8" t="s">
        <v>3348</v>
      </c>
      <c r="F307" s="8" t="s">
        <v>21</v>
      </c>
      <c r="G307" s="8"/>
      <c r="H307" s="8" t="s">
        <v>3239</v>
      </c>
      <c r="I307" s="8" t="s">
        <v>6204</v>
      </c>
    </row>
    <row r="308" spans="1:9" ht="12.75" customHeight="1" x14ac:dyDescent="0.3">
      <c r="A308" s="8" t="s">
        <v>3342</v>
      </c>
      <c r="B308" s="8" t="s">
        <v>3349</v>
      </c>
      <c r="C308" s="8" t="s">
        <v>3640</v>
      </c>
      <c r="D308">
        <v>1</v>
      </c>
      <c r="E308" s="8" t="s">
        <v>3351</v>
      </c>
      <c r="F308" s="8" t="s">
        <v>21</v>
      </c>
      <c r="G308" s="8"/>
      <c r="H308" s="8" t="s">
        <v>3239</v>
      </c>
      <c r="I308" s="8" t="s">
        <v>6205</v>
      </c>
    </row>
    <row r="309" spans="1:9" ht="12.75" customHeight="1" x14ac:dyDescent="0.3">
      <c r="A309" s="8" t="s">
        <v>3342</v>
      </c>
      <c r="B309" s="8" t="s">
        <v>3352</v>
      </c>
      <c r="C309" s="8" t="s">
        <v>3641</v>
      </c>
      <c r="D309">
        <v>0</v>
      </c>
      <c r="E309" s="8" t="s">
        <v>3354</v>
      </c>
      <c r="F309" s="8" t="s">
        <v>21</v>
      </c>
      <c r="G309" s="8"/>
      <c r="H309" s="8" t="s">
        <v>3239</v>
      </c>
      <c r="I309" s="8" t="s">
        <v>6206</v>
      </c>
    </row>
    <row r="310" spans="1:9" ht="12.75" customHeight="1" x14ac:dyDescent="0.3">
      <c r="A310" s="8" t="s">
        <v>3342</v>
      </c>
      <c r="B310" s="8" t="s">
        <v>3355</v>
      </c>
      <c r="C310" s="8" t="s">
        <v>3642</v>
      </c>
      <c r="D310">
        <v>1</v>
      </c>
      <c r="E310" s="8" t="s">
        <v>3357</v>
      </c>
      <c r="F310" s="8" t="s">
        <v>21</v>
      </c>
      <c r="G310" s="8"/>
      <c r="H310" s="8" t="s">
        <v>3239</v>
      </c>
      <c r="I310" s="8" t="s">
        <v>6207</v>
      </c>
    </row>
    <row r="311" spans="1:9" ht="12.75" customHeight="1" x14ac:dyDescent="0.3">
      <c r="A311" s="8" t="s">
        <v>3342</v>
      </c>
      <c r="B311" s="8" t="s">
        <v>3358</v>
      </c>
      <c r="C311" s="8" t="s">
        <v>3643</v>
      </c>
      <c r="D311">
        <v>0</v>
      </c>
      <c r="E311" s="8" t="s">
        <v>3360</v>
      </c>
      <c r="F311" s="8" t="s">
        <v>21</v>
      </c>
      <c r="G311" s="8"/>
      <c r="H311" s="8" t="s">
        <v>3239</v>
      </c>
      <c r="I311" s="8" t="s">
        <v>6208</v>
      </c>
    </row>
    <row r="312" spans="1:9" ht="12.75" customHeight="1" x14ac:dyDescent="0.3">
      <c r="A312" s="8" t="s">
        <v>3342</v>
      </c>
      <c r="B312" s="8" t="s">
        <v>3361</v>
      </c>
      <c r="C312" s="8" t="s">
        <v>3644</v>
      </c>
      <c r="D312">
        <v>-1</v>
      </c>
      <c r="E312" s="8" t="s">
        <v>3363</v>
      </c>
      <c r="F312" s="8" t="s">
        <v>21</v>
      </c>
      <c r="G312" s="8"/>
      <c r="H312" s="8" t="s">
        <v>3239</v>
      </c>
      <c r="I312" s="8" t="s">
        <v>6209</v>
      </c>
    </row>
    <row r="313" spans="1:9" ht="12.75" customHeight="1" x14ac:dyDescent="0.3">
      <c r="A313" s="8" t="s">
        <v>3342</v>
      </c>
      <c r="B313" s="8" t="s">
        <v>3364</v>
      </c>
      <c r="C313" s="8" t="s">
        <v>3645</v>
      </c>
      <c r="D313">
        <v>0</v>
      </c>
      <c r="E313" s="8" t="s">
        <v>3366</v>
      </c>
      <c r="F313" s="8" t="s">
        <v>21</v>
      </c>
      <c r="G313" s="8"/>
      <c r="H313" s="8" t="s">
        <v>3239</v>
      </c>
      <c r="I313" s="8" t="s">
        <v>6210</v>
      </c>
    </row>
    <row r="314" spans="1:9" ht="12.75" customHeight="1" x14ac:dyDescent="0.3">
      <c r="A314" s="8" t="s">
        <v>3342</v>
      </c>
      <c r="B314" s="8" t="s">
        <v>3367</v>
      </c>
      <c r="C314" s="8" t="s">
        <v>3646</v>
      </c>
      <c r="D314">
        <v>0</v>
      </c>
      <c r="E314" s="8" t="s">
        <v>3369</v>
      </c>
      <c r="F314" s="8" t="s">
        <v>21</v>
      </c>
      <c r="G314" s="8"/>
      <c r="H314" s="8" t="s">
        <v>3239</v>
      </c>
      <c r="I314" s="8" t="s">
        <v>6211</v>
      </c>
    </row>
    <row r="315" spans="1:9" ht="12.75" customHeight="1" x14ac:dyDescent="0.3">
      <c r="A315" s="8" t="s">
        <v>3370</v>
      </c>
      <c r="B315" s="8" t="s">
        <v>353</v>
      </c>
      <c r="C315" s="8" t="s">
        <v>3647</v>
      </c>
      <c r="D315">
        <v>30</v>
      </c>
      <c r="E315" s="8" t="s">
        <v>355</v>
      </c>
      <c r="F315" s="8" t="s">
        <v>21</v>
      </c>
      <c r="G315" s="8"/>
      <c r="H315" s="8" t="s">
        <v>3239</v>
      </c>
      <c r="I315" s="8" t="s">
        <v>6212</v>
      </c>
    </row>
    <row r="316" spans="1:9" ht="12.75" customHeight="1" x14ac:dyDescent="0.3">
      <c r="A316" s="8" t="s">
        <v>3372</v>
      </c>
      <c r="B316" s="8" t="s">
        <v>1009</v>
      </c>
      <c r="C316" s="8" t="s">
        <v>3648</v>
      </c>
      <c r="D316">
        <v>3</v>
      </c>
      <c r="E316" s="8" t="s">
        <v>1011</v>
      </c>
      <c r="F316" s="8" t="s">
        <v>21</v>
      </c>
      <c r="G316" s="8"/>
      <c r="H316" s="8" t="s">
        <v>3239</v>
      </c>
      <c r="I316" s="8" t="s">
        <v>6213</v>
      </c>
    </row>
    <row r="317" spans="1:9" ht="12.75" customHeight="1" x14ac:dyDescent="0.3">
      <c r="A317" s="8" t="s">
        <v>3374</v>
      </c>
      <c r="B317" s="8" t="s">
        <v>3649</v>
      </c>
      <c r="C317" s="8" t="s">
        <v>3650</v>
      </c>
      <c r="E317" s="8"/>
      <c r="F317" s="8" t="s">
        <v>21</v>
      </c>
      <c r="G317" s="8" t="s">
        <v>1824</v>
      </c>
      <c r="H317" s="8" t="s">
        <v>3236</v>
      </c>
      <c r="I317" s="8" t="s">
        <v>6214</v>
      </c>
    </row>
    <row r="318" spans="1:9" ht="12.75" customHeight="1" x14ac:dyDescent="0.3">
      <c r="A318" s="8" t="s">
        <v>3377</v>
      </c>
      <c r="B318" s="8" t="s">
        <v>344</v>
      </c>
      <c r="C318" s="8" t="s">
        <v>3651</v>
      </c>
      <c r="D318">
        <v>0.89</v>
      </c>
      <c r="E318" s="8" t="s">
        <v>346</v>
      </c>
      <c r="F318" s="8" t="s">
        <v>21</v>
      </c>
      <c r="G318" s="8"/>
      <c r="H318" s="8" t="s">
        <v>3239</v>
      </c>
      <c r="I318" s="8" t="s">
        <v>6215</v>
      </c>
    </row>
    <row r="319" spans="1:9" ht="12.75" customHeight="1" x14ac:dyDescent="0.3">
      <c r="A319" s="8" t="s">
        <v>3652</v>
      </c>
      <c r="B319" s="8" t="s">
        <v>3653</v>
      </c>
      <c r="C319" s="8" t="s">
        <v>3654</v>
      </c>
      <c r="E319" s="8"/>
      <c r="F319" s="8" t="s">
        <v>21</v>
      </c>
      <c r="G319" s="8" t="s">
        <v>54</v>
      </c>
      <c r="H319" s="8" t="s">
        <v>3236</v>
      </c>
      <c r="I319" s="8" t="s">
        <v>6216</v>
      </c>
    </row>
    <row r="320" spans="1:9" ht="12.75" customHeight="1" x14ac:dyDescent="0.3">
      <c r="A320" s="8" t="s">
        <v>3310</v>
      </c>
      <c r="B320" s="8" t="s">
        <v>23</v>
      </c>
      <c r="C320" s="8" t="s">
        <v>3655</v>
      </c>
      <c r="D320">
        <v>8</v>
      </c>
      <c r="E320" s="8" t="s">
        <v>25</v>
      </c>
      <c r="F320" s="8" t="s">
        <v>21</v>
      </c>
      <c r="G320" s="8"/>
      <c r="H320" s="8" t="s">
        <v>3239</v>
      </c>
      <c r="I320" s="8" t="s">
        <v>6217</v>
      </c>
    </row>
    <row r="321" spans="1:9" ht="12.75" customHeight="1" x14ac:dyDescent="0.3">
      <c r="A321" s="8" t="s">
        <v>3312</v>
      </c>
      <c r="B321" s="8" t="s">
        <v>26</v>
      </c>
      <c r="C321" s="8" t="s">
        <v>3656</v>
      </c>
      <c r="D321">
        <v>-5</v>
      </c>
      <c r="E321" s="8" t="s">
        <v>27</v>
      </c>
      <c r="F321" s="8" t="s">
        <v>21</v>
      </c>
      <c r="G321" s="8"/>
      <c r="H321" s="8" t="s">
        <v>3239</v>
      </c>
      <c r="I321" s="8" t="s">
        <v>6218</v>
      </c>
    </row>
    <row r="322" spans="1:9" ht="12.75" customHeight="1" x14ac:dyDescent="0.3">
      <c r="A322" s="8" t="s">
        <v>3314</v>
      </c>
      <c r="B322" s="8" t="s">
        <v>28</v>
      </c>
      <c r="C322" s="8" t="s">
        <v>3657</v>
      </c>
      <c r="D322">
        <v>1.8</v>
      </c>
      <c r="E322" s="8" t="s">
        <v>29</v>
      </c>
      <c r="F322" s="8" t="s">
        <v>21</v>
      </c>
      <c r="G322" s="8"/>
      <c r="H322" s="8" t="s">
        <v>3239</v>
      </c>
      <c r="I322" s="8" t="s">
        <v>6219</v>
      </c>
    </row>
    <row r="323" spans="1:9" ht="12.75" customHeight="1" x14ac:dyDescent="0.3">
      <c r="A323" s="8" t="s">
        <v>3316</v>
      </c>
      <c r="B323" s="8" t="s">
        <v>754</v>
      </c>
      <c r="C323" s="8" t="s">
        <v>3658</v>
      </c>
      <c r="D323">
        <v>1.8</v>
      </c>
      <c r="E323" s="8" t="s">
        <v>756</v>
      </c>
      <c r="F323" s="8" t="s">
        <v>21</v>
      </c>
      <c r="G323" s="8"/>
      <c r="H323" s="8" t="s">
        <v>3239</v>
      </c>
      <c r="I323" s="8" t="s">
        <v>6220</v>
      </c>
    </row>
    <row r="324" spans="1:9" ht="12.75" customHeight="1" x14ac:dyDescent="0.3">
      <c r="A324" s="8" t="s">
        <v>3318</v>
      </c>
      <c r="B324" s="8" t="s">
        <v>1054</v>
      </c>
      <c r="C324" s="8" t="s">
        <v>3659</v>
      </c>
      <c r="D324" t="s">
        <v>1376</v>
      </c>
      <c r="E324" s="8" t="s">
        <v>1054</v>
      </c>
      <c r="F324" s="8" t="s">
        <v>21</v>
      </c>
      <c r="G324" s="8"/>
      <c r="H324" s="8" t="s">
        <v>3239</v>
      </c>
      <c r="I324" s="8" t="s">
        <v>6221</v>
      </c>
    </row>
    <row r="325" spans="1:9" ht="12.75" customHeight="1" x14ac:dyDescent="0.3">
      <c r="A325" s="8" t="s">
        <v>3320</v>
      </c>
      <c r="B325" s="8" t="s">
        <v>3321</v>
      </c>
      <c r="C325" s="8" t="s">
        <v>3660</v>
      </c>
      <c r="D325">
        <v>8</v>
      </c>
      <c r="E325" s="8" t="s">
        <v>3323</v>
      </c>
      <c r="F325" s="8" t="s">
        <v>21</v>
      </c>
      <c r="G325" s="8"/>
      <c r="H325" s="8" t="s">
        <v>3239</v>
      </c>
      <c r="I325" s="8" t="s">
        <v>6222</v>
      </c>
    </row>
    <row r="326" spans="1:9" ht="12.75" customHeight="1" x14ac:dyDescent="0.3">
      <c r="A326" s="8" t="s">
        <v>3320</v>
      </c>
      <c r="B326" s="8" t="s">
        <v>3324</v>
      </c>
      <c r="C326" s="8" t="s">
        <v>3661</v>
      </c>
      <c r="D326">
        <v>-5</v>
      </c>
      <c r="E326" s="8" t="s">
        <v>3326</v>
      </c>
      <c r="F326" s="8" t="s">
        <v>21</v>
      </c>
      <c r="G326" s="8"/>
      <c r="H326" s="8" t="s">
        <v>3239</v>
      </c>
      <c r="I326" s="8" t="s">
        <v>6223</v>
      </c>
    </row>
    <row r="327" spans="1:9" ht="12.75" customHeight="1" x14ac:dyDescent="0.3">
      <c r="A327" s="8" t="s">
        <v>3320</v>
      </c>
      <c r="B327" s="8" t="s">
        <v>3327</v>
      </c>
      <c r="C327" s="8" t="s">
        <v>3662</v>
      </c>
      <c r="D327">
        <v>1.8</v>
      </c>
      <c r="E327" s="8" t="s">
        <v>3329</v>
      </c>
      <c r="F327" s="8" t="s">
        <v>21</v>
      </c>
      <c r="G327" s="8"/>
      <c r="H327" s="8" t="s">
        <v>3239</v>
      </c>
      <c r="I327" s="8" t="s">
        <v>6224</v>
      </c>
    </row>
    <row r="328" spans="1:9" ht="12.75" customHeight="1" x14ac:dyDescent="0.3">
      <c r="A328" s="8" t="s">
        <v>3330</v>
      </c>
      <c r="B328" s="8" t="s">
        <v>1013</v>
      </c>
      <c r="C328" s="8" t="s">
        <v>3663</v>
      </c>
      <c r="D328">
        <v>2.8</v>
      </c>
      <c r="E328" s="8" t="s">
        <v>1015</v>
      </c>
      <c r="F328" s="8" t="s">
        <v>21</v>
      </c>
      <c r="G328" s="8"/>
      <c r="H328" s="8" t="s">
        <v>3239</v>
      </c>
      <c r="I328" s="8" t="s">
        <v>6225</v>
      </c>
    </row>
    <row r="329" spans="1:9" ht="12.75" customHeight="1" x14ac:dyDescent="0.3">
      <c r="A329" s="8" t="s">
        <v>3332</v>
      </c>
      <c r="B329" s="8" t="s">
        <v>1049</v>
      </c>
      <c r="C329" s="8" t="s">
        <v>3664</v>
      </c>
      <c r="D329" t="s">
        <v>1374</v>
      </c>
      <c r="E329" s="8" t="s">
        <v>1049</v>
      </c>
      <c r="F329" s="8" t="s">
        <v>21</v>
      </c>
      <c r="G329" s="8"/>
      <c r="H329" s="8" t="s">
        <v>3239</v>
      </c>
      <c r="I329" s="8" t="s">
        <v>6226</v>
      </c>
    </row>
    <row r="330" spans="1:9" ht="12.75" customHeight="1" x14ac:dyDescent="0.3">
      <c r="A330" s="8" t="s">
        <v>3334</v>
      </c>
      <c r="B330" s="8" t="s">
        <v>32</v>
      </c>
      <c r="C330" s="8" t="s">
        <v>3665</v>
      </c>
      <c r="D330">
        <v>6</v>
      </c>
      <c r="E330" s="8" t="s">
        <v>33</v>
      </c>
      <c r="F330" s="8" t="s">
        <v>21</v>
      </c>
      <c r="G330" s="8"/>
      <c r="H330" s="8" t="s">
        <v>3239</v>
      </c>
      <c r="I330" s="8" t="s">
        <v>6227</v>
      </c>
    </row>
    <row r="331" spans="1:9" ht="12.75" customHeight="1" x14ac:dyDescent="0.3">
      <c r="A331" s="8" t="s">
        <v>3336</v>
      </c>
      <c r="B331" s="8" t="s">
        <v>36</v>
      </c>
      <c r="C331" s="8" t="s">
        <v>3666</v>
      </c>
      <c r="D331">
        <v>26700</v>
      </c>
      <c r="E331" s="8" t="s">
        <v>37</v>
      </c>
      <c r="F331" s="8" t="s">
        <v>21</v>
      </c>
      <c r="G331" s="8"/>
      <c r="H331" s="8" t="s">
        <v>3239</v>
      </c>
      <c r="I331" s="8" t="s">
        <v>6228</v>
      </c>
    </row>
    <row r="332" spans="1:9" ht="12.75" customHeight="1" x14ac:dyDescent="0.3">
      <c r="A332" s="8" t="s">
        <v>3338</v>
      </c>
      <c r="B332" s="8" t="s">
        <v>634</v>
      </c>
      <c r="C332" s="8" t="s">
        <v>3667</v>
      </c>
      <c r="D332">
        <v>26700</v>
      </c>
      <c r="E332" s="8" t="s">
        <v>636</v>
      </c>
      <c r="F332" s="8" t="s">
        <v>21</v>
      </c>
      <c r="G332" s="8"/>
      <c r="H332" s="8" t="s">
        <v>3239</v>
      </c>
      <c r="I332" s="8" t="s">
        <v>6229</v>
      </c>
    </row>
    <row r="333" spans="1:9" ht="12.75" customHeight="1" x14ac:dyDescent="0.3">
      <c r="A333" s="8" t="s">
        <v>3340</v>
      </c>
      <c r="B333" s="8" t="s">
        <v>39</v>
      </c>
      <c r="C333" s="8" t="s">
        <v>3668</v>
      </c>
      <c r="D333">
        <v>0</v>
      </c>
      <c r="E333" s="8" t="s">
        <v>40</v>
      </c>
      <c r="F333" s="8" t="s">
        <v>21</v>
      </c>
      <c r="G333" s="8"/>
      <c r="H333" s="8" t="s">
        <v>3239</v>
      </c>
      <c r="I333" s="8" t="s">
        <v>6230</v>
      </c>
    </row>
    <row r="334" spans="1:9" ht="12.75" customHeight="1" x14ac:dyDescent="0.3">
      <c r="A334" s="8" t="s">
        <v>3342</v>
      </c>
      <c r="B334" s="8" t="s">
        <v>3343</v>
      </c>
      <c r="C334" s="8" t="s">
        <v>3669</v>
      </c>
      <c r="D334">
        <v>0</v>
      </c>
      <c r="E334" s="8" t="s">
        <v>3345</v>
      </c>
      <c r="F334" s="8" t="s">
        <v>21</v>
      </c>
      <c r="G334" s="8"/>
      <c r="H334" s="8" t="s">
        <v>3239</v>
      </c>
      <c r="I334" s="8" t="s">
        <v>6231</v>
      </c>
    </row>
    <row r="335" spans="1:9" ht="12.75" customHeight="1" x14ac:dyDescent="0.3">
      <c r="A335" s="8" t="s">
        <v>3342</v>
      </c>
      <c r="B335" s="8" t="s">
        <v>3346</v>
      </c>
      <c r="C335" s="8" t="s">
        <v>3670</v>
      </c>
      <c r="D335">
        <v>0</v>
      </c>
      <c r="E335" s="8" t="s">
        <v>3348</v>
      </c>
      <c r="F335" s="8" t="s">
        <v>21</v>
      </c>
      <c r="G335" s="8"/>
      <c r="H335" s="8" t="s">
        <v>3239</v>
      </c>
      <c r="I335" s="8" t="s">
        <v>6232</v>
      </c>
    </row>
    <row r="336" spans="1:9" ht="12.75" customHeight="1" x14ac:dyDescent="0.3">
      <c r="A336" s="8" t="s">
        <v>3342</v>
      </c>
      <c r="B336" s="8" t="s">
        <v>3349</v>
      </c>
      <c r="C336" s="8" t="s">
        <v>3671</v>
      </c>
      <c r="D336">
        <v>1</v>
      </c>
      <c r="E336" s="8" t="s">
        <v>3351</v>
      </c>
      <c r="F336" s="8" t="s">
        <v>21</v>
      </c>
      <c r="G336" s="8"/>
      <c r="H336" s="8" t="s">
        <v>3239</v>
      </c>
      <c r="I336" s="8" t="s">
        <v>6233</v>
      </c>
    </row>
    <row r="337" spans="1:9" ht="12.75" customHeight="1" x14ac:dyDescent="0.3">
      <c r="A337" s="8" t="s">
        <v>3342</v>
      </c>
      <c r="B337" s="8" t="s">
        <v>3352</v>
      </c>
      <c r="C337" s="8" t="s">
        <v>3672</v>
      </c>
      <c r="D337">
        <v>0</v>
      </c>
      <c r="E337" s="8" t="s">
        <v>3354</v>
      </c>
      <c r="F337" s="8" t="s">
        <v>21</v>
      </c>
      <c r="G337" s="8"/>
      <c r="H337" s="8" t="s">
        <v>3239</v>
      </c>
      <c r="I337" s="8" t="s">
        <v>6234</v>
      </c>
    </row>
    <row r="338" spans="1:9" ht="12.75" customHeight="1" x14ac:dyDescent="0.3">
      <c r="A338" s="8" t="s">
        <v>3342</v>
      </c>
      <c r="B338" s="8" t="s">
        <v>3355</v>
      </c>
      <c r="C338" s="8" t="s">
        <v>3673</v>
      </c>
      <c r="D338">
        <v>1</v>
      </c>
      <c r="E338" s="8" t="s">
        <v>3357</v>
      </c>
      <c r="F338" s="8" t="s">
        <v>21</v>
      </c>
      <c r="G338" s="8"/>
      <c r="H338" s="8" t="s">
        <v>3239</v>
      </c>
      <c r="I338" s="8" t="s">
        <v>6235</v>
      </c>
    </row>
    <row r="339" spans="1:9" ht="12.75" customHeight="1" x14ac:dyDescent="0.3">
      <c r="A339" s="8" t="s">
        <v>3342</v>
      </c>
      <c r="B339" s="8" t="s">
        <v>3358</v>
      </c>
      <c r="C339" s="8" t="s">
        <v>3674</v>
      </c>
      <c r="D339">
        <v>0</v>
      </c>
      <c r="E339" s="8" t="s">
        <v>3360</v>
      </c>
      <c r="F339" s="8" t="s">
        <v>21</v>
      </c>
      <c r="G339" s="8"/>
      <c r="H339" s="8" t="s">
        <v>3239</v>
      </c>
      <c r="I339" s="8" t="s">
        <v>6236</v>
      </c>
    </row>
    <row r="340" spans="1:9" ht="12.75" customHeight="1" x14ac:dyDescent="0.3">
      <c r="A340" s="8" t="s">
        <v>3342</v>
      </c>
      <c r="B340" s="8" t="s">
        <v>3361</v>
      </c>
      <c r="C340" s="8" t="s">
        <v>3675</v>
      </c>
      <c r="D340">
        <v>-1</v>
      </c>
      <c r="E340" s="8" t="s">
        <v>3363</v>
      </c>
      <c r="F340" s="8" t="s">
        <v>21</v>
      </c>
      <c r="G340" s="8"/>
      <c r="H340" s="8" t="s">
        <v>3239</v>
      </c>
      <c r="I340" s="8" t="s">
        <v>6237</v>
      </c>
    </row>
    <row r="341" spans="1:9" ht="12.75" customHeight="1" x14ac:dyDescent="0.3">
      <c r="A341" s="8" t="s">
        <v>3342</v>
      </c>
      <c r="B341" s="8" t="s">
        <v>3364</v>
      </c>
      <c r="C341" s="8" t="s">
        <v>3676</v>
      </c>
      <c r="D341">
        <v>0</v>
      </c>
      <c r="E341" s="8" t="s">
        <v>3366</v>
      </c>
      <c r="F341" s="8" t="s">
        <v>21</v>
      </c>
      <c r="G341" s="8"/>
      <c r="H341" s="8" t="s">
        <v>3239</v>
      </c>
      <c r="I341" s="8" t="s">
        <v>6238</v>
      </c>
    </row>
    <row r="342" spans="1:9" ht="12.75" customHeight="1" x14ac:dyDescent="0.3">
      <c r="A342" s="8" t="s">
        <v>3342</v>
      </c>
      <c r="B342" s="8" t="s">
        <v>3367</v>
      </c>
      <c r="C342" s="8" t="s">
        <v>3677</v>
      </c>
      <c r="D342">
        <v>0</v>
      </c>
      <c r="E342" s="8" t="s">
        <v>3369</v>
      </c>
      <c r="F342" s="8" t="s">
        <v>21</v>
      </c>
      <c r="G342" s="8"/>
      <c r="H342" s="8" t="s">
        <v>3239</v>
      </c>
      <c r="I342" s="8" t="s">
        <v>6239</v>
      </c>
    </row>
    <row r="343" spans="1:9" ht="12.75" customHeight="1" x14ac:dyDescent="0.3">
      <c r="A343" s="8" t="s">
        <v>3370</v>
      </c>
      <c r="B343" s="8" t="s">
        <v>353</v>
      </c>
      <c r="C343" s="8" t="s">
        <v>3678</v>
      </c>
      <c r="D343">
        <v>30</v>
      </c>
      <c r="E343" s="8" t="s">
        <v>355</v>
      </c>
      <c r="F343" s="8" t="s">
        <v>21</v>
      </c>
      <c r="G343" s="8"/>
      <c r="H343" s="8" t="s">
        <v>3239</v>
      </c>
      <c r="I343" s="8" t="s">
        <v>6240</v>
      </c>
    </row>
    <row r="344" spans="1:9" ht="12.75" customHeight="1" x14ac:dyDescent="0.3">
      <c r="A344" s="8" t="s">
        <v>3372</v>
      </c>
      <c r="B344" s="8" t="s">
        <v>1009</v>
      </c>
      <c r="C344" s="8" t="s">
        <v>3679</v>
      </c>
      <c r="D344">
        <v>3</v>
      </c>
      <c r="E344" s="8" t="s">
        <v>1011</v>
      </c>
      <c r="F344" s="8" t="s">
        <v>21</v>
      </c>
      <c r="G344" s="8"/>
      <c r="H344" s="8" t="s">
        <v>3239</v>
      </c>
      <c r="I344" s="8" t="s">
        <v>6241</v>
      </c>
    </row>
    <row r="345" spans="1:9" ht="12.75" customHeight="1" x14ac:dyDescent="0.3">
      <c r="A345" s="8" t="s">
        <v>3374</v>
      </c>
      <c r="B345" s="8" t="s">
        <v>3680</v>
      </c>
      <c r="C345" s="8" t="s">
        <v>3681</v>
      </c>
      <c r="E345" s="8"/>
      <c r="F345" s="8" t="s">
        <v>21</v>
      </c>
      <c r="G345" s="8" t="s">
        <v>1824</v>
      </c>
      <c r="H345" s="8" t="s">
        <v>3236</v>
      </c>
      <c r="I345" s="8" t="s">
        <v>6242</v>
      </c>
    </row>
    <row r="346" spans="1:9" ht="12.75" customHeight="1" x14ac:dyDescent="0.3">
      <c r="A346" s="8" t="s">
        <v>3377</v>
      </c>
      <c r="B346" s="8" t="s">
        <v>344</v>
      </c>
      <c r="C346" s="8" t="s">
        <v>3682</v>
      </c>
      <c r="D346">
        <v>0.89</v>
      </c>
      <c r="E346" s="8" t="s">
        <v>346</v>
      </c>
      <c r="F346" s="8" t="s">
        <v>21</v>
      </c>
      <c r="G346" s="8"/>
      <c r="H346" s="8" t="s">
        <v>3239</v>
      </c>
      <c r="I346" s="8" t="s">
        <v>6243</v>
      </c>
    </row>
    <row r="347" spans="1:9" ht="12.75" customHeight="1" x14ac:dyDescent="0.3">
      <c r="A347" s="8" t="s">
        <v>3683</v>
      </c>
      <c r="B347" s="8" t="s">
        <v>3684</v>
      </c>
      <c r="C347" s="8" t="s">
        <v>3685</v>
      </c>
      <c r="E347" s="8"/>
      <c r="F347" s="8" t="s">
        <v>21</v>
      </c>
      <c r="G347" s="8" t="s">
        <v>54</v>
      </c>
      <c r="H347" s="8" t="s">
        <v>3236</v>
      </c>
      <c r="I347" s="8" t="s">
        <v>6244</v>
      </c>
    </row>
    <row r="348" spans="1:9" ht="12.75" customHeight="1" x14ac:dyDescent="0.3">
      <c r="A348" s="8" t="s">
        <v>3310</v>
      </c>
      <c r="B348" s="8" t="s">
        <v>23</v>
      </c>
      <c r="C348" s="8" t="s">
        <v>3686</v>
      </c>
      <c r="D348">
        <v>10</v>
      </c>
      <c r="E348" s="8" t="s">
        <v>25</v>
      </c>
      <c r="F348" s="8" t="s">
        <v>21</v>
      </c>
      <c r="G348" s="8"/>
      <c r="H348" s="8" t="s">
        <v>3239</v>
      </c>
      <c r="I348" s="8" t="s">
        <v>6245</v>
      </c>
    </row>
    <row r="349" spans="1:9" ht="12.75" customHeight="1" x14ac:dyDescent="0.3">
      <c r="A349" s="8" t="s">
        <v>3312</v>
      </c>
      <c r="B349" s="8" t="s">
        <v>26</v>
      </c>
      <c r="C349" s="8" t="s">
        <v>3687</v>
      </c>
      <c r="D349">
        <v>1.5</v>
      </c>
      <c r="E349" s="8" t="s">
        <v>27</v>
      </c>
      <c r="F349" s="8" t="s">
        <v>21</v>
      </c>
      <c r="G349" s="8"/>
      <c r="H349" s="8" t="s">
        <v>3239</v>
      </c>
      <c r="I349" s="8" t="s">
        <v>6246</v>
      </c>
    </row>
    <row r="350" spans="1:9" ht="12.75" customHeight="1" x14ac:dyDescent="0.3">
      <c r="A350" s="8" t="s">
        <v>3314</v>
      </c>
      <c r="B350" s="8" t="s">
        <v>28</v>
      </c>
      <c r="C350" s="8" t="s">
        <v>3688</v>
      </c>
      <c r="D350">
        <v>3.6</v>
      </c>
      <c r="E350" s="8" t="s">
        <v>29</v>
      </c>
      <c r="F350" s="8" t="s">
        <v>21</v>
      </c>
      <c r="G350" s="8"/>
      <c r="H350" s="8" t="s">
        <v>3239</v>
      </c>
      <c r="I350" s="8" t="s">
        <v>6247</v>
      </c>
    </row>
    <row r="351" spans="1:9" ht="12.75" customHeight="1" x14ac:dyDescent="0.3">
      <c r="A351" s="8" t="s">
        <v>3316</v>
      </c>
      <c r="B351" s="8" t="s">
        <v>754</v>
      </c>
      <c r="C351" s="8" t="s">
        <v>3689</v>
      </c>
      <c r="D351">
        <v>3.6</v>
      </c>
      <c r="E351" s="8" t="s">
        <v>756</v>
      </c>
      <c r="F351" s="8" t="s">
        <v>21</v>
      </c>
      <c r="G351" s="8"/>
      <c r="H351" s="8" t="s">
        <v>3239</v>
      </c>
      <c r="I351" s="8" t="s">
        <v>6248</v>
      </c>
    </row>
    <row r="352" spans="1:9" ht="12.75" customHeight="1" x14ac:dyDescent="0.3">
      <c r="A352" s="8" t="s">
        <v>3318</v>
      </c>
      <c r="B352" s="8" t="s">
        <v>1054</v>
      </c>
      <c r="C352" s="8" t="s">
        <v>3690</v>
      </c>
      <c r="D352" t="s">
        <v>1376</v>
      </c>
      <c r="E352" s="8" t="s">
        <v>1054</v>
      </c>
      <c r="F352" s="8" t="s">
        <v>21</v>
      </c>
      <c r="G352" s="8"/>
      <c r="H352" s="8" t="s">
        <v>3239</v>
      </c>
      <c r="I352" s="8" t="s">
        <v>6249</v>
      </c>
    </row>
    <row r="353" spans="1:9" ht="12.75" customHeight="1" x14ac:dyDescent="0.3">
      <c r="A353" s="8" t="s">
        <v>3320</v>
      </c>
      <c r="B353" s="8" t="s">
        <v>3321</v>
      </c>
      <c r="C353" s="8" t="s">
        <v>3691</v>
      </c>
      <c r="D353">
        <v>10</v>
      </c>
      <c r="E353" s="8" t="s">
        <v>3323</v>
      </c>
      <c r="F353" s="8" t="s">
        <v>21</v>
      </c>
      <c r="G353" s="8"/>
      <c r="H353" s="8" t="s">
        <v>3239</v>
      </c>
      <c r="I353" s="8" t="s">
        <v>6250</v>
      </c>
    </row>
    <row r="354" spans="1:9" ht="12.75" customHeight="1" x14ac:dyDescent="0.3">
      <c r="A354" s="8" t="s">
        <v>3320</v>
      </c>
      <c r="B354" s="8" t="s">
        <v>3324</v>
      </c>
      <c r="C354" s="8" t="s">
        <v>3692</v>
      </c>
      <c r="D354">
        <v>1.5</v>
      </c>
      <c r="E354" s="8" t="s">
        <v>3326</v>
      </c>
      <c r="F354" s="8" t="s">
        <v>21</v>
      </c>
      <c r="G354" s="8"/>
      <c r="H354" s="8" t="s">
        <v>3239</v>
      </c>
      <c r="I354" s="8" t="s">
        <v>6251</v>
      </c>
    </row>
    <row r="355" spans="1:9" ht="12.75" customHeight="1" x14ac:dyDescent="0.3">
      <c r="A355" s="8" t="s">
        <v>3320</v>
      </c>
      <c r="B355" s="8" t="s">
        <v>3327</v>
      </c>
      <c r="C355" s="8" t="s">
        <v>3693</v>
      </c>
      <c r="D355">
        <v>3.6</v>
      </c>
      <c r="E355" s="8" t="s">
        <v>3329</v>
      </c>
      <c r="F355" s="8" t="s">
        <v>21</v>
      </c>
      <c r="G355" s="8"/>
      <c r="H355" s="8" t="s">
        <v>3239</v>
      </c>
      <c r="I355" s="8" t="s">
        <v>6252</v>
      </c>
    </row>
    <row r="356" spans="1:9" ht="12.75" customHeight="1" x14ac:dyDescent="0.3">
      <c r="A356" s="8" t="s">
        <v>3330</v>
      </c>
      <c r="B356" s="8" t="s">
        <v>1013</v>
      </c>
      <c r="C356" s="8" t="s">
        <v>3694</v>
      </c>
      <c r="D356">
        <v>2.8</v>
      </c>
      <c r="E356" s="8" t="s">
        <v>1015</v>
      </c>
      <c r="F356" s="8" t="s">
        <v>21</v>
      </c>
      <c r="G356" s="8"/>
      <c r="H356" s="8" t="s">
        <v>3239</v>
      </c>
      <c r="I356" s="8" t="s">
        <v>6253</v>
      </c>
    </row>
    <row r="357" spans="1:9" ht="12.75" customHeight="1" x14ac:dyDescent="0.3">
      <c r="A357" s="8" t="s">
        <v>3332</v>
      </c>
      <c r="B357" s="8" t="s">
        <v>1049</v>
      </c>
      <c r="C357" s="8" t="s">
        <v>3695</v>
      </c>
      <c r="D357" t="s">
        <v>1374</v>
      </c>
      <c r="E357" s="8" t="s">
        <v>1049</v>
      </c>
      <c r="F357" s="8" t="s">
        <v>21</v>
      </c>
      <c r="G357" s="8"/>
      <c r="H357" s="8" t="s">
        <v>3239</v>
      </c>
      <c r="I357" s="8" t="s">
        <v>6254</v>
      </c>
    </row>
    <row r="358" spans="1:9" ht="12.75" customHeight="1" x14ac:dyDescent="0.3">
      <c r="A358" s="8" t="s">
        <v>3334</v>
      </c>
      <c r="B358" s="8" t="s">
        <v>32</v>
      </c>
      <c r="C358" s="8" t="s">
        <v>3696</v>
      </c>
      <c r="D358">
        <v>1.2</v>
      </c>
      <c r="E358" s="8" t="s">
        <v>33</v>
      </c>
      <c r="F358" s="8" t="s">
        <v>21</v>
      </c>
      <c r="G358" s="8"/>
      <c r="H358" s="8" t="s">
        <v>3239</v>
      </c>
      <c r="I358" s="8" t="s">
        <v>6255</v>
      </c>
    </row>
    <row r="359" spans="1:9" ht="12.75" customHeight="1" x14ac:dyDescent="0.3">
      <c r="A359" s="8" t="s">
        <v>3336</v>
      </c>
      <c r="B359" s="8" t="s">
        <v>36</v>
      </c>
      <c r="C359" s="8" t="s">
        <v>3697</v>
      </c>
      <c r="D359">
        <v>4450</v>
      </c>
      <c r="E359" s="8" t="s">
        <v>37</v>
      </c>
      <c r="F359" s="8" t="s">
        <v>21</v>
      </c>
      <c r="G359" s="8"/>
      <c r="H359" s="8" t="s">
        <v>3239</v>
      </c>
      <c r="I359" s="8" t="s">
        <v>6256</v>
      </c>
    </row>
    <row r="360" spans="1:9" ht="12.75" customHeight="1" x14ac:dyDescent="0.3">
      <c r="A360" s="8" t="s">
        <v>3338</v>
      </c>
      <c r="B360" s="8" t="s">
        <v>634</v>
      </c>
      <c r="C360" s="8" t="s">
        <v>3698</v>
      </c>
      <c r="D360">
        <v>4450</v>
      </c>
      <c r="E360" s="8" t="s">
        <v>636</v>
      </c>
      <c r="F360" s="8" t="s">
        <v>21</v>
      </c>
      <c r="G360" s="8"/>
      <c r="H360" s="8" t="s">
        <v>3239</v>
      </c>
      <c r="I360" s="8" t="s">
        <v>6257</v>
      </c>
    </row>
    <row r="361" spans="1:9" ht="12.75" customHeight="1" x14ac:dyDescent="0.3">
      <c r="A361" s="8" t="s">
        <v>3340</v>
      </c>
      <c r="B361" s="8" t="s">
        <v>39</v>
      </c>
      <c r="C361" s="8" t="s">
        <v>3699</v>
      </c>
      <c r="D361">
        <v>0</v>
      </c>
      <c r="E361" s="8" t="s">
        <v>40</v>
      </c>
      <c r="F361" s="8" t="s">
        <v>21</v>
      </c>
      <c r="G361" s="8"/>
      <c r="H361" s="8" t="s">
        <v>3239</v>
      </c>
      <c r="I361" s="8" t="s">
        <v>6258</v>
      </c>
    </row>
    <row r="362" spans="1:9" ht="12.75" customHeight="1" x14ac:dyDescent="0.3">
      <c r="A362" s="8" t="s">
        <v>3342</v>
      </c>
      <c r="B362" s="8" t="s">
        <v>3343</v>
      </c>
      <c r="C362" s="8" t="s">
        <v>3700</v>
      </c>
      <c r="D362">
        <v>0</v>
      </c>
      <c r="E362" s="8" t="s">
        <v>3345</v>
      </c>
      <c r="F362" s="8" t="s">
        <v>21</v>
      </c>
      <c r="G362" s="8"/>
      <c r="H362" s="8" t="s">
        <v>3239</v>
      </c>
      <c r="I362" s="8" t="s">
        <v>6259</v>
      </c>
    </row>
    <row r="363" spans="1:9" ht="12.75" customHeight="1" x14ac:dyDescent="0.3">
      <c r="A363" s="8" t="s">
        <v>3342</v>
      </c>
      <c r="B363" s="8" t="s">
        <v>3346</v>
      </c>
      <c r="C363" s="8" t="s">
        <v>3701</v>
      </c>
      <c r="D363">
        <v>0</v>
      </c>
      <c r="E363" s="8" t="s">
        <v>3348</v>
      </c>
      <c r="F363" s="8" t="s">
        <v>21</v>
      </c>
      <c r="G363" s="8"/>
      <c r="H363" s="8" t="s">
        <v>3239</v>
      </c>
      <c r="I363" s="8" t="s">
        <v>6260</v>
      </c>
    </row>
    <row r="364" spans="1:9" ht="12.75" customHeight="1" x14ac:dyDescent="0.3">
      <c r="A364" s="8" t="s">
        <v>3342</v>
      </c>
      <c r="B364" s="8" t="s">
        <v>3349</v>
      </c>
      <c r="C364" s="8" t="s">
        <v>3702</v>
      </c>
      <c r="D364">
        <v>1</v>
      </c>
      <c r="E364" s="8" t="s">
        <v>3351</v>
      </c>
      <c r="F364" s="8" t="s">
        <v>21</v>
      </c>
      <c r="G364" s="8"/>
      <c r="H364" s="8" t="s">
        <v>3239</v>
      </c>
      <c r="I364" s="8" t="s">
        <v>6261</v>
      </c>
    </row>
    <row r="365" spans="1:9" ht="12.75" customHeight="1" x14ac:dyDescent="0.3">
      <c r="A365" s="8" t="s">
        <v>3342</v>
      </c>
      <c r="B365" s="8" t="s">
        <v>3352</v>
      </c>
      <c r="C365" s="8" t="s">
        <v>3703</v>
      </c>
      <c r="D365">
        <v>0</v>
      </c>
      <c r="E365" s="8" t="s">
        <v>3354</v>
      </c>
      <c r="F365" s="8" t="s">
        <v>21</v>
      </c>
      <c r="G365" s="8"/>
      <c r="H365" s="8" t="s">
        <v>3239</v>
      </c>
      <c r="I365" s="8" t="s">
        <v>6262</v>
      </c>
    </row>
    <row r="366" spans="1:9" ht="12.75" customHeight="1" x14ac:dyDescent="0.3">
      <c r="A366" s="8" t="s">
        <v>3342</v>
      </c>
      <c r="B366" s="8" t="s">
        <v>3355</v>
      </c>
      <c r="C366" s="8" t="s">
        <v>3704</v>
      </c>
      <c r="D366">
        <v>1</v>
      </c>
      <c r="E366" s="8" t="s">
        <v>3357</v>
      </c>
      <c r="F366" s="8" t="s">
        <v>21</v>
      </c>
      <c r="G366" s="8"/>
      <c r="H366" s="8" t="s">
        <v>3239</v>
      </c>
      <c r="I366" s="8" t="s">
        <v>6263</v>
      </c>
    </row>
    <row r="367" spans="1:9" ht="12.75" customHeight="1" x14ac:dyDescent="0.3">
      <c r="A367" s="8" t="s">
        <v>3342</v>
      </c>
      <c r="B367" s="8" t="s">
        <v>3358</v>
      </c>
      <c r="C367" s="8" t="s">
        <v>3705</v>
      </c>
      <c r="D367">
        <v>0</v>
      </c>
      <c r="E367" s="8" t="s">
        <v>3360</v>
      </c>
      <c r="F367" s="8" t="s">
        <v>21</v>
      </c>
      <c r="G367" s="8"/>
      <c r="H367" s="8" t="s">
        <v>3239</v>
      </c>
      <c r="I367" s="8" t="s">
        <v>6264</v>
      </c>
    </row>
    <row r="368" spans="1:9" ht="12.75" customHeight="1" x14ac:dyDescent="0.3">
      <c r="A368" s="8" t="s">
        <v>3342</v>
      </c>
      <c r="B368" s="8" t="s">
        <v>3361</v>
      </c>
      <c r="C368" s="8" t="s">
        <v>3706</v>
      </c>
      <c r="D368">
        <v>-1</v>
      </c>
      <c r="E368" s="8" t="s">
        <v>3363</v>
      </c>
      <c r="F368" s="8" t="s">
        <v>21</v>
      </c>
      <c r="G368" s="8"/>
      <c r="H368" s="8" t="s">
        <v>3239</v>
      </c>
      <c r="I368" s="8" t="s">
        <v>6265</v>
      </c>
    </row>
    <row r="369" spans="1:9" ht="12.75" customHeight="1" x14ac:dyDescent="0.3">
      <c r="A369" s="8" t="s">
        <v>3342</v>
      </c>
      <c r="B369" s="8" t="s">
        <v>3364</v>
      </c>
      <c r="C369" s="8" t="s">
        <v>3707</v>
      </c>
      <c r="D369">
        <v>0</v>
      </c>
      <c r="E369" s="8" t="s">
        <v>3366</v>
      </c>
      <c r="F369" s="8" t="s">
        <v>21</v>
      </c>
      <c r="G369" s="8"/>
      <c r="H369" s="8" t="s">
        <v>3239</v>
      </c>
      <c r="I369" s="8" t="s">
        <v>6266</v>
      </c>
    </row>
    <row r="370" spans="1:9" ht="12.75" customHeight="1" x14ac:dyDescent="0.3">
      <c r="A370" s="8" t="s">
        <v>3342</v>
      </c>
      <c r="B370" s="8" t="s">
        <v>3367</v>
      </c>
      <c r="C370" s="8" t="s">
        <v>3708</v>
      </c>
      <c r="D370">
        <v>0</v>
      </c>
      <c r="E370" s="8" t="s">
        <v>3369</v>
      </c>
      <c r="F370" s="8" t="s">
        <v>21</v>
      </c>
      <c r="G370" s="8"/>
      <c r="H370" s="8" t="s">
        <v>3239</v>
      </c>
      <c r="I370" s="8" t="s">
        <v>6267</v>
      </c>
    </row>
    <row r="371" spans="1:9" ht="12.75" customHeight="1" x14ac:dyDescent="0.3">
      <c r="A371" s="8" t="s">
        <v>3370</v>
      </c>
      <c r="B371" s="8" t="s">
        <v>353</v>
      </c>
      <c r="C371" s="8" t="s">
        <v>3709</v>
      </c>
      <c r="D371">
        <v>5</v>
      </c>
      <c r="E371" s="8" t="s">
        <v>355</v>
      </c>
      <c r="F371" s="8" t="s">
        <v>21</v>
      </c>
      <c r="G371" s="8"/>
      <c r="H371" s="8" t="s">
        <v>3239</v>
      </c>
      <c r="I371" s="8" t="s">
        <v>6268</v>
      </c>
    </row>
    <row r="372" spans="1:9" ht="12.75" customHeight="1" x14ac:dyDescent="0.3">
      <c r="A372" s="8" t="s">
        <v>3372</v>
      </c>
      <c r="B372" s="8" t="s">
        <v>1009</v>
      </c>
      <c r="C372" s="8" t="s">
        <v>3710</v>
      </c>
      <c r="D372">
        <v>2.6</v>
      </c>
      <c r="E372" s="8" t="s">
        <v>1011</v>
      </c>
      <c r="F372" s="8" t="s">
        <v>21</v>
      </c>
      <c r="G372" s="8"/>
      <c r="H372" s="8" t="s">
        <v>3239</v>
      </c>
      <c r="I372" s="8" t="s">
        <v>6269</v>
      </c>
    </row>
    <row r="373" spans="1:9" ht="12.75" customHeight="1" x14ac:dyDescent="0.3">
      <c r="A373" s="8" t="s">
        <v>3374</v>
      </c>
      <c r="B373" s="8" t="s">
        <v>3711</v>
      </c>
      <c r="C373" s="8" t="s">
        <v>3712</v>
      </c>
      <c r="E373" s="8"/>
      <c r="F373" s="8" t="s">
        <v>21</v>
      </c>
      <c r="G373" s="8" t="s">
        <v>1824</v>
      </c>
      <c r="H373" s="8" t="s">
        <v>3236</v>
      </c>
      <c r="I373" s="8" t="s">
        <v>6270</v>
      </c>
    </row>
    <row r="374" spans="1:9" ht="12.75" customHeight="1" x14ac:dyDescent="0.3">
      <c r="A374" s="8" t="s">
        <v>3377</v>
      </c>
      <c r="B374" s="8" t="s">
        <v>344</v>
      </c>
      <c r="C374" s="8" t="s">
        <v>3713</v>
      </c>
      <c r="D374">
        <v>0.89</v>
      </c>
      <c r="E374" s="8" t="s">
        <v>346</v>
      </c>
      <c r="F374" s="8" t="s">
        <v>21</v>
      </c>
      <c r="G374" s="8"/>
      <c r="H374" s="8" t="s">
        <v>3239</v>
      </c>
      <c r="I374" s="8" t="s">
        <v>6271</v>
      </c>
    </row>
    <row r="375" spans="1:9" ht="12.75" customHeight="1" x14ac:dyDescent="0.3">
      <c r="A375" s="8" t="s">
        <v>3714</v>
      </c>
      <c r="B375" s="8" t="s">
        <v>3715</v>
      </c>
      <c r="C375" s="8" t="s">
        <v>3716</v>
      </c>
      <c r="E375" s="8"/>
      <c r="F375" s="8" t="s">
        <v>21</v>
      </c>
      <c r="G375" s="8" t="s">
        <v>54</v>
      </c>
      <c r="H375" s="8" t="s">
        <v>3236</v>
      </c>
      <c r="I375" s="8" t="s">
        <v>6272</v>
      </c>
    </row>
    <row r="376" spans="1:9" ht="12.75" customHeight="1" x14ac:dyDescent="0.3">
      <c r="A376" s="8" t="s">
        <v>3310</v>
      </c>
      <c r="B376" s="8" t="s">
        <v>23</v>
      </c>
      <c r="C376" s="8" t="s">
        <v>3717</v>
      </c>
      <c r="D376">
        <v>10</v>
      </c>
      <c r="E376" s="8" t="s">
        <v>25</v>
      </c>
      <c r="F376" s="8" t="s">
        <v>21</v>
      </c>
      <c r="G376" s="8"/>
      <c r="H376" s="8" t="s">
        <v>3239</v>
      </c>
      <c r="I376" s="8" t="s">
        <v>6273</v>
      </c>
    </row>
    <row r="377" spans="1:9" ht="12.75" customHeight="1" x14ac:dyDescent="0.3">
      <c r="A377" s="8" t="s">
        <v>3312</v>
      </c>
      <c r="B377" s="8" t="s">
        <v>26</v>
      </c>
      <c r="C377" s="8" t="s">
        <v>3718</v>
      </c>
      <c r="D377">
        <v>-1.5</v>
      </c>
      <c r="E377" s="8" t="s">
        <v>27</v>
      </c>
      <c r="F377" s="8" t="s">
        <v>21</v>
      </c>
      <c r="G377" s="8"/>
      <c r="H377" s="8" t="s">
        <v>3239</v>
      </c>
      <c r="I377" s="8" t="s">
        <v>6274</v>
      </c>
    </row>
    <row r="378" spans="1:9" ht="12.75" customHeight="1" x14ac:dyDescent="0.3">
      <c r="A378" s="8" t="s">
        <v>3314</v>
      </c>
      <c r="B378" s="8" t="s">
        <v>28</v>
      </c>
      <c r="C378" s="8" t="s">
        <v>3719</v>
      </c>
      <c r="D378">
        <v>3.6</v>
      </c>
      <c r="E378" s="8" t="s">
        <v>29</v>
      </c>
      <c r="F378" s="8" t="s">
        <v>21</v>
      </c>
      <c r="G378" s="8"/>
      <c r="H378" s="8" t="s">
        <v>3239</v>
      </c>
      <c r="I378" s="8" t="s">
        <v>6275</v>
      </c>
    </row>
    <row r="379" spans="1:9" ht="12.75" customHeight="1" x14ac:dyDescent="0.3">
      <c r="A379" s="8" t="s">
        <v>3316</v>
      </c>
      <c r="B379" s="8" t="s">
        <v>754</v>
      </c>
      <c r="C379" s="8" t="s">
        <v>3720</v>
      </c>
      <c r="D379">
        <v>3.6</v>
      </c>
      <c r="E379" s="8" t="s">
        <v>756</v>
      </c>
      <c r="F379" s="8" t="s">
        <v>21</v>
      </c>
      <c r="G379" s="8"/>
      <c r="H379" s="8" t="s">
        <v>3239</v>
      </c>
      <c r="I379" s="8" t="s">
        <v>6276</v>
      </c>
    </row>
    <row r="380" spans="1:9" ht="12.75" customHeight="1" x14ac:dyDescent="0.3">
      <c r="A380" s="8" t="s">
        <v>3318</v>
      </c>
      <c r="B380" s="8" t="s">
        <v>1054</v>
      </c>
      <c r="C380" s="8" t="s">
        <v>3721</v>
      </c>
      <c r="D380" t="s">
        <v>1376</v>
      </c>
      <c r="E380" s="8" t="s">
        <v>1054</v>
      </c>
      <c r="F380" s="8" t="s">
        <v>21</v>
      </c>
      <c r="G380" s="8"/>
      <c r="H380" s="8" t="s">
        <v>3239</v>
      </c>
      <c r="I380" s="8" t="s">
        <v>6277</v>
      </c>
    </row>
    <row r="381" spans="1:9" ht="12.75" customHeight="1" x14ac:dyDescent="0.3">
      <c r="A381" s="8" t="s">
        <v>3320</v>
      </c>
      <c r="B381" s="8" t="s">
        <v>3321</v>
      </c>
      <c r="C381" s="8" t="s">
        <v>3722</v>
      </c>
      <c r="D381">
        <v>10</v>
      </c>
      <c r="E381" s="8" t="s">
        <v>3323</v>
      </c>
      <c r="F381" s="8" t="s">
        <v>21</v>
      </c>
      <c r="G381" s="8"/>
      <c r="H381" s="8" t="s">
        <v>3239</v>
      </c>
      <c r="I381" s="8" t="s">
        <v>6278</v>
      </c>
    </row>
    <row r="382" spans="1:9" ht="12.75" customHeight="1" x14ac:dyDescent="0.3">
      <c r="A382" s="8" t="s">
        <v>3320</v>
      </c>
      <c r="B382" s="8" t="s">
        <v>3324</v>
      </c>
      <c r="C382" s="8" t="s">
        <v>3723</v>
      </c>
      <c r="D382">
        <v>1.5</v>
      </c>
      <c r="E382" s="8" t="s">
        <v>3326</v>
      </c>
      <c r="F382" s="8" t="s">
        <v>21</v>
      </c>
      <c r="G382" s="8"/>
      <c r="H382" s="8" t="s">
        <v>3239</v>
      </c>
      <c r="I382" s="8" t="s">
        <v>6279</v>
      </c>
    </row>
    <row r="383" spans="1:9" ht="12.75" customHeight="1" x14ac:dyDescent="0.3">
      <c r="A383" s="8" t="s">
        <v>3320</v>
      </c>
      <c r="B383" s="8" t="s">
        <v>3327</v>
      </c>
      <c r="C383" s="8" t="s">
        <v>3724</v>
      </c>
      <c r="D383">
        <v>3.6</v>
      </c>
      <c r="E383" s="8" t="s">
        <v>3329</v>
      </c>
      <c r="F383" s="8" t="s">
        <v>21</v>
      </c>
      <c r="G383" s="8"/>
      <c r="H383" s="8" t="s">
        <v>3239</v>
      </c>
      <c r="I383" s="8" t="s">
        <v>6280</v>
      </c>
    </row>
    <row r="384" spans="1:9" ht="12.75" customHeight="1" x14ac:dyDescent="0.3">
      <c r="A384" s="8" t="s">
        <v>3330</v>
      </c>
      <c r="B384" s="8" t="s">
        <v>1013</v>
      </c>
      <c r="C384" s="8" t="s">
        <v>3725</v>
      </c>
      <c r="D384">
        <v>2.8</v>
      </c>
      <c r="E384" s="8" t="s">
        <v>1015</v>
      </c>
      <c r="F384" s="8" t="s">
        <v>21</v>
      </c>
      <c r="G384" s="8"/>
      <c r="H384" s="8" t="s">
        <v>3239</v>
      </c>
      <c r="I384" s="8" t="s">
        <v>6281</v>
      </c>
    </row>
    <row r="385" spans="1:9" ht="12.75" customHeight="1" x14ac:dyDescent="0.3">
      <c r="A385" s="8" t="s">
        <v>3332</v>
      </c>
      <c r="B385" s="8" t="s">
        <v>1049</v>
      </c>
      <c r="C385" s="8" t="s">
        <v>3726</v>
      </c>
      <c r="D385" t="s">
        <v>1374</v>
      </c>
      <c r="E385" s="8" t="s">
        <v>1049</v>
      </c>
      <c r="F385" s="8" t="s">
        <v>21</v>
      </c>
      <c r="G385" s="8"/>
      <c r="H385" s="8" t="s">
        <v>3239</v>
      </c>
      <c r="I385" s="8" t="s">
        <v>6282</v>
      </c>
    </row>
    <row r="386" spans="1:9" ht="12.75" customHeight="1" x14ac:dyDescent="0.3">
      <c r="A386" s="8" t="s">
        <v>3334</v>
      </c>
      <c r="B386" s="8" t="s">
        <v>32</v>
      </c>
      <c r="C386" s="8" t="s">
        <v>3727</v>
      </c>
      <c r="D386">
        <v>1.2</v>
      </c>
      <c r="E386" s="8" t="s">
        <v>33</v>
      </c>
      <c r="F386" s="8" t="s">
        <v>21</v>
      </c>
      <c r="G386" s="8"/>
      <c r="H386" s="8" t="s">
        <v>3239</v>
      </c>
      <c r="I386" s="8" t="s">
        <v>6283</v>
      </c>
    </row>
    <row r="387" spans="1:9" ht="12.75" customHeight="1" x14ac:dyDescent="0.3">
      <c r="A387" s="8" t="s">
        <v>3336</v>
      </c>
      <c r="B387" s="8" t="s">
        <v>36</v>
      </c>
      <c r="C387" s="8" t="s">
        <v>3728</v>
      </c>
      <c r="D387">
        <v>4450</v>
      </c>
      <c r="E387" s="8" t="s">
        <v>37</v>
      </c>
      <c r="F387" s="8" t="s">
        <v>21</v>
      </c>
      <c r="G387" s="8"/>
      <c r="H387" s="8" t="s">
        <v>3239</v>
      </c>
      <c r="I387" s="8" t="s">
        <v>6284</v>
      </c>
    </row>
    <row r="388" spans="1:9" ht="12.75" customHeight="1" x14ac:dyDescent="0.3">
      <c r="A388" s="8" t="s">
        <v>3338</v>
      </c>
      <c r="B388" s="8" t="s">
        <v>634</v>
      </c>
      <c r="C388" s="8" t="s">
        <v>3729</v>
      </c>
      <c r="D388">
        <v>4450</v>
      </c>
      <c r="E388" s="8" t="s">
        <v>636</v>
      </c>
      <c r="F388" s="8" t="s">
        <v>21</v>
      </c>
      <c r="G388" s="8"/>
      <c r="H388" s="8" t="s">
        <v>3239</v>
      </c>
      <c r="I388" s="8" t="s">
        <v>6285</v>
      </c>
    </row>
    <row r="389" spans="1:9" ht="12.75" customHeight="1" x14ac:dyDescent="0.3">
      <c r="A389" s="8" t="s">
        <v>3340</v>
      </c>
      <c r="B389" s="8" t="s">
        <v>39</v>
      </c>
      <c r="C389" s="8" t="s">
        <v>3730</v>
      </c>
      <c r="D389">
        <v>0</v>
      </c>
      <c r="E389" s="8" t="s">
        <v>40</v>
      </c>
      <c r="F389" s="8" t="s">
        <v>21</v>
      </c>
      <c r="G389" s="8"/>
      <c r="H389" s="8" t="s">
        <v>3239</v>
      </c>
      <c r="I389" s="8" t="s">
        <v>6286</v>
      </c>
    </row>
    <row r="390" spans="1:9" ht="12.75" customHeight="1" x14ac:dyDescent="0.3">
      <c r="A390" s="8" t="s">
        <v>3342</v>
      </c>
      <c r="B390" s="8" t="s">
        <v>3343</v>
      </c>
      <c r="C390" s="8" t="s">
        <v>3731</v>
      </c>
      <c r="D390">
        <v>0</v>
      </c>
      <c r="E390" s="8" t="s">
        <v>3345</v>
      </c>
      <c r="F390" s="8" t="s">
        <v>21</v>
      </c>
      <c r="G390" s="8"/>
      <c r="H390" s="8" t="s">
        <v>3239</v>
      </c>
      <c r="I390" s="8" t="s">
        <v>6287</v>
      </c>
    </row>
    <row r="391" spans="1:9" ht="12.75" customHeight="1" x14ac:dyDescent="0.3">
      <c r="A391" s="8" t="s">
        <v>3342</v>
      </c>
      <c r="B391" s="8" t="s">
        <v>3346</v>
      </c>
      <c r="C391" s="8" t="s">
        <v>3732</v>
      </c>
      <c r="D391">
        <v>0</v>
      </c>
      <c r="E391" s="8" t="s">
        <v>3348</v>
      </c>
      <c r="F391" s="8" t="s">
        <v>21</v>
      </c>
      <c r="G391" s="8"/>
      <c r="H391" s="8" t="s">
        <v>3239</v>
      </c>
      <c r="I391" s="8" t="s">
        <v>6288</v>
      </c>
    </row>
    <row r="392" spans="1:9" ht="12.75" customHeight="1" x14ac:dyDescent="0.3">
      <c r="A392" s="8" t="s">
        <v>3342</v>
      </c>
      <c r="B392" s="8" t="s">
        <v>3349</v>
      </c>
      <c r="C392" s="8" t="s">
        <v>3733</v>
      </c>
      <c r="D392">
        <v>1</v>
      </c>
      <c r="E392" s="8" t="s">
        <v>3351</v>
      </c>
      <c r="F392" s="8" t="s">
        <v>21</v>
      </c>
      <c r="G392" s="8"/>
      <c r="H392" s="8" t="s">
        <v>3239</v>
      </c>
      <c r="I392" s="8" t="s">
        <v>6289</v>
      </c>
    </row>
    <row r="393" spans="1:9" ht="12.75" customHeight="1" x14ac:dyDescent="0.3">
      <c r="A393" s="8" t="s">
        <v>3342</v>
      </c>
      <c r="B393" s="8" t="s">
        <v>3352</v>
      </c>
      <c r="C393" s="8" t="s">
        <v>3734</v>
      </c>
      <c r="D393">
        <v>0</v>
      </c>
      <c r="E393" s="8" t="s">
        <v>3354</v>
      </c>
      <c r="F393" s="8" t="s">
        <v>21</v>
      </c>
      <c r="G393" s="8"/>
      <c r="H393" s="8" t="s">
        <v>3239</v>
      </c>
      <c r="I393" s="8" t="s">
        <v>6290</v>
      </c>
    </row>
    <row r="394" spans="1:9" ht="12.75" customHeight="1" x14ac:dyDescent="0.3">
      <c r="A394" s="8" t="s">
        <v>3342</v>
      </c>
      <c r="B394" s="8" t="s">
        <v>3355</v>
      </c>
      <c r="C394" s="8" t="s">
        <v>3735</v>
      </c>
      <c r="D394">
        <v>1</v>
      </c>
      <c r="E394" s="8" t="s">
        <v>3357</v>
      </c>
      <c r="F394" s="8" t="s">
        <v>21</v>
      </c>
      <c r="G394" s="8"/>
      <c r="H394" s="8" t="s">
        <v>3239</v>
      </c>
      <c r="I394" s="8" t="s">
        <v>6291</v>
      </c>
    </row>
    <row r="395" spans="1:9" ht="12.75" customHeight="1" x14ac:dyDescent="0.3">
      <c r="A395" s="8" t="s">
        <v>3342</v>
      </c>
      <c r="B395" s="8" t="s">
        <v>3358</v>
      </c>
      <c r="C395" s="8" t="s">
        <v>3736</v>
      </c>
      <c r="D395">
        <v>0</v>
      </c>
      <c r="E395" s="8" t="s">
        <v>3360</v>
      </c>
      <c r="F395" s="8" t="s">
        <v>21</v>
      </c>
      <c r="G395" s="8"/>
      <c r="H395" s="8" t="s">
        <v>3239</v>
      </c>
      <c r="I395" s="8" t="s">
        <v>6292</v>
      </c>
    </row>
    <row r="396" spans="1:9" ht="12.75" customHeight="1" x14ac:dyDescent="0.3">
      <c r="A396" s="8" t="s">
        <v>3342</v>
      </c>
      <c r="B396" s="8" t="s">
        <v>3361</v>
      </c>
      <c r="C396" s="8" t="s">
        <v>3737</v>
      </c>
      <c r="D396">
        <v>-1</v>
      </c>
      <c r="E396" s="8" t="s">
        <v>3363</v>
      </c>
      <c r="F396" s="8" t="s">
        <v>21</v>
      </c>
      <c r="G396" s="8"/>
      <c r="H396" s="8" t="s">
        <v>3239</v>
      </c>
      <c r="I396" s="8" t="s">
        <v>6293</v>
      </c>
    </row>
    <row r="397" spans="1:9" ht="12.75" customHeight="1" x14ac:dyDescent="0.3">
      <c r="A397" s="8" t="s">
        <v>3342</v>
      </c>
      <c r="B397" s="8" t="s">
        <v>3364</v>
      </c>
      <c r="C397" s="8" t="s">
        <v>3738</v>
      </c>
      <c r="D397">
        <v>0</v>
      </c>
      <c r="E397" s="8" t="s">
        <v>3366</v>
      </c>
      <c r="F397" s="8" t="s">
        <v>21</v>
      </c>
      <c r="G397" s="8"/>
      <c r="H397" s="8" t="s">
        <v>3239</v>
      </c>
      <c r="I397" s="8" t="s">
        <v>6294</v>
      </c>
    </row>
    <row r="398" spans="1:9" ht="12.75" customHeight="1" x14ac:dyDescent="0.3">
      <c r="A398" s="8" t="s">
        <v>3342</v>
      </c>
      <c r="B398" s="8" t="s">
        <v>3367</v>
      </c>
      <c r="C398" s="8" t="s">
        <v>3739</v>
      </c>
      <c r="D398">
        <v>0</v>
      </c>
      <c r="E398" s="8" t="s">
        <v>3369</v>
      </c>
      <c r="F398" s="8" t="s">
        <v>21</v>
      </c>
      <c r="G398" s="8"/>
      <c r="H398" s="8" t="s">
        <v>3239</v>
      </c>
      <c r="I398" s="8" t="s">
        <v>6295</v>
      </c>
    </row>
    <row r="399" spans="1:9" ht="12.75" customHeight="1" x14ac:dyDescent="0.3">
      <c r="A399" s="8" t="s">
        <v>3370</v>
      </c>
      <c r="B399" s="8" t="s">
        <v>353</v>
      </c>
      <c r="C399" s="8" t="s">
        <v>3740</v>
      </c>
      <c r="D399">
        <v>5</v>
      </c>
      <c r="E399" s="8" t="s">
        <v>355</v>
      </c>
      <c r="F399" s="8" t="s">
        <v>21</v>
      </c>
      <c r="G399" s="8"/>
      <c r="H399" s="8" t="s">
        <v>3239</v>
      </c>
      <c r="I399" s="8" t="s">
        <v>6296</v>
      </c>
    </row>
    <row r="400" spans="1:9" ht="12.75" customHeight="1" x14ac:dyDescent="0.3">
      <c r="A400" s="8" t="s">
        <v>3372</v>
      </c>
      <c r="B400" s="8" t="s">
        <v>1009</v>
      </c>
      <c r="C400" s="8" t="s">
        <v>3741</v>
      </c>
      <c r="D400">
        <v>2.6</v>
      </c>
      <c r="E400" s="8" t="s">
        <v>1011</v>
      </c>
      <c r="F400" s="8" t="s">
        <v>21</v>
      </c>
      <c r="G400" s="8"/>
      <c r="H400" s="8" t="s">
        <v>3239</v>
      </c>
      <c r="I400" s="8" t="s">
        <v>6297</v>
      </c>
    </row>
    <row r="401" spans="1:9" ht="12.75" customHeight="1" x14ac:dyDescent="0.3">
      <c r="A401" s="8" t="s">
        <v>3374</v>
      </c>
      <c r="B401" s="8" t="s">
        <v>3742</v>
      </c>
      <c r="C401" s="8" t="s">
        <v>3743</v>
      </c>
      <c r="E401" s="8"/>
      <c r="F401" s="8" t="s">
        <v>21</v>
      </c>
      <c r="G401" s="8" t="s">
        <v>1824</v>
      </c>
      <c r="H401" s="8" t="s">
        <v>3236</v>
      </c>
      <c r="I401" s="8" t="s">
        <v>6298</v>
      </c>
    </row>
    <row r="402" spans="1:9" ht="12.75" customHeight="1" x14ac:dyDescent="0.3">
      <c r="A402" s="8" t="s">
        <v>3377</v>
      </c>
      <c r="B402" s="8" t="s">
        <v>344</v>
      </c>
      <c r="C402" s="8" t="s">
        <v>3744</v>
      </c>
      <c r="D402">
        <v>0.89</v>
      </c>
      <c r="E402" s="8" t="s">
        <v>346</v>
      </c>
      <c r="F402" s="8" t="s">
        <v>21</v>
      </c>
      <c r="G402" s="8"/>
      <c r="H402" s="8" t="s">
        <v>3239</v>
      </c>
      <c r="I402" s="8" t="s">
        <v>6299</v>
      </c>
    </row>
    <row r="403" spans="1:9" ht="12.75" customHeight="1" x14ac:dyDescent="0.3">
      <c r="A403" s="8" t="s">
        <v>3745</v>
      </c>
      <c r="B403" s="8" t="s">
        <v>3746</v>
      </c>
      <c r="C403" s="8" t="s">
        <v>3747</v>
      </c>
      <c r="E403" s="8"/>
      <c r="F403" s="8" t="s">
        <v>21</v>
      </c>
      <c r="G403" s="8" t="s">
        <v>54</v>
      </c>
      <c r="H403" s="8" t="s">
        <v>3236</v>
      </c>
      <c r="I403" s="8" t="s">
        <v>6300</v>
      </c>
    </row>
    <row r="404" spans="1:9" ht="12.75" customHeight="1" x14ac:dyDescent="0.3">
      <c r="A404" s="8" t="s">
        <v>3310</v>
      </c>
      <c r="B404" s="8" t="s">
        <v>23</v>
      </c>
      <c r="C404" s="8" t="s">
        <v>3748</v>
      </c>
      <c r="D404">
        <v>25</v>
      </c>
      <c r="E404" s="8" t="s">
        <v>25</v>
      </c>
      <c r="F404" s="8" t="s">
        <v>21</v>
      </c>
      <c r="G404" s="8"/>
      <c r="H404" s="8" t="s">
        <v>3239</v>
      </c>
      <c r="I404" s="8" t="s">
        <v>6301</v>
      </c>
    </row>
    <row r="405" spans="1:9" ht="12.75" customHeight="1" x14ac:dyDescent="0.3">
      <c r="A405" s="8" t="s">
        <v>3312</v>
      </c>
      <c r="B405" s="8" t="s">
        <v>26</v>
      </c>
      <c r="C405" s="8" t="s">
        <v>3749</v>
      </c>
      <c r="D405">
        <v>5</v>
      </c>
      <c r="E405" s="8" t="s">
        <v>27</v>
      </c>
      <c r="F405" s="8" t="s">
        <v>21</v>
      </c>
      <c r="G405" s="8"/>
      <c r="H405" s="8" t="s">
        <v>3239</v>
      </c>
      <c r="I405" s="8" t="s">
        <v>6302</v>
      </c>
    </row>
    <row r="406" spans="1:9" ht="12.75" customHeight="1" x14ac:dyDescent="0.3">
      <c r="A406" s="8" t="s">
        <v>3314</v>
      </c>
      <c r="B406" s="8" t="s">
        <v>28</v>
      </c>
      <c r="C406" s="8" t="s">
        <v>3750</v>
      </c>
      <c r="D406">
        <v>1.8</v>
      </c>
      <c r="E406" s="8" t="s">
        <v>29</v>
      </c>
      <c r="F406" s="8" t="s">
        <v>21</v>
      </c>
      <c r="G406" s="8"/>
      <c r="H406" s="8" t="s">
        <v>3239</v>
      </c>
      <c r="I406" s="8" t="s">
        <v>6303</v>
      </c>
    </row>
    <row r="407" spans="1:9" ht="12.75" customHeight="1" x14ac:dyDescent="0.3">
      <c r="A407" s="8" t="s">
        <v>3316</v>
      </c>
      <c r="B407" s="8" t="s">
        <v>754</v>
      </c>
      <c r="C407" s="8" t="s">
        <v>3751</v>
      </c>
      <c r="D407">
        <v>1.8</v>
      </c>
      <c r="E407" s="8" t="s">
        <v>756</v>
      </c>
      <c r="F407" s="8" t="s">
        <v>21</v>
      </c>
      <c r="G407" s="8"/>
      <c r="H407" s="8" t="s">
        <v>3239</v>
      </c>
      <c r="I407" s="8" t="s">
        <v>6304</v>
      </c>
    </row>
    <row r="408" spans="1:9" ht="12.75" customHeight="1" x14ac:dyDescent="0.3">
      <c r="A408" s="8" t="s">
        <v>3318</v>
      </c>
      <c r="B408" s="8" t="s">
        <v>1054</v>
      </c>
      <c r="C408" s="8" t="s">
        <v>3752</v>
      </c>
      <c r="D408" t="s">
        <v>1554</v>
      </c>
      <c r="E408" s="8" t="s">
        <v>1054</v>
      </c>
      <c r="F408" s="8" t="s">
        <v>21</v>
      </c>
      <c r="G408" s="8"/>
      <c r="H408" s="8" t="s">
        <v>3239</v>
      </c>
      <c r="I408" s="8" t="s">
        <v>6305</v>
      </c>
    </row>
    <row r="409" spans="1:9" ht="12.75" customHeight="1" x14ac:dyDescent="0.3">
      <c r="A409" s="8" t="s">
        <v>3320</v>
      </c>
      <c r="B409" s="8" t="s">
        <v>3321</v>
      </c>
      <c r="C409" s="8" t="s">
        <v>3753</v>
      </c>
      <c r="D409">
        <v>25</v>
      </c>
      <c r="E409" s="8" t="s">
        <v>3323</v>
      </c>
      <c r="F409" s="8" t="s">
        <v>21</v>
      </c>
      <c r="G409" s="8"/>
      <c r="H409" s="8" t="s">
        <v>3239</v>
      </c>
      <c r="I409" s="8" t="s">
        <v>6306</v>
      </c>
    </row>
    <row r="410" spans="1:9" ht="12.75" customHeight="1" x14ac:dyDescent="0.3">
      <c r="A410" s="8" t="s">
        <v>3320</v>
      </c>
      <c r="B410" s="8" t="s">
        <v>3324</v>
      </c>
      <c r="C410" s="8" t="s">
        <v>3754</v>
      </c>
      <c r="D410">
        <v>5</v>
      </c>
      <c r="E410" s="8" t="s">
        <v>3326</v>
      </c>
      <c r="F410" s="8" t="s">
        <v>21</v>
      </c>
      <c r="G410" s="8"/>
      <c r="H410" s="8" t="s">
        <v>3239</v>
      </c>
      <c r="I410" s="8" t="s">
        <v>6307</v>
      </c>
    </row>
    <row r="411" spans="1:9" ht="12.75" customHeight="1" x14ac:dyDescent="0.3">
      <c r="A411" s="8" t="s">
        <v>3320</v>
      </c>
      <c r="B411" s="8" t="s">
        <v>3327</v>
      </c>
      <c r="C411" s="8" t="s">
        <v>3755</v>
      </c>
      <c r="D411">
        <v>1.8</v>
      </c>
      <c r="E411" s="8" t="s">
        <v>3329</v>
      </c>
      <c r="F411" s="8" t="s">
        <v>21</v>
      </c>
      <c r="G411" s="8"/>
      <c r="H411" s="8" t="s">
        <v>3239</v>
      </c>
      <c r="I411" s="8" t="s">
        <v>6308</v>
      </c>
    </row>
    <row r="412" spans="1:9" ht="12.75" customHeight="1" x14ac:dyDescent="0.3">
      <c r="A412" s="8" t="s">
        <v>3330</v>
      </c>
      <c r="B412" s="8" t="s">
        <v>1013</v>
      </c>
      <c r="C412" s="8" t="s">
        <v>3756</v>
      </c>
      <c r="D412">
        <v>2.8</v>
      </c>
      <c r="E412" s="8" t="s">
        <v>1015</v>
      </c>
      <c r="F412" s="8" t="s">
        <v>21</v>
      </c>
      <c r="G412" s="8"/>
      <c r="H412" s="8" t="s">
        <v>3239</v>
      </c>
      <c r="I412" s="8" t="s">
        <v>6309</v>
      </c>
    </row>
    <row r="413" spans="1:9" ht="12.75" customHeight="1" x14ac:dyDescent="0.3">
      <c r="A413" s="8" t="s">
        <v>3332</v>
      </c>
      <c r="B413" s="8" t="s">
        <v>1049</v>
      </c>
      <c r="C413" s="8" t="s">
        <v>3757</v>
      </c>
      <c r="D413" t="s">
        <v>1374</v>
      </c>
      <c r="E413" s="8" t="s">
        <v>1049</v>
      </c>
      <c r="F413" s="8" t="s">
        <v>21</v>
      </c>
      <c r="G413" s="8"/>
      <c r="H413" s="8" t="s">
        <v>3239</v>
      </c>
      <c r="I413" s="8" t="s">
        <v>6310</v>
      </c>
    </row>
    <row r="414" spans="1:9" ht="12.75" customHeight="1" x14ac:dyDescent="0.3">
      <c r="A414" s="8" t="s">
        <v>3334</v>
      </c>
      <c r="B414" s="8" t="s">
        <v>32</v>
      </c>
      <c r="C414" s="8" t="s">
        <v>3758</v>
      </c>
      <c r="D414">
        <v>1.8</v>
      </c>
      <c r="E414" s="8" t="s">
        <v>33</v>
      </c>
      <c r="F414" s="8" t="s">
        <v>21</v>
      </c>
      <c r="G414" s="8"/>
      <c r="H414" s="8" t="s">
        <v>3239</v>
      </c>
      <c r="I414" s="8" t="s">
        <v>6311</v>
      </c>
    </row>
    <row r="415" spans="1:9" ht="12.75" customHeight="1" x14ac:dyDescent="0.3">
      <c r="A415" s="8" t="s">
        <v>3336</v>
      </c>
      <c r="B415" s="8" t="s">
        <v>36</v>
      </c>
      <c r="C415" s="8" t="s">
        <v>3759</v>
      </c>
      <c r="D415">
        <v>0</v>
      </c>
      <c r="E415" s="8" t="s">
        <v>37</v>
      </c>
      <c r="F415" s="8" t="s">
        <v>21</v>
      </c>
      <c r="G415" s="8"/>
      <c r="H415" s="8" t="s">
        <v>3239</v>
      </c>
      <c r="I415" s="8" t="s">
        <v>6312</v>
      </c>
    </row>
    <row r="416" spans="1:9" ht="12.75" customHeight="1" x14ac:dyDescent="0.3">
      <c r="A416" s="8" t="s">
        <v>3338</v>
      </c>
      <c r="B416" s="8" t="s">
        <v>634</v>
      </c>
      <c r="C416" s="8" t="s">
        <v>3760</v>
      </c>
      <c r="D416">
        <v>0</v>
      </c>
      <c r="E416" s="8" t="s">
        <v>636</v>
      </c>
      <c r="F416" s="8" t="s">
        <v>21</v>
      </c>
      <c r="G416" s="8"/>
      <c r="H416" s="8" t="s">
        <v>3239</v>
      </c>
      <c r="I416" s="8" t="s">
        <v>6313</v>
      </c>
    </row>
    <row r="417" spans="1:9" ht="12.75" customHeight="1" x14ac:dyDescent="0.3">
      <c r="A417" s="8" t="s">
        <v>3340</v>
      </c>
      <c r="B417" s="8" t="s">
        <v>39</v>
      </c>
      <c r="C417" s="8" t="s">
        <v>3761</v>
      </c>
      <c r="D417">
        <v>0</v>
      </c>
      <c r="E417" s="8" t="s">
        <v>40</v>
      </c>
      <c r="F417" s="8" t="s">
        <v>21</v>
      </c>
      <c r="G417" s="8"/>
      <c r="H417" s="8" t="s">
        <v>3239</v>
      </c>
      <c r="I417" s="8" t="s">
        <v>6314</v>
      </c>
    </row>
    <row r="418" spans="1:9" ht="12.75" customHeight="1" x14ac:dyDescent="0.3">
      <c r="A418" s="8" t="s">
        <v>3342</v>
      </c>
      <c r="B418" s="8" t="s">
        <v>3343</v>
      </c>
      <c r="C418" s="8" t="s">
        <v>3762</v>
      </c>
      <c r="D418">
        <v>0</v>
      </c>
      <c r="E418" s="8" t="s">
        <v>3345</v>
      </c>
      <c r="F418" s="8" t="s">
        <v>21</v>
      </c>
      <c r="G418" s="8"/>
      <c r="H418" s="8" t="s">
        <v>3239</v>
      </c>
      <c r="I418" s="8" t="s">
        <v>6315</v>
      </c>
    </row>
    <row r="419" spans="1:9" ht="12.75" customHeight="1" x14ac:dyDescent="0.3">
      <c r="A419" s="8" t="s">
        <v>3342</v>
      </c>
      <c r="B419" s="8" t="s">
        <v>3346</v>
      </c>
      <c r="C419" s="8" t="s">
        <v>3763</v>
      </c>
      <c r="D419">
        <v>0</v>
      </c>
      <c r="E419" s="8" t="s">
        <v>3348</v>
      </c>
      <c r="F419" s="8" t="s">
        <v>21</v>
      </c>
      <c r="G419" s="8"/>
      <c r="H419" s="8" t="s">
        <v>3239</v>
      </c>
      <c r="I419" s="8" t="s">
        <v>6316</v>
      </c>
    </row>
    <row r="420" spans="1:9" ht="12.75" customHeight="1" x14ac:dyDescent="0.3">
      <c r="A420" s="8" t="s">
        <v>3342</v>
      </c>
      <c r="B420" s="8" t="s">
        <v>3349</v>
      </c>
      <c r="C420" s="8" t="s">
        <v>3764</v>
      </c>
      <c r="D420">
        <v>1</v>
      </c>
      <c r="E420" s="8" t="s">
        <v>3351</v>
      </c>
      <c r="F420" s="8" t="s">
        <v>21</v>
      </c>
      <c r="G420" s="8"/>
      <c r="H420" s="8" t="s">
        <v>3239</v>
      </c>
      <c r="I420" s="8" t="s">
        <v>6317</v>
      </c>
    </row>
    <row r="421" spans="1:9" ht="12.75" customHeight="1" x14ac:dyDescent="0.3">
      <c r="A421" s="8" t="s">
        <v>3342</v>
      </c>
      <c r="B421" s="8" t="s">
        <v>3352</v>
      </c>
      <c r="C421" s="8" t="s">
        <v>3765</v>
      </c>
      <c r="D421">
        <v>0</v>
      </c>
      <c r="E421" s="8" t="s">
        <v>3354</v>
      </c>
      <c r="F421" s="8" t="s">
        <v>21</v>
      </c>
      <c r="G421" s="8"/>
      <c r="H421" s="8" t="s">
        <v>3239</v>
      </c>
      <c r="I421" s="8" t="s">
        <v>6318</v>
      </c>
    </row>
    <row r="422" spans="1:9" ht="12.75" customHeight="1" x14ac:dyDescent="0.3">
      <c r="A422" s="8" t="s">
        <v>3342</v>
      </c>
      <c r="B422" s="8" t="s">
        <v>3355</v>
      </c>
      <c r="C422" s="8" t="s">
        <v>3766</v>
      </c>
      <c r="D422">
        <v>1</v>
      </c>
      <c r="E422" s="8" t="s">
        <v>3357</v>
      </c>
      <c r="F422" s="8" t="s">
        <v>21</v>
      </c>
      <c r="G422" s="8"/>
      <c r="H422" s="8" t="s">
        <v>3239</v>
      </c>
      <c r="I422" s="8" t="s">
        <v>6319</v>
      </c>
    </row>
    <row r="423" spans="1:9" ht="12.75" customHeight="1" x14ac:dyDescent="0.3">
      <c r="A423" s="8" t="s">
        <v>3342</v>
      </c>
      <c r="B423" s="8" t="s">
        <v>3358</v>
      </c>
      <c r="C423" s="8" t="s">
        <v>3767</v>
      </c>
      <c r="D423">
        <v>0</v>
      </c>
      <c r="E423" s="8" t="s">
        <v>3360</v>
      </c>
      <c r="F423" s="8" t="s">
        <v>21</v>
      </c>
      <c r="G423" s="8"/>
      <c r="H423" s="8" t="s">
        <v>3239</v>
      </c>
      <c r="I423" s="8" t="s">
        <v>6320</v>
      </c>
    </row>
    <row r="424" spans="1:9" ht="12.75" customHeight="1" x14ac:dyDescent="0.3">
      <c r="A424" s="8" t="s">
        <v>3342</v>
      </c>
      <c r="B424" s="8" t="s">
        <v>3361</v>
      </c>
      <c r="C424" s="8" t="s">
        <v>3768</v>
      </c>
      <c r="D424">
        <v>-1</v>
      </c>
      <c r="E424" s="8" t="s">
        <v>3363</v>
      </c>
      <c r="F424" s="8" t="s">
        <v>21</v>
      </c>
      <c r="G424" s="8"/>
      <c r="H424" s="8" t="s">
        <v>3239</v>
      </c>
      <c r="I424" s="8" t="s">
        <v>6321</v>
      </c>
    </row>
    <row r="425" spans="1:9" ht="12.75" customHeight="1" x14ac:dyDescent="0.3">
      <c r="A425" s="8" t="s">
        <v>3342</v>
      </c>
      <c r="B425" s="8" t="s">
        <v>3364</v>
      </c>
      <c r="C425" s="8" t="s">
        <v>3769</v>
      </c>
      <c r="D425">
        <v>0</v>
      </c>
      <c r="E425" s="8" t="s">
        <v>3366</v>
      </c>
      <c r="F425" s="8" t="s">
        <v>21</v>
      </c>
      <c r="G425" s="8"/>
      <c r="H425" s="8" t="s">
        <v>3239</v>
      </c>
      <c r="I425" s="8" t="s">
        <v>6322</v>
      </c>
    </row>
    <row r="426" spans="1:9" ht="12.75" customHeight="1" x14ac:dyDescent="0.3">
      <c r="A426" s="8" t="s">
        <v>3342</v>
      </c>
      <c r="B426" s="8" t="s">
        <v>3367</v>
      </c>
      <c r="C426" s="8" t="s">
        <v>3770</v>
      </c>
      <c r="D426">
        <v>0</v>
      </c>
      <c r="E426" s="8" t="s">
        <v>3369</v>
      </c>
      <c r="F426" s="8" t="s">
        <v>21</v>
      </c>
      <c r="G426" s="8"/>
      <c r="H426" s="8" t="s">
        <v>3239</v>
      </c>
      <c r="I426" s="8" t="s">
        <v>6323</v>
      </c>
    </row>
    <row r="427" spans="1:9" ht="12.75" customHeight="1" x14ac:dyDescent="0.3">
      <c r="A427" s="8" t="s">
        <v>3370</v>
      </c>
      <c r="B427" s="8" t="s">
        <v>353</v>
      </c>
      <c r="C427" s="8" t="s">
        <v>3771</v>
      </c>
      <c r="D427">
        <v>15</v>
      </c>
      <c r="E427" s="8" t="s">
        <v>355</v>
      </c>
      <c r="F427" s="8" t="s">
        <v>21</v>
      </c>
      <c r="G427" s="8"/>
      <c r="H427" s="8" t="s">
        <v>3239</v>
      </c>
      <c r="I427" s="8" t="s">
        <v>6324</v>
      </c>
    </row>
    <row r="428" spans="1:9" ht="12.75" customHeight="1" x14ac:dyDescent="0.3">
      <c r="A428" s="8" t="s">
        <v>3372</v>
      </c>
      <c r="B428" s="8" t="s">
        <v>1009</v>
      </c>
      <c r="C428" s="8" t="s">
        <v>3772</v>
      </c>
      <c r="D428">
        <v>3</v>
      </c>
      <c r="E428" s="8" t="s">
        <v>1011</v>
      </c>
      <c r="F428" s="8" t="s">
        <v>21</v>
      </c>
      <c r="G428" s="8"/>
      <c r="H428" s="8" t="s">
        <v>3239</v>
      </c>
      <c r="I428" s="8" t="s">
        <v>6325</v>
      </c>
    </row>
    <row r="429" spans="1:9" ht="12.75" customHeight="1" x14ac:dyDescent="0.3">
      <c r="A429" s="8" t="s">
        <v>3773</v>
      </c>
      <c r="B429" s="8" t="s">
        <v>3774</v>
      </c>
      <c r="C429" s="8" t="s">
        <v>3775</v>
      </c>
      <c r="E429" s="8"/>
      <c r="F429" s="8" t="s">
        <v>21</v>
      </c>
      <c r="G429" s="8" t="s">
        <v>54</v>
      </c>
      <c r="H429" s="8" t="s">
        <v>3236</v>
      </c>
      <c r="I429" s="8" t="s">
        <v>6326</v>
      </c>
    </row>
    <row r="430" spans="1:9" ht="12.75" customHeight="1" x14ac:dyDescent="0.3">
      <c r="A430" s="8" t="s">
        <v>3310</v>
      </c>
      <c r="B430" s="8" t="s">
        <v>23</v>
      </c>
      <c r="C430" s="8" t="s">
        <v>3776</v>
      </c>
      <c r="D430">
        <v>19</v>
      </c>
      <c r="E430" s="8" t="s">
        <v>25</v>
      </c>
      <c r="F430" s="8" t="s">
        <v>21</v>
      </c>
      <c r="G430" s="8"/>
      <c r="H430" s="8" t="s">
        <v>3239</v>
      </c>
      <c r="I430" s="8" t="s">
        <v>6327</v>
      </c>
    </row>
    <row r="431" spans="1:9" ht="12.75" customHeight="1" x14ac:dyDescent="0.3">
      <c r="A431" s="8" t="s">
        <v>3312</v>
      </c>
      <c r="B431" s="8" t="s">
        <v>26</v>
      </c>
      <c r="C431" s="8" t="s">
        <v>3777</v>
      </c>
      <c r="D431">
        <v>5.5</v>
      </c>
      <c r="E431" s="8" t="s">
        <v>27</v>
      </c>
      <c r="F431" s="8" t="s">
        <v>21</v>
      </c>
      <c r="G431" s="8"/>
      <c r="H431" s="8" t="s">
        <v>3239</v>
      </c>
      <c r="I431" s="8" t="s">
        <v>6328</v>
      </c>
    </row>
    <row r="432" spans="1:9" ht="12.75" customHeight="1" x14ac:dyDescent="0.3">
      <c r="A432" s="8" t="s">
        <v>3314</v>
      </c>
      <c r="B432" s="8" t="s">
        <v>28</v>
      </c>
      <c r="C432" s="8" t="s">
        <v>3778</v>
      </c>
      <c r="D432">
        <v>1.8</v>
      </c>
      <c r="E432" s="8" t="s">
        <v>29</v>
      </c>
      <c r="F432" s="8" t="s">
        <v>21</v>
      </c>
      <c r="G432" s="8"/>
      <c r="H432" s="8" t="s">
        <v>3239</v>
      </c>
      <c r="I432" s="8" t="s">
        <v>6329</v>
      </c>
    </row>
    <row r="433" spans="1:9" ht="12.75" customHeight="1" x14ac:dyDescent="0.3">
      <c r="A433" s="8" t="s">
        <v>3316</v>
      </c>
      <c r="B433" s="8" t="s">
        <v>754</v>
      </c>
      <c r="C433" s="8" t="s">
        <v>3779</v>
      </c>
      <c r="D433">
        <v>1.8</v>
      </c>
      <c r="E433" s="8" t="s">
        <v>756</v>
      </c>
      <c r="F433" s="8" t="s">
        <v>21</v>
      </c>
      <c r="G433" s="8"/>
      <c r="H433" s="8" t="s">
        <v>3239</v>
      </c>
      <c r="I433" s="8" t="s">
        <v>6330</v>
      </c>
    </row>
    <row r="434" spans="1:9" ht="12.75" customHeight="1" x14ac:dyDescent="0.3">
      <c r="A434" s="8" t="s">
        <v>3318</v>
      </c>
      <c r="B434" s="8" t="s">
        <v>1054</v>
      </c>
      <c r="C434" s="8" t="s">
        <v>3780</v>
      </c>
      <c r="D434" t="s">
        <v>1376</v>
      </c>
      <c r="E434" s="8" t="s">
        <v>1054</v>
      </c>
      <c r="F434" s="8" t="s">
        <v>21</v>
      </c>
      <c r="G434" s="8"/>
      <c r="H434" s="8" t="s">
        <v>3239</v>
      </c>
      <c r="I434" s="8" t="s">
        <v>6331</v>
      </c>
    </row>
    <row r="435" spans="1:9" ht="12.75" customHeight="1" x14ac:dyDescent="0.3">
      <c r="A435" s="8" t="s">
        <v>3320</v>
      </c>
      <c r="B435" s="8" t="s">
        <v>3321</v>
      </c>
      <c r="C435" s="8" t="s">
        <v>3781</v>
      </c>
      <c r="D435">
        <v>19</v>
      </c>
      <c r="E435" s="8" t="s">
        <v>3323</v>
      </c>
      <c r="F435" s="8" t="s">
        <v>21</v>
      </c>
      <c r="G435" s="8"/>
      <c r="H435" s="8" t="s">
        <v>3239</v>
      </c>
      <c r="I435" s="8" t="s">
        <v>6332</v>
      </c>
    </row>
    <row r="436" spans="1:9" ht="12.75" customHeight="1" x14ac:dyDescent="0.3">
      <c r="A436" s="8" t="s">
        <v>3320</v>
      </c>
      <c r="B436" s="8" t="s">
        <v>3324</v>
      </c>
      <c r="C436" s="8" t="s">
        <v>3782</v>
      </c>
      <c r="D436">
        <v>5.5</v>
      </c>
      <c r="E436" s="8" t="s">
        <v>3326</v>
      </c>
      <c r="F436" s="8" t="s">
        <v>21</v>
      </c>
      <c r="G436" s="8"/>
      <c r="H436" s="8" t="s">
        <v>3239</v>
      </c>
      <c r="I436" s="8" t="s">
        <v>6333</v>
      </c>
    </row>
    <row r="437" spans="1:9" ht="12.75" customHeight="1" x14ac:dyDescent="0.3">
      <c r="A437" s="8" t="s">
        <v>3320</v>
      </c>
      <c r="B437" s="8" t="s">
        <v>3327</v>
      </c>
      <c r="C437" s="8" t="s">
        <v>3783</v>
      </c>
      <c r="D437">
        <v>1.8</v>
      </c>
      <c r="E437" s="8" t="s">
        <v>3329</v>
      </c>
      <c r="F437" s="8" t="s">
        <v>21</v>
      </c>
      <c r="G437" s="8"/>
      <c r="H437" s="8" t="s">
        <v>3239</v>
      </c>
      <c r="I437" s="8" t="s">
        <v>6334</v>
      </c>
    </row>
    <row r="438" spans="1:9" ht="12.75" customHeight="1" x14ac:dyDescent="0.3">
      <c r="A438" s="8" t="s">
        <v>3330</v>
      </c>
      <c r="B438" s="8" t="s">
        <v>1013</v>
      </c>
      <c r="C438" s="8" t="s">
        <v>3784</v>
      </c>
      <c r="D438">
        <v>2.8</v>
      </c>
      <c r="E438" s="8" t="s">
        <v>1015</v>
      </c>
      <c r="F438" s="8" t="s">
        <v>21</v>
      </c>
      <c r="G438" s="8"/>
      <c r="H438" s="8" t="s">
        <v>3239</v>
      </c>
      <c r="I438" s="8" t="s">
        <v>6335</v>
      </c>
    </row>
    <row r="439" spans="1:9" ht="12.75" customHeight="1" x14ac:dyDescent="0.3">
      <c r="A439" s="8" t="s">
        <v>3332</v>
      </c>
      <c r="B439" s="8" t="s">
        <v>1049</v>
      </c>
      <c r="C439" s="8" t="s">
        <v>3785</v>
      </c>
      <c r="D439" t="s">
        <v>1374</v>
      </c>
      <c r="E439" s="8" t="s">
        <v>1049</v>
      </c>
      <c r="F439" s="8" t="s">
        <v>21</v>
      </c>
      <c r="G439" s="8"/>
      <c r="H439" s="8" t="s">
        <v>3239</v>
      </c>
      <c r="I439" s="8" t="s">
        <v>6336</v>
      </c>
    </row>
    <row r="440" spans="1:9" ht="12.75" customHeight="1" x14ac:dyDescent="0.3">
      <c r="A440" s="8" t="s">
        <v>3334</v>
      </c>
      <c r="B440" s="8" t="s">
        <v>32</v>
      </c>
      <c r="C440" s="8" t="s">
        <v>3786</v>
      </c>
      <c r="D440">
        <v>1.8</v>
      </c>
      <c r="E440" s="8" t="s">
        <v>33</v>
      </c>
      <c r="F440" s="8" t="s">
        <v>21</v>
      </c>
      <c r="G440" s="8"/>
      <c r="H440" s="8" t="s">
        <v>3239</v>
      </c>
      <c r="I440" s="8" t="s">
        <v>6337</v>
      </c>
    </row>
    <row r="441" spans="1:9" ht="12.75" customHeight="1" x14ac:dyDescent="0.3">
      <c r="A441" s="8" t="s">
        <v>3336</v>
      </c>
      <c r="B441" s="8" t="s">
        <v>36</v>
      </c>
      <c r="C441" s="8" t="s">
        <v>3787</v>
      </c>
      <c r="D441">
        <v>4450</v>
      </c>
      <c r="E441" s="8" t="s">
        <v>37</v>
      </c>
      <c r="F441" s="8" t="s">
        <v>21</v>
      </c>
      <c r="G441" s="8"/>
      <c r="H441" s="8" t="s">
        <v>3239</v>
      </c>
      <c r="I441" s="8" t="s">
        <v>6338</v>
      </c>
    </row>
    <row r="442" spans="1:9" ht="12.75" customHeight="1" x14ac:dyDescent="0.3">
      <c r="A442" s="8" t="s">
        <v>3338</v>
      </c>
      <c r="B442" s="8" t="s">
        <v>634</v>
      </c>
      <c r="C442" s="8" t="s">
        <v>3788</v>
      </c>
      <c r="D442">
        <v>4450</v>
      </c>
      <c r="E442" s="8" t="s">
        <v>636</v>
      </c>
      <c r="F442" s="8" t="s">
        <v>21</v>
      </c>
      <c r="G442" s="8"/>
      <c r="H442" s="8" t="s">
        <v>3239</v>
      </c>
      <c r="I442" s="8" t="s">
        <v>6339</v>
      </c>
    </row>
    <row r="443" spans="1:9" ht="12.75" customHeight="1" x14ac:dyDescent="0.3">
      <c r="A443" s="8" t="s">
        <v>3340</v>
      </c>
      <c r="B443" s="8" t="s">
        <v>39</v>
      </c>
      <c r="C443" s="8" t="s">
        <v>3789</v>
      </c>
      <c r="D443">
        <v>0</v>
      </c>
      <c r="E443" s="8" t="s">
        <v>40</v>
      </c>
      <c r="F443" s="8" t="s">
        <v>21</v>
      </c>
      <c r="G443" s="8"/>
      <c r="H443" s="8" t="s">
        <v>3239</v>
      </c>
      <c r="I443" s="8" t="s">
        <v>6340</v>
      </c>
    </row>
    <row r="444" spans="1:9" ht="12.75" customHeight="1" x14ac:dyDescent="0.3">
      <c r="A444" s="8" t="s">
        <v>3342</v>
      </c>
      <c r="B444" s="8" t="s">
        <v>3343</v>
      </c>
      <c r="C444" s="8" t="s">
        <v>3790</v>
      </c>
      <c r="D444">
        <v>0</v>
      </c>
      <c r="E444" s="8" t="s">
        <v>3345</v>
      </c>
      <c r="F444" s="8" t="s">
        <v>21</v>
      </c>
      <c r="G444" s="8"/>
      <c r="H444" s="8" t="s">
        <v>3239</v>
      </c>
      <c r="I444" s="8" t="s">
        <v>6341</v>
      </c>
    </row>
    <row r="445" spans="1:9" ht="12.75" customHeight="1" x14ac:dyDescent="0.3">
      <c r="A445" s="8" t="s">
        <v>3342</v>
      </c>
      <c r="B445" s="8" t="s">
        <v>3346</v>
      </c>
      <c r="C445" s="8" t="s">
        <v>3791</v>
      </c>
      <c r="D445">
        <v>0</v>
      </c>
      <c r="E445" s="8" t="s">
        <v>3348</v>
      </c>
      <c r="F445" s="8" t="s">
        <v>21</v>
      </c>
      <c r="G445" s="8"/>
      <c r="H445" s="8" t="s">
        <v>3239</v>
      </c>
      <c r="I445" s="8" t="s">
        <v>6342</v>
      </c>
    </row>
    <row r="446" spans="1:9" ht="12.75" customHeight="1" x14ac:dyDescent="0.3">
      <c r="A446" s="8" t="s">
        <v>3342</v>
      </c>
      <c r="B446" s="8" t="s">
        <v>3349</v>
      </c>
      <c r="C446" s="8" t="s">
        <v>3792</v>
      </c>
      <c r="D446">
        <v>1</v>
      </c>
      <c r="E446" s="8" t="s">
        <v>3351</v>
      </c>
      <c r="F446" s="8" t="s">
        <v>21</v>
      </c>
      <c r="G446" s="8"/>
      <c r="H446" s="8" t="s">
        <v>3239</v>
      </c>
      <c r="I446" s="8" t="s">
        <v>6343</v>
      </c>
    </row>
    <row r="447" spans="1:9" ht="12.75" customHeight="1" x14ac:dyDescent="0.3">
      <c r="A447" s="8" t="s">
        <v>3342</v>
      </c>
      <c r="B447" s="8" t="s">
        <v>3352</v>
      </c>
      <c r="C447" s="8" t="s">
        <v>3793</v>
      </c>
      <c r="D447">
        <v>0</v>
      </c>
      <c r="E447" s="8" t="s">
        <v>3354</v>
      </c>
      <c r="F447" s="8" t="s">
        <v>21</v>
      </c>
      <c r="G447" s="8"/>
      <c r="H447" s="8" t="s">
        <v>3239</v>
      </c>
      <c r="I447" s="8" t="s">
        <v>6344</v>
      </c>
    </row>
    <row r="448" spans="1:9" ht="12.75" customHeight="1" x14ac:dyDescent="0.3">
      <c r="A448" s="8" t="s">
        <v>3342</v>
      </c>
      <c r="B448" s="8" t="s">
        <v>3355</v>
      </c>
      <c r="C448" s="8" t="s">
        <v>3794</v>
      </c>
      <c r="D448">
        <v>1</v>
      </c>
      <c r="E448" s="8" t="s">
        <v>3357</v>
      </c>
      <c r="F448" s="8" t="s">
        <v>21</v>
      </c>
      <c r="G448" s="8"/>
      <c r="H448" s="8" t="s">
        <v>3239</v>
      </c>
      <c r="I448" s="8" t="s">
        <v>6345</v>
      </c>
    </row>
    <row r="449" spans="1:9" ht="12.75" customHeight="1" x14ac:dyDescent="0.3">
      <c r="A449" s="8" t="s">
        <v>3342</v>
      </c>
      <c r="B449" s="8" t="s">
        <v>3358</v>
      </c>
      <c r="C449" s="8" t="s">
        <v>3795</v>
      </c>
      <c r="D449">
        <v>0</v>
      </c>
      <c r="E449" s="8" t="s">
        <v>3360</v>
      </c>
      <c r="F449" s="8" t="s">
        <v>21</v>
      </c>
      <c r="G449" s="8"/>
      <c r="H449" s="8" t="s">
        <v>3239</v>
      </c>
      <c r="I449" s="8" t="s">
        <v>6346</v>
      </c>
    </row>
    <row r="450" spans="1:9" ht="12.75" customHeight="1" x14ac:dyDescent="0.3">
      <c r="A450" s="8" t="s">
        <v>3342</v>
      </c>
      <c r="B450" s="8" t="s">
        <v>3361</v>
      </c>
      <c r="C450" s="8" t="s">
        <v>3796</v>
      </c>
      <c r="D450">
        <v>-1</v>
      </c>
      <c r="E450" s="8" t="s">
        <v>3363</v>
      </c>
      <c r="F450" s="8" t="s">
        <v>21</v>
      </c>
      <c r="G450" s="8"/>
      <c r="H450" s="8" t="s">
        <v>3239</v>
      </c>
      <c r="I450" s="8" t="s">
        <v>6347</v>
      </c>
    </row>
    <row r="451" spans="1:9" ht="12.75" customHeight="1" x14ac:dyDescent="0.3">
      <c r="A451" s="8" t="s">
        <v>3342</v>
      </c>
      <c r="B451" s="8" t="s">
        <v>3364</v>
      </c>
      <c r="C451" s="8" t="s">
        <v>3797</v>
      </c>
      <c r="D451">
        <v>0</v>
      </c>
      <c r="E451" s="8" t="s">
        <v>3366</v>
      </c>
      <c r="F451" s="8" t="s">
        <v>21</v>
      </c>
      <c r="G451" s="8"/>
      <c r="H451" s="8" t="s">
        <v>3239</v>
      </c>
      <c r="I451" s="8" t="s">
        <v>6348</v>
      </c>
    </row>
    <row r="452" spans="1:9" ht="12.75" customHeight="1" x14ac:dyDescent="0.3">
      <c r="A452" s="8" t="s">
        <v>3342</v>
      </c>
      <c r="B452" s="8" t="s">
        <v>3367</v>
      </c>
      <c r="C452" s="8" t="s">
        <v>3798</v>
      </c>
      <c r="D452">
        <v>0</v>
      </c>
      <c r="E452" s="8" t="s">
        <v>3369</v>
      </c>
      <c r="F452" s="8" t="s">
        <v>21</v>
      </c>
      <c r="G452" s="8"/>
      <c r="H452" s="8" t="s">
        <v>3239</v>
      </c>
      <c r="I452" s="8" t="s">
        <v>6349</v>
      </c>
    </row>
    <row r="453" spans="1:9" ht="12.75" customHeight="1" x14ac:dyDescent="0.3">
      <c r="A453" s="8" t="s">
        <v>3370</v>
      </c>
      <c r="B453" s="8" t="s">
        <v>353</v>
      </c>
      <c r="C453" s="8" t="s">
        <v>3799</v>
      </c>
      <c r="D453">
        <v>5</v>
      </c>
      <c r="E453" s="8" t="s">
        <v>355</v>
      </c>
      <c r="F453" s="8" t="s">
        <v>21</v>
      </c>
      <c r="G453" s="8"/>
      <c r="H453" s="8" t="s">
        <v>3239</v>
      </c>
      <c r="I453" s="8" t="s">
        <v>6350</v>
      </c>
    </row>
    <row r="454" spans="1:9" ht="12.75" customHeight="1" x14ac:dyDescent="0.3">
      <c r="A454" s="8" t="s">
        <v>3372</v>
      </c>
      <c r="B454" s="8" t="s">
        <v>1009</v>
      </c>
      <c r="C454" s="8" t="s">
        <v>3800</v>
      </c>
      <c r="D454">
        <v>1.8</v>
      </c>
      <c r="E454" s="8" t="s">
        <v>1011</v>
      </c>
      <c r="F454" s="8" t="s">
        <v>21</v>
      </c>
      <c r="G454" s="8"/>
      <c r="H454" s="8" t="s">
        <v>3239</v>
      </c>
      <c r="I454" s="8" t="s">
        <v>6351</v>
      </c>
    </row>
    <row r="455" spans="1:9" ht="12.75" customHeight="1" x14ac:dyDescent="0.3">
      <c r="A455" s="8" t="s">
        <v>3374</v>
      </c>
      <c r="B455" s="8" t="s">
        <v>3801</v>
      </c>
      <c r="C455" s="8" t="s">
        <v>3802</v>
      </c>
      <c r="E455" s="8"/>
      <c r="F455" s="8" t="s">
        <v>21</v>
      </c>
      <c r="G455" s="8" t="s">
        <v>1824</v>
      </c>
      <c r="H455" s="8" t="s">
        <v>3236</v>
      </c>
      <c r="I455" s="8" t="s">
        <v>6352</v>
      </c>
    </row>
    <row r="456" spans="1:9" ht="12.75" customHeight="1" x14ac:dyDescent="0.3">
      <c r="A456" s="8" t="s">
        <v>3377</v>
      </c>
      <c r="B456" s="8" t="s">
        <v>344</v>
      </c>
      <c r="C456" s="8" t="s">
        <v>3803</v>
      </c>
      <c r="D456">
        <v>0.89</v>
      </c>
      <c r="E456" s="8" t="s">
        <v>346</v>
      </c>
      <c r="F456" s="8" t="s">
        <v>21</v>
      </c>
      <c r="G456" s="8"/>
      <c r="H456" s="8" t="s">
        <v>3239</v>
      </c>
      <c r="I456" s="8" t="s">
        <v>6353</v>
      </c>
    </row>
    <row r="457" spans="1:9" ht="12.75" customHeight="1" x14ac:dyDescent="0.3">
      <c r="A457" s="8" t="s">
        <v>3804</v>
      </c>
      <c r="B457" s="8" t="s">
        <v>56</v>
      </c>
      <c r="C457" s="8" t="s">
        <v>3805</v>
      </c>
      <c r="E457" s="8"/>
      <c r="F457" s="8" t="s">
        <v>21</v>
      </c>
      <c r="G457" s="8" t="s">
        <v>333</v>
      </c>
      <c r="H457" s="8" t="s">
        <v>3236</v>
      </c>
      <c r="I457" s="8" t="s">
        <v>6354</v>
      </c>
    </row>
    <row r="458" spans="1:9" ht="12.75" customHeight="1" x14ac:dyDescent="0.3">
      <c r="A458" s="8" t="s">
        <v>51</v>
      </c>
      <c r="B458" s="8" t="s">
        <v>23</v>
      </c>
      <c r="C458" s="8" t="s">
        <v>3806</v>
      </c>
      <c r="D458">
        <v>15</v>
      </c>
      <c r="E458" s="8" t="s">
        <v>25</v>
      </c>
      <c r="F458" s="8" t="s">
        <v>21</v>
      </c>
      <c r="G458" s="8"/>
      <c r="H458" s="8" t="s">
        <v>3239</v>
      </c>
      <c r="I458" s="8" t="s">
        <v>6355</v>
      </c>
    </row>
    <row r="459" spans="1:9" ht="12.75" customHeight="1" x14ac:dyDescent="0.3">
      <c r="A459" s="8" t="s">
        <v>52</v>
      </c>
      <c r="B459" s="8" t="s">
        <v>26</v>
      </c>
      <c r="C459" s="8" t="s">
        <v>3807</v>
      </c>
      <c r="D459">
        <v>0.1</v>
      </c>
      <c r="E459" s="8" t="s">
        <v>27</v>
      </c>
      <c r="F459" s="8" t="s">
        <v>21</v>
      </c>
      <c r="G459" s="8"/>
      <c r="H459" s="8" t="s">
        <v>3239</v>
      </c>
      <c r="I459" s="8" t="s">
        <v>6356</v>
      </c>
    </row>
    <row r="460" spans="1:9" ht="12.75" customHeight="1" x14ac:dyDescent="0.3">
      <c r="A460" s="8" t="s">
        <v>53</v>
      </c>
      <c r="B460" s="8" t="s">
        <v>28</v>
      </c>
      <c r="C460" s="8" t="s">
        <v>3808</v>
      </c>
      <c r="D460">
        <v>1.9</v>
      </c>
      <c r="E460" s="8" t="s">
        <v>29</v>
      </c>
      <c r="F460" s="8" t="s">
        <v>21</v>
      </c>
      <c r="G460" s="8"/>
      <c r="H460" s="8" t="s">
        <v>3239</v>
      </c>
      <c r="I460" s="8" t="s">
        <v>6357</v>
      </c>
    </row>
    <row r="461" spans="1:9" ht="12.75" customHeight="1" x14ac:dyDescent="0.3">
      <c r="A461" s="8" t="s">
        <v>3278</v>
      </c>
      <c r="B461" s="8" t="s">
        <v>634</v>
      </c>
      <c r="C461" s="8" t="s">
        <v>3809</v>
      </c>
      <c r="D461">
        <v>16800</v>
      </c>
      <c r="E461" s="8" t="s">
        <v>636</v>
      </c>
      <c r="F461" s="8" t="s">
        <v>21</v>
      </c>
      <c r="G461" s="8"/>
      <c r="H461" s="8" t="s">
        <v>3239</v>
      </c>
      <c r="I461" s="8" t="s">
        <v>6358</v>
      </c>
    </row>
    <row r="462" spans="1:9" ht="12.75" customHeight="1" x14ac:dyDescent="0.3">
      <c r="A462" s="8" t="s">
        <v>3810</v>
      </c>
      <c r="B462" s="8" t="s">
        <v>42</v>
      </c>
      <c r="C462" s="8" t="s">
        <v>3811</v>
      </c>
      <c r="D462" t="s">
        <v>24</v>
      </c>
      <c r="E462" s="8" t="s">
        <v>43</v>
      </c>
      <c r="F462" s="8" t="s">
        <v>21</v>
      </c>
      <c r="G462" s="8"/>
      <c r="H462" s="8" t="s">
        <v>3239</v>
      </c>
      <c r="I462" s="8" t="s">
        <v>6359</v>
      </c>
    </row>
    <row r="463" spans="1:9" ht="12.75" customHeight="1" x14ac:dyDescent="0.3">
      <c r="A463" s="8" t="s">
        <v>3812</v>
      </c>
      <c r="B463" s="8" t="s">
        <v>45</v>
      </c>
      <c r="C463" s="8" t="s">
        <v>3813</v>
      </c>
      <c r="D463" t="s">
        <v>24</v>
      </c>
      <c r="E463" s="8" t="s">
        <v>46</v>
      </c>
      <c r="F463" s="8" t="s">
        <v>21</v>
      </c>
      <c r="G463" s="8"/>
      <c r="H463" s="8" t="s">
        <v>3239</v>
      </c>
      <c r="I463" s="8" t="s">
        <v>6360</v>
      </c>
    </row>
    <row r="464" spans="1:9" ht="12.75" customHeight="1" x14ac:dyDescent="0.3">
      <c r="A464" s="8" t="s">
        <v>3814</v>
      </c>
      <c r="B464" s="8" t="s">
        <v>55</v>
      </c>
      <c r="C464" s="8" t="s">
        <v>3815</v>
      </c>
      <c r="D464">
        <v>300</v>
      </c>
      <c r="E464" s="8" t="s">
        <v>55</v>
      </c>
      <c r="F464" s="8" t="s">
        <v>21</v>
      </c>
      <c r="G464" s="8"/>
      <c r="H464" s="8" t="s">
        <v>3239</v>
      </c>
      <c r="I464" s="8" t="s">
        <v>6361</v>
      </c>
    </row>
    <row r="465" spans="1:9" ht="12.75" customHeight="1" x14ac:dyDescent="0.3">
      <c r="A465" s="8" t="s">
        <v>3816</v>
      </c>
      <c r="B465" s="8" t="s">
        <v>3817</v>
      </c>
      <c r="C465" s="8" t="s">
        <v>3818</v>
      </c>
      <c r="E465" s="8"/>
      <c r="F465" s="8" t="s">
        <v>21</v>
      </c>
      <c r="G465" s="8" t="s">
        <v>332</v>
      </c>
      <c r="H465" s="8" t="s">
        <v>3236</v>
      </c>
      <c r="I465" s="8" t="s">
        <v>6362</v>
      </c>
    </row>
    <row r="466" spans="1:9" ht="12.75" customHeight="1" x14ac:dyDescent="0.3">
      <c r="A466" s="8" t="s">
        <v>3283</v>
      </c>
      <c r="B466" s="8" t="s">
        <v>23</v>
      </c>
      <c r="C466" s="8" t="s">
        <v>3819</v>
      </c>
      <c r="D466">
        <v>15</v>
      </c>
      <c r="E466" s="8" t="s">
        <v>25</v>
      </c>
      <c r="F466" s="8" t="s">
        <v>21</v>
      </c>
      <c r="G466" s="8"/>
      <c r="H466" s="8" t="s">
        <v>3239</v>
      </c>
      <c r="I466" s="8" t="s">
        <v>6363</v>
      </c>
    </row>
    <row r="467" spans="1:9" ht="12.75" customHeight="1" x14ac:dyDescent="0.3">
      <c r="A467" s="8" t="s">
        <v>3285</v>
      </c>
      <c r="B467" s="8" t="s">
        <v>26</v>
      </c>
      <c r="C467" s="8" t="s">
        <v>3820</v>
      </c>
      <c r="D467">
        <v>0.1</v>
      </c>
      <c r="E467" s="8" t="s">
        <v>27</v>
      </c>
      <c r="F467" s="8" t="s">
        <v>21</v>
      </c>
      <c r="G467" s="8"/>
      <c r="H467" s="8" t="s">
        <v>3239</v>
      </c>
      <c r="I467" s="8" t="s">
        <v>6364</v>
      </c>
    </row>
    <row r="468" spans="1:9" ht="12.75" customHeight="1" x14ac:dyDescent="0.3">
      <c r="A468" s="8" t="s">
        <v>3287</v>
      </c>
      <c r="B468" s="8" t="s">
        <v>28</v>
      </c>
      <c r="C468" s="8" t="s">
        <v>3821</v>
      </c>
      <c r="D468">
        <v>1.9</v>
      </c>
      <c r="E468" s="8" t="s">
        <v>29</v>
      </c>
      <c r="F468" s="8" t="s">
        <v>21</v>
      </c>
      <c r="G468" s="8"/>
      <c r="H468" s="8" t="s">
        <v>3239</v>
      </c>
      <c r="I468" s="8" t="s">
        <v>6365</v>
      </c>
    </row>
    <row r="469" spans="1:9" ht="12.75" customHeight="1" x14ac:dyDescent="0.3">
      <c r="A469" s="8" t="s">
        <v>3289</v>
      </c>
      <c r="B469" s="8" t="s">
        <v>634</v>
      </c>
      <c r="C469" s="8" t="s">
        <v>3822</v>
      </c>
      <c r="D469">
        <v>16800</v>
      </c>
      <c r="E469" s="8" t="s">
        <v>636</v>
      </c>
      <c r="F469" s="8" t="s">
        <v>21</v>
      </c>
      <c r="G469" s="8"/>
      <c r="H469" s="8" t="s">
        <v>3239</v>
      </c>
      <c r="I469" s="8" t="s">
        <v>6366</v>
      </c>
    </row>
    <row r="470" spans="1:9" ht="12.75" customHeight="1" x14ac:dyDescent="0.3">
      <c r="A470" s="8" t="s">
        <v>3823</v>
      </c>
      <c r="B470" s="8" t="s">
        <v>42</v>
      </c>
      <c r="C470" s="8" t="s">
        <v>3824</v>
      </c>
      <c r="D470" t="s">
        <v>24</v>
      </c>
      <c r="E470" s="8" t="s">
        <v>43</v>
      </c>
      <c r="F470" s="8" t="s">
        <v>21</v>
      </c>
      <c r="G470" s="8"/>
      <c r="H470" s="8" t="s">
        <v>3239</v>
      </c>
      <c r="I470" s="8" t="s">
        <v>6367</v>
      </c>
    </row>
    <row r="471" spans="1:9" ht="12.75" customHeight="1" x14ac:dyDescent="0.3">
      <c r="A471" s="8" t="s">
        <v>3825</v>
      </c>
      <c r="B471" s="8" t="s">
        <v>45</v>
      </c>
      <c r="C471" s="8" t="s">
        <v>3826</v>
      </c>
      <c r="D471" t="s">
        <v>24</v>
      </c>
      <c r="E471" s="8" t="s">
        <v>46</v>
      </c>
      <c r="F471" s="8" t="s">
        <v>21</v>
      </c>
      <c r="G471" s="8"/>
      <c r="H471" s="8" t="s">
        <v>3239</v>
      </c>
      <c r="I471" s="8" t="s">
        <v>6368</v>
      </c>
    </row>
    <row r="472" spans="1:9" ht="12.75" customHeight="1" x14ac:dyDescent="0.3">
      <c r="A472" s="8" t="s">
        <v>3827</v>
      </c>
      <c r="B472" s="8" t="s">
        <v>55</v>
      </c>
      <c r="C472" s="8" t="s">
        <v>3828</v>
      </c>
      <c r="D472">
        <v>310</v>
      </c>
      <c r="E472" s="8" t="s">
        <v>55</v>
      </c>
      <c r="F472" s="8" t="s">
        <v>21</v>
      </c>
      <c r="G472" s="8"/>
      <c r="H472" s="8" t="s">
        <v>3239</v>
      </c>
      <c r="I472" s="8" t="s">
        <v>6369</v>
      </c>
    </row>
    <row r="473" spans="1:9" ht="12.75" customHeight="1" x14ac:dyDescent="0.3">
      <c r="A473" s="8" t="s">
        <v>3829</v>
      </c>
      <c r="B473" s="8" t="s">
        <v>3830</v>
      </c>
      <c r="C473" s="8" t="s">
        <v>3831</v>
      </c>
      <c r="E473" s="8"/>
      <c r="F473" s="8" t="s">
        <v>21</v>
      </c>
      <c r="G473" s="8" t="s">
        <v>334</v>
      </c>
      <c r="H473" s="8" t="s">
        <v>3236</v>
      </c>
      <c r="I473" s="8" t="s">
        <v>6370</v>
      </c>
    </row>
    <row r="474" spans="1:9" ht="12.75" customHeight="1" x14ac:dyDescent="0.3">
      <c r="A474" s="8" t="s">
        <v>3294</v>
      </c>
      <c r="B474" s="8" t="s">
        <v>23</v>
      </c>
      <c r="C474" s="8" t="s">
        <v>3832</v>
      </c>
      <c r="D474">
        <v>15</v>
      </c>
      <c r="E474" s="8" t="s">
        <v>25</v>
      </c>
      <c r="F474" s="8" t="s">
        <v>21</v>
      </c>
      <c r="G474" s="8"/>
      <c r="H474" s="8" t="s">
        <v>3239</v>
      </c>
      <c r="I474" s="8" t="s">
        <v>6371</v>
      </c>
    </row>
    <row r="475" spans="1:9" ht="12.75" customHeight="1" x14ac:dyDescent="0.3">
      <c r="A475" s="8" t="s">
        <v>3296</v>
      </c>
      <c r="B475" s="8" t="s">
        <v>26</v>
      </c>
      <c r="C475" s="8" t="s">
        <v>3833</v>
      </c>
      <c r="D475">
        <v>0.1</v>
      </c>
      <c r="E475" s="8" t="s">
        <v>27</v>
      </c>
      <c r="F475" s="8" t="s">
        <v>21</v>
      </c>
      <c r="G475" s="8"/>
      <c r="H475" s="8" t="s">
        <v>3239</v>
      </c>
      <c r="I475" s="8" t="s">
        <v>6372</v>
      </c>
    </row>
    <row r="476" spans="1:9" ht="12.75" customHeight="1" x14ac:dyDescent="0.3">
      <c r="A476" s="8" t="s">
        <v>3298</v>
      </c>
      <c r="B476" s="8" t="s">
        <v>28</v>
      </c>
      <c r="C476" s="8" t="s">
        <v>3834</v>
      </c>
      <c r="D476">
        <v>1.9</v>
      </c>
      <c r="E476" s="8" t="s">
        <v>29</v>
      </c>
      <c r="F476" s="8" t="s">
        <v>21</v>
      </c>
      <c r="G476" s="8"/>
      <c r="H476" s="8" t="s">
        <v>3239</v>
      </c>
      <c r="I476" s="8" t="s">
        <v>6373</v>
      </c>
    </row>
    <row r="477" spans="1:9" ht="12.75" customHeight="1" x14ac:dyDescent="0.3">
      <c r="A477" s="8" t="s">
        <v>3300</v>
      </c>
      <c r="B477" s="8" t="s">
        <v>634</v>
      </c>
      <c r="C477" s="8" t="s">
        <v>3835</v>
      </c>
      <c r="D477">
        <v>16800</v>
      </c>
      <c r="E477" s="8" t="s">
        <v>636</v>
      </c>
      <c r="F477" s="8" t="s">
        <v>21</v>
      </c>
      <c r="G477" s="8"/>
      <c r="H477" s="8" t="s">
        <v>3239</v>
      </c>
      <c r="I477" s="8" t="s">
        <v>6374</v>
      </c>
    </row>
    <row r="478" spans="1:9" ht="12.75" customHeight="1" x14ac:dyDescent="0.3">
      <c r="A478" s="8" t="s">
        <v>3836</v>
      </c>
      <c r="B478" s="8" t="s">
        <v>57</v>
      </c>
      <c r="C478" s="8" t="s">
        <v>3837</v>
      </c>
      <c r="D478">
        <v>2000</v>
      </c>
      <c r="E478" s="8" t="s">
        <v>58</v>
      </c>
      <c r="F478" s="8" t="s">
        <v>21</v>
      </c>
      <c r="G478" s="8"/>
      <c r="H478" s="8" t="s">
        <v>3239</v>
      </c>
      <c r="I478" s="8" t="s">
        <v>6375</v>
      </c>
    </row>
    <row r="479" spans="1:9" ht="12.75" customHeight="1" x14ac:dyDescent="0.3">
      <c r="A479" s="8" t="s">
        <v>3305</v>
      </c>
      <c r="B479" s="8" t="s">
        <v>55</v>
      </c>
      <c r="C479" s="8" t="s">
        <v>3838</v>
      </c>
      <c r="D479">
        <v>311</v>
      </c>
      <c r="E479" s="8" t="s">
        <v>55</v>
      </c>
      <c r="F479" s="8" t="s">
        <v>21</v>
      </c>
      <c r="G479" s="8"/>
      <c r="H479" s="8" t="s">
        <v>3239</v>
      </c>
      <c r="I479" s="8" t="s">
        <v>6376</v>
      </c>
    </row>
    <row r="480" spans="1:9" ht="12.75" customHeight="1" x14ac:dyDescent="0.3">
      <c r="A480" s="8" t="s">
        <v>3839</v>
      </c>
      <c r="B480" s="8" t="s">
        <v>3840</v>
      </c>
      <c r="C480" s="8" t="s">
        <v>3841</v>
      </c>
      <c r="E480" s="8"/>
      <c r="F480" s="8" t="s">
        <v>21</v>
      </c>
      <c r="G480" s="8" t="s">
        <v>54</v>
      </c>
      <c r="H480" s="8" t="s">
        <v>3236</v>
      </c>
      <c r="I480" s="8" t="s">
        <v>6377</v>
      </c>
    </row>
    <row r="481" spans="1:9" ht="12.75" customHeight="1" x14ac:dyDescent="0.3">
      <c r="A481" s="8" t="s">
        <v>3310</v>
      </c>
      <c r="B481" s="8" t="s">
        <v>23</v>
      </c>
      <c r="C481" s="8" t="s">
        <v>3842</v>
      </c>
      <c r="D481">
        <v>15</v>
      </c>
      <c r="E481" s="8" t="s">
        <v>25</v>
      </c>
      <c r="F481" s="8" t="s">
        <v>21</v>
      </c>
      <c r="G481" s="8"/>
      <c r="H481" s="8" t="s">
        <v>3239</v>
      </c>
      <c r="I481" s="8" t="s">
        <v>6378</v>
      </c>
    </row>
    <row r="482" spans="1:9" ht="12.75" customHeight="1" x14ac:dyDescent="0.3">
      <c r="A482" s="8" t="s">
        <v>3312</v>
      </c>
      <c r="B482" s="8" t="s">
        <v>26</v>
      </c>
      <c r="C482" s="8" t="s">
        <v>3843</v>
      </c>
      <c r="D482">
        <v>3</v>
      </c>
      <c r="E482" s="8" t="s">
        <v>27</v>
      </c>
      <c r="F482" s="8" t="s">
        <v>21</v>
      </c>
      <c r="G482" s="8"/>
      <c r="H482" s="8" t="s">
        <v>3239</v>
      </c>
      <c r="I482" s="8" t="s">
        <v>6379</v>
      </c>
    </row>
    <row r="483" spans="1:9" ht="12.75" customHeight="1" x14ac:dyDescent="0.3">
      <c r="A483" s="8" t="s">
        <v>3314</v>
      </c>
      <c r="B483" s="8" t="s">
        <v>28</v>
      </c>
      <c r="C483" s="8" t="s">
        <v>3844</v>
      </c>
      <c r="D483">
        <v>2</v>
      </c>
      <c r="E483" s="8" t="s">
        <v>29</v>
      </c>
      <c r="F483" s="8" t="s">
        <v>21</v>
      </c>
      <c r="G483" s="8"/>
      <c r="H483" s="8" t="s">
        <v>3239</v>
      </c>
      <c r="I483" s="8" t="s">
        <v>6380</v>
      </c>
    </row>
    <row r="484" spans="1:9" ht="12.75" customHeight="1" x14ac:dyDescent="0.3">
      <c r="A484" s="8" t="s">
        <v>3318</v>
      </c>
      <c r="B484" s="8" t="s">
        <v>1054</v>
      </c>
      <c r="C484" s="8" t="s">
        <v>3845</v>
      </c>
      <c r="D484" t="s">
        <v>1376</v>
      </c>
      <c r="E484" s="8" t="s">
        <v>1054</v>
      </c>
      <c r="F484" s="8" t="s">
        <v>21</v>
      </c>
      <c r="G484" s="8"/>
      <c r="H484" s="8" t="s">
        <v>3239</v>
      </c>
      <c r="I484" s="8" t="s">
        <v>6381</v>
      </c>
    </row>
    <row r="485" spans="1:9" ht="12.75" customHeight="1" x14ac:dyDescent="0.3">
      <c r="A485" s="8" t="s">
        <v>3320</v>
      </c>
      <c r="B485" s="8" t="s">
        <v>3321</v>
      </c>
      <c r="C485" s="8" t="s">
        <v>3846</v>
      </c>
      <c r="D485">
        <v>15</v>
      </c>
      <c r="E485" s="8" t="s">
        <v>3323</v>
      </c>
      <c r="F485" s="8" t="s">
        <v>21</v>
      </c>
      <c r="G485" s="8"/>
      <c r="H485" s="8" t="s">
        <v>3239</v>
      </c>
      <c r="I485" s="8" t="s">
        <v>6382</v>
      </c>
    </row>
    <row r="486" spans="1:9" ht="12.75" customHeight="1" x14ac:dyDescent="0.3">
      <c r="A486" s="8" t="s">
        <v>3320</v>
      </c>
      <c r="B486" s="8" t="s">
        <v>3324</v>
      </c>
      <c r="C486" s="8" t="s">
        <v>3847</v>
      </c>
      <c r="D486">
        <v>3</v>
      </c>
      <c r="E486" s="8" t="s">
        <v>3326</v>
      </c>
      <c r="F486" s="8" t="s">
        <v>21</v>
      </c>
      <c r="G486" s="8"/>
      <c r="H486" s="8" t="s">
        <v>3239</v>
      </c>
      <c r="I486" s="8" t="s">
        <v>6383</v>
      </c>
    </row>
    <row r="487" spans="1:9" ht="12.75" customHeight="1" x14ac:dyDescent="0.3">
      <c r="A487" s="8" t="s">
        <v>3320</v>
      </c>
      <c r="B487" s="8" t="s">
        <v>3327</v>
      </c>
      <c r="C487" s="8" t="s">
        <v>3848</v>
      </c>
      <c r="D487">
        <v>2</v>
      </c>
      <c r="E487" s="8" t="s">
        <v>3329</v>
      </c>
      <c r="F487" s="8" t="s">
        <v>21</v>
      </c>
      <c r="G487" s="8"/>
      <c r="H487" s="8" t="s">
        <v>3239</v>
      </c>
      <c r="I487" s="8" t="s">
        <v>6384</v>
      </c>
    </row>
    <row r="488" spans="1:9" ht="12.75" customHeight="1" x14ac:dyDescent="0.3">
      <c r="A488" s="8" t="s">
        <v>3330</v>
      </c>
      <c r="B488" s="8" t="s">
        <v>1013</v>
      </c>
      <c r="C488" s="8" t="s">
        <v>3849</v>
      </c>
      <c r="D488">
        <v>1.5</v>
      </c>
      <c r="E488" s="8" t="s">
        <v>1015</v>
      </c>
      <c r="F488" s="8" t="s">
        <v>21</v>
      </c>
      <c r="G488" s="8"/>
      <c r="H488" s="8" t="s">
        <v>3239</v>
      </c>
      <c r="I488" s="8" t="s">
        <v>6385</v>
      </c>
    </row>
    <row r="489" spans="1:9" ht="12.75" customHeight="1" x14ac:dyDescent="0.3">
      <c r="A489" s="8" t="s">
        <v>3332</v>
      </c>
      <c r="B489" s="8" t="s">
        <v>1049</v>
      </c>
      <c r="C489" s="8" t="s">
        <v>3850</v>
      </c>
      <c r="D489" t="s">
        <v>1374</v>
      </c>
      <c r="E489" s="8" t="s">
        <v>1049</v>
      </c>
      <c r="F489" s="8" t="s">
        <v>21</v>
      </c>
      <c r="G489" s="8"/>
      <c r="H489" s="8" t="s">
        <v>3239</v>
      </c>
      <c r="I489" s="8" t="s">
        <v>6386</v>
      </c>
    </row>
    <row r="490" spans="1:9" ht="12.75" customHeight="1" x14ac:dyDescent="0.3">
      <c r="A490" s="8" t="s">
        <v>3334</v>
      </c>
      <c r="B490" s="8" t="s">
        <v>32</v>
      </c>
      <c r="C490" s="8" t="s">
        <v>3851</v>
      </c>
      <c r="D490">
        <v>3</v>
      </c>
      <c r="E490" s="8" t="s">
        <v>33</v>
      </c>
      <c r="F490" s="8" t="s">
        <v>21</v>
      </c>
      <c r="G490" s="8"/>
      <c r="H490" s="8" t="s">
        <v>3239</v>
      </c>
      <c r="I490" s="8" t="s">
        <v>6387</v>
      </c>
    </row>
    <row r="491" spans="1:9" ht="12.75" customHeight="1" x14ac:dyDescent="0.3">
      <c r="A491" s="8" t="s">
        <v>3336</v>
      </c>
      <c r="B491" s="8" t="s">
        <v>36</v>
      </c>
      <c r="C491" s="8" t="s">
        <v>3852</v>
      </c>
      <c r="D491">
        <v>4000</v>
      </c>
      <c r="E491" s="8" t="s">
        <v>37</v>
      </c>
      <c r="F491" s="8" t="s">
        <v>21</v>
      </c>
      <c r="G491" s="8"/>
      <c r="H491" s="8" t="s">
        <v>3239</v>
      </c>
      <c r="I491" s="8" t="s">
        <v>6388</v>
      </c>
    </row>
    <row r="492" spans="1:9" ht="12.75" customHeight="1" x14ac:dyDescent="0.3">
      <c r="A492" s="8" t="s">
        <v>3338</v>
      </c>
      <c r="B492" s="8" t="s">
        <v>634</v>
      </c>
      <c r="C492" s="8" t="s">
        <v>3853</v>
      </c>
      <c r="D492">
        <v>4200</v>
      </c>
      <c r="E492" s="8" t="s">
        <v>636</v>
      </c>
      <c r="F492" s="8" t="s">
        <v>21</v>
      </c>
      <c r="G492" s="8"/>
      <c r="H492" s="8" t="s">
        <v>3239</v>
      </c>
      <c r="I492" s="8" t="s">
        <v>6389</v>
      </c>
    </row>
    <row r="493" spans="1:9" ht="12.75" customHeight="1" x14ac:dyDescent="0.3">
      <c r="A493" s="8" t="s">
        <v>3340</v>
      </c>
      <c r="B493" s="8" t="s">
        <v>39</v>
      </c>
      <c r="C493" s="8" t="s">
        <v>3854</v>
      </c>
      <c r="D493">
        <v>5</v>
      </c>
      <c r="E493" s="8" t="s">
        <v>40</v>
      </c>
      <c r="F493" s="8" t="s">
        <v>21</v>
      </c>
      <c r="G493" s="8"/>
      <c r="H493" s="8" t="s">
        <v>3239</v>
      </c>
      <c r="I493" s="8" t="s">
        <v>6390</v>
      </c>
    </row>
    <row r="494" spans="1:9" ht="12.75" customHeight="1" x14ac:dyDescent="0.3">
      <c r="A494" s="8" t="s">
        <v>3855</v>
      </c>
      <c r="B494" s="8" t="s">
        <v>982</v>
      </c>
      <c r="C494" s="8" t="s">
        <v>3856</v>
      </c>
      <c r="D494" t="s">
        <v>24</v>
      </c>
      <c r="E494" s="8" t="s">
        <v>984</v>
      </c>
      <c r="F494" s="8" t="s">
        <v>21</v>
      </c>
      <c r="G494" s="8"/>
      <c r="H494" s="8" t="s">
        <v>3239</v>
      </c>
      <c r="I494" s="8" t="s">
        <v>6391</v>
      </c>
    </row>
    <row r="495" spans="1:9" ht="12.75" customHeight="1" x14ac:dyDescent="0.3">
      <c r="A495" s="8" t="s">
        <v>3342</v>
      </c>
      <c r="B495" s="8" t="s">
        <v>3343</v>
      </c>
      <c r="C495" s="8" t="s">
        <v>3857</v>
      </c>
      <c r="D495">
        <v>0</v>
      </c>
      <c r="E495" s="8" t="s">
        <v>3345</v>
      </c>
      <c r="F495" s="8" t="s">
        <v>21</v>
      </c>
      <c r="G495" s="8"/>
      <c r="H495" s="8" t="s">
        <v>3239</v>
      </c>
      <c r="I495" s="8" t="s">
        <v>6392</v>
      </c>
    </row>
    <row r="496" spans="1:9" ht="12.75" customHeight="1" x14ac:dyDescent="0.3">
      <c r="A496" s="8" t="s">
        <v>3342</v>
      </c>
      <c r="B496" s="8" t="s">
        <v>3346</v>
      </c>
      <c r="C496" s="8" t="s">
        <v>3858</v>
      </c>
      <c r="D496">
        <v>0</v>
      </c>
      <c r="E496" s="8" t="s">
        <v>3348</v>
      </c>
      <c r="F496" s="8" t="s">
        <v>21</v>
      </c>
      <c r="G496" s="8"/>
      <c r="H496" s="8" t="s">
        <v>3239</v>
      </c>
      <c r="I496" s="8" t="s">
        <v>6393</v>
      </c>
    </row>
    <row r="497" spans="1:9" ht="12.75" customHeight="1" x14ac:dyDescent="0.3">
      <c r="A497" s="8" t="s">
        <v>3342</v>
      </c>
      <c r="B497" s="8" t="s">
        <v>3349</v>
      </c>
      <c r="C497" s="8" t="s">
        <v>3859</v>
      </c>
      <c r="D497">
        <v>1</v>
      </c>
      <c r="E497" s="8" t="s">
        <v>3351</v>
      </c>
      <c r="F497" s="8" t="s">
        <v>21</v>
      </c>
      <c r="G497" s="8"/>
      <c r="H497" s="8" t="s">
        <v>3239</v>
      </c>
      <c r="I497" s="8" t="s">
        <v>6394</v>
      </c>
    </row>
    <row r="498" spans="1:9" ht="12.75" customHeight="1" x14ac:dyDescent="0.3">
      <c r="A498" s="8" t="s">
        <v>3342</v>
      </c>
      <c r="B498" s="8" t="s">
        <v>3352</v>
      </c>
      <c r="C498" s="8" t="s">
        <v>3860</v>
      </c>
      <c r="D498">
        <v>0</v>
      </c>
      <c r="E498" s="8" t="s">
        <v>3354</v>
      </c>
      <c r="F498" s="8" t="s">
        <v>21</v>
      </c>
      <c r="G498" s="8"/>
      <c r="H498" s="8" t="s">
        <v>3239</v>
      </c>
      <c r="I498" s="8" t="s">
        <v>6395</v>
      </c>
    </row>
    <row r="499" spans="1:9" ht="12.75" customHeight="1" x14ac:dyDescent="0.3">
      <c r="A499" s="8" t="s">
        <v>3342</v>
      </c>
      <c r="B499" s="8" t="s">
        <v>3355</v>
      </c>
      <c r="C499" s="8" t="s">
        <v>3861</v>
      </c>
      <c r="D499">
        <v>1</v>
      </c>
      <c r="E499" s="8" t="s">
        <v>3357</v>
      </c>
      <c r="F499" s="8" t="s">
        <v>21</v>
      </c>
      <c r="G499" s="8"/>
      <c r="H499" s="8" t="s">
        <v>3239</v>
      </c>
      <c r="I499" s="8" t="s">
        <v>6396</v>
      </c>
    </row>
    <row r="500" spans="1:9" ht="12.75" customHeight="1" x14ac:dyDescent="0.3">
      <c r="A500" s="8" t="s">
        <v>3342</v>
      </c>
      <c r="B500" s="8" t="s">
        <v>3358</v>
      </c>
      <c r="C500" s="8" t="s">
        <v>3862</v>
      </c>
      <c r="D500">
        <v>0</v>
      </c>
      <c r="E500" s="8" t="s">
        <v>3360</v>
      </c>
      <c r="F500" s="8" t="s">
        <v>21</v>
      </c>
      <c r="G500" s="8"/>
      <c r="H500" s="8" t="s">
        <v>3239</v>
      </c>
      <c r="I500" s="8" t="s">
        <v>6397</v>
      </c>
    </row>
    <row r="501" spans="1:9" ht="12.75" customHeight="1" x14ac:dyDescent="0.3">
      <c r="A501" s="8" t="s">
        <v>3342</v>
      </c>
      <c r="B501" s="8" t="s">
        <v>3361</v>
      </c>
      <c r="C501" s="8" t="s">
        <v>3863</v>
      </c>
      <c r="D501">
        <v>-1</v>
      </c>
      <c r="E501" s="8" t="s">
        <v>3363</v>
      </c>
      <c r="F501" s="8" t="s">
        <v>21</v>
      </c>
      <c r="G501" s="8"/>
      <c r="H501" s="8" t="s">
        <v>3239</v>
      </c>
      <c r="I501" s="8" t="s">
        <v>6398</v>
      </c>
    </row>
    <row r="502" spans="1:9" ht="12.75" customHeight="1" x14ac:dyDescent="0.3">
      <c r="A502" s="8" t="s">
        <v>3342</v>
      </c>
      <c r="B502" s="8" t="s">
        <v>3364</v>
      </c>
      <c r="C502" s="8" t="s">
        <v>3864</v>
      </c>
      <c r="D502">
        <v>0</v>
      </c>
      <c r="E502" s="8" t="s">
        <v>3366</v>
      </c>
      <c r="F502" s="8" t="s">
        <v>21</v>
      </c>
      <c r="G502" s="8"/>
      <c r="H502" s="8" t="s">
        <v>3239</v>
      </c>
      <c r="I502" s="8" t="s">
        <v>6399</v>
      </c>
    </row>
    <row r="503" spans="1:9" ht="12.75" customHeight="1" x14ac:dyDescent="0.3">
      <c r="A503" s="8" t="s">
        <v>3342</v>
      </c>
      <c r="B503" s="8" t="s">
        <v>3367</v>
      </c>
      <c r="C503" s="8" t="s">
        <v>3865</v>
      </c>
      <c r="D503">
        <v>0</v>
      </c>
      <c r="E503" s="8" t="s">
        <v>3369</v>
      </c>
      <c r="F503" s="8" t="s">
        <v>21</v>
      </c>
      <c r="G503" s="8"/>
      <c r="H503" s="8" t="s">
        <v>3239</v>
      </c>
      <c r="I503" s="8" t="s">
        <v>6400</v>
      </c>
    </row>
    <row r="504" spans="1:9" ht="12.75" customHeight="1" x14ac:dyDescent="0.3">
      <c r="A504" s="8" t="s">
        <v>3866</v>
      </c>
      <c r="B504" s="8" t="s">
        <v>57</v>
      </c>
      <c r="C504" s="8" t="s">
        <v>3867</v>
      </c>
      <c r="D504">
        <v>500</v>
      </c>
      <c r="E504" s="8" t="s">
        <v>58</v>
      </c>
      <c r="F504" s="8" t="s">
        <v>21</v>
      </c>
      <c r="G504" s="8"/>
      <c r="H504" s="8" t="s">
        <v>3239</v>
      </c>
      <c r="I504" s="8" t="s">
        <v>6401</v>
      </c>
    </row>
    <row r="505" spans="1:9" ht="12.75" customHeight="1" x14ac:dyDescent="0.3">
      <c r="A505" s="8" t="s">
        <v>3372</v>
      </c>
      <c r="B505" s="8" t="s">
        <v>1009</v>
      </c>
      <c r="C505" s="8" t="s">
        <v>3868</v>
      </c>
      <c r="D505">
        <v>1.5</v>
      </c>
      <c r="E505" s="8" t="s">
        <v>1011</v>
      </c>
      <c r="F505" s="8" t="s">
        <v>21</v>
      </c>
      <c r="G505" s="8"/>
      <c r="H505" s="8" t="s">
        <v>3239</v>
      </c>
      <c r="I505" s="8" t="s">
        <v>6402</v>
      </c>
    </row>
    <row r="506" spans="1:9" ht="12.75" customHeight="1" x14ac:dyDescent="0.3">
      <c r="A506" s="8" t="s">
        <v>3869</v>
      </c>
      <c r="B506" s="8" t="s">
        <v>3870</v>
      </c>
      <c r="C506" s="8" t="s">
        <v>3871</v>
      </c>
      <c r="E506" s="8"/>
      <c r="F506" s="8" t="s">
        <v>21</v>
      </c>
      <c r="G506" s="8" t="s">
        <v>54</v>
      </c>
      <c r="H506" s="8" t="s">
        <v>3236</v>
      </c>
      <c r="I506" s="8" t="s">
        <v>6403</v>
      </c>
    </row>
    <row r="507" spans="1:9" ht="12.75" customHeight="1" x14ac:dyDescent="0.3">
      <c r="A507" s="8" t="s">
        <v>3310</v>
      </c>
      <c r="B507" s="8" t="s">
        <v>23</v>
      </c>
      <c r="C507" s="8" t="s">
        <v>3872</v>
      </c>
      <c r="D507">
        <v>15</v>
      </c>
      <c r="E507" s="8" t="s">
        <v>25</v>
      </c>
      <c r="F507" s="8" t="s">
        <v>21</v>
      </c>
      <c r="G507" s="8"/>
      <c r="H507" s="8" t="s">
        <v>3239</v>
      </c>
      <c r="I507" s="8" t="s">
        <v>6404</v>
      </c>
    </row>
    <row r="508" spans="1:9" ht="12.75" customHeight="1" x14ac:dyDescent="0.3">
      <c r="A508" s="8" t="s">
        <v>3312</v>
      </c>
      <c r="B508" s="8" t="s">
        <v>26</v>
      </c>
      <c r="C508" s="8" t="s">
        <v>3873</v>
      </c>
      <c r="D508">
        <v>1</v>
      </c>
      <c r="E508" s="8" t="s">
        <v>27</v>
      </c>
      <c r="F508" s="8" t="s">
        <v>21</v>
      </c>
      <c r="G508" s="8"/>
      <c r="H508" s="8" t="s">
        <v>3239</v>
      </c>
      <c r="I508" s="8" t="s">
        <v>6405</v>
      </c>
    </row>
    <row r="509" spans="1:9" ht="12.75" customHeight="1" x14ac:dyDescent="0.3">
      <c r="A509" s="8" t="s">
        <v>3314</v>
      </c>
      <c r="B509" s="8" t="s">
        <v>28</v>
      </c>
      <c r="C509" s="8" t="s">
        <v>3874</v>
      </c>
      <c r="D509">
        <v>2</v>
      </c>
      <c r="E509" s="8" t="s">
        <v>29</v>
      </c>
      <c r="F509" s="8" t="s">
        <v>21</v>
      </c>
      <c r="G509" s="8"/>
      <c r="H509" s="8" t="s">
        <v>3239</v>
      </c>
      <c r="I509" s="8" t="s">
        <v>6406</v>
      </c>
    </row>
    <row r="510" spans="1:9" ht="12.75" customHeight="1" x14ac:dyDescent="0.3">
      <c r="A510" s="8" t="s">
        <v>3318</v>
      </c>
      <c r="B510" s="8" t="s">
        <v>1054</v>
      </c>
      <c r="C510" s="8" t="s">
        <v>3875</v>
      </c>
      <c r="D510" t="s">
        <v>1376</v>
      </c>
      <c r="E510" s="8" t="s">
        <v>1054</v>
      </c>
      <c r="F510" s="8" t="s">
        <v>21</v>
      </c>
      <c r="G510" s="8"/>
      <c r="H510" s="8" t="s">
        <v>3239</v>
      </c>
      <c r="I510" s="8" t="s">
        <v>6407</v>
      </c>
    </row>
    <row r="511" spans="1:9" ht="12.75" customHeight="1" x14ac:dyDescent="0.3">
      <c r="A511" s="8" t="s">
        <v>3320</v>
      </c>
      <c r="B511" s="8" t="s">
        <v>3321</v>
      </c>
      <c r="C511" s="8" t="s">
        <v>3876</v>
      </c>
      <c r="D511">
        <v>15</v>
      </c>
      <c r="E511" s="8" t="s">
        <v>3323</v>
      </c>
      <c r="F511" s="8" t="s">
        <v>21</v>
      </c>
      <c r="G511" s="8"/>
      <c r="H511" s="8" t="s">
        <v>3239</v>
      </c>
      <c r="I511" s="8" t="s">
        <v>6408</v>
      </c>
    </row>
    <row r="512" spans="1:9" ht="12.75" customHeight="1" x14ac:dyDescent="0.3">
      <c r="A512" s="8" t="s">
        <v>3320</v>
      </c>
      <c r="B512" s="8" t="s">
        <v>3324</v>
      </c>
      <c r="C512" s="8" t="s">
        <v>3877</v>
      </c>
      <c r="D512">
        <v>1</v>
      </c>
      <c r="E512" s="8" t="s">
        <v>3326</v>
      </c>
      <c r="F512" s="8" t="s">
        <v>21</v>
      </c>
      <c r="G512" s="8"/>
      <c r="H512" s="8" t="s">
        <v>3239</v>
      </c>
      <c r="I512" s="8" t="s">
        <v>6409</v>
      </c>
    </row>
    <row r="513" spans="1:9" ht="12.75" customHeight="1" x14ac:dyDescent="0.3">
      <c r="A513" s="8" t="s">
        <v>3320</v>
      </c>
      <c r="B513" s="8" t="s">
        <v>3327</v>
      </c>
      <c r="C513" s="8" t="s">
        <v>3878</v>
      </c>
      <c r="D513">
        <v>2</v>
      </c>
      <c r="E513" s="8" t="s">
        <v>3329</v>
      </c>
      <c r="F513" s="8" t="s">
        <v>21</v>
      </c>
      <c r="G513" s="8"/>
      <c r="H513" s="8" t="s">
        <v>3239</v>
      </c>
      <c r="I513" s="8" t="s">
        <v>6410</v>
      </c>
    </row>
    <row r="514" spans="1:9" ht="12.75" customHeight="1" x14ac:dyDescent="0.3">
      <c r="A514" s="8" t="s">
        <v>3330</v>
      </c>
      <c r="B514" s="8" t="s">
        <v>1013</v>
      </c>
      <c r="C514" s="8" t="s">
        <v>3879</v>
      </c>
      <c r="D514">
        <v>1.5</v>
      </c>
      <c r="E514" s="8" t="s">
        <v>1015</v>
      </c>
      <c r="F514" s="8" t="s">
        <v>21</v>
      </c>
      <c r="G514" s="8"/>
      <c r="H514" s="8" t="s">
        <v>3239</v>
      </c>
      <c r="I514" s="8" t="s">
        <v>6411</v>
      </c>
    </row>
    <row r="515" spans="1:9" ht="12.75" customHeight="1" x14ac:dyDescent="0.3">
      <c r="A515" s="8" t="s">
        <v>3332</v>
      </c>
      <c r="B515" s="8" t="s">
        <v>1049</v>
      </c>
      <c r="C515" s="8" t="s">
        <v>3880</v>
      </c>
      <c r="D515" t="s">
        <v>1374</v>
      </c>
      <c r="E515" s="8" t="s">
        <v>1049</v>
      </c>
      <c r="F515" s="8" t="s">
        <v>21</v>
      </c>
      <c r="G515" s="8"/>
      <c r="H515" s="8" t="s">
        <v>3239</v>
      </c>
      <c r="I515" s="8" t="s">
        <v>6412</v>
      </c>
    </row>
    <row r="516" spans="1:9" ht="12.75" customHeight="1" x14ac:dyDescent="0.3">
      <c r="A516" s="8" t="s">
        <v>3334</v>
      </c>
      <c r="B516" s="8" t="s">
        <v>32</v>
      </c>
      <c r="C516" s="8" t="s">
        <v>3881</v>
      </c>
      <c r="D516">
        <v>3</v>
      </c>
      <c r="E516" s="8" t="s">
        <v>33</v>
      </c>
      <c r="F516" s="8" t="s">
        <v>21</v>
      </c>
      <c r="G516" s="8"/>
      <c r="H516" s="8" t="s">
        <v>3239</v>
      </c>
      <c r="I516" s="8" t="s">
        <v>6413</v>
      </c>
    </row>
    <row r="517" spans="1:9" ht="12.75" customHeight="1" x14ac:dyDescent="0.3">
      <c r="A517" s="8" t="s">
        <v>3336</v>
      </c>
      <c r="B517" s="8" t="s">
        <v>36</v>
      </c>
      <c r="C517" s="8" t="s">
        <v>3882</v>
      </c>
      <c r="D517">
        <v>4000</v>
      </c>
      <c r="E517" s="8" t="s">
        <v>37</v>
      </c>
      <c r="F517" s="8" t="s">
        <v>21</v>
      </c>
      <c r="G517" s="8"/>
      <c r="H517" s="8" t="s">
        <v>3239</v>
      </c>
      <c r="I517" s="8" t="s">
        <v>6414</v>
      </c>
    </row>
    <row r="518" spans="1:9" ht="12.75" customHeight="1" x14ac:dyDescent="0.3">
      <c r="A518" s="8" t="s">
        <v>3338</v>
      </c>
      <c r="B518" s="8" t="s">
        <v>634</v>
      </c>
      <c r="C518" s="8" t="s">
        <v>3883</v>
      </c>
      <c r="D518">
        <v>4200</v>
      </c>
      <c r="E518" s="8" t="s">
        <v>636</v>
      </c>
      <c r="F518" s="8" t="s">
        <v>21</v>
      </c>
      <c r="G518" s="8"/>
      <c r="H518" s="8" t="s">
        <v>3239</v>
      </c>
      <c r="I518" s="8" t="s">
        <v>6415</v>
      </c>
    </row>
    <row r="519" spans="1:9" ht="12.75" customHeight="1" x14ac:dyDescent="0.3">
      <c r="A519" s="8" t="s">
        <v>3340</v>
      </c>
      <c r="B519" s="8" t="s">
        <v>39</v>
      </c>
      <c r="C519" s="8" t="s">
        <v>3884</v>
      </c>
      <c r="D519">
        <v>5</v>
      </c>
      <c r="E519" s="8" t="s">
        <v>40</v>
      </c>
      <c r="F519" s="8" t="s">
        <v>21</v>
      </c>
      <c r="G519" s="8"/>
      <c r="H519" s="8" t="s">
        <v>3239</v>
      </c>
      <c r="I519" s="8" t="s">
        <v>6416</v>
      </c>
    </row>
    <row r="520" spans="1:9" ht="12.75" customHeight="1" x14ac:dyDescent="0.3">
      <c r="A520" s="8" t="s">
        <v>3855</v>
      </c>
      <c r="B520" s="8" t="s">
        <v>982</v>
      </c>
      <c r="C520" s="8" t="s">
        <v>3885</v>
      </c>
      <c r="D520" t="s">
        <v>24</v>
      </c>
      <c r="E520" s="8" t="s">
        <v>984</v>
      </c>
      <c r="F520" s="8" t="s">
        <v>21</v>
      </c>
      <c r="G520" s="8"/>
      <c r="H520" s="8" t="s">
        <v>3239</v>
      </c>
      <c r="I520" s="8" t="s">
        <v>6417</v>
      </c>
    </row>
    <row r="521" spans="1:9" ht="12.75" customHeight="1" x14ac:dyDescent="0.3">
      <c r="A521" s="8" t="s">
        <v>3342</v>
      </c>
      <c r="B521" s="8" t="s">
        <v>3343</v>
      </c>
      <c r="C521" s="8" t="s">
        <v>3886</v>
      </c>
      <c r="D521">
        <v>0</v>
      </c>
      <c r="E521" s="8" t="s">
        <v>3345</v>
      </c>
      <c r="F521" s="8" t="s">
        <v>21</v>
      </c>
      <c r="G521" s="8"/>
      <c r="H521" s="8" t="s">
        <v>3239</v>
      </c>
      <c r="I521" s="8" t="s">
        <v>6418</v>
      </c>
    </row>
    <row r="522" spans="1:9" ht="12.75" customHeight="1" x14ac:dyDescent="0.3">
      <c r="A522" s="8" t="s">
        <v>3342</v>
      </c>
      <c r="B522" s="8" t="s">
        <v>3346</v>
      </c>
      <c r="C522" s="8" t="s">
        <v>3887</v>
      </c>
      <c r="D522">
        <v>0</v>
      </c>
      <c r="E522" s="8" t="s">
        <v>3348</v>
      </c>
      <c r="F522" s="8" t="s">
        <v>21</v>
      </c>
      <c r="G522" s="8"/>
      <c r="H522" s="8" t="s">
        <v>3239</v>
      </c>
      <c r="I522" s="8" t="s">
        <v>6419</v>
      </c>
    </row>
    <row r="523" spans="1:9" ht="12.75" customHeight="1" x14ac:dyDescent="0.3">
      <c r="A523" s="8" t="s">
        <v>3342</v>
      </c>
      <c r="B523" s="8" t="s">
        <v>3349</v>
      </c>
      <c r="C523" s="8" t="s">
        <v>3888</v>
      </c>
      <c r="D523">
        <v>1</v>
      </c>
      <c r="E523" s="8" t="s">
        <v>3351</v>
      </c>
      <c r="F523" s="8" t="s">
        <v>21</v>
      </c>
      <c r="G523" s="8"/>
      <c r="H523" s="8" t="s">
        <v>3239</v>
      </c>
      <c r="I523" s="8" t="s">
        <v>6420</v>
      </c>
    </row>
    <row r="524" spans="1:9" ht="12.75" customHeight="1" x14ac:dyDescent="0.3">
      <c r="A524" s="8" t="s">
        <v>3342</v>
      </c>
      <c r="B524" s="8" t="s">
        <v>3352</v>
      </c>
      <c r="C524" s="8" t="s">
        <v>3889</v>
      </c>
      <c r="D524">
        <v>0</v>
      </c>
      <c r="E524" s="8" t="s">
        <v>3354</v>
      </c>
      <c r="F524" s="8" t="s">
        <v>21</v>
      </c>
      <c r="G524" s="8"/>
      <c r="H524" s="8" t="s">
        <v>3239</v>
      </c>
      <c r="I524" s="8" t="s">
        <v>6421</v>
      </c>
    </row>
    <row r="525" spans="1:9" ht="12.75" customHeight="1" x14ac:dyDescent="0.3">
      <c r="A525" s="8" t="s">
        <v>3342</v>
      </c>
      <c r="B525" s="8" t="s">
        <v>3355</v>
      </c>
      <c r="C525" s="8" t="s">
        <v>3890</v>
      </c>
      <c r="D525">
        <v>1</v>
      </c>
      <c r="E525" s="8" t="s">
        <v>3357</v>
      </c>
      <c r="F525" s="8" t="s">
        <v>21</v>
      </c>
      <c r="G525" s="8"/>
      <c r="H525" s="8" t="s">
        <v>3239</v>
      </c>
      <c r="I525" s="8" t="s">
        <v>6422</v>
      </c>
    </row>
    <row r="526" spans="1:9" ht="12.75" customHeight="1" x14ac:dyDescent="0.3">
      <c r="A526" s="8" t="s">
        <v>3342</v>
      </c>
      <c r="B526" s="8" t="s">
        <v>3358</v>
      </c>
      <c r="C526" s="8" t="s">
        <v>3891</v>
      </c>
      <c r="D526">
        <v>0</v>
      </c>
      <c r="E526" s="8" t="s">
        <v>3360</v>
      </c>
      <c r="F526" s="8" t="s">
        <v>21</v>
      </c>
      <c r="G526" s="8"/>
      <c r="H526" s="8" t="s">
        <v>3239</v>
      </c>
      <c r="I526" s="8" t="s">
        <v>6423</v>
      </c>
    </row>
    <row r="527" spans="1:9" ht="12.75" customHeight="1" x14ac:dyDescent="0.3">
      <c r="A527" s="8" t="s">
        <v>3342</v>
      </c>
      <c r="B527" s="8" t="s">
        <v>3361</v>
      </c>
      <c r="C527" s="8" t="s">
        <v>3892</v>
      </c>
      <c r="D527">
        <v>-1</v>
      </c>
      <c r="E527" s="8" t="s">
        <v>3363</v>
      </c>
      <c r="F527" s="8" t="s">
        <v>21</v>
      </c>
      <c r="G527" s="8"/>
      <c r="H527" s="8" t="s">
        <v>3239</v>
      </c>
      <c r="I527" s="8" t="s">
        <v>6424</v>
      </c>
    </row>
    <row r="528" spans="1:9" ht="12.75" customHeight="1" x14ac:dyDescent="0.3">
      <c r="A528" s="8" t="s">
        <v>3342</v>
      </c>
      <c r="B528" s="8" t="s">
        <v>3364</v>
      </c>
      <c r="C528" s="8" t="s">
        <v>3893</v>
      </c>
      <c r="D528">
        <v>0</v>
      </c>
      <c r="E528" s="8" t="s">
        <v>3366</v>
      </c>
      <c r="F528" s="8" t="s">
        <v>21</v>
      </c>
      <c r="G528" s="8"/>
      <c r="H528" s="8" t="s">
        <v>3239</v>
      </c>
      <c r="I528" s="8" t="s">
        <v>6425</v>
      </c>
    </row>
    <row r="529" spans="1:9" ht="12.75" customHeight="1" x14ac:dyDescent="0.3">
      <c r="A529" s="8" t="s">
        <v>3342</v>
      </c>
      <c r="B529" s="8" t="s">
        <v>3367</v>
      </c>
      <c r="C529" s="8" t="s">
        <v>3894</v>
      </c>
      <c r="D529">
        <v>0</v>
      </c>
      <c r="E529" s="8" t="s">
        <v>3369</v>
      </c>
      <c r="F529" s="8" t="s">
        <v>21</v>
      </c>
      <c r="G529" s="8"/>
      <c r="H529" s="8" t="s">
        <v>3239</v>
      </c>
      <c r="I529" s="8" t="s">
        <v>6426</v>
      </c>
    </row>
    <row r="530" spans="1:9" ht="12.75" customHeight="1" x14ac:dyDescent="0.3">
      <c r="A530" s="8" t="s">
        <v>3866</v>
      </c>
      <c r="B530" s="8" t="s">
        <v>57</v>
      </c>
      <c r="C530" s="8" t="s">
        <v>3895</v>
      </c>
      <c r="D530">
        <v>500</v>
      </c>
      <c r="E530" s="8" t="s">
        <v>58</v>
      </c>
      <c r="F530" s="8" t="s">
        <v>21</v>
      </c>
      <c r="G530" s="8"/>
      <c r="H530" s="8" t="s">
        <v>3239</v>
      </c>
      <c r="I530" s="8" t="s">
        <v>6427</v>
      </c>
    </row>
    <row r="531" spans="1:9" ht="12.75" customHeight="1" x14ac:dyDescent="0.3">
      <c r="A531" s="8" t="s">
        <v>3372</v>
      </c>
      <c r="B531" s="8" t="s">
        <v>1009</v>
      </c>
      <c r="C531" s="8" t="s">
        <v>3896</v>
      </c>
      <c r="D531">
        <v>1.5</v>
      </c>
      <c r="E531" s="8" t="s">
        <v>1011</v>
      </c>
      <c r="F531" s="8" t="s">
        <v>21</v>
      </c>
      <c r="G531" s="8"/>
      <c r="H531" s="8" t="s">
        <v>3239</v>
      </c>
      <c r="I531" s="8" t="s">
        <v>6428</v>
      </c>
    </row>
    <row r="532" spans="1:9" ht="12.75" customHeight="1" x14ac:dyDescent="0.3">
      <c r="A532" s="8" t="s">
        <v>3897</v>
      </c>
      <c r="B532" s="8" t="s">
        <v>3898</v>
      </c>
      <c r="C532" s="8" t="s">
        <v>3899</v>
      </c>
      <c r="E532" s="8"/>
      <c r="F532" s="8" t="s">
        <v>21</v>
      </c>
      <c r="G532" s="8" t="s">
        <v>54</v>
      </c>
      <c r="H532" s="8" t="s">
        <v>3236</v>
      </c>
      <c r="I532" s="8" t="s">
        <v>6429</v>
      </c>
    </row>
    <row r="533" spans="1:9" ht="12.75" customHeight="1" x14ac:dyDescent="0.3">
      <c r="A533" s="8" t="s">
        <v>3310</v>
      </c>
      <c r="B533" s="8" t="s">
        <v>23</v>
      </c>
      <c r="C533" s="8" t="s">
        <v>3900</v>
      </c>
      <c r="D533">
        <v>15</v>
      </c>
      <c r="E533" s="8" t="s">
        <v>25</v>
      </c>
      <c r="F533" s="8" t="s">
        <v>21</v>
      </c>
      <c r="G533" s="8"/>
      <c r="H533" s="8" t="s">
        <v>3239</v>
      </c>
      <c r="I533" s="8" t="s">
        <v>6430</v>
      </c>
    </row>
    <row r="534" spans="1:9" ht="12.75" customHeight="1" x14ac:dyDescent="0.3">
      <c r="A534" s="8" t="s">
        <v>3312</v>
      </c>
      <c r="B534" s="8" t="s">
        <v>26</v>
      </c>
      <c r="C534" s="8" t="s">
        <v>3901</v>
      </c>
      <c r="D534">
        <v>-0.9</v>
      </c>
      <c r="E534" s="8" t="s">
        <v>27</v>
      </c>
      <c r="F534" s="8" t="s">
        <v>21</v>
      </c>
      <c r="G534" s="8"/>
      <c r="H534" s="8" t="s">
        <v>3239</v>
      </c>
      <c r="I534" s="8" t="s">
        <v>6431</v>
      </c>
    </row>
    <row r="535" spans="1:9" ht="12.75" customHeight="1" x14ac:dyDescent="0.3">
      <c r="A535" s="8" t="s">
        <v>3314</v>
      </c>
      <c r="B535" s="8" t="s">
        <v>28</v>
      </c>
      <c r="C535" s="8" t="s">
        <v>3902</v>
      </c>
      <c r="D535">
        <v>1.8</v>
      </c>
      <c r="E535" s="8" t="s">
        <v>29</v>
      </c>
      <c r="F535" s="8" t="s">
        <v>21</v>
      </c>
      <c r="G535" s="8"/>
      <c r="H535" s="8" t="s">
        <v>3239</v>
      </c>
      <c r="I535" s="8" t="s">
        <v>6432</v>
      </c>
    </row>
    <row r="536" spans="1:9" ht="12.75" customHeight="1" x14ac:dyDescent="0.3">
      <c r="A536" s="8" t="s">
        <v>3318</v>
      </c>
      <c r="B536" s="8" t="s">
        <v>1054</v>
      </c>
      <c r="C536" s="8" t="s">
        <v>3903</v>
      </c>
      <c r="D536" t="s">
        <v>1376</v>
      </c>
      <c r="E536" s="8" t="s">
        <v>1054</v>
      </c>
      <c r="F536" s="8" t="s">
        <v>21</v>
      </c>
      <c r="G536" s="8"/>
      <c r="H536" s="8" t="s">
        <v>3239</v>
      </c>
      <c r="I536" s="8" t="s">
        <v>6433</v>
      </c>
    </row>
    <row r="537" spans="1:9" ht="12.75" customHeight="1" x14ac:dyDescent="0.3">
      <c r="A537" s="8" t="s">
        <v>3320</v>
      </c>
      <c r="B537" s="8" t="s">
        <v>3321</v>
      </c>
      <c r="C537" s="8" t="s">
        <v>3904</v>
      </c>
      <c r="D537">
        <v>15</v>
      </c>
      <c r="E537" s="8" t="s">
        <v>3323</v>
      </c>
      <c r="F537" s="8" t="s">
        <v>21</v>
      </c>
      <c r="G537" s="8"/>
      <c r="H537" s="8" t="s">
        <v>3239</v>
      </c>
      <c r="I537" s="8" t="s">
        <v>6434</v>
      </c>
    </row>
    <row r="538" spans="1:9" ht="12.75" customHeight="1" x14ac:dyDescent="0.3">
      <c r="A538" s="8" t="s">
        <v>3320</v>
      </c>
      <c r="B538" s="8" t="s">
        <v>3324</v>
      </c>
      <c r="C538" s="8" t="s">
        <v>3905</v>
      </c>
      <c r="D538">
        <v>-0.9</v>
      </c>
      <c r="E538" s="8" t="s">
        <v>3326</v>
      </c>
      <c r="F538" s="8" t="s">
        <v>21</v>
      </c>
      <c r="G538" s="8"/>
      <c r="H538" s="8" t="s">
        <v>3239</v>
      </c>
      <c r="I538" s="8" t="s">
        <v>6435</v>
      </c>
    </row>
    <row r="539" spans="1:9" ht="12.75" customHeight="1" x14ac:dyDescent="0.3">
      <c r="A539" s="8" t="s">
        <v>3320</v>
      </c>
      <c r="B539" s="8" t="s">
        <v>3327</v>
      </c>
      <c r="C539" s="8" t="s">
        <v>3906</v>
      </c>
      <c r="D539">
        <v>1.8</v>
      </c>
      <c r="E539" s="8" t="s">
        <v>3329</v>
      </c>
      <c r="F539" s="8" t="s">
        <v>21</v>
      </c>
      <c r="G539" s="8"/>
      <c r="H539" s="8" t="s">
        <v>3239</v>
      </c>
      <c r="I539" s="8" t="s">
        <v>6436</v>
      </c>
    </row>
    <row r="540" spans="1:9" ht="12.75" customHeight="1" x14ac:dyDescent="0.3">
      <c r="A540" s="8" t="s">
        <v>3330</v>
      </c>
      <c r="B540" s="8" t="s">
        <v>1013</v>
      </c>
      <c r="C540" s="8" t="s">
        <v>3907</v>
      </c>
      <c r="D540">
        <v>1.5</v>
      </c>
      <c r="E540" s="8" t="s">
        <v>1015</v>
      </c>
      <c r="F540" s="8" t="s">
        <v>21</v>
      </c>
      <c r="G540" s="8"/>
      <c r="H540" s="8" t="s">
        <v>3239</v>
      </c>
      <c r="I540" s="8" t="s">
        <v>6437</v>
      </c>
    </row>
    <row r="541" spans="1:9" ht="12.75" customHeight="1" x14ac:dyDescent="0.3">
      <c r="A541" s="8" t="s">
        <v>3332</v>
      </c>
      <c r="B541" s="8" t="s">
        <v>1049</v>
      </c>
      <c r="C541" s="8" t="s">
        <v>3908</v>
      </c>
      <c r="D541" t="s">
        <v>1374</v>
      </c>
      <c r="E541" s="8" t="s">
        <v>1049</v>
      </c>
      <c r="F541" s="8" t="s">
        <v>21</v>
      </c>
      <c r="G541" s="8"/>
      <c r="H541" s="8" t="s">
        <v>3239</v>
      </c>
      <c r="I541" s="8" t="s">
        <v>6438</v>
      </c>
    </row>
    <row r="542" spans="1:9" ht="12.75" customHeight="1" x14ac:dyDescent="0.3">
      <c r="A542" s="8" t="s">
        <v>3334</v>
      </c>
      <c r="B542" s="8" t="s">
        <v>32</v>
      </c>
      <c r="C542" s="8" t="s">
        <v>3909</v>
      </c>
      <c r="D542">
        <v>3</v>
      </c>
      <c r="E542" s="8" t="s">
        <v>33</v>
      </c>
      <c r="F542" s="8" t="s">
        <v>21</v>
      </c>
      <c r="G542" s="8"/>
      <c r="H542" s="8" t="s">
        <v>3239</v>
      </c>
      <c r="I542" s="8" t="s">
        <v>6439</v>
      </c>
    </row>
    <row r="543" spans="1:9" ht="12.75" customHeight="1" x14ac:dyDescent="0.3">
      <c r="A543" s="8" t="s">
        <v>3336</v>
      </c>
      <c r="B543" s="8" t="s">
        <v>36</v>
      </c>
      <c r="C543" s="8" t="s">
        <v>3910</v>
      </c>
      <c r="D543">
        <v>4000</v>
      </c>
      <c r="E543" s="8" t="s">
        <v>37</v>
      </c>
      <c r="F543" s="8" t="s">
        <v>21</v>
      </c>
      <c r="G543" s="8"/>
      <c r="H543" s="8" t="s">
        <v>3239</v>
      </c>
      <c r="I543" s="8" t="s">
        <v>6440</v>
      </c>
    </row>
    <row r="544" spans="1:9" ht="12.75" customHeight="1" x14ac:dyDescent="0.3">
      <c r="A544" s="8" t="s">
        <v>3338</v>
      </c>
      <c r="B544" s="8" t="s">
        <v>634</v>
      </c>
      <c r="C544" s="8" t="s">
        <v>3911</v>
      </c>
      <c r="D544">
        <v>4200</v>
      </c>
      <c r="E544" s="8" t="s">
        <v>636</v>
      </c>
      <c r="F544" s="8" t="s">
        <v>21</v>
      </c>
      <c r="G544" s="8"/>
      <c r="H544" s="8" t="s">
        <v>3239</v>
      </c>
      <c r="I544" s="8" t="s">
        <v>6441</v>
      </c>
    </row>
    <row r="545" spans="1:9" ht="12.75" customHeight="1" x14ac:dyDescent="0.3">
      <c r="A545" s="8" t="s">
        <v>3340</v>
      </c>
      <c r="B545" s="8" t="s">
        <v>39</v>
      </c>
      <c r="C545" s="8" t="s">
        <v>3912</v>
      </c>
      <c r="D545">
        <v>5</v>
      </c>
      <c r="E545" s="8" t="s">
        <v>40</v>
      </c>
      <c r="F545" s="8" t="s">
        <v>21</v>
      </c>
      <c r="G545" s="8"/>
      <c r="H545" s="8" t="s">
        <v>3239</v>
      </c>
      <c r="I545" s="8" t="s">
        <v>6442</v>
      </c>
    </row>
    <row r="546" spans="1:9" ht="12.75" customHeight="1" x14ac:dyDescent="0.3">
      <c r="A546" s="8" t="s">
        <v>3855</v>
      </c>
      <c r="B546" s="8" t="s">
        <v>982</v>
      </c>
      <c r="C546" s="8" t="s">
        <v>3913</v>
      </c>
      <c r="D546" t="s">
        <v>24</v>
      </c>
      <c r="E546" s="8" t="s">
        <v>984</v>
      </c>
      <c r="F546" s="8" t="s">
        <v>21</v>
      </c>
      <c r="G546" s="8"/>
      <c r="H546" s="8" t="s">
        <v>3239</v>
      </c>
      <c r="I546" s="8" t="s">
        <v>6443</v>
      </c>
    </row>
    <row r="547" spans="1:9" ht="12.75" customHeight="1" x14ac:dyDescent="0.3">
      <c r="A547" s="8" t="s">
        <v>3342</v>
      </c>
      <c r="B547" s="8" t="s">
        <v>3343</v>
      </c>
      <c r="C547" s="8" t="s">
        <v>3914</v>
      </c>
      <c r="D547">
        <v>0</v>
      </c>
      <c r="E547" s="8" t="s">
        <v>3345</v>
      </c>
      <c r="F547" s="8" t="s">
        <v>21</v>
      </c>
      <c r="G547" s="8"/>
      <c r="H547" s="8" t="s">
        <v>3239</v>
      </c>
      <c r="I547" s="8" t="s">
        <v>6444</v>
      </c>
    </row>
    <row r="548" spans="1:9" ht="12.75" customHeight="1" x14ac:dyDescent="0.3">
      <c r="A548" s="8" t="s">
        <v>3342</v>
      </c>
      <c r="B548" s="8" t="s">
        <v>3346</v>
      </c>
      <c r="C548" s="8" t="s">
        <v>3915</v>
      </c>
      <c r="D548">
        <v>0</v>
      </c>
      <c r="E548" s="8" t="s">
        <v>3348</v>
      </c>
      <c r="F548" s="8" t="s">
        <v>21</v>
      </c>
      <c r="G548" s="8"/>
      <c r="H548" s="8" t="s">
        <v>3239</v>
      </c>
      <c r="I548" s="8" t="s">
        <v>6445</v>
      </c>
    </row>
    <row r="549" spans="1:9" ht="12.75" customHeight="1" x14ac:dyDescent="0.3">
      <c r="A549" s="8" t="s">
        <v>3342</v>
      </c>
      <c r="B549" s="8" t="s">
        <v>3349</v>
      </c>
      <c r="C549" s="8" t="s">
        <v>3916</v>
      </c>
      <c r="D549">
        <v>1</v>
      </c>
      <c r="E549" s="8" t="s">
        <v>3351</v>
      </c>
      <c r="F549" s="8" t="s">
        <v>21</v>
      </c>
      <c r="G549" s="8"/>
      <c r="H549" s="8" t="s">
        <v>3239</v>
      </c>
      <c r="I549" s="8" t="s">
        <v>6446</v>
      </c>
    </row>
    <row r="550" spans="1:9" ht="12.75" customHeight="1" x14ac:dyDescent="0.3">
      <c r="A550" s="8" t="s">
        <v>3342</v>
      </c>
      <c r="B550" s="8" t="s">
        <v>3352</v>
      </c>
      <c r="C550" s="8" t="s">
        <v>3917</v>
      </c>
      <c r="D550">
        <v>0</v>
      </c>
      <c r="E550" s="8" t="s">
        <v>3354</v>
      </c>
      <c r="F550" s="8" t="s">
        <v>21</v>
      </c>
      <c r="G550" s="8"/>
      <c r="H550" s="8" t="s">
        <v>3239</v>
      </c>
      <c r="I550" s="8" t="s">
        <v>6447</v>
      </c>
    </row>
    <row r="551" spans="1:9" ht="12.75" customHeight="1" x14ac:dyDescent="0.3">
      <c r="A551" s="8" t="s">
        <v>3342</v>
      </c>
      <c r="B551" s="8" t="s">
        <v>3355</v>
      </c>
      <c r="C551" s="8" t="s">
        <v>3918</v>
      </c>
      <c r="D551">
        <v>1</v>
      </c>
      <c r="E551" s="8" t="s">
        <v>3357</v>
      </c>
      <c r="F551" s="8" t="s">
        <v>21</v>
      </c>
      <c r="G551" s="8"/>
      <c r="H551" s="8" t="s">
        <v>3239</v>
      </c>
      <c r="I551" s="8" t="s">
        <v>6448</v>
      </c>
    </row>
    <row r="552" spans="1:9" ht="12.75" customHeight="1" x14ac:dyDescent="0.3">
      <c r="A552" s="8" t="s">
        <v>3342</v>
      </c>
      <c r="B552" s="8" t="s">
        <v>3358</v>
      </c>
      <c r="C552" s="8" t="s">
        <v>3919</v>
      </c>
      <c r="D552">
        <v>0</v>
      </c>
      <c r="E552" s="8" t="s">
        <v>3360</v>
      </c>
      <c r="F552" s="8" t="s">
        <v>21</v>
      </c>
      <c r="G552" s="8"/>
      <c r="H552" s="8" t="s">
        <v>3239</v>
      </c>
      <c r="I552" s="8" t="s">
        <v>6449</v>
      </c>
    </row>
    <row r="553" spans="1:9" ht="12.75" customHeight="1" x14ac:dyDescent="0.3">
      <c r="A553" s="8" t="s">
        <v>3342</v>
      </c>
      <c r="B553" s="8" t="s">
        <v>3361</v>
      </c>
      <c r="C553" s="8" t="s">
        <v>3920</v>
      </c>
      <c r="D553">
        <v>-1</v>
      </c>
      <c r="E553" s="8" t="s">
        <v>3363</v>
      </c>
      <c r="F553" s="8" t="s">
        <v>21</v>
      </c>
      <c r="G553" s="8"/>
      <c r="H553" s="8" t="s">
        <v>3239</v>
      </c>
      <c r="I553" s="8" t="s">
        <v>6450</v>
      </c>
    </row>
    <row r="554" spans="1:9" ht="12.75" customHeight="1" x14ac:dyDescent="0.3">
      <c r="A554" s="8" t="s">
        <v>3342</v>
      </c>
      <c r="B554" s="8" t="s">
        <v>3364</v>
      </c>
      <c r="C554" s="8" t="s">
        <v>3921</v>
      </c>
      <c r="D554">
        <v>0</v>
      </c>
      <c r="E554" s="8" t="s">
        <v>3366</v>
      </c>
      <c r="F554" s="8" t="s">
        <v>21</v>
      </c>
      <c r="G554" s="8"/>
      <c r="H554" s="8" t="s">
        <v>3239</v>
      </c>
      <c r="I554" s="8" t="s">
        <v>6451</v>
      </c>
    </row>
    <row r="555" spans="1:9" ht="12.75" customHeight="1" x14ac:dyDescent="0.3">
      <c r="A555" s="8" t="s">
        <v>3342</v>
      </c>
      <c r="B555" s="8" t="s">
        <v>3367</v>
      </c>
      <c r="C555" s="8" t="s">
        <v>3922</v>
      </c>
      <c r="D555">
        <v>0</v>
      </c>
      <c r="E555" s="8" t="s">
        <v>3369</v>
      </c>
      <c r="F555" s="8" t="s">
        <v>21</v>
      </c>
      <c r="G555" s="8"/>
      <c r="H555" s="8" t="s">
        <v>3239</v>
      </c>
      <c r="I555" s="8" t="s">
        <v>6452</v>
      </c>
    </row>
    <row r="556" spans="1:9" ht="12.75" customHeight="1" x14ac:dyDescent="0.3">
      <c r="A556" s="8" t="s">
        <v>3866</v>
      </c>
      <c r="B556" s="8" t="s">
        <v>57</v>
      </c>
      <c r="C556" s="8" t="s">
        <v>3923</v>
      </c>
      <c r="D556">
        <v>500</v>
      </c>
      <c r="E556" s="8" t="s">
        <v>58</v>
      </c>
      <c r="F556" s="8" t="s">
        <v>21</v>
      </c>
      <c r="G556" s="8"/>
      <c r="H556" s="8" t="s">
        <v>3239</v>
      </c>
      <c r="I556" s="8" t="s">
        <v>6453</v>
      </c>
    </row>
    <row r="557" spans="1:9" ht="12.75" customHeight="1" x14ac:dyDescent="0.3">
      <c r="A557" s="8" t="s">
        <v>3372</v>
      </c>
      <c r="B557" s="8" t="s">
        <v>1009</v>
      </c>
      <c r="C557" s="8" t="s">
        <v>3924</v>
      </c>
      <c r="D557">
        <v>1.5</v>
      </c>
      <c r="E557" s="8" t="s">
        <v>1011</v>
      </c>
      <c r="F557" s="8" t="s">
        <v>21</v>
      </c>
      <c r="G557" s="8"/>
      <c r="H557" s="8" t="s">
        <v>3239</v>
      </c>
      <c r="I557" s="8" t="s">
        <v>6454</v>
      </c>
    </row>
    <row r="558" spans="1:9" ht="12.75" customHeight="1" x14ac:dyDescent="0.3">
      <c r="A558" s="8" t="s">
        <v>3925</v>
      </c>
      <c r="B558" s="8" t="s">
        <v>3926</v>
      </c>
      <c r="C558" s="8" t="s">
        <v>3927</v>
      </c>
      <c r="E558" s="8"/>
      <c r="F558" s="8" t="s">
        <v>21</v>
      </c>
      <c r="G558" s="8" t="s">
        <v>54</v>
      </c>
      <c r="H558" s="8" t="s">
        <v>3236</v>
      </c>
      <c r="I558" s="8" t="s">
        <v>6455</v>
      </c>
    </row>
    <row r="559" spans="1:9" ht="12.75" customHeight="1" x14ac:dyDescent="0.3">
      <c r="A559" s="8" t="s">
        <v>3310</v>
      </c>
      <c r="B559" s="8" t="s">
        <v>23</v>
      </c>
      <c r="C559" s="8" t="s">
        <v>3928</v>
      </c>
      <c r="D559">
        <v>15</v>
      </c>
      <c r="E559" s="8" t="s">
        <v>25</v>
      </c>
      <c r="F559" s="8" t="s">
        <v>21</v>
      </c>
      <c r="G559" s="8"/>
      <c r="H559" s="8" t="s">
        <v>3239</v>
      </c>
      <c r="I559" s="8" t="s">
        <v>6456</v>
      </c>
    </row>
    <row r="560" spans="1:9" ht="12.75" customHeight="1" x14ac:dyDescent="0.3">
      <c r="A560" s="8" t="s">
        <v>3312</v>
      </c>
      <c r="B560" s="8" t="s">
        <v>26</v>
      </c>
      <c r="C560" s="8" t="s">
        <v>3929</v>
      </c>
      <c r="D560">
        <v>-2.7</v>
      </c>
      <c r="E560" s="8" t="s">
        <v>27</v>
      </c>
      <c r="F560" s="8" t="s">
        <v>21</v>
      </c>
      <c r="G560" s="8"/>
      <c r="H560" s="8" t="s">
        <v>3239</v>
      </c>
      <c r="I560" s="8" t="s">
        <v>6457</v>
      </c>
    </row>
    <row r="561" spans="1:9" ht="12.75" customHeight="1" x14ac:dyDescent="0.3">
      <c r="A561" s="8" t="s">
        <v>3314</v>
      </c>
      <c r="B561" s="8" t="s">
        <v>28</v>
      </c>
      <c r="C561" s="8" t="s">
        <v>3930</v>
      </c>
      <c r="D561">
        <v>1.8</v>
      </c>
      <c r="E561" s="8" t="s">
        <v>29</v>
      </c>
      <c r="F561" s="8" t="s">
        <v>21</v>
      </c>
      <c r="G561" s="8"/>
      <c r="H561" s="8" t="s">
        <v>3239</v>
      </c>
      <c r="I561" s="8" t="s">
        <v>6458</v>
      </c>
    </row>
    <row r="562" spans="1:9" ht="12.75" customHeight="1" x14ac:dyDescent="0.3">
      <c r="A562" s="8" t="s">
        <v>3318</v>
      </c>
      <c r="B562" s="8" t="s">
        <v>1054</v>
      </c>
      <c r="C562" s="8" t="s">
        <v>3931</v>
      </c>
      <c r="D562" t="s">
        <v>1376</v>
      </c>
      <c r="E562" s="8" t="s">
        <v>1054</v>
      </c>
      <c r="F562" s="8" t="s">
        <v>21</v>
      </c>
      <c r="G562" s="8"/>
      <c r="H562" s="8" t="s">
        <v>3239</v>
      </c>
      <c r="I562" s="8" t="s">
        <v>6459</v>
      </c>
    </row>
    <row r="563" spans="1:9" ht="12.75" customHeight="1" x14ac:dyDescent="0.3">
      <c r="A563" s="8" t="s">
        <v>3320</v>
      </c>
      <c r="B563" s="8" t="s">
        <v>3321</v>
      </c>
      <c r="C563" s="8" t="s">
        <v>3932</v>
      </c>
      <c r="D563">
        <v>15</v>
      </c>
      <c r="E563" s="8" t="s">
        <v>3323</v>
      </c>
      <c r="F563" s="8" t="s">
        <v>21</v>
      </c>
      <c r="G563" s="8"/>
      <c r="H563" s="8" t="s">
        <v>3239</v>
      </c>
      <c r="I563" s="8" t="s">
        <v>6460</v>
      </c>
    </row>
    <row r="564" spans="1:9" ht="12.75" customHeight="1" x14ac:dyDescent="0.3">
      <c r="A564" s="8" t="s">
        <v>3320</v>
      </c>
      <c r="B564" s="8" t="s">
        <v>3324</v>
      </c>
      <c r="C564" s="8" t="s">
        <v>3933</v>
      </c>
      <c r="D564">
        <v>-2.7</v>
      </c>
      <c r="E564" s="8" t="s">
        <v>3326</v>
      </c>
      <c r="F564" s="8" t="s">
        <v>21</v>
      </c>
      <c r="G564" s="8"/>
      <c r="H564" s="8" t="s">
        <v>3239</v>
      </c>
      <c r="I564" s="8" t="s">
        <v>6461</v>
      </c>
    </row>
    <row r="565" spans="1:9" ht="12.75" customHeight="1" x14ac:dyDescent="0.3">
      <c r="A565" s="8" t="s">
        <v>3320</v>
      </c>
      <c r="B565" s="8" t="s">
        <v>3327</v>
      </c>
      <c r="C565" s="8" t="s">
        <v>3934</v>
      </c>
      <c r="D565">
        <v>1.8</v>
      </c>
      <c r="E565" s="8" t="s">
        <v>3329</v>
      </c>
      <c r="F565" s="8" t="s">
        <v>21</v>
      </c>
      <c r="G565" s="8"/>
      <c r="H565" s="8" t="s">
        <v>3239</v>
      </c>
      <c r="I565" s="8" t="s">
        <v>6462</v>
      </c>
    </row>
    <row r="566" spans="1:9" ht="12.75" customHeight="1" x14ac:dyDescent="0.3">
      <c r="A566" s="8" t="s">
        <v>3330</v>
      </c>
      <c r="B566" s="8" t="s">
        <v>1013</v>
      </c>
      <c r="C566" s="8" t="s">
        <v>3935</v>
      </c>
      <c r="D566">
        <v>1.5</v>
      </c>
      <c r="E566" s="8" t="s">
        <v>1015</v>
      </c>
      <c r="F566" s="8" t="s">
        <v>21</v>
      </c>
      <c r="G566" s="8"/>
      <c r="H566" s="8" t="s">
        <v>3239</v>
      </c>
      <c r="I566" s="8" t="s">
        <v>6463</v>
      </c>
    </row>
    <row r="567" spans="1:9" ht="12.75" customHeight="1" x14ac:dyDescent="0.3">
      <c r="A567" s="8" t="s">
        <v>3332</v>
      </c>
      <c r="B567" s="8" t="s">
        <v>1049</v>
      </c>
      <c r="C567" s="8" t="s">
        <v>3936</v>
      </c>
      <c r="D567" t="s">
        <v>1374</v>
      </c>
      <c r="E567" s="8" t="s">
        <v>1049</v>
      </c>
      <c r="F567" s="8" t="s">
        <v>21</v>
      </c>
      <c r="G567" s="8"/>
      <c r="H567" s="8" t="s">
        <v>3239</v>
      </c>
      <c r="I567" s="8" t="s">
        <v>6464</v>
      </c>
    </row>
    <row r="568" spans="1:9" ht="12.75" customHeight="1" x14ac:dyDescent="0.3">
      <c r="A568" s="8" t="s">
        <v>3334</v>
      </c>
      <c r="B568" s="8" t="s">
        <v>32</v>
      </c>
      <c r="C568" s="8" t="s">
        <v>3937</v>
      </c>
      <c r="D568">
        <v>3</v>
      </c>
      <c r="E568" s="8" t="s">
        <v>33</v>
      </c>
      <c r="F568" s="8" t="s">
        <v>21</v>
      </c>
      <c r="G568" s="8"/>
      <c r="H568" s="8" t="s">
        <v>3239</v>
      </c>
      <c r="I568" s="8" t="s">
        <v>6465</v>
      </c>
    </row>
    <row r="569" spans="1:9" ht="12.75" customHeight="1" x14ac:dyDescent="0.3">
      <c r="A569" s="8" t="s">
        <v>3336</v>
      </c>
      <c r="B569" s="8" t="s">
        <v>36</v>
      </c>
      <c r="C569" s="8" t="s">
        <v>3938</v>
      </c>
      <c r="D569">
        <v>4000</v>
      </c>
      <c r="E569" s="8" t="s">
        <v>37</v>
      </c>
      <c r="F569" s="8" t="s">
        <v>21</v>
      </c>
      <c r="G569" s="8"/>
      <c r="H569" s="8" t="s">
        <v>3239</v>
      </c>
      <c r="I569" s="8" t="s">
        <v>6466</v>
      </c>
    </row>
    <row r="570" spans="1:9" ht="12.75" customHeight="1" x14ac:dyDescent="0.3">
      <c r="A570" s="8" t="s">
        <v>3338</v>
      </c>
      <c r="B570" s="8" t="s">
        <v>634</v>
      </c>
      <c r="C570" s="8" t="s">
        <v>3939</v>
      </c>
      <c r="D570">
        <v>4200</v>
      </c>
      <c r="E570" s="8" t="s">
        <v>636</v>
      </c>
      <c r="F570" s="8" t="s">
        <v>21</v>
      </c>
      <c r="G570" s="8"/>
      <c r="H570" s="8" t="s">
        <v>3239</v>
      </c>
      <c r="I570" s="8" t="s">
        <v>6467</v>
      </c>
    </row>
    <row r="571" spans="1:9" ht="12.75" customHeight="1" x14ac:dyDescent="0.3">
      <c r="A571" s="8" t="s">
        <v>3340</v>
      </c>
      <c r="B571" s="8" t="s">
        <v>39</v>
      </c>
      <c r="C571" s="8" t="s">
        <v>3940</v>
      </c>
      <c r="D571">
        <v>5</v>
      </c>
      <c r="E571" s="8" t="s">
        <v>40</v>
      </c>
      <c r="F571" s="8" t="s">
        <v>21</v>
      </c>
      <c r="G571" s="8"/>
      <c r="H571" s="8" t="s">
        <v>3239</v>
      </c>
      <c r="I571" s="8" t="s">
        <v>6468</v>
      </c>
    </row>
    <row r="572" spans="1:9" ht="12.75" customHeight="1" x14ac:dyDescent="0.3">
      <c r="A572" s="8" t="s">
        <v>3855</v>
      </c>
      <c r="B572" s="8" t="s">
        <v>982</v>
      </c>
      <c r="C572" s="8" t="s">
        <v>3941</v>
      </c>
      <c r="D572" t="s">
        <v>24</v>
      </c>
      <c r="E572" s="8" t="s">
        <v>984</v>
      </c>
      <c r="F572" s="8" t="s">
        <v>21</v>
      </c>
      <c r="G572" s="8"/>
      <c r="H572" s="8" t="s">
        <v>3239</v>
      </c>
      <c r="I572" s="8" t="s">
        <v>6469</v>
      </c>
    </row>
    <row r="573" spans="1:9" ht="12.75" customHeight="1" x14ac:dyDescent="0.3">
      <c r="A573" s="8" t="s">
        <v>3342</v>
      </c>
      <c r="B573" s="8" t="s">
        <v>3343</v>
      </c>
      <c r="C573" s="8" t="s">
        <v>3942</v>
      </c>
      <c r="D573">
        <v>0</v>
      </c>
      <c r="E573" s="8" t="s">
        <v>3345</v>
      </c>
      <c r="F573" s="8" t="s">
        <v>21</v>
      </c>
      <c r="G573" s="8"/>
      <c r="H573" s="8" t="s">
        <v>3239</v>
      </c>
      <c r="I573" s="8" t="s">
        <v>6470</v>
      </c>
    </row>
    <row r="574" spans="1:9" ht="12.75" customHeight="1" x14ac:dyDescent="0.3">
      <c r="A574" s="8" t="s">
        <v>3342</v>
      </c>
      <c r="B574" s="8" t="s">
        <v>3346</v>
      </c>
      <c r="C574" s="8" t="s">
        <v>3943</v>
      </c>
      <c r="D574">
        <v>0</v>
      </c>
      <c r="E574" s="8" t="s">
        <v>3348</v>
      </c>
      <c r="F574" s="8" t="s">
        <v>21</v>
      </c>
      <c r="G574" s="8"/>
      <c r="H574" s="8" t="s">
        <v>3239</v>
      </c>
      <c r="I574" s="8" t="s">
        <v>6471</v>
      </c>
    </row>
    <row r="575" spans="1:9" ht="12.75" customHeight="1" x14ac:dyDescent="0.3">
      <c r="A575" s="8" t="s">
        <v>3342</v>
      </c>
      <c r="B575" s="8" t="s">
        <v>3349</v>
      </c>
      <c r="C575" s="8" t="s">
        <v>3944</v>
      </c>
      <c r="D575">
        <v>1</v>
      </c>
      <c r="E575" s="8" t="s">
        <v>3351</v>
      </c>
      <c r="F575" s="8" t="s">
        <v>21</v>
      </c>
      <c r="G575" s="8"/>
      <c r="H575" s="8" t="s">
        <v>3239</v>
      </c>
      <c r="I575" s="8" t="s">
        <v>6472</v>
      </c>
    </row>
    <row r="576" spans="1:9" ht="12.75" customHeight="1" x14ac:dyDescent="0.3">
      <c r="A576" s="8" t="s">
        <v>3342</v>
      </c>
      <c r="B576" s="8" t="s">
        <v>3352</v>
      </c>
      <c r="C576" s="8" t="s">
        <v>3945</v>
      </c>
      <c r="D576">
        <v>0</v>
      </c>
      <c r="E576" s="8" t="s">
        <v>3354</v>
      </c>
      <c r="F576" s="8" t="s">
        <v>21</v>
      </c>
      <c r="G576" s="8"/>
      <c r="H576" s="8" t="s">
        <v>3239</v>
      </c>
      <c r="I576" s="8" t="s">
        <v>6473</v>
      </c>
    </row>
    <row r="577" spans="1:9" ht="12.75" customHeight="1" x14ac:dyDescent="0.3">
      <c r="A577" s="8" t="s">
        <v>3342</v>
      </c>
      <c r="B577" s="8" t="s">
        <v>3355</v>
      </c>
      <c r="C577" s="8" t="s">
        <v>3946</v>
      </c>
      <c r="D577">
        <v>1</v>
      </c>
      <c r="E577" s="8" t="s">
        <v>3357</v>
      </c>
      <c r="F577" s="8" t="s">
        <v>21</v>
      </c>
      <c r="G577" s="8"/>
      <c r="H577" s="8" t="s">
        <v>3239</v>
      </c>
      <c r="I577" s="8" t="s">
        <v>6474</v>
      </c>
    </row>
    <row r="578" spans="1:9" ht="12.75" customHeight="1" x14ac:dyDescent="0.3">
      <c r="A578" s="8" t="s">
        <v>3342</v>
      </c>
      <c r="B578" s="8" t="s">
        <v>3358</v>
      </c>
      <c r="C578" s="8" t="s">
        <v>3947</v>
      </c>
      <c r="D578">
        <v>0</v>
      </c>
      <c r="E578" s="8" t="s">
        <v>3360</v>
      </c>
      <c r="F578" s="8" t="s">
        <v>21</v>
      </c>
      <c r="G578" s="8"/>
      <c r="H578" s="8" t="s">
        <v>3239</v>
      </c>
      <c r="I578" s="8" t="s">
        <v>6475</v>
      </c>
    </row>
    <row r="579" spans="1:9" ht="12.75" customHeight="1" x14ac:dyDescent="0.3">
      <c r="A579" s="8" t="s">
        <v>3342</v>
      </c>
      <c r="B579" s="8" t="s">
        <v>3361</v>
      </c>
      <c r="C579" s="8" t="s">
        <v>3948</v>
      </c>
      <c r="D579">
        <v>-1</v>
      </c>
      <c r="E579" s="8" t="s">
        <v>3363</v>
      </c>
      <c r="F579" s="8" t="s">
        <v>21</v>
      </c>
      <c r="G579" s="8"/>
      <c r="H579" s="8" t="s">
        <v>3239</v>
      </c>
      <c r="I579" s="8" t="s">
        <v>6476</v>
      </c>
    </row>
    <row r="580" spans="1:9" ht="12.75" customHeight="1" x14ac:dyDescent="0.3">
      <c r="A580" s="8" t="s">
        <v>3342</v>
      </c>
      <c r="B580" s="8" t="s">
        <v>3364</v>
      </c>
      <c r="C580" s="8" t="s">
        <v>3949</v>
      </c>
      <c r="D580">
        <v>0</v>
      </c>
      <c r="E580" s="8" t="s">
        <v>3366</v>
      </c>
      <c r="F580" s="8" t="s">
        <v>21</v>
      </c>
      <c r="G580" s="8"/>
      <c r="H580" s="8" t="s">
        <v>3239</v>
      </c>
      <c r="I580" s="8" t="s">
        <v>6477</v>
      </c>
    </row>
    <row r="581" spans="1:9" ht="12.75" customHeight="1" x14ac:dyDescent="0.3">
      <c r="A581" s="8" t="s">
        <v>3342</v>
      </c>
      <c r="B581" s="8" t="s">
        <v>3367</v>
      </c>
      <c r="C581" s="8" t="s">
        <v>3950</v>
      </c>
      <c r="D581">
        <v>0</v>
      </c>
      <c r="E581" s="8" t="s">
        <v>3369</v>
      </c>
      <c r="F581" s="8" t="s">
        <v>21</v>
      </c>
      <c r="G581" s="8"/>
      <c r="H581" s="8" t="s">
        <v>3239</v>
      </c>
      <c r="I581" s="8" t="s">
        <v>6478</v>
      </c>
    </row>
    <row r="582" spans="1:9" ht="12.75" customHeight="1" x14ac:dyDescent="0.3">
      <c r="A582" s="8" t="s">
        <v>3866</v>
      </c>
      <c r="B582" s="8" t="s">
        <v>57</v>
      </c>
      <c r="C582" s="8" t="s">
        <v>3951</v>
      </c>
      <c r="D582">
        <v>500</v>
      </c>
      <c r="E582" s="8" t="s">
        <v>58</v>
      </c>
      <c r="F582" s="8" t="s">
        <v>21</v>
      </c>
      <c r="G582" s="8"/>
      <c r="H582" s="8" t="s">
        <v>3239</v>
      </c>
      <c r="I582" s="8" t="s">
        <v>6479</v>
      </c>
    </row>
    <row r="583" spans="1:9" ht="12.75" customHeight="1" x14ac:dyDescent="0.3">
      <c r="A583" s="8" t="s">
        <v>3372</v>
      </c>
      <c r="B583" s="8" t="s">
        <v>1009</v>
      </c>
      <c r="C583" s="8" t="s">
        <v>3952</v>
      </c>
      <c r="D583">
        <v>1.5</v>
      </c>
      <c r="E583" s="8" t="s">
        <v>1011</v>
      </c>
      <c r="F583" s="8" t="s">
        <v>21</v>
      </c>
      <c r="G583" s="8"/>
      <c r="H583" s="8" t="s">
        <v>3239</v>
      </c>
      <c r="I583" s="8" t="s">
        <v>6480</v>
      </c>
    </row>
    <row r="584" spans="1:9" ht="12.75" customHeight="1" x14ac:dyDescent="0.3">
      <c r="A584" s="8" t="s">
        <v>3953</v>
      </c>
      <c r="B584" s="8" t="s">
        <v>59</v>
      </c>
      <c r="C584" s="8" t="s">
        <v>3954</v>
      </c>
      <c r="E584" s="8"/>
      <c r="F584" s="8" t="s">
        <v>21</v>
      </c>
      <c r="G584" s="8" t="s">
        <v>333</v>
      </c>
      <c r="H584" s="8" t="s">
        <v>3236</v>
      </c>
      <c r="I584" s="8" t="s">
        <v>6481</v>
      </c>
    </row>
    <row r="585" spans="1:9" ht="12.75" customHeight="1" x14ac:dyDescent="0.3">
      <c r="A585" s="8" t="s">
        <v>51</v>
      </c>
      <c r="B585" s="8" t="s">
        <v>23</v>
      </c>
      <c r="C585" s="8" t="s">
        <v>3955</v>
      </c>
      <c r="D585">
        <v>23.7</v>
      </c>
      <c r="E585" s="8" t="s">
        <v>25</v>
      </c>
      <c r="F585" s="8" t="s">
        <v>21</v>
      </c>
      <c r="G585" s="8"/>
      <c r="H585" s="8" t="s">
        <v>3239</v>
      </c>
      <c r="I585" s="8" t="s">
        <v>6482</v>
      </c>
    </row>
    <row r="586" spans="1:9" ht="12.75" customHeight="1" x14ac:dyDescent="0.3">
      <c r="A586" s="8" t="s">
        <v>52</v>
      </c>
      <c r="B586" s="8" t="s">
        <v>26</v>
      </c>
      <c r="C586" s="8" t="s">
        <v>3956</v>
      </c>
      <c r="D586">
        <v>0.03</v>
      </c>
      <c r="E586" s="8" t="s">
        <v>27</v>
      </c>
      <c r="F586" s="8" t="s">
        <v>21</v>
      </c>
      <c r="G586" s="8"/>
      <c r="H586" s="8" t="s">
        <v>3239</v>
      </c>
      <c r="I586" s="8" t="s">
        <v>6483</v>
      </c>
    </row>
    <row r="587" spans="1:9" ht="12.75" customHeight="1" x14ac:dyDescent="0.3">
      <c r="A587" s="8" t="s">
        <v>53</v>
      </c>
      <c r="B587" s="8" t="s">
        <v>28</v>
      </c>
      <c r="C587" s="8" t="s">
        <v>3957</v>
      </c>
      <c r="D587">
        <v>5.2</v>
      </c>
      <c r="E587" s="8" t="s">
        <v>29</v>
      </c>
      <c r="F587" s="8" t="s">
        <v>21</v>
      </c>
      <c r="G587" s="8"/>
      <c r="H587" s="8" t="s">
        <v>3239</v>
      </c>
      <c r="I587" s="8" t="s">
        <v>6484</v>
      </c>
    </row>
    <row r="588" spans="1:9" ht="12.75" customHeight="1" x14ac:dyDescent="0.3">
      <c r="A588" s="8" t="s">
        <v>3278</v>
      </c>
      <c r="B588" s="8" t="s">
        <v>634</v>
      </c>
      <c r="C588" s="8" t="s">
        <v>3958</v>
      </c>
      <c r="D588">
        <v>1197000</v>
      </c>
      <c r="E588" s="8" t="s">
        <v>636</v>
      </c>
      <c r="F588" s="8" t="s">
        <v>21</v>
      </c>
      <c r="G588" s="8"/>
      <c r="H588" s="8" t="s">
        <v>3239</v>
      </c>
      <c r="I588" s="8" t="s">
        <v>6485</v>
      </c>
    </row>
    <row r="589" spans="1:9" ht="12.75" customHeight="1" x14ac:dyDescent="0.3">
      <c r="A589" s="8" t="s">
        <v>3959</v>
      </c>
      <c r="B589" s="8" t="s">
        <v>3960</v>
      </c>
      <c r="C589" s="8" t="s">
        <v>3961</v>
      </c>
      <c r="E589" s="8"/>
      <c r="F589" s="8" t="s">
        <v>21</v>
      </c>
      <c r="G589" s="8" t="s">
        <v>332</v>
      </c>
      <c r="H589" s="8" t="s">
        <v>3236</v>
      </c>
      <c r="I589" s="8" t="s">
        <v>6486</v>
      </c>
    </row>
    <row r="590" spans="1:9" ht="12.75" customHeight="1" x14ac:dyDescent="0.3">
      <c r="A590" s="8" t="s">
        <v>3283</v>
      </c>
      <c r="B590" s="8" t="s">
        <v>23</v>
      </c>
      <c r="C590" s="8" t="s">
        <v>3962</v>
      </c>
      <c r="D590">
        <v>23.7</v>
      </c>
      <c r="E590" s="8" t="s">
        <v>25</v>
      </c>
      <c r="F590" s="8" t="s">
        <v>21</v>
      </c>
      <c r="G590" s="8"/>
      <c r="H590" s="8" t="s">
        <v>3239</v>
      </c>
      <c r="I590" s="8" t="s">
        <v>6487</v>
      </c>
    </row>
    <row r="591" spans="1:9" ht="12.75" customHeight="1" x14ac:dyDescent="0.3">
      <c r="A591" s="8" t="s">
        <v>3285</v>
      </c>
      <c r="B591" s="8" t="s">
        <v>26</v>
      </c>
      <c r="C591" s="8" t="s">
        <v>3963</v>
      </c>
      <c r="D591">
        <v>0.03</v>
      </c>
      <c r="E591" s="8" t="s">
        <v>27</v>
      </c>
      <c r="F591" s="8" t="s">
        <v>21</v>
      </c>
      <c r="G591" s="8"/>
      <c r="H591" s="8" t="s">
        <v>3239</v>
      </c>
      <c r="I591" s="8" t="s">
        <v>6488</v>
      </c>
    </row>
    <row r="592" spans="1:9" ht="12.75" customHeight="1" x14ac:dyDescent="0.3">
      <c r="A592" s="8" t="s">
        <v>3287</v>
      </c>
      <c r="B592" s="8" t="s">
        <v>28</v>
      </c>
      <c r="C592" s="8" t="s">
        <v>3964</v>
      </c>
      <c r="D592">
        <v>5.2</v>
      </c>
      <c r="E592" s="8" t="s">
        <v>29</v>
      </c>
      <c r="F592" s="8" t="s">
        <v>21</v>
      </c>
      <c r="G592" s="8"/>
      <c r="H592" s="8" t="s">
        <v>3239</v>
      </c>
      <c r="I592" s="8" t="s">
        <v>6489</v>
      </c>
    </row>
    <row r="593" spans="1:9" ht="12.75" customHeight="1" x14ac:dyDescent="0.3">
      <c r="A593" s="8" t="s">
        <v>3289</v>
      </c>
      <c r="B593" s="8" t="s">
        <v>634</v>
      </c>
      <c r="C593" s="8" t="s">
        <v>3965</v>
      </c>
      <c r="D593">
        <v>1197000</v>
      </c>
      <c r="E593" s="8" t="s">
        <v>636</v>
      </c>
      <c r="F593" s="8" t="s">
        <v>21</v>
      </c>
      <c r="G593" s="8"/>
      <c r="H593" s="8" t="s">
        <v>3239</v>
      </c>
      <c r="I593" s="8" t="s">
        <v>6490</v>
      </c>
    </row>
    <row r="594" spans="1:9" ht="12.75" customHeight="1" x14ac:dyDescent="0.3">
      <c r="A594" s="8" t="s">
        <v>3966</v>
      </c>
      <c r="B594" s="8" t="s">
        <v>3967</v>
      </c>
      <c r="C594" s="8" t="s">
        <v>3968</v>
      </c>
      <c r="E594" s="8"/>
      <c r="F594" s="8" t="s">
        <v>21</v>
      </c>
      <c r="G594" s="8" t="s">
        <v>334</v>
      </c>
      <c r="H594" s="8" t="s">
        <v>3236</v>
      </c>
      <c r="I594" s="8" t="s">
        <v>6491</v>
      </c>
    </row>
    <row r="595" spans="1:9" ht="12.75" customHeight="1" x14ac:dyDescent="0.3">
      <c r="A595" s="8" t="s">
        <v>3294</v>
      </c>
      <c r="B595" s="8" t="s">
        <v>23</v>
      </c>
      <c r="C595" s="8" t="s">
        <v>3969</v>
      </c>
      <c r="D595">
        <v>23.7</v>
      </c>
      <c r="E595" s="8" t="s">
        <v>25</v>
      </c>
      <c r="F595" s="8" t="s">
        <v>21</v>
      </c>
      <c r="G595" s="8"/>
      <c r="H595" s="8" t="s">
        <v>3239</v>
      </c>
      <c r="I595" s="8" t="s">
        <v>6492</v>
      </c>
    </row>
    <row r="596" spans="1:9" ht="12.75" customHeight="1" x14ac:dyDescent="0.3">
      <c r="A596" s="8" t="s">
        <v>3296</v>
      </c>
      <c r="B596" s="8" t="s">
        <v>26</v>
      </c>
      <c r="C596" s="8" t="s">
        <v>3970</v>
      </c>
      <c r="D596">
        <v>0.03</v>
      </c>
      <c r="E596" s="8" t="s">
        <v>27</v>
      </c>
      <c r="F596" s="8" t="s">
        <v>21</v>
      </c>
      <c r="G596" s="8"/>
      <c r="H596" s="8" t="s">
        <v>3239</v>
      </c>
      <c r="I596" s="8" t="s">
        <v>6493</v>
      </c>
    </row>
    <row r="597" spans="1:9" ht="12.75" customHeight="1" x14ac:dyDescent="0.3">
      <c r="A597" s="8" t="s">
        <v>3298</v>
      </c>
      <c r="B597" s="8" t="s">
        <v>28</v>
      </c>
      <c r="C597" s="8" t="s">
        <v>3971</v>
      </c>
      <c r="D597">
        <v>5.2</v>
      </c>
      <c r="E597" s="8" t="s">
        <v>29</v>
      </c>
      <c r="F597" s="8" t="s">
        <v>21</v>
      </c>
      <c r="G597" s="8"/>
      <c r="H597" s="8" t="s">
        <v>3239</v>
      </c>
      <c r="I597" s="8" t="s">
        <v>6494</v>
      </c>
    </row>
    <row r="598" spans="1:9" ht="12.75" customHeight="1" x14ac:dyDescent="0.3">
      <c r="A598" s="8" t="s">
        <v>3300</v>
      </c>
      <c r="B598" s="8" t="s">
        <v>634</v>
      </c>
      <c r="C598" s="8" t="s">
        <v>3972</v>
      </c>
      <c r="D598">
        <v>1197000</v>
      </c>
      <c r="E598" s="8" t="s">
        <v>636</v>
      </c>
      <c r="F598" s="8" t="s">
        <v>21</v>
      </c>
      <c r="G598" s="8"/>
      <c r="H598" s="8" t="s">
        <v>3239</v>
      </c>
      <c r="I598" s="8" t="s">
        <v>6495</v>
      </c>
    </row>
    <row r="599" spans="1:9" ht="12.75" customHeight="1" x14ac:dyDescent="0.3">
      <c r="A599" s="8" t="s">
        <v>3973</v>
      </c>
      <c r="B599" s="8" t="s">
        <v>3974</v>
      </c>
      <c r="C599" s="8" t="s">
        <v>3975</v>
      </c>
      <c r="E599" s="8"/>
      <c r="F599" s="8" t="s">
        <v>21</v>
      </c>
      <c r="G599" s="8" t="s">
        <v>54</v>
      </c>
      <c r="H599" s="8" t="s">
        <v>3236</v>
      </c>
      <c r="I599" s="8" t="s">
        <v>6496</v>
      </c>
    </row>
    <row r="600" spans="1:9" ht="12.75" customHeight="1" x14ac:dyDescent="0.3">
      <c r="A600" s="8" t="s">
        <v>3310</v>
      </c>
      <c r="B600" s="8" t="s">
        <v>23</v>
      </c>
      <c r="C600" s="8" t="s">
        <v>3976</v>
      </c>
      <c r="D600">
        <v>23.7</v>
      </c>
      <c r="E600" s="8" t="s">
        <v>25</v>
      </c>
      <c r="F600" s="8" t="s">
        <v>21</v>
      </c>
      <c r="G600" s="8"/>
      <c r="H600" s="8" t="s">
        <v>3239</v>
      </c>
      <c r="I600" s="8" t="s">
        <v>6497</v>
      </c>
    </row>
    <row r="601" spans="1:9" ht="12.75" customHeight="1" x14ac:dyDescent="0.3">
      <c r="A601" s="8" t="s">
        <v>3312</v>
      </c>
      <c r="B601" s="8" t="s">
        <v>26</v>
      </c>
      <c r="C601" s="8" t="s">
        <v>3977</v>
      </c>
      <c r="D601">
        <v>2.5000000000000001E-2</v>
      </c>
      <c r="E601" s="8" t="s">
        <v>27</v>
      </c>
      <c r="F601" s="8" t="s">
        <v>21</v>
      </c>
      <c r="G601" s="8"/>
      <c r="H601" s="8" t="s">
        <v>3239</v>
      </c>
      <c r="I601" s="8" t="s">
        <v>6498</v>
      </c>
    </row>
    <row r="602" spans="1:9" ht="12.75" customHeight="1" x14ac:dyDescent="0.3">
      <c r="A602" s="8" t="s">
        <v>3314</v>
      </c>
      <c r="B602" s="8" t="s">
        <v>28</v>
      </c>
      <c r="C602" s="8" t="s">
        <v>3978</v>
      </c>
      <c r="D602">
        <v>5.2</v>
      </c>
      <c r="E602" s="8" t="s">
        <v>29</v>
      </c>
      <c r="F602" s="8" t="s">
        <v>21</v>
      </c>
      <c r="G602" s="8"/>
      <c r="H602" s="8" t="s">
        <v>3239</v>
      </c>
      <c r="I602" s="8" t="s">
        <v>6499</v>
      </c>
    </row>
    <row r="603" spans="1:9" ht="12.75" customHeight="1" x14ac:dyDescent="0.3">
      <c r="A603" s="8" t="s">
        <v>3318</v>
      </c>
      <c r="B603" s="8" t="s">
        <v>1054</v>
      </c>
      <c r="C603" s="8" t="s">
        <v>3979</v>
      </c>
      <c r="D603" t="s">
        <v>24</v>
      </c>
      <c r="E603" s="8" t="s">
        <v>1054</v>
      </c>
      <c r="F603" s="8" t="s">
        <v>21</v>
      </c>
      <c r="G603" s="8"/>
      <c r="H603" s="8" t="s">
        <v>3239</v>
      </c>
      <c r="I603" s="8" t="s">
        <v>6500</v>
      </c>
    </row>
    <row r="604" spans="1:9" ht="12.75" customHeight="1" x14ac:dyDescent="0.3">
      <c r="A604" s="8" t="s">
        <v>3320</v>
      </c>
      <c r="B604" s="8" t="s">
        <v>3321</v>
      </c>
      <c r="C604" s="8" t="s">
        <v>3980</v>
      </c>
      <c r="D604" t="s">
        <v>24</v>
      </c>
      <c r="E604" s="8" t="s">
        <v>3323</v>
      </c>
      <c r="F604" s="8" t="s">
        <v>21</v>
      </c>
      <c r="G604" s="8"/>
      <c r="H604" s="8" t="s">
        <v>3239</v>
      </c>
      <c r="I604" s="8" t="s">
        <v>6501</v>
      </c>
    </row>
    <row r="605" spans="1:9" ht="12.75" customHeight="1" x14ac:dyDescent="0.3">
      <c r="A605" s="8" t="s">
        <v>3320</v>
      </c>
      <c r="B605" s="8" t="s">
        <v>3324</v>
      </c>
      <c r="C605" s="8" t="s">
        <v>3981</v>
      </c>
      <c r="D605" t="s">
        <v>24</v>
      </c>
      <c r="E605" s="8" t="s">
        <v>3326</v>
      </c>
      <c r="F605" s="8" t="s">
        <v>21</v>
      </c>
      <c r="G605" s="8"/>
      <c r="H605" s="8" t="s">
        <v>3239</v>
      </c>
      <c r="I605" s="8" t="s">
        <v>6502</v>
      </c>
    </row>
    <row r="606" spans="1:9" ht="12.75" customHeight="1" x14ac:dyDescent="0.3">
      <c r="A606" s="8" t="s">
        <v>3320</v>
      </c>
      <c r="B606" s="8" t="s">
        <v>3327</v>
      </c>
      <c r="C606" s="8" t="s">
        <v>3982</v>
      </c>
      <c r="D606" t="s">
        <v>24</v>
      </c>
      <c r="E606" s="8" t="s">
        <v>3329</v>
      </c>
      <c r="F606" s="8" t="s">
        <v>21</v>
      </c>
      <c r="G606" s="8"/>
      <c r="H606" s="8" t="s">
        <v>3239</v>
      </c>
      <c r="I606" s="8" t="s">
        <v>6503</v>
      </c>
    </row>
    <row r="607" spans="1:9" ht="12.75" customHeight="1" x14ac:dyDescent="0.3">
      <c r="A607" s="8" t="s">
        <v>3330</v>
      </c>
      <c r="B607" s="8" t="s">
        <v>1013</v>
      </c>
      <c r="C607" s="8" t="s">
        <v>3983</v>
      </c>
      <c r="D607" t="s">
        <v>24</v>
      </c>
      <c r="E607" s="8" t="s">
        <v>1015</v>
      </c>
      <c r="F607" s="8" t="s">
        <v>21</v>
      </c>
      <c r="G607" s="8"/>
      <c r="H607" s="8" t="s">
        <v>3239</v>
      </c>
      <c r="I607" s="8" t="s">
        <v>6504</v>
      </c>
    </row>
    <row r="608" spans="1:9" ht="12.75" customHeight="1" x14ac:dyDescent="0.3">
      <c r="A608" s="8" t="s">
        <v>3332</v>
      </c>
      <c r="B608" s="8" t="s">
        <v>1049</v>
      </c>
      <c r="C608" s="8" t="s">
        <v>3984</v>
      </c>
      <c r="D608" t="s">
        <v>24</v>
      </c>
      <c r="E608" s="8" t="s">
        <v>1049</v>
      </c>
      <c r="F608" s="8" t="s">
        <v>21</v>
      </c>
      <c r="G608" s="8"/>
      <c r="H608" s="8" t="s">
        <v>3239</v>
      </c>
      <c r="I608" s="8" t="s">
        <v>6505</v>
      </c>
    </row>
    <row r="609" spans="1:9" ht="12.75" customHeight="1" x14ac:dyDescent="0.3">
      <c r="A609" s="8" t="s">
        <v>3334</v>
      </c>
      <c r="B609" s="8" t="s">
        <v>32</v>
      </c>
      <c r="C609" s="8" t="s">
        <v>3985</v>
      </c>
      <c r="D609" t="s">
        <v>24</v>
      </c>
      <c r="E609" s="8" t="s">
        <v>33</v>
      </c>
      <c r="F609" s="8" t="s">
        <v>21</v>
      </c>
      <c r="G609" s="8"/>
      <c r="H609" s="8" t="s">
        <v>3239</v>
      </c>
      <c r="I609" s="8" t="s">
        <v>6506</v>
      </c>
    </row>
    <row r="610" spans="1:9" ht="12.75" customHeight="1" x14ac:dyDescent="0.3">
      <c r="A610" s="8" t="s">
        <v>3336</v>
      </c>
      <c r="B610" s="8" t="s">
        <v>36</v>
      </c>
      <c r="C610" s="8" t="s">
        <v>3986</v>
      </c>
      <c r="D610">
        <v>1140000</v>
      </c>
      <c r="E610" s="8" t="s">
        <v>37</v>
      </c>
      <c r="F610" s="8" t="s">
        <v>21</v>
      </c>
      <c r="G610" s="8"/>
      <c r="H610" s="8" t="s">
        <v>3239</v>
      </c>
      <c r="I610" s="8" t="s">
        <v>6507</v>
      </c>
    </row>
    <row r="611" spans="1:9" ht="12.75" customHeight="1" x14ac:dyDescent="0.3">
      <c r="A611" s="8" t="s">
        <v>3338</v>
      </c>
      <c r="B611" s="8" t="s">
        <v>634</v>
      </c>
      <c r="C611" s="8" t="s">
        <v>3987</v>
      </c>
      <c r="D611">
        <v>1197000</v>
      </c>
      <c r="E611" s="8" t="s">
        <v>636</v>
      </c>
      <c r="F611" s="8" t="s">
        <v>21</v>
      </c>
      <c r="G611" s="8"/>
      <c r="H611" s="8" t="s">
        <v>3239</v>
      </c>
      <c r="I611" s="8" t="s">
        <v>6508</v>
      </c>
    </row>
    <row r="612" spans="1:9" ht="12.75" customHeight="1" x14ac:dyDescent="0.3">
      <c r="A612" s="8" t="s">
        <v>3340</v>
      </c>
      <c r="B612" s="8" t="s">
        <v>39</v>
      </c>
      <c r="C612" s="8" t="s">
        <v>3988</v>
      </c>
      <c r="D612">
        <v>5</v>
      </c>
      <c r="E612" s="8" t="s">
        <v>40</v>
      </c>
      <c r="F612" s="8" t="s">
        <v>21</v>
      </c>
      <c r="G612" s="8"/>
      <c r="H612" s="8" t="s">
        <v>3239</v>
      </c>
      <c r="I612" s="8" t="s">
        <v>6509</v>
      </c>
    </row>
    <row r="613" spans="1:9" ht="12.75" customHeight="1" x14ac:dyDescent="0.3">
      <c r="A613" s="8" t="s">
        <v>3342</v>
      </c>
      <c r="B613" s="8" t="s">
        <v>3343</v>
      </c>
      <c r="C613" s="8" t="s">
        <v>3989</v>
      </c>
      <c r="D613" t="s">
        <v>24</v>
      </c>
      <c r="E613" s="8" t="s">
        <v>3345</v>
      </c>
      <c r="F613" s="8" t="s">
        <v>21</v>
      </c>
      <c r="G613" s="8"/>
      <c r="H613" s="8" t="s">
        <v>3239</v>
      </c>
      <c r="I613" s="8" t="s">
        <v>6510</v>
      </c>
    </row>
    <row r="614" spans="1:9" ht="12.75" customHeight="1" x14ac:dyDescent="0.3">
      <c r="A614" s="8" t="s">
        <v>3342</v>
      </c>
      <c r="B614" s="8" t="s">
        <v>3346</v>
      </c>
      <c r="C614" s="8" t="s">
        <v>3990</v>
      </c>
      <c r="D614" t="s">
        <v>24</v>
      </c>
      <c r="E614" s="8" t="s">
        <v>3348</v>
      </c>
      <c r="F614" s="8" t="s">
        <v>21</v>
      </c>
      <c r="G614" s="8"/>
      <c r="H614" s="8" t="s">
        <v>3239</v>
      </c>
      <c r="I614" s="8" t="s">
        <v>6511</v>
      </c>
    </row>
    <row r="615" spans="1:9" ht="12.75" customHeight="1" x14ac:dyDescent="0.3">
      <c r="A615" s="8" t="s">
        <v>3342</v>
      </c>
      <c r="B615" s="8" t="s">
        <v>3349</v>
      </c>
      <c r="C615" s="8" t="s">
        <v>3991</v>
      </c>
      <c r="D615" t="s">
        <v>24</v>
      </c>
      <c r="E615" s="8" t="s">
        <v>3351</v>
      </c>
      <c r="F615" s="8" t="s">
        <v>21</v>
      </c>
      <c r="G615" s="8"/>
      <c r="H615" s="8" t="s">
        <v>3239</v>
      </c>
      <c r="I615" s="8" t="s">
        <v>6512</v>
      </c>
    </row>
    <row r="616" spans="1:9" ht="12.75" customHeight="1" x14ac:dyDescent="0.3">
      <c r="A616" s="8" t="s">
        <v>3342</v>
      </c>
      <c r="B616" s="8" t="s">
        <v>3352</v>
      </c>
      <c r="C616" s="8" t="s">
        <v>3992</v>
      </c>
      <c r="D616" t="s">
        <v>24</v>
      </c>
      <c r="E616" s="8" t="s">
        <v>3354</v>
      </c>
      <c r="F616" s="8" t="s">
        <v>21</v>
      </c>
      <c r="G616" s="8"/>
      <c r="H616" s="8" t="s">
        <v>3239</v>
      </c>
      <c r="I616" s="8" t="s">
        <v>6513</v>
      </c>
    </row>
    <row r="617" spans="1:9" ht="12.75" customHeight="1" x14ac:dyDescent="0.3">
      <c r="A617" s="8" t="s">
        <v>3342</v>
      </c>
      <c r="B617" s="8" t="s">
        <v>3355</v>
      </c>
      <c r="C617" s="8" t="s">
        <v>3993</v>
      </c>
      <c r="D617" t="s">
        <v>24</v>
      </c>
      <c r="E617" s="8" t="s">
        <v>3357</v>
      </c>
      <c r="F617" s="8" t="s">
        <v>21</v>
      </c>
      <c r="G617" s="8"/>
      <c r="H617" s="8" t="s">
        <v>3239</v>
      </c>
      <c r="I617" s="8" t="s">
        <v>6514</v>
      </c>
    </row>
    <row r="618" spans="1:9" ht="12.75" customHeight="1" x14ac:dyDescent="0.3">
      <c r="A618" s="8" t="s">
        <v>3342</v>
      </c>
      <c r="B618" s="8" t="s">
        <v>3358</v>
      </c>
      <c r="C618" s="8" t="s">
        <v>3994</v>
      </c>
      <c r="D618" t="s">
        <v>24</v>
      </c>
      <c r="E618" s="8" t="s">
        <v>3360</v>
      </c>
      <c r="F618" s="8" t="s">
        <v>21</v>
      </c>
      <c r="G618" s="8"/>
      <c r="H618" s="8" t="s">
        <v>3239</v>
      </c>
      <c r="I618" s="8" t="s">
        <v>6515</v>
      </c>
    </row>
    <row r="619" spans="1:9" ht="12.75" customHeight="1" x14ac:dyDescent="0.3">
      <c r="A619" s="8" t="s">
        <v>3342</v>
      </c>
      <c r="B619" s="8" t="s">
        <v>3361</v>
      </c>
      <c r="C619" s="8" t="s">
        <v>3995</v>
      </c>
      <c r="D619" t="s">
        <v>24</v>
      </c>
      <c r="E619" s="8" t="s">
        <v>3363</v>
      </c>
      <c r="F619" s="8" t="s">
        <v>21</v>
      </c>
      <c r="G619" s="8"/>
      <c r="H619" s="8" t="s">
        <v>3239</v>
      </c>
      <c r="I619" s="8" t="s">
        <v>6516</v>
      </c>
    </row>
    <row r="620" spans="1:9" ht="12.75" customHeight="1" x14ac:dyDescent="0.3">
      <c r="A620" s="8" t="s">
        <v>3342</v>
      </c>
      <c r="B620" s="8" t="s">
        <v>3364</v>
      </c>
      <c r="C620" s="8" t="s">
        <v>3996</v>
      </c>
      <c r="D620" t="s">
        <v>24</v>
      </c>
      <c r="E620" s="8" t="s">
        <v>3366</v>
      </c>
      <c r="F620" s="8" t="s">
        <v>21</v>
      </c>
      <c r="G620" s="8"/>
      <c r="H620" s="8" t="s">
        <v>3239</v>
      </c>
      <c r="I620" s="8" t="s">
        <v>6517</v>
      </c>
    </row>
    <row r="621" spans="1:9" ht="12.75" customHeight="1" x14ac:dyDescent="0.3">
      <c r="A621" s="8" t="s">
        <v>3342</v>
      </c>
      <c r="B621" s="8" t="s">
        <v>3367</v>
      </c>
      <c r="C621" s="8" t="s">
        <v>3997</v>
      </c>
      <c r="D621" t="s">
        <v>24</v>
      </c>
      <c r="E621" s="8" t="s">
        <v>3369</v>
      </c>
      <c r="F621" s="8" t="s">
        <v>21</v>
      </c>
      <c r="G621" s="8"/>
      <c r="H621" s="8" t="s">
        <v>3239</v>
      </c>
      <c r="I621" s="8" t="s">
        <v>6518</v>
      </c>
    </row>
    <row r="622" spans="1:9" ht="12.75" customHeight="1" x14ac:dyDescent="0.3">
      <c r="A622" s="8" t="s">
        <v>3372</v>
      </c>
      <c r="B622" s="8" t="s">
        <v>1009</v>
      </c>
      <c r="C622" s="8" t="s">
        <v>3998</v>
      </c>
      <c r="D622" t="s">
        <v>24</v>
      </c>
      <c r="E622" s="8" t="s">
        <v>1011</v>
      </c>
      <c r="F622" s="8" t="s">
        <v>21</v>
      </c>
      <c r="G622" s="8"/>
      <c r="H622" s="8" t="s">
        <v>3239</v>
      </c>
      <c r="I622" s="8" t="s">
        <v>6519</v>
      </c>
    </row>
  </sheetData>
  <sheetProtection sheet="1" objects="1" scenarios="1"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7CBF5-E81E-46CC-B3A7-7721B1010EF0}">
  <sheetPr>
    <outlinePr summaryBelow="0"/>
  </sheetPr>
  <dimension ref="A1:N1440"/>
  <sheetViews>
    <sheetView showGridLines="0" workbookViewId="0">
      <pane ySplit="8" topLeftCell="A9" activePane="bottomLeft" state="frozen"/>
      <selection pane="bottomLeft" activeCell="I7" sqref="I7"/>
    </sheetView>
  </sheetViews>
  <sheetFormatPr defaultRowHeight="12.75" customHeight="1" outlineLevelRow="4" outlineLevelCol="1" x14ac:dyDescent="0.3"/>
  <cols>
    <col min="1" max="1" width="77.21875" bestFit="1" customWidth="1"/>
    <col min="2" max="2" width="37.88671875" hidden="1" customWidth="1" outlineLevel="1"/>
    <col min="3" max="3" width="24.6640625" bestFit="1" customWidth="1" collapsed="1"/>
    <col min="4" max="4" width="11" bestFit="1" customWidth="1"/>
    <col min="5" max="5" width="9.33203125" bestFit="1" customWidth="1"/>
    <col min="6" max="6" width="11.109375" customWidth="1"/>
    <col min="7" max="7" width="12.6640625" bestFit="1" customWidth="1"/>
    <col min="8" max="8" width="53.33203125" bestFit="1" customWidth="1"/>
    <col min="9" max="9" width="20.21875" bestFit="1" customWidth="1"/>
    <col min="10" max="10" width="6.33203125" bestFit="1" customWidth="1"/>
    <col min="11" max="11" width="16.33203125" bestFit="1" customWidth="1"/>
    <col min="12" max="12" width="7.21875" bestFit="1" customWidth="1"/>
    <col min="13" max="13" width="38" hidden="1" customWidth="1" outlineLevel="1"/>
    <col min="14" max="14" width="2" bestFit="1" customWidth="1" collapsed="1"/>
  </cols>
  <sheetData>
    <row r="1" spans="1:14" ht="12.75" customHeight="1" x14ac:dyDescent="0.3">
      <c r="A1" s="13" t="s">
        <v>0</v>
      </c>
      <c r="B1" s="13"/>
      <c r="C1" s="13" t="s">
        <v>1796</v>
      </c>
      <c r="D1" s="13"/>
      <c r="E1" s="13"/>
      <c r="F1" s="13"/>
      <c r="G1" s="13"/>
      <c r="H1" s="13"/>
      <c r="I1" s="13"/>
      <c r="J1" s="13"/>
      <c r="K1" s="13"/>
      <c r="L1" s="13"/>
      <c r="M1" s="13"/>
    </row>
    <row r="2" spans="1:14" ht="12.75" customHeight="1" x14ac:dyDescent="0.3">
      <c r="A2" s="13" t="s">
        <v>1</v>
      </c>
      <c r="B2" s="13"/>
      <c r="C2" s="13">
        <v>1</v>
      </c>
      <c r="D2" s="13"/>
      <c r="E2" s="13"/>
      <c r="F2" s="13"/>
      <c r="G2" s="13"/>
      <c r="H2" s="13"/>
      <c r="I2" s="13"/>
      <c r="J2" s="13"/>
      <c r="K2" s="13"/>
      <c r="L2" s="13"/>
      <c r="M2" s="13"/>
    </row>
    <row r="3" spans="1:14" ht="12.75" customHeight="1" x14ac:dyDescent="0.3">
      <c r="A3" s="13" t="s">
        <v>4</v>
      </c>
      <c r="B3" s="13"/>
      <c r="C3" s="13" t="s">
        <v>1797</v>
      </c>
      <c r="D3" s="13"/>
      <c r="E3" s="13"/>
      <c r="F3" s="13"/>
      <c r="G3" s="13"/>
      <c r="H3" s="13"/>
      <c r="I3" s="13"/>
      <c r="J3" s="13"/>
      <c r="K3" s="13"/>
      <c r="L3" s="13"/>
      <c r="M3" s="13"/>
    </row>
    <row r="4" spans="1:14" ht="12.75" customHeight="1" x14ac:dyDescent="0.3">
      <c r="A4" s="13" t="s">
        <v>5</v>
      </c>
      <c r="B4" s="13"/>
      <c r="C4" s="13" t="s">
        <v>6</v>
      </c>
      <c r="D4" s="13"/>
      <c r="E4" s="13"/>
      <c r="F4" s="13"/>
      <c r="G4" s="13"/>
      <c r="H4" s="13"/>
      <c r="I4" s="13"/>
      <c r="J4" s="13"/>
      <c r="K4" s="13"/>
      <c r="L4" s="13"/>
      <c r="M4" s="13"/>
    </row>
    <row r="5" spans="1:14" ht="12.75" customHeight="1" x14ac:dyDescent="0.3">
      <c r="A5" s="13" t="s">
        <v>7</v>
      </c>
      <c r="B5" s="13"/>
      <c r="C5" s="13" t="s">
        <v>8</v>
      </c>
      <c r="D5" s="13"/>
      <c r="E5" s="13"/>
      <c r="F5" s="13"/>
      <c r="G5" s="13"/>
      <c r="H5" s="13"/>
      <c r="I5" s="13"/>
      <c r="J5" s="13"/>
      <c r="K5" s="13"/>
      <c r="L5" s="13"/>
      <c r="M5" s="13"/>
    </row>
    <row r="6" spans="1:14" ht="12.75" customHeight="1" x14ac:dyDescent="0.3">
      <c r="A6" s="13" t="s">
        <v>9</v>
      </c>
      <c r="B6" s="13"/>
      <c r="C6" s="14">
        <v>45555.668078703704</v>
      </c>
      <c r="D6" s="13"/>
      <c r="E6" s="13"/>
      <c r="F6" s="13"/>
      <c r="G6" s="13"/>
      <c r="H6" s="13"/>
      <c r="I6" s="13"/>
      <c r="J6" s="13"/>
      <c r="K6" s="13"/>
      <c r="L6" s="13"/>
      <c r="M6" s="13"/>
    </row>
    <row r="7" spans="1:14" ht="12.75" customHeight="1" x14ac:dyDescent="0.3">
      <c r="A7" s="1"/>
      <c r="B7" s="1"/>
      <c r="C7" s="1"/>
      <c r="D7" s="1"/>
      <c r="E7" s="1"/>
      <c r="F7" s="1"/>
      <c r="G7" s="1"/>
      <c r="H7" s="1"/>
      <c r="I7" s="1"/>
      <c r="J7" s="1"/>
      <c r="K7" s="1"/>
      <c r="L7" s="1"/>
      <c r="M7" s="1"/>
    </row>
    <row r="8" spans="1:14" ht="12.75" customHeight="1" x14ac:dyDescent="0.3">
      <c r="A8" s="17" t="s">
        <v>10</v>
      </c>
      <c r="B8" s="17" t="s">
        <v>11</v>
      </c>
      <c r="C8" s="17" t="s">
        <v>61</v>
      </c>
      <c r="D8" s="17" t="s">
        <v>62</v>
      </c>
      <c r="E8" s="17" t="s">
        <v>63</v>
      </c>
      <c r="F8" s="17" t="s">
        <v>64</v>
      </c>
      <c r="G8" s="17" t="s">
        <v>13</v>
      </c>
      <c r="H8" s="17" t="s">
        <v>12</v>
      </c>
      <c r="I8" s="17" t="s">
        <v>14</v>
      </c>
      <c r="J8" s="17" t="s">
        <v>15</v>
      </c>
      <c r="K8" s="17" t="s">
        <v>16</v>
      </c>
      <c r="L8" s="17" t="s">
        <v>17</v>
      </c>
      <c r="M8" s="17" t="s">
        <v>18</v>
      </c>
    </row>
    <row r="9" spans="1:14" ht="12.75" customHeight="1" x14ac:dyDescent="0.3">
      <c r="A9" s="18"/>
      <c r="B9" s="18"/>
      <c r="C9" s="18"/>
      <c r="D9" s="18"/>
      <c r="E9" s="18"/>
      <c r="F9" s="18"/>
      <c r="G9" s="18"/>
      <c r="H9" s="18"/>
      <c r="I9" s="18"/>
      <c r="J9" s="18"/>
      <c r="K9" s="18"/>
      <c r="L9" s="18"/>
      <c r="M9" s="18"/>
    </row>
    <row r="10" spans="1:14" ht="12.75" customHeight="1" x14ac:dyDescent="0.3">
      <c r="A10" s="19" t="s">
        <v>65</v>
      </c>
      <c r="B10" s="19" t="s">
        <v>66</v>
      </c>
      <c r="C10" s="20"/>
      <c r="D10" s="20"/>
      <c r="E10" s="20"/>
      <c r="F10" s="20"/>
      <c r="G10" s="20"/>
      <c r="H10" s="19" t="s">
        <v>66</v>
      </c>
      <c r="I10" s="19"/>
      <c r="J10" s="19" t="s">
        <v>50</v>
      </c>
      <c r="K10" s="19" t="s">
        <v>332</v>
      </c>
      <c r="L10" s="19" t="s">
        <v>67</v>
      </c>
      <c r="M10" s="19" t="s">
        <v>1798</v>
      </c>
      <c r="N10">
        <v>1</v>
      </c>
    </row>
    <row r="11" spans="1:14" ht="12.75" customHeight="1" outlineLevel="1" x14ac:dyDescent="0.3">
      <c r="A11" s="19" t="s">
        <v>633</v>
      </c>
      <c r="B11" s="19" t="s">
        <v>634</v>
      </c>
      <c r="C11" s="18">
        <v>7697.5</v>
      </c>
      <c r="D11" s="18" t="s">
        <v>24</v>
      </c>
      <c r="E11" s="18" t="s">
        <v>24</v>
      </c>
      <c r="F11" s="18" t="s">
        <v>70</v>
      </c>
      <c r="G11" s="20">
        <f>IF($F$11="MANUAL",$D$11,IF($F$11="COMPUTED",$C$11,$E$11))</f>
        <v>7697.5</v>
      </c>
      <c r="H11" s="19" t="s">
        <v>635</v>
      </c>
      <c r="I11" s="19" t="s">
        <v>636</v>
      </c>
      <c r="J11" s="19" t="s">
        <v>21</v>
      </c>
      <c r="K11" s="19"/>
      <c r="L11" s="19" t="s">
        <v>72</v>
      </c>
      <c r="M11" s="19" t="s">
        <v>1799</v>
      </c>
      <c r="N11">
        <v>2</v>
      </c>
    </row>
    <row r="12" spans="1:14" ht="12.75" customHeight="1" outlineLevel="1" x14ac:dyDescent="0.3">
      <c r="A12" s="19" t="s">
        <v>68</v>
      </c>
      <c r="B12" s="19"/>
      <c r="C12" s="20"/>
      <c r="D12" s="20"/>
      <c r="E12" s="20"/>
      <c r="F12" s="20"/>
      <c r="G12" s="20"/>
      <c r="H12" s="19"/>
      <c r="I12" s="19"/>
      <c r="J12" s="19"/>
      <c r="K12" s="19"/>
      <c r="L12" s="19" t="s">
        <v>69</v>
      </c>
      <c r="M12" s="19" t="s">
        <v>1800</v>
      </c>
      <c r="N12">
        <v>2</v>
      </c>
    </row>
    <row r="13" spans="1:14" ht="12.75" customHeight="1" outlineLevel="2" x14ac:dyDescent="0.3">
      <c r="A13" s="19" t="s">
        <v>51</v>
      </c>
      <c r="B13" s="19" t="s">
        <v>23</v>
      </c>
      <c r="C13" s="18">
        <v>18.28</v>
      </c>
      <c r="D13" s="18" t="s">
        <v>24</v>
      </c>
      <c r="E13" s="18" t="s">
        <v>24</v>
      </c>
      <c r="F13" s="18" t="s">
        <v>70</v>
      </c>
      <c r="G13" s="20">
        <f>IF($F$13="MANUAL",$D$13,IF($F$13="COMPUTED",$C$13,$E$13))</f>
        <v>18.28</v>
      </c>
      <c r="H13" s="19" t="s">
        <v>71</v>
      </c>
      <c r="I13" s="19" t="s">
        <v>25</v>
      </c>
      <c r="J13" s="19" t="s">
        <v>21</v>
      </c>
      <c r="K13" s="19"/>
      <c r="L13" s="19" t="s">
        <v>72</v>
      </c>
      <c r="M13" s="19" t="s">
        <v>1801</v>
      </c>
      <c r="N13">
        <v>3</v>
      </c>
    </row>
    <row r="14" spans="1:14" ht="12.75" customHeight="1" outlineLevel="2" x14ac:dyDescent="0.3">
      <c r="A14" s="19" t="s">
        <v>52</v>
      </c>
      <c r="B14" s="19" t="s">
        <v>26</v>
      </c>
      <c r="C14" s="18">
        <v>4.38</v>
      </c>
      <c r="D14" s="18" t="s">
        <v>24</v>
      </c>
      <c r="E14" s="18" t="s">
        <v>24</v>
      </c>
      <c r="F14" s="18" t="s">
        <v>70</v>
      </c>
      <c r="G14" s="20">
        <f>IF($F$14="MANUAL",$D$14,IF($F$14="COMPUTED",$C$14,$E$14))</f>
        <v>4.38</v>
      </c>
      <c r="H14" s="19" t="s">
        <v>73</v>
      </c>
      <c r="I14" s="19" t="s">
        <v>27</v>
      </c>
      <c r="J14" s="19" t="s">
        <v>21</v>
      </c>
      <c r="K14" s="19"/>
      <c r="L14" s="19" t="s">
        <v>72</v>
      </c>
      <c r="M14" s="19" t="s">
        <v>1802</v>
      </c>
      <c r="N14">
        <v>3</v>
      </c>
    </row>
    <row r="15" spans="1:14" ht="12.75" customHeight="1" outlineLevel="2" x14ac:dyDescent="0.3">
      <c r="A15" s="19" t="s">
        <v>53</v>
      </c>
      <c r="B15" s="19" t="s">
        <v>28</v>
      </c>
      <c r="C15" s="18">
        <v>2.2000000000000002</v>
      </c>
      <c r="D15" s="18" t="s">
        <v>24</v>
      </c>
      <c r="E15" s="18" t="s">
        <v>24</v>
      </c>
      <c r="F15" s="18" t="s">
        <v>70</v>
      </c>
      <c r="G15" s="20">
        <f>IF($F$15="MANUAL",$D$15,IF($F$15="COMPUTED",$C$15,$E$15))</f>
        <v>2.2000000000000002</v>
      </c>
      <c r="H15" s="19" t="s">
        <v>74</v>
      </c>
      <c r="I15" s="19" t="s">
        <v>29</v>
      </c>
      <c r="J15" s="19" t="s">
        <v>21</v>
      </c>
      <c r="K15" s="19"/>
      <c r="L15" s="19" t="s">
        <v>72</v>
      </c>
      <c r="M15" s="19" t="s">
        <v>1803</v>
      </c>
      <c r="N15">
        <v>3</v>
      </c>
    </row>
    <row r="16" spans="1:14" ht="12.75" customHeight="1" outlineLevel="1" x14ac:dyDescent="0.3">
      <c r="A16" s="19" t="s">
        <v>75</v>
      </c>
      <c r="B16" s="19"/>
      <c r="C16" s="20"/>
      <c r="D16" s="18"/>
      <c r="E16" s="20"/>
      <c r="F16" s="20"/>
      <c r="G16" s="20"/>
      <c r="H16" s="19" t="s">
        <v>76</v>
      </c>
      <c r="I16" s="19"/>
      <c r="J16" s="19" t="s">
        <v>21</v>
      </c>
      <c r="K16" s="19" t="s">
        <v>334</v>
      </c>
      <c r="L16" s="19" t="s">
        <v>77</v>
      </c>
      <c r="M16" s="19" t="s">
        <v>1804</v>
      </c>
      <c r="N16">
        <v>2</v>
      </c>
    </row>
    <row r="17" spans="1:14" ht="12.75" customHeight="1" outlineLevel="1" x14ac:dyDescent="0.3">
      <c r="A17" s="19" t="s">
        <v>78</v>
      </c>
      <c r="B17" s="19"/>
      <c r="C17" s="20"/>
      <c r="D17" s="18"/>
      <c r="E17" s="20"/>
      <c r="F17" s="20"/>
      <c r="G17" s="20"/>
      <c r="H17" s="19" t="s">
        <v>79</v>
      </c>
      <c r="I17" s="19"/>
      <c r="J17" s="19" t="s">
        <v>21</v>
      </c>
      <c r="K17" s="19" t="s">
        <v>334</v>
      </c>
      <c r="L17" s="19" t="s">
        <v>77</v>
      </c>
      <c r="M17" s="19" t="s">
        <v>1805</v>
      </c>
      <c r="N17">
        <v>2</v>
      </c>
    </row>
    <row r="18" spans="1:14" ht="12.75" customHeight="1" x14ac:dyDescent="0.3">
      <c r="A18" s="19" t="s">
        <v>80</v>
      </c>
      <c r="B18" s="19" t="s">
        <v>81</v>
      </c>
      <c r="C18" s="20"/>
      <c r="D18" s="20"/>
      <c r="E18" s="20"/>
      <c r="F18" s="20"/>
      <c r="G18" s="20"/>
      <c r="H18" s="19" t="s">
        <v>81</v>
      </c>
      <c r="I18" s="19"/>
      <c r="J18" s="19" t="s">
        <v>50</v>
      </c>
      <c r="K18" s="19" t="s">
        <v>333</v>
      </c>
      <c r="L18" s="19" t="s">
        <v>67</v>
      </c>
      <c r="M18" s="19" t="s">
        <v>1806</v>
      </c>
      <c r="N18">
        <v>1</v>
      </c>
    </row>
    <row r="19" spans="1:14" ht="12.75" customHeight="1" outlineLevel="1" x14ac:dyDescent="0.3">
      <c r="A19" s="19" t="s">
        <v>68</v>
      </c>
      <c r="B19" s="19"/>
      <c r="C19" s="20"/>
      <c r="D19" s="20"/>
      <c r="E19" s="20"/>
      <c r="F19" s="20"/>
      <c r="G19" s="20"/>
      <c r="H19" s="19"/>
      <c r="I19" s="19"/>
      <c r="J19" s="19"/>
      <c r="K19" s="19"/>
      <c r="L19" s="19" t="s">
        <v>69</v>
      </c>
      <c r="M19" s="19" t="s">
        <v>1807</v>
      </c>
      <c r="N19">
        <v>2</v>
      </c>
    </row>
    <row r="20" spans="1:14" ht="12.75" customHeight="1" outlineLevel="3" x14ac:dyDescent="0.3">
      <c r="A20" s="19" t="s">
        <v>703</v>
      </c>
      <c r="B20" s="19" t="s">
        <v>233</v>
      </c>
      <c r="C20" s="18">
        <v>20.13</v>
      </c>
      <c r="D20" s="18" t="s">
        <v>24</v>
      </c>
      <c r="E20" s="18" t="s">
        <v>24</v>
      </c>
      <c r="F20" s="18" t="s">
        <v>70</v>
      </c>
      <c r="G20" s="20">
        <f>IF($F$20="MANUAL",$D$20,IF($F$20="COMPUTED",$C$20,$E$20))</f>
        <v>20.13</v>
      </c>
      <c r="H20" s="19" t="s">
        <v>704</v>
      </c>
      <c r="I20" s="19" t="s">
        <v>25</v>
      </c>
      <c r="J20" s="19"/>
      <c r="K20" s="19"/>
      <c r="L20" s="19" t="s">
        <v>72</v>
      </c>
      <c r="M20" s="19" t="s">
        <v>1808</v>
      </c>
      <c r="N20">
        <v>4</v>
      </c>
    </row>
    <row r="21" spans="1:14" ht="12.75" customHeight="1" outlineLevel="3" x14ac:dyDescent="0.3">
      <c r="A21" s="19" t="s">
        <v>705</v>
      </c>
      <c r="B21" s="19" t="s">
        <v>235</v>
      </c>
      <c r="C21" s="18">
        <v>20.16</v>
      </c>
      <c r="D21" s="18" t="s">
        <v>24</v>
      </c>
      <c r="E21" s="18" t="s">
        <v>24</v>
      </c>
      <c r="F21" s="18" t="s">
        <v>70</v>
      </c>
      <c r="G21" s="20">
        <f>IF($F$21="MANUAL",$D$21,IF($F$21="COMPUTED",$C$21,$E$21))</f>
        <v>20.16</v>
      </c>
      <c r="H21" s="19" t="s">
        <v>706</v>
      </c>
      <c r="I21" s="19" t="s">
        <v>25</v>
      </c>
      <c r="J21" s="19"/>
      <c r="K21" s="19"/>
      <c r="L21" s="19" t="s">
        <v>72</v>
      </c>
      <c r="M21" s="19" t="s">
        <v>1809</v>
      </c>
      <c r="N21">
        <v>4</v>
      </c>
    </row>
    <row r="22" spans="1:14" ht="12.75" customHeight="1" outlineLevel="3" x14ac:dyDescent="0.3">
      <c r="A22" s="19" t="s">
        <v>811</v>
      </c>
      <c r="B22" s="19" t="s">
        <v>812</v>
      </c>
      <c r="C22" s="18">
        <v>21.15</v>
      </c>
      <c r="D22" s="18" t="s">
        <v>24</v>
      </c>
      <c r="E22" s="18" t="s">
        <v>24</v>
      </c>
      <c r="F22" s="18" t="s">
        <v>70</v>
      </c>
      <c r="G22" s="20">
        <f>IF($F$22="MANUAL",$D$22,IF($F$22="COMPUTED",$C$22,$E$22))</f>
        <v>21.15</v>
      </c>
      <c r="H22" s="19" t="s">
        <v>813</v>
      </c>
      <c r="I22" s="19" t="s">
        <v>25</v>
      </c>
      <c r="J22" s="19"/>
      <c r="K22" s="19"/>
      <c r="L22" s="19" t="s">
        <v>72</v>
      </c>
      <c r="M22" s="19" t="s">
        <v>1810</v>
      </c>
      <c r="N22">
        <v>4</v>
      </c>
    </row>
    <row r="23" spans="1:14" ht="12.75" customHeight="1" outlineLevel="3" x14ac:dyDescent="0.3">
      <c r="A23" s="19" t="s">
        <v>707</v>
      </c>
      <c r="B23" s="19" t="s">
        <v>237</v>
      </c>
      <c r="C23" s="18">
        <v>0.09</v>
      </c>
      <c r="D23" s="18" t="s">
        <v>24</v>
      </c>
      <c r="E23" s="18" t="s">
        <v>24</v>
      </c>
      <c r="F23" s="18" t="s">
        <v>70</v>
      </c>
      <c r="G23" s="20">
        <f>IF($F$23="MANUAL",$D$23,IF($F$23="COMPUTED",$C$23,$E$23))</f>
        <v>0.09</v>
      </c>
      <c r="H23" s="19" t="s">
        <v>708</v>
      </c>
      <c r="I23" s="19" t="s">
        <v>27</v>
      </c>
      <c r="J23" s="19"/>
      <c r="K23" s="19"/>
      <c r="L23" s="19" t="s">
        <v>72</v>
      </c>
      <c r="M23" s="19" t="s">
        <v>1811</v>
      </c>
      <c r="N23">
        <v>4</v>
      </c>
    </row>
    <row r="24" spans="1:14" ht="12.75" customHeight="1" outlineLevel="3" x14ac:dyDescent="0.3">
      <c r="A24" s="19" t="s">
        <v>709</v>
      </c>
      <c r="B24" s="19" t="s">
        <v>239</v>
      </c>
      <c r="C24" s="18">
        <v>-0.18</v>
      </c>
      <c r="D24" s="18" t="s">
        <v>24</v>
      </c>
      <c r="E24" s="18" t="s">
        <v>24</v>
      </c>
      <c r="F24" s="18" t="s">
        <v>70</v>
      </c>
      <c r="G24" s="20">
        <f>IF($F$24="MANUAL",$D$24,IF($F$24="COMPUTED",$C$24,$E$24))</f>
        <v>-0.18</v>
      </c>
      <c r="H24" s="19" t="s">
        <v>710</v>
      </c>
      <c r="I24" s="19" t="s">
        <v>27</v>
      </c>
      <c r="J24" s="19"/>
      <c r="K24" s="19"/>
      <c r="L24" s="19" t="s">
        <v>72</v>
      </c>
      <c r="M24" s="19" t="s">
        <v>1812</v>
      </c>
      <c r="N24">
        <v>4</v>
      </c>
    </row>
    <row r="25" spans="1:14" ht="12.75" customHeight="1" outlineLevel="3" x14ac:dyDescent="0.3">
      <c r="A25" s="19" t="s">
        <v>814</v>
      </c>
      <c r="B25" s="19" t="s">
        <v>815</v>
      </c>
      <c r="C25" s="18">
        <v>-0.2</v>
      </c>
      <c r="D25" s="18" t="s">
        <v>24</v>
      </c>
      <c r="E25" s="18" t="s">
        <v>24</v>
      </c>
      <c r="F25" s="18" t="s">
        <v>70</v>
      </c>
      <c r="G25" s="20">
        <f>IF($F$25="MANUAL",$D$25,IF($F$25="COMPUTED",$C$25,$E$25))</f>
        <v>-0.2</v>
      </c>
      <c r="H25" s="19" t="s">
        <v>816</v>
      </c>
      <c r="I25" s="19" t="s">
        <v>27</v>
      </c>
      <c r="J25" s="19"/>
      <c r="K25" s="19"/>
      <c r="L25" s="19" t="s">
        <v>72</v>
      </c>
      <c r="M25" s="19" t="s">
        <v>1813</v>
      </c>
      <c r="N25">
        <v>4</v>
      </c>
    </row>
    <row r="26" spans="1:14" ht="12.75" customHeight="1" outlineLevel="3" x14ac:dyDescent="0.3">
      <c r="A26" s="19" t="s">
        <v>711</v>
      </c>
      <c r="B26" s="19" t="s">
        <v>241</v>
      </c>
      <c r="C26" s="18">
        <v>1.89</v>
      </c>
      <c r="D26" s="18" t="s">
        <v>24</v>
      </c>
      <c r="E26" s="18" t="s">
        <v>24</v>
      </c>
      <c r="F26" s="18" t="s">
        <v>70</v>
      </c>
      <c r="G26" s="20">
        <f>IF($F$26="MANUAL",$D$26,IF($F$26="COMPUTED",$C$26,$E$26))</f>
        <v>1.89</v>
      </c>
      <c r="H26" s="19" t="s">
        <v>712</v>
      </c>
      <c r="I26" s="19" t="s">
        <v>29</v>
      </c>
      <c r="J26" s="19"/>
      <c r="K26" s="19"/>
      <c r="L26" s="19" t="s">
        <v>72</v>
      </c>
      <c r="M26" s="19" t="s">
        <v>1814</v>
      </c>
      <c r="N26">
        <v>4</v>
      </c>
    </row>
    <row r="27" spans="1:14" ht="12.75" customHeight="1" outlineLevel="3" x14ac:dyDescent="0.3">
      <c r="A27" s="19" t="s">
        <v>713</v>
      </c>
      <c r="B27" s="19" t="s">
        <v>243</v>
      </c>
      <c r="C27" s="18">
        <v>1.98</v>
      </c>
      <c r="D27" s="18" t="s">
        <v>24</v>
      </c>
      <c r="E27" s="18" t="s">
        <v>24</v>
      </c>
      <c r="F27" s="18" t="s">
        <v>70</v>
      </c>
      <c r="G27" s="20">
        <f>IF($F$27="MANUAL",$D$27,IF($F$27="COMPUTED",$C$27,$E$27))</f>
        <v>1.98</v>
      </c>
      <c r="H27" s="19" t="s">
        <v>714</v>
      </c>
      <c r="I27" s="19" t="s">
        <v>29</v>
      </c>
      <c r="J27" s="19"/>
      <c r="K27" s="19"/>
      <c r="L27" s="19" t="s">
        <v>72</v>
      </c>
      <c r="M27" s="19" t="s">
        <v>1815</v>
      </c>
      <c r="N27">
        <v>4</v>
      </c>
    </row>
    <row r="28" spans="1:14" ht="12.75" customHeight="1" outlineLevel="3" x14ac:dyDescent="0.3">
      <c r="A28" s="19" t="s">
        <v>817</v>
      </c>
      <c r="B28" s="19" t="s">
        <v>818</v>
      </c>
      <c r="C28" s="18">
        <v>2.0299999999999998</v>
      </c>
      <c r="D28" s="18" t="s">
        <v>24</v>
      </c>
      <c r="E28" s="18" t="s">
        <v>24</v>
      </c>
      <c r="F28" s="18" t="s">
        <v>70</v>
      </c>
      <c r="G28" s="20">
        <f>IF($F$28="MANUAL",$D$28,IF($F$28="COMPUTED",$C$28,$E$28))</f>
        <v>2.0299999999999998</v>
      </c>
      <c r="H28" s="19" t="s">
        <v>819</v>
      </c>
      <c r="I28" s="19" t="s">
        <v>29</v>
      </c>
      <c r="J28" s="19"/>
      <c r="K28" s="19"/>
      <c r="L28" s="19" t="s">
        <v>72</v>
      </c>
      <c r="M28" s="19" t="s">
        <v>1816</v>
      </c>
      <c r="N28">
        <v>4</v>
      </c>
    </row>
    <row r="29" spans="1:14" ht="12.75" customHeight="1" outlineLevel="1" x14ac:dyDescent="0.3">
      <c r="A29" s="19" t="s">
        <v>82</v>
      </c>
      <c r="B29" s="19"/>
      <c r="C29" s="20"/>
      <c r="D29" s="18"/>
      <c r="E29" s="20"/>
      <c r="F29" s="20"/>
      <c r="G29" s="20"/>
      <c r="H29" s="19" t="s">
        <v>83</v>
      </c>
      <c r="I29" s="19"/>
      <c r="J29" s="19" t="s">
        <v>50</v>
      </c>
      <c r="K29" s="19" t="s">
        <v>332</v>
      </c>
      <c r="L29" s="19" t="s">
        <v>77</v>
      </c>
      <c r="M29" s="19" t="s">
        <v>1817</v>
      </c>
      <c r="N29">
        <v>2</v>
      </c>
    </row>
    <row r="30" spans="1:14" ht="12.75" customHeight="1" outlineLevel="1" x14ac:dyDescent="0.3">
      <c r="A30" s="19" t="s">
        <v>84</v>
      </c>
      <c r="B30" s="19"/>
      <c r="C30" s="20"/>
      <c r="D30" s="18"/>
      <c r="E30" s="20"/>
      <c r="F30" s="20"/>
      <c r="G30" s="20"/>
      <c r="H30" s="19" t="s">
        <v>85</v>
      </c>
      <c r="I30" s="19"/>
      <c r="J30" s="19" t="s">
        <v>50</v>
      </c>
      <c r="K30" s="19" t="s">
        <v>332</v>
      </c>
      <c r="L30" s="19" t="s">
        <v>77</v>
      </c>
      <c r="M30" s="19" t="s">
        <v>1818</v>
      </c>
      <c r="N30">
        <v>2</v>
      </c>
    </row>
    <row r="31" spans="1:14" ht="12.75" customHeight="1" outlineLevel="1" x14ac:dyDescent="0.3">
      <c r="A31" s="19" t="s">
        <v>86</v>
      </c>
      <c r="B31" s="19"/>
      <c r="C31" s="20"/>
      <c r="D31" s="18"/>
      <c r="E31" s="20"/>
      <c r="F31" s="20"/>
      <c r="G31" s="20"/>
      <c r="H31" s="19" t="s">
        <v>87</v>
      </c>
      <c r="I31" s="19"/>
      <c r="J31" s="19" t="s">
        <v>21</v>
      </c>
      <c r="K31" s="19" t="s">
        <v>332</v>
      </c>
      <c r="L31" s="19" t="s">
        <v>77</v>
      </c>
      <c r="M31" s="19" t="s">
        <v>1819</v>
      </c>
      <c r="N31">
        <v>2</v>
      </c>
    </row>
    <row r="32" spans="1:14" ht="12.75" customHeight="1" outlineLevel="1" x14ac:dyDescent="0.3">
      <c r="A32" s="19" t="s">
        <v>88</v>
      </c>
      <c r="B32" s="19"/>
      <c r="C32" s="20"/>
      <c r="D32" s="18"/>
      <c r="E32" s="20"/>
      <c r="F32" s="20"/>
      <c r="G32" s="20"/>
      <c r="H32" s="19" t="s">
        <v>89</v>
      </c>
      <c r="I32" s="19"/>
      <c r="J32" s="19" t="s">
        <v>21</v>
      </c>
      <c r="K32" s="19" t="s">
        <v>332</v>
      </c>
      <c r="L32" s="19" t="s">
        <v>77</v>
      </c>
      <c r="M32" s="19" t="s">
        <v>1820</v>
      </c>
      <c r="N32">
        <v>2</v>
      </c>
    </row>
    <row r="33" spans="1:14" ht="12.75" customHeight="1" outlineLevel="2" x14ac:dyDescent="0.3">
      <c r="A33" s="19" t="s">
        <v>639</v>
      </c>
      <c r="B33" s="19" t="s">
        <v>640</v>
      </c>
      <c r="C33" s="18">
        <v>267000</v>
      </c>
      <c r="D33" s="18" t="s">
        <v>24</v>
      </c>
      <c r="E33" s="18" t="s">
        <v>24</v>
      </c>
      <c r="F33" s="18" t="s">
        <v>70</v>
      </c>
      <c r="G33" s="20">
        <f>IF($F$33="MANUAL",$D$33,IF($F$33="COMPUTED",$C$33,$E$33))</f>
        <v>267000</v>
      </c>
      <c r="H33" s="19" t="s">
        <v>715</v>
      </c>
      <c r="I33" s="19" t="s">
        <v>636</v>
      </c>
      <c r="J33" s="19"/>
      <c r="K33" s="19"/>
      <c r="L33" s="19" t="s">
        <v>72</v>
      </c>
      <c r="M33" s="19" t="s">
        <v>1821</v>
      </c>
      <c r="N33">
        <v>3</v>
      </c>
    </row>
    <row r="34" spans="1:14" ht="12.75" customHeight="1" outlineLevel="2" x14ac:dyDescent="0.3">
      <c r="A34" s="19" t="s">
        <v>641</v>
      </c>
      <c r="B34" s="19" t="s">
        <v>642</v>
      </c>
      <c r="C34" s="18">
        <v>297061.15999999997</v>
      </c>
      <c r="D34" s="18" t="s">
        <v>24</v>
      </c>
      <c r="E34" s="18" t="s">
        <v>24</v>
      </c>
      <c r="F34" s="18" t="s">
        <v>70</v>
      </c>
      <c r="G34" s="20">
        <f>IF($F$34="MANUAL",$D$34,IF($F$34="COMPUTED",$C$34,$E$34))</f>
        <v>297061.15999999997</v>
      </c>
      <c r="H34" s="19" t="s">
        <v>716</v>
      </c>
      <c r="I34" s="19" t="s">
        <v>636</v>
      </c>
      <c r="J34" s="19"/>
      <c r="K34" s="19"/>
      <c r="L34" s="19" t="s">
        <v>72</v>
      </c>
      <c r="M34" s="19" t="s">
        <v>1822</v>
      </c>
      <c r="N34">
        <v>3</v>
      </c>
    </row>
    <row r="35" spans="1:14" ht="12.75" customHeight="1" outlineLevel="2" x14ac:dyDescent="0.3">
      <c r="A35" s="19" t="s">
        <v>820</v>
      </c>
      <c r="B35" s="19" t="s">
        <v>821</v>
      </c>
      <c r="C35" s="18">
        <v>270294.88</v>
      </c>
      <c r="D35" s="18" t="s">
        <v>24</v>
      </c>
      <c r="E35" s="18" t="s">
        <v>24</v>
      </c>
      <c r="F35" s="18" t="s">
        <v>70</v>
      </c>
      <c r="G35" s="20">
        <f>IF($F$35="MANUAL",$D$35,IF($F$35="COMPUTED",$C$35,$E$35))</f>
        <v>270294.88</v>
      </c>
      <c r="H35" s="19" t="s">
        <v>822</v>
      </c>
      <c r="I35" s="19" t="s">
        <v>636</v>
      </c>
      <c r="J35" s="19"/>
      <c r="K35" s="19"/>
      <c r="L35" s="19" t="s">
        <v>72</v>
      </c>
      <c r="M35" s="19" t="s">
        <v>1823</v>
      </c>
      <c r="N35">
        <v>3</v>
      </c>
    </row>
    <row r="36" spans="1:14" ht="12.75" customHeight="1" x14ac:dyDescent="0.3">
      <c r="A36" s="19" t="s">
        <v>630</v>
      </c>
      <c r="B36" s="19" t="s">
        <v>604</v>
      </c>
      <c r="C36" s="20"/>
      <c r="D36" s="20"/>
      <c r="E36" s="20"/>
      <c r="F36" s="20"/>
      <c r="G36" s="20"/>
      <c r="H36" s="19" t="s">
        <v>604</v>
      </c>
      <c r="I36" s="19"/>
      <c r="J36" s="19" t="s">
        <v>21</v>
      </c>
      <c r="K36" s="19" t="s">
        <v>1824</v>
      </c>
      <c r="L36" s="19" t="s">
        <v>67</v>
      </c>
      <c r="M36" s="19" t="s">
        <v>1825</v>
      </c>
      <c r="N36">
        <v>1</v>
      </c>
    </row>
    <row r="37" spans="1:14" ht="12.75" customHeight="1" outlineLevel="1" x14ac:dyDescent="0.3">
      <c r="A37" s="19" t="s">
        <v>343</v>
      </c>
      <c r="B37" s="19" t="s">
        <v>344</v>
      </c>
      <c r="C37" s="18" t="s">
        <v>24</v>
      </c>
      <c r="D37" s="18">
        <v>1.0249999999999999</v>
      </c>
      <c r="E37" s="18" t="s">
        <v>24</v>
      </c>
      <c r="F37" s="18" t="s">
        <v>99</v>
      </c>
      <c r="G37" s="20">
        <f>IF($F$37="MANUAL",$D$37,IF($F$37="COMPUTED",$C$37,$E$37))</f>
        <v>1.0249999999999999</v>
      </c>
      <c r="H37" s="19" t="s">
        <v>605</v>
      </c>
      <c r="I37" s="19" t="s">
        <v>346</v>
      </c>
      <c r="J37" s="19" t="s">
        <v>21</v>
      </c>
      <c r="K37" s="19"/>
      <c r="L37" s="19" t="s">
        <v>72</v>
      </c>
      <c r="M37" s="19" t="s">
        <v>1826</v>
      </c>
      <c r="N37">
        <v>2</v>
      </c>
    </row>
    <row r="38" spans="1:14" ht="12.75" customHeight="1" x14ac:dyDescent="0.3">
      <c r="A38" s="19" t="s">
        <v>90</v>
      </c>
      <c r="B38" s="19" t="s">
        <v>91</v>
      </c>
      <c r="C38" s="20"/>
      <c r="D38" s="20"/>
      <c r="E38" s="20"/>
      <c r="F38" s="20"/>
      <c r="G38" s="20"/>
      <c r="H38" s="19" t="s">
        <v>91</v>
      </c>
      <c r="I38" s="19"/>
      <c r="J38" s="19" t="s">
        <v>50</v>
      </c>
      <c r="K38" s="19" t="s">
        <v>332</v>
      </c>
      <c r="L38" s="19" t="s">
        <v>67</v>
      </c>
      <c r="M38" s="19" t="s">
        <v>1827</v>
      </c>
      <c r="N38">
        <v>1</v>
      </c>
    </row>
    <row r="39" spans="1:14" ht="12.75" customHeight="1" outlineLevel="1" x14ac:dyDescent="0.3">
      <c r="A39" s="19" t="s">
        <v>633</v>
      </c>
      <c r="B39" s="19" t="s">
        <v>634</v>
      </c>
      <c r="C39" s="18">
        <v>4725</v>
      </c>
      <c r="D39" s="18" t="s">
        <v>24</v>
      </c>
      <c r="E39" s="18" t="s">
        <v>24</v>
      </c>
      <c r="F39" s="18" t="s">
        <v>70</v>
      </c>
      <c r="G39" s="20">
        <f>IF($F$39="MANUAL",$D$39,IF($F$39="COMPUTED",$C$39,$E$39))</f>
        <v>4725</v>
      </c>
      <c r="H39" s="19" t="s">
        <v>637</v>
      </c>
      <c r="I39" s="19" t="s">
        <v>636</v>
      </c>
      <c r="J39" s="19" t="s">
        <v>21</v>
      </c>
      <c r="K39" s="19"/>
      <c r="L39" s="19" t="s">
        <v>72</v>
      </c>
      <c r="M39" s="19" t="s">
        <v>1828</v>
      </c>
      <c r="N39">
        <v>2</v>
      </c>
    </row>
    <row r="40" spans="1:14" ht="12.75" customHeight="1" outlineLevel="1" x14ac:dyDescent="0.3">
      <c r="A40" s="19" t="s">
        <v>68</v>
      </c>
      <c r="B40" s="19"/>
      <c r="C40" s="20"/>
      <c r="D40" s="20"/>
      <c r="E40" s="20"/>
      <c r="F40" s="20"/>
      <c r="G40" s="20"/>
      <c r="H40" s="19"/>
      <c r="I40" s="19"/>
      <c r="J40" s="19"/>
      <c r="K40" s="19"/>
      <c r="L40" s="19" t="s">
        <v>69</v>
      </c>
      <c r="M40" s="19" t="s">
        <v>1829</v>
      </c>
      <c r="N40">
        <v>2</v>
      </c>
    </row>
    <row r="41" spans="1:14" ht="12.75" customHeight="1" outlineLevel="2" x14ac:dyDescent="0.3">
      <c r="A41" s="19" t="s">
        <v>51</v>
      </c>
      <c r="B41" s="19" t="s">
        <v>23</v>
      </c>
      <c r="C41" s="18">
        <v>16.5</v>
      </c>
      <c r="D41" s="18" t="s">
        <v>24</v>
      </c>
      <c r="E41" s="18" t="s">
        <v>24</v>
      </c>
      <c r="F41" s="18" t="s">
        <v>70</v>
      </c>
      <c r="G41" s="20">
        <f>IF($F$41="MANUAL",$D$41,IF($F$41="COMPUTED",$C$41,$E$41))</f>
        <v>16.5</v>
      </c>
      <c r="H41" s="19" t="s">
        <v>92</v>
      </c>
      <c r="I41" s="19" t="s">
        <v>25</v>
      </c>
      <c r="J41" s="19" t="s">
        <v>21</v>
      </c>
      <c r="K41" s="19"/>
      <c r="L41" s="19" t="s">
        <v>72</v>
      </c>
      <c r="M41" s="19" t="s">
        <v>1830</v>
      </c>
      <c r="N41">
        <v>3</v>
      </c>
    </row>
    <row r="42" spans="1:14" ht="12.75" customHeight="1" outlineLevel="2" x14ac:dyDescent="0.3">
      <c r="A42" s="19" t="s">
        <v>52</v>
      </c>
      <c r="B42" s="19" t="s">
        <v>26</v>
      </c>
      <c r="C42" s="18">
        <v>2.5</v>
      </c>
      <c r="D42" s="18" t="s">
        <v>24</v>
      </c>
      <c r="E42" s="18" t="s">
        <v>24</v>
      </c>
      <c r="F42" s="18" t="s">
        <v>70</v>
      </c>
      <c r="G42" s="20">
        <f>IF($F$42="MANUAL",$D$42,IF($F$42="COMPUTED",$C$42,$E$42))</f>
        <v>2.5</v>
      </c>
      <c r="H42" s="19" t="s">
        <v>93</v>
      </c>
      <c r="I42" s="19" t="s">
        <v>27</v>
      </c>
      <c r="J42" s="19" t="s">
        <v>21</v>
      </c>
      <c r="K42" s="19"/>
      <c r="L42" s="19" t="s">
        <v>72</v>
      </c>
      <c r="M42" s="19" t="s">
        <v>1831</v>
      </c>
      <c r="N42">
        <v>3</v>
      </c>
    </row>
    <row r="43" spans="1:14" ht="12.75" customHeight="1" outlineLevel="2" x14ac:dyDescent="0.3">
      <c r="A43" s="19" t="s">
        <v>53</v>
      </c>
      <c r="B43" s="19" t="s">
        <v>28</v>
      </c>
      <c r="C43" s="18">
        <v>4.5</v>
      </c>
      <c r="D43" s="18" t="s">
        <v>24</v>
      </c>
      <c r="E43" s="18" t="s">
        <v>24</v>
      </c>
      <c r="F43" s="18" t="s">
        <v>70</v>
      </c>
      <c r="G43" s="20">
        <f>IF($F$43="MANUAL",$D$43,IF($F$43="COMPUTED",$C$43,$E$43))</f>
        <v>4.5</v>
      </c>
      <c r="H43" s="19" t="s">
        <v>94</v>
      </c>
      <c r="I43" s="19" t="s">
        <v>29</v>
      </c>
      <c r="J43" s="19" t="s">
        <v>21</v>
      </c>
      <c r="K43" s="19"/>
      <c r="L43" s="19" t="s">
        <v>72</v>
      </c>
      <c r="M43" s="19" t="s">
        <v>1832</v>
      </c>
      <c r="N43">
        <v>3</v>
      </c>
    </row>
    <row r="44" spans="1:14" ht="12.75" customHeight="1" outlineLevel="1" x14ac:dyDescent="0.3">
      <c r="A44" s="19" t="s">
        <v>95</v>
      </c>
      <c r="B44" s="19"/>
      <c r="C44" s="20"/>
      <c r="D44" s="18"/>
      <c r="E44" s="20"/>
      <c r="F44" s="20"/>
      <c r="G44" s="20"/>
      <c r="H44" s="19" t="s">
        <v>96</v>
      </c>
      <c r="I44" s="19"/>
      <c r="J44" s="19" t="s">
        <v>50</v>
      </c>
      <c r="K44" s="19" t="s">
        <v>334</v>
      </c>
      <c r="L44" s="19" t="s">
        <v>77</v>
      </c>
      <c r="M44" s="19" t="s">
        <v>1833</v>
      </c>
      <c r="N44">
        <v>2</v>
      </c>
    </row>
    <row r="45" spans="1:14" ht="12.75" customHeight="1" x14ac:dyDescent="0.3">
      <c r="A45" s="19" t="s">
        <v>97</v>
      </c>
      <c r="B45" s="19" t="s">
        <v>98</v>
      </c>
      <c r="C45" s="20"/>
      <c r="D45" s="20"/>
      <c r="E45" s="20"/>
      <c r="F45" s="20"/>
      <c r="G45" s="20"/>
      <c r="H45" s="19" t="s">
        <v>98</v>
      </c>
      <c r="I45" s="19"/>
      <c r="J45" s="19" t="s">
        <v>21</v>
      </c>
      <c r="K45" s="19" t="s">
        <v>333</v>
      </c>
      <c r="L45" s="19" t="s">
        <v>67</v>
      </c>
      <c r="M45" s="19" t="s">
        <v>1834</v>
      </c>
      <c r="N45">
        <v>1</v>
      </c>
    </row>
    <row r="46" spans="1:14" ht="12.75" customHeight="1" outlineLevel="1" x14ac:dyDescent="0.3">
      <c r="A46" s="19" t="s">
        <v>41</v>
      </c>
      <c r="B46" s="19" t="s">
        <v>42</v>
      </c>
      <c r="C46" s="18" t="s">
        <v>24</v>
      </c>
      <c r="D46" s="18" t="s">
        <v>24</v>
      </c>
      <c r="E46" s="18" t="s">
        <v>24</v>
      </c>
      <c r="F46" s="18" t="s">
        <v>99</v>
      </c>
      <c r="G46" s="20" t="str">
        <f>IF($F$46="MANUAL",$D$46,IF($F$46="COMPUTED",$C$46,$E$46))</f>
        <v>-</v>
      </c>
      <c r="H46" s="19" t="s">
        <v>103</v>
      </c>
      <c r="I46" s="19" t="s">
        <v>43</v>
      </c>
      <c r="J46" s="19" t="s">
        <v>21</v>
      </c>
      <c r="K46" s="19"/>
      <c r="L46" s="19" t="s">
        <v>72</v>
      </c>
      <c r="M46" s="19" t="s">
        <v>1835</v>
      </c>
      <c r="N46">
        <v>2</v>
      </c>
    </row>
    <row r="47" spans="1:14" ht="12.75" customHeight="1" outlineLevel="1" x14ac:dyDescent="0.3">
      <c r="A47" s="19" t="s">
        <v>44</v>
      </c>
      <c r="B47" s="19" t="s">
        <v>45</v>
      </c>
      <c r="C47" s="18" t="s">
        <v>24</v>
      </c>
      <c r="D47" s="18" t="s">
        <v>24</v>
      </c>
      <c r="E47" s="18" t="s">
        <v>24</v>
      </c>
      <c r="F47" s="18" t="s">
        <v>99</v>
      </c>
      <c r="G47" s="20" t="str">
        <f>IF($F$47="MANUAL",$D$47,IF($F$47="COMPUTED",$C$47,$E$47))</f>
        <v>-</v>
      </c>
      <c r="H47" s="19" t="s">
        <v>104</v>
      </c>
      <c r="I47" s="19" t="s">
        <v>46</v>
      </c>
      <c r="J47" s="19" t="s">
        <v>21</v>
      </c>
      <c r="K47" s="19"/>
      <c r="L47" s="19" t="s">
        <v>72</v>
      </c>
      <c r="M47" s="19" t="s">
        <v>1836</v>
      </c>
      <c r="N47">
        <v>2</v>
      </c>
    </row>
    <row r="48" spans="1:14" ht="12.75" customHeight="1" outlineLevel="1" x14ac:dyDescent="0.3">
      <c r="A48" s="19" t="s">
        <v>100</v>
      </c>
      <c r="B48" s="19" t="s">
        <v>55</v>
      </c>
      <c r="C48" s="18" t="s">
        <v>24</v>
      </c>
      <c r="D48" s="12" t="s">
        <v>101</v>
      </c>
      <c r="E48" s="12" t="s">
        <v>24</v>
      </c>
      <c r="F48" s="18" t="s">
        <v>99</v>
      </c>
      <c r="G48" s="20" t="str">
        <f>IF($F$48="MANUAL",$D$48,IF($F$48="COMPUTED",$C$48,$E$48))</f>
        <v>300</v>
      </c>
      <c r="H48" s="19" t="s">
        <v>102</v>
      </c>
      <c r="I48" s="19" t="s">
        <v>55</v>
      </c>
      <c r="J48" s="19" t="s">
        <v>21</v>
      </c>
      <c r="K48" s="19"/>
      <c r="L48" s="19" t="s">
        <v>72</v>
      </c>
      <c r="M48" s="19" t="s">
        <v>1837</v>
      </c>
      <c r="N48">
        <v>2</v>
      </c>
    </row>
    <row r="49" spans="1:14" ht="12.75" customHeight="1" outlineLevel="1" x14ac:dyDescent="0.3">
      <c r="A49" s="19" t="s">
        <v>68</v>
      </c>
      <c r="B49" s="19"/>
      <c r="C49" s="20"/>
      <c r="D49" s="20"/>
      <c r="E49" s="20"/>
      <c r="F49" s="20"/>
      <c r="G49" s="20"/>
      <c r="H49" s="19"/>
      <c r="I49" s="19"/>
      <c r="J49" s="19"/>
      <c r="K49" s="19"/>
      <c r="L49" s="19" t="s">
        <v>69</v>
      </c>
      <c r="M49" s="19" t="s">
        <v>1838</v>
      </c>
      <c r="N49">
        <v>2</v>
      </c>
    </row>
    <row r="50" spans="1:14" ht="12.75" customHeight="1" outlineLevel="3" x14ac:dyDescent="0.3">
      <c r="A50" s="19" t="s">
        <v>703</v>
      </c>
      <c r="B50" s="19" t="s">
        <v>233</v>
      </c>
      <c r="C50" s="18">
        <v>15</v>
      </c>
      <c r="D50" s="18" t="s">
        <v>24</v>
      </c>
      <c r="E50" s="18" t="s">
        <v>24</v>
      </c>
      <c r="F50" s="18" t="s">
        <v>70</v>
      </c>
      <c r="G50" s="20">
        <f>IF($F$50="MANUAL",$D$50,IF($F$50="COMPUTED",$C$50,$E$50))</f>
        <v>15</v>
      </c>
      <c r="H50" s="19" t="s">
        <v>717</v>
      </c>
      <c r="I50" s="19" t="s">
        <v>25</v>
      </c>
      <c r="J50" s="19"/>
      <c r="K50" s="19"/>
      <c r="L50" s="19" t="s">
        <v>72</v>
      </c>
      <c r="M50" s="19" t="s">
        <v>1839</v>
      </c>
      <c r="N50">
        <v>4</v>
      </c>
    </row>
    <row r="51" spans="1:14" ht="12.75" customHeight="1" outlineLevel="3" x14ac:dyDescent="0.3">
      <c r="A51" s="19" t="s">
        <v>705</v>
      </c>
      <c r="B51" s="19" t="s">
        <v>235</v>
      </c>
      <c r="C51" s="18">
        <v>15</v>
      </c>
      <c r="D51" s="18" t="s">
        <v>24</v>
      </c>
      <c r="E51" s="18" t="s">
        <v>24</v>
      </c>
      <c r="F51" s="18" t="s">
        <v>70</v>
      </c>
      <c r="G51" s="20">
        <f>IF($F$51="MANUAL",$D$51,IF($F$51="COMPUTED",$C$51,$E$51))</f>
        <v>15</v>
      </c>
      <c r="H51" s="19" t="s">
        <v>718</v>
      </c>
      <c r="I51" s="19" t="s">
        <v>25</v>
      </c>
      <c r="J51" s="19"/>
      <c r="K51" s="19"/>
      <c r="L51" s="19" t="s">
        <v>72</v>
      </c>
      <c r="M51" s="19" t="s">
        <v>1840</v>
      </c>
      <c r="N51">
        <v>4</v>
      </c>
    </row>
    <row r="52" spans="1:14" ht="12.75" customHeight="1" outlineLevel="3" x14ac:dyDescent="0.3">
      <c r="A52" s="19" t="s">
        <v>811</v>
      </c>
      <c r="B52" s="19" t="s">
        <v>812</v>
      </c>
      <c r="C52" s="18">
        <v>15</v>
      </c>
      <c r="D52" s="18" t="s">
        <v>24</v>
      </c>
      <c r="E52" s="18" t="s">
        <v>24</v>
      </c>
      <c r="F52" s="18" t="s">
        <v>70</v>
      </c>
      <c r="G52" s="20">
        <f>IF($F$52="MANUAL",$D$52,IF($F$52="COMPUTED",$C$52,$E$52))</f>
        <v>15</v>
      </c>
      <c r="H52" s="19" t="s">
        <v>823</v>
      </c>
      <c r="I52" s="19" t="s">
        <v>25</v>
      </c>
      <c r="J52" s="19"/>
      <c r="K52" s="19"/>
      <c r="L52" s="19" t="s">
        <v>72</v>
      </c>
      <c r="M52" s="19" t="s">
        <v>1841</v>
      </c>
      <c r="N52">
        <v>4</v>
      </c>
    </row>
    <row r="53" spans="1:14" ht="12.75" customHeight="1" outlineLevel="3" x14ac:dyDescent="0.3">
      <c r="A53" s="19" t="s">
        <v>707</v>
      </c>
      <c r="B53" s="19" t="s">
        <v>237</v>
      </c>
      <c r="C53" s="18">
        <v>0.1</v>
      </c>
      <c r="D53" s="18" t="s">
        <v>24</v>
      </c>
      <c r="E53" s="18" t="s">
        <v>24</v>
      </c>
      <c r="F53" s="18" t="s">
        <v>70</v>
      </c>
      <c r="G53" s="20">
        <f>IF($F$53="MANUAL",$D$53,IF($F$53="COMPUTED",$C$53,$E$53))</f>
        <v>0.1</v>
      </c>
      <c r="H53" s="19" t="s">
        <v>719</v>
      </c>
      <c r="I53" s="19" t="s">
        <v>27</v>
      </c>
      <c r="J53" s="19"/>
      <c r="K53" s="19"/>
      <c r="L53" s="19" t="s">
        <v>72</v>
      </c>
      <c r="M53" s="19" t="s">
        <v>1842</v>
      </c>
      <c r="N53">
        <v>4</v>
      </c>
    </row>
    <row r="54" spans="1:14" ht="12.75" customHeight="1" outlineLevel="3" x14ac:dyDescent="0.3">
      <c r="A54" s="19" t="s">
        <v>709</v>
      </c>
      <c r="B54" s="19" t="s">
        <v>239</v>
      </c>
      <c r="C54" s="18">
        <v>0.28999999999999998</v>
      </c>
      <c r="D54" s="18" t="s">
        <v>24</v>
      </c>
      <c r="E54" s="18" t="s">
        <v>24</v>
      </c>
      <c r="F54" s="18" t="s">
        <v>70</v>
      </c>
      <c r="G54" s="20">
        <f>IF($F$54="MANUAL",$D$54,IF($F$54="COMPUTED",$C$54,$E$54))</f>
        <v>0.28999999999999998</v>
      </c>
      <c r="H54" s="19" t="s">
        <v>720</v>
      </c>
      <c r="I54" s="19" t="s">
        <v>27</v>
      </c>
      <c r="J54" s="19"/>
      <c r="K54" s="19"/>
      <c r="L54" s="19" t="s">
        <v>72</v>
      </c>
      <c r="M54" s="19" t="s">
        <v>1843</v>
      </c>
      <c r="N54">
        <v>4</v>
      </c>
    </row>
    <row r="55" spans="1:14" ht="12.75" customHeight="1" outlineLevel="3" x14ac:dyDescent="0.3">
      <c r="A55" s="19" t="s">
        <v>814</v>
      </c>
      <c r="B55" s="19" t="s">
        <v>815</v>
      </c>
      <c r="C55" s="18">
        <v>-0.25</v>
      </c>
      <c r="D55" s="18" t="s">
        <v>24</v>
      </c>
      <c r="E55" s="18" t="s">
        <v>24</v>
      </c>
      <c r="F55" s="18" t="s">
        <v>70</v>
      </c>
      <c r="G55" s="20">
        <f>IF($F$55="MANUAL",$D$55,IF($F$55="COMPUTED",$C$55,$E$55))</f>
        <v>-0.25</v>
      </c>
      <c r="H55" s="19" t="s">
        <v>824</v>
      </c>
      <c r="I55" s="19" t="s">
        <v>27</v>
      </c>
      <c r="J55" s="19"/>
      <c r="K55" s="19"/>
      <c r="L55" s="19" t="s">
        <v>72</v>
      </c>
      <c r="M55" s="19" t="s">
        <v>1844</v>
      </c>
      <c r="N55">
        <v>4</v>
      </c>
    </row>
    <row r="56" spans="1:14" ht="12.75" customHeight="1" outlineLevel="3" x14ac:dyDescent="0.3">
      <c r="A56" s="19" t="s">
        <v>711</v>
      </c>
      <c r="B56" s="19" t="s">
        <v>241</v>
      </c>
      <c r="C56" s="18">
        <v>1.9</v>
      </c>
      <c r="D56" s="18" t="s">
        <v>24</v>
      </c>
      <c r="E56" s="18" t="s">
        <v>24</v>
      </c>
      <c r="F56" s="18" t="s">
        <v>70</v>
      </c>
      <c r="G56" s="20">
        <f>IF($F$56="MANUAL",$D$56,IF($F$56="COMPUTED",$C$56,$E$56))</f>
        <v>1.9</v>
      </c>
      <c r="H56" s="19" t="s">
        <v>721</v>
      </c>
      <c r="I56" s="19" t="s">
        <v>29</v>
      </c>
      <c r="J56" s="19"/>
      <c r="K56" s="19"/>
      <c r="L56" s="19" t="s">
        <v>72</v>
      </c>
      <c r="M56" s="19" t="s">
        <v>1845</v>
      </c>
      <c r="N56">
        <v>4</v>
      </c>
    </row>
    <row r="57" spans="1:14" ht="12.75" customHeight="1" outlineLevel="3" x14ac:dyDescent="0.3">
      <c r="A57" s="19" t="s">
        <v>713</v>
      </c>
      <c r="B57" s="19" t="s">
        <v>243</v>
      </c>
      <c r="C57" s="18">
        <v>2</v>
      </c>
      <c r="D57" s="18" t="s">
        <v>24</v>
      </c>
      <c r="E57" s="18" t="s">
        <v>24</v>
      </c>
      <c r="F57" s="18" t="s">
        <v>70</v>
      </c>
      <c r="G57" s="20">
        <f>IF($F$57="MANUAL",$D$57,IF($F$57="COMPUTED",$C$57,$E$57))</f>
        <v>2</v>
      </c>
      <c r="H57" s="19" t="s">
        <v>722</v>
      </c>
      <c r="I57" s="19" t="s">
        <v>29</v>
      </c>
      <c r="J57" s="19"/>
      <c r="K57" s="19"/>
      <c r="L57" s="19" t="s">
        <v>72</v>
      </c>
      <c r="M57" s="19" t="s">
        <v>1846</v>
      </c>
      <c r="N57">
        <v>4</v>
      </c>
    </row>
    <row r="58" spans="1:14" ht="12.75" customHeight="1" outlineLevel="3" x14ac:dyDescent="0.3">
      <c r="A58" s="19" t="s">
        <v>817</v>
      </c>
      <c r="B58" s="19" t="s">
        <v>818</v>
      </c>
      <c r="C58" s="18">
        <v>2.25</v>
      </c>
      <c r="D58" s="18" t="s">
        <v>24</v>
      </c>
      <c r="E58" s="18" t="s">
        <v>24</v>
      </c>
      <c r="F58" s="18" t="s">
        <v>70</v>
      </c>
      <c r="G58" s="20">
        <f>IF($F$58="MANUAL",$D$58,IF($F$58="COMPUTED",$C$58,$E$58))</f>
        <v>2.25</v>
      </c>
      <c r="H58" s="19" t="s">
        <v>825</v>
      </c>
      <c r="I58" s="19" t="s">
        <v>29</v>
      </c>
      <c r="J58" s="19"/>
      <c r="K58" s="19"/>
      <c r="L58" s="19" t="s">
        <v>72</v>
      </c>
      <c r="M58" s="19" t="s">
        <v>1847</v>
      </c>
      <c r="N58">
        <v>4</v>
      </c>
    </row>
    <row r="59" spans="1:14" ht="12.75" customHeight="1" outlineLevel="1" x14ac:dyDescent="0.3">
      <c r="A59" s="19" t="s">
        <v>105</v>
      </c>
      <c r="B59" s="19"/>
      <c r="C59" s="20"/>
      <c r="D59" s="18"/>
      <c r="E59" s="20"/>
      <c r="F59" s="20"/>
      <c r="G59" s="20"/>
      <c r="H59" s="19" t="s">
        <v>106</v>
      </c>
      <c r="I59" s="19"/>
      <c r="J59" s="19" t="s">
        <v>21</v>
      </c>
      <c r="K59" s="19" t="s">
        <v>332</v>
      </c>
      <c r="L59" s="19" t="s">
        <v>77</v>
      </c>
      <c r="M59" s="19" t="s">
        <v>1848</v>
      </c>
      <c r="N59">
        <v>2</v>
      </c>
    </row>
    <row r="60" spans="1:14" ht="12.75" customHeight="1" outlineLevel="2" x14ac:dyDescent="0.3">
      <c r="A60" s="19" t="s">
        <v>639</v>
      </c>
      <c r="B60" s="19" t="s">
        <v>640</v>
      </c>
      <c r="C60" s="18">
        <v>16800</v>
      </c>
      <c r="D60" s="18" t="s">
        <v>24</v>
      </c>
      <c r="E60" s="18" t="s">
        <v>24</v>
      </c>
      <c r="F60" s="18" t="s">
        <v>70</v>
      </c>
      <c r="G60" s="20">
        <f>IF($F$60="MANUAL",$D$60,IF($F$60="COMPUTED",$C$60,$E$60))</f>
        <v>16800</v>
      </c>
      <c r="H60" s="19" t="s">
        <v>723</v>
      </c>
      <c r="I60" s="19" t="s">
        <v>636</v>
      </c>
      <c r="J60" s="19"/>
      <c r="K60" s="19"/>
      <c r="L60" s="19" t="s">
        <v>72</v>
      </c>
      <c r="M60" s="19" t="s">
        <v>1849</v>
      </c>
      <c r="N60">
        <v>3</v>
      </c>
    </row>
    <row r="61" spans="1:14" ht="12.75" customHeight="1" outlineLevel="2" x14ac:dyDescent="0.3">
      <c r="A61" s="19" t="s">
        <v>641</v>
      </c>
      <c r="B61" s="19" t="s">
        <v>642</v>
      </c>
      <c r="C61" s="18">
        <v>14700</v>
      </c>
      <c r="D61" s="18" t="s">
        <v>24</v>
      </c>
      <c r="E61" s="18" t="s">
        <v>24</v>
      </c>
      <c r="F61" s="18" t="s">
        <v>70</v>
      </c>
      <c r="G61" s="20">
        <f>IF($F$61="MANUAL",$D$61,IF($F$61="COMPUTED",$C$61,$E$61))</f>
        <v>14700</v>
      </c>
      <c r="H61" s="19" t="s">
        <v>724</v>
      </c>
      <c r="I61" s="19" t="s">
        <v>636</v>
      </c>
      <c r="J61" s="19"/>
      <c r="K61" s="19"/>
      <c r="L61" s="19" t="s">
        <v>72</v>
      </c>
      <c r="M61" s="19" t="s">
        <v>1850</v>
      </c>
      <c r="N61">
        <v>3</v>
      </c>
    </row>
    <row r="62" spans="1:14" ht="12.75" customHeight="1" outlineLevel="2" x14ac:dyDescent="0.3">
      <c r="A62" s="19" t="s">
        <v>820</v>
      </c>
      <c r="B62" s="19" t="s">
        <v>821</v>
      </c>
      <c r="C62" s="18">
        <v>12600</v>
      </c>
      <c r="D62" s="18" t="s">
        <v>24</v>
      </c>
      <c r="E62" s="18" t="s">
        <v>24</v>
      </c>
      <c r="F62" s="18" t="s">
        <v>70</v>
      </c>
      <c r="G62" s="20">
        <f>IF($F$62="MANUAL",$D$62,IF($F$62="COMPUTED",$C$62,$E$62))</f>
        <v>12600</v>
      </c>
      <c r="H62" s="19" t="s">
        <v>826</v>
      </c>
      <c r="I62" s="19" t="s">
        <v>636</v>
      </c>
      <c r="J62" s="19"/>
      <c r="K62" s="19"/>
      <c r="L62" s="19" t="s">
        <v>72</v>
      </c>
      <c r="M62" s="19" t="s">
        <v>1851</v>
      </c>
      <c r="N62">
        <v>3</v>
      </c>
    </row>
    <row r="63" spans="1:14" ht="12.75" customHeight="1" x14ac:dyDescent="0.3">
      <c r="A63" s="19" t="s">
        <v>107</v>
      </c>
      <c r="B63" s="19" t="s">
        <v>108</v>
      </c>
      <c r="C63" s="20"/>
      <c r="D63" s="20"/>
      <c r="E63" s="20"/>
      <c r="F63" s="20"/>
      <c r="G63" s="20"/>
      <c r="H63" s="19" t="s">
        <v>108</v>
      </c>
      <c r="I63" s="19"/>
      <c r="J63" s="19" t="s">
        <v>21</v>
      </c>
      <c r="K63" s="19" t="s">
        <v>332</v>
      </c>
      <c r="L63" s="19" t="s">
        <v>67</v>
      </c>
      <c r="M63" s="19" t="s">
        <v>1852</v>
      </c>
      <c r="N63">
        <v>1</v>
      </c>
    </row>
    <row r="64" spans="1:14" ht="12.75" customHeight="1" outlineLevel="1" x14ac:dyDescent="0.3">
      <c r="A64" s="19" t="s">
        <v>41</v>
      </c>
      <c r="B64" s="19" t="s">
        <v>42</v>
      </c>
      <c r="C64" s="18" t="s">
        <v>24</v>
      </c>
      <c r="D64" s="18" t="s">
        <v>24</v>
      </c>
      <c r="E64" s="18" t="s">
        <v>24</v>
      </c>
      <c r="F64" s="18" t="s">
        <v>99</v>
      </c>
      <c r="G64" s="20" t="str">
        <f>IF($F$64="MANUAL",$D$64,IF($F$64="COMPUTED",$C$64,$E$64))</f>
        <v>-</v>
      </c>
      <c r="H64" s="19" t="s">
        <v>111</v>
      </c>
      <c r="I64" s="19" t="s">
        <v>43</v>
      </c>
      <c r="J64" s="19" t="s">
        <v>21</v>
      </c>
      <c r="K64" s="19"/>
      <c r="L64" s="19" t="s">
        <v>72</v>
      </c>
      <c r="M64" s="19" t="s">
        <v>1853</v>
      </c>
      <c r="N64">
        <v>2</v>
      </c>
    </row>
    <row r="65" spans="1:14" ht="12.75" customHeight="1" outlineLevel="1" x14ac:dyDescent="0.3">
      <c r="A65" s="19" t="s">
        <v>44</v>
      </c>
      <c r="B65" s="19" t="s">
        <v>45</v>
      </c>
      <c r="C65" s="18" t="s">
        <v>24</v>
      </c>
      <c r="D65" s="18" t="s">
        <v>24</v>
      </c>
      <c r="E65" s="18" t="s">
        <v>24</v>
      </c>
      <c r="F65" s="18" t="s">
        <v>99</v>
      </c>
      <c r="G65" s="20" t="str">
        <f>IF($F$65="MANUAL",$D$65,IF($F$65="COMPUTED",$C$65,$E$65))</f>
        <v>-</v>
      </c>
      <c r="H65" s="19" t="s">
        <v>112</v>
      </c>
      <c r="I65" s="19" t="s">
        <v>46</v>
      </c>
      <c r="J65" s="19" t="s">
        <v>21</v>
      </c>
      <c r="K65" s="19"/>
      <c r="L65" s="19" t="s">
        <v>72</v>
      </c>
      <c r="M65" s="19" t="s">
        <v>1854</v>
      </c>
      <c r="N65">
        <v>2</v>
      </c>
    </row>
    <row r="66" spans="1:14" ht="12.75" customHeight="1" outlineLevel="1" x14ac:dyDescent="0.3">
      <c r="A66" s="19" t="s">
        <v>100</v>
      </c>
      <c r="B66" s="19" t="s">
        <v>55</v>
      </c>
      <c r="C66" s="18" t="s">
        <v>24</v>
      </c>
      <c r="D66" s="12" t="s">
        <v>109</v>
      </c>
      <c r="E66" s="12" t="s">
        <v>24</v>
      </c>
      <c r="F66" s="18" t="s">
        <v>99</v>
      </c>
      <c r="G66" s="20" t="str">
        <f>IF($F$66="MANUAL",$D$66,IF($F$66="COMPUTED",$C$66,$E$66))</f>
        <v>310</v>
      </c>
      <c r="H66" s="19" t="s">
        <v>110</v>
      </c>
      <c r="I66" s="19" t="s">
        <v>55</v>
      </c>
      <c r="J66" s="19" t="s">
        <v>21</v>
      </c>
      <c r="K66" s="19"/>
      <c r="L66" s="19" t="s">
        <v>72</v>
      </c>
      <c r="M66" s="19" t="s">
        <v>1855</v>
      </c>
      <c r="N66">
        <v>2</v>
      </c>
    </row>
    <row r="67" spans="1:14" ht="12.75" customHeight="1" outlineLevel="1" x14ac:dyDescent="0.3">
      <c r="A67" s="19" t="s">
        <v>68</v>
      </c>
      <c r="B67" s="19"/>
      <c r="C67" s="20"/>
      <c r="D67" s="20"/>
      <c r="E67" s="20"/>
      <c r="F67" s="20"/>
      <c r="G67" s="20"/>
      <c r="H67" s="19"/>
      <c r="I67" s="19"/>
      <c r="J67" s="19"/>
      <c r="K67" s="19"/>
      <c r="L67" s="19" t="s">
        <v>69</v>
      </c>
      <c r="M67" s="19" t="s">
        <v>1856</v>
      </c>
      <c r="N67">
        <v>2</v>
      </c>
    </row>
    <row r="68" spans="1:14" ht="12.75" customHeight="1" outlineLevel="3" x14ac:dyDescent="0.3">
      <c r="A68" s="19" t="s">
        <v>703</v>
      </c>
      <c r="B68" s="19" t="s">
        <v>233</v>
      </c>
      <c r="C68" s="18">
        <v>15</v>
      </c>
      <c r="D68" s="18" t="s">
        <v>24</v>
      </c>
      <c r="E68" s="18" t="s">
        <v>24</v>
      </c>
      <c r="F68" s="18" t="s">
        <v>70</v>
      </c>
      <c r="G68" s="20">
        <f>IF($F$68="MANUAL",$D$68,IF($F$68="COMPUTED",$C$68,$E$68))</f>
        <v>15</v>
      </c>
      <c r="H68" s="19" t="s">
        <v>725</v>
      </c>
      <c r="I68" s="19" t="s">
        <v>25</v>
      </c>
      <c r="J68" s="19"/>
      <c r="K68" s="19"/>
      <c r="L68" s="19" t="s">
        <v>72</v>
      </c>
      <c r="M68" s="19" t="s">
        <v>1857</v>
      </c>
      <c r="N68">
        <v>4</v>
      </c>
    </row>
    <row r="69" spans="1:14" ht="12.75" customHeight="1" outlineLevel="3" x14ac:dyDescent="0.3">
      <c r="A69" s="19" t="s">
        <v>705</v>
      </c>
      <c r="B69" s="19" t="s">
        <v>235</v>
      </c>
      <c r="C69" s="18">
        <v>15</v>
      </c>
      <c r="D69" s="18" t="s">
        <v>24</v>
      </c>
      <c r="E69" s="18" t="s">
        <v>24</v>
      </c>
      <c r="F69" s="18" t="s">
        <v>70</v>
      </c>
      <c r="G69" s="20">
        <f>IF($F$69="MANUAL",$D$69,IF($F$69="COMPUTED",$C$69,$E$69))</f>
        <v>15</v>
      </c>
      <c r="H69" s="19" t="s">
        <v>726</v>
      </c>
      <c r="I69" s="19" t="s">
        <v>25</v>
      </c>
      <c r="J69" s="19"/>
      <c r="K69" s="19"/>
      <c r="L69" s="19" t="s">
        <v>72</v>
      </c>
      <c r="M69" s="19" t="s">
        <v>1858</v>
      </c>
      <c r="N69">
        <v>4</v>
      </c>
    </row>
    <row r="70" spans="1:14" ht="12.75" customHeight="1" outlineLevel="3" x14ac:dyDescent="0.3">
      <c r="A70" s="19" t="s">
        <v>811</v>
      </c>
      <c r="B70" s="19" t="s">
        <v>812</v>
      </c>
      <c r="C70" s="18">
        <v>15</v>
      </c>
      <c r="D70" s="18" t="s">
        <v>24</v>
      </c>
      <c r="E70" s="18" t="s">
        <v>24</v>
      </c>
      <c r="F70" s="18" t="s">
        <v>70</v>
      </c>
      <c r="G70" s="20">
        <f>IF($F$70="MANUAL",$D$70,IF($F$70="COMPUTED",$C$70,$E$70))</f>
        <v>15</v>
      </c>
      <c r="H70" s="19" t="s">
        <v>827</v>
      </c>
      <c r="I70" s="19" t="s">
        <v>25</v>
      </c>
      <c r="J70" s="19"/>
      <c r="K70" s="19"/>
      <c r="L70" s="19" t="s">
        <v>72</v>
      </c>
      <c r="M70" s="19" t="s">
        <v>1859</v>
      </c>
      <c r="N70">
        <v>4</v>
      </c>
    </row>
    <row r="71" spans="1:14" ht="12.75" customHeight="1" outlineLevel="3" x14ac:dyDescent="0.3">
      <c r="A71" s="19" t="s">
        <v>707</v>
      </c>
      <c r="B71" s="19" t="s">
        <v>237</v>
      </c>
      <c r="C71" s="18">
        <v>0.1</v>
      </c>
      <c r="D71" s="18" t="s">
        <v>24</v>
      </c>
      <c r="E71" s="18" t="s">
        <v>24</v>
      </c>
      <c r="F71" s="18" t="s">
        <v>70</v>
      </c>
      <c r="G71" s="20">
        <f>IF($F$71="MANUAL",$D$71,IF($F$71="COMPUTED",$C$71,$E$71))</f>
        <v>0.1</v>
      </c>
      <c r="H71" s="19" t="s">
        <v>727</v>
      </c>
      <c r="I71" s="19" t="s">
        <v>27</v>
      </c>
      <c r="J71" s="19"/>
      <c r="K71" s="19"/>
      <c r="L71" s="19" t="s">
        <v>72</v>
      </c>
      <c r="M71" s="19" t="s">
        <v>1860</v>
      </c>
      <c r="N71">
        <v>4</v>
      </c>
    </row>
    <row r="72" spans="1:14" ht="12.75" customHeight="1" outlineLevel="3" x14ac:dyDescent="0.3">
      <c r="A72" s="19" t="s">
        <v>709</v>
      </c>
      <c r="B72" s="19" t="s">
        <v>239</v>
      </c>
      <c r="C72" s="18">
        <v>0.28999999999999998</v>
      </c>
      <c r="D72" s="18" t="s">
        <v>24</v>
      </c>
      <c r="E72" s="18" t="s">
        <v>24</v>
      </c>
      <c r="F72" s="18" t="s">
        <v>70</v>
      </c>
      <c r="G72" s="20">
        <f>IF($F$72="MANUAL",$D$72,IF($F$72="COMPUTED",$C$72,$E$72))</f>
        <v>0.28999999999999998</v>
      </c>
      <c r="H72" s="19" t="s">
        <v>728</v>
      </c>
      <c r="I72" s="19" t="s">
        <v>27</v>
      </c>
      <c r="J72" s="19"/>
      <c r="K72" s="19"/>
      <c r="L72" s="19" t="s">
        <v>72</v>
      </c>
      <c r="M72" s="19" t="s">
        <v>1861</v>
      </c>
      <c r="N72">
        <v>4</v>
      </c>
    </row>
    <row r="73" spans="1:14" ht="12.75" customHeight="1" outlineLevel="3" x14ac:dyDescent="0.3">
      <c r="A73" s="19" t="s">
        <v>814</v>
      </c>
      <c r="B73" s="19" t="s">
        <v>815</v>
      </c>
      <c r="C73" s="18">
        <v>-0.25</v>
      </c>
      <c r="D73" s="18" t="s">
        <v>24</v>
      </c>
      <c r="E73" s="18" t="s">
        <v>24</v>
      </c>
      <c r="F73" s="18" t="s">
        <v>70</v>
      </c>
      <c r="G73" s="20">
        <f>IF($F$73="MANUAL",$D$73,IF($F$73="COMPUTED",$C$73,$E$73))</f>
        <v>-0.25</v>
      </c>
      <c r="H73" s="19" t="s">
        <v>828</v>
      </c>
      <c r="I73" s="19" t="s">
        <v>27</v>
      </c>
      <c r="J73" s="19"/>
      <c r="K73" s="19"/>
      <c r="L73" s="19" t="s">
        <v>72</v>
      </c>
      <c r="M73" s="19" t="s">
        <v>1862</v>
      </c>
      <c r="N73">
        <v>4</v>
      </c>
    </row>
    <row r="74" spans="1:14" ht="12.75" customHeight="1" outlineLevel="3" x14ac:dyDescent="0.3">
      <c r="A74" s="19" t="s">
        <v>711</v>
      </c>
      <c r="B74" s="19" t="s">
        <v>241</v>
      </c>
      <c r="C74" s="18">
        <v>1.9</v>
      </c>
      <c r="D74" s="18" t="s">
        <v>24</v>
      </c>
      <c r="E74" s="18" t="s">
        <v>24</v>
      </c>
      <c r="F74" s="18" t="s">
        <v>70</v>
      </c>
      <c r="G74" s="20">
        <f>IF($F$74="MANUAL",$D$74,IF($F$74="COMPUTED",$C$74,$E$74))</f>
        <v>1.9</v>
      </c>
      <c r="H74" s="19" t="s">
        <v>729</v>
      </c>
      <c r="I74" s="19" t="s">
        <v>29</v>
      </c>
      <c r="J74" s="19"/>
      <c r="K74" s="19"/>
      <c r="L74" s="19" t="s">
        <v>72</v>
      </c>
      <c r="M74" s="19" t="s">
        <v>1863</v>
      </c>
      <c r="N74">
        <v>4</v>
      </c>
    </row>
    <row r="75" spans="1:14" ht="12.75" customHeight="1" outlineLevel="3" x14ac:dyDescent="0.3">
      <c r="A75" s="19" t="s">
        <v>713</v>
      </c>
      <c r="B75" s="19" t="s">
        <v>243</v>
      </c>
      <c r="C75" s="18">
        <v>2</v>
      </c>
      <c r="D75" s="18" t="s">
        <v>24</v>
      </c>
      <c r="E75" s="18" t="s">
        <v>24</v>
      </c>
      <c r="F75" s="18" t="s">
        <v>70</v>
      </c>
      <c r="G75" s="20">
        <f>IF($F$75="MANUAL",$D$75,IF($F$75="COMPUTED",$C$75,$E$75))</f>
        <v>2</v>
      </c>
      <c r="H75" s="19" t="s">
        <v>730</v>
      </c>
      <c r="I75" s="19" t="s">
        <v>29</v>
      </c>
      <c r="J75" s="19"/>
      <c r="K75" s="19"/>
      <c r="L75" s="19" t="s">
        <v>72</v>
      </c>
      <c r="M75" s="19" t="s">
        <v>1864</v>
      </c>
      <c r="N75">
        <v>4</v>
      </c>
    </row>
    <row r="76" spans="1:14" ht="12.75" customHeight="1" outlineLevel="3" x14ac:dyDescent="0.3">
      <c r="A76" s="19" t="s">
        <v>817</v>
      </c>
      <c r="B76" s="19" t="s">
        <v>818</v>
      </c>
      <c r="C76" s="18">
        <v>2.25</v>
      </c>
      <c r="D76" s="18" t="s">
        <v>24</v>
      </c>
      <c r="E76" s="18" t="s">
        <v>24</v>
      </c>
      <c r="F76" s="18" t="s">
        <v>70</v>
      </c>
      <c r="G76" s="20">
        <f>IF($F$76="MANUAL",$D$76,IF($F$76="COMPUTED",$C$76,$E$76))</f>
        <v>2.25</v>
      </c>
      <c r="H76" s="19" t="s">
        <v>829</v>
      </c>
      <c r="I76" s="19" t="s">
        <v>29</v>
      </c>
      <c r="J76" s="19"/>
      <c r="K76" s="19"/>
      <c r="L76" s="19" t="s">
        <v>72</v>
      </c>
      <c r="M76" s="19" t="s">
        <v>1865</v>
      </c>
      <c r="N76">
        <v>4</v>
      </c>
    </row>
    <row r="77" spans="1:14" ht="12.75" customHeight="1" outlineLevel="1" x14ac:dyDescent="0.3">
      <c r="A77" s="19" t="s">
        <v>113</v>
      </c>
      <c r="B77" s="19"/>
      <c r="C77" s="20"/>
      <c r="D77" s="18"/>
      <c r="E77" s="20"/>
      <c r="F77" s="20"/>
      <c r="G77" s="20"/>
      <c r="H77" s="19" t="s">
        <v>114</v>
      </c>
      <c r="I77" s="19"/>
      <c r="J77" s="19" t="s">
        <v>21</v>
      </c>
      <c r="K77" s="19" t="s">
        <v>334</v>
      </c>
      <c r="L77" s="19" t="s">
        <v>77</v>
      </c>
      <c r="M77" s="19" t="s">
        <v>1866</v>
      </c>
      <c r="N77">
        <v>2</v>
      </c>
    </row>
    <row r="78" spans="1:14" ht="12.75" customHeight="1" outlineLevel="2" x14ac:dyDescent="0.3">
      <c r="A78" s="19" t="s">
        <v>639</v>
      </c>
      <c r="B78" s="19" t="s">
        <v>640</v>
      </c>
      <c r="C78" s="18">
        <v>16800</v>
      </c>
      <c r="D78" s="18" t="s">
        <v>24</v>
      </c>
      <c r="E78" s="18" t="s">
        <v>24</v>
      </c>
      <c r="F78" s="18" t="s">
        <v>70</v>
      </c>
      <c r="G78" s="20">
        <f>IF($F$78="MANUAL",$D$78,IF($F$78="COMPUTED",$C$78,$E$78))</f>
        <v>16800</v>
      </c>
      <c r="H78" s="19" t="s">
        <v>731</v>
      </c>
      <c r="I78" s="19" t="s">
        <v>636</v>
      </c>
      <c r="J78" s="19"/>
      <c r="K78" s="19"/>
      <c r="L78" s="19" t="s">
        <v>72</v>
      </c>
      <c r="M78" s="19" t="s">
        <v>1867</v>
      </c>
      <c r="N78">
        <v>3</v>
      </c>
    </row>
    <row r="79" spans="1:14" ht="12.75" customHeight="1" outlineLevel="2" x14ac:dyDescent="0.3">
      <c r="A79" s="19" t="s">
        <v>641</v>
      </c>
      <c r="B79" s="19" t="s">
        <v>642</v>
      </c>
      <c r="C79" s="18">
        <v>14700</v>
      </c>
      <c r="D79" s="18" t="s">
        <v>24</v>
      </c>
      <c r="E79" s="18" t="s">
        <v>24</v>
      </c>
      <c r="F79" s="18" t="s">
        <v>70</v>
      </c>
      <c r="G79" s="20">
        <f>IF($F$79="MANUAL",$D$79,IF($F$79="COMPUTED",$C$79,$E$79))</f>
        <v>14700</v>
      </c>
      <c r="H79" s="19" t="s">
        <v>732</v>
      </c>
      <c r="I79" s="19" t="s">
        <v>636</v>
      </c>
      <c r="J79" s="19"/>
      <c r="K79" s="19"/>
      <c r="L79" s="19" t="s">
        <v>72</v>
      </c>
      <c r="M79" s="19" t="s">
        <v>1868</v>
      </c>
      <c r="N79">
        <v>3</v>
      </c>
    </row>
    <row r="80" spans="1:14" ht="12.75" customHeight="1" outlineLevel="2" x14ac:dyDescent="0.3">
      <c r="A80" s="19" t="s">
        <v>820</v>
      </c>
      <c r="B80" s="19" t="s">
        <v>821</v>
      </c>
      <c r="C80" s="18">
        <v>12600</v>
      </c>
      <c r="D80" s="18" t="s">
        <v>24</v>
      </c>
      <c r="E80" s="18" t="s">
        <v>24</v>
      </c>
      <c r="F80" s="18" t="s">
        <v>70</v>
      </c>
      <c r="G80" s="20">
        <f>IF($F$80="MANUAL",$D$80,IF($F$80="COMPUTED",$C$80,$E$80))</f>
        <v>12600</v>
      </c>
      <c r="H80" s="19" t="s">
        <v>830</v>
      </c>
      <c r="I80" s="19" t="s">
        <v>636</v>
      </c>
      <c r="J80" s="19"/>
      <c r="K80" s="19"/>
      <c r="L80" s="19" t="s">
        <v>72</v>
      </c>
      <c r="M80" s="19" t="s">
        <v>1869</v>
      </c>
      <c r="N80">
        <v>3</v>
      </c>
    </row>
    <row r="81" spans="1:14" ht="12.75" customHeight="1" x14ac:dyDescent="0.3">
      <c r="A81" s="19" t="s">
        <v>115</v>
      </c>
      <c r="B81" s="19" t="s">
        <v>116</v>
      </c>
      <c r="C81" s="20"/>
      <c r="D81" s="20"/>
      <c r="E81" s="20"/>
      <c r="F81" s="20"/>
      <c r="G81" s="20"/>
      <c r="H81" s="19" t="s">
        <v>116</v>
      </c>
      <c r="I81" s="19"/>
      <c r="J81" s="19" t="s">
        <v>50</v>
      </c>
      <c r="K81" s="19" t="s">
        <v>334</v>
      </c>
      <c r="L81" s="19" t="s">
        <v>67</v>
      </c>
      <c r="M81" s="19" t="s">
        <v>1870</v>
      </c>
      <c r="N81">
        <v>1</v>
      </c>
    </row>
    <row r="82" spans="1:14" ht="12.75" customHeight="1" outlineLevel="1" x14ac:dyDescent="0.3">
      <c r="A82" s="19" t="s">
        <v>633</v>
      </c>
      <c r="B82" s="19" t="s">
        <v>634</v>
      </c>
      <c r="C82" s="18">
        <v>6175</v>
      </c>
      <c r="D82" s="18" t="s">
        <v>24</v>
      </c>
      <c r="E82" s="18" t="s">
        <v>24</v>
      </c>
      <c r="F82" s="18" t="s">
        <v>70</v>
      </c>
      <c r="G82" s="20">
        <f>IF($F$82="MANUAL",$D$82,IF($F$82="COMPUTED",$C$82,$E$82))</f>
        <v>6175</v>
      </c>
      <c r="H82" s="19" t="s">
        <v>638</v>
      </c>
      <c r="I82" s="19" t="s">
        <v>636</v>
      </c>
      <c r="J82" s="19" t="s">
        <v>21</v>
      </c>
      <c r="K82" s="19"/>
      <c r="L82" s="19" t="s">
        <v>72</v>
      </c>
      <c r="M82" s="19" t="s">
        <v>1871</v>
      </c>
      <c r="N82">
        <v>2</v>
      </c>
    </row>
    <row r="83" spans="1:14" ht="12.75" customHeight="1" outlineLevel="1" x14ac:dyDescent="0.3">
      <c r="A83" s="19" t="s">
        <v>68</v>
      </c>
      <c r="B83" s="19"/>
      <c r="C83" s="20"/>
      <c r="D83" s="20"/>
      <c r="E83" s="20"/>
      <c r="F83" s="20"/>
      <c r="G83" s="20"/>
      <c r="H83" s="19"/>
      <c r="I83" s="19"/>
      <c r="J83" s="19"/>
      <c r="K83" s="19"/>
      <c r="L83" s="19" t="s">
        <v>69</v>
      </c>
      <c r="M83" s="19" t="s">
        <v>1872</v>
      </c>
      <c r="N83">
        <v>2</v>
      </c>
    </row>
    <row r="84" spans="1:14" ht="12.75" customHeight="1" outlineLevel="2" x14ac:dyDescent="0.3">
      <c r="A84" s="19" t="s">
        <v>51</v>
      </c>
      <c r="B84" s="19" t="s">
        <v>23</v>
      </c>
      <c r="C84" s="18">
        <v>18.28</v>
      </c>
      <c r="D84" s="18" t="s">
        <v>24</v>
      </c>
      <c r="E84" s="18" t="s">
        <v>24</v>
      </c>
      <c r="F84" s="18" t="s">
        <v>70</v>
      </c>
      <c r="G84" s="20">
        <f>IF($F$84="MANUAL",$D$84,IF($F$84="COMPUTED",$C$84,$E$84))</f>
        <v>18.28</v>
      </c>
      <c r="H84" s="19" t="s">
        <v>117</v>
      </c>
      <c r="I84" s="19" t="s">
        <v>25</v>
      </c>
      <c r="J84" s="19" t="s">
        <v>21</v>
      </c>
      <c r="K84" s="19"/>
      <c r="L84" s="19" t="s">
        <v>72</v>
      </c>
      <c r="M84" s="19" t="s">
        <v>1873</v>
      </c>
      <c r="N84">
        <v>3</v>
      </c>
    </row>
    <row r="85" spans="1:14" ht="12.75" customHeight="1" outlineLevel="2" x14ac:dyDescent="0.3">
      <c r="A85" s="19" t="s">
        <v>52</v>
      </c>
      <c r="B85" s="19" t="s">
        <v>26</v>
      </c>
      <c r="C85" s="18">
        <v>4.38</v>
      </c>
      <c r="D85" s="18" t="s">
        <v>24</v>
      </c>
      <c r="E85" s="18" t="s">
        <v>24</v>
      </c>
      <c r="F85" s="18" t="s">
        <v>70</v>
      </c>
      <c r="G85" s="20">
        <f>IF($F$85="MANUAL",$D$85,IF($F$85="COMPUTED",$C$85,$E$85))</f>
        <v>4.38</v>
      </c>
      <c r="H85" s="19" t="s">
        <v>118</v>
      </c>
      <c r="I85" s="19" t="s">
        <v>27</v>
      </c>
      <c r="J85" s="19" t="s">
        <v>21</v>
      </c>
      <c r="K85" s="19"/>
      <c r="L85" s="19" t="s">
        <v>72</v>
      </c>
      <c r="M85" s="19" t="s">
        <v>1874</v>
      </c>
      <c r="N85">
        <v>3</v>
      </c>
    </row>
    <row r="86" spans="1:14" ht="12.75" customHeight="1" outlineLevel="2" x14ac:dyDescent="0.3">
      <c r="A86" s="19" t="s">
        <v>53</v>
      </c>
      <c r="B86" s="19" t="s">
        <v>28</v>
      </c>
      <c r="C86" s="18">
        <v>2.2000000000000002</v>
      </c>
      <c r="D86" s="18" t="s">
        <v>24</v>
      </c>
      <c r="E86" s="18" t="s">
        <v>24</v>
      </c>
      <c r="F86" s="18" t="s">
        <v>70</v>
      </c>
      <c r="G86" s="20">
        <f>IF($F$86="MANUAL",$D$86,IF($F$86="COMPUTED",$C$86,$E$86))</f>
        <v>2.2000000000000002</v>
      </c>
      <c r="H86" s="19" t="s">
        <v>119</v>
      </c>
      <c r="I86" s="19" t="s">
        <v>29</v>
      </c>
      <c r="J86" s="19" t="s">
        <v>21</v>
      </c>
      <c r="K86" s="19"/>
      <c r="L86" s="19" t="s">
        <v>72</v>
      </c>
      <c r="M86" s="19" t="s">
        <v>1875</v>
      </c>
      <c r="N86">
        <v>3</v>
      </c>
    </row>
    <row r="87" spans="1:14" ht="12.75" customHeight="1" outlineLevel="1" x14ac:dyDescent="0.3">
      <c r="A87" s="19" t="s">
        <v>120</v>
      </c>
      <c r="B87" s="19"/>
      <c r="C87" s="20"/>
      <c r="D87" s="18"/>
      <c r="E87" s="20"/>
      <c r="F87" s="20"/>
      <c r="G87" s="20"/>
      <c r="H87" s="19" t="s">
        <v>121</v>
      </c>
      <c r="I87" s="19"/>
      <c r="J87" s="19" t="s">
        <v>21</v>
      </c>
      <c r="K87" s="19" t="s">
        <v>54</v>
      </c>
      <c r="L87" s="19" t="s">
        <v>77</v>
      </c>
      <c r="M87" s="19" t="s">
        <v>1876</v>
      </c>
      <c r="N87">
        <v>2</v>
      </c>
    </row>
    <row r="88" spans="1:14" ht="12.75" customHeight="1" outlineLevel="1" x14ac:dyDescent="0.3">
      <c r="A88" s="19" t="s">
        <v>973</v>
      </c>
      <c r="B88" s="19"/>
      <c r="C88" s="20"/>
      <c r="D88" s="18"/>
      <c r="E88" s="20"/>
      <c r="F88" s="20"/>
      <c r="G88" s="20"/>
      <c r="H88" s="19" t="s">
        <v>993</v>
      </c>
      <c r="I88" s="19"/>
      <c r="J88" s="19" t="s">
        <v>21</v>
      </c>
      <c r="K88" s="19" t="s">
        <v>54</v>
      </c>
      <c r="L88" s="19" t="s">
        <v>77</v>
      </c>
      <c r="M88" s="19" t="s">
        <v>1877</v>
      </c>
      <c r="N88">
        <v>2</v>
      </c>
    </row>
    <row r="89" spans="1:14" ht="12.75" customHeight="1" outlineLevel="1" x14ac:dyDescent="0.3">
      <c r="A89" s="19" t="s">
        <v>122</v>
      </c>
      <c r="B89" s="19"/>
      <c r="C89" s="20"/>
      <c r="D89" s="18"/>
      <c r="E89" s="20"/>
      <c r="F89" s="20"/>
      <c r="G89" s="20"/>
      <c r="H89" s="19" t="s">
        <v>123</v>
      </c>
      <c r="I89" s="19"/>
      <c r="J89" s="19" t="s">
        <v>21</v>
      </c>
      <c r="K89" s="19" t="s">
        <v>54</v>
      </c>
      <c r="L89" s="19" t="s">
        <v>77</v>
      </c>
      <c r="M89" s="19" t="s">
        <v>1878</v>
      </c>
      <c r="N89">
        <v>2</v>
      </c>
    </row>
    <row r="90" spans="1:14" ht="12.75" customHeight="1" x14ac:dyDescent="0.3">
      <c r="A90" s="19" t="s">
        <v>124</v>
      </c>
      <c r="B90" s="19" t="s">
        <v>125</v>
      </c>
      <c r="C90" s="20"/>
      <c r="D90" s="20"/>
      <c r="E90" s="20"/>
      <c r="F90" s="20"/>
      <c r="G90" s="20"/>
      <c r="H90" s="19" t="s">
        <v>125</v>
      </c>
      <c r="I90" s="19"/>
      <c r="J90" s="19" t="s">
        <v>50</v>
      </c>
      <c r="K90" s="19" t="s">
        <v>332</v>
      </c>
      <c r="L90" s="19" t="s">
        <v>67</v>
      </c>
      <c r="M90" s="19" t="s">
        <v>1879</v>
      </c>
      <c r="N90">
        <v>1</v>
      </c>
    </row>
    <row r="91" spans="1:14" ht="12.75" customHeight="1" outlineLevel="1" x14ac:dyDescent="0.3">
      <c r="A91" s="19" t="s">
        <v>68</v>
      </c>
      <c r="B91" s="19"/>
      <c r="C91" s="20"/>
      <c r="D91" s="20"/>
      <c r="E91" s="20"/>
      <c r="F91" s="20"/>
      <c r="G91" s="20"/>
      <c r="H91" s="19"/>
      <c r="I91" s="19"/>
      <c r="J91" s="19"/>
      <c r="K91" s="19"/>
      <c r="L91" s="19" t="s">
        <v>69</v>
      </c>
      <c r="M91" s="19" t="s">
        <v>1880</v>
      </c>
      <c r="N91">
        <v>2</v>
      </c>
    </row>
    <row r="92" spans="1:14" ht="12.75" customHeight="1" outlineLevel="3" x14ac:dyDescent="0.3">
      <c r="A92" s="19" t="s">
        <v>703</v>
      </c>
      <c r="B92" s="19" t="s">
        <v>233</v>
      </c>
      <c r="C92" s="18">
        <v>20.13</v>
      </c>
      <c r="D92" s="18" t="s">
        <v>24</v>
      </c>
      <c r="E92" s="18" t="s">
        <v>24</v>
      </c>
      <c r="F92" s="18" t="s">
        <v>70</v>
      </c>
      <c r="G92" s="20">
        <f>IF($F$92="MANUAL",$D$92,IF($F$92="COMPUTED",$C$92,$E$92))</f>
        <v>20.13</v>
      </c>
      <c r="H92" s="19" t="s">
        <v>733</v>
      </c>
      <c r="I92" s="19" t="s">
        <v>25</v>
      </c>
      <c r="J92" s="19"/>
      <c r="K92" s="19"/>
      <c r="L92" s="19" t="s">
        <v>72</v>
      </c>
      <c r="M92" s="19" t="s">
        <v>1881</v>
      </c>
      <c r="N92">
        <v>4</v>
      </c>
    </row>
    <row r="93" spans="1:14" ht="12.75" customHeight="1" outlineLevel="3" x14ac:dyDescent="0.3">
      <c r="A93" s="19" t="s">
        <v>705</v>
      </c>
      <c r="B93" s="19" t="s">
        <v>235</v>
      </c>
      <c r="C93" s="18">
        <v>20.36</v>
      </c>
      <c r="D93" s="18" t="s">
        <v>24</v>
      </c>
      <c r="E93" s="18" t="s">
        <v>24</v>
      </c>
      <c r="F93" s="18" t="s">
        <v>70</v>
      </c>
      <c r="G93" s="20">
        <f>IF($F$93="MANUAL",$D$93,IF($F$93="COMPUTED",$C$93,$E$93))</f>
        <v>20.36</v>
      </c>
      <c r="H93" s="19" t="s">
        <v>734</v>
      </c>
      <c r="I93" s="19" t="s">
        <v>25</v>
      </c>
      <c r="J93" s="19"/>
      <c r="K93" s="19"/>
      <c r="L93" s="19" t="s">
        <v>72</v>
      </c>
      <c r="M93" s="19" t="s">
        <v>1882</v>
      </c>
      <c r="N93">
        <v>4</v>
      </c>
    </row>
    <row r="94" spans="1:14" ht="12.75" customHeight="1" outlineLevel="3" x14ac:dyDescent="0.3">
      <c r="A94" s="19" t="s">
        <v>811</v>
      </c>
      <c r="B94" s="19" t="s">
        <v>812</v>
      </c>
      <c r="C94" s="18">
        <v>21.43</v>
      </c>
      <c r="D94" s="18" t="s">
        <v>24</v>
      </c>
      <c r="E94" s="18" t="s">
        <v>24</v>
      </c>
      <c r="F94" s="18" t="s">
        <v>70</v>
      </c>
      <c r="G94" s="20">
        <f>IF($F$94="MANUAL",$D$94,IF($F$94="COMPUTED",$C$94,$E$94))</f>
        <v>21.43</v>
      </c>
      <c r="H94" s="19" t="s">
        <v>831</v>
      </c>
      <c r="I94" s="19" t="s">
        <v>25</v>
      </c>
      <c r="J94" s="19"/>
      <c r="K94" s="19"/>
      <c r="L94" s="19" t="s">
        <v>72</v>
      </c>
      <c r="M94" s="19" t="s">
        <v>1883</v>
      </c>
      <c r="N94">
        <v>4</v>
      </c>
    </row>
    <row r="95" spans="1:14" ht="12.75" customHeight="1" outlineLevel="3" x14ac:dyDescent="0.3">
      <c r="A95" s="19" t="s">
        <v>707</v>
      </c>
      <c r="B95" s="19" t="s">
        <v>237</v>
      </c>
      <c r="C95" s="18">
        <v>0.09</v>
      </c>
      <c r="D95" s="18" t="s">
        <v>24</v>
      </c>
      <c r="E95" s="18" t="s">
        <v>24</v>
      </c>
      <c r="F95" s="18" t="s">
        <v>70</v>
      </c>
      <c r="G95" s="20">
        <f>IF($F$95="MANUAL",$D$95,IF($F$95="COMPUTED",$C$95,$E$95))</f>
        <v>0.09</v>
      </c>
      <c r="H95" s="19" t="s">
        <v>735</v>
      </c>
      <c r="I95" s="19" t="s">
        <v>27</v>
      </c>
      <c r="J95" s="19"/>
      <c r="K95" s="19"/>
      <c r="L95" s="19" t="s">
        <v>72</v>
      </c>
      <c r="M95" s="19" t="s">
        <v>1884</v>
      </c>
      <c r="N95">
        <v>4</v>
      </c>
    </row>
    <row r="96" spans="1:14" ht="12.75" customHeight="1" outlineLevel="3" x14ac:dyDescent="0.3">
      <c r="A96" s="19" t="s">
        <v>709</v>
      </c>
      <c r="B96" s="19" t="s">
        <v>239</v>
      </c>
      <c r="C96" s="18">
        <v>-0.39</v>
      </c>
      <c r="D96" s="18" t="s">
        <v>24</v>
      </c>
      <c r="E96" s="18" t="s">
        <v>24</v>
      </c>
      <c r="F96" s="18" t="s">
        <v>70</v>
      </c>
      <c r="G96" s="20">
        <f>IF($F$96="MANUAL",$D$96,IF($F$96="COMPUTED",$C$96,$E$96))</f>
        <v>-0.39</v>
      </c>
      <c r="H96" s="19" t="s">
        <v>736</v>
      </c>
      <c r="I96" s="19" t="s">
        <v>27</v>
      </c>
      <c r="J96" s="19"/>
      <c r="K96" s="19"/>
      <c r="L96" s="19" t="s">
        <v>72</v>
      </c>
      <c r="M96" s="19" t="s">
        <v>1885</v>
      </c>
      <c r="N96">
        <v>4</v>
      </c>
    </row>
    <row r="97" spans="1:14" ht="12.75" customHeight="1" outlineLevel="3" x14ac:dyDescent="0.3">
      <c r="A97" s="19" t="s">
        <v>814</v>
      </c>
      <c r="B97" s="19" t="s">
        <v>815</v>
      </c>
      <c r="C97" s="18">
        <v>-0.43</v>
      </c>
      <c r="D97" s="18" t="s">
        <v>24</v>
      </c>
      <c r="E97" s="18" t="s">
        <v>24</v>
      </c>
      <c r="F97" s="18" t="s">
        <v>70</v>
      </c>
      <c r="G97" s="20">
        <f>IF($F$97="MANUAL",$D$97,IF($F$97="COMPUTED",$C$97,$E$97))</f>
        <v>-0.43</v>
      </c>
      <c r="H97" s="19" t="s">
        <v>832</v>
      </c>
      <c r="I97" s="19" t="s">
        <v>27</v>
      </c>
      <c r="J97" s="19"/>
      <c r="K97" s="19"/>
      <c r="L97" s="19" t="s">
        <v>72</v>
      </c>
      <c r="M97" s="19" t="s">
        <v>1886</v>
      </c>
      <c r="N97">
        <v>4</v>
      </c>
    </row>
    <row r="98" spans="1:14" ht="12.75" customHeight="1" outlineLevel="3" x14ac:dyDescent="0.3">
      <c r="A98" s="19" t="s">
        <v>711</v>
      </c>
      <c r="B98" s="19" t="s">
        <v>241</v>
      </c>
      <c r="C98" s="18">
        <v>1.89</v>
      </c>
      <c r="D98" s="18" t="s">
        <v>24</v>
      </c>
      <c r="E98" s="18" t="s">
        <v>24</v>
      </c>
      <c r="F98" s="18" t="s">
        <v>70</v>
      </c>
      <c r="G98" s="20">
        <f>IF($F$98="MANUAL",$D$98,IF($F$98="COMPUTED",$C$98,$E$98))</f>
        <v>1.89</v>
      </c>
      <c r="H98" s="19" t="s">
        <v>737</v>
      </c>
      <c r="I98" s="19" t="s">
        <v>29</v>
      </c>
      <c r="J98" s="19"/>
      <c r="K98" s="19"/>
      <c r="L98" s="19" t="s">
        <v>72</v>
      </c>
      <c r="M98" s="19" t="s">
        <v>1887</v>
      </c>
      <c r="N98">
        <v>4</v>
      </c>
    </row>
    <row r="99" spans="1:14" ht="12.75" customHeight="1" outlineLevel="3" x14ac:dyDescent="0.3">
      <c r="A99" s="19" t="s">
        <v>713</v>
      </c>
      <c r="B99" s="19" t="s">
        <v>243</v>
      </c>
      <c r="C99" s="18">
        <v>1.9</v>
      </c>
      <c r="D99" s="18" t="s">
        <v>24</v>
      </c>
      <c r="E99" s="18" t="s">
        <v>24</v>
      </c>
      <c r="F99" s="18" t="s">
        <v>70</v>
      </c>
      <c r="G99" s="20">
        <f>IF($F$99="MANUAL",$D$99,IF($F$99="COMPUTED",$C$99,$E$99))</f>
        <v>1.9</v>
      </c>
      <c r="H99" s="19" t="s">
        <v>738</v>
      </c>
      <c r="I99" s="19" t="s">
        <v>29</v>
      </c>
      <c r="J99" s="19"/>
      <c r="K99" s="19"/>
      <c r="L99" s="19" t="s">
        <v>72</v>
      </c>
      <c r="M99" s="19" t="s">
        <v>1888</v>
      </c>
      <c r="N99">
        <v>4</v>
      </c>
    </row>
    <row r="100" spans="1:14" ht="12.75" customHeight="1" outlineLevel="3" x14ac:dyDescent="0.3">
      <c r="A100" s="19" t="s">
        <v>817</v>
      </c>
      <c r="B100" s="19" t="s">
        <v>818</v>
      </c>
      <c r="C100" s="18">
        <v>1.94</v>
      </c>
      <c r="D100" s="18" t="s">
        <v>24</v>
      </c>
      <c r="E100" s="18" t="s">
        <v>24</v>
      </c>
      <c r="F100" s="18" t="s">
        <v>70</v>
      </c>
      <c r="G100" s="20">
        <f>IF($F$100="MANUAL",$D$100,IF($F$100="COMPUTED",$C$100,$E$100))</f>
        <v>1.94</v>
      </c>
      <c r="H100" s="19" t="s">
        <v>833</v>
      </c>
      <c r="I100" s="19" t="s">
        <v>29</v>
      </c>
      <c r="J100" s="19"/>
      <c r="K100" s="19"/>
      <c r="L100" s="19" t="s">
        <v>72</v>
      </c>
      <c r="M100" s="19" t="s">
        <v>1889</v>
      </c>
      <c r="N100">
        <v>4</v>
      </c>
    </row>
    <row r="101" spans="1:14" ht="12.75" customHeight="1" outlineLevel="1" x14ac:dyDescent="0.3">
      <c r="A101" s="19" t="s">
        <v>126</v>
      </c>
      <c r="B101" s="19"/>
      <c r="C101" s="20"/>
      <c r="D101" s="18"/>
      <c r="E101" s="20"/>
      <c r="F101" s="20"/>
      <c r="G101" s="20"/>
      <c r="H101" s="19" t="s">
        <v>127</v>
      </c>
      <c r="I101" s="19"/>
      <c r="J101" s="19" t="s">
        <v>21</v>
      </c>
      <c r="K101" s="19" t="s">
        <v>334</v>
      </c>
      <c r="L101" s="19" t="s">
        <v>77</v>
      </c>
      <c r="M101" s="19" t="s">
        <v>1890</v>
      </c>
      <c r="N101">
        <v>2</v>
      </c>
    </row>
    <row r="102" spans="1:14" ht="12.75" customHeight="1" outlineLevel="2" x14ac:dyDescent="0.3">
      <c r="A102" s="19" t="s">
        <v>639</v>
      </c>
      <c r="B102" s="19" t="s">
        <v>640</v>
      </c>
      <c r="C102" s="18">
        <v>267000</v>
      </c>
      <c r="D102" s="18" t="s">
        <v>24</v>
      </c>
      <c r="E102" s="18" t="s">
        <v>24</v>
      </c>
      <c r="F102" s="18" t="s">
        <v>70</v>
      </c>
      <c r="G102" s="20">
        <f>IF($F$102="MANUAL",$D$102,IF($F$102="COMPUTED",$C$102,$E$102))</f>
        <v>267000</v>
      </c>
      <c r="H102" s="19" t="s">
        <v>739</v>
      </c>
      <c r="I102" s="19" t="s">
        <v>636</v>
      </c>
      <c r="J102" s="19"/>
      <c r="K102" s="19"/>
      <c r="L102" s="19" t="s">
        <v>72</v>
      </c>
      <c r="M102" s="19" t="s">
        <v>1891</v>
      </c>
      <c r="N102">
        <v>3</v>
      </c>
    </row>
    <row r="103" spans="1:14" ht="12.75" customHeight="1" outlineLevel="2" x14ac:dyDescent="0.3">
      <c r="A103" s="19" t="s">
        <v>641</v>
      </c>
      <c r="B103" s="19" t="s">
        <v>642</v>
      </c>
      <c r="C103" s="18">
        <v>282538.65999999997</v>
      </c>
      <c r="D103" s="18" t="s">
        <v>24</v>
      </c>
      <c r="E103" s="18" t="s">
        <v>24</v>
      </c>
      <c r="F103" s="18" t="s">
        <v>70</v>
      </c>
      <c r="G103" s="20">
        <f>IF($F$103="MANUAL",$D$103,IF($F$103="COMPUTED",$C$103,$E$103))</f>
        <v>282538.65999999997</v>
      </c>
      <c r="H103" s="19" t="s">
        <v>740</v>
      </c>
      <c r="I103" s="19" t="s">
        <v>636</v>
      </c>
      <c r="J103" s="19"/>
      <c r="K103" s="19"/>
      <c r="L103" s="19" t="s">
        <v>72</v>
      </c>
      <c r="M103" s="19" t="s">
        <v>1892</v>
      </c>
      <c r="N103">
        <v>3</v>
      </c>
    </row>
    <row r="104" spans="1:14" ht="12.75" customHeight="1" outlineLevel="2" x14ac:dyDescent="0.3">
      <c r="A104" s="19" t="s">
        <v>820</v>
      </c>
      <c r="B104" s="19" t="s">
        <v>821</v>
      </c>
      <c r="C104" s="18">
        <v>255772.38</v>
      </c>
      <c r="D104" s="18" t="s">
        <v>24</v>
      </c>
      <c r="E104" s="18" t="s">
        <v>24</v>
      </c>
      <c r="F104" s="18" t="s">
        <v>70</v>
      </c>
      <c r="G104" s="20">
        <f>IF($F$104="MANUAL",$D$104,IF($F$104="COMPUTED",$C$104,$E$104))</f>
        <v>255772.38</v>
      </c>
      <c r="H104" s="19" t="s">
        <v>834</v>
      </c>
      <c r="I104" s="19" t="s">
        <v>636</v>
      </c>
      <c r="J104" s="19"/>
      <c r="K104" s="19"/>
      <c r="L104" s="19" t="s">
        <v>72</v>
      </c>
      <c r="M104" s="19" t="s">
        <v>1893</v>
      </c>
      <c r="N104">
        <v>3</v>
      </c>
    </row>
    <row r="105" spans="1:14" ht="12.75" customHeight="1" x14ac:dyDescent="0.3">
      <c r="A105" s="19" t="s">
        <v>128</v>
      </c>
      <c r="B105" s="19" t="s">
        <v>129</v>
      </c>
      <c r="C105" s="20"/>
      <c r="D105" s="20"/>
      <c r="E105" s="20"/>
      <c r="F105" s="20"/>
      <c r="G105" s="20"/>
      <c r="H105" s="19" t="s">
        <v>129</v>
      </c>
      <c r="I105" s="19"/>
      <c r="J105" s="19" t="s">
        <v>21</v>
      </c>
      <c r="K105" s="19" t="s">
        <v>333</v>
      </c>
      <c r="L105" s="19" t="s">
        <v>67</v>
      </c>
      <c r="M105" s="19" t="s">
        <v>1894</v>
      </c>
      <c r="N105">
        <v>1</v>
      </c>
    </row>
    <row r="106" spans="1:14" ht="12.75" customHeight="1" outlineLevel="1" x14ac:dyDescent="0.3">
      <c r="A106" s="19" t="s">
        <v>633</v>
      </c>
      <c r="B106" s="19" t="s">
        <v>634</v>
      </c>
      <c r="C106" s="18">
        <v>1197000</v>
      </c>
      <c r="D106" s="18" t="s">
        <v>24</v>
      </c>
      <c r="E106" s="18" t="s">
        <v>24</v>
      </c>
      <c r="F106" s="18" t="s">
        <v>70</v>
      </c>
      <c r="G106" s="20">
        <f>IF($F$106="MANUAL",$D$106,IF($F$106="COMPUTED",$C$106,$E$106))</f>
        <v>1197000</v>
      </c>
      <c r="H106" s="19" t="s">
        <v>950</v>
      </c>
      <c r="I106" s="19" t="s">
        <v>636</v>
      </c>
      <c r="J106" s="19" t="s">
        <v>21</v>
      </c>
      <c r="K106" s="19"/>
      <c r="L106" s="19" t="s">
        <v>72</v>
      </c>
      <c r="M106" s="19" t="s">
        <v>1895</v>
      </c>
      <c r="N106">
        <v>2</v>
      </c>
    </row>
    <row r="107" spans="1:14" ht="12.75" customHeight="1" outlineLevel="1" x14ac:dyDescent="0.3">
      <c r="A107" s="19" t="s">
        <v>68</v>
      </c>
      <c r="B107" s="19"/>
      <c r="C107" s="20"/>
      <c r="D107" s="20"/>
      <c r="E107" s="20"/>
      <c r="F107" s="20"/>
      <c r="G107" s="20"/>
      <c r="H107" s="19"/>
      <c r="I107" s="19"/>
      <c r="J107" s="19"/>
      <c r="K107" s="19"/>
      <c r="L107" s="19" t="s">
        <v>69</v>
      </c>
      <c r="M107" s="19" t="s">
        <v>1896</v>
      </c>
      <c r="N107">
        <v>2</v>
      </c>
    </row>
    <row r="108" spans="1:14" ht="12.75" customHeight="1" outlineLevel="2" x14ac:dyDescent="0.3">
      <c r="A108" s="19" t="s">
        <v>51</v>
      </c>
      <c r="B108" s="19" t="s">
        <v>23</v>
      </c>
      <c r="C108" s="18">
        <v>23.7</v>
      </c>
      <c r="D108" s="18" t="s">
        <v>24</v>
      </c>
      <c r="E108" s="18" t="s">
        <v>24</v>
      </c>
      <c r="F108" s="18" t="s">
        <v>70</v>
      </c>
      <c r="G108" s="20">
        <f>IF($F$108="MANUAL",$D$108,IF($F$108="COMPUTED",$C$108,$E$108))</f>
        <v>23.7</v>
      </c>
      <c r="H108" s="19" t="s">
        <v>130</v>
      </c>
      <c r="I108" s="19" t="s">
        <v>25</v>
      </c>
      <c r="J108" s="19" t="s">
        <v>21</v>
      </c>
      <c r="K108" s="19"/>
      <c r="L108" s="19" t="s">
        <v>72</v>
      </c>
      <c r="M108" s="19" t="s">
        <v>1897</v>
      </c>
      <c r="N108">
        <v>3</v>
      </c>
    </row>
    <row r="109" spans="1:14" ht="12.75" customHeight="1" outlineLevel="2" x14ac:dyDescent="0.3">
      <c r="A109" s="19" t="s">
        <v>52</v>
      </c>
      <c r="B109" s="19" t="s">
        <v>26</v>
      </c>
      <c r="C109" s="18">
        <v>0.03</v>
      </c>
      <c r="D109" s="18" t="s">
        <v>24</v>
      </c>
      <c r="E109" s="18" t="s">
        <v>24</v>
      </c>
      <c r="F109" s="18" t="s">
        <v>70</v>
      </c>
      <c r="G109" s="20">
        <f>IF($F$109="MANUAL",$D$109,IF($F$109="COMPUTED",$C$109,$E$109))</f>
        <v>0.03</v>
      </c>
      <c r="H109" s="19" t="s">
        <v>131</v>
      </c>
      <c r="I109" s="19" t="s">
        <v>27</v>
      </c>
      <c r="J109" s="19" t="s">
        <v>21</v>
      </c>
      <c r="K109" s="19"/>
      <c r="L109" s="19" t="s">
        <v>72</v>
      </c>
      <c r="M109" s="19" t="s">
        <v>1898</v>
      </c>
      <c r="N109">
        <v>3</v>
      </c>
    </row>
    <row r="110" spans="1:14" ht="12.75" customHeight="1" outlineLevel="2" x14ac:dyDescent="0.3">
      <c r="A110" s="19" t="s">
        <v>53</v>
      </c>
      <c r="B110" s="19" t="s">
        <v>28</v>
      </c>
      <c r="C110" s="18">
        <v>5.2</v>
      </c>
      <c r="D110" s="18" t="s">
        <v>24</v>
      </c>
      <c r="E110" s="18" t="s">
        <v>24</v>
      </c>
      <c r="F110" s="18" t="s">
        <v>70</v>
      </c>
      <c r="G110" s="20">
        <f>IF($F$110="MANUAL",$D$110,IF($F$110="COMPUTED",$C$110,$E$110))</f>
        <v>5.2</v>
      </c>
      <c r="H110" s="19" t="s">
        <v>132</v>
      </c>
      <c r="I110" s="19" t="s">
        <v>29</v>
      </c>
      <c r="J110" s="19" t="s">
        <v>21</v>
      </c>
      <c r="K110" s="19"/>
      <c r="L110" s="19" t="s">
        <v>72</v>
      </c>
      <c r="M110" s="19" t="s">
        <v>1899</v>
      </c>
      <c r="N110">
        <v>3</v>
      </c>
    </row>
    <row r="111" spans="1:14" ht="12.75" customHeight="1" outlineLevel="1" x14ac:dyDescent="0.3">
      <c r="A111" s="19" t="s">
        <v>133</v>
      </c>
      <c r="B111" s="19"/>
      <c r="C111" s="20"/>
      <c r="D111" s="18"/>
      <c r="E111" s="20"/>
      <c r="F111" s="20"/>
      <c r="G111" s="20"/>
      <c r="H111" s="19" t="s">
        <v>134</v>
      </c>
      <c r="I111" s="19"/>
      <c r="J111" s="19" t="s">
        <v>21</v>
      </c>
      <c r="K111" s="19" t="s">
        <v>332</v>
      </c>
      <c r="L111" s="19" t="s">
        <v>77</v>
      </c>
      <c r="M111" s="19" t="s">
        <v>1900</v>
      </c>
      <c r="N111">
        <v>2</v>
      </c>
    </row>
    <row r="112" spans="1:14" ht="12.75" customHeight="1" x14ac:dyDescent="0.3">
      <c r="A112" s="19" t="s">
        <v>135</v>
      </c>
      <c r="B112" s="19" t="s">
        <v>136</v>
      </c>
      <c r="C112" s="20"/>
      <c r="D112" s="20"/>
      <c r="E112" s="20"/>
      <c r="F112" s="20"/>
      <c r="G112" s="20"/>
      <c r="H112" s="19" t="s">
        <v>136</v>
      </c>
      <c r="I112" s="19"/>
      <c r="J112" s="19" t="s">
        <v>50</v>
      </c>
      <c r="K112" s="19" t="s">
        <v>334</v>
      </c>
      <c r="L112" s="19" t="s">
        <v>67</v>
      </c>
      <c r="M112" s="19" t="s">
        <v>1901</v>
      </c>
      <c r="N112">
        <v>1</v>
      </c>
    </row>
    <row r="113" spans="1:14" ht="12.75" customHeight="1" outlineLevel="1" x14ac:dyDescent="0.3">
      <c r="A113" s="19" t="s">
        <v>633</v>
      </c>
      <c r="B113" s="19" t="s">
        <v>634</v>
      </c>
      <c r="C113" s="18">
        <v>4725</v>
      </c>
      <c r="D113" s="18" t="s">
        <v>24</v>
      </c>
      <c r="E113" s="18" t="s">
        <v>24</v>
      </c>
      <c r="F113" s="18" t="s">
        <v>70</v>
      </c>
      <c r="G113" s="20">
        <f>IF($F$113="MANUAL",$D$113,IF($F$113="COMPUTED",$C$113,$E$113))</f>
        <v>4725</v>
      </c>
      <c r="H113" s="19" t="s">
        <v>643</v>
      </c>
      <c r="I113" s="19" t="s">
        <v>636</v>
      </c>
      <c r="J113" s="19" t="s">
        <v>21</v>
      </c>
      <c r="K113" s="19"/>
      <c r="L113" s="19" t="s">
        <v>72</v>
      </c>
      <c r="M113" s="19" t="s">
        <v>1902</v>
      </c>
      <c r="N113">
        <v>2</v>
      </c>
    </row>
    <row r="114" spans="1:14" ht="12.75" customHeight="1" outlineLevel="1" x14ac:dyDescent="0.3">
      <c r="A114" s="19" t="s">
        <v>68</v>
      </c>
      <c r="B114" s="19"/>
      <c r="C114" s="20"/>
      <c r="D114" s="20"/>
      <c r="E114" s="20"/>
      <c r="F114" s="20"/>
      <c r="G114" s="20"/>
      <c r="H114" s="19"/>
      <c r="I114" s="19"/>
      <c r="J114" s="19"/>
      <c r="K114" s="19"/>
      <c r="L114" s="19" t="s">
        <v>69</v>
      </c>
      <c r="M114" s="19" t="s">
        <v>1903</v>
      </c>
      <c r="N114">
        <v>2</v>
      </c>
    </row>
    <row r="115" spans="1:14" ht="12.75" customHeight="1" outlineLevel="2" x14ac:dyDescent="0.3">
      <c r="A115" s="19" t="s">
        <v>51</v>
      </c>
      <c r="B115" s="19" t="s">
        <v>23</v>
      </c>
      <c r="C115" s="18">
        <v>16.5</v>
      </c>
      <c r="D115" s="18" t="s">
        <v>24</v>
      </c>
      <c r="E115" s="18" t="s">
        <v>24</v>
      </c>
      <c r="F115" s="18" t="s">
        <v>70</v>
      </c>
      <c r="G115" s="20">
        <f>IF($F$115="MANUAL",$D$115,IF($F$115="COMPUTED",$C$115,$E$115))</f>
        <v>16.5</v>
      </c>
      <c r="H115" s="19" t="s">
        <v>137</v>
      </c>
      <c r="I115" s="19" t="s">
        <v>25</v>
      </c>
      <c r="J115" s="19" t="s">
        <v>21</v>
      </c>
      <c r="K115" s="19"/>
      <c r="L115" s="19" t="s">
        <v>72</v>
      </c>
      <c r="M115" s="19" t="s">
        <v>1904</v>
      </c>
      <c r="N115">
        <v>3</v>
      </c>
    </row>
    <row r="116" spans="1:14" ht="12.75" customHeight="1" outlineLevel="2" x14ac:dyDescent="0.3">
      <c r="A116" s="19" t="s">
        <v>52</v>
      </c>
      <c r="B116" s="19" t="s">
        <v>26</v>
      </c>
      <c r="C116" s="18">
        <v>2.5</v>
      </c>
      <c r="D116" s="18" t="s">
        <v>24</v>
      </c>
      <c r="E116" s="18" t="s">
        <v>24</v>
      </c>
      <c r="F116" s="18" t="s">
        <v>70</v>
      </c>
      <c r="G116" s="20">
        <f>IF($F$116="MANUAL",$D$116,IF($F$116="COMPUTED",$C$116,$E$116))</f>
        <v>2.5</v>
      </c>
      <c r="H116" s="19" t="s">
        <v>138</v>
      </c>
      <c r="I116" s="19" t="s">
        <v>27</v>
      </c>
      <c r="J116" s="19" t="s">
        <v>21</v>
      </c>
      <c r="K116" s="19"/>
      <c r="L116" s="19" t="s">
        <v>72</v>
      </c>
      <c r="M116" s="19" t="s">
        <v>1905</v>
      </c>
      <c r="N116">
        <v>3</v>
      </c>
    </row>
    <row r="117" spans="1:14" ht="12.75" customHeight="1" outlineLevel="2" x14ac:dyDescent="0.3">
      <c r="A117" s="19" t="s">
        <v>53</v>
      </c>
      <c r="B117" s="19" t="s">
        <v>28</v>
      </c>
      <c r="C117" s="18">
        <v>4.5</v>
      </c>
      <c r="D117" s="18" t="s">
        <v>24</v>
      </c>
      <c r="E117" s="18" t="s">
        <v>24</v>
      </c>
      <c r="F117" s="18" t="s">
        <v>70</v>
      </c>
      <c r="G117" s="20">
        <f>IF($F$117="MANUAL",$D$117,IF($F$117="COMPUTED",$C$117,$E$117))</f>
        <v>4.5</v>
      </c>
      <c r="H117" s="19" t="s">
        <v>139</v>
      </c>
      <c r="I117" s="19" t="s">
        <v>29</v>
      </c>
      <c r="J117" s="19" t="s">
        <v>21</v>
      </c>
      <c r="K117" s="19"/>
      <c r="L117" s="19" t="s">
        <v>72</v>
      </c>
      <c r="M117" s="19" t="s">
        <v>1906</v>
      </c>
      <c r="N117">
        <v>3</v>
      </c>
    </row>
    <row r="118" spans="1:14" ht="12.75" customHeight="1" outlineLevel="1" x14ac:dyDescent="0.3">
      <c r="A118" s="19" t="s">
        <v>140</v>
      </c>
      <c r="B118" s="19"/>
      <c r="C118" s="20"/>
      <c r="D118" s="18"/>
      <c r="E118" s="20"/>
      <c r="F118" s="20"/>
      <c r="G118" s="20"/>
      <c r="H118" s="19" t="s">
        <v>141</v>
      </c>
      <c r="I118" s="19"/>
      <c r="J118" s="19" t="s">
        <v>21</v>
      </c>
      <c r="K118" s="19" t="s">
        <v>54</v>
      </c>
      <c r="L118" s="19" t="s">
        <v>77</v>
      </c>
      <c r="M118" s="19" t="s">
        <v>1907</v>
      </c>
      <c r="N118">
        <v>2</v>
      </c>
    </row>
    <row r="119" spans="1:14" ht="12.75" customHeight="1" x14ac:dyDescent="0.3">
      <c r="A119" s="19" t="s">
        <v>342</v>
      </c>
      <c r="B119" s="19" t="s">
        <v>60</v>
      </c>
      <c r="C119" s="20"/>
      <c r="D119" s="20"/>
      <c r="E119" s="20"/>
      <c r="F119" s="20"/>
      <c r="G119" s="20"/>
      <c r="H119" s="19" t="s">
        <v>60</v>
      </c>
      <c r="I119" s="19"/>
      <c r="J119" s="19" t="s">
        <v>21</v>
      </c>
      <c r="K119" s="19" t="s">
        <v>1824</v>
      </c>
      <c r="L119" s="19" t="s">
        <v>67</v>
      </c>
      <c r="M119" s="19" t="s">
        <v>1908</v>
      </c>
      <c r="N119">
        <v>1</v>
      </c>
    </row>
    <row r="120" spans="1:14" ht="12.75" customHeight="1" outlineLevel="1" x14ac:dyDescent="0.3">
      <c r="A120" s="19" t="s">
        <v>343</v>
      </c>
      <c r="B120" s="19" t="s">
        <v>344</v>
      </c>
      <c r="C120" s="18" t="s">
        <v>24</v>
      </c>
      <c r="D120" s="18">
        <v>0.89</v>
      </c>
      <c r="E120" s="18" t="s">
        <v>24</v>
      </c>
      <c r="F120" s="18" t="s">
        <v>99</v>
      </c>
      <c r="G120" s="20">
        <f>IF($F$120="MANUAL",$D$120,IF($F$120="COMPUTED",$C$120,$E$120))</f>
        <v>0.89</v>
      </c>
      <c r="H120" s="19" t="s">
        <v>345</v>
      </c>
      <c r="I120" s="19" t="s">
        <v>346</v>
      </c>
      <c r="J120" s="19" t="s">
        <v>21</v>
      </c>
      <c r="K120" s="19"/>
      <c r="L120" s="19" t="s">
        <v>72</v>
      </c>
      <c r="M120" s="19" t="s">
        <v>1909</v>
      </c>
      <c r="N120">
        <v>2</v>
      </c>
    </row>
    <row r="121" spans="1:14" ht="12.75" customHeight="1" x14ac:dyDescent="0.3">
      <c r="A121" s="19" t="s">
        <v>142</v>
      </c>
      <c r="B121" s="19" t="s">
        <v>143</v>
      </c>
      <c r="C121" s="20"/>
      <c r="D121" s="20"/>
      <c r="E121" s="20"/>
      <c r="F121" s="20"/>
      <c r="G121" s="20"/>
      <c r="H121" s="19" t="s">
        <v>143</v>
      </c>
      <c r="I121" s="19"/>
      <c r="J121" s="19" t="s">
        <v>21</v>
      </c>
      <c r="K121" s="19" t="s">
        <v>54</v>
      </c>
      <c r="L121" s="19" t="s">
        <v>67</v>
      </c>
      <c r="M121" s="19" t="s">
        <v>1910</v>
      </c>
      <c r="N121">
        <v>1</v>
      </c>
    </row>
    <row r="122" spans="1:14" ht="12.75" customHeight="1" outlineLevel="1" x14ac:dyDescent="0.3">
      <c r="A122" s="19" t="s">
        <v>35</v>
      </c>
      <c r="B122" s="19" t="s">
        <v>36</v>
      </c>
      <c r="C122" s="18">
        <v>0</v>
      </c>
      <c r="D122" s="18">
        <v>1140000</v>
      </c>
      <c r="E122" s="18" t="s">
        <v>24</v>
      </c>
      <c r="F122" s="18" t="s">
        <v>99</v>
      </c>
      <c r="G122" s="20">
        <f>IF($F$122="MANUAL",$D$122,IF($F$122="COMPUTED",$C$122,$E$122))</f>
        <v>1140000</v>
      </c>
      <c r="H122" s="19" t="s">
        <v>809</v>
      </c>
      <c r="I122" s="19" t="s">
        <v>37</v>
      </c>
      <c r="J122" s="19" t="s">
        <v>21</v>
      </c>
      <c r="K122" s="19"/>
      <c r="L122" s="19" t="s">
        <v>72</v>
      </c>
      <c r="M122" s="19" t="s">
        <v>1911</v>
      </c>
      <c r="N122">
        <v>2</v>
      </c>
    </row>
    <row r="123" spans="1:14" ht="12.75" customHeight="1" outlineLevel="1" x14ac:dyDescent="0.3">
      <c r="A123" s="19" t="s">
        <v>38</v>
      </c>
      <c r="B123" s="19" t="s">
        <v>39</v>
      </c>
      <c r="C123" s="18" t="s">
        <v>24</v>
      </c>
      <c r="D123" s="18">
        <v>5</v>
      </c>
      <c r="E123" s="18" t="s">
        <v>24</v>
      </c>
      <c r="F123" s="18" t="s">
        <v>99</v>
      </c>
      <c r="G123" s="20">
        <f>IF($F$123="MANUAL",$D$123,IF($F$123="COMPUTED",$C$123,$E$123))</f>
        <v>5</v>
      </c>
      <c r="H123" s="19" t="s">
        <v>144</v>
      </c>
      <c r="I123" s="19" t="s">
        <v>40</v>
      </c>
      <c r="J123" s="19" t="s">
        <v>21</v>
      </c>
      <c r="K123" s="19"/>
      <c r="L123" s="19" t="s">
        <v>72</v>
      </c>
      <c r="M123" s="19" t="s">
        <v>1912</v>
      </c>
      <c r="N123">
        <v>2</v>
      </c>
    </row>
    <row r="124" spans="1:14" ht="12.75" customHeight="1" outlineLevel="1" x14ac:dyDescent="0.3">
      <c r="A124" s="19" t="s">
        <v>633</v>
      </c>
      <c r="B124" s="19" t="s">
        <v>634</v>
      </c>
      <c r="C124" s="18">
        <v>1197000</v>
      </c>
      <c r="D124" s="18" t="s">
        <v>24</v>
      </c>
      <c r="E124" s="18" t="s">
        <v>24</v>
      </c>
      <c r="F124" s="18" t="s">
        <v>70</v>
      </c>
      <c r="G124" s="20">
        <f>IF($F$124="MANUAL",$D$124,IF($F$124="COMPUTED",$C$124,$E$124))</f>
        <v>1197000</v>
      </c>
      <c r="H124" s="19" t="s">
        <v>810</v>
      </c>
      <c r="I124" s="19" t="s">
        <v>636</v>
      </c>
      <c r="J124" s="19" t="s">
        <v>21</v>
      </c>
      <c r="K124" s="19"/>
      <c r="L124" s="19" t="s">
        <v>72</v>
      </c>
      <c r="M124" s="19" t="s">
        <v>1913</v>
      </c>
      <c r="N124">
        <v>2</v>
      </c>
    </row>
    <row r="125" spans="1:14" ht="12.75" customHeight="1" outlineLevel="1" x14ac:dyDescent="0.3">
      <c r="A125" s="19" t="s">
        <v>68</v>
      </c>
      <c r="B125" s="19"/>
      <c r="C125" s="20"/>
      <c r="D125" s="20"/>
      <c r="E125" s="20"/>
      <c r="F125" s="20"/>
      <c r="G125" s="20"/>
      <c r="H125" s="19"/>
      <c r="I125" s="19"/>
      <c r="J125" s="19"/>
      <c r="K125" s="19"/>
      <c r="L125" s="19" t="s">
        <v>69</v>
      </c>
      <c r="M125" s="19" t="s">
        <v>1914</v>
      </c>
      <c r="N125">
        <v>2</v>
      </c>
    </row>
    <row r="126" spans="1:14" ht="12.75" customHeight="1" outlineLevel="2" x14ac:dyDescent="0.3">
      <c r="A126" s="19" t="s">
        <v>51</v>
      </c>
      <c r="B126" s="19" t="s">
        <v>23</v>
      </c>
      <c r="C126" s="18" t="e">
        <f>COGx_cali</f>
        <v>#NAME?</v>
      </c>
      <c r="D126" s="18">
        <v>23.7</v>
      </c>
      <c r="E126" s="18" t="s">
        <v>24</v>
      </c>
      <c r="F126" s="18" t="s">
        <v>99</v>
      </c>
      <c r="G126" s="20">
        <f>IF($F$126="MANUAL",$D$126,IF($F$126="COMPUTED",$C$126,$E$126))</f>
        <v>23.7</v>
      </c>
      <c r="H126" s="19" t="s">
        <v>145</v>
      </c>
      <c r="I126" s="19" t="s">
        <v>25</v>
      </c>
      <c r="J126" s="19" t="s">
        <v>21</v>
      </c>
      <c r="K126" s="19"/>
      <c r="L126" s="19" t="s">
        <v>72</v>
      </c>
      <c r="M126" s="19" t="s">
        <v>1915</v>
      </c>
      <c r="N126">
        <v>3</v>
      </c>
    </row>
    <row r="127" spans="1:14" ht="12.75" customHeight="1" outlineLevel="2" x14ac:dyDescent="0.3">
      <c r="A127" s="19" t="s">
        <v>52</v>
      </c>
      <c r="B127" s="19" t="s">
        <v>26</v>
      </c>
      <c r="C127" s="18" t="e">
        <f>COGy_cali</f>
        <v>#NAME?</v>
      </c>
      <c r="D127" s="18">
        <v>2.5000000000000001E-2</v>
      </c>
      <c r="E127" s="18" t="s">
        <v>24</v>
      </c>
      <c r="F127" s="18" t="s">
        <v>99</v>
      </c>
      <c r="G127" s="20">
        <f>IF($F$127="MANUAL",$D$127,IF($F$127="COMPUTED",$C$127,$E$127))</f>
        <v>2.5000000000000001E-2</v>
      </c>
      <c r="H127" s="19" t="s">
        <v>146</v>
      </c>
      <c r="I127" s="19" t="s">
        <v>27</v>
      </c>
      <c r="J127" s="19" t="s">
        <v>21</v>
      </c>
      <c r="K127" s="19"/>
      <c r="L127" s="19" t="s">
        <v>72</v>
      </c>
      <c r="M127" s="19" t="s">
        <v>1916</v>
      </c>
      <c r="N127">
        <v>3</v>
      </c>
    </row>
    <row r="128" spans="1:14" ht="12.75" customHeight="1" outlineLevel="2" x14ac:dyDescent="0.3">
      <c r="A128" s="19" t="s">
        <v>53</v>
      </c>
      <c r="B128" s="19" t="s">
        <v>28</v>
      </c>
      <c r="C128" s="18" t="e">
        <f>COGz_cali</f>
        <v>#NAME?</v>
      </c>
      <c r="D128" s="18">
        <v>5.2</v>
      </c>
      <c r="E128" s="18" t="s">
        <v>24</v>
      </c>
      <c r="F128" s="18" t="s">
        <v>99</v>
      </c>
      <c r="G128" s="20">
        <f>IF($F$128="MANUAL",$D$128,IF($F$128="COMPUTED",$C$128,$E$128))</f>
        <v>5.2</v>
      </c>
      <c r="H128" s="19" t="s">
        <v>147</v>
      </c>
      <c r="I128" s="19" t="s">
        <v>29</v>
      </c>
      <c r="J128" s="19" t="s">
        <v>21</v>
      </c>
      <c r="K128" s="19"/>
      <c r="L128" s="19" t="s">
        <v>72</v>
      </c>
      <c r="M128" s="19" t="s">
        <v>1917</v>
      </c>
      <c r="N128">
        <v>3</v>
      </c>
    </row>
    <row r="129" spans="1:14" ht="12.75" customHeight="1" outlineLevel="1" x14ac:dyDescent="0.3">
      <c r="A129" s="19" t="s">
        <v>994</v>
      </c>
      <c r="B129" s="19"/>
      <c r="C129" s="20"/>
      <c r="D129" s="20"/>
      <c r="E129" s="20"/>
      <c r="F129" s="20"/>
      <c r="G129" s="20"/>
      <c r="H129" s="19"/>
      <c r="I129" s="19"/>
      <c r="J129" s="19"/>
      <c r="K129" s="19"/>
      <c r="L129" s="19" t="s">
        <v>69</v>
      </c>
      <c r="M129" s="19" t="s">
        <v>1918</v>
      </c>
      <c r="N129">
        <v>2</v>
      </c>
    </row>
    <row r="130" spans="1:14" ht="12.75" customHeight="1" outlineLevel="2" x14ac:dyDescent="0.3">
      <c r="A130" s="19" t="s">
        <v>1919</v>
      </c>
      <c r="B130" s="19" t="s">
        <v>995</v>
      </c>
      <c r="C130" s="20"/>
      <c r="D130" s="19"/>
      <c r="E130" s="19"/>
      <c r="F130" s="18" t="s">
        <v>99</v>
      </c>
      <c r="G130" s="20"/>
      <c r="H130" s="19" t="s">
        <v>996</v>
      </c>
      <c r="I130" s="19" t="s">
        <v>995</v>
      </c>
      <c r="J130" s="19" t="s">
        <v>21</v>
      </c>
      <c r="K130" s="19"/>
      <c r="L130" s="19" t="s">
        <v>997</v>
      </c>
      <c r="M130" s="19" t="s">
        <v>1920</v>
      </c>
      <c r="N130">
        <v>3</v>
      </c>
    </row>
    <row r="131" spans="1:14" ht="12.75" customHeight="1" outlineLevel="3" x14ac:dyDescent="0.3">
      <c r="A131" s="19" t="s">
        <v>998</v>
      </c>
      <c r="B131" s="19" t="s">
        <v>999</v>
      </c>
      <c r="C131" s="18" t="s">
        <v>24</v>
      </c>
      <c r="D131" s="18" t="s">
        <v>24</v>
      </c>
      <c r="E131" s="18" t="s">
        <v>24</v>
      </c>
      <c r="F131" s="20" t="str">
        <f>$F$130</f>
        <v>MANUAL</v>
      </c>
      <c r="G131" s="20" t="str">
        <f>IF($F$131="MANUAL",$D$131,IF($F$131="COMPUTED",$C$131,$E$131))</f>
        <v>-</v>
      </c>
      <c r="H131" s="19" t="s">
        <v>1000</v>
      </c>
      <c r="I131" s="19" t="s">
        <v>1921</v>
      </c>
      <c r="J131" s="19" t="s">
        <v>21</v>
      </c>
      <c r="K131" s="19"/>
      <c r="L131" s="19" t="s">
        <v>1001</v>
      </c>
      <c r="M131" s="19" t="s">
        <v>1922</v>
      </c>
      <c r="N131">
        <v>4</v>
      </c>
    </row>
    <row r="132" spans="1:14" ht="12.75" customHeight="1" outlineLevel="3" x14ac:dyDescent="0.3">
      <c r="A132" s="19" t="s">
        <v>1002</v>
      </c>
      <c r="B132" s="19" t="s">
        <v>1003</v>
      </c>
      <c r="C132" s="18" t="s">
        <v>24</v>
      </c>
      <c r="D132" s="18" t="s">
        <v>24</v>
      </c>
      <c r="E132" s="18" t="s">
        <v>24</v>
      </c>
      <c r="F132" s="20" t="str">
        <f>$F$130</f>
        <v>MANUAL</v>
      </c>
      <c r="G132" s="20" t="str">
        <f>IF($F$132="MANUAL",$D$132,IF($F$132="COMPUTED",$C$132,$E$132))</f>
        <v>-</v>
      </c>
      <c r="H132" s="19" t="s">
        <v>1004</v>
      </c>
      <c r="I132" s="19" t="s">
        <v>1923</v>
      </c>
      <c r="J132" s="19" t="s">
        <v>21</v>
      </c>
      <c r="K132" s="19"/>
      <c r="L132" s="19" t="s">
        <v>1001</v>
      </c>
      <c r="M132" s="19" t="s">
        <v>1924</v>
      </c>
      <c r="N132">
        <v>4</v>
      </c>
    </row>
    <row r="133" spans="1:14" ht="12.75" customHeight="1" outlineLevel="3" x14ac:dyDescent="0.3">
      <c r="A133" s="19" t="s">
        <v>1005</v>
      </c>
      <c r="B133" s="19" t="s">
        <v>1006</v>
      </c>
      <c r="C133" s="18" t="s">
        <v>24</v>
      </c>
      <c r="D133" s="18" t="s">
        <v>24</v>
      </c>
      <c r="E133" s="18" t="s">
        <v>24</v>
      </c>
      <c r="F133" s="20" t="str">
        <f>$F$130</f>
        <v>MANUAL</v>
      </c>
      <c r="G133" s="20" t="str">
        <f>IF($F$133="MANUAL",$D$133,IF($F$133="COMPUTED",$C$133,$E$133))</f>
        <v>-</v>
      </c>
      <c r="H133" s="19" t="s">
        <v>1007</v>
      </c>
      <c r="I133" s="19" t="s">
        <v>1925</v>
      </c>
      <c r="J133" s="19" t="s">
        <v>21</v>
      </c>
      <c r="K133" s="19"/>
      <c r="L133" s="19" t="s">
        <v>1001</v>
      </c>
      <c r="M133" s="19" t="s">
        <v>1926</v>
      </c>
      <c r="N133">
        <v>4</v>
      </c>
    </row>
    <row r="134" spans="1:14" ht="12.75" customHeight="1" outlineLevel="2" x14ac:dyDescent="0.3">
      <c r="A134" s="19" t="s">
        <v>1008</v>
      </c>
      <c r="B134" s="19" t="s">
        <v>1009</v>
      </c>
      <c r="C134" s="18" t="s">
        <v>24</v>
      </c>
      <c r="D134" s="18" t="s">
        <v>24</v>
      </c>
      <c r="E134" s="18" t="s">
        <v>24</v>
      </c>
      <c r="F134" s="18" t="s">
        <v>99</v>
      </c>
      <c r="G134" s="20" t="str">
        <f>IF($F$134="MANUAL",$D$134,IF($F$134="COMPUTED",$C$134,$E$134))</f>
        <v>-</v>
      </c>
      <c r="H134" s="19" t="s">
        <v>1010</v>
      </c>
      <c r="I134" s="19" t="s">
        <v>1011</v>
      </c>
      <c r="J134" s="19" t="s">
        <v>21</v>
      </c>
      <c r="K134" s="19"/>
      <c r="L134" s="19" t="s">
        <v>72</v>
      </c>
      <c r="M134" s="19" t="s">
        <v>1927</v>
      </c>
      <c r="N134">
        <v>3</v>
      </c>
    </row>
    <row r="135" spans="1:14" ht="12.75" customHeight="1" outlineLevel="2" x14ac:dyDescent="0.3">
      <c r="A135" s="19" t="s">
        <v>1012</v>
      </c>
      <c r="B135" s="19" t="s">
        <v>1013</v>
      </c>
      <c r="C135" s="18" t="s">
        <v>24</v>
      </c>
      <c r="D135" s="18" t="s">
        <v>24</v>
      </c>
      <c r="E135" s="18" t="s">
        <v>24</v>
      </c>
      <c r="F135" s="18" t="s">
        <v>99</v>
      </c>
      <c r="G135" s="20" t="str">
        <f>IF($F$135="MANUAL",$D$135,IF($F$135="COMPUTED",$C$135,$E$135))</f>
        <v>-</v>
      </c>
      <c r="H135" s="19" t="s">
        <v>1014</v>
      </c>
      <c r="I135" s="19" t="s">
        <v>1015</v>
      </c>
      <c r="J135" s="19" t="s">
        <v>21</v>
      </c>
      <c r="K135" s="19"/>
      <c r="L135" s="19" t="s">
        <v>72</v>
      </c>
      <c r="M135" s="19" t="s">
        <v>1928</v>
      </c>
      <c r="N135">
        <v>3</v>
      </c>
    </row>
    <row r="136" spans="1:14" ht="12.75" customHeight="1" outlineLevel="2" x14ac:dyDescent="0.3">
      <c r="A136" s="19" t="s">
        <v>989</v>
      </c>
      <c r="B136" s="19" t="s">
        <v>32</v>
      </c>
      <c r="C136" s="18" t="s">
        <v>24</v>
      </c>
      <c r="D136" s="18" t="s">
        <v>24</v>
      </c>
      <c r="E136" s="18" t="s">
        <v>24</v>
      </c>
      <c r="F136" s="18" t="s">
        <v>99</v>
      </c>
      <c r="G136" s="20" t="str">
        <f>IF($F$136="MANUAL",$D$136,IF($F$136="COMPUTED",$C$136,$E$136))</f>
        <v>-</v>
      </c>
      <c r="H136" s="19" t="s">
        <v>1016</v>
      </c>
      <c r="I136" s="19" t="s">
        <v>33</v>
      </c>
      <c r="J136" s="19" t="s">
        <v>21</v>
      </c>
      <c r="K136" s="19"/>
      <c r="L136" s="19" t="s">
        <v>72</v>
      </c>
      <c r="M136" s="19" t="s">
        <v>1929</v>
      </c>
      <c r="N136">
        <v>3</v>
      </c>
    </row>
    <row r="137" spans="1:14" ht="12.75" customHeight="1" outlineLevel="2" x14ac:dyDescent="0.3">
      <c r="A137" s="19" t="s">
        <v>1017</v>
      </c>
      <c r="B137" s="19" t="s">
        <v>1018</v>
      </c>
      <c r="C137" s="20"/>
      <c r="D137" s="19"/>
      <c r="E137" s="19"/>
      <c r="F137" s="18" t="s">
        <v>99</v>
      </c>
      <c r="G137" s="20"/>
      <c r="H137" s="19" t="s">
        <v>1019</v>
      </c>
      <c r="I137" s="19" t="s">
        <v>1018</v>
      </c>
      <c r="J137" s="19" t="s">
        <v>21</v>
      </c>
      <c r="K137" s="19"/>
      <c r="L137" s="19" t="s">
        <v>997</v>
      </c>
      <c r="M137" s="19" t="s">
        <v>1930</v>
      </c>
      <c r="N137">
        <v>3</v>
      </c>
    </row>
    <row r="138" spans="1:14" ht="12.75" customHeight="1" outlineLevel="3" x14ac:dyDescent="0.3">
      <c r="A138" s="19" t="s">
        <v>1020</v>
      </c>
      <c r="B138" s="19" t="s">
        <v>1021</v>
      </c>
      <c r="C138" s="18" t="s">
        <v>24</v>
      </c>
      <c r="D138" s="18" t="s">
        <v>24</v>
      </c>
      <c r="E138" s="18" t="s">
        <v>24</v>
      </c>
      <c r="F138" s="20" t="str">
        <f t="shared" ref="F138:F146" si="0">$F$137</f>
        <v>MANUAL</v>
      </c>
      <c r="G138" s="20" t="str">
        <f>IF($F$138="MANUAL",$D$138,IF($F$138="COMPUTED",$C$138,$E$138))</f>
        <v>-</v>
      </c>
      <c r="H138" s="19" t="s">
        <v>1022</v>
      </c>
      <c r="I138" s="19" t="s">
        <v>1023</v>
      </c>
      <c r="J138" s="19" t="s">
        <v>21</v>
      </c>
      <c r="K138" s="19"/>
      <c r="L138" s="19" t="s">
        <v>1001</v>
      </c>
      <c r="M138" s="19" t="s">
        <v>1931</v>
      </c>
      <c r="N138">
        <v>4</v>
      </c>
    </row>
    <row r="139" spans="1:14" ht="12.75" customHeight="1" outlineLevel="3" x14ac:dyDescent="0.3">
      <c r="A139" s="19" t="s">
        <v>1024</v>
      </c>
      <c r="B139" s="19" t="s">
        <v>1025</v>
      </c>
      <c r="C139" s="18" t="s">
        <v>24</v>
      </c>
      <c r="D139" s="18" t="s">
        <v>24</v>
      </c>
      <c r="E139" s="18" t="s">
        <v>24</v>
      </c>
      <c r="F139" s="20" t="str">
        <f t="shared" si="0"/>
        <v>MANUAL</v>
      </c>
      <c r="G139" s="20" t="str">
        <f>IF($F$139="MANUAL",$D$139,IF($F$139="COMPUTED",$C$139,$E$139))</f>
        <v>-</v>
      </c>
      <c r="H139" s="19" t="s">
        <v>1026</v>
      </c>
      <c r="I139" s="19" t="s">
        <v>1023</v>
      </c>
      <c r="J139" s="19" t="s">
        <v>21</v>
      </c>
      <c r="K139" s="19"/>
      <c r="L139" s="19" t="s">
        <v>1001</v>
      </c>
      <c r="M139" s="19" t="s">
        <v>1932</v>
      </c>
      <c r="N139">
        <v>4</v>
      </c>
    </row>
    <row r="140" spans="1:14" ht="12.75" customHeight="1" outlineLevel="3" x14ac:dyDescent="0.3">
      <c r="A140" s="19" t="s">
        <v>1027</v>
      </c>
      <c r="B140" s="19" t="s">
        <v>1028</v>
      </c>
      <c r="C140" s="18" t="s">
        <v>24</v>
      </c>
      <c r="D140" s="18" t="s">
        <v>24</v>
      </c>
      <c r="E140" s="18" t="s">
        <v>24</v>
      </c>
      <c r="F140" s="20" t="str">
        <f t="shared" si="0"/>
        <v>MANUAL</v>
      </c>
      <c r="G140" s="20" t="str">
        <f>IF($F$140="MANUAL",$D$140,IF($F$140="COMPUTED",$C$140,$E$140))</f>
        <v>-</v>
      </c>
      <c r="H140" s="19" t="s">
        <v>1029</v>
      </c>
      <c r="I140" s="19" t="s">
        <v>1023</v>
      </c>
      <c r="J140" s="19" t="s">
        <v>21</v>
      </c>
      <c r="K140" s="19"/>
      <c r="L140" s="19" t="s">
        <v>1001</v>
      </c>
      <c r="M140" s="19" t="s">
        <v>1933</v>
      </c>
      <c r="N140">
        <v>4</v>
      </c>
    </row>
    <row r="141" spans="1:14" ht="12.75" customHeight="1" outlineLevel="3" x14ac:dyDescent="0.3">
      <c r="A141" s="19" t="s">
        <v>1030</v>
      </c>
      <c r="B141" s="19" t="s">
        <v>1031</v>
      </c>
      <c r="C141" s="18" t="s">
        <v>24</v>
      </c>
      <c r="D141" s="18" t="s">
        <v>24</v>
      </c>
      <c r="E141" s="18" t="s">
        <v>24</v>
      </c>
      <c r="F141" s="20" t="str">
        <f t="shared" si="0"/>
        <v>MANUAL</v>
      </c>
      <c r="G141" s="20" t="str">
        <f>IF($F$141="MANUAL",$D$141,IF($F$141="COMPUTED",$C$141,$E$141))</f>
        <v>-</v>
      </c>
      <c r="H141" s="19" t="s">
        <v>1032</v>
      </c>
      <c r="I141" s="19" t="s">
        <v>1023</v>
      </c>
      <c r="J141" s="19" t="s">
        <v>21</v>
      </c>
      <c r="K141" s="19"/>
      <c r="L141" s="19" t="s">
        <v>1001</v>
      </c>
      <c r="M141" s="19" t="s">
        <v>1934</v>
      </c>
      <c r="N141">
        <v>4</v>
      </c>
    </row>
    <row r="142" spans="1:14" ht="12.75" customHeight="1" outlineLevel="3" x14ac:dyDescent="0.3">
      <c r="A142" s="19" t="s">
        <v>1033</v>
      </c>
      <c r="B142" s="19" t="s">
        <v>1034</v>
      </c>
      <c r="C142" s="18" t="s">
        <v>24</v>
      </c>
      <c r="D142" s="18" t="s">
        <v>24</v>
      </c>
      <c r="E142" s="18" t="s">
        <v>24</v>
      </c>
      <c r="F142" s="20" t="str">
        <f t="shared" si="0"/>
        <v>MANUAL</v>
      </c>
      <c r="G142" s="20" t="str">
        <f>IF($F$142="MANUAL",$D$142,IF($F$142="COMPUTED",$C$142,$E$142))</f>
        <v>-</v>
      </c>
      <c r="H142" s="19" t="s">
        <v>1035</v>
      </c>
      <c r="I142" s="19" t="s">
        <v>1023</v>
      </c>
      <c r="J142" s="19" t="s">
        <v>21</v>
      </c>
      <c r="K142" s="19"/>
      <c r="L142" s="19" t="s">
        <v>1001</v>
      </c>
      <c r="M142" s="19" t="s">
        <v>1935</v>
      </c>
      <c r="N142">
        <v>4</v>
      </c>
    </row>
    <row r="143" spans="1:14" ht="12.75" customHeight="1" outlineLevel="3" x14ac:dyDescent="0.3">
      <c r="A143" s="19" t="s">
        <v>1036</v>
      </c>
      <c r="B143" s="19" t="s">
        <v>1037</v>
      </c>
      <c r="C143" s="18" t="s">
        <v>24</v>
      </c>
      <c r="D143" s="18" t="s">
        <v>24</v>
      </c>
      <c r="E143" s="18" t="s">
        <v>24</v>
      </c>
      <c r="F143" s="20" t="str">
        <f t="shared" si="0"/>
        <v>MANUAL</v>
      </c>
      <c r="G143" s="20" t="str">
        <f>IF($F$143="MANUAL",$D$143,IF($F$143="COMPUTED",$C$143,$E$143))</f>
        <v>-</v>
      </c>
      <c r="H143" s="19" t="s">
        <v>1038</v>
      </c>
      <c r="I143" s="19" t="s">
        <v>1023</v>
      </c>
      <c r="J143" s="19" t="s">
        <v>21</v>
      </c>
      <c r="K143" s="19"/>
      <c r="L143" s="19" t="s">
        <v>1001</v>
      </c>
      <c r="M143" s="19" t="s">
        <v>1936</v>
      </c>
      <c r="N143">
        <v>4</v>
      </c>
    </row>
    <row r="144" spans="1:14" ht="12.75" customHeight="1" outlineLevel="3" x14ac:dyDescent="0.3">
      <c r="A144" s="19" t="s">
        <v>1039</v>
      </c>
      <c r="B144" s="19" t="s">
        <v>1040</v>
      </c>
      <c r="C144" s="18" t="s">
        <v>24</v>
      </c>
      <c r="D144" s="18" t="s">
        <v>24</v>
      </c>
      <c r="E144" s="18" t="s">
        <v>24</v>
      </c>
      <c r="F144" s="20" t="str">
        <f t="shared" si="0"/>
        <v>MANUAL</v>
      </c>
      <c r="G144" s="20" t="str">
        <f>IF($F$144="MANUAL",$D$144,IF($F$144="COMPUTED",$C$144,$E$144))</f>
        <v>-</v>
      </c>
      <c r="H144" s="19" t="s">
        <v>1041</v>
      </c>
      <c r="I144" s="19" t="s">
        <v>1023</v>
      </c>
      <c r="J144" s="19" t="s">
        <v>21</v>
      </c>
      <c r="K144" s="19"/>
      <c r="L144" s="19" t="s">
        <v>1001</v>
      </c>
      <c r="M144" s="19" t="s">
        <v>1937</v>
      </c>
      <c r="N144">
        <v>4</v>
      </c>
    </row>
    <row r="145" spans="1:14" ht="12.75" customHeight="1" outlineLevel="3" x14ac:dyDescent="0.3">
      <c r="A145" s="19" t="s">
        <v>1042</v>
      </c>
      <c r="B145" s="19" t="s">
        <v>1043</v>
      </c>
      <c r="C145" s="18" t="s">
        <v>24</v>
      </c>
      <c r="D145" s="18" t="s">
        <v>24</v>
      </c>
      <c r="E145" s="18" t="s">
        <v>24</v>
      </c>
      <c r="F145" s="20" t="str">
        <f t="shared" si="0"/>
        <v>MANUAL</v>
      </c>
      <c r="G145" s="20" t="str">
        <f>IF($F$145="MANUAL",$D$145,IF($F$145="COMPUTED",$C$145,$E$145))</f>
        <v>-</v>
      </c>
      <c r="H145" s="19" t="s">
        <v>1044</v>
      </c>
      <c r="I145" s="19" t="s">
        <v>1023</v>
      </c>
      <c r="J145" s="19" t="s">
        <v>21</v>
      </c>
      <c r="K145" s="19"/>
      <c r="L145" s="19" t="s">
        <v>1001</v>
      </c>
      <c r="M145" s="19" t="s">
        <v>1938</v>
      </c>
      <c r="N145">
        <v>4</v>
      </c>
    </row>
    <row r="146" spans="1:14" ht="12.75" customHeight="1" outlineLevel="3" x14ac:dyDescent="0.3">
      <c r="A146" s="19" t="s">
        <v>1045</v>
      </c>
      <c r="B146" s="19" t="s">
        <v>1046</v>
      </c>
      <c r="C146" s="18" t="s">
        <v>24</v>
      </c>
      <c r="D146" s="18" t="s">
        <v>24</v>
      </c>
      <c r="E146" s="18" t="s">
        <v>24</v>
      </c>
      <c r="F146" s="20" t="str">
        <f t="shared" si="0"/>
        <v>MANUAL</v>
      </c>
      <c r="G146" s="20" t="str">
        <f>IF($F$146="MANUAL",$D$146,IF($F$146="COMPUTED",$C$146,$E$146))</f>
        <v>-</v>
      </c>
      <c r="H146" s="19" t="s">
        <v>1047</v>
      </c>
      <c r="I146" s="19" t="s">
        <v>1023</v>
      </c>
      <c r="J146" s="19" t="s">
        <v>21</v>
      </c>
      <c r="K146" s="19"/>
      <c r="L146" s="19" t="s">
        <v>1001</v>
      </c>
      <c r="M146" s="19" t="s">
        <v>1939</v>
      </c>
      <c r="N146">
        <v>4</v>
      </c>
    </row>
    <row r="147" spans="1:14" ht="12.75" customHeight="1" outlineLevel="2" x14ac:dyDescent="0.3">
      <c r="A147" s="19" t="s">
        <v>1048</v>
      </c>
      <c r="B147" s="19" t="s">
        <v>1049</v>
      </c>
      <c r="C147" s="18" t="s">
        <v>24</v>
      </c>
      <c r="D147" s="12" t="s">
        <v>24</v>
      </c>
      <c r="E147" s="12" t="s">
        <v>24</v>
      </c>
      <c r="F147" s="18" t="s">
        <v>99</v>
      </c>
      <c r="G147" s="20" t="str">
        <f>IF($F$147="MANUAL",$D$147,IF($F$147="COMPUTED",$C$147,$E$147))</f>
        <v>-</v>
      </c>
      <c r="H147" s="19" t="s">
        <v>1050</v>
      </c>
      <c r="I147" s="19" t="s">
        <v>1049</v>
      </c>
      <c r="J147" s="19" t="s">
        <v>21</v>
      </c>
      <c r="K147" s="19"/>
      <c r="L147" s="19" t="s">
        <v>72</v>
      </c>
      <c r="M147" s="19" t="s">
        <v>1940</v>
      </c>
      <c r="N147">
        <v>3</v>
      </c>
    </row>
    <row r="148" spans="1:14" ht="12.75" customHeight="1" outlineLevel="3" x14ac:dyDescent="0.3">
      <c r="A148" s="19" t="s">
        <v>1051</v>
      </c>
      <c r="B148" s="19" t="s">
        <v>1052</v>
      </c>
      <c r="C148" s="18" t="s">
        <v>24</v>
      </c>
      <c r="D148" s="12" t="s">
        <v>24</v>
      </c>
      <c r="E148" s="12" t="s">
        <v>24</v>
      </c>
      <c r="F148" s="18" t="s">
        <v>99</v>
      </c>
      <c r="G148" s="20" t="str">
        <f>IF($F$148="MANUAL",$D$148,IF($F$148="COMPUTED",$C$148,$E$148))</f>
        <v>-</v>
      </c>
      <c r="H148" s="19" t="s">
        <v>1053</v>
      </c>
      <c r="I148" s="19" t="s">
        <v>1054</v>
      </c>
      <c r="J148" s="19"/>
      <c r="K148" s="19"/>
      <c r="L148" s="19" t="s">
        <v>72</v>
      </c>
      <c r="M148" s="19" t="s">
        <v>1941</v>
      </c>
      <c r="N148">
        <v>4</v>
      </c>
    </row>
    <row r="149" spans="1:14" ht="12.75" customHeight="1" outlineLevel="3" x14ac:dyDescent="0.3">
      <c r="A149" s="19" t="s">
        <v>1055</v>
      </c>
      <c r="B149" s="19" t="s">
        <v>1056</v>
      </c>
      <c r="C149" s="18" t="s">
        <v>24</v>
      </c>
      <c r="D149" s="12" t="s">
        <v>24</v>
      </c>
      <c r="E149" s="12" t="s">
        <v>24</v>
      </c>
      <c r="F149" s="18" t="s">
        <v>99</v>
      </c>
      <c r="G149" s="20" t="str">
        <f>IF($F$149="MANUAL",$D$149,IF($F$149="COMPUTED",$C$149,$E$149))</f>
        <v>-</v>
      </c>
      <c r="H149" s="19" t="s">
        <v>1057</v>
      </c>
      <c r="I149" s="19" t="s">
        <v>1054</v>
      </c>
      <c r="J149" s="19"/>
      <c r="K149" s="19"/>
      <c r="L149" s="19" t="s">
        <v>72</v>
      </c>
      <c r="M149" s="19" t="s">
        <v>1942</v>
      </c>
      <c r="N149">
        <v>4</v>
      </c>
    </row>
    <row r="150" spans="1:14" ht="12.75" customHeight="1" outlineLevel="3" x14ac:dyDescent="0.3">
      <c r="A150" s="19" t="s">
        <v>1058</v>
      </c>
      <c r="B150" s="19" t="s">
        <v>1059</v>
      </c>
      <c r="C150" s="18" t="s">
        <v>24</v>
      </c>
      <c r="D150" s="12" t="s">
        <v>24</v>
      </c>
      <c r="E150" s="12" t="s">
        <v>24</v>
      </c>
      <c r="F150" s="18" t="s">
        <v>99</v>
      </c>
      <c r="G150" s="20" t="str">
        <f>IF($F$150="MANUAL",$D$150,IF($F$150="COMPUTED",$C$150,$E$150))</f>
        <v>-</v>
      </c>
      <c r="H150" s="19" t="s">
        <v>1060</v>
      </c>
      <c r="I150" s="19" t="s">
        <v>1054</v>
      </c>
      <c r="J150" s="19"/>
      <c r="K150" s="19"/>
      <c r="L150" s="19" t="s">
        <v>72</v>
      </c>
      <c r="M150" s="19" t="s">
        <v>1943</v>
      </c>
      <c r="N150">
        <v>4</v>
      </c>
    </row>
    <row r="151" spans="1:14" ht="12.75" customHeight="1" x14ac:dyDescent="0.3">
      <c r="A151" s="19" t="s">
        <v>148</v>
      </c>
      <c r="B151" s="19" t="s">
        <v>149</v>
      </c>
      <c r="C151" s="20"/>
      <c r="D151" s="20"/>
      <c r="E151" s="20"/>
      <c r="F151" s="20"/>
      <c r="G151" s="20"/>
      <c r="H151" s="19" t="s">
        <v>149</v>
      </c>
      <c r="I151" s="19"/>
      <c r="J151" s="19" t="s">
        <v>21</v>
      </c>
      <c r="K151" s="19" t="s">
        <v>54</v>
      </c>
      <c r="L151" s="19" t="s">
        <v>67</v>
      </c>
      <c r="M151" s="19" t="s">
        <v>1944</v>
      </c>
      <c r="N151">
        <v>1</v>
      </c>
    </row>
    <row r="152" spans="1:14" ht="12.75" customHeight="1" outlineLevel="1" x14ac:dyDescent="0.3">
      <c r="A152" s="19" t="s">
        <v>35</v>
      </c>
      <c r="B152" s="19" t="s">
        <v>36</v>
      </c>
      <c r="C152" s="18" t="s">
        <v>24</v>
      </c>
      <c r="D152" s="18">
        <v>2000</v>
      </c>
      <c r="E152" s="18" t="s">
        <v>24</v>
      </c>
      <c r="F152" s="18" t="s">
        <v>99</v>
      </c>
      <c r="G152" s="20">
        <f>IF($F$152="MANUAL",$D$152,IF($F$152="COMPUTED",$C$152,$E$152))</f>
        <v>2000</v>
      </c>
      <c r="H152" s="19" t="s">
        <v>1062</v>
      </c>
      <c r="I152" s="19" t="s">
        <v>37</v>
      </c>
      <c r="J152" s="19" t="s">
        <v>21</v>
      </c>
      <c r="K152" s="19"/>
      <c r="L152" s="19" t="s">
        <v>72</v>
      </c>
      <c r="M152" s="19" t="s">
        <v>1945</v>
      </c>
      <c r="N152">
        <v>2</v>
      </c>
    </row>
    <row r="153" spans="1:14" ht="12.75" customHeight="1" outlineLevel="1" x14ac:dyDescent="0.3">
      <c r="A153" s="19" t="s">
        <v>38</v>
      </c>
      <c r="B153" s="19" t="s">
        <v>39</v>
      </c>
      <c r="C153" s="18" t="s">
        <v>24</v>
      </c>
      <c r="D153" s="18">
        <v>5</v>
      </c>
      <c r="E153" s="18" t="s">
        <v>24</v>
      </c>
      <c r="F153" s="18" t="s">
        <v>99</v>
      </c>
      <c r="G153" s="20">
        <f>IF($F$153="MANUAL",$D$153,IF($F$153="COMPUTED",$C$153,$E$153))</f>
        <v>5</v>
      </c>
      <c r="H153" s="19" t="s">
        <v>1063</v>
      </c>
      <c r="I153" s="19" t="s">
        <v>40</v>
      </c>
      <c r="J153" s="19" t="s">
        <v>21</v>
      </c>
      <c r="K153" s="19"/>
      <c r="L153" s="19" t="s">
        <v>72</v>
      </c>
      <c r="M153" s="19" t="s">
        <v>1946</v>
      </c>
      <c r="N153">
        <v>2</v>
      </c>
    </row>
    <row r="154" spans="1:14" ht="12.75" customHeight="1" outlineLevel="1" x14ac:dyDescent="0.3">
      <c r="A154" s="19" t="s">
        <v>981</v>
      </c>
      <c r="B154" s="19" t="s">
        <v>982</v>
      </c>
      <c r="C154" s="18" t="s">
        <v>24</v>
      </c>
      <c r="D154" s="18">
        <v>1</v>
      </c>
      <c r="E154" s="18" t="s">
        <v>24</v>
      </c>
      <c r="F154" s="18" t="s">
        <v>99</v>
      </c>
      <c r="G154" s="20">
        <f>IF($F$154="MANUAL",$D$154,IF($F$154="COMPUTED",$C$154,$E$154))</f>
        <v>1</v>
      </c>
      <c r="H154" s="19" t="s">
        <v>1064</v>
      </c>
      <c r="I154" s="19" t="s">
        <v>984</v>
      </c>
      <c r="J154" s="19" t="s">
        <v>21</v>
      </c>
      <c r="K154" s="19"/>
      <c r="L154" s="19" t="s">
        <v>72</v>
      </c>
      <c r="M154" s="19" t="s">
        <v>1947</v>
      </c>
      <c r="N154">
        <v>2</v>
      </c>
    </row>
    <row r="155" spans="1:14" ht="12.75" customHeight="1" outlineLevel="1" x14ac:dyDescent="0.3">
      <c r="A155" s="19" t="s">
        <v>633</v>
      </c>
      <c r="B155" s="19" t="s">
        <v>634</v>
      </c>
      <c r="C155" s="18">
        <v>2100</v>
      </c>
      <c r="D155" s="18" t="s">
        <v>24</v>
      </c>
      <c r="E155" s="18" t="s">
        <v>24</v>
      </c>
      <c r="F155" s="18" t="s">
        <v>70</v>
      </c>
      <c r="G155" s="20">
        <f>IF($F$155="MANUAL",$D$155,IF($F$155="COMPUTED",$C$155,$E$155))</f>
        <v>2100</v>
      </c>
      <c r="H155" s="19" t="s">
        <v>644</v>
      </c>
      <c r="I155" s="19" t="s">
        <v>636</v>
      </c>
      <c r="J155" s="19" t="s">
        <v>21</v>
      </c>
      <c r="K155" s="19"/>
      <c r="L155" s="19" t="s">
        <v>72</v>
      </c>
      <c r="M155" s="19" t="s">
        <v>1948</v>
      </c>
      <c r="N155">
        <v>2</v>
      </c>
    </row>
    <row r="156" spans="1:14" ht="12.75" customHeight="1" outlineLevel="1" x14ac:dyDescent="0.3">
      <c r="A156" s="19" t="s">
        <v>68</v>
      </c>
      <c r="B156" s="19"/>
      <c r="C156" s="20"/>
      <c r="D156" s="20"/>
      <c r="E156" s="20"/>
      <c r="F156" s="20"/>
      <c r="G156" s="20"/>
      <c r="H156" s="19"/>
      <c r="I156" s="19"/>
      <c r="J156" s="19"/>
      <c r="K156" s="19"/>
      <c r="L156" s="19" t="s">
        <v>69</v>
      </c>
      <c r="M156" s="19" t="s">
        <v>1949</v>
      </c>
      <c r="N156">
        <v>2</v>
      </c>
    </row>
    <row r="157" spans="1:14" ht="12.75" customHeight="1" outlineLevel="2" x14ac:dyDescent="0.3">
      <c r="A157" s="19" t="s">
        <v>51</v>
      </c>
      <c r="B157" s="19" t="s">
        <v>23</v>
      </c>
      <c r="C157" s="18" t="s">
        <v>24</v>
      </c>
      <c r="D157" s="18">
        <v>8.5</v>
      </c>
      <c r="E157" s="18" t="s">
        <v>24</v>
      </c>
      <c r="F157" s="18" t="s">
        <v>99</v>
      </c>
      <c r="G157" s="20">
        <f>IF($F$157="MANUAL",$D$157,IF($F$157="COMPUTED",$C$157,$E$157))</f>
        <v>8.5</v>
      </c>
      <c r="H157" s="19" t="s">
        <v>150</v>
      </c>
      <c r="I157" s="19" t="s">
        <v>25</v>
      </c>
      <c r="J157" s="19" t="s">
        <v>21</v>
      </c>
      <c r="K157" s="19"/>
      <c r="L157" s="19" t="s">
        <v>72</v>
      </c>
      <c r="M157" s="19" t="s">
        <v>1950</v>
      </c>
      <c r="N157">
        <v>3</v>
      </c>
    </row>
    <row r="158" spans="1:14" ht="12.75" customHeight="1" outlineLevel="2" x14ac:dyDescent="0.3">
      <c r="A158" s="19" t="s">
        <v>52</v>
      </c>
      <c r="B158" s="19" t="s">
        <v>26</v>
      </c>
      <c r="C158" s="18" t="s">
        <v>24</v>
      </c>
      <c r="D158" s="18">
        <v>5.5</v>
      </c>
      <c r="E158" s="18" t="s">
        <v>24</v>
      </c>
      <c r="F158" s="18" t="s">
        <v>99</v>
      </c>
      <c r="G158" s="20">
        <f>IF($F$158="MANUAL",$D$158,IF($F$158="COMPUTED",$C$158,$E$158))</f>
        <v>5.5</v>
      </c>
      <c r="H158" s="19" t="s">
        <v>151</v>
      </c>
      <c r="I158" s="19" t="s">
        <v>27</v>
      </c>
      <c r="J158" s="19" t="s">
        <v>21</v>
      </c>
      <c r="K158" s="19"/>
      <c r="L158" s="19" t="s">
        <v>72</v>
      </c>
      <c r="M158" s="19" t="s">
        <v>1951</v>
      </c>
      <c r="N158">
        <v>3</v>
      </c>
    </row>
    <row r="159" spans="1:14" ht="12.75" customHeight="1" outlineLevel="2" x14ac:dyDescent="0.3">
      <c r="A159" s="19" t="s">
        <v>53</v>
      </c>
      <c r="B159" s="19" t="s">
        <v>28</v>
      </c>
      <c r="C159" s="18" t="s">
        <v>24</v>
      </c>
      <c r="D159" s="18">
        <v>7</v>
      </c>
      <c r="E159" s="18" t="s">
        <v>24</v>
      </c>
      <c r="F159" s="18" t="s">
        <v>99</v>
      </c>
      <c r="G159" s="20">
        <f>IF($F$159="MANUAL",$D$159,IF($F$159="COMPUTED",$C$159,$E$159))</f>
        <v>7</v>
      </c>
      <c r="H159" s="19" t="s">
        <v>152</v>
      </c>
      <c r="I159" s="19" t="s">
        <v>29</v>
      </c>
      <c r="J159" s="19" t="s">
        <v>21</v>
      </c>
      <c r="K159" s="19"/>
      <c r="L159" s="19" t="s">
        <v>72</v>
      </c>
      <c r="M159" s="19" t="s">
        <v>1952</v>
      </c>
      <c r="N159">
        <v>3</v>
      </c>
    </row>
    <row r="160" spans="1:14" ht="12.75" customHeight="1" outlineLevel="1" x14ac:dyDescent="0.3">
      <c r="A160" s="19" t="s">
        <v>994</v>
      </c>
      <c r="B160" s="19"/>
      <c r="C160" s="20"/>
      <c r="D160" s="20"/>
      <c r="E160" s="20"/>
      <c r="F160" s="20"/>
      <c r="G160" s="20"/>
      <c r="H160" s="19"/>
      <c r="I160" s="19"/>
      <c r="J160" s="19"/>
      <c r="K160" s="19"/>
      <c r="L160" s="19" t="s">
        <v>69</v>
      </c>
      <c r="M160" s="19" t="s">
        <v>1953</v>
      </c>
      <c r="N160">
        <v>2</v>
      </c>
    </row>
    <row r="161" spans="1:14" ht="12.75" customHeight="1" outlineLevel="2" x14ac:dyDescent="0.3">
      <c r="A161" s="19" t="s">
        <v>1919</v>
      </c>
      <c r="B161" s="19" t="s">
        <v>995</v>
      </c>
      <c r="C161" s="20"/>
      <c r="D161" s="19"/>
      <c r="E161" s="19"/>
      <c r="F161" s="18" t="s">
        <v>99</v>
      </c>
      <c r="G161" s="20"/>
      <c r="H161" s="19" t="s">
        <v>1065</v>
      </c>
      <c r="I161" s="19" t="s">
        <v>995</v>
      </c>
      <c r="J161" s="19" t="s">
        <v>21</v>
      </c>
      <c r="K161" s="19"/>
      <c r="L161" s="19" t="s">
        <v>997</v>
      </c>
      <c r="M161" s="19" t="s">
        <v>1954</v>
      </c>
      <c r="N161">
        <v>3</v>
      </c>
    </row>
    <row r="162" spans="1:14" ht="12.75" customHeight="1" outlineLevel="3" x14ac:dyDescent="0.3">
      <c r="A162" s="19" t="s">
        <v>998</v>
      </c>
      <c r="B162" s="19" t="s">
        <v>999</v>
      </c>
      <c r="C162" s="18" t="s">
        <v>24</v>
      </c>
      <c r="D162" s="18" t="s">
        <v>24</v>
      </c>
      <c r="E162" s="18" t="s">
        <v>24</v>
      </c>
      <c r="F162" s="20" t="str">
        <f>$F$161</f>
        <v>MANUAL</v>
      </c>
      <c r="G162" s="20" t="str">
        <f>IF($F$162="MANUAL",$D$162,IF($F$162="COMPUTED",$C$162,$E$162))</f>
        <v>-</v>
      </c>
      <c r="H162" s="19" t="s">
        <v>1066</v>
      </c>
      <c r="I162" s="19" t="s">
        <v>1921</v>
      </c>
      <c r="J162" s="19" t="s">
        <v>21</v>
      </c>
      <c r="K162" s="19"/>
      <c r="L162" s="19" t="s">
        <v>1001</v>
      </c>
      <c r="M162" s="19" t="s">
        <v>1955</v>
      </c>
      <c r="N162">
        <v>4</v>
      </c>
    </row>
    <row r="163" spans="1:14" ht="12.75" customHeight="1" outlineLevel="3" x14ac:dyDescent="0.3">
      <c r="A163" s="19" t="s">
        <v>1002</v>
      </c>
      <c r="B163" s="19" t="s">
        <v>1003</v>
      </c>
      <c r="C163" s="18" t="s">
        <v>24</v>
      </c>
      <c r="D163" s="18" t="s">
        <v>24</v>
      </c>
      <c r="E163" s="18" t="s">
        <v>24</v>
      </c>
      <c r="F163" s="20" t="str">
        <f>$F$161</f>
        <v>MANUAL</v>
      </c>
      <c r="G163" s="20" t="str">
        <f>IF($F$163="MANUAL",$D$163,IF($F$163="COMPUTED",$C$163,$E$163))</f>
        <v>-</v>
      </c>
      <c r="H163" s="19" t="s">
        <v>1067</v>
      </c>
      <c r="I163" s="19" t="s">
        <v>1923</v>
      </c>
      <c r="J163" s="19" t="s">
        <v>21</v>
      </c>
      <c r="K163" s="19"/>
      <c r="L163" s="19" t="s">
        <v>1001</v>
      </c>
      <c r="M163" s="19" t="s">
        <v>1956</v>
      </c>
      <c r="N163">
        <v>4</v>
      </c>
    </row>
    <row r="164" spans="1:14" ht="12.75" customHeight="1" outlineLevel="3" x14ac:dyDescent="0.3">
      <c r="A164" s="19" t="s">
        <v>1005</v>
      </c>
      <c r="B164" s="19" t="s">
        <v>1006</v>
      </c>
      <c r="C164" s="18" t="s">
        <v>24</v>
      </c>
      <c r="D164" s="18" t="s">
        <v>24</v>
      </c>
      <c r="E164" s="18" t="s">
        <v>24</v>
      </c>
      <c r="F164" s="20" t="str">
        <f>$F$161</f>
        <v>MANUAL</v>
      </c>
      <c r="G164" s="20" t="str">
        <f>IF($F$164="MANUAL",$D$164,IF($F$164="COMPUTED",$C$164,$E$164))</f>
        <v>-</v>
      </c>
      <c r="H164" s="19" t="s">
        <v>1068</v>
      </c>
      <c r="I164" s="19" t="s">
        <v>1925</v>
      </c>
      <c r="J164" s="19" t="s">
        <v>21</v>
      </c>
      <c r="K164" s="19"/>
      <c r="L164" s="19" t="s">
        <v>1001</v>
      </c>
      <c r="M164" s="19" t="s">
        <v>1957</v>
      </c>
      <c r="N164">
        <v>4</v>
      </c>
    </row>
    <row r="165" spans="1:14" ht="12.75" customHeight="1" outlineLevel="2" x14ac:dyDescent="0.3">
      <c r="A165" s="19" t="s">
        <v>1008</v>
      </c>
      <c r="B165" s="19" t="s">
        <v>1009</v>
      </c>
      <c r="C165" s="18" t="s">
        <v>24</v>
      </c>
      <c r="D165" s="18" t="s">
        <v>24</v>
      </c>
      <c r="E165" s="18" t="s">
        <v>24</v>
      </c>
      <c r="F165" s="18" t="s">
        <v>99</v>
      </c>
      <c r="G165" s="20" t="str">
        <f>IF($F$165="MANUAL",$D$165,IF($F$165="COMPUTED",$C$165,$E$165))</f>
        <v>-</v>
      </c>
      <c r="H165" s="19" t="s">
        <v>1069</v>
      </c>
      <c r="I165" s="19" t="s">
        <v>1011</v>
      </c>
      <c r="J165" s="19" t="s">
        <v>21</v>
      </c>
      <c r="K165" s="19"/>
      <c r="L165" s="19" t="s">
        <v>72</v>
      </c>
      <c r="M165" s="19" t="s">
        <v>1958</v>
      </c>
      <c r="N165">
        <v>3</v>
      </c>
    </row>
    <row r="166" spans="1:14" ht="12.75" customHeight="1" outlineLevel="2" x14ac:dyDescent="0.3">
      <c r="A166" s="19" t="s">
        <v>1012</v>
      </c>
      <c r="B166" s="19" t="s">
        <v>1013</v>
      </c>
      <c r="C166" s="18" t="s">
        <v>24</v>
      </c>
      <c r="D166" s="18" t="s">
        <v>24</v>
      </c>
      <c r="E166" s="18" t="s">
        <v>24</v>
      </c>
      <c r="F166" s="18" t="s">
        <v>99</v>
      </c>
      <c r="G166" s="20" t="str">
        <f>IF($F$166="MANUAL",$D$166,IF($F$166="COMPUTED",$C$166,$E$166))</f>
        <v>-</v>
      </c>
      <c r="H166" s="19" t="s">
        <v>1070</v>
      </c>
      <c r="I166" s="19" t="s">
        <v>1015</v>
      </c>
      <c r="J166" s="19" t="s">
        <v>21</v>
      </c>
      <c r="K166" s="19"/>
      <c r="L166" s="19" t="s">
        <v>72</v>
      </c>
      <c r="M166" s="19" t="s">
        <v>1959</v>
      </c>
      <c r="N166">
        <v>3</v>
      </c>
    </row>
    <row r="167" spans="1:14" ht="12.75" customHeight="1" outlineLevel="2" x14ac:dyDescent="0.3">
      <c r="A167" s="19" t="s">
        <v>989</v>
      </c>
      <c r="B167" s="19" t="s">
        <v>32</v>
      </c>
      <c r="C167" s="18" t="s">
        <v>24</v>
      </c>
      <c r="D167" s="18" t="s">
        <v>24</v>
      </c>
      <c r="E167" s="18" t="s">
        <v>24</v>
      </c>
      <c r="F167" s="18" t="s">
        <v>99</v>
      </c>
      <c r="G167" s="20" t="str">
        <f>IF($F$167="MANUAL",$D$167,IF($F$167="COMPUTED",$C$167,$E$167))</f>
        <v>-</v>
      </c>
      <c r="H167" s="19" t="s">
        <v>1071</v>
      </c>
      <c r="I167" s="19" t="s">
        <v>33</v>
      </c>
      <c r="J167" s="19" t="s">
        <v>21</v>
      </c>
      <c r="K167" s="19"/>
      <c r="L167" s="19" t="s">
        <v>72</v>
      </c>
      <c r="M167" s="19" t="s">
        <v>1960</v>
      </c>
      <c r="N167">
        <v>3</v>
      </c>
    </row>
    <row r="168" spans="1:14" ht="12.75" customHeight="1" outlineLevel="2" x14ac:dyDescent="0.3">
      <c r="A168" s="19" t="s">
        <v>1017</v>
      </c>
      <c r="B168" s="19" t="s">
        <v>1018</v>
      </c>
      <c r="C168" s="20"/>
      <c r="D168" s="19"/>
      <c r="E168" s="19"/>
      <c r="F168" s="18" t="s">
        <v>99</v>
      </c>
      <c r="G168" s="20"/>
      <c r="H168" s="19" t="s">
        <v>1072</v>
      </c>
      <c r="I168" s="19" t="s">
        <v>1018</v>
      </c>
      <c r="J168" s="19" t="s">
        <v>21</v>
      </c>
      <c r="K168" s="19"/>
      <c r="L168" s="19" t="s">
        <v>997</v>
      </c>
      <c r="M168" s="19" t="s">
        <v>1961</v>
      </c>
      <c r="N168">
        <v>3</v>
      </c>
    </row>
    <row r="169" spans="1:14" ht="12.75" customHeight="1" outlineLevel="3" x14ac:dyDescent="0.3">
      <c r="A169" s="19" t="s">
        <v>1020</v>
      </c>
      <c r="B169" s="19" t="s">
        <v>1021</v>
      </c>
      <c r="C169" s="18" t="s">
        <v>24</v>
      </c>
      <c r="D169" s="18" t="s">
        <v>24</v>
      </c>
      <c r="E169" s="18" t="s">
        <v>24</v>
      </c>
      <c r="F169" s="20" t="str">
        <f t="shared" ref="F169:F177" si="1">$F$168</f>
        <v>MANUAL</v>
      </c>
      <c r="G169" s="20" t="str">
        <f>IF($F$169="MANUAL",$D$169,IF($F$169="COMPUTED",$C$169,$E$169))</f>
        <v>-</v>
      </c>
      <c r="H169" s="19" t="s">
        <v>1073</v>
      </c>
      <c r="I169" s="19" t="s">
        <v>1023</v>
      </c>
      <c r="J169" s="19" t="s">
        <v>21</v>
      </c>
      <c r="K169" s="19"/>
      <c r="L169" s="19" t="s">
        <v>1001</v>
      </c>
      <c r="M169" s="19" t="s">
        <v>1962</v>
      </c>
      <c r="N169">
        <v>4</v>
      </c>
    </row>
    <row r="170" spans="1:14" ht="12.75" customHeight="1" outlineLevel="3" x14ac:dyDescent="0.3">
      <c r="A170" s="19" t="s">
        <v>1024</v>
      </c>
      <c r="B170" s="19" t="s">
        <v>1025</v>
      </c>
      <c r="C170" s="18" t="s">
        <v>24</v>
      </c>
      <c r="D170" s="18" t="s">
        <v>24</v>
      </c>
      <c r="E170" s="18" t="s">
        <v>24</v>
      </c>
      <c r="F170" s="20" t="str">
        <f t="shared" si="1"/>
        <v>MANUAL</v>
      </c>
      <c r="G170" s="20" t="str">
        <f>IF($F$170="MANUAL",$D$170,IF($F$170="COMPUTED",$C$170,$E$170))</f>
        <v>-</v>
      </c>
      <c r="H170" s="19" t="s">
        <v>1074</v>
      </c>
      <c r="I170" s="19" t="s">
        <v>1023</v>
      </c>
      <c r="J170" s="19" t="s">
        <v>21</v>
      </c>
      <c r="K170" s="19"/>
      <c r="L170" s="19" t="s">
        <v>1001</v>
      </c>
      <c r="M170" s="19" t="s">
        <v>1963</v>
      </c>
      <c r="N170">
        <v>4</v>
      </c>
    </row>
    <row r="171" spans="1:14" ht="12.75" customHeight="1" outlineLevel="3" x14ac:dyDescent="0.3">
      <c r="A171" s="19" t="s">
        <v>1027</v>
      </c>
      <c r="B171" s="19" t="s">
        <v>1028</v>
      </c>
      <c r="C171" s="18" t="s">
        <v>24</v>
      </c>
      <c r="D171" s="18" t="s">
        <v>24</v>
      </c>
      <c r="E171" s="18" t="s">
        <v>24</v>
      </c>
      <c r="F171" s="20" t="str">
        <f t="shared" si="1"/>
        <v>MANUAL</v>
      </c>
      <c r="G171" s="20" t="str">
        <f>IF($F$171="MANUAL",$D$171,IF($F$171="COMPUTED",$C$171,$E$171))</f>
        <v>-</v>
      </c>
      <c r="H171" s="19" t="s">
        <v>1075</v>
      </c>
      <c r="I171" s="19" t="s">
        <v>1023</v>
      </c>
      <c r="J171" s="19" t="s">
        <v>21</v>
      </c>
      <c r="K171" s="19"/>
      <c r="L171" s="19" t="s">
        <v>1001</v>
      </c>
      <c r="M171" s="19" t="s">
        <v>1964</v>
      </c>
      <c r="N171">
        <v>4</v>
      </c>
    </row>
    <row r="172" spans="1:14" ht="12.75" customHeight="1" outlineLevel="3" x14ac:dyDescent="0.3">
      <c r="A172" s="19" t="s">
        <v>1030</v>
      </c>
      <c r="B172" s="19" t="s">
        <v>1031</v>
      </c>
      <c r="C172" s="18" t="s">
        <v>24</v>
      </c>
      <c r="D172" s="18" t="s">
        <v>24</v>
      </c>
      <c r="E172" s="18" t="s">
        <v>24</v>
      </c>
      <c r="F172" s="20" t="str">
        <f t="shared" si="1"/>
        <v>MANUAL</v>
      </c>
      <c r="G172" s="20" t="str">
        <f>IF($F$172="MANUAL",$D$172,IF($F$172="COMPUTED",$C$172,$E$172))</f>
        <v>-</v>
      </c>
      <c r="H172" s="19" t="s">
        <v>1076</v>
      </c>
      <c r="I172" s="19" t="s">
        <v>1023</v>
      </c>
      <c r="J172" s="19" t="s">
        <v>21</v>
      </c>
      <c r="K172" s="19"/>
      <c r="L172" s="19" t="s">
        <v>1001</v>
      </c>
      <c r="M172" s="19" t="s">
        <v>1965</v>
      </c>
      <c r="N172">
        <v>4</v>
      </c>
    </row>
    <row r="173" spans="1:14" ht="12.75" customHeight="1" outlineLevel="3" x14ac:dyDescent="0.3">
      <c r="A173" s="19" t="s">
        <v>1033</v>
      </c>
      <c r="B173" s="19" t="s">
        <v>1034</v>
      </c>
      <c r="C173" s="18" t="s">
        <v>24</v>
      </c>
      <c r="D173" s="18" t="s">
        <v>24</v>
      </c>
      <c r="E173" s="18" t="s">
        <v>24</v>
      </c>
      <c r="F173" s="20" t="str">
        <f t="shared" si="1"/>
        <v>MANUAL</v>
      </c>
      <c r="G173" s="20" t="str">
        <f>IF($F$173="MANUAL",$D$173,IF($F$173="COMPUTED",$C$173,$E$173))</f>
        <v>-</v>
      </c>
      <c r="H173" s="19" t="s">
        <v>1077</v>
      </c>
      <c r="I173" s="19" t="s">
        <v>1023</v>
      </c>
      <c r="J173" s="19" t="s">
        <v>21</v>
      </c>
      <c r="K173" s="19"/>
      <c r="L173" s="19" t="s">
        <v>1001</v>
      </c>
      <c r="M173" s="19" t="s">
        <v>1966</v>
      </c>
      <c r="N173">
        <v>4</v>
      </c>
    </row>
    <row r="174" spans="1:14" ht="12.75" customHeight="1" outlineLevel="3" x14ac:dyDescent="0.3">
      <c r="A174" s="19" t="s">
        <v>1036</v>
      </c>
      <c r="B174" s="19" t="s">
        <v>1037</v>
      </c>
      <c r="C174" s="18" t="s">
        <v>24</v>
      </c>
      <c r="D174" s="18" t="s">
        <v>24</v>
      </c>
      <c r="E174" s="18" t="s">
        <v>24</v>
      </c>
      <c r="F174" s="20" t="str">
        <f t="shared" si="1"/>
        <v>MANUAL</v>
      </c>
      <c r="G174" s="20" t="str">
        <f>IF($F$174="MANUAL",$D$174,IF($F$174="COMPUTED",$C$174,$E$174))</f>
        <v>-</v>
      </c>
      <c r="H174" s="19" t="s">
        <v>1078</v>
      </c>
      <c r="I174" s="19" t="s">
        <v>1023</v>
      </c>
      <c r="J174" s="19" t="s">
        <v>21</v>
      </c>
      <c r="K174" s="19"/>
      <c r="L174" s="19" t="s">
        <v>1001</v>
      </c>
      <c r="M174" s="19" t="s">
        <v>1967</v>
      </c>
      <c r="N174">
        <v>4</v>
      </c>
    </row>
    <row r="175" spans="1:14" ht="12.75" customHeight="1" outlineLevel="3" x14ac:dyDescent="0.3">
      <c r="A175" s="19" t="s">
        <v>1039</v>
      </c>
      <c r="B175" s="19" t="s">
        <v>1040</v>
      </c>
      <c r="C175" s="18" t="s">
        <v>24</v>
      </c>
      <c r="D175" s="18" t="s">
        <v>24</v>
      </c>
      <c r="E175" s="18" t="s">
        <v>24</v>
      </c>
      <c r="F175" s="20" t="str">
        <f t="shared" si="1"/>
        <v>MANUAL</v>
      </c>
      <c r="G175" s="20" t="str">
        <f>IF($F$175="MANUAL",$D$175,IF($F$175="COMPUTED",$C$175,$E$175))</f>
        <v>-</v>
      </c>
      <c r="H175" s="19" t="s">
        <v>1079</v>
      </c>
      <c r="I175" s="19" t="s">
        <v>1023</v>
      </c>
      <c r="J175" s="19" t="s">
        <v>21</v>
      </c>
      <c r="K175" s="19"/>
      <c r="L175" s="19" t="s">
        <v>1001</v>
      </c>
      <c r="M175" s="19" t="s">
        <v>1968</v>
      </c>
      <c r="N175">
        <v>4</v>
      </c>
    </row>
    <row r="176" spans="1:14" ht="12.75" customHeight="1" outlineLevel="3" x14ac:dyDescent="0.3">
      <c r="A176" s="19" t="s">
        <v>1042</v>
      </c>
      <c r="B176" s="19" t="s">
        <v>1043</v>
      </c>
      <c r="C176" s="18" t="s">
        <v>24</v>
      </c>
      <c r="D176" s="18" t="s">
        <v>24</v>
      </c>
      <c r="E176" s="18" t="s">
        <v>24</v>
      </c>
      <c r="F176" s="20" t="str">
        <f t="shared" si="1"/>
        <v>MANUAL</v>
      </c>
      <c r="G176" s="20" t="str">
        <f>IF($F$176="MANUAL",$D$176,IF($F$176="COMPUTED",$C$176,$E$176))</f>
        <v>-</v>
      </c>
      <c r="H176" s="19" t="s">
        <v>1080</v>
      </c>
      <c r="I176" s="19" t="s">
        <v>1023</v>
      </c>
      <c r="J176" s="19" t="s">
        <v>21</v>
      </c>
      <c r="K176" s="19"/>
      <c r="L176" s="19" t="s">
        <v>1001</v>
      </c>
      <c r="M176" s="19" t="s">
        <v>1969</v>
      </c>
      <c r="N176">
        <v>4</v>
      </c>
    </row>
    <row r="177" spans="1:14" ht="12.75" customHeight="1" outlineLevel="3" x14ac:dyDescent="0.3">
      <c r="A177" s="19" t="s">
        <v>1045</v>
      </c>
      <c r="B177" s="19" t="s">
        <v>1046</v>
      </c>
      <c r="C177" s="18" t="s">
        <v>24</v>
      </c>
      <c r="D177" s="18" t="s">
        <v>24</v>
      </c>
      <c r="E177" s="18" t="s">
        <v>24</v>
      </c>
      <c r="F177" s="20" t="str">
        <f t="shared" si="1"/>
        <v>MANUAL</v>
      </c>
      <c r="G177" s="20" t="str">
        <f>IF($F$177="MANUAL",$D$177,IF($F$177="COMPUTED",$C$177,$E$177))</f>
        <v>-</v>
      </c>
      <c r="H177" s="19" t="s">
        <v>1081</v>
      </c>
      <c r="I177" s="19" t="s">
        <v>1023</v>
      </c>
      <c r="J177" s="19" t="s">
        <v>21</v>
      </c>
      <c r="K177" s="19"/>
      <c r="L177" s="19" t="s">
        <v>1001</v>
      </c>
      <c r="M177" s="19" t="s">
        <v>1970</v>
      </c>
      <c r="N177">
        <v>4</v>
      </c>
    </row>
    <row r="178" spans="1:14" ht="12.75" customHeight="1" outlineLevel="2" x14ac:dyDescent="0.3">
      <c r="A178" s="19" t="s">
        <v>1048</v>
      </c>
      <c r="B178" s="19" t="s">
        <v>1049</v>
      </c>
      <c r="C178" s="18" t="s">
        <v>24</v>
      </c>
      <c r="D178" s="12" t="s">
        <v>24</v>
      </c>
      <c r="E178" s="12" t="s">
        <v>24</v>
      </c>
      <c r="F178" s="18" t="s">
        <v>99</v>
      </c>
      <c r="G178" s="20" t="str">
        <f>IF($F$178="MANUAL",$D$178,IF($F$178="COMPUTED",$C$178,$E$178))</f>
        <v>-</v>
      </c>
      <c r="H178" s="19" t="s">
        <v>1082</v>
      </c>
      <c r="I178" s="19" t="s">
        <v>1049</v>
      </c>
      <c r="J178" s="19" t="s">
        <v>21</v>
      </c>
      <c r="K178" s="19"/>
      <c r="L178" s="19" t="s">
        <v>72</v>
      </c>
      <c r="M178" s="19" t="s">
        <v>1971</v>
      </c>
      <c r="N178">
        <v>3</v>
      </c>
    </row>
    <row r="179" spans="1:14" ht="12.75" customHeight="1" outlineLevel="3" x14ac:dyDescent="0.3">
      <c r="A179" s="19" t="s">
        <v>1051</v>
      </c>
      <c r="B179" s="19" t="s">
        <v>1052</v>
      </c>
      <c r="C179" s="18" t="s">
        <v>24</v>
      </c>
      <c r="D179" s="12" t="s">
        <v>24</v>
      </c>
      <c r="E179" s="12" t="s">
        <v>24</v>
      </c>
      <c r="F179" s="18" t="s">
        <v>99</v>
      </c>
      <c r="G179" s="20" t="str">
        <f>IF($F$179="MANUAL",$D$179,IF($F$179="COMPUTED",$C$179,$E$179))</f>
        <v>-</v>
      </c>
      <c r="H179" s="19" t="s">
        <v>1083</v>
      </c>
      <c r="I179" s="19" t="s">
        <v>1054</v>
      </c>
      <c r="J179" s="19"/>
      <c r="K179" s="19"/>
      <c r="L179" s="19" t="s">
        <v>72</v>
      </c>
      <c r="M179" s="19" t="s">
        <v>1972</v>
      </c>
      <c r="N179">
        <v>4</v>
      </c>
    </row>
    <row r="180" spans="1:14" ht="12.75" customHeight="1" outlineLevel="3" x14ac:dyDescent="0.3">
      <c r="A180" s="19" t="s">
        <v>1055</v>
      </c>
      <c r="B180" s="19" t="s">
        <v>1056</v>
      </c>
      <c r="C180" s="18" t="s">
        <v>24</v>
      </c>
      <c r="D180" s="12" t="s">
        <v>24</v>
      </c>
      <c r="E180" s="12" t="s">
        <v>24</v>
      </c>
      <c r="F180" s="18" t="s">
        <v>99</v>
      </c>
      <c r="G180" s="20" t="str">
        <f>IF($F$180="MANUAL",$D$180,IF($F$180="COMPUTED",$C$180,$E$180))</f>
        <v>-</v>
      </c>
      <c r="H180" s="19" t="s">
        <v>1084</v>
      </c>
      <c r="I180" s="19" t="s">
        <v>1054</v>
      </c>
      <c r="J180" s="19"/>
      <c r="K180" s="19"/>
      <c r="L180" s="19" t="s">
        <v>72</v>
      </c>
      <c r="M180" s="19" t="s">
        <v>1973</v>
      </c>
      <c r="N180">
        <v>4</v>
      </c>
    </row>
    <row r="181" spans="1:14" ht="12.75" customHeight="1" outlineLevel="3" x14ac:dyDescent="0.3">
      <c r="A181" s="19" t="s">
        <v>1058</v>
      </c>
      <c r="B181" s="19" t="s">
        <v>1059</v>
      </c>
      <c r="C181" s="18" t="s">
        <v>24</v>
      </c>
      <c r="D181" s="12" t="s">
        <v>24</v>
      </c>
      <c r="E181" s="12" t="s">
        <v>24</v>
      </c>
      <c r="F181" s="18" t="s">
        <v>99</v>
      </c>
      <c r="G181" s="20" t="str">
        <f>IF($F$181="MANUAL",$D$181,IF($F$181="COMPUTED",$C$181,$E$181))</f>
        <v>-</v>
      </c>
      <c r="H181" s="19" t="s">
        <v>1085</v>
      </c>
      <c r="I181" s="19" t="s">
        <v>1054</v>
      </c>
      <c r="J181" s="19"/>
      <c r="K181" s="19"/>
      <c r="L181" s="19" t="s">
        <v>72</v>
      </c>
      <c r="M181" s="19" t="s">
        <v>1974</v>
      </c>
      <c r="N181">
        <v>4</v>
      </c>
    </row>
    <row r="182" spans="1:14" ht="12.75" customHeight="1" x14ac:dyDescent="0.3">
      <c r="A182" s="19" t="s">
        <v>153</v>
      </c>
      <c r="B182" s="19" t="s">
        <v>154</v>
      </c>
      <c r="C182" s="20"/>
      <c r="D182" s="20"/>
      <c r="E182" s="20"/>
      <c r="F182" s="20"/>
      <c r="G182" s="20"/>
      <c r="H182" s="19" t="s">
        <v>154</v>
      </c>
      <c r="I182" s="19"/>
      <c r="J182" s="19" t="s">
        <v>21</v>
      </c>
      <c r="K182" s="19" t="s">
        <v>54</v>
      </c>
      <c r="L182" s="19" t="s">
        <v>67</v>
      </c>
      <c r="M182" s="19" t="s">
        <v>1975</v>
      </c>
      <c r="N182">
        <v>1</v>
      </c>
    </row>
    <row r="183" spans="1:14" ht="12.75" customHeight="1" outlineLevel="1" x14ac:dyDescent="0.3">
      <c r="A183" s="19" t="s">
        <v>35</v>
      </c>
      <c r="B183" s="19" t="s">
        <v>36</v>
      </c>
      <c r="C183" s="18">
        <v>734.9</v>
      </c>
      <c r="D183" s="18">
        <v>750</v>
      </c>
      <c r="E183" s="18" t="s">
        <v>24</v>
      </c>
      <c r="F183" s="18" t="s">
        <v>99</v>
      </c>
      <c r="G183" s="20">
        <f>IF($F$183="MANUAL",$D$183,IF($F$183="COMPUTED",$C$183,$E$183))</f>
        <v>750</v>
      </c>
      <c r="H183" s="19" t="s">
        <v>1976</v>
      </c>
      <c r="I183" s="19" t="s">
        <v>37</v>
      </c>
      <c r="J183" s="19" t="s">
        <v>21</v>
      </c>
      <c r="K183" s="19"/>
      <c r="L183" s="19" t="s">
        <v>72</v>
      </c>
      <c r="M183" s="19" t="s">
        <v>1977</v>
      </c>
      <c r="N183">
        <v>2</v>
      </c>
    </row>
    <row r="184" spans="1:14" ht="12.75" customHeight="1" outlineLevel="1" x14ac:dyDescent="0.3">
      <c r="A184" s="19" t="s">
        <v>38</v>
      </c>
      <c r="B184" s="19" t="s">
        <v>39</v>
      </c>
      <c r="C184" s="18" t="s">
        <v>24</v>
      </c>
      <c r="D184" s="18">
        <v>5</v>
      </c>
      <c r="E184" s="18" t="s">
        <v>24</v>
      </c>
      <c r="F184" s="18" t="s">
        <v>99</v>
      </c>
      <c r="G184" s="20">
        <f>IF($F$184="MANUAL",$D$184,IF($F$184="COMPUTED",$C$184,$E$184))</f>
        <v>5</v>
      </c>
      <c r="H184" s="19" t="s">
        <v>503</v>
      </c>
      <c r="I184" s="19" t="s">
        <v>40</v>
      </c>
      <c r="J184" s="19" t="s">
        <v>21</v>
      </c>
      <c r="K184" s="19"/>
      <c r="L184" s="19" t="s">
        <v>72</v>
      </c>
      <c r="M184" s="19" t="s">
        <v>1978</v>
      </c>
      <c r="N184">
        <v>2</v>
      </c>
    </row>
    <row r="185" spans="1:14" ht="12.75" customHeight="1" outlineLevel="1" x14ac:dyDescent="0.3">
      <c r="A185" s="19" t="s">
        <v>68</v>
      </c>
      <c r="B185" s="19"/>
      <c r="C185" s="20"/>
      <c r="D185" s="20"/>
      <c r="E185" s="20"/>
      <c r="F185" s="20"/>
      <c r="G185" s="20"/>
      <c r="H185" s="19"/>
      <c r="I185" s="19"/>
      <c r="J185" s="19"/>
      <c r="K185" s="19"/>
      <c r="L185" s="19" t="s">
        <v>69</v>
      </c>
      <c r="M185" s="19" t="s">
        <v>1979</v>
      </c>
      <c r="N185">
        <v>2</v>
      </c>
    </row>
    <row r="186" spans="1:14" ht="12.75" customHeight="1" outlineLevel="2" x14ac:dyDescent="0.3">
      <c r="A186" s="19" t="s">
        <v>51</v>
      </c>
      <c r="B186" s="19" t="s">
        <v>23</v>
      </c>
      <c r="C186" s="18" t="s">
        <v>24</v>
      </c>
      <c r="D186" s="18">
        <v>20</v>
      </c>
      <c r="E186" s="18" t="s">
        <v>24</v>
      </c>
      <c r="F186" s="18" t="s">
        <v>99</v>
      </c>
      <c r="G186" s="20">
        <f>IF($F$186="MANUAL",$D$186,IF($F$186="COMPUTED",$C$186,$E$186))</f>
        <v>20</v>
      </c>
      <c r="H186" s="19" t="s">
        <v>155</v>
      </c>
      <c r="I186" s="19" t="s">
        <v>25</v>
      </c>
      <c r="J186" s="19" t="s">
        <v>21</v>
      </c>
      <c r="K186" s="19"/>
      <c r="L186" s="19" t="s">
        <v>72</v>
      </c>
      <c r="M186" s="19" t="s">
        <v>1980</v>
      </c>
      <c r="N186">
        <v>3</v>
      </c>
    </row>
    <row r="187" spans="1:14" ht="12.75" customHeight="1" outlineLevel="2" x14ac:dyDescent="0.3">
      <c r="A187" s="19" t="s">
        <v>52</v>
      </c>
      <c r="B187" s="19" t="s">
        <v>26</v>
      </c>
      <c r="C187" s="18" t="s">
        <v>24</v>
      </c>
      <c r="D187" s="18">
        <v>3.5</v>
      </c>
      <c r="E187" s="18" t="s">
        <v>24</v>
      </c>
      <c r="F187" s="18" t="s">
        <v>99</v>
      </c>
      <c r="G187" s="20">
        <f>IF($F$187="MANUAL",$D$187,IF($F$187="COMPUTED",$C$187,$E$187))</f>
        <v>3.5</v>
      </c>
      <c r="H187" s="19" t="s">
        <v>156</v>
      </c>
      <c r="I187" s="19" t="s">
        <v>27</v>
      </c>
      <c r="J187" s="19" t="s">
        <v>21</v>
      </c>
      <c r="K187" s="19"/>
      <c r="L187" s="19" t="s">
        <v>72</v>
      </c>
      <c r="M187" s="19" t="s">
        <v>1981</v>
      </c>
      <c r="N187">
        <v>3</v>
      </c>
    </row>
    <row r="188" spans="1:14" ht="12.75" customHeight="1" outlineLevel="2" x14ac:dyDescent="0.3">
      <c r="A188" s="19" t="s">
        <v>53</v>
      </c>
      <c r="B188" s="19" t="s">
        <v>28</v>
      </c>
      <c r="C188" s="18" t="s">
        <v>24</v>
      </c>
      <c r="D188" s="18">
        <v>2.5</v>
      </c>
      <c r="E188" s="18" t="s">
        <v>24</v>
      </c>
      <c r="F188" s="18" t="s">
        <v>99</v>
      </c>
      <c r="G188" s="20">
        <f>IF($F$188="MANUAL",$D$188,IF($F$188="COMPUTED",$C$188,$E$188))</f>
        <v>2.5</v>
      </c>
      <c r="H188" s="19" t="s">
        <v>157</v>
      </c>
      <c r="I188" s="19" t="s">
        <v>29</v>
      </c>
      <c r="J188" s="19" t="s">
        <v>21</v>
      </c>
      <c r="K188" s="19"/>
      <c r="L188" s="19" t="s">
        <v>72</v>
      </c>
      <c r="M188" s="19" t="s">
        <v>1982</v>
      </c>
      <c r="N188">
        <v>3</v>
      </c>
    </row>
    <row r="189" spans="1:14" ht="12.75" customHeight="1" outlineLevel="1" x14ac:dyDescent="0.3">
      <c r="A189" s="19" t="s">
        <v>994</v>
      </c>
      <c r="B189" s="19"/>
      <c r="C189" s="20"/>
      <c r="D189" s="20"/>
      <c r="E189" s="20"/>
      <c r="F189" s="20"/>
      <c r="G189" s="20"/>
      <c r="H189" s="19"/>
      <c r="I189" s="19"/>
      <c r="J189" s="19"/>
      <c r="K189" s="19"/>
      <c r="L189" s="19" t="s">
        <v>69</v>
      </c>
      <c r="M189" s="19" t="s">
        <v>1983</v>
      </c>
      <c r="N189">
        <v>2</v>
      </c>
    </row>
    <row r="190" spans="1:14" ht="12.75" customHeight="1" outlineLevel="2" x14ac:dyDescent="0.3">
      <c r="A190" s="19" t="s">
        <v>1919</v>
      </c>
      <c r="B190" s="19" t="s">
        <v>995</v>
      </c>
      <c r="C190" s="20"/>
      <c r="D190" s="19"/>
      <c r="E190" s="19"/>
      <c r="F190" s="18" t="s">
        <v>99</v>
      </c>
      <c r="G190" s="20"/>
      <c r="H190" s="19" t="s">
        <v>1086</v>
      </c>
      <c r="I190" s="19" t="s">
        <v>995</v>
      </c>
      <c r="J190" s="19" t="s">
        <v>21</v>
      </c>
      <c r="K190" s="19"/>
      <c r="L190" s="19" t="s">
        <v>997</v>
      </c>
      <c r="M190" s="19" t="s">
        <v>1984</v>
      </c>
      <c r="N190">
        <v>3</v>
      </c>
    </row>
    <row r="191" spans="1:14" ht="12.75" customHeight="1" outlineLevel="3" x14ac:dyDescent="0.3">
      <c r="A191" s="19" t="s">
        <v>998</v>
      </c>
      <c r="B191" s="19" t="s">
        <v>999</v>
      </c>
      <c r="C191" s="18" t="s">
        <v>24</v>
      </c>
      <c r="D191" s="18" t="s">
        <v>24</v>
      </c>
      <c r="E191" s="18" t="s">
        <v>24</v>
      </c>
      <c r="F191" s="20" t="str">
        <f>$F$190</f>
        <v>MANUAL</v>
      </c>
      <c r="G191" s="20" t="str">
        <f>IF($F$191="MANUAL",$D$191,IF($F$191="COMPUTED",$C$191,$E$191))</f>
        <v>-</v>
      </c>
      <c r="H191" s="19" t="s">
        <v>1087</v>
      </c>
      <c r="I191" s="19" t="s">
        <v>1921</v>
      </c>
      <c r="J191" s="19" t="s">
        <v>21</v>
      </c>
      <c r="K191" s="19"/>
      <c r="L191" s="19" t="s">
        <v>1001</v>
      </c>
      <c r="M191" s="19" t="s">
        <v>1985</v>
      </c>
      <c r="N191">
        <v>4</v>
      </c>
    </row>
    <row r="192" spans="1:14" ht="12.75" customHeight="1" outlineLevel="3" x14ac:dyDescent="0.3">
      <c r="A192" s="19" t="s">
        <v>1002</v>
      </c>
      <c r="B192" s="19" t="s">
        <v>1003</v>
      </c>
      <c r="C192" s="18" t="s">
        <v>24</v>
      </c>
      <c r="D192" s="18" t="s">
        <v>24</v>
      </c>
      <c r="E192" s="18" t="s">
        <v>24</v>
      </c>
      <c r="F192" s="20" t="str">
        <f>$F$190</f>
        <v>MANUAL</v>
      </c>
      <c r="G192" s="20" t="str">
        <f>IF($F$192="MANUAL",$D$192,IF($F$192="COMPUTED",$C$192,$E$192))</f>
        <v>-</v>
      </c>
      <c r="H192" s="19" t="s">
        <v>1088</v>
      </c>
      <c r="I192" s="19" t="s">
        <v>1923</v>
      </c>
      <c r="J192" s="19" t="s">
        <v>21</v>
      </c>
      <c r="K192" s="19"/>
      <c r="L192" s="19" t="s">
        <v>1001</v>
      </c>
      <c r="M192" s="19" t="s">
        <v>1986</v>
      </c>
      <c r="N192">
        <v>4</v>
      </c>
    </row>
    <row r="193" spans="1:14" ht="12.75" customHeight="1" outlineLevel="3" x14ac:dyDescent="0.3">
      <c r="A193" s="19" t="s">
        <v>1005</v>
      </c>
      <c r="B193" s="19" t="s">
        <v>1006</v>
      </c>
      <c r="C193" s="18" t="s">
        <v>24</v>
      </c>
      <c r="D193" s="18" t="s">
        <v>24</v>
      </c>
      <c r="E193" s="18" t="s">
        <v>24</v>
      </c>
      <c r="F193" s="20" t="str">
        <f>$F$190</f>
        <v>MANUAL</v>
      </c>
      <c r="G193" s="20" t="str">
        <f>IF($F$193="MANUAL",$D$193,IF($F$193="COMPUTED",$C$193,$E$193))</f>
        <v>-</v>
      </c>
      <c r="H193" s="19" t="s">
        <v>1089</v>
      </c>
      <c r="I193" s="19" t="s">
        <v>1925</v>
      </c>
      <c r="J193" s="19" t="s">
        <v>21</v>
      </c>
      <c r="K193" s="19"/>
      <c r="L193" s="19" t="s">
        <v>1001</v>
      </c>
      <c r="M193" s="19" t="s">
        <v>1987</v>
      </c>
      <c r="N193">
        <v>4</v>
      </c>
    </row>
    <row r="194" spans="1:14" ht="12.75" customHeight="1" outlineLevel="2" x14ac:dyDescent="0.3">
      <c r="A194" s="19" t="s">
        <v>1008</v>
      </c>
      <c r="B194" s="19" t="s">
        <v>1009</v>
      </c>
      <c r="C194" s="18" t="s">
        <v>24</v>
      </c>
      <c r="D194" s="18" t="s">
        <v>24</v>
      </c>
      <c r="E194" s="18" t="s">
        <v>24</v>
      </c>
      <c r="F194" s="18" t="s">
        <v>99</v>
      </c>
      <c r="G194" s="20" t="str">
        <f>IF($F$194="MANUAL",$D$194,IF($F$194="COMPUTED",$C$194,$E$194))</f>
        <v>-</v>
      </c>
      <c r="H194" s="19" t="s">
        <v>1090</v>
      </c>
      <c r="I194" s="19" t="s">
        <v>1011</v>
      </c>
      <c r="J194" s="19" t="s">
        <v>21</v>
      </c>
      <c r="K194" s="19"/>
      <c r="L194" s="19" t="s">
        <v>72</v>
      </c>
      <c r="M194" s="19" t="s">
        <v>1988</v>
      </c>
      <c r="N194">
        <v>3</v>
      </c>
    </row>
    <row r="195" spans="1:14" ht="12.75" customHeight="1" outlineLevel="2" x14ac:dyDescent="0.3">
      <c r="A195" s="19" t="s">
        <v>1012</v>
      </c>
      <c r="B195" s="19" t="s">
        <v>1013</v>
      </c>
      <c r="C195" s="18" t="s">
        <v>24</v>
      </c>
      <c r="D195" s="18" t="s">
        <v>24</v>
      </c>
      <c r="E195" s="18" t="s">
        <v>24</v>
      </c>
      <c r="F195" s="18" t="s">
        <v>99</v>
      </c>
      <c r="G195" s="20" t="str">
        <f>IF($F$195="MANUAL",$D$195,IF($F$195="COMPUTED",$C$195,$E$195))</f>
        <v>-</v>
      </c>
      <c r="H195" s="19" t="s">
        <v>1091</v>
      </c>
      <c r="I195" s="19" t="s">
        <v>1015</v>
      </c>
      <c r="J195" s="19" t="s">
        <v>21</v>
      </c>
      <c r="K195" s="19"/>
      <c r="L195" s="19" t="s">
        <v>72</v>
      </c>
      <c r="M195" s="19" t="s">
        <v>1989</v>
      </c>
      <c r="N195">
        <v>3</v>
      </c>
    </row>
    <row r="196" spans="1:14" ht="12.75" customHeight="1" outlineLevel="2" x14ac:dyDescent="0.3">
      <c r="A196" s="19" t="s">
        <v>989</v>
      </c>
      <c r="B196" s="19" t="s">
        <v>32</v>
      </c>
      <c r="C196" s="18" t="s">
        <v>24</v>
      </c>
      <c r="D196" s="18" t="s">
        <v>24</v>
      </c>
      <c r="E196" s="18" t="s">
        <v>24</v>
      </c>
      <c r="F196" s="18" t="s">
        <v>99</v>
      </c>
      <c r="G196" s="20" t="str">
        <f>IF($F$196="MANUAL",$D$196,IF($F$196="COMPUTED",$C$196,$E$196))</f>
        <v>-</v>
      </c>
      <c r="H196" s="19" t="s">
        <v>1092</v>
      </c>
      <c r="I196" s="19" t="s">
        <v>33</v>
      </c>
      <c r="J196" s="19" t="s">
        <v>21</v>
      </c>
      <c r="K196" s="19"/>
      <c r="L196" s="19" t="s">
        <v>72</v>
      </c>
      <c r="M196" s="19" t="s">
        <v>1990</v>
      </c>
      <c r="N196">
        <v>3</v>
      </c>
    </row>
    <row r="197" spans="1:14" ht="12.75" customHeight="1" outlineLevel="2" x14ac:dyDescent="0.3">
      <c r="A197" s="19" t="s">
        <v>1017</v>
      </c>
      <c r="B197" s="19" t="s">
        <v>1018</v>
      </c>
      <c r="C197" s="20"/>
      <c r="D197" s="19"/>
      <c r="E197" s="19"/>
      <c r="F197" s="18" t="s">
        <v>99</v>
      </c>
      <c r="G197" s="20"/>
      <c r="H197" s="19" t="s">
        <v>1093</v>
      </c>
      <c r="I197" s="19" t="s">
        <v>1018</v>
      </c>
      <c r="J197" s="19" t="s">
        <v>21</v>
      </c>
      <c r="K197" s="19"/>
      <c r="L197" s="19" t="s">
        <v>997</v>
      </c>
      <c r="M197" s="19" t="s">
        <v>1991</v>
      </c>
      <c r="N197">
        <v>3</v>
      </c>
    </row>
    <row r="198" spans="1:14" ht="12.75" customHeight="1" outlineLevel="3" x14ac:dyDescent="0.3">
      <c r="A198" s="19" t="s">
        <v>1020</v>
      </c>
      <c r="B198" s="19" t="s">
        <v>1021</v>
      </c>
      <c r="C198" s="18" t="s">
        <v>24</v>
      </c>
      <c r="D198" s="18" t="s">
        <v>24</v>
      </c>
      <c r="E198" s="18" t="s">
        <v>24</v>
      </c>
      <c r="F198" s="20" t="str">
        <f t="shared" ref="F198:F206" si="2">$F$197</f>
        <v>MANUAL</v>
      </c>
      <c r="G198" s="20" t="str">
        <f>IF($F$198="MANUAL",$D$198,IF($F$198="COMPUTED",$C$198,$E$198))</f>
        <v>-</v>
      </c>
      <c r="H198" s="19" t="s">
        <v>1094</v>
      </c>
      <c r="I198" s="19" t="s">
        <v>1023</v>
      </c>
      <c r="J198" s="19" t="s">
        <v>21</v>
      </c>
      <c r="K198" s="19"/>
      <c r="L198" s="19" t="s">
        <v>1001</v>
      </c>
      <c r="M198" s="19" t="s">
        <v>1992</v>
      </c>
      <c r="N198">
        <v>4</v>
      </c>
    </row>
    <row r="199" spans="1:14" ht="12.75" customHeight="1" outlineLevel="3" x14ac:dyDescent="0.3">
      <c r="A199" s="19" t="s">
        <v>1024</v>
      </c>
      <c r="B199" s="19" t="s">
        <v>1025</v>
      </c>
      <c r="C199" s="18" t="s">
        <v>24</v>
      </c>
      <c r="D199" s="18" t="s">
        <v>24</v>
      </c>
      <c r="E199" s="18" t="s">
        <v>24</v>
      </c>
      <c r="F199" s="20" t="str">
        <f t="shared" si="2"/>
        <v>MANUAL</v>
      </c>
      <c r="G199" s="20" t="str">
        <f>IF($F$199="MANUAL",$D$199,IF($F$199="COMPUTED",$C$199,$E$199))</f>
        <v>-</v>
      </c>
      <c r="H199" s="19" t="s">
        <v>1095</v>
      </c>
      <c r="I199" s="19" t="s">
        <v>1023</v>
      </c>
      <c r="J199" s="19" t="s">
        <v>21</v>
      </c>
      <c r="K199" s="19"/>
      <c r="L199" s="19" t="s">
        <v>1001</v>
      </c>
      <c r="M199" s="19" t="s">
        <v>1993</v>
      </c>
      <c r="N199">
        <v>4</v>
      </c>
    </row>
    <row r="200" spans="1:14" ht="12.75" customHeight="1" outlineLevel="3" x14ac:dyDescent="0.3">
      <c r="A200" s="19" t="s">
        <v>1027</v>
      </c>
      <c r="B200" s="19" t="s">
        <v>1028</v>
      </c>
      <c r="C200" s="18" t="s">
        <v>24</v>
      </c>
      <c r="D200" s="18" t="s">
        <v>24</v>
      </c>
      <c r="E200" s="18" t="s">
        <v>24</v>
      </c>
      <c r="F200" s="20" t="str">
        <f t="shared" si="2"/>
        <v>MANUAL</v>
      </c>
      <c r="G200" s="20" t="str">
        <f>IF($F$200="MANUAL",$D$200,IF($F$200="COMPUTED",$C$200,$E$200))</f>
        <v>-</v>
      </c>
      <c r="H200" s="19" t="s">
        <v>1096</v>
      </c>
      <c r="I200" s="19" t="s">
        <v>1023</v>
      </c>
      <c r="J200" s="19" t="s">
        <v>21</v>
      </c>
      <c r="K200" s="19"/>
      <c r="L200" s="19" t="s">
        <v>1001</v>
      </c>
      <c r="M200" s="19" t="s">
        <v>1994</v>
      </c>
      <c r="N200">
        <v>4</v>
      </c>
    </row>
    <row r="201" spans="1:14" ht="12.75" customHeight="1" outlineLevel="3" x14ac:dyDescent="0.3">
      <c r="A201" s="19" t="s">
        <v>1030</v>
      </c>
      <c r="B201" s="19" t="s">
        <v>1031</v>
      </c>
      <c r="C201" s="18" t="s">
        <v>24</v>
      </c>
      <c r="D201" s="18" t="s">
        <v>24</v>
      </c>
      <c r="E201" s="18" t="s">
        <v>24</v>
      </c>
      <c r="F201" s="20" t="str">
        <f t="shared" si="2"/>
        <v>MANUAL</v>
      </c>
      <c r="G201" s="20" t="str">
        <f>IF($F$201="MANUAL",$D$201,IF($F$201="COMPUTED",$C$201,$E$201))</f>
        <v>-</v>
      </c>
      <c r="H201" s="19" t="s">
        <v>1097</v>
      </c>
      <c r="I201" s="19" t="s">
        <v>1023</v>
      </c>
      <c r="J201" s="19" t="s">
        <v>21</v>
      </c>
      <c r="K201" s="19"/>
      <c r="L201" s="19" t="s">
        <v>1001</v>
      </c>
      <c r="M201" s="19" t="s">
        <v>1995</v>
      </c>
      <c r="N201">
        <v>4</v>
      </c>
    </row>
    <row r="202" spans="1:14" ht="12.75" customHeight="1" outlineLevel="3" x14ac:dyDescent="0.3">
      <c r="A202" s="19" t="s">
        <v>1033</v>
      </c>
      <c r="B202" s="19" t="s">
        <v>1034</v>
      </c>
      <c r="C202" s="18" t="s">
        <v>24</v>
      </c>
      <c r="D202" s="18" t="s">
        <v>24</v>
      </c>
      <c r="E202" s="18" t="s">
        <v>24</v>
      </c>
      <c r="F202" s="20" t="str">
        <f t="shared" si="2"/>
        <v>MANUAL</v>
      </c>
      <c r="G202" s="20" t="str">
        <f>IF($F$202="MANUAL",$D$202,IF($F$202="COMPUTED",$C$202,$E$202))</f>
        <v>-</v>
      </c>
      <c r="H202" s="19" t="s">
        <v>1098</v>
      </c>
      <c r="I202" s="19" t="s">
        <v>1023</v>
      </c>
      <c r="J202" s="19" t="s">
        <v>21</v>
      </c>
      <c r="K202" s="19"/>
      <c r="L202" s="19" t="s">
        <v>1001</v>
      </c>
      <c r="M202" s="19" t="s">
        <v>1996</v>
      </c>
      <c r="N202">
        <v>4</v>
      </c>
    </row>
    <row r="203" spans="1:14" ht="12.75" customHeight="1" outlineLevel="3" x14ac:dyDescent="0.3">
      <c r="A203" s="19" t="s">
        <v>1036</v>
      </c>
      <c r="B203" s="19" t="s">
        <v>1037</v>
      </c>
      <c r="C203" s="18" t="s">
        <v>24</v>
      </c>
      <c r="D203" s="18" t="s">
        <v>24</v>
      </c>
      <c r="E203" s="18" t="s">
        <v>24</v>
      </c>
      <c r="F203" s="20" t="str">
        <f t="shared" si="2"/>
        <v>MANUAL</v>
      </c>
      <c r="G203" s="20" t="str">
        <f>IF($F$203="MANUAL",$D$203,IF($F$203="COMPUTED",$C$203,$E$203))</f>
        <v>-</v>
      </c>
      <c r="H203" s="19" t="s">
        <v>1099</v>
      </c>
      <c r="I203" s="19" t="s">
        <v>1023</v>
      </c>
      <c r="J203" s="19" t="s">
        <v>21</v>
      </c>
      <c r="K203" s="19"/>
      <c r="L203" s="19" t="s">
        <v>1001</v>
      </c>
      <c r="M203" s="19" t="s">
        <v>1997</v>
      </c>
      <c r="N203">
        <v>4</v>
      </c>
    </row>
    <row r="204" spans="1:14" ht="12.75" customHeight="1" outlineLevel="3" x14ac:dyDescent="0.3">
      <c r="A204" s="19" t="s">
        <v>1039</v>
      </c>
      <c r="B204" s="19" t="s">
        <v>1040</v>
      </c>
      <c r="C204" s="18" t="s">
        <v>24</v>
      </c>
      <c r="D204" s="18" t="s">
        <v>24</v>
      </c>
      <c r="E204" s="18" t="s">
        <v>24</v>
      </c>
      <c r="F204" s="20" t="str">
        <f t="shared" si="2"/>
        <v>MANUAL</v>
      </c>
      <c r="G204" s="20" t="str">
        <f>IF($F$204="MANUAL",$D$204,IF($F$204="COMPUTED",$C$204,$E$204))</f>
        <v>-</v>
      </c>
      <c r="H204" s="19" t="s">
        <v>1100</v>
      </c>
      <c r="I204" s="19" t="s">
        <v>1023</v>
      </c>
      <c r="J204" s="19" t="s">
        <v>21</v>
      </c>
      <c r="K204" s="19"/>
      <c r="L204" s="19" t="s">
        <v>1001</v>
      </c>
      <c r="M204" s="19" t="s">
        <v>1998</v>
      </c>
      <c r="N204">
        <v>4</v>
      </c>
    </row>
    <row r="205" spans="1:14" ht="12.75" customHeight="1" outlineLevel="3" x14ac:dyDescent="0.3">
      <c r="A205" s="19" t="s">
        <v>1042</v>
      </c>
      <c r="B205" s="19" t="s">
        <v>1043</v>
      </c>
      <c r="C205" s="18" t="s">
        <v>24</v>
      </c>
      <c r="D205" s="18" t="s">
        <v>24</v>
      </c>
      <c r="E205" s="18" t="s">
        <v>24</v>
      </c>
      <c r="F205" s="20" t="str">
        <f t="shared" si="2"/>
        <v>MANUAL</v>
      </c>
      <c r="G205" s="20" t="str">
        <f>IF($F$205="MANUAL",$D$205,IF($F$205="COMPUTED",$C$205,$E$205))</f>
        <v>-</v>
      </c>
      <c r="H205" s="19" t="s">
        <v>1101</v>
      </c>
      <c r="I205" s="19" t="s">
        <v>1023</v>
      </c>
      <c r="J205" s="19" t="s">
        <v>21</v>
      </c>
      <c r="K205" s="19"/>
      <c r="L205" s="19" t="s">
        <v>1001</v>
      </c>
      <c r="M205" s="19" t="s">
        <v>1999</v>
      </c>
      <c r="N205">
        <v>4</v>
      </c>
    </row>
    <row r="206" spans="1:14" ht="12.75" customHeight="1" outlineLevel="3" x14ac:dyDescent="0.3">
      <c r="A206" s="19" t="s">
        <v>1045</v>
      </c>
      <c r="B206" s="19" t="s">
        <v>1046</v>
      </c>
      <c r="C206" s="18" t="s">
        <v>24</v>
      </c>
      <c r="D206" s="18" t="s">
        <v>24</v>
      </c>
      <c r="E206" s="18" t="s">
        <v>24</v>
      </c>
      <c r="F206" s="20" t="str">
        <f t="shared" si="2"/>
        <v>MANUAL</v>
      </c>
      <c r="G206" s="20" t="str">
        <f>IF($F$206="MANUAL",$D$206,IF($F$206="COMPUTED",$C$206,$E$206))</f>
        <v>-</v>
      </c>
      <c r="H206" s="19" t="s">
        <v>1102</v>
      </c>
      <c r="I206" s="19" t="s">
        <v>1023</v>
      </c>
      <c r="J206" s="19" t="s">
        <v>21</v>
      </c>
      <c r="K206" s="19"/>
      <c r="L206" s="19" t="s">
        <v>1001</v>
      </c>
      <c r="M206" s="19" t="s">
        <v>2000</v>
      </c>
      <c r="N206">
        <v>4</v>
      </c>
    </row>
    <row r="207" spans="1:14" ht="12.75" customHeight="1" outlineLevel="2" x14ac:dyDescent="0.3">
      <c r="A207" s="19" t="s">
        <v>1048</v>
      </c>
      <c r="B207" s="19" t="s">
        <v>1049</v>
      </c>
      <c r="C207" s="18" t="s">
        <v>24</v>
      </c>
      <c r="D207" s="12" t="s">
        <v>24</v>
      </c>
      <c r="E207" s="12" t="s">
        <v>24</v>
      </c>
      <c r="F207" s="18" t="s">
        <v>99</v>
      </c>
      <c r="G207" s="20" t="str">
        <f>IF($F$207="MANUAL",$D$207,IF($F$207="COMPUTED",$C$207,$E$207))</f>
        <v>-</v>
      </c>
      <c r="H207" s="19" t="s">
        <v>1103</v>
      </c>
      <c r="I207" s="19" t="s">
        <v>1049</v>
      </c>
      <c r="J207" s="19" t="s">
        <v>21</v>
      </c>
      <c r="K207" s="19"/>
      <c r="L207" s="19" t="s">
        <v>72</v>
      </c>
      <c r="M207" s="19" t="s">
        <v>2001</v>
      </c>
      <c r="N207">
        <v>3</v>
      </c>
    </row>
    <row r="208" spans="1:14" ht="12.75" customHeight="1" outlineLevel="3" x14ac:dyDescent="0.3">
      <c r="A208" s="19" t="s">
        <v>1051</v>
      </c>
      <c r="B208" s="19" t="s">
        <v>1052</v>
      </c>
      <c r="C208" s="18" t="s">
        <v>24</v>
      </c>
      <c r="D208" s="12" t="s">
        <v>24</v>
      </c>
      <c r="E208" s="12" t="s">
        <v>24</v>
      </c>
      <c r="F208" s="18" t="s">
        <v>99</v>
      </c>
      <c r="G208" s="20" t="str">
        <f>IF($F$208="MANUAL",$D$208,IF($F$208="COMPUTED",$C$208,$E$208))</f>
        <v>-</v>
      </c>
      <c r="H208" s="19" t="s">
        <v>1104</v>
      </c>
      <c r="I208" s="19" t="s">
        <v>1054</v>
      </c>
      <c r="J208" s="19"/>
      <c r="K208" s="19"/>
      <c r="L208" s="19" t="s">
        <v>72</v>
      </c>
      <c r="M208" s="19" t="s">
        <v>2002</v>
      </c>
      <c r="N208">
        <v>4</v>
      </c>
    </row>
    <row r="209" spans="1:14" ht="12.75" customHeight="1" outlineLevel="3" x14ac:dyDescent="0.3">
      <c r="A209" s="19" t="s">
        <v>1055</v>
      </c>
      <c r="B209" s="19" t="s">
        <v>1056</v>
      </c>
      <c r="C209" s="18" t="s">
        <v>24</v>
      </c>
      <c r="D209" s="12" t="s">
        <v>24</v>
      </c>
      <c r="E209" s="12" t="s">
        <v>24</v>
      </c>
      <c r="F209" s="18" t="s">
        <v>99</v>
      </c>
      <c r="G209" s="20" t="str">
        <f>IF($F$209="MANUAL",$D$209,IF($F$209="COMPUTED",$C$209,$E$209))</f>
        <v>-</v>
      </c>
      <c r="H209" s="19" t="s">
        <v>1105</v>
      </c>
      <c r="I209" s="19" t="s">
        <v>1054</v>
      </c>
      <c r="J209" s="19"/>
      <c r="K209" s="19"/>
      <c r="L209" s="19" t="s">
        <v>72</v>
      </c>
      <c r="M209" s="19" t="s">
        <v>2003</v>
      </c>
      <c r="N209">
        <v>4</v>
      </c>
    </row>
    <row r="210" spans="1:14" ht="12.75" customHeight="1" outlineLevel="3" x14ac:dyDescent="0.3">
      <c r="A210" s="19" t="s">
        <v>1058</v>
      </c>
      <c r="B210" s="19" t="s">
        <v>1059</v>
      </c>
      <c r="C210" s="18" t="s">
        <v>24</v>
      </c>
      <c r="D210" s="12" t="s">
        <v>24</v>
      </c>
      <c r="E210" s="12" t="s">
        <v>24</v>
      </c>
      <c r="F210" s="18" t="s">
        <v>99</v>
      </c>
      <c r="G210" s="20" t="str">
        <f>IF($F$210="MANUAL",$D$210,IF($F$210="COMPUTED",$C$210,$E$210))</f>
        <v>-</v>
      </c>
      <c r="H210" s="19" t="s">
        <v>1106</v>
      </c>
      <c r="I210" s="19" t="s">
        <v>1054</v>
      </c>
      <c r="J210" s="19"/>
      <c r="K210" s="19"/>
      <c r="L210" s="19" t="s">
        <v>72</v>
      </c>
      <c r="M210" s="19" t="s">
        <v>2004</v>
      </c>
      <c r="N210">
        <v>4</v>
      </c>
    </row>
    <row r="211" spans="1:14" ht="12.75" customHeight="1" outlineLevel="2" x14ac:dyDescent="0.3">
      <c r="A211" s="19" t="s">
        <v>639</v>
      </c>
      <c r="B211" s="19" t="s">
        <v>640</v>
      </c>
      <c r="C211" s="18">
        <v>0</v>
      </c>
      <c r="D211" s="18" t="s">
        <v>24</v>
      </c>
      <c r="E211" s="18" t="s">
        <v>24</v>
      </c>
      <c r="F211" s="18" t="s">
        <v>70</v>
      </c>
      <c r="G211" s="20">
        <f>IF($F$211="MANUAL",$D$211,IF($F$211="COMPUTED",$C$211,$E$211))</f>
        <v>0</v>
      </c>
      <c r="H211" s="19" t="s">
        <v>951</v>
      </c>
      <c r="I211" s="19" t="s">
        <v>636</v>
      </c>
      <c r="J211" s="19"/>
      <c r="K211" s="19"/>
      <c r="L211" s="19" t="s">
        <v>72</v>
      </c>
      <c r="M211" s="19" t="s">
        <v>2005</v>
      </c>
      <c r="N211">
        <v>3</v>
      </c>
    </row>
    <row r="212" spans="1:14" ht="12.75" customHeight="1" outlineLevel="2" x14ac:dyDescent="0.3">
      <c r="A212" s="19" t="s">
        <v>641</v>
      </c>
      <c r="B212" s="19" t="s">
        <v>642</v>
      </c>
      <c r="C212" s="18">
        <v>787.5</v>
      </c>
      <c r="D212" s="18" t="s">
        <v>24</v>
      </c>
      <c r="E212" s="18" t="s">
        <v>24</v>
      </c>
      <c r="F212" s="18" t="s">
        <v>70</v>
      </c>
      <c r="G212" s="20">
        <f>IF($F$212="MANUAL",$D$212,IF($F$212="COMPUTED",$C$212,$E$212))</f>
        <v>787.5</v>
      </c>
      <c r="H212" s="19" t="s">
        <v>952</v>
      </c>
      <c r="I212" s="19" t="s">
        <v>636</v>
      </c>
      <c r="J212" s="19"/>
      <c r="K212" s="19"/>
      <c r="L212" s="19" t="s">
        <v>72</v>
      </c>
      <c r="M212" s="19" t="s">
        <v>2006</v>
      </c>
      <c r="N212">
        <v>3</v>
      </c>
    </row>
    <row r="213" spans="1:14" ht="12.75" customHeight="1" outlineLevel="2" x14ac:dyDescent="0.3">
      <c r="A213" s="19" t="s">
        <v>820</v>
      </c>
      <c r="B213" s="19" t="s">
        <v>821</v>
      </c>
      <c r="C213" s="18">
        <v>787.5</v>
      </c>
      <c r="D213" s="18" t="s">
        <v>24</v>
      </c>
      <c r="E213" s="18" t="s">
        <v>24</v>
      </c>
      <c r="F213" s="18" t="s">
        <v>70</v>
      </c>
      <c r="G213" s="20">
        <f>IF($F$213="MANUAL",$D$213,IF($F$213="COMPUTED",$C$213,$E$213))</f>
        <v>787.5</v>
      </c>
      <c r="H213" s="19" t="s">
        <v>953</v>
      </c>
      <c r="I213" s="19" t="s">
        <v>636</v>
      </c>
      <c r="J213" s="19"/>
      <c r="K213" s="19"/>
      <c r="L213" s="19" t="s">
        <v>72</v>
      </c>
      <c r="M213" s="19" t="s">
        <v>2007</v>
      </c>
      <c r="N213">
        <v>3</v>
      </c>
    </row>
    <row r="214" spans="1:14" ht="12.75" customHeight="1" x14ac:dyDescent="0.3">
      <c r="A214" s="19" t="s">
        <v>158</v>
      </c>
      <c r="B214" s="19" t="s">
        <v>159</v>
      </c>
      <c r="C214" s="20"/>
      <c r="D214" s="20"/>
      <c r="E214" s="20"/>
      <c r="F214" s="20"/>
      <c r="G214" s="20"/>
      <c r="H214" s="19" t="s">
        <v>159</v>
      </c>
      <c r="I214" s="19"/>
      <c r="J214" s="19" t="s">
        <v>21</v>
      </c>
      <c r="K214" s="19" t="s">
        <v>54</v>
      </c>
      <c r="L214" s="19" t="s">
        <v>67</v>
      </c>
      <c r="M214" s="19" t="s">
        <v>2008</v>
      </c>
      <c r="N214">
        <v>1</v>
      </c>
    </row>
    <row r="215" spans="1:14" ht="12.75" customHeight="1" outlineLevel="1" x14ac:dyDescent="0.3">
      <c r="A215" s="19" t="s">
        <v>35</v>
      </c>
      <c r="B215" s="19" t="s">
        <v>36</v>
      </c>
      <c r="C215" s="18">
        <v>350</v>
      </c>
      <c r="D215" s="18">
        <v>400</v>
      </c>
      <c r="E215" s="18" t="s">
        <v>24</v>
      </c>
      <c r="F215" s="18" t="s">
        <v>99</v>
      </c>
      <c r="G215" s="20">
        <f>IF($F$215="MANUAL",$D$215,IF($F$215="COMPUTED",$C$215,$E$215))</f>
        <v>400</v>
      </c>
      <c r="H215" s="19" t="s">
        <v>504</v>
      </c>
      <c r="I215" s="19" t="s">
        <v>37</v>
      </c>
      <c r="J215" s="19" t="s">
        <v>21</v>
      </c>
      <c r="K215" s="19"/>
      <c r="L215" s="19" t="s">
        <v>72</v>
      </c>
      <c r="M215" s="19" t="s">
        <v>2009</v>
      </c>
      <c r="N215">
        <v>2</v>
      </c>
    </row>
    <row r="216" spans="1:14" ht="12.75" customHeight="1" outlineLevel="1" x14ac:dyDescent="0.3">
      <c r="A216" s="19" t="s">
        <v>38</v>
      </c>
      <c r="B216" s="19" t="s">
        <v>39</v>
      </c>
      <c r="C216" s="18" t="s">
        <v>24</v>
      </c>
      <c r="D216" s="18">
        <v>5</v>
      </c>
      <c r="E216" s="18" t="s">
        <v>24</v>
      </c>
      <c r="F216" s="18" t="s">
        <v>99</v>
      </c>
      <c r="G216" s="20">
        <f>IF($F$216="MANUAL",$D$216,IF($F$216="COMPUTED",$C$216,$E$216))</f>
        <v>5</v>
      </c>
      <c r="H216" s="19" t="s">
        <v>1107</v>
      </c>
      <c r="I216" s="19" t="s">
        <v>40</v>
      </c>
      <c r="J216" s="19" t="s">
        <v>21</v>
      </c>
      <c r="K216" s="19"/>
      <c r="L216" s="19" t="s">
        <v>72</v>
      </c>
      <c r="M216" s="19" t="s">
        <v>2010</v>
      </c>
      <c r="N216">
        <v>2</v>
      </c>
    </row>
    <row r="217" spans="1:14" ht="12.75" customHeight="1" outlineLevel="1" x14ac:dyDescent="0.3">
      <c r="A217" s="19" t="s">
        <v>633</v>
      </c>
      <c r="B217" s="19" t="s">
        <v>634</v>
      </c>
      <c r="C217" s="18">
        <v>420</v>
      </c>
      <c r="D217" s="18" t="s">
        <v>24</v>
      </c>
      <c r="E217" s="18" t="s">
        <v>24</v>
      </c>
      <c r="F217" s="18" t="s">
        <v>70</v>
      </c>
      <c r="G217" s="20">
        <f>IF($F$217="MANUAL",$D$217,IF($F$217="COMPUTED",$C$217,$E$217))</f>
        <v>420</v>
      </c>
      <c r="H217" s="19" t="s">
        <v>645</v>
      </c>
      <c r="I217" s="19" t="s">
        <v>636</v>
      </c>
      <c r="J217" s="19" t="s">
        <v>21</v>
      </c>
      <c r="K217" s="19"/>
      <c r="L217" s="19" t="s">
        <v>72</v>
      </c>
      <c r="M217" s="19" t="s">
        <v>2011</v>
      </c>
      <c r="N217">
        <v>2</v>
      </c>
    </row>
    <row r="218" spans="1:14" ht="12.75" customHeight="1" outlineLevel="1" x14ac:dyDescent="0.3">
      <c r="A218" s="19" t="s">
        <v>68</v>
      </c>
      <c r="B218" s="19"/>
      <c r="C218" s="20"/>
      <c r="D218" s="20"/>
      <c r="E218" s="20"/>
      <c r="F218" s="20"/>
      <c r="G218" s="20"/>
      <c r="H218" s="19"/>
      <c r="I218" s="19"/>
      <c r="J218" s="19"/>
      <c r="K218" s="19"/>
      <c r="L218" s="19" t="s">
        <v>69</v>
      </c>
      <c r="M218" s="19" t="s">
        <v>2012</v>
      </c>
      <c r="N218">
        <v>2</v>
      </c>
    </row>
    <row r="219" spans="1:14" ht="12.75" customHeight="1" outlineLevel="2" x14ac:dyDescent="0.3">
      <c r="A219" s="19" t="s">
        <v>51</v>
      </c>
      <c r="B219" s="19" t="s">
        <v>23</v>
      </c>
      <c r="C219" s="18" t="s">
        <v>24</v>
      </c>
      <c r="D219" s="18">
        <v>13.5</v>
      </c>
      <c r="E219" s="18" t="s">
        <v>24</v>
      </c>
      <c r="F219" s="18" t="s">
        <v>99</v>
      </c>
      <c r="G219" s="20">
        <f>IF($F$219="MANUAL",$D$219,IF($F$219="COMPUTED",$C$219,$E$219))</f>
        <v>13.5</v>
      </c>
      <c r="H219" s="19" t="s">
        <v>160</v>
      </c>
      <c r="I219" s="19" t="s">
        <v>25</v>
      </c>
      <c r="J219" s="19" t="s">
        <v>21</v>
      </c>
      <c r="K219" s="19"/>
      <c r="L219" s="19" t="s">
        <v>72</v>
      </c>
      <c r="M219" s="19" t="s">
        <v>2013</v>
      </c>
      <c r="N219">
        <v>3</v>
      </c>
    </row>
    <row r="220" spans="1:14" ht="12.75" customHeight="1" outlineLevel="2" x14ac:dyDescent="0.3">
      <c r="A220" s="19" t="s">
        <v>52</v>
      </c>
      <c r="B220" s="19" t="s">
        <v>26</v>
      </c>
      <c r="C220" s="18" t="s">
        <v>24</v>
      </c>
      <c r="D220" s="18">
        <v>4</v>
      </c>
      <c r="E220" s="18" t="s">
        <v>24</v>
      </c>
      <c r="F220" s="18" t="s">
        <v>99</v>
      </c>
      <c r="G220" s="20">
        <f>IF($F$220="MANUAL",$D$220,IF($F$220="COMPUTED",$C$220,$E$220))</f>
        <v>4</v>
      </c>
      <c r="H220" s="19" t="s">
        <v>161</v>
      </c>
      <c r="I220" s="19" t="s">
        <v>27</v>
      </c>
      <c r="J220" s="19" t="s">
        <v>21</v>
      </c>
      <c r="K220" s="19"/>
      <c r="L220" s="19" t="s">
        <v>72</v>
      </c>
      <c r="M220" s="19" t="s">
        <v>2014</v>
      </c>
      <c r="N220">
        <v>3</v>
      </c>
    </row>
    <row r="221" spans="1:14" ht="12.75" customHeight="1" outlineLevel="2" x14ac:dyDescent="0.3">
      <c r="A221" s="19" t="s">
        <v>53</v>
      </c>
      <c r="B221" s="19" t="s">
        <v>28</v>
      </c>
      <c r="C221" s="18" t="s">
        <v>24</v>
      </c>
      <c r="D221" s="18">
        <v>3.5</v>
      </c>
      <c r="E221" s="18" t="s">
        <v>24</v>
      </c>
      <c r="F221" s="18" t="s">
        <v>99</v>
      </c>
      <c r="G221" s="20">
        <f>IF($F$221="MANUAL",$D$221,IF($F$221="COMPUTED",$C$221,$E$221))</f>
        <v>3.5</v>
      </c>
      <c r="H221" s="19" t="s">
        <v>162</v>
      </c>
      <c r="I221" s="19" t="s">
        <v>29</v>
      </c>
      <c r="J221" s="19" t="s">
        <v>21</v>
      </c>
      <c r="K221" s="19"/>
      <c r="L221" s="19" t="s">
        <v>72</v>
      </c>
      <c r="M221" s="19" t="s">
        <v>2015</v>
      </c>
      <c r="N221">
        <v>3</v>
      </c>
    </row>
    <row r="222" spans="1:14" ht="12.75" customHeight="1" outlineLevel="1" x14ac:dyDescent="0.3">
      <c r="A222" s="19" t="s">
        <v>994</v>
      </c>
      <c r="B222" s="19"/>
      <c r="C222" s="20"/>
      <c r="D222" s="20"/>
      <c r="E222" s="20"/>
      <c r="F222" s="20"/>
      <c r="G222" s="20"/>
      <c r="H222" s="19"/>
      <c r="I222" s="19"/>
      <c r="J222" s="19"/>
      <c r="K222" s="19"/>
      <c r="L222" s="19" t="s">
        <v>69</v>
      </c>
      <c r="M222" s="19" t="s">
        <v>2016</v>
      </c>
      <c r="N222">
        <v>2</v>
      </c>
    </row>
    <row r="223" spans="1:14" ht="12.75" customHeight="1" outlineLevel="2" x14ac:dyDescent="0.3">
      <c r="A223" s="19" t="s">
        <v>1919</v>
      </c>
      <c r="B223" s="19" t="s">
        <v>995</v>
      </c>
      <c r="C223" s="20"/>
      <c r="D223" s="19"/>
      <c r="E223" s="19"/>
      <c r="F223" s="18" t="s">
        <v>99</v>
      </c>
      <c r="G223" s="20"/>
      <c r="H223" s="19" t="s">
        <v>1108</v>
      </c>
      <c r="I223" s="19" t="s">
        <v>995</v>
      </c>
      <c r="J223" s="19" t="s">
        <v>21</v>
      </c>
      <c r="K223" s="19"/>
      <c r="L223" s="19" t="s">
        <v>997</v>
      </c>
      <c r="M223" s="19" t="s">
        <v>2017</v>
      </c>
      <c r="N223">
        <v>3</v>
      </c>
    </row>
    <row r="224" spans="1:14" ht="12.75" customHeight="1" outlineLevel="3" x14ac:dyDescent="0.3">
      <c r="A224" s="19" t="s">
        <v>998</v>
      </c>
      <c r="B224" s="19" t="s">
        <v>999</v>
      </c>
      <c r="C224" s="18" t="s">
        <v>24</v>
      </c>
      <c r="D224" s="18" t="s">
        <v>24</v>
      </c>
      <c r="E224" s="18" t="s">
        <v>24</v>
      </c>
      <c r="F224" s="20" t="str">
        <f>$F$223</f>
        <v>MANUAL</v>
      </c>
      <c r="G224" s="20" t="str">
        <f>IF($F$224="MANUAL",$D$224,IF($F$224="COMPUTED",$C$224,$E$224))</f>
        <v>-</v>
      </c>
      <c r="H224" s="19" t="s">
        <v>1109</v>
      </c>
      <c r="I224" s="19" t="s">
        <v>1921</v>
      </c>
      <c r="J224" s="19" t="s">
        <v>21</v>
      </c>
      <c r="K224" s="19"/>
      <c r="L224" s="19" t="s">
        <v>1001</v>
      </c>
      <c r="M224" s="19" t="s">
        <v>2018</v>
      </c>
      <c r="N224">
        <v>4</v>
      </c>
    </row>
    <row r="225" spans="1:14" ht="12.75" customHeight="1" outlineLevel="3" x14ac:dyDescent="0.3">
      <c r="A225" s="19" t="s">
        <v>1002</v>
      </c>
      <c r="B225" s="19" t="s">
        <v>1003</v>
      </c>
      <c r="C225" s="18" t="s">
        <v>24</v>
      </c>
      <c r="D225" s="18" t="s">
        <v>24</v>
      </c>
      <c r="E225" s="18" t="s">
        <v>24</v>
      </c>
      <c r="F225" s="20" t="str">
        <f>$F$223</f>
        <v>MANUAL</v>
      </c>
      <c r="G225" s="20" t="str">
        <f>IF($F$225="MANUAL",$D$225,IF($F$225="COMPUTED",$C$225,$E$225))</f>
        <v>-</v>
      </c>
      <c r="H225" s="19" t="s">
        <v>1110</v>
      </c>
      <c r="I225" s="19" t="s">
        <v>1923</v>
      </c>
      <c r="J225" s="19" t="s">
        <v>21</v>
      </c>
      <c r="K225" s="19"/>
      <c r="L225" s="19" t="s">
        <v>1001</v>
      </c>
      <c r="M225" s="19" t="s">
        <v>2019</v>
      </c>
      <c r="N225">
        <v>4</v>
      </c>
    </row>
    <row r="226" spans="1:14" ht="12.75" customHeight="1" outlineLevel="3" x14ac:dyDescent="0.3">
      <c r="A226" s="19" t="s">
        <v>1005</v>
      </c>
      <c r="B226" s="19" t="s">
        <v>1006</v>
      </c>
      <c r="C226" s="18" t="s">
        <v>24</v>
      </c>
      <c r="D226" s="18" t="s">
        <v>24</v>
      </c>
      <c r="E226" s="18" t="s">
        <v>24</v>
      </c>
      <c r="F226" s="20" t="str">
        <f>$F$223</f>
        <v>MANUAL</v>
      </c>
      <c r="G226" s="20" t="str">
        <f>IF($F$226="MANUAL",$D$226,IF($F$226="COMPUTED",$C$226,$E$226))</f>
        <v>-</v>
      </c>
      <c r="H226" s="19" t="s">
        <v>1111</v>
      </c>
      <c r="I226" s="19" t="s">
        <v>1925</v>
      </c>
      <c r="J226" s="19" t="s">
        <v>21</v>
      </c>
      <c r="K226" s="19"/>
      <c r="L226" s="19" t="s">
        <v>1001</v>
      </c>
      <c r="M226" s="19" t="s">
        <v>2020</v>
      </c>
      <c r="N226">
        <v>4</v>
      </c>
    </row>
    <row r="227" spans="1:14" ht="12.75" customHeight="1" outlineLevel="2" x14ac:dyDescent="0.3">
      <c r="A227" s="19" t="s">
        <v>1008</v>
      </c>
      <c r="B227" s="19" t="s">
        <v>1009</v>
      </c>
      <c r="C227" s="18" t="s">
        <v>24</v>
      </c>
      <c r="D227" s="18" t="s">
        <v>24</v>
      </c>
      <c r="E227" s="18" t="s">
        <v>24</v>
      </c>
      <c r="F227" s="18" t="s">
        <v>99</v>
      </c>
      <c r="G227" s="20" t="str">
        <f>IF($F$227="MANUAL",$D$227,IF($F$227="COMPUTED",$C$227,$E$227))</f>
        <v>-</v>
      </c>
      <c r="H227" s="19" t="s">
        <v>1112</v>
      </c>
      <c r="I227" s="19" t="s">
        <v>1011</v>
      </c>
      <c r="J227" s="19" t="s">
        <v>21</v>
      </c>
      <c r="K227" s="19"/>
      <c r="L227" s="19" t="s">
        <v>72</v>
      </c>
      <c r="M227" s="19" t="s">
        <v>2021</v>
      </c>
      <c r="N227">
        <v>3</v>
      </c>
    </row>
    <row r="228" spans="1:14" ht="12.75" customHeight="1" outlineLevel="2" x14ac:dyDescent="0.3">
      <c r="A228" s="19" t="s">
        <v>1012</v>
      </c>
      <c r="B228" s="19" t="s">
        <v>1013</v>
      </c>
      <c r="C228" s="18" t="s">
        <v>24</v>
      </c>
      <c r="D228" s="18" t="s">
        <v>24</v>
      </c>
      <c r="E228" s="18" t="s">
        <v>24</v>
      </c>
      <c r="F228" s="18" t="s">
        <v>99</v>
      </c>
      <c r="G228" s="20" t="str">
        <f>IF($F$228="MANUAL",$D$228,IF($F$228="COMPUTED",$C$228,$E$228))</f>
        <v>-</v>
      </c>
      <c r="H228" s="19" t="s">
        <v>1113</v>
      </c>
      <c r="I228" s="19" t="s">
        <v>1015</v>
      </c>
      <c r="J228" s="19" t="s">
        <v>21</v>
      </c>
      <c r="K228" s="19"/>
      <c r="L228" s="19" t="s">
        <v>72</v>
      </c>
      <c r="M228" s="19" t="s">
        <v>2022</v>
      </c>
      <c r="N228">
        <v>3</v>
      </c>
    </row>
    <row r="229" spans="1:14" ht="12.75" customHeight="1" outlineLevel="2" x14ac:dyDescent="0.3">
      <c r="A229" s="19" t="s">
        <v>989</v>
      </c>
      <c r="B229" s="19" t="s">
        <v>32</v>
      </c>
      <c r="C229" s="18" t="s">
        <v>24</v>
      </c>
      <c r="D229" s="18" t="s">
        <v>24</v>
      </c>
      <c r="E229" s="18" t="s">
        <v>24</v>
      </c>
      <c r="F229" s="18" t="s">
        <v>99</v>
      </c>
      <c r="G229" s="20" t="str">
        <f>IF($F$229="MANUAL",$D$229,IF($F$229="COMPUTED",$C$229,$E$229))</f>
        <v>-</v>
      </c>
      <c r="H229" s="19" t="s">
        <v>1114</v>
      </c>
      <c r="I229" s="19" t="s">
        <v>33</v>
      </c>
      <c r="J229" s="19" t="s">
        <v>21</v>
      </c>
      <c r="K229" s="19"/>
      <c r="L229" s="19" t="s">
        <v>72</v>
      </c>
      <c r="M229" s="19" t="s">
        <v>2023</v>
      </c>
      <c r="N229">
        <v>3</v>
      </c>
    </row>
    <row r="230" spans="1:14" ht="12.75" customHeight="1" outlineLevel="2" x14ac:dyDescent="0.3">
      <c r="A230" s="19" t="s">
        <v>1017</v>
      </c>
      <c r="B230" s="19" t="s">
        <v>1018</v>
      </c>
      <c r="C230" s="20"/>
      <c r="D230" s="19"/>
      <c r="E230" s="19"/>
      <c r="F230" s="18" t="s">
        <v>99</v>
      </c>
      <c r="G230" s="20"/>
      <c r="H230" s="19" t="s">
        <v>1115</v>
      </c>
      <c r="I230" s="19" t="s">
        <v>1018</v>
      </c>
      <c r="J230" s="19" t="s">
        <v>21</v>
      </c>
      <c r="K230" s="19"/>
      <c r="L230" s="19" t="s">
        <v>997</v>
      </c>
      <c r="M230" s="19" t="s">
        <v>2024</v>
      </c>
      <c r="N230">
        <v>3</v>
      </c>
    </row>
    <row r="231" spans="1:14" ht="12.75" customHeight="1" outlineLevel="3" x14ac:dyDescent="0.3">
      <c r="A231" s="19" t="s">
        <v>1020</v>
      </c>
      <c r="B231" s="19" t="s">
        <v>1021</v>
      </c>
      <c r="C231" s="18" t="s">
        <v>24</v>
      </c>
      <c r="D231" s="18" t="s">
        <v>24</v>
      </c>
      <c r="E231" s="18" t="s">
        <v>24</v>
      </c>
      <c r="F231" s="20" t="str">
        <f t="shared" ref="F231:F239" si="3">$F$230</f>
        <v>MANUAL</v>
      </c>
      <c r="G231" s="20" t="str">
        <f>IF($F$231="MANUAL",$D$231,IF($F$231="COMPUTED",$C$231,$E$231))</f>
        <v>-</v>
      </c>
      <c r="H231" s="19" t="s">
        <v>1116</v>
      </c>
      <c r="I231" s="19" t="s">
        <v>1023</v>
      </c>
      <c r="J231" s="19" t="s">
        <v>21</v>
      </c>
      <c r="K231" s="19"/>
      <c r="L231" s="19" t="s">
        <v>1001</v>
      </c>
      <c r="M231" s="19" t="s">
        <v>2025</v>
      </c>
      <c r="N231">
        <v>4</v>
      </c>
    </row>
    <row r="232" spans="1:14" ht="12.75" customHeight="1" outlineLevel="3" x14ac:dyDescent="0.3">
      <c r="A232" s="19" t="s">
        <v>1024</v>
      </c>
      <c r="B232" s="19" t="s">
        <v>1025</v>
      </c>
      <c r="C232" s="18" t="s">
        <v>24</v>
      </c>
      <c r="D232" s="18" t="s">
        <v>24</v>
      </c>
      <c r="E232" s="18" t="s">
        <v>24</v>
      </c>
      <c r="F232" s="20" t="str">
        <f t="shared" si="3"/>
        <v>MANUAL</v>
      </c>
      <c r="G232" s="20" t="str">
        <f>IF($F$232="MANUAL",$D$232,IF($F$232="COMPUTED",$C$232,$E$232))</f>
        <v>-</v>
      </c>
      <c r="H232" s="19" t="s">
        <v>1117</v>
      </c>
      <c r="I232" s="19" t="s">
        <v>1023</v>
      </c>
      <c r="J232" s="19" t="s">
        <v>21</v>
      </c>
      <c r="K232" s="19"/>
      <c r="L232" s="19" t="s">
        <v>1001</v>
      </c>
      <c r="M232" s="19" t="s">
        <v>2026</v>
      </c>
      <c r="N232">
        <v>4</v>
      </c>
    </row>
    <row r="233" spans="1:14" ht="12.75" customHeight="1" outlineLevel="3" x14ac:dyDescent="0.3">
      <c r="A233" s="19" t="s">
        <v>1027</v>
      </c>
      <c r="B233" s="19" t="s">
        <v>1028</v>
      </c>
      <c r="C233" s="18" t="s">
        <v>24</v>
      </c>
      <c r="D233" s="18" t="s">
        <v>24</v>
      </c>
      <c r="E233" s="18" t="s">
        <v>24</v>
      </c>
      <c r="F233" s="20" t="str">
        <f t="shared" si="3"/>
        <v>MANUAL</v>
      </c>
      <c r="G233" s="20" t="str">
        <f>IF($F$233="MANUAL",$D$233,IF($F$233="COMPUTED",$C$233,$E$233))</f>
        <v>-</v>
      </c>
      <c r="H233" s="19" t="s">
        <v>1118</v>
      </c>
      <c r="I233" s="19" t="s">
        <v>1023</v>
      </c>
      <c r="J233" s="19" t="s">
        <v>21</v>
      </c>
      <c r="K233" s="19"/>
      <c r="L233" s="19" t="s">
        <v>1001</v>
      </c>
      <c r="M233" s="19" t="s">
        <v>2027</v>
      </c>
      <c r="N233">
        <v>4</v>
      </c>
    </row>
    <row r="234" spans="1:14" ht="12.75" customHeight="1" outlineLevel="3" x14ac:dyDescent="0.3">
      <c r="A234" s="19" t="s">
        <v>1030</v>
      </c>
      <c r="B234" s="19" t="s">
        <v>1031</v>
      </c>
      <c r="C234" s="18" t="s">
        <v>24</v>
      </c>
      <c r="D234" s="18" t="s">
        <v>24</v>
      </c>
      <c r="E234" s="18" t="s">
        <v>24</v>
      </c>
      <c r="F234" s="20" t="str">
        <f t="shared" si="3"/>
        <v>MANUAL</v>
      </c>
      <c r="G234" s="20" t="str">
        <f>IF($F$234="MANUAL",$D$234,IF($F$234="COMPUTED",$C$234,$E$234))</f>
        <v>-</v>
      </c>
      <c r="H234" s="19" t="s">
        <v>1119</v>
      </c>
      <c r="I234" s="19" t="s">
        <v>1023</v>
      </c>
      <c r="J234" s="19" t="s">
        <v>21</v>
      </c>
      <c r="K234" s="19"/>
      <c r="L234" s="19" t="s">
        <v>1001</v>
      </c>
      <c r="M234" s="19" t="s">
        <v>2028</v>
      </c>
      <c r="N234">
        <v>4</v>
      </c>
    </row>
    <row r="235" spans="1:14" ht="12.75" customHeight="1" outlineLevel="3" x14ac:dyDescent="0.3">
      <c r="A235" s="19" t="s">
        <v>1033</v>
      </c>
      <c r="B235" s="19" t="s">
        <v>1034</v>
      </c>
      <c r="C235" s="18" t="s">
        <v>24</v>
      </c>
      <c r="D235" s="18" t="s">
        <v>24</v>
      </c>
      <c r="E235" s="18" t="s">
        <v>24</v>
      </c>
      <c r="F235" s="20" t="str">
        <f t="shared" si="3"/>
        <v>MANUAL</v>
      </c>
      <c r="G235" s="20" t="str">
        <f>IF($F$235="MANUAL",$D$235,IF($F$235="COMPUTED",$C$235,$E$235))</f>
        <v>-</v>
      </c>
      <c r="H235" s="19" t="s">
        <v>1120</v>
      </c>
      <c r="I235" s="19" t="s">
        <v>1023</v>
      </c>
      <c r="J235" s="19" t="s">
        <v>21</v>
      </c>
      <c r="K235" s="19"/>
      <c r="L235" s="19" t="s">
        <v>1001</v>
      </c>
      <c r="M235" s="19" t="s">
        <v>2029</v>
      </c>
      <c r="N235">
        <v>4</v>
      </c>
    </row>
    <row r="236" spans="1:14" ht="12.75" customHeight="1" outlineLevel="3" x14ac:dyDescent="0.3">
      <c r="A236" s="19" t="s">
        <v>1036</v>
      </c>
      <c r="B236" s="19" t="s">
        <v>1037</v>
      </c>
      <c r="C236" s="18" t="s">
        <v>24</v>
      </c>
      <c r="D236" s="18" t="s">
        <v>24</v>
      </c>
      <c r="E236" s="18" t="s">
        <v>24</v>
      </c>
      <c r="F236" s="20" t="str">
        <f t="shared" si="3"/>
        <v>MANUAL</v>
      </c>
      <c r="G236" s="20" t="str">
        <f>IF($F$236="MANUAL",$D$236,IF($F$236="COMPUTED",$C$236,$E$236))</f>
        <v>-</v>
      </c>
      <c r="H236" s="19" t="s">
        <v>1121</v>
      </c>
      <c r="I236" s="19" t="s">
        <v>1023</v>
      </c>
      <c r="J236" s="19" t="s">
        <v>21</v>
      </c>
      <c r="K236" s="19"/>
      <c r="L236" s="19" t="s">
        <v>1001</v>
      </c>
      <c r="M236" s="19" t="s">
        <v>2030</v>
      </c>
      <c r="N236">
        <v>4</v>
      </c>
    </row>
    <row r="237" spans="1:14" ht="12.75" customHeight="1" outlineLevel="3" x14ac:dyDescent="0.3">
      <c r="A237" s="19" t="s">
        <v>1039</v>
      </c>
      <c r="B237" s="19" t="s">
        <v>1040</v>
      </c>
      <c r="C237" s="18" t="s">
        <v>24</v>
      </c>
      <c r="D237" s="18" t="s">
        <v>24</v>
      </c>
      <c r="E237" s="18" t="s">
        <v>24</v>
      </c>
      <c r="F237" s="20" t="str">
        <f t="shared" si="3"/>
        <v>MANUAL</v>
      </c>
      <c r="G237" s="20" t="str">
        <f>IF($F$237="MANUAL",$D$237,IF($F$237="COMPUTED",$C$237,$E$237))</f>
        <v>-</v>
      </c>
      <c r="H237" s="19" t="s">
        <v>1122</v>
      </c>
      <c r="I237" s="19" t="s">
        <v>1023</v>
      </c>
      <c r="J237" s="19" t="s">
        <v>21</v>
      </c>
      <c r="K237" s="19"/>
      <c r="L237" s="19" t="s">
        <v>1001</v>
      </c>
      <c r="M237" s="19" t="s">
        <v>2031</v>
      </c>
      <c r="N237">
        <v>4</v>
      </c>
    </row>
    <row r="238" spans="1:14" ht="12.75" customHeight="1" outlineLevel="3" x14ac:dyDescent="0.3">
      <c r="A238" s="19" t="s">
        <v>1042</v>
      </c>
      <c r="B238" s="19" t="s">
        <v>1043</v>
      </c>
      <c r="C238" s="18" t="s">
        <v>24</v>
      </c>
      <c r="D238" s="18" t="s">
        <v>24</v>
      </c>
      <c r="E238" s="18" t="s">
        <v>24</v>
      </c>
      <c r="F238" s="20" t="str">
        <f t="shared" si="3"/>
        <v>MANUAL</v>
      </c>
      <c r="G238" s="20" t="str">
        <f>IF($F$238="MANUAL",$D$238,IF($F$238="COMPUTED",$C$238,$E$238))</f>
        <v>-</v>
      </c>
      <c r="H238" s="19" t="s">
        <v>1123</v>
      </c>
      <c r="I238" s="19" t="s">
        <v>1023</v>
      </c>
      <c r="J238" s="19" t="s">
        <v>21</v>
      </c>
      <c r="K238" s="19"/>
      <c r="L238" s="19" t="s">
        <v>1001</v>
      </c>
      <c r="M238" s="19" t="s">
        <v>2032</v>
      </c>
      <c r="N238">
        <v>4</v>
      </c>
    </row>
    <row r="239" spans="1:14" ht="12.75" customHeight="1" outlineLevel="3" x14ac:dyDescent="0.3">
      <c r="A239" s="19" t="s">
        <v>1045</v>
      </c>
      <c r="B239" s="19" t="s">
        <v>1046</v>
      </c>
      <c r="C239" s="18" t="s">
        <v>24</v>
      </c>
      <c r="D239" s="18" t="s">
        <v>24</v>
      </c>
      <c r="E239" s="18" t="s">
        <v>24</v>
      </c>
      <c r="F239" s="20" t="str">
        <f t="shared" si="3"/>
        <v>MANUAL</v>
      </c>
      <c r="G239" s="20" t="str">
        <f>IF($F$239="MANUAL",$D$239,IF($F$239="COMPUTED",$C$239,$E$239))</f>
        <v>-</v>
      </c>
      <c r="H239" s="19" t="s">
        <v>1124</v>
      </c>
      <c r="I239" s="19" t="s">
        <v>1023</v>
      </c>
      <c r="J239" s="19" t="s">
        <v>21</v>
      </c>
      <c r="K239" s="19"/>
      <c r="L239" s="19" t="s">
        <v>1001</v>
      </c>
      <c r="M239" s="19" t="s">
        <v>2033</v>
      </c>
      <c r="N239">
        <v>4</v>
      </c>
    </row>
    <row r="240" spans="1:14" ht="12.75" customHeight="1" outlineLevel="2" x14ac:dyDescent="0.3">
      <c r="A240" s="19" t="s">
        <v>1048</v>
      </c>
      <c r="B240" s="19" t="s">
        <v>1049</v>
      </c>
      <c r="C240" s="18" t="s">
        <v>24</v>
      </c>
      <c r="D240" s="12" t="s">
        <v>24</v>
      </c>
      <c r="E240" s="12" t="s">
        <v>24</v>
      </c>
      <c r="F240" s="18" t="s">
        <v>99</v>
      </c>
      <c r="G240" s="20" t="str">
        <f>IF($F$240="MANUAL",$D$240,IF($F$240="COMPUTED",$C$240,$E$240))</f>
        <v>-</v>
      </c>
      <c r="H240" s="19" t="s">
        <v>1125</v>
      </c>
      <c r="I240" s="19" t="s">
        <v>1049</v>
      </c>
      <c r="J240" s="19" t="s">
        <v>21</v>
      </c>
      <c r="K240" s="19"/>
      <c r="L240" s="19" t="s">
        <v>72</v>
      </c>
      <c r="M240" s="19" t="s">
        <v>2034</v>
      </c>
      <c r="N240">
        <v>3</v>
      </c>
    </row>
    <row r="241" spans="1:14" ht="12.75" customHeight="1" outlineLevel="3" x14ac:dyDescent="0.3">
      <c r="A241" s="19" t="s">
        <v>1051</v>
      </c>
      <c r="B241" s="19" t="s">
        <v>1052</v>
      </c>
      <c r="C241" s="18" t="s">
        <v>24</v>
      </c>
      <c r="D241" s="12" t="s">
        <v>24</v>
      </c>
      <c r="E241" s="12" t="s">
        <v>24</v>
      </c>
      <c r="F241" s="18" t="s">
        <v>99</v>
      </c>
      <c r="G241" s="20" t="str">
        <f>IF($F$241="MANUAL",$D$241,IF($F$241="COMPUTED",$C$241,$E$241))</f>
        <v>-</v>
      </c>
      <c r="H241" s="19" t="s">
        <v>1126</v>
      </c>
      <c r="I241" s="19" t="s">
        <v>1054</v>
      </c>
      <c r="J241" s="19"/>
      <c r="K241" s="19"/>
      <c r="L241" s="19" t="s">
        <v>72</v>
      </c>
      <c r="M241" s="19" t="s">
        <v>2035</v>
      </c>
      <c r="N241">
        <v>4</v>
      </c>
    </row>
    <row r="242" spans="1:14" ht="12.75" customHeight="1" outlineLevel="3" x14ac:dyDescent="0.3">
      <c r="A242" s="19" t="s">
        <v>1055</v>
      </c>
      <c r="B242" s="19" t="s">
        <v>1056</v>
      </c>
      <c r="C242" s="18" t="s">
        <v>24</v>
      </c>
      <c r="D242" s="12" t="s">
        <v>24</v>
      </c>
      <c r="E242" s="12" t="s">
        <v>24</v>
      </c>
      <c r="F242" s="18" t="s">
        <v>99</v>
      </c>
      <c r="G242" s="20" t="str">
        <f>IF($F$242="MANUAL",$D$242,IF($F$242="COMPUTED",$C$242,$E$242))</f>
        <v>-</v>
      </c>
      <c r="H242" s="19" t="s">
        <v>1127</v>
      </c>
      <c r="I242" s="19" t="s">
        <v>1054</v>
      </c>
      <c r="J242" s="19"/>
      <c r="K242" s="19"/>
      <c r="L242" s="19" t="s">
        <v>72</v>
      </c>
      <c r="M242" s="19" t="s">
        <v>2036</v>
      </c>
      <c r="N242">
        <v>4</v>
      </c>
    </row>
    <row r="243" spans="1:14" ht="12.75" customHeight="1" outlineLevel="3" x14ac:dyDescent="0.3">
      <c r="A243" s="19" t="s">
        <v>1058</v>
      </c>
      <c r="B243" s="19" t="s">
        <v>1059</v>
      </c>
      <c r="C243" s="18" t="s">
        <v>24</v>
      </c>
      <c r="D243" s="12" t="s">
        <v>24</v>
      </c>
      <c r="E243" s="12" t="s">
        <v>24</v>
      </c>
      <c r="F243" s="18" t="s">
        <v>99</v>
      </c>
      <c r="G243" s="20" t="str">
        <f>IF($F$243="MANUAL",$D$243,IF($F$243="COMPUTED",$C$243,$E$243))</f>
        <v>-</v>
      </c>
      <c r="H243" s="19" t="s">
        <v>1128</v>
      </c>
      <c r="I243" s="19" t="s">
        <v>1054</v>
      </c>
      <c r="J243" s="19"/>
      <c r="K243" s="19"/>
      <c r="L243" s="19" t="s">
        <v>72</v>
      </c>
      <c r="M243" s="19" t="s">
        <v>2037</v>
      </c>
      <c r="N243">
        <v>4</v>
      </c>
    </row>
    <row r="244" spans="1:14" ht="12.75" customHeight="1" x14ac:dyDescent="0.3">
      <c r="A244" s="19" t="s">
        <v>163</v>
      </c>
      <c r="B244" s="19" t="s">
        <v>164</v>
      </c>
      <c r="C244" s="20"/>
      <c r="D244" s="20"/>
      <c r="E244" s="20"/>
      <c r="F244" s="20"/>
      <c r="G244" s="20"/>
      <c r="H244" s="19" t="s">
        <v>164</v>
      </c>
      <c r="I244" s="19"/>
      <c r="J244" s="19" t="s">
        <v>21</v>
      </c>
      <c r="K244" s="19" t="s">
        <v>54</v>
      </c>
      <c r="L244" s="19" t="s">
        <v>67</v>
      </c>
      <c r="M244" s="19" t="s">
        <v>2038</v>
      </c>
      <c r="N244">
        <v>1</v>
      </c>
    </row>
    <row r="245" spans="1:14" ht="12.75" customHeight="1" outlineLevel="1" x14ac:dyDescent="0.3">
      <c r="A245" s="19" t="s">
        <v>35</v>
      </c>
      <c r="B245" s="19" t="s">
        <v>36</v>
      </c>
      <c r="C245" s="18">
        <v>1538.9</v>
      </c>
      <c r="D245" s="18">
        <v>1500</v>
      </c>
      <c r="E245" s="18" t="s">
        <v>24</v>
      </c>
      <c r="F245" s="18" t="s">
        <v>99</v>
      </c>
      <c r="G245" s="20">
        <f>IF($F$245="MANUAL",$D$245,IF($F$245="COMPUTED",$C$245,$E$245))</f>
        <v>1500</v>
      </c>
      <c r="H245" s="19" t="s">
        <v>505</v>
      </c>
      <c r="I245" s="19" t="s">
        <v>37</v>
      </c>
      <c r="J245" s="19" t="s">
        <v>21</v>
      </c>
      <c r="K245" s="19"/>
      <c r="L245" s="19" t="s">
        <v>72</v>
      </c>
      <c r="M245" s="19" t="s">
        <v>2039</v>
      </c>
      <c r="N245">
        <v>2</v>
      </c>
    </row>
    <row r="246" spans="1:14" ht="12.75" customHeight="1" outlineLevel="1" x14ac:dyDescent="0.3">
      <c r="A246" s="19" t="s">
        <v>38</v>
      </c>
      <c r="B246" s="19" t="s">
        <v>39</v>
      </c>
      <c r="C246" s="18" t="s">
        <v>24</v>
      </c>
      <c r="D246" s="18">
        <v>5</v>
      </c>
      <c r="E246" s="18" t="s">
        <v>24</v>
      </c>
      <c r="F246" s="18" t="s">
        <v>99</v>
      </c>
      <c r="G246" s="20">
        <f>IF($F$246="MANUAL",$D$246,IF($F$246="COMPUTED",$C$246,$E$246))</f>
        <v>5</v>
      </c>
      <c r="H246" s="19" t="s">
        <v>506</v>
      </c>
      <c r="I246" s="19" t="s">
        <v>40</v>
      </c>
      <c r="J246" s="19" t="s">
        <v>21</v>
      </c>
      <c r="K246" s="19"/>
      <c r="L246" s="19" t="s">
        <v>72</v>
      </c>
      <c r="M246" s="19" t="s">
        <v>2040</v>
      </c>
      <c r="N246">
        <v>2</v>
      </c>
    </row>
    <row r="247" spans="1:14" ht="12.75" customHeight="1" outlineLevel="1" x14ac:dyDescent="0.3">
      <c r="A247" s="19" t="s">
        <v>981</v>
      </c>
      <c r="B247" s="19" t="s">
        <v>982</v>
      </c>
      <c r="C247" s="18" t="s">
        <v>24</v>
      </c>
      <c r="D247" s="18">
        <v>1</v>
      </c>
      <c r="E247" s="18" t="s">
        <v>24</v>
      </c>
      <c r="F247" s="18" t="s">
        <v>99</v>
      </c>
      <c r="G247" s="20">
        <f>IF($F$247="MANUAL",$D$247,IF($F$247="COMPUTED",$C$247,$E$247))</f>
        <v>1</v>
      </c>
      <c r="H247" s="19" t="s">
        <v>1129</v>
      </c>
      <c r="I247" s="19" t="s">
        <v>984</v>
      </c>
      <c r="J247" s="19" t="s">
        <v>21</v>
      </c>
      <c r="K247" s="19"/>
      <c r="L247" s="19" t="s">
        <v>72</v>
      </c>
      <c r="M247" s="19" t="s">
        <v>2041</v>
      </c>
      <c r="N247">
        <v>2</v>
      </c>
    </row>
    <row r="248" spans="1:14" ht="12.75" customHeight="1" outlineLevel="1" x14ac:dyDescent="0.3">
      <c r="A248" s="19" t="s">
        <v>633</v>
      </c>
      <c r="B248" s="19" t="s">
        <v>634</v>
      </c>
      <c r="C248" s="18">
        <v>1575</v>
      </c>
      <c r="D248" s="18" t="s">
        <v>24</v>
      </c>
      <c r="E248" s="18" t="s">
        <v>24</v>
      </c>
      <c r="F248" s="18" t="s">
        <v>70</v>
      </c>
      <c r="G248" s="20">
        <f>IF($F$248="MANUAL",$D$248,IF($F$248="COMPUTED",$C$248,$E$248))</f>
        <v>1575</v>
      </c>
      <c r="H248" s="19" t="s">
        <v>646</v>
      </c>
      <c r="I248" s="19" t="s">
        <v>636</v>
      </c>
      <c r="J248" s="19" t="s">
        <v>21</v>
      </c>
      <c r="K248" s="19"/>
      <c r="L248" s="19" t="s">
        <v>72</v>
      </c>
      <c r="M248" s="19" t="s">
        <v>2042</v>
      </c>
      <c r="N248">
        <v>2</v>
      </c>
    </row>
    <row r="249" spans="1:14" ht="12.75" customHeight="1" outlineLevel="1" x14ac:dyDescent="0.3">
      <c r="A249" s="19" t="s">
        <v>68</v>
      </c>
      <c r="B249" s="19"/>
      <c r="C249" s="20"/>
      <c r="D249" s="20"/>
      <c r="E249" s="20"/>
      <c r="F249" s="20"/>
      <c r="G249" s="20"/>
      <c r="H249" s="19"/>
      <c r="I249" s="19"/>
      <c r="J249" s="19"/>
      <c r="K249" s="19"/>
      <c r="L249" s="19" t="s">
        <v>69</v>
      </c>
      <c r="M249" s="19" t="s">
        <v>2043</v>
      </c>
      <c r="N249">
        <v>2</v>
      </c>
    </row>
    <row r="250" spans="1:14" ht="12.75" customHeight="1" outlineLevel="2" x14ac:dyDescent="0.3">
      <c r="A250" s="19" t="s">
        <v>51</v>
      </c>
      <c r="B250" s="19" t="s">
        <v>23</v>
      </c>
      <c r="C250" s="18" t="s">
        <v>24</v>
      </c>
      <c r="D250" s="18">
        <v>25.5</v>
      </c>
      <c r="E250" s="18" t="s">
        <v>24</v>
      </c>
      <c r="F250" s="18" t="s">
        <v>99</v>
      </c>
      <c r="G250" s="20">
        <f>IF($F$250="MANUAL",$D$250,IF($F$250="COMPUTED",$C$250,$E$250))</f>
        <v>25.5</v>
      </c>
      <c r="H250" s="19" t="s">
        <v>165</v>
      </c>
      <c r="I250" s="19" t="s">
        <v>25</v>
      </c>
      <c r="J250" s="19" t="s">
        <v>21</v>
      </c>
      <c r="K250" s="19"/>
      <c r="L250" s="19" t="s">
        <v>72</v>
      </c>
      <c r="M250" s="19" t="s">
        <v>2044</v>
      </c>
      <c r="N250">
        <v>3</v>
      </c>
    </row>
    <row r="251" spans="1:14" ht="12.75" customHeight="1" outlineLevel="2" x14ac:dyDescent="0.3">
      <c r="A251" s="19" t="s">
        <v>52</v>
      </c>
      <c r="B251" s="19" t="s">
        <v>26</v>
      </c>
      <c r="C251" s="18" t="s">
        <v>24</v>
      </c>
      <c r="D251" s="18">
        <v>3</v>
      </c>
      <c r="E251" s="18" t="s">
        <v>24</v>
      </c>
      <c r="F251" s="18" t="s">
        <v>99</v>
      </c>
      <c r="G251" s="20">
        <f>IF($F$251="MANUAL",$D$251,IF($F$251="COMPUTED",$C$251,$E$251))</f>
        <v>3</v>
      </c>
      <c r="H251" s="19" t="s">
        <v>166</v>
      </c>
      <c r="I251" s="19" t="s">
        <v>27</v>
      </c>
      <c r="J251" s="19" t="s">
        <v>21</v>
      </c>
      <c r="K251" s="19"/>
      <c r="L251" s="19" t="s">
        <v>72</v>
      </c>
      <c r="M251" s="19" t="s">
        <v>2045</v>
      </c>
      <c r="N251">
        <v>3</v>
      </c>
    </row>
    <row r="252" spans="1:14" ht="12.75" customHeight="1" outlineLevel="2" x14ac:dyDescent="0.3">
      <c r="A252" s="19" t="s">
        <v>53</v>
      </c>
      <c r="B252" s="19" t="s">
        <v>28</v>
      </c>
      <c r="C252" s="18" t="s">
        <v>24</v>
      </c>
      <c r="D252" s="18">
        <v>2</v>
      </c>
      <c r="E252" s="18" t="s">
        <v>24</v>
      </c>
      <c r="F252" s="18" t="s">
        <v>99</v>
      </c>
      <c r="G252" s="20">
        <f>IF($F$252="MANUAL",$D$252,IF($F$252="COMPUTED",$C$252,$E$252))</f>
        <v>2</v>
      </c>
      <c r="H252" s="19" t="s">
        <v>167</v>
      </c>
      <c r="I252" s="19" t="s">
        <v>29</v>
      </c>
      <c r="J252" s="19" t="s">
        <v>21</v>
      </c>
      <c r="K252" s="19"/>
      <c r="L252" s="19" t="s">
        <v>72</v>
      </c>
      <c r="M252" s="19" t="s">
        <v>2046</v>
      </c>
      <c r="N252">
        <v>3</v>
      </c>
    </row>
    <row r="253" spans="1:14" ht="12.75" customHeight="1" outlineLevel="1" x14ac:dyDescent="0.3">
      <c r="A253" s="19" t="s">
        <v>994</v>
      </c>
      <c r="B253" s="19"/>
      <c r="C253" s="20"/>
      <c r="D253" s="20"/>
      <c r="E253" s="20"/>
      <c r="F253" s="20"/>
      <c r="G253" s="20"/>
      <c r="H253" s="19"/>
      <c r="I253" s="19"/>
      <c r="J253" s="19"/>
      <c r="K253" s="19"/>
      <c r="L253" s="19" t="s">
        <v>69</v>
      </c>
      <c r="M253" s="19" t="s">
        <v>2047</v>
      </c>
      <c r="N253">
        <v>2</v>
      </c>
    </row>
    <row r="254" spans="1:14" ht="12.75" customHeight="1" outlineLevel="2" x14ac:dyDescent="0.3">
      <c r="A254" s="19" t="s">
        <v>1919</v>
      </c>
      <c r="B254" s="19" t="s">
        <v>995</v>
      </c>
      <c r="C254" s="20"/>
      <c r="D254" s="19"/>
      <c r="E254" s="19"/>
      <c r="F254" s="18" t="s">
        <v>99</v>
      </c>
      <c r="G254" s="20"/>
      <c r="H254" s="19" t="s">
        <v>1130</v>
      </c>
      <c r="I254" s="19" t="s">
        <v>995</v>
      </c>
      <c r="J254" s="19" t="s">
        <v>21</v>
      </c>
      <c r="K254" s="19"/>
      <c r="L254" s="19" t="s">
        <v>997</v>
      </c>
      <c r="M254" s="19" t="s">
        <v>2048</v>
      </c>
      <c r="N254">
        <v>3</v>
      </c>
    </row>
    <row r="255" spans="1:14" ht="12.75" customHeight="1" outlineLevel="3" x14ac:dyDescent="0.3">
      <c r="A255" s="19" t="s">
        <v>998</v>
      </c>
      <c r="B255" s="19" t="s">
        <v>999</v>
      </c>
      <c r="C255" s="18" t="s">
        <v>24</v>
      </c>
      <c r="D255" s="18" t="s">
        <v>24</v>
      </c>
      <c r="E255" s="18" t="s">
        <v>24</v>
      </c>
      <c r="F255" s="20" t="str">
        <f>$F$254</f>
        <v>MANUAL</v>
      </c>
      <c r="G255" s="20" t="str">
        <f>IF($F$255="MANUAL",$D$255,IF($F$255="COMPUTED",$C$255,$E$255))</f>
        <v>-</v>
      </c>
      <c r="H255" s="19" t="s">
        <v>1131</v>
      </c>
      <c r="I255" s="19" t="s">
        <v>1921</v>
      </c>
      <c r="J255" s="19" t="s">
        <v>21</v>
      </c>
      <c r="K255" s="19"/>
      <c r="L255" s="19" t="s">
        <v>1001</v>
      </c>
      <c r="M255" s="19" t="s">
        <v>2049</v>
      </c>
      <c r="N255">
        <v>4</v>
      </c>
    </row>
    <row r="256" spans="1:14" ht="12.75" customHeight="1" outlineLevel="3" x14ac:dyDescent="0.3">
      <c r="A256" s="19" t="s">
        <v>1002</v>
      </c>
      <c r="B256" s="19" t="s">
        <v>1003</v>
      </c>
      <c r="C256" s="18" t="s">
        <v>24</v>
      </c>
      <c r="D256" s="18" t="s">
        <v>24</v>
      </c>
      <c r="E256" s="18" t="s">
        <v>24</v>
      </c>
      <c r="F256" s="20" t="str">
        <f>$F$254</f>
        <v>MANUAL</v>
      </c>
      <c r="G256" s="20" t="str">
        <f>IF($F$256="MANUAL",$D$256,IF($F$256="COMPUTED",$C$256,$E$256))</f>
        <v>-</v>
      </c>
      <c r="H256" s="19" t="s">
        <v>1132</v>
      </c>
      <c r="I256" s="19" t="s">
        <v>1923</v>
      </c>
      <c r="J256" s="19" t="s">
        <v>21</v>
      </c>
      <c r="K256" s="19"/>
      <c r="L256" s="19" t="s">
        <v>1001</v>
      </c>
      <c r="M256" s="19" t="s">
        <v>2050</v>
      </c>
      <c r="N256">
        <v>4</v>
      </c>
    </row>
    <row r="257" spans="1:14" ht="12.75" customHeight="1" outlineLevel="3" x14ac:dyDescent="0.3">
      <c r="A257" s="19" t="s">
        <v>1005</v>
      </c>
      <c r="B257" s="19" t="s">
        <v>1006</v>
      </c>
      <c r="C257" s="18" t="s">
        <v>24</v>
      </c>
      <c r="D257" s="18" t="s">
        <v>24</v>
      </c>
      <c r="E257" s="18" t="s">
        <v>24</v>
      </c>
      <c r="F257" s="20" t="str">
        <f>$F$254</f>
        <v>MANUAL</v>
      </c>
      <c r="G257" s="20" t="str">
        <f>IF($F$257="MANUAL",$D$257,IF($F$257="COMPUTED",$C$257,$E$257))</f>
        <v>-</v>
      </c>
      <c r="H257" s="19" t="s">
        <v>1133</v>
      </c>
      <c r="I257" s="19" t="s">
        <v>1925</v>
      </c>
      <c r="J257" s="19" t="s">
        <v>21</v>
      </c>
      <c r="K257" s="19"/>
      <c r="L257" s="19" t="s">
        <v>1001</v>
      </c>
      <c r="M257" s="19" t="s">
        <v>2051</v>
      </c>
      <c r="N257">
        <v>4</v>
      </c>
    </row>
    <row r="258" spans="1:14" ht="12.75" customHeight="1" outlineLevel="2" x14ac:dyDescent="0.3">
      <c r="A258" s="19" t="s">
        <v>1008</v>
      </c>
      <c r="B258" s="19" t="s">
        <v>1009</v>
      </c>
      <c r="C258" s="18" t="s">
        <v>24</v>
      </c>
      <c r="D258" s="18" t="s">
        <v>24</v>
      </c>
      <c r="E258" s="18" t="s">
        <v>24</v>
      </c>
      <c r="F258" s="18" t="s">
        <v>99</v>
      </c>
      <c r="G258" s="20" t="str">
        <f>IF($F$258="MANUAL",$D$258,IF($F$258="COMPUTED",$C$258,$E$258))</f>
        <v>-</v>
      </c>
      <c r="H258" s="19" t="s">
        <v>1134</v>
      </c>
      <c r="I258" s="19" t="s">
        <v>1011</v>
      </c>
      <c r="J258" s="19" t="s">
        <v>21</v>
      </c>
      <c r="K258" s="19"/>
      <c r="L258" s="19" t="s">
        <v>72</v>
      </c>
      <c r="M258" s="19" t="s">
        <v>2052</v>
      </c>
      <c r="N258">
        <v>3</v>
      </c>
    </row>
    <row r="259" spans="1:14" ht="12.75" customHeight="1" outlineLevel="2" x14ac:dyDescent="0.3">
      <c r="A259" s="19" t="s">
        <v>1012</v>
      </c>
      <c r="B259" s="19" t="s">
        <v>1013</v>
      </c>
      <c r="C259" s="18" t="s">
        <v>24</v>
      </c>
      <c r="D259" s="18" t="s">
        <v>24</v>
      </c>
      <c r="E259" s="18" t="s">
        <v>24</v>
      </c>
      <c r="F259" s="18" t="s">
        <v>99</v>
      </c>
      <c r="G259" s="20" t="str">
        <f>IF($F$259="MANUAL",$D$259,IF($F$259="COMPUTED",$C$259,$E$259))</f>
        <v>-</v>
      </c>
      <c r="H259" s="19" t="s">
        <v>1135</v>
      </c>
      <c r="I259" s="19" t="s">
        <v>1015</v>
      </c>
      <c r="J259" s="19" t="s">
        <v>21</v>
      </c>
      <c r="K259" s="19"/>
      <c r="L259" s="19" t="s">
        <v>72</v>
      </c>
      <c r="M259" s="19" t="s">
        <v>2053</v>
      </c>
      <c r="N259">
        <v>3</v>
      </c>
    </row>
    <row r="260" spans="1:14" ht="12.75" customHeight="1" outlineLevel="2" x14ac:dyDescent="0.3">
      <c r="A260" s="19" t="s">
        <v>989</v>
      </c>
      <c r="B260" s="19" t="s">
        <v>32</v>
      </c>
      <c r="C260" s="18" t="s">
        <v>24</v>
      </c>
      <c r="D260" s="18" t="s">
        <v>24</v>
      </c>
      <c r="E260" s="18" t="s">
        <v>24</v>
      </c>
      <c r="F260" s="18" t="s">
        <v>99</v>
      </c>
      <c r="G260" s="20" t="str">
        <f>IF($F$260="MANUAL",$D$260,IF($F$260="COMPUTED",$C$260,$E$260))</f>
        <v>-</v>
      </c>
      <c r="H260" s="19" t="s">
        <v>1136</v>
      </c>
      <c r="I260" s="19" t="s">
        <v>33</v>
      </c>
      <c r="J260" s="19" t="s">
        <v>21</v>
      </c>
      <c r="K260" s="19"/>
      <c r="L260" s="19" t="s">
        <v>72</v>
      </c>
      <c r="M260" s="19" t="s">
        <v>2054</v>
      </c>
      <c r="N260">
        <v>3</v>
      </c>
    </row>
    <row r="261" spans="1:14" ht="12.75" customHeight="1" outlineLevel="2" x14ac:dyDescent="0.3">
      <c r="A261" s="19" t="s">
        <v>1017</v>
      </c>
      <c r="B261" s="19" t="s">
        <v>1018</v>
      </c>
      <c r="C261" s="20"/>
      <c r="D261" s="19"/>
      <c r="E261" s="19"/>
      <c r="F261" s="18" t="s">
        <v>99</v>
      </c>
      <c r="G261" s="20"/>
      <c r="H261" s="19" t="s">
        <v>1137</v>
      </c>
      <c r="I261" s="19" t="s">
        <v>1018</v>
      </c>
      <c r="J261" s="19" t="s">
        <v>21</v>
      </c>
      <c r="K261" s="19"/>
      <c r="L261" s="19" t="s">
        <v>997</v>
      </c>
      <c r="M261" s="19" t="s">
        <v>2055</v>
      </c>
      <c r="N261">
        <v>3</v>
      </c>
    </row>
    <row r="262" spans="1:14" ht="12.75" customHeight="1" outlineLevel="3" x14ac:dyDescent="0.3">
      <c r="A262" s="19" t="s">
        <v>1020</v>
      </c>
      <c r="B262" s="19" t="s">
        <v>1021</v>
      </c>
      <c r="C262" s="18" t="s">
        <v>24</v>
      </c>
      <c r="D262" s="18" t="s">
        <v>24</v>
      </c>
      <c r="E262" s="18" t="s">
        <v>24</v>
      </c>
      <c r="F262" s="20" t="str">
        <f t="shared" ref="F262:F270" si="4">$F$261</f>
        <v>MANUAL</v>
      </c>
      <c r="G262" s="20" t="str">
        <f>IF($F$262="MANUAL",$D$262,IF($F$262="COMPUTED",$C$262,$E$262))</f>
        <v>-</v>
      </c>
      <c r="H262" s="19" t="s">
        <v>1138</v>
      </c>
      <c r="I262" s="19" t="s">
        <v>1023</v>
      </c>
      <c r="J262" s="19" t="s">
        <v>21</v>
      </c>
      <c r="K262" s="19"/>
      <c r="L262" s="19" t="s">
        <v>1001</v>
      </c>
      <c r="M262" s="19" t="s">
        <v>2056</v>
      </c>
      <c r="N262">
        <v>4</v>
      </c>
    </row>
    <row r="263" spans="1:14" ht="12.75" customHeight="1" outlineLevel="3" x14ac:dyDescent="0.3">
      <c r="A263" s="19" t="s">
        <v>1024</v>
      </c>
      <c r="B263" s="19" t="s">
        <v>1025</v>
      </c>
      <c r="C263" s="18" t="s">
        <v>24</v>
      </c>
      <c r="D263" s="18" t="s">
        <v>24</v>
      </c>
      <c r="E263" s="18" t="s">
        <v>24</v>
      </c>
      <c r="F263" s="20" t="str">
        <f t="shared" si="4"/>
        <v>MANUAL</v>
      </c>
      <c r="G263" s="20" t="str">
        <f>IF($F$263="MANUAL",$D$263,IF($F$263="COMPUTED",$C$263,$E$263))</f>
        <v>-</v>
      </c>
      <c r="H263" s="19" t="s">
        <v>1139</v>
      </c>
      <c r="I263" s="19" t="s">
        <v>1023</v>
      </c>
      <c r="J263" s="19" t="s">
        <v>21</v>
      </c>
      <c r="K263" s="19"/>
      <c r="L263" s="19" t="s">
        <v>1001</v>
      </c>
      <c r="M263" s="19" t="s">
        <v>2057</v>
      </c>
      <c r="N263">
        <v>4</v>
      </c>
    </row>
    <row r="264" spans="1:14" ht="12.75" customHeight="1" outlineLevel="3" x14ac:dyDescent="0.3">
      <c r="A264" s="19" t="s">
        <v>1027</v>
      </c>
      <c r="B264" s="19" t="s">
        <v>1028</v>
      </c>
      <c r="C264" s="18" t="s">
        <v>24</v>
      </c>
      <c r="D264" s="18" t="s">
        <v>24</v>
      </c>
      <c r="E264" s="18" t="s">
        <v>24</v>
      </c>
      <c r="F264" s="20" t="str">
        <f t="shared" si="4"/>
        <v>MANUAL</v>
      </c>
      <c r="G264" s="20" t="str">
        <f>IF($F$264="MANUAL",$D$264,IF($F$264="COMPUTED",$C$264,$E$264))</f>
        <v>-</v>
      </c>
      <c r="H264" s="19" t="s">
        <v>1140</v>
      </c>
      <c r="I264" s="19" t="s">
        <v>1023</v>
      </c>
      <c r="J264" s="19" t="s">
        <v>21</v>
      </c>
      <c r="K264" s="19"/>
      <c r="L264" s="19" t="s">
        <v>1001</v>
      </c>
      <c r="M264" s="19" t="s">
        <v>2058</v>
      </c>
      <c r="N264">
        <v>4</v>
      </c>
    </row>
    <row r="265" spans="1:14" ht="12.75" customHeight="1" outlineLevel="3" x14ac:dyDescent="0.3">
      <c r="A265" s="19" t="s">
        <v>1030</v>
      </c>
      <c r="B265" s="19" t="s">
        <v>1031</v>
      </c>
      <c r="C265" s="18" t="s">
        <v>24</v>
      </c>
      <c r="D265" s="18" t="s">
        <v>24</v>
      </c>
      <c r="E265" s="18" t="s">
        <v>24</v>
      </c>
      <c r="F265" s="20" t="str">
        <f t="shared" si="4"/>
        <v>MANUAL</v>
      </c>
      <c r="G265" s="20" t="str">
        <f>IF($F$265="MANUAL",$D$265,IF($F$265="COMPUTED",$C$265,$E$265))</f>
        <v>-</v>
      </c>
      <c r="H265" s="19" t="s">
        <v>1141</v>
      </c>
      <c r="I265" s="19" t="s">
        <v>1023</v>
      </c>
      <c r="J265" s="19" t="s">
        <v>21</v>
      </c>
      <c r="K265" s="19"/>
      <c r="L265" s="19" t="s">
        <v>1001</v>
      </c>
      <c r="M265" s="19" t="s">
        <v>2059</v>
      </c>
      <c r="N265">
        <v>4</v>
      </c>
    </row>
    <row r="266" spans="1:14" ht="12.75" customHeight="1" outlineLevel="3" x14ac:dyDescent="0.3">
      <c r="A266" s="19" t="s">
        <v>1033</v>
      </c>
      <c r="B266" s="19" t="s">
        <v>1034</v>
      </c>
      <c r="C266" s="18" t="s">
        <v>24</v>
      </c>
      <c r="D266" s="18" t="s">
        <v>24</v>
      </c>
      <c r="E266" s="18" t="s">
        <v>24</v>
      </c>
      <c r="F266" s="20" t="str">
        <f t="shared" si="4"/>
        <v>MANUAL</v>
      </c>
      <c r="G266" s="20" t="str">
        <f>IF($F$266="MANUAL",$D$266,IF($F$266="COMPUTED",$C$266,$E$266))</f>
        <v>-</v>
      </c>
      <c r="H266" s="19" t="s">
        <v>1142</v>
      </c>
      <c r="I266" s="19" t="s">
        <v>1023</v>
      </c>
      <c r="J266" s="19" t="s">
        <v>21</v>
      </c>
      <c r="K266" s="19"/>
      <c r="L266" s="19" t="s">
        <v>1001</v>
      </c>
      <c r="M266" s="19" t="s">
        <v>2060</v>
      </c>
      <c r="N266">
        <v>4</v>
      </c>
    </row>
    <row r="267" spans="1:14" ht="12.75" customHeight="1" outlineLevel="3" x14ac:dyDescent="0.3">
      <c r="A267" s="19" t="s">
        <v>1036</v>
      </c>
      <c r="B267" s="19" t="s">
        <v>1037</v>
      </c>
      <c r="C267" s="18" t="s">
        <v>24</v>
      </c>
      <c r="D267" s="18" t="s">
        <v>24</v>
      </c>
      <c r="E267" s="18" t="s">
        <v>24</v>
      </c>
      <c r="F267" s="20" t="str">
        <f t="shared" si="4"/>
        <v>MANUAL</v>
      </c>
      <c r="G267" s="20" t="str">
        <f>IF($F$267="MANUAL",$D$267,IF($F$267="COMPUTED",$C$267,$E$267))</f>
        <v>-</v>
      </c>
      <c r="H267" s="19" t="s">
        <v>1143</v>
      </c>
      <c r="I267" s="19" t="s">
        <v>1023</v>
      </c>
      <c r="J267" s="19" t="s">
        <v>21</v>
      </c>
      <c r="K267" s="19"/>
      <c r="L267" s="19" t="s">
        <v>1001</v>
      </c>
      <c r="M267" s="19" t="s">
        <v>2061</v>
      </c>
      <c r="N267">
        <v>4</v>
      </c>
    </row>
    <row r="268" spans="1:14" ht="12.75" customHeight="1" outlineLevel="3" x14ac:dyDescent="0.3">
      <c r="A268" s="19" t="s">
        <v>1039</v>
      </c>
      <c r="B268" s="19" t="s">
        <v>1040</v>
      </c>
      <c r="C268" s="18" t="s">
        <v>24</v>
      </c>
      <c r="D268" s="18" t="s">
        <v>24</v>
      </c>
      <c r="E268" s="18" t="s">
        <v>24</v>
      </c>
      <c r="F268" s="20" t="str">
        <f t="shared" si="4"/>
        <v>MANUAL</v>
      </c>
      <c r="G268" s="20" t="str">
        <f>IF($F$268="MANUAL",$D$268,IF($F$268="COMPUTED",$C$268,$E$268))</f>
        <v>-</v>
      </c>
      <c r="H268" s="19" t="s">
        <v>1144</v>
      </c>
      <c r="I268" s="19" t="s">
        <v>1023</v>
      </c>
      <c r="J268" s="19" t="s">
        <v>21</v>
      </c>
      <c r="K268" s="19"/>
      <c r="L268" s="19" t="s">
        <v>1001</v>
      </c>
      <c r="M268" s="19" t="s">
        <v>2062</v>
      </c>
      <c r="N268">
        <v>4</v>
      </c>
    </row>
    <row r="269" spans="1:14" ht="12.75" customHeight="1" outlineLevel="3" x14ac:dyDescent="0.3">
      <c r="A269" s="19" t="s">
        <v>1042</v>
      </c>
      <c r="B269" s="19" t="s">
        <v>1043</v>
      </c>
      <c r="C269" s="18" t="s">
        <v>24</v>
      </c>
      <c r="D269" s="18" t="s">
        <v>24</v>
      </c>
      <c r="E269" s="18" t="s">
        <v>24</v>
      </c>
      <c r="F269" s="20" t="str">
        <f t="shared" si="4"/>
        <v>MANUAL</v>
      </c>
      <c r="G269" s="20" t="str">
        <f>IF($F$269="MANUAL",$D$269,IF($F$269="COMPUTED",$C$269,$E$269))</f>
        <v>-</v>
      </c>
      <c r="H269" s="19" t="s">
        <v>1145</v>
      </c>
      <c r="I269" s="19" t="s">
        <v>1023</v>
      </c>
      <c r="J269" s="19" t="s">
        <v>21</v>
      </c>
      <c r="K269" s="19"/>
      <c r="L269" s="19" t="s">
        <v>1001</v>
      </c>
      <c r="M269" s="19" t="s">
        <v>2063</v>
      </c>
      <c r="N269">
        <v>4</v>
      </c>
    </row>
    <row r="270" spans="1:14" ht="12.75" customHeight="1" outlineLevel="3" x14ac:dyDescent="0.3">
      <c r="A270" s="19" t="s">
        <v>1045</v>
      </c>
      <c r="B270" s="19" t="s">
        <v>1046</v>
      </c>
      <c r="C270" s="18" t="s">
        <v>24</v>
      </c>
      <c r="D270" s="18" t="s">
        <v>24</v>
      </c>
      <c r="E270" s="18" t="s">
        <v>24</v>
      </c>
      <c r="F270" s="20" t="str">
        <f t="shared" si="4"/>
        <v>MANUAL</v>
      </c>
      <c r="G270" s="20" t="str">
        <f>IF($F$270="MANUAL",$D$270,IF($F$270="COMPUTED",$C$270,$E$270))</f>
        <v>-</v>
      </c>
      <c r="H270" s="19" t="s">
        <v>1146</v>
      </c>
      <c r="I270" s="19" t="s">
        <v>1023</v>
      </c>
      <c r="J270" s="19" t="s">
        <v>21</v>
      </c>
      <c r="K270" s="19"/>
      <c r="L270" s="19" t="s">
        <v>1001</v>
      </c>
      <c r="M270" s="19" t="s">
        <v>2064</v>
      </c>
      <c r="N270">
        <v>4</v>
      </c>
    </row>
    <row r="271" spans="1:14" ht="12.75" customHeight="1" outlineLevel="2" x14ac:dyDescent="0.3">
      <c r="A271" s="19" t="s">
        <v>1048</v>
      </c>
      <c r="B271" s="19" t="s">
        <v>1049</v>
      </c>
      <c r="C271" s="18" t="s">
        <v>24</v>
      </c>
      <c r="D271" s="12" t="s">
        <v>24</v>
      </c>
      <c r="E271" s="12" t="s">
        <v>24</v>
      </c>
      <c r="F271" s="18" t="s">
        <v>99</v>
      </c>
      <c r="G271" s="20" t="str">
        <f>IF($F$271="MANUAL",$D$271,IF($F$271="COMPUTED",$C$271,$E$271))</f>
        <v>-</v>
      </c>
      <c r="H271" s="19" t="s">
        <v>1147</v>
      </c>
      <c r="I271" s="19" t="s">
        <v>1049</v>
      </c>
      <c r="J271" s="19" t="s">
        <v>21</v>
      </c>
      <c r="K271" s="19"/>
      <c r="L271" s="19" t="s">
        <v>72</v>
      </c>
      <c r="M271" s="19" t="s">
        <v>2065</v>
      </c>
      <c r="N271">
        <v>3</v>
      </c>
    </row>
    <row r="272" spans="1:14" ht="12.75" customHeight="1" outlineLevel="3" x14ac:dyDescent="0.3">
      <c r="A272" s="19" t="s">
        <v>1051</v>
      </c>
      <c r="B272" s="19" t="s">
        <v>1052</v>
      </c>
      <c r="C272" s="18" t="s">
        <v>24</v>
      </c>
      <c r="D272" s="12" t="s">
        <v>24</v>
      </c>
      <c r="E272" s="12" t="s">
        <v>24</v>
      </c>
      <c r="F272" s="18" t="s">
        <v>99</v>
      </c>
      <c r="G272" s="20" t="str">
        <f>IF($F$272="MANUAL",$D$272,IF($F$272="COMPUTED",$C$272,$E$272))</f>
        <v>-</v>
      </c>
      <c r="H272" s="19" t="s">
        <v>1148</v>
      </c>
      <c r="I272" s="19" t="s">
        <v>1054</v>
      </c>
      <c r="J272" s="19"/>
      <c r="K272" s="19"/>
      <c r="L272" s="19" t="s">
        <v>72</v>
      </c>
      <c r="M272" s="19" t="s">
        <v>2066</v>
      </c>
      <c r="N272">
        <v>4</v>
      </c>
    </row>
    <row r="273" spans="1:14" ht="12.75" customHeight="1" outlineLevel="3" x14ac:dyDescent="0.3">
      <c r="A273" s="19" t="s">
        <v>1055</v>
      </c>
      <c r="B273" s="19" t="s">
        <v>1056</v>
      </c>
      <c r="C273" s="18" t="s">
        <v>24</v>
      </c>
      <c r="D273" s="12" t="s">
        <v>24</v>
      </c>
      <c r="E273" s="12" t="s">
        <v>24</v>
      </c>
      <c r="F273" s="18" t="s">
        <v>99</v>
      </c>
      <c r="G273" s="20" t="str">
        <f>IF($F$273="MANUAL",$D$273,IF($F$273="COMPUTED",$C$273,$E$273))</f>
        <v>-</v>
      </c>
      <c r="H273" s="19" t="s">
        <v>1149</v>
      </c>
      <c r="I273" s="19" t="s">
        <v>1054</v>
      </c>
      <c r="J273" s="19"/>
      <c r="K273" s="19"/>
      <c r="L273" s="19" t="s">
        <v>72</v>
      </c>
      <c r="M273" s="19" t="s">
        <v>2067</v>
      </c>
      <c r="N273">
        <v>4</v>
      </c>
    </row>
    <row r="274" spans="1:14" ht="12.75" customHeight="1" outlineLevel="3" x14ac:dyDescent="0.3">
      <c r="A274" s="19" t="s">
        <v>1058</v>
      </c>
      <c r="B274" s="19" t="s">
        <v>1059</v>
      </c>
      <c r="C274" s="18" t="s">
        <v>24</v>
      </c>
      <c r="D274" s="12" t="s">
        <v>24</v>
      </c>
      <c r="E274" s="12" t="s">
        <v>24</v>
      </c>
      <c r="F274" s="18" t="s">
        <v>99</v>
      </c>
      <c r="G274" s="20" t="str">
        <f>IF($F$274="MANUAL",$D$274,IF($F$274="COMPUTED",$C$274,$E$274))</f>
        <v>-</v>
      </c>
      <c r="H274" s="19" t="s">
        <v>1150</v>
      </c>
      <c r="I274" s="19" t="s">
        <v>1054</v>
      </c>
      <c r="J274" s="19"/>
      <c r="K274" s="19"/>
      <c r="L274" s="19" t="s">
        <v>72</v>
      </c>
      <c r="M274" s="19" t="s">
        <v>2068</v>
      </c>
      <c r="N274">
        <v>4</v>
      </c>
    </row>
    <row r="275" spans="1:14" ht="12.75" customHeight="1" x14ac:dyDescent="0.3">
      <c r="A275" s="19" t="s">
        <v>550</v>
      </c>
      <c r="B275" s="19" t="s">
        <v>551</v>
      </c>
      <c r="C275" s="20"/>
      <c r="D275" s="20"/>
      <c r="E275" s="20"/>
      <c r="F275" s="20"/>
      <c r="G275" s="20"/>
      <c r="H275" s="19" t="s">
        <v>551</v>
      </c>
      <c r="I275" s="19"/>
      <c r="J275" s="19" t="s">
        <v>21</v>
      </c>
      <c r="K275" s="19" t="s">
        <v>54</v>
      </c>
      <c r="L275" s="19" t="s">
        <v>67</v>
      </c>
      <c r="M275" s="19" t="s">
        <v>2069</v>
      </c>
      <c r="N275">
        <v>1</v>
      </c>
    </row>
    <row r="276" spans="1:14" ht="12.75" customHeight="1" outlineLevel="1" x14ac:dyDescent="0.3">
      <c r="A276" s="19" t="s">
        <v>35</v>
      </c>
      <c r="B276" s="19" t="s">
        <v>36</v>
      </c>
      <c r="C276" s="18">
        <v>0</v>
      </c>
      <c r="D276" s="18">
        <v>3000</v>
      </c>
      <c r="E276" s="18" t="s">
        <v>24</v>
      </c>
      <c r="F276" s="18" t="s">
        <v>99</v>
      </c>
      <c r="G276" s="20">
        <f>IF($F$276="MANUAL",$D$276,IF($F$276="COMPUTED",$C$276,$E$276))</f>
        <v>3000</v>
      </c>
      <c r="H276" s="19" t="s">
        <v>552</v>
      </c>
      <c r="I276" s="19" t="s">
        <v>37</v>
      </c>
      <c r="J276" s="19" t="s">
        <v>21</v>
      </c>
      <c r="K276" s="19"/>
      <c r="L276" s="19" t="s">
        <v>72</v>
      </c>
      <c r="M276" s="19" t="s">
        <v>2070</v>
      </c>
      <c r="N276">
        <v>2</v>
      </c>
    </row>
    <row r="277" spans="1:14" ht="12.75" customHeight="1" outlineLevel="1" x14ac:dyDescent="0.3">
      <c r="A277" s="19" t="s">
        <v>38</v>
      </c>
      <c r="B277" s="19" t="s">
        <v>39</v>
      </c>
      <c r="C277" s="18" t="s">
        <v>24</v>
      </c>
      <c r="D277" s="18">
        <v>5</v>
      </c>
      <c r="E277" s="18" t="s">
        <v>24</v>
      </c>
      <c r="F277" s="18" t="s">
        <v>99</v>
      </c>
      <c r="G277" s="20">
        <f>IF($F$277="MANUAL",$D$277,IF($F$277="COMPUTED",$C$277,$E$277))</f>
        <v>5</v>
      </c>
      <c r="H277" s="19" t="s">
        <v>553</v>
      </c>
      <c r="I277" s="19" t="s">
        <v>40</v>
      </c>
      <c r="J277" s="19" t="s">
        <v>21</v>
      </c>
      <c r="K277" s="19"/>
      <c r="L277" s="19" t="s">
        <v>72</v>
      </c>
      <c r="M277" s="19" t="s">
        <v>2071</v>
      </c>
      <c r="N277">
        <v>2</v>
      </c>
    </row>
    <row r="278" spans="1:14" ht="12.75" customHeight="1" outlineLevel="1" x14ac:dyDescent="0.3">
      <c r="A278" s="19" t="s">
        <v>168</v>
      </c>
      <c r="B278" s="19" t="s">
        <v>57</v>
      </c>
      <c r="C278" s="18" t="s">
        <v>24</v>
      </c>
      <c r="D278" s="18">
        <v>500</v>
      </c>
      <c r="E278" s="18" t="s">
        <v>24</v>
      </c>
      <c r="F278" s="18" t="s">
        <v>99</v>
      </c>
      <c r="G278" s="20">
        <f>IF($F$278="MANUAL",$D$278,IF($F$278="COMPUTED",$C$278,$E$278))</f>
        <v>500</v>
      </c>
      <c r="H278" s="19" t="s">
        <v>554</v>
      </c>
      <c r="I278" s="19" t="s">
        <v>58</v>
      </c>
      <c r="J278" s="19" t="s">
        <v>21</v>
      </c>
      <c r="K278" s="19"/>
      <c r="L278" s="19" t="s">
        <v>72</v>
      </c>
      <c r="M278" s="19" t="s">
        <v>2072</v>
      </c>
      <c r="N278">
        <v>2</v>
      </c>
    </row>
    <row r="279" spans="1:14" ht="12.75" customHeight="1" outlineLevel="1" x14ac:dyDescent="0.3">
      <c r="A279" s="19" t="s">
        <v>633</v>
      </c>
      <c r="B279" s="19" t="s">
        <v>634</v>
      </c>
      <c r="C279" s="18">
        <v>3150</v>
      </c>
      <c r="D279" s="18" t="s">
        <v>24</v>
      </c>
      <c r="E279" s="18" t="s">
        <v>24</v>
      </c>
      <c r="F279" s="18" t="s">
        <v>70</v>
      </c>
      <c r="G279" s="20">
        <f>IF($F$279="MANUAL",$D$279,IF($F$279="COMPUTED",$C$279,$E$279))</f>
        <v>3150</v>
      </c>
      <c r="H279" s="19" t="s">
        <v>647</v>
      </c>
      <c r="I279" s="19" t="s">
        <v>636</v>
      </c>
      <c r="J279" s="19" t="s">
        <v>21</v>
      </c>
      <c r="K279" s="19"/>
      <c r="L279" s="19" t="s">
        <v>72</v>
      </c>
      <c r="M279" s="19" t="s">
        <v>2073</v>
      </c>
      <c r="N279">
        <v>2</v>
      </c>
    </row>
    <row r="280" spans="1:14" ht="12.75" customHeight="1" outlineLevel="1" x14ac:dyDescent="0.3">
      <c r="A280" s="19" t="s">
        <v>68</v>
      </c>
      <c r="B280" s="19"/>
      <c r="C280" s="20"/>
      <c r="D280" s="20"/>
      <c r="E280" s="20"/>
      <c r="F280" s="20"/>
      <c r="G280" s="20"/>
      <c r="H280" s="19"/>
      <c r="I280" s="19"/>
      <c r="J280" s="19"/>
      <c r="K280" s="19"/>
      <c r="L280" s="19" t="s">
        <v>69</v>
      </c>
      <c r="M280" s="19" t="s">
        <v>2074</v>
      </c>
      <c r="N280">
        <v>2</v>
      </c>
    </row>
    <row r="281" spans="1:14" ht="12.75" customHeight="1" outlineLevel="2" x14ac:dyDescent="0.3">
      <c r="A281" s="19" t="s">
        <v>51</v>
      </c>
      <c r="B281" s="19" t="s">
        <v>23</v>
      </c>
      <c r="C281" s="18" t="s">
        <v>24</v>
      </c>
      <c r="D281" s="18">
        <v>15</v>
      </c>
      <c r="E281" s="18" t="s">
        <v>24</v>
      </c>
      <c r="F281" s="18" t="s">
        <v>99</v>
      </c>
      <c r="G281" s="20">
        <f>IF($F$281="MANUAL",$D$281,IF($F$281="COMPUTED",$C$281,$E$281))</f>
        <v>15</v>
      </c>
      <c r="H281" s="19" t="s">
        <v>555</v>
      </c>
      <c r="I281" s="19" t="s">
        <v>25</v>
      </c>
      <c r="J281" s="19" t="s">
        <v>21</v>
      </c>
      <c r="K281" s="19"/>
      <c r="L281" s="19" t="s">
        <v>72</v>
      </c>
      <c r="M281" s="19" t="s">
        <v>2075</v>
      </c>
      <c r="N281">
        <v>3</v>
      </c>
    </row>
    <row r="282" spans="1:14" ht="12.75" customHeight="1" outlineLevel="2" x14ac:dyDescent="0.3">
      <c r="A282" s="19" t="s">
        <v>52</v>
      </c>
      <c r="B282" s="19" t="s">
        <v>26</v>
      </c>
      <c r="C282" s="18" t="s">
        <v>24</v>
      </c>
      <c r="D282" s="18">
        <v>-1</v>
      </c>
      <c r="E282" s="18" t="s">
        <v>24</v>
      </c>
      <c r="F282" s="18" t="s">
        <v>99</v>
      </c>
      <c r="G282" s="20">
        <f>IF($F$282="MANUAL",$D$282,IF($F$282="COMPUTED",$C$282,$E$282))</f>
        <v>-1</v>
      </c>
      <c r="H282" s="19" t="s">
        <v>556</v>
      </c>
      <c r="I282" s="19" t="s">
        <v>27</v>
      </c>
      <c r="J282" s="19" t="s">
        <v>21</v>
      </c>
      <c r="K282" s="19"/>
      <c r="L282" s="19" t="s">
        <v>72</v>
      </c>
      <c r="M282" s="19" t="s">
        <v>2076</v>
      </c>
      <c r="N282">
        <v>3</v>
      </c>
    </row>
    <row r="283" spans="1:14" ht="12.75" customHeight="1" outlineLevel="2" x14ac:dyDescent="0.3">
      <c r="A283" s="19" t="s">
        <v>53</v>
      </c>
      <c r="B283" s="19" t="s">
        <v>28</v>
      </c>
      <c r="C283" s="18" t="s">
        <v>24</v>
      </c>
      <c r="D283" s="18">
        <v>2</v>
      </c>
      <c r="E283" s="18" t="s">
        <v>24</v>
      </c>
      <c r="F283" s="18" t="s">
        <v>99</v>
      </c>
      <c r="G283" s="20">
        <f>IF($F$283="MANUAL",$D$283,IF($F$283="COMPUTED",$C$283,$E$283))</f>
        <v>2</v>
      </c>
      <c r="H283" s="19" t="s">
        <v>557</v>
      </c>
      <c r="I283" s="19" t="s">
        <v>29</v>
      </c>
      <c r="J283" s="19" t="s">
        <v>21</v>
      </c>
      <c r="K283" s="19"/>
      <c r="L283" s="19" t="s">
        <v>72</v>
      </c>
      <c r="M283" s="19" t="s">
        <v>2077</v>
      </c>
      <c r="N283">
        <v>3</v>
      </c>
    </row>
    <row r="284" spans="1:14" ht="12.75" customHeight="1" outlineLevel="1" x14ac:dyDescent="0.3">
      <c r="A284" s="19" t="s">
        <v>994</v>
      </c>
      <c r="B284" s="19"/>
      <c r="C284" s="20"/>
      <c r="D284" s="20"/>
      <c r="E284" s="20"/>
      <c r="F284" s="20"/>
      <c r="G284" s="20"/>
      <c r="H284" s="19"/>
      <c r="I284" s="19"/>
      <c r="J284" s="19"/>
      <c r="K284" s="19"/>
      <c r="L284" s="19" t="s">
        <v>69</v>
      </c>
      <c r="M284" s="19" t="s">
        <v>2078</v>
      </c>
      <c r="N284">
        <v>2</v>
      </c>
    </row>
    <row r="285" spans="1:14" ht="12.75" customHeight="1" outlineLevel="2" x14ac:dyDescent="0.3">
      <c r="A285" s="19" t="s">
        <v>1919</v>
      </c>
      <c r="B285" s="19" t="s">
        <v>995</v>
      </c>
      <c r="C285" s="20"/>
      <c r="D285" s="19"/>
      <c r="E285" s="19"/>
      <c r="F285" s="18" t="s">
        <v>99</v>
      </c>
      <c r="G285" s="20"/>
      <c r="H285" s="19" t="s">
        <v>1151</v>
      </c>
      <c r="I285" s="19" t="s">
        <v>995</v>
      </c>
      <c r="J285" s="19" t="s">
        <v>21</v>
      </c>
      <c r="K285" s="19"/>
      <c r="L285" s="19" t="s">
        <v>997</v>
      </c>
      <c r="M285" s="19" t="s">
        <v>2079</v>
      </c>
      <c r="N285">
        <v>3</v>
      </c>
    </row>
    <row r="286" spans="1:14" ht="12.75" customHeight="1" outlineLevel="3" x14ac:dyDescent="0.3">
      <c r="A286" s="19" t="s">
        <v>998</v>
      </c>
      <c r="B286" s="19" t="s">
        <v>999</v>
      </c>
      <c r="C286" s="18" t="s">
        <v>24</v>
      </c>
      <c r="D286" s="18" t="s">
        <v>24</v>
      </c>
      <c r="E286" s="18" t="s">
        <v>24</v>
      </c>
      <c r="F286" s="20" t="str">
        <f>$F$285</f>
        <v>MANUAL</v>
      </c>
      <c r="G286" s="20" t="str">
        <f>IF($F$286="MANUAL",$D$286,IF($F$286="COMPUTED",$C$286,$E$286))</f>
        <v>-</v>
      </c>
      <c r="H286" s="19" t="s">
        <v>1152</v>
      </c>
      <c r="I286" s="19" t="s">
        <v>1921</v>
      </c>
      <c r="J286" s="19" t="s">
        <v>21</v>
      </c>
      <c r="K286" s="19"/>
      <c r="L286" s="19" t="s">
        <v>1001</v>
      </c>
      <c r="M286" s="19" t="s">
        <v>2080</v>
      </c>
      <c r="N286">
        <v>4</v>
      </c>
    </row>
    <row r="287" spans="1:14" ht="12.75" customHeight="1" outlineLevel="3" x14ac:dyDescent="0.3">
      <c r="A287" s="19" t="s">
        <v>1002</v>
      </c>
      <c r="B287" s="19" t="s">
        <v>1003</v>
      </c>
      <c r="C287" s="18" t="s">
        <v>24</v>
      </c>
      <c r="D287" s="18" t="s">
        <v>24</v>
      </c>
      <c r="E287" s="18" t="s">
        <v>24</v>
      </c>
      <c r="F287" s="20" t="str">
        <f>$F$285</f>
        <v>MANUAL</v>
      </c>
      <c r="G287" s="20" t="str">
        <f>IF($F$287="MANUAL",$D$287,IF($F$287="COMPUTED",$C$287,$E$287))</f>
        <v>-</v>
      </c>
      <c r="H287" s="19" t="s">
        <v>1153</v>
      </c>
      <c r="I287" s="19" t="s">
        <v>1923</v>
      </c>
      <c r="J287" s="19" t="s">
        <v>21</v>
      </c>
      <c r="K287" s="19"/>
      <c r="L287" s="19" t="s">
        <v>1001</v>
      </c>
      <c r="M287" s="19" t="s">
        <v>2081</v>
      </c>
      <c r="N287">
        <v>4</v>
      </c>
    </row>
    <row r="288" spans="1:14" ht="12.75" customHeight="1" outlineLevel="3" x14ac:dyDescent="0.3">
      <c r="A288" s="19" t="s">
        <v>1005</v>
      </c>
      <c r="B288" s="19" t="s">
        <v>1006</v>
      </c>
      <c r="C288" s="18" t="s">
        <v>24</v>
      </c>
      <c r="D288" s="18" t="s">
        <v>24</v>
      </c>
      <c r="E288" s="18" t="s">
        <v>24</v>
      </c>
      <c r="F288" s="20" t="str">
        <f>$F$285</f>
        <v>MANUAL</v>
      </c>
      <c r="G288" s="20" t="str">
        <f>IF($F$288="MANUAL",$D$288,IF($F$288="COMPUTED",$C$288,$E$288))</f>
        <v>-</v>
      </c>
      <c r="H288" s="19" t="s">
        <v>1154</v>
      </c>
      <c r="I288" s="19" t="s">
        <v>1925</v>
      </c>
      <c r="J288" s="19" t="s">
        <v>21</v>
      </c>
      <c r="K288" s="19"/>
      <c r="L288" s="19" t="s">
        <v>1001</v>
      </c>
      <c r="M288" s="19" t="s">
        <v>2082</v>
      </c>
      <c r="N288">
        <v>4</v>
      </c>
    </row>
    <row r="289" spans="1:14" ht="12.75" customHeight="1" outlineLevel="2" x14ac:dyDescent="0.3">
      <c r="A289" s="19" t="s">
        <v>1008</v>
      </c>
      <c r="B289" s="19" t="s">
        <v>1009</v>
      </c>
      <c r="C289" s="18" t="s">
        <v>24</v>
      </c>
      <c r="D289" s="18" t="s">
        <v>24</v>
      </c>
      <c r="E289" s="18" t="s">
        <v>24</v>
      </c>
      <c r="F289" s="18" t="s">
        <v>99</v>
      </c>
      <c r="G289" s="20" t="str">
        <f>IF($F$289="MANUAL",$D$289,IF($F$289="COMPUTED",$C$289,$E$289))</f>
        <v>-</v>
      </c>
      <c r="H289" s="19" t="s">
        <v>1155</v>
      </c>
      <c r="I289" s="19" t="s">
        <v>1011</v>
      </c>
      <c r="J289" s="19" t="s">
        <v>21</v>
      </c>
      <c r="K289" s="19"/>
      <c r="L289" s="19" t="s">
        <v>72</v>
      </c>
      <c r="M289" s="19" t="s">
        <v>2083</v>
      </c>
      <c r="N289">
        <v>3</v>
      </c>
    </row>
    <row r="290" spans="1:14" ht="12.75" customHeight="1" outlineLevel="2" x14ac:dyDescent="0.3">
      <c r="A290" s="19" t="s">
        <v>1012</v>
      </c>
      <c r="B290" s="19" t="s">
        <v>1013</v>
      </c>
      <c r="C290" s="18" t="s">
        <v>24</v>
      </c>
      <c r="D290" s="18" t="s">
        <v>24</v>
      </c>
      <c r="E290" s="18" t="s">
        <v>24</v>
      </c>
      <c r="F290" s="18" t="s">
        <v>99</v>
      </c>
      <c r="G290" s="20" t="str">
        <f>IF($F$290="MANUAL",$D$290,IF($F$290="COMPUTED",$C$290,$E$290))</f>
        <v>-</v>
      </c>
      <c r="H290" s="19" t="s">
        <v>1156</v>
      </c>
      <c r="I290" s="19" t="s">
        <v>1015</v>
      </c>
      <c r="J290" s="19" t="s">
        <v>21</v>
      </c>
      <c r="K290" s="19"/>
      <c r="L290" s="19" t="s">
        <v>72</v>
      </c>
      <c r="M290" s="19" t="s">
        <v>2084</v>
      </c>
      <c r="N290">
        <v>3</v>
      </c>
    </row>
    <row r="291" spans="1:14" ht="12.75" customHeight="1" outlineLevel="2" x14ac:dyDescent="0.3">
      <c r="A291" s="19" t="s">
        <v>989</v>
      </c>
      <c r="B291" s="19" t="s">
        <v>32</v>
      </c>
      <c r="C291" s="18" t="s">
        <v>24</v>
      </c>
      <c r="D291" s="18" t="s">
        <v>24</v>
      </c>
      <c r="E291" s="18" t="s">
        <v>24</v>
      </c>
      <c r="F291" s="18" t="s">
        <v>99</v>
      </c>
      <c r="G291" s="20" t="str">
        <f>IF($F$291="MANUAL",$D$291,IF($F$291="COMPUTED",$C$291,$E$291))</f>
        <v>-</v>
      </c>
      <c r="H291" s="19" t="s">
        <v>1157</v>
      </c>
      <c r="I291" s="19" t="s">
        <v>33</v>
      </c>
      <c r="J291" s="19" t="s">
        <v>21</v>
      </c>
      <c r="K291" s="19"/>
      <c r="L291" s="19" t="s">
        <v>72</v>
      </c>
      <c r="M291" s="19" t="s">
        <v>2085</v>
      </c>
      <c r="N291">
        <v>3</v>
      </c>
    </row>
    <row r="292" spans="1:14" ht="12.75" customHeight="1" outlineLevel="2" x14ac:dyDescent="0.3">
      <c r="A292" s="19" t="s">
        <v>1017</v>
      </c>
      <c r="B292" s="19" t="s">
        <v>1018</v>
      </c>
      <c r="C292" s="20"/>
      <c r="D292" s="19"/>
      <c r="E292" s="19"/>
      <c r="F292" s="18" t="s">
        <v>99</v>
      </c>
      <c r="G292" s="20"/>
      <c r="H292" s="19" t="s">
        <v>1158</v>
      </c>
      <c r="I292" s="19" t="s">
        <v>1018</v>
      </c>
      <c r="J292" s="19" t="s">
        <v>21</v>
      </c>
      <c r="K292" s="19"/>
      <c r="L292" s="19" t="s">
        <v>997</v>
      </c>
      <c r="M292" s="19" t="s">
        <v>2086</v>
      </c>
      <c r="N292">
        <v>3</v>
      </c>
    </row>
    <row r="293" spans="1:14" ht="12.75" customHeight="1" outlineLevel="3" x14ac:dyDescent="0.3">
      <c r="A293" s="19" t="s">
        <v>1020</v>
      </c>
      <c r="B293" s="19" t="s">
        <v>1021</v>
      </c>
      <c r="C293" s="18" t="s">
        <v>24</v>
      </c>
      <c r="D293" s="18" t="s">
        <v>24</v>
      </c>
      <c r="E293" s="18" t="s">
        <v>24</v>
      </c>
      <c r="F293" s="20" t="str">
        <f t="shared" ref="F293:F301" si="5">$F$292</f>
        <v>MANUAL</v>
      </c>
      <c r="G293" s="20" t="str">
        <f>IF($F$293="MANUAL",$D$293,IF($F$293="COMPUTED",$C$293,$E$293))</f>
        <v>-</v>
      </c>
      <c r="H293" s="19" t="s">
        <v>1159</v>
      </c>
      <c r="I293" s="19" t="s">
        <v>1023</v>
      </c>
      <c r="J293" s="19" t="s">
        <v>21</v>
      </c>
      <c r="K293" s="19"/>
      <c r="L293" s="19" t="s">
        <v>1001</v>
      </c>
      <c r="M293" s="19" t="s">
        <v>2087</v>
      </c>
      <c r="N293">
        <v>4</v>
      </c>
    </row>
    <row r="294" spans="1:14" ht="12.75" customHeight="1" outlineLevel="3" x14ac:dyDescent="0.3">
      <c r="A294" s="19" t="s">
        <v>1024</v>
      </c>
      <c r="B294" s="19" t="s">
        <v>1025</v>
      </c>
      <c r="C294" s="18" t="s">
        <v>24</v>
      </c>
      <c r="D294" s="18" t="s">
        <v>24</v>
      </c>
      <c r="E294" s="18" t="s">
        <v>24</v>
      </c>
      <c r="F294" s="20" t="str">
        <f t="shared" si="5"/>
        <v>MANUAL</v>
      </c>
      <c r="G294" s="20" t="str">
        <f>IF($F$294="MANUAL",$D$294,IF($F$294="COMPUTED",$C$294,$E$294))</f>
        <v>-</v>
      </c>
      <c r="H294" s="19" t="s">
        <v>1160</v>
      </c>
      <c r="I294" s="19" t="s">
        <v>1023</v>
      </c>
      <c r="J294" s="19" t="s">
        <v>21</v>
      </c>
      <c r="K294" s="19"/>
      <c r="L294" s="19" t="s">
        <v>1001</v>
      </c>
      <c r="M294" s="19" t="s">
        <v>2088</v>
      </c>
      <c r="N294">
        <v>4</v>
      </c>
    </row>
    <row r="295" spans="1:14" ht="12.75" customHeight="1" outlineLevel="3" x14ac:dyDescent="0.3">
      <c r="A295" s="19" t="s">
        <v>1027</v>
      </c>
      <c r="B295" s="19" t="s">
        <v>1028</v>
      </c>
      <c r="C295" s="18" t="s">
        <v>24</v>
      </c>
      <c r="D295" s="18" t="s">
        <v>24</v>
      </c>
      <c r="E295" s="18" t="s">
        <v>24</v>
      </c>
      <c r="F295" s="20" t="str">
        <f t="shared" si="5"/>
        <v>MANUAL</v>
      </c>
      <c r="G295" s="20" t="str">
        <f>IF($F$295="MANUAL",$D$295,IF($F$295="COMPUTED",$C$295,$E$295))</f>
        <v>-</v>
      </c>
      <c r="H295" s="19" t="s">
        <v>1161</v>
      </c>
      <c r="I295" s="19" t="s">
        <v>1023</v>
      </c>
      <c r="J295" s="19" t="s">
        <v>21</v>
      </c>
      <c r="K295" s="19"/>
      <c r="L295" s="19" t="s">
        <v>1001</v>
      </c>
      <c r="M295" s="19" t="s">
        <v>2089</v>
      </c>
      <c r="N295">
        <v>4</v>
      </c>
    </row>
    <row r="296" spans="1:14" ht="12.75" customHeight="1" outlineLevel="3" x14ac:dyDescent="0.3">
      <c r="A296" s="19" t="s">
        <v>1030</v>
      </c>
      <c r="B296" s="19" t="s">
        <v>1031</v>
      </c>
      <c r="C296" s="18" t="s">
        <v>24</v>
      </c>
      <c r="D296" s="18" t="s">
        <v>24</v>
      </c>
      <c r="E296" s="18" t="s">
        <v>24</v>
      </c>
      <c r="F296" s="20" t="str">
        <f t="shared" si="5"/>
        <v>MANUAL</v>
      </c>
      <c r="G296" s="20" t="str">
        <f>IF($F$296="MANUAL",$D$296,IF($F$296="COMPUTED",$C$296,$E$296))</f>
        <v>-</v>
      </c>
      <c r="H296" s="19" t="s">
        <v>1162</v>
      </c>
      <c r="I296" s="19" t="s">
        <v>1023</v>
      </c>
      <c r="J296" s="19" t="s">
        <v>21</v>
      </c>
      <c r="K296" s="19"/>
      <c r="L296" s="19" t="s">
        <v>1001</v>
      </c>
      <c r="M296" s="19" t="s">
        <v>2090</v>
      </c>
      <c r="N296">
        <v>4</v>
      </c>
    </row>
    <row r="297" spans="1:14" ht="12.75" customHeight="1" outlineLevel="3" x14ac:dyDescent="0.3">
      <c r="A297" s="19" t="s">
        <v>1033</v>
      </c>
      <c r="B297" s="19" t="s">
        <v>1034</v>
      </c>
      <c r="C297" s="18" t="s">
        <v>24</v>
      </c>
      <c r="D297" s="18" t="s">
        <v>24</v>
      </c>
      <c r="E297" s="18" t="s">
        <v>24</v>
      </c>
      <c r="F297" s="20" t="str">
        <f t="shared" si="5"/>
        <v>MANUAL</v>
      </c>
      <c r="G297" s="20" t="str">
        <f>IF($F$297="MANUAL",$D$297,IF($F$297="COMPUTED",$C$297,$E$297))</f>
        <v>-</v>
      </c>
      <c r="H297" s="19" t="s">
        <v>1163</v>
      </c>
      <c r="I297" s="19" t="s">
        <v>1023</v>
      </c>
      <c r="J297" s="19" t="s">
        <v>21</v>
      </c>
      <c r="K297" s="19"/>
      <c r="L297" s="19" t="s">
        <v>1001</v>
      </c>
      <c r="M297" s="19" t="s">
        <v>2091</v>
      </c>
      <c r="N297">
        <v>4</v>
      </c>
    </row>
    <row r="298" spans="1:14" ht="12.75" customHeight="1" outlineLevel="3" x14ac:dyDescent="0.3">
      <c r="A298" s="19" t="s">
        <v>1036</v>
      </c>
      <c r="B298" s="19" t="s">
        <v>1037</v>
      </c>
      <c r="C298" s="18" t="s">
        <v>24</v>
      </c>
      <c r="D298" s="18" t="s">
        <v>24</v>
      </c>
      <c r="E298" s="18" t="s">
        <v>24</v>
      </c>
      <c r="F298" s="20" t="str">
        <f t="shared" si="5"/>
        <v>MANUAL</v>
      </c>
      <c r="G298" s="20" t="str">
        <f>IF($F$298="MANUAL",$D$298,IF($F$298="COMPUTED",$C$298,$E$298))</f>
        <v>-</v>
      </c>
      <c r="H298" s="19" t="s">
        <v>1164</v>
      </c>
      <c r="I298" s="19" t="s">
        <v>1023</v>
      </c>
      <c r="J298" s="19" t="s">
        <v>21</v>
      </c>
      <c r="K298" s="19"/>
      <c r="L298" s="19" t="s">
        <v>1001</v>
      </c>
      <c r="M298" s="19" t="s">
        <v>2092</v>
      </c>
      <c r="N298">
        <v>4</v>
      </c>
    </row>
    <row r="299" spans="1:14" ht="12.75" customHeight="1" outlineLevel="3" x14ac:dyDescent="0.3">
      <c r="A299" s="19" t="s">
        <v>1039</v>
      </c>
      <c r="B299" s="19" t="s">
        <v>1040</v>
      </c>
      <c r="C299" s="18" t="s">
        <v>24</v>
      </c>
      <c r="D299" s="18" t="s">
        <v>24</v>
      </c>
      <c r="E299" s="18" t="s">
        <v>24</v>
      </c>
      <c r="F299" s="20" t="str">
        <f t="shared" si="5"/>
        <v>MANUAL</v>
      </c>
      <c r="G299" s="20" t="str">
        <f>IF($F$299="MANUAL",$D$299,IF($F$299="COMPUTED",$C$299,$E$299))</f>
        <v>-</v>
      </c>
      <c r="H299" s="19" t="s">
        <v>1165</v>
      </c>
      <c r="I299" s="19" t="s">
        <v>1023</v>
      </c>
      <c r="J299" s="19" t="s">
        <v>21</v>
      </c>
      <c r="K299" s="19"/>
      <c r="L299" s="19" t="s">
        <v>1001</v>
      </c>
      <c r="M299" s="19" t="s">
        <v>2093</v>
      </c>
      <c r="N299">
        <v>4</v>
      </c>
    </row>
    <row r="300" spans="1:14" ht="12.75" customHeight="1" outlineLevel="3" x14ac:dyDescent="0.3">
      <c r="A300" s="19" t="s">
        <v>1042</v>
      </c>
      <c r="B300" s="19" t="s">
        <v>1043</v>
      </c>
      <c r="C300" s="18" t="s">
        <v>24</v>
      </c>
      <c r="D300" s="18" t="s">
        <v>24</v>
      </c>
      <c r="E300" s="18" t="s">
        <v>24</v>
      </c>
      <c r="F300" s="20" t="str">
        <f t="shared" si="5"/>
        <v>MANUAL</v>
      </c>
      <c r="G300" s="20" t="str">
        <f>IF($F$300="MANUAL",$D$300,IF($F$300="COMPUTED",$C$300,$E$300))</f>
        <v>-</v>
      </c>
      <c r="H300" s="19" t="s">
        <v>1166</v>
      </c>
      <c r="I300" s="19" t="s">
        <v>1023</v>
      </c>
      <c r="J300" s="19" t="s">
        <v>21</v>
      </c>
      <c r="K300" s="19"/>
      <c r="L300" s="19" t="s">
        <v>1001</v>
      </c>
      <c r="M300" s="19" t="s">
        <v>2094</v>
      </c>
      <c r="N300">
        <v>4</v>
      </c>
    </row>
    <row r="301" spans="1:14" ht="12.75" customHeight="1" outlineLevel="3" x14ac:dyDescent="0.3">
      <c r="A301" s="19" t="s">
        <v>1045</v>
      </c>
      <c r="B301" s="19" t="s">
        <v>1046</v>
      </c>
      <c r="C301" s="18" t="s">
        <v>24</v>
      </c>
      <c r="D301" s="18" t="s">
        <v>24</v>
      </c>
      <c r="E301" s="18" t="s">
        <v>24</v>
      </c>
      <c r="F301" s="20" t="str">
        <f t="shared" si="5"/>
        <v>MANUAL</v>
      </c>
      <c r="G301" s="20" t="str">
        <f>IF($F$301="MANUAL",$D$301,IF($F$301="COMPUTED",$C$301,$E$301))</f>
        <v>-</v>
      </c>
      <c r="H301" s="19" t="s">
        <v>1167</v>
      </c>
      <c r="I301" s="19" t="s">
        <v>1023</v>
      </c>
      <c r="J301" s="19" t="s">
        <v>21</v>
      </c>
      <c r="K301" s="19"/>
      <c r="L301" s="19" t="s">
        <v>1001</v>
      </c>
      <c r="M301" s="19" t="s">
        <v>2095</v>
      </c>
      <c r="N301">
        <v>4</v>
      </c>
    </row>
    <row r="302" spans="1:14" ht="12.75" customHeight="1" outlineLevel="2" x14ac:dyDescent="0.3">
      <c r="A302" s="19" t="s">
        <v>1048</v>
      </c>
      <c r="B302" s="19" t="s">
        <v>1049</v>
      </c>
      <c r="C302" s="18" t="s">
        <v>24</v>
      </c>
      <c r="D302" s="12" t="s">
        <v>24</v>
      </c>
      <c r="E302" s="12" t="s">
        <v>24</v>
      </c>
      <c r="F302" s="18" t="s">
        <v>99</v>
      </c>
      <c r="G302" s="20" t="str">
        <f>IF($F$302="MANUAL",$D$302,IF($F$302="COMPUTED",$C$302,$E$302))</f>
        <v>-</v>
      </c>
      <c r="H302" s="19" t="s">
        <v>1168</v>
      </c>
      <c r="I302" s="19" t="s">
        <v>1049</v>
      </c>
      <c r="J302" s="19" t="s">
        <v>21</v>
      </c>
      <c r="K302" s="19"/>
      <c r="L302" s="19" t="s">
        <v>72</v>
      </c>
      <c r="M302" s="19" t="s">
        <v>2096</v>
      </c>
      <c r="N302">
        <v>3</v>
      </c>
    </row>
    <row r="303" spans="1:14" ht="12.75" customHeight="1" outlineLevel="3" x14ac:dyDescent="0.3">
      <c r="A303" s="19" t="s">
        <v>1051</v>
      </c>
      <c r="B303" s="19" t="s">
        <v>1052</v>
      </c>
      <c r="C303" s="18" t="s">
        <v>24</v>
      </c>
      <c r="D303" s="12" t="s">
        <v>24</v>
      </c>
      <c r="E303" s="12" t="s">
        <v>24</v>
      </c>
      <c r="F303" s="18" t="s">
        <v>99</v>
      </c>
      <c r="G303" s="20" t="str">
        <f>IF($F$303="MANUAL",$D$303,IF($F$303="COMPUTED",$C$303,$E$303))</f>
        <v>-</v>
      </c>
      <c r="H303" s="19" t="s">
        <v>1169</v>
      </c>
      <c r="I303" s="19" t="s">
        <v>1054</v>
      </c>
      <c r="J303" s="19"/>
      <c r="K303" s="19"/>
      <c r="L303" s="19" t="s">
        <v>72</v>
      </c>
      <c r="M303" s="19" t="s">
        <v>2097</v>
      </c>
      <c r="N303">
        <v>4</v>
      </c>
    </row>
    <row r="304" spans="1:14" ht="12.75" customHeight="1" outlineLevel="3" x14ac:dyDescent="0.3">
      <c r="A304" s="19" t="s">
        <v>1055</v>
      </c>
      <c r="B304" s="19" t="s">
        <v>1056</v>
      </c>
      <c r="C304" s="18" t="s">
        <v>24</v>
      </c>
      <c r="D304" s="12" t="s">
        <v>24</v>
      </c>
      <c r="E304" s="12" t="s">
        <v>24</v>
      </c>
      <c r="F304" s="18" t="s">
        <v>99</v>
      </c>
      <c r="G304" s="20" t="str">
        <f>IF($F$304="MANUAL",$D$304,IF($F$304="COMPUTED",$C$304,$E$304))</f>
        <v>-</v>
      </c>
      <c r="H304" s="19" t="s">
        <v>1170</v>
      </c>
      <c r="I304" s="19" t="s">
        <v>1054</v>
      </c>
      <c r="J304" s="19"/>
      <c r="K304" s="19"/>
      <c r="L304" s="19" t="s">
        <v>72</v>
      </c>
      <c r="M304" s="19" t="s">
        <v>2098</v>
      </c>
      <c r="N304">
        <v>4</v>
      </c>
    </row>
    <row r="305" spans="1:14" ht="12.75" customHeight="1" outlineLevel="3" x14ac:dyDescent="0.3">
      <c r="A305" s="19" t="s">
        <v>1058</v>
      </c>
      <c r="B305" s="19" t="s">
        <v>1059</v>
      </c>
      <c r="C305" s="18" t="s">
        <v>24</v>
      </c>
      <c r="D305" s="12" t="s">
        <v>24</v>
      </c>
      <c r="E305" s="12" t="s">
        <v>24</v>
      </c>
      <c r="F305" s="18" t="s">
        <v>99</v>
      </c>
      <c r="G305" s="20" t="str">
        <f>IF($F$305="MANUAL",$D$305,IF($F$305="COMPUTED",$C$305,$E$305))</f>
        <v>-</v>
      </c>
      <c r="H305" s="19" t="s">
        <v>1171</v>
      </c>
      <c r="I305" s="19" t="s">
        <v>1054</v>
      </c>
      <c r="J305" s="19"/>
      <c r="K305" s="19"/>
      <c r="L305" s="19" t="s">
        <v>72</v>
      </c>
      <c r="M305" s="19" t="s">
        <v>2099</v>
      </c>
      <c r="N305">
        <v>4</v>
      </c>
    </row>
    <row r="306" spans="1:14" ht="12.75" customHeight="1" outlineLevel="2" x14ac:dyDescent="0.3">
      <c r="A306" s="19" t="s">
        <v>1172</v>
      </c>
      <c r="B306" s="19" t="s">
        <v>1173</v>
      </c>
      <c r="C306" s="18" t="s">
        <v>24</v>
      </c>
      <c r="D306" s="18">
        <v>0</v>
      </c>
      <c r="E306" s="18" t="s">
        <v>24</v>
      </c>
      <c r="F306" s="18" t="s">
        <v>99</v>
      </c>
      <c r="G306" s="20">
        <f>IF($F$306="MANUAL",$D$306,IF($F$306="COMPUTED",$C$306,$E$306))</f>
        <v>0</v>
      </c>
      <c r="H306" s="19" t="s">
        <v>1174</v>
      </c>
      <c r="I306" s="19" t="s">
        <v>984</v>
      </c>
      <c r="J306" s="19"/>
      <c r="K306" s="19"/>
      <c r="L306" s="19" t="s">
        <v>72</v>
      </c>
      <c r="M306" s="19" t="s">
        <v>2100</v>
      </c>
      <c r="N306">
        <v>3</v>
      </c>
    </row>
    <row r="307" spans="1:14" ht="12.75" customHeight="1" outlineLevel="2" x14ac:dyDescent="0.3">
      <c r="A307" s="19" t="s">
        <v>1175</v>
      </c>
      <c r="B307" s="19" t="s">
        <v>1176</v>
      </c>
      <c r="C307" s="18" t="s">
        <v>24</v>
      </c>
      <c r="D307" s="18">
        <v>2</v>
      </c>
      <c r="E307" s="18" t="s">
        <v>24</v>
      </c>
      <c r="F307" s="18" t="s">
        <v>99</v>
      </c>
      <c r="G307" s="20">
        <f>IF($F$307="MANUAL",$D$307,IF($F$307="COMPUTED",$C$307,$E$307))</f>
        <v>2</v>
      </c>
      <c r="H307" s="19" t="s">
        <v>1177</v>
      </c>
      <c r="I307" s="19" t="s">
        <v>984</v>
      </c>
      <c r="J307" s="19"/>
      <c r="K307" s="19"/>
      <c r="L307" s="19" t="s">
        <v>72</v>
      </c>
      <c r="M307" s="19" t="s">
        <v>2101</v>
      </c>
      <c r="N307">
        <v>3</v>
      </c>
    </row>
    <row r="308" spans="1:14" ht="12.75" customHeight="1" outlineLevel="2" x14ac:dyDescent="0.3">
      <c r="A308" s="19" t="s">
        <v>1178</v>
      </c>
      <c r="B308" s="19" t="s">
        <v>1179</v>
      </c>
      <c r="C308" s="18" t="s">
        <v>24</v>
      </c>
      <c r="D308" s="18">
        <v>4</v>
      </c>
      <c r="E308" s="18" t="s">
        <v>24</v>
      </c>
      <c r="F308" s="18" t="s">
        <v>99</v>
      </c>
      <c r="G308" s="20">
        <f>IF($F$308="MANUAL",$D$308,IF($F$308="COMPUTED",$C$308,$E$308))</f>
        <v>4</v>
      </c>
      <c r="H308" s="19" t="s">
        <v>1180</v>
      </c>
      <c r="I308" s="19" t="s">
        <v>984</v>
      </c>
      <c r="J308" s="19"/>
      <c r="K308" s="19"/>
      <c r="L308" s="19" t="s">
        <v>72</v>
      </c>
      <c r="M308" s="19" t="s">
        <v>2102</v>
      </c>
      <c r="N308">
        <v>3</v>
      </c>
    </row>
    <row r="309" spans="1:14" ht="12.75" customHeight="1" x14ac:dyDescent="0.3">
      <c r="A309" s="19" t="s">
        <v>558</v>
      </c>
      <c r="B309" s="19" t="s">
        <v>559</v>
      </c>
      <c r="C309" s="20"/>
      <c r="D309" s="20"/>
      <c r="E309" s="20"/>
      <c r="F309" s="20"/>
      <c r="G309" s="20"/>
      <c r="H309" s="19" t="s">
        <v>559</v>
      </c>
      <c r="I309" s="19"/>
      <c r="J309" s="19" t="s">
        <v>21</v>
      </c>
      <c r="K309" s="19" t="s">
        <v>54</v>
      </c>
      <c r="L309" s="19" t="s">
        <v>67</v>
      </c>
      <c r="M309" s="19" t="s">
        <v>2103</v>
      </c>
      <c r="N309">
        <v>1</v>
      </c>
    </row>
    <row r="310" spans="1:14" ht="12.75" customHeight="1" outlineLevel="1" x14ac:dyDescent="0.3">
      <c r="A310" s="19" t="s">
        <v>35</v>
      </c>
      <c r="B310" s="19" t="s">
        <v>36</v>
      </c>
      <c r="C310" s="18" t="s">
        <v>24</v>
      </c>
      <c r="D310" s="18">
        <v>3000</v>
      </c>
      <c r="E310" s="18" t="s">
        <v>24</v>
      </c>
      <c r="F310" s="18" t="s">
        <v>99</v>
      </c>
      <c r="G310" s="20">
        <f>IF($F$310="MANUAL",$D$310,IF($F$310="COMPUTED",$C$310,$E$310))</f>
        <v>3000</v>
      </c>
      <c r="H310" s="19" t="s">
        <v>560</v>
      </c>
      <c r="I310" s="19" t="s">
        <v>37</v>
      </c>
      <c r="J310" s="19" t="s">
        <v>21</v>
      </c>
      <c r="K310" s="19"/>
      <c r="L310" s="19" t="s">
        <v>72</v>
      </c>
      <c r="M310" s="19" t="s">
        <v>2104</v>
      </c>
      <c r="N310">
        <v>2</v>
      </c>
    </row>
    <row r="311" spans="1:14" ht="12.75" customHeight="1" outlineLevel="1" x14ac:dyDescent="0.3">
      <c r="A311" s="19" t="s">
        <v>38</v>
      </c>
      <c r="B311" s="19" t="s">
        <v>39</v>
      </c>
      <c r="C311" s="18" t="s">
        <v>24</v>
      </c>
      <c r="D311" s="18">
        <v>5</v>
      </c>
      <c r="E311" s="18" t="s">
        <v>24</v>
      </c>
      <c r="F311" s="18" t="s">
        <v>99</v>
      </c>
      <c r="G311" s="20">
        <f>IF($F$311="MANUAL",$D$311,IF($F$311="COMPUTED",$C$311,$E$311))</f>
        <v>5</v>
      </c>
      <c r="H311" s="19" t="s">
        <v>561</v>
      </c>
      <c r="I311" s="19" t="s">
        <v>40</v>
      </c>
      <c r="J311" s="19" t="s">
        <v>21</v>
      </c>
      <c r="K311" s="19"/>
      <c r="L311" s="19" t="s">
        <v>72</v>
      </c>
      <c r="M311" s="19" t="s">
        <v>2105</v>
      </c>
      <c r="N311">
        <v>2</v>
      </c>
    </row>
    <row r="312" spans="1:14" ht="12.75" customHeight="1" outlineLevel="1" x14ac:dyDescent="0.3">
      <c r="A312" s="19" t="s">
        <v>981</v>
      </c>
      <c r="B312" s="19" t="s">
        <v>982</v>
      </c>
      <c r="C312" s="18" t="s">
        <v>24</v>
      </c>
      <c r="D312" s="18" t="s">
        <v>24</v>
      </c>
      <c r="E312" s="18" t="s">
        <v>24</v>
      </c>
      <c r="F312" s="18" t="s">
        <v>99</v>
      </c>
      <c r="G312" s="20" t="str">
        <f>IF($F$312="MANUAL",$D$312,IF($F$312="COMPUTED",$C$312,$E$312))</f>
        <v>-</v>
      </c>
      <c r="H312" s="19" t="s">
        <v>1181</v>
      </c>
      <c r="I312" s="19" t="s">
        <v>984</v>
      </c>
      <c r="J312" s="19" t="s">
        <v>21</v>
      </c>
      <c r="K312" s="19"/>
      <c r="L312" s="19" t="s">
        <v>72</v>
      </c>
      <c r="M312" s="19" t="s">
        <v>2106</v>
      </c>
      <c r="N312">
        <v>2</v>
      </c>
    </row>
    <row r="313" spans="1:14" ht="12.75" customHeight="1" outlineLevel="1" x14ac:dyDescent="0.3">
      <c r="A313" s="19" t="s">
        <v>168</v>
      </c>
      <c r="B313" s="19" t="s">
        <v>57</v>
      </c>
      <c r="C313" s="18" t="s">
        <v>24</v>
      </c>
      <c r="D313" s="18">
        <v>500</v>
      </c>
      <c r="E313" s="18" t="s">
        <v>24</v>
      </c>
      <c r="F313" s="18" t="s">
        <v>99</v>
      </c>
      <c r="G313" s="20">
        <f>IF($F$313="MANUAL",$D$313,IF($F$313="COMPUTED",$C$313,$E$313))</f>
        <v>500</v>
      </c>
      <c r="H313" s="19" t="s">
        <v>562</v>
      </c>
      <c r="I313" s="19" t="s">
        <v>58</v>
      </c>
      <c r="J313" s="19" t="s">
        <v>21</v>
      </c>
      <c r="K313" s="19"/>
      <c r="L313" s="19" t="s">
        <v>72</v>
      </c>
      <c r="M313" s="19" t="s">
        <v>2107</v>
      </c>
      <c r="N313">
        <v>2</v>
      </c>
    </row>
    <row r="314" spans="1:14" ht="12.75" customHeight="1" outlineLevel="1" x14ac:dyDescent="0.3">
      <c r="A314" s="19" t="s">
        <v>633</v>
      </c>
      <c r="B314" s="19" t="s">
        <v>634</v>
      </c>
      <c r="C314" s="18">
        <v>3150</v>
      </c>
      <c r="D314" s="18" t="s">
        <v>24</v>
      </c>
      <c r="E314" s="18" t="s">
        <v>24</v>
      </c>
      <c r="F314" s="18" t="s">
        <v>70</v>
      </c>
      <c r="G314" s="20">
        <f>IF($F$314="MANUAL",$D$314,IF($F$314="COMPUTED",$C$314,$E$314))</f>
        <v>3150</v>
      </c>
      <c r="H314" s="19" t="s">
        <v>648</v>
      </c>
      <c r="I314" s="19" t="s">
        <v>636</v>
      </c>
      <c r="J314" s="19" t="s">
        <v>21</v>
      </c>
      <c r="K314" s="19"/>
      <c r="L314" s="19" t="s">
        <v>72</v>
      </c>
      <c r="M314" s="19" t="s">
        <v>2108</v>
      </c>
      <c r="N314">
        <v>2</v>
      </c>
    </row>
    <row r="315" spans="1:14" ht="12.75" customHeight="1" outlineLevel="1" x14ac:dyDescent="0.3">
      <c r="A315" s="19" t="s">
        <v>68</v>
      </c>
      <c r="B315" s="19"/>
      <c r="C315" s="20"/>
      <c r="D315" s="20"/>
      <c r="E315" s="20"/>
      <c r="F315" s="20"/>
      <c r="G315" s="20"/>
      <c r="H315" s="19"/>
      <c r="I315" s="19"/>
      <c r="J315" s="19"/>
      <c r="K315" s="19"/>
      <c r="L315" s="19" t="s">
        <v>69</v>
      </c>
      <c r="M315" s="19" t="s">
        <v>2109</v>
      </c>
      <c r="N315">
        <v>2</v>
      </c>
    </row>
    <row r="316" spans="1:14" ht="12.75" customHeight="1" outlineLevel="2" x14ac:dyDescent="0.3">
      <c r="A316" s="19" t="s">
        <v>51</v>
      </c>
      <c r="B316" s="19" t="s">
        <v>23</v>
      </c>
      <c r="C316" s="18" t="s">
        <v>24</v>
      </c>
      <c r="D316" s="18">
        <v>15</v>
      </c>
      <c r="E316" s="18" t="s">
        <v>24</v>
      </c>
      <c r="F316" s="18" t="s">
        <v>99</v>
      </c>
      <c r="G316" s="20">
        <f>IF($F$316="MANUAL",$D$316,IF($F$316="COMPUTED",$C$316,$E$316))</f>
        <v>15</v>
      </c>
      <c r="H316" s="19" t="s">
        <v>563</v>
      </c>
      <c r="I316" s="19" t="s">
        <v>25</v>
      </c>
      <c r="J316" s="19" t="s">
        <v>21</v>
      </c>
      <c r="K316" s="19"/>
      <c r="L316" s="19" t="s">
        <v>72</v>
      </c>
      <c r="M316" s="19" t="s">
        <v>2110</v>
      </c>
      <c r="N316">
        <v>3</v>
      </c>
    </row>
    <row r="317" spans="1:14" ht="12.75" customHeight="1" outlineLevel="2" x14ac:dyDescent="0.3">
      <c r="A317" s="19" t="s">
        <v>52</v>
      </c>
      <c r="B317" s="19" t="s">
        <v>26</v>
      </c>
      <c r="C317" s="18" t="s">
        <v>24</v>
      </c>
      <c r="D317" s="18">
        <v>-3</v>
      </c>
      <c r="E317" s="18" t="s">
        <v>24</v>
      </c>
      <c r="F317" s="18" t="s">
        <v>99</v>
      </c>
      <c r="G317" s="20">
        <f>IF($F$317="MANUAL",$D$317,IF($F$317="COMPUTED",$C$317,$E$317))</f>
        <v>-3</v>
      </c>
      <c r="H317" s="19" t="s">
        <v>564</v>
      </c>
      <c r="I317" s="19" t="s">
        <v>27</v>
      </c>
      <c r="J317" s="19" t="s">
        <v>21</v>
      </c>
      <c r="K317" s="19"/>
      <c r="L317" s="19" t="s">
        <v>72</v>
      </c>
      <c r="M317" s="19" t="s">
        <v>2111</v>
      </c>
      <c r="N317">
        <v>3</v>
      </c>
    </row>
    <row r="318" spans="1:14" ht="12.75" customHeight="1" outlineLevel="2" x14ac:dyDescent="0.3">
      <c r="A318" s="19" t="s">
        <v>53</v>
      </c>
      <c r="B318" s="19" t="s">
        <v>28</v>
      </c>
      <c r="C318" s="18" t="s">
        <v>24</v>
      </c>
      <c r="D318" s="18">
        <v>2</v>
      </c>
      <c r="E318" s="18" t="s">
        <v>24</v>
      </c>
      <c r="F318" s="18" t="s">
        <v>99</v>
      </c>
      <c r="G318" s="20">
        <f>IF($F$318="MANUAL",$D$318,IF($F$318="COMPUTED",$C$318,$E$318))</f>
        <v>2</v>
      </c>
      <c r="H318" s="19" t="s">
        <v>565</v>
      </c>
      <c r="I318" s="19" t="s">
        <v>29</v>
      </c>
      <c r="J318" s="19" t="s">
        <v>21</v>
      </c>
      <c r="K318" s="19"/>
      <c r="L318" s="19" t="s">
        <v>72</v>
      </c>
      <c r="M318" s="19" t="s">
        <v>2112</v>
      </c>
      <c r="N318">
        <v>3</v>
      </c>
    </row>
    <row r="319" spans="1:14" ht="12.75" customHeight="1" outlineLevel="1" x14ac:dyDescent="0.3">
      <c r="A319" s="19" t="s">
        <v>994</v>
      </c>
      <c r="B319" s="19"/>
      <c r="C319" s="20"/>
      <c r="D319" s="20"/>
      <c r="E319" s="20"/>
      <c r="F319" s="20"/>
      <c r="G319" s="20"/>
      <c r="H319" s="19"/>
      <c r="I319" s="19"/>
      <c r="J319" s="19"/>
      <c r="K319" s="19"/>
      <c r="L319" s="19" t="s">
        <v>69</v>
      </c>
      <c r="M319" s="19" t="s">
        <v>2113</v>
      </c>
      <c r="N319">
        <v>2</v>
      </c>
    </row>
    <row r="320" spans="1:14" ht="12.75" customHeight="1" outlineLevel="2" x14ac:dyDescent="0.3">
      <c r="A320" s="19" t="s">
        <v>1919</v>
      </c>
      <c r="B320" s="19" t="s">
        <v>995</v>
      </c>
      <c r="C320" s="20"/>
      <c r="D320" s="19"/>
      <c r="E320" s="19"/>
      <c r="F320" s="18" t="s">
        <v>99</v>
      </c>
      <c r="G320" s="20"/>
      <c r="H320" s="19" t="s">
        <v>1182</v>
      </c>
      <c r="I320" s="19" t="s">
        <v>995</v>
      </c>
      <c r="J320" s="19" t="s">
        <v>21</v>
      </c>
      <c r="K320" s="19"/>
      <c r="L320" s="19" t="s">
        <v>997</v>
      </c>
      <c r="M320" s="19" t="s">
        <v>2114</v>
      </c>
      <c r="N320">
        <v>3</v>
      </c>
    </row>
    <row r="321" spans="1:14" ht="12.75" customHeight="1" outlineLevel="3" x14ac:dyDescent="0.3">
      <c r="A321" s="19" t="s">
        <v>998</v>
      </c>
      <c r="B321" s="19" t="s">
        <v>999</v>
      </c>
      <c r="C321" s="18" t="s">
        <v>24</v>
      </c>
      <c r="D321" s="18" t="s">
        <v>24</v>
      </c>
      <c r="E321" s="18" t="s">
        <v>24</v>
      </c>
      <c r="F321" s="20" t="str">
        <f>$F$320</f>
        <v>MANUAL</v>
      </c>
      <c r="G321" s="20" t="str">
        <f>IF($F$321="MANUAL",$D$321,IF($F$321="COMPUTED",$C$321,$E$321))</f>
        <v>-</v>
      </c>
      <c r="H321" s="19" t="s">
        <v>1183</v>
      </c>
      <c r="I321" s="19" t="s">
        <v>1921</v>
      </c>
      <c r="J321" s="19" t="s">
        <v>21</v>
      </c>
      <c r="K321" s="19"/>
      <c r="L321" s="19" t="s">
        <v>1001</v>
      </c>
      <c r="M321" s="19" t="s">
        <v>2115</v>
      </c>
      <c r="N321">
        <v>4</v>
      </c>
    </row>
    <row r="322" spans="1:14" ht="12.75" customHeight="1" outlineLevel="3" x14ac:dyDescent="0.3">
      <c r="A322" s="19" t="s">
        <v>1002</v>
      </c>
      <c r="B322" s="19" t="s">
        <v>1003</v>
      </c>
      <c r="C322" s="18" t="s">
        <v>24</v>
      </c>
      <c r="D322" s="18" t="s">
        <v>24</v>
      </c>
      <c r="E322" s="18" t="s">
        <v>24</v>
      </c>
      <c r="F322" s="20" t="str">
        <f>$F$320</f>
        <v>MANUAL</v>
      </c>
      <c r="G322" s="20" t="str">
        <f>IF($F$322="MANUAL",$D$322,IF($F$322="COMPUTED",$C$322,$E$322))</f>
        <v>-</v>
      </c>
      <c r="H322" s="19" t="s">
        <v>1184</v>
      </c>
      <c r="I322" s="19" t="s">
        <v>1923</v>
      </c>
      <c r="J322" s="19" t="s">
        <v>21</v>
      </c>
      <c r="K322" s="19"/>
      <c r="L322" s="19" t="s">
        <v>1001</v>
      </c>
      <c r="M322" s="19" t="s">
        <v>2116</v>
      </c>
      <c r="N322">
        <v>4</v>
      </c>
    </row>
    <row r="323" spans="1:14" ht="12.75" customHeight="1" outlineLevel="3" x14ac:dyDescent="0.3">
      <c r="A323" s="19" t="s">
        <v>1005</v>
      </c>
      <c r="B323" s="19" t="s">
        <v>1006</v>
      </c>
      <c r="C323" s="18" t="s">
        <v>24</v>
      </c>
      <c r="D323" s="18" t="s">
        <v>24</v>
      </c>
      <c r="E323" s="18" t="s">
        <v>24</v>
      </c>
      <c r="F323" s="20" t="str">
        <f>$F$320</f>
        <v>MANUAL</v>
      </c>
      <c r="G323" s="20" t="str">
        <f>IF($F$323="MANUAL",$D$323,IF($F$323="COMPUTED",$C$323,$E$323))</f>
        <v>-</v>
      </c>
      <c r="H323" s="19" t="s">
        <v>1185</v>
      </c>
      <c r="I323" s="19" t="s">
        <v>1925</v>
      </c>
      <c r="J323" s="19" t="s">
        <v>21</v>
      </c>
      <c r="K323" s="19"/>
      <c r="L323" s="19" t="s">
        <v>1001</v>
      </c>
      <c r="M323" s="19" t="s">
        <v>2117</v>
      </c>
      <c r="N323">
        <v>4</v>
      </c>
    </row>
    <row r="324" spans="1:14" ht="12.75" customHeight="1" outlineLevel="2" x14ac:dyDescent="0.3">
      <c r="A324" s="19" t="s">
        <v>1008</v>
      </c>
      <c r="B324" s="19" t="s">
        <v>1009</v>
      </c>
      <c r="C324" s="18" t="s">
        <v>24</v>
      </c>
      <c r="D324" s="18" t="s">
        <v>24</v>
      </c>
      <c r="E324" s="18" t="s">
        <v>24</v>
      </c>
      <c r="F324" s="18" t="s">
        <v>99</v>
      </c>
      <c r="G324" s="20" t="str">
        <f>IF($F$324="MANUAL",$D$324,IF($F$324="COMPUTED",$C$324,$E$324))</f>
        <v>-</v>
      </c>
      <c r="H324" s="19" t="s">
        <v>1186</v>
      </c>
      <c r="I324" s="19" t="s">
        <v>1011</v>
      </c>
      <c r="J324" s="19" t="s">
        <v>21</v>
      </c>
      <c r="K324" s="19"/>
      <c r="L324" s="19" t="s">
        <v>72</v>
      </c>
      <c r="M324" s="19" t="s">
        <v>2118</v>
      </c>
      <c r="N324">
        <v>3</v>
      </c>
    </row>
    <row r="325" spans="1:14" ht="12.75" customHeight="1" outlineLevel="2" x14ac:dyDescent="0.3">
      <c r="A325" s="19" t="s">
        <v>1012</v>
      </c>
      <c r="B325" s="19" t="s">
        <v>1013</v>
      </c>
      <c r="C325" s="18" t="s">
        <v>24</v>
      </c>
      <c r="D325" s="18" t="s">
        <v>24</v>
      </c>
      <c r="E325" s="18" t="s">
        <v>24</v>
      </c>
      <c r="F325" s="18" t="s">
        <v>99</v>
      </c>
      <c r="G325" s="20" t="str">
        <f>IF($F$325="MANUAL",$D$325,IF($F$325="COMPUTED",$C$325,$E$325))</f>
        <v>-</v>
      </c>
      <c r="H325" s="19" t="s">
        <v>1187</v>
      </c>
      <c r="I325" s="19" t="s">
        <v>1015</v>
      </c>
      <c r="J325" s="19" t="s">
        <v>21</v>
      </c>
      <c r="K325" s="19"/>
      <c r="L325" s="19" t="s">
        <v>72</v>
      </c>
      <c r="M325" s="19" t="s">
        <v>2119</v>
      </c>
      <c r="N325">
        <v>3</v>
      </c>
    </row>
    <row r="326" spans="1:14" ht="12.75" customHeight="1" outlineLevel="2" x14ac:dyDescent="0.3">
      <c r="A326" s="19" t="s">
        <v>989</v>
      </c>
      <c r="B326" s="19" t="s">
        <v>32</v>
      </c>
      <c r="C326" s="18" t="s">
        <v>24</v>
      </c>
      <c r="D326" s="18" t="s">
        <v>24</v>
      </c>
      <c r="E326" s="18" t="s">
        <v>24</v>
      </c>
      <c r="F326" s="18" t="s">
        <v>99</v>
      </c>
      <c r="G326" s="20" t="str">
        <f>IF($F$326="MANUAL",$D$326,IF($F$326="COMPUTED",$C$326,$E$326))</f>
        <v>-</v>
      </c>
      <c r="H326" s="19" t="s">
        <v>1188</v>
      </c>
      <c r="I326" s="19" t="s">
        <v>33</v>
      </c>
      <c r="J326" s="19" t="s">
        <v>21</v>
      </c>
      <c r="K326" s="19"/>
      <c r="L326" s="19" t="s">
        <v>72</v>
      </c>
      <c r="M326" s="19" t="s">
        <v>2120</v>
      </c>
      <c r="N326">
        <v>3</v>
      </c>
    </row>
    <row r="327" spans="1:14" ht="12.75" customHeight="1" outlineLevel="2" x14ac:dyDescent="0.3">
      <c r="A327" s="19" t="s">
        <v>1017</v>
      </c>
      <c r="B327" s="19" t="s">
        <v>1018</v>
      </c>
      <c r="C327" s="20"/>
      <c r="D327" s="19"/>
      <c r="E327" s="19"/>
      <c r="F327" s="18" t="s">
        <v>99</v>
      </c>
      <c r="G327" s="20"/>
      <c r="H327" s="19" t="s">
        <v>1189</v>
      </c>
      <c r="I327" s="19" t="s">
        <v>1018</v>
      </c>
      <c r="J327" s="19" t="s">
        <v>21</v>
      </c>
      <c r="K327" s="19"/>
      <c r="L327" s="19" t="s">
        <v>997</v>
      </c>
      <c r="M327" s="19" t="s">
        <v>2121</v>
      </c>
      <c r="N327">
        <v>3</v>
      </c>
    </row>
    <row r="328" spans="1:14" ht="12.75" customHeight="1" outlineLevel="3" x14ac:dyDescent="0.3">
      <c r="A328" s="19" t="s">
        <v>1020</v>
      </c>
      <c r="B328" s="19" t="s">
        <v>1021</v>
      </c>
      <c r="C328" s="18" t="s">
        <v>24</v>
      </c>
      <c r="D328" s="18" t="s">
        <v>24</v>
      </c>
      <c r="E328" s="18" t="s">
        <v>24</v>
      </c>
      <c r="F328" s="20" t="str">
        <f t="shared" ref="F328:F336" si="6">$F$327</f>
        <v>MANUAL</v>
      </c>
      <c r="G328" s="20" t="str">
        <f>IF($F$328="MANUAL",$D$328,IF($F$328="COMPUTED",$C$328,$E$328))</f>
        <v>-</v>
      </c>
      <c r="H328" s="19" t="s">
        <v>1190</v>
      </c>
      <c r="I328" s="19" t="s">
        <v>1023</v>
      </c>
      <c r="J328" s="19" t="s">
        <v>21</v>
      </c>
      <c r="K328" s="19"/>
      <c r="L328" s="19" t="s">
        <v>1001</v>
      </c>
      <c r="M328" s="19" t="s">
        <v>2122</v>
      </c>
      <c r="N328">
        <v>4</v>
      </c>
    </row>
    <row r="329" spans="1:14" ht="12.75" customHeight="1" outlineLevel="3" x14ac:dyDescent="0.3">
      <c r="A329" s="19" t="s">
        <v>1024</v>
      </c>
      <c r="B329" s="19" t="s">
        <v>1025</v>
      </c>
      <c r="C329" s="18" t="s">
        <v>24</v>
      </c>
      <c r="D329" s="18" t="s">
        <v>24</v>
      </c>
      <c r="E329" s="18" t="s">
        <v>24</v>
      </c>
      <c r="F329" s="20" t="str">
        <f t="shared" si="6"/>
        <v>MANUAL</v>
      </c>
      <c r="G329" s="20" t="str">
        <f>IF($F$329="MANUAL",$D$329,IF($F$329="COMPUTED",$C$329,$E$329))</f>
        <v>-</v>
      </c>
      <c r="H329" s="19" t="s">
        <v>1191</v>
      </c>
      <c r="I329" s="19" t="s">
        <v>1023</v>
      </c>
      <c r="J329" s="19" t="s">
        <v>21</v>
      </c>
      <c r="K329" s="19"/>
      <c r="L329" s="19" t="s">
        <v>1001</v>
      </c>
      <c r="M329" s="19" t="s">
        <v>2123</v>
      </c>
      <c r="N329">
        <v>4</v>
      </c>
    </row>
    <row r="330" spans="1:14" ht="12.75" customHeight="1" outlineLevel="3" x14ac:dyDescent="0.3">
      <c r="A330" s="19" t="s">
        <v>1027</v>
      </c>
      <c r="B330" s="19" t="s">
        <v>1028</v>
      </c>
      <c r="C330" s="18" t="s">
        <v>24</v>
      </c>
      <c r="D330" s="18" t="s">
        <v>24</v>
      </c>
      <c r="E330" s="18" t="s">
        <v>24</v>
      </c>
      <c r="F330" s="20" t="str">
        <f t="shared" si="6"/>
        <v>MANUAL</v>
      </c>
      <c r="G330" s="20" t="str">
        <f>IF($F$330="MANUAL",$D$330,IF($F$330="COMPUTED",$C$330,$E$330))</f>
        <v>-</v>
      </c>
      <c r="H330" s="19" t="s">
        <v>1192</v>
      </c>
      <c r="I330" s="19" t="s">
        <v>1023</v>
      </c>
      <c r="J330" s="19" t="s">
        <v>21</v>
      </c>
      <c r="K330" s="19"/>
      <c r="L330" s="19" t="s">
        <v>1001</v>
      </c>
      <c r="M330" s="19" t="s">
        <v>2124</v>
      </c>
      <c r="N330">
        <v>4</v>
      </c>
    </row>
    <row r="331" spans="1:14" ht="12.75" customHeight="1" outlineLevel="3" x14ac:dyDescent="0.3">
      <c r="A331" s="19" t="s">
        <v>1030</v>
      </c>
      <c r="B331" s="19" t="s">
        <v>1031</v>
      </c>
      <c r="C331" s="18" t="s">
        <v>24</v>
      </c>
      <c r="D331" s="18" t="s">
        <v>24</v>
      </c>
      <c r="E331" s="18" t="s">
        <v>24</v>
      </c>
      <c r="F331" s="20" t="str">
        <f t="shared" si="6"/>
        <v>MANUAL</v>
      </c>
      <c r="G331" s="20" t="str">
        <f>IF($F$331="MANUAL",$D$331,IF($F$331="COMPUTED",$C$331,$E$331))</f>
        <v>-</v>
      </c>
      <c r="H331" s="19" t="s">
        <v>1193</v>
      </c>
      <c r="I331" s="19" t="s">
        <v>1023</v>
      </c>
      <c r="J331" s="19" t="s">
        <v>21</v>
      </c>
      <c r="K331" s="19"/>
      <c r="L331" s="19" t="s">
        <v>1001</v>
      </c>
      <c r="M331" s="19" t="s">
        <v>2125</v>
      </c>
      <c r="N331">
        <v>4</v>
      </c>
    </row>
    <row r="332" spans="1:14" ht="12.75" customHeight="1" outlineLevel="3" x14ac:dyDescent="0.3">
      <c r="A332" s="19" t="s">
        <v>1033</v>
      </c>
      <c r="B332" s="19" t="s">
        <v>1034</v>
      </c>
      <c r="C332" s="18" t="s">
        <v>24</v>
      </c>
      <c r="D332" s="18" t="s">
        <v>24</v>
      </c>
      <c r="E332" s="18" t="s">
        <v>24</v>
      </c>
      <c r="F332" s="20" t="str">
        <f t="shared" si="6"/>
        <v>MANUAL</v>
      </c>
      <c r="G332" s="20" t="str">
        <f>IF($F$332="MANUAL",$D$332,IF($F$332="COMPUTED",$C$332,$E$332))</f>
        <v>-</v>
      </c>
      <c r="H332" s="19" t="s">
        <v>1194</v>
      </c>
      <c r="I332" s="19" t="s">
        <v>1023</v>
      </c>
      <c r="J332" s="19" t="s">
        <v>21</v>
      </c>
      <c r="K332" s="19"/>
      <c r="L332" s="19" t="s">
        <v>1001</v>
      </c>
      <c r="M332" s="19" t="s">
        <v>2126</v>
      </c>
      <c r="N332">
        <v>4</v>
      </c>
    </row>
    <row r="333" spans="1:14" ht="12.75" customHeight="1" outlineLevel="3" x14ac:dyDescent="0.3">
      <c r="A333" s="19" t="s">
        <v>1036</v>
      </c>
      <c r="B333" s="19" t="s">
        <v>1037</v>
      </c>
      <c r="C333" s="18" t="s">
        <v>24</v>
      </c>
      <c r="D333" s="18" t="s">
        <v>24</v>
      </c>
      <c r="E333" s="18" t="s">
        <v>24</v>
      </c>
      <c r="F333" s="20" t="str">
        <f t="shared" si="6"/>
        <v>MANUAL</v>
      </c>
      <c r="G333" s="20" t="str">
        <f>IF($F$333="MANUAL",$D$333,IF($F$333="COMPUTED",$C$333,$E$333))</f>
        <v>-</v>
      </c>
      <c r="H333" s="19" t="s">
        <v>1195</v>
      </c>
      <c r="I333" s="19" t="s">
        <v>1023</v>
      </c>
      <c r="J333" s="19" t="s">
        <v>21</v>
      </c>
      <c r="K333" s="19"/>
      <c r="L333" s="19" t="s">
        <v>1001</v>
      </c>
      <c r="M333" s="19" t="s">
        <v>2127</v>
      </c>
      <c r="N333">
        <v>4</v>
      </c>
    </row>
    <row r="334" spans="1:14" ht="12.75" customHeight="1" outlineLevel="3" x14ac:dyDescent="0.3">
      <c r="A334" s="19" t="s">
        <v>1039</v>
      </c>
      <c r="B334" s="19" t="s">
        <v>1040</v>
      </c>
      <c r="C334" s="18" t="s">
        <v>24</v>
      </c>
      <c r="D334" s="18" t="s">
        <v>24</v>
      </c>
      <c r="E334" s="18" t="s">
        <v>24</v>
      </c>
      <c r="F334" s="20" t="str">
        <f t="shared" si="6"/>
        <v>MANUAL</v>
      </c>
      <c r="G334" s="20" t="str">
        <f>IF($F$334="MANUAL",$D$334,IF($F$334="COMPUTED",$C$334,$E$334))</f>
        <v>-</v>
      </c>
      <c r="H334" s="19" t="s">
        <v>1196</v>
      </c>
      <c r="I334" s="19" t="s">
        <v>1023</v>
      </c>
      <c r="J334" s="19" t="s">
        <v>21</v>
      </c>
      <c r="K334" s="19"/>
      <c r="L334" s="19" t="s">
        <v>1001</v>
      </c>
      <c r="M334" s="19" t="s">
        <v>2128</v>
      </c>
      <c r="N334">
        <v>4</v>
      </c>
    </row>
    <row r="335" spans="1:14" ht="12.75" customHeight="1" outlineLevel="3" x14ac:dyDescent="0.3">
      <c r="A335" s="19" t="s">
        <v>1042</v>
      </c>
      <c r="B335" s="19" t="s">
        <v>1043</v>
      </c>
      <c r="C335" s="18" t="s">
        <v>24</v>
      </c>
      <c r="D335" s="18" t="s">
        <v>24</v>
      </c>
      <c r="E335" s="18" t="s">
        <v>24</v>
      </c>
      <c r="F335" s="20" t="str">
        <f t="shared" si="6"/>
        <v>MANUAL</v>
      </c>
      <c r="G335" s="20" t="str">
        <f>IF($F$335="MANUAL",$D$335,IF($F$335="COMPUTED",$C$335,$E$335))</f>
        <v>-</v>
      </c>
      <c r="H335" s="19" t="s">
        <v>1197</v>
      </c>
      <c r="I335" s="19" t="s">
        <v>1023</v>
      </c>
      <c r="J335" s="19" t="s">
        <v>21</v>
      </c>
      <c r="K335" s="19"/>
      <c r="L335" s="19" t="s">
        <v>1001</v>
      </c>
      <c r="M335" s="19" t="s">
        <v>2129</v>
      </c>
      <c r="N335">
        <v>4</v>
      </c>
    </row>
    <row r="336" spans="1:14" ht="12.75" customHeight="1" outlineLevel="3" x14ac:dyDescent="0.3">
      <c r="A336" s="19" t="s">
        <v>1045</v>
      </c>
      <c r="B336" s="19" t="s">
        <v>1046</v>
      </c>
      <c r="C336" s="18" t="s">
        <v>24</v>
      </c>
      <c r="D336" s="18" t="s">
        <v>24</v>
      </c>
      <c r="E336" s="18" t="s">
        <v>24</v>
      </c>
      <c r="F336" s="20" t="str">
        <f t="shared" si="6"/>
        <v>MANUAL</v>
      </c>
      <c r="G336" s="20" t="str">
        <f>IF($F$336="MANUAL",$D$336,IF($F$336="COMPUTED",$C$336,$E$336))</f>
        <v>-</v>
      </c>
      <c r="H336" s="19" t="s">
        <v>1198</v>
      </c>
      <c r="I336" s="19" t="s">
        <v>1023</v>
      </c>
      <c r="J336" s="19" t="s">
        <v>21</v>
      </c>
      <c r="K336" s="19"/>
      <c r="L336" s="19" t="s">
        <v>1001</v>
      </c>
      <c r="M336" s="19" t="s">
        <v>2130</v>
      </c>
      <c r="N336">
        <v>4</v>
      </c>
    </row>
    <row r="337" spans="1:14" ht="12.75" customHeight="1" outlineLevel="2" x14ac:dyDescent="0.3">
      <c r="A337" s="19" t="s">
        <v>1048</v>
      </c>
      <c r="B337" s="19" t="s">
        <v>1049</v>
      </c>
      <c r="C337" s="18" t="s">
        <v>24</v>
      </c>
      <c r="D337" s="12" t="s">
        <v>24</v>
      </c>
      <c r="E337" s="12" t="s">
        <v>24</v>
      </c>
      <c r="F337" s="18" t="s">
        <v>99</v>
      </c>
      <c r="G337" s="20" t="str">
        <f>IF($F$337="MANUAL",$D$337,IF($F$337="COMPUTED",$C$337,$E$337))</f>
        <v>-</v>
      </c>
      <c r="H337" s="19" t="s">
        <v>1199</v>
      </c>
      <c r="I337" s="19" t="s">
        <v>1049</v>
      </c>
      <c r="J337" s="19" t="s">
        <v>21</v>
      </c>
      <c r="K337" s="19"/>
      <c r="L337" s="19" t="s">
        <v>72</v>
      </c>
      <c r="M337" s="19" t="s">
        <v>2131</v>
      </c>
      <c r="N337">
        <v>3</v>
      </c>
    </row>
    <row r="338" spans="1:14" ht="12.75" customHeight="1" outlineLevel="3" x14ac:dyDescent="0.3">
      <c r="A338" s="19" t="s">
        <v>1051</v>
      </c>
      <c r="B338" s="19" t="s">
        <v>1052</v>
      </c>
      <c r="C338" s="18" t="s">
        <v>24</v>
      </c>
      <c r="D338" s="12" t="s">
        <v>24</v>
      </c>
      <c r="E338" s="12" t="s">
        <v>24</v>
      </c>
      <c r="F338" s="18" t="s">
        <v>99</v>
      </c>
      <c r="G338" s="20" t="str">
        <f>IF($F$338="MANUAL",$D$338,IF($F$338="COMPUTED",$C$338,$E$338))</f>
        <v>-</v>
      </c>
      <c r="H338" s="19" t="s">
        <v>1200</v>
      </c>
      <c r="I338" s="19" t="s">
        <v>1054</v>
      </c>
      <c r="J338" s="19"/>
      <c r="K338" s="19"/>
      <c r="L338" s="19" t="s">
        <v>72</v>
      </c>
      <c r="M338" s="19" t="s">
        <v>2132</v>
      </c>
      <c r="N338">
        <v>4</v>
      </c>
    </row>
    <row r="339" spans="1:14" ht="12.75" customHeight="1" outlineLevel="3" x14ac:dyDescent="0.3">
      <c r="A339" s="19" t="s">
        <v>1055</v>
      </c>
      <c r="B339" s="19" t="s">
        <v>1056</v>
      </c>
      <c r="C339" s="18" t="s">
        <v>24</v>
      </c>
      <c r="D339" s="12" t="s">
        <v>24</v>
      </c>
      <c r="E339" s="12" t="s">
        <v>24</v>
      </c>
      <c r="F339" s="18" t="s">
        <v>99</v>
      </c>
      <c r="G339" s="20" t="str">
        <f>IF($F$339="MANUAL",$D$339,IF($F$339="COMPUTED",$C$339,$E$339))</f>
        <v>-</v>
      </c>
      <c r="H339" s="19" t="s">
        <v>1201</v>
      </c>
      <c r="I339" s="19" t="s">
        <v>1054</v>
      </c>
      <c r="J339" s="19"/>
      <c r="K339" s="19"/>
      <c r="L339" s="19" t="s">
        <v>72</v>
      </c>
      <c r="M339" s="19" t="s">
        <v>2133</v>
      </c>
      <c r="N339">
        <v>4</v>
      </c>
    </row>
    <row r="340" spans="1:14" ht="12.75" customHeight="1" outlineLevel="3" x14ac:dyDescent="0.3">
      <c r="A340" s="19" t="s">
        <v>1058</v>
      </c>
      <c r="B340" s="19" t="s">
        <v>1059</v>
      </c>
      <c r="C340" s="18" t="s">
        <v>24</v>
      </c>
      <c r="D340" s="12" t="s">
        <v>24</v>
      </c>
      <c r="E340" s="12" t="s">
        <v>24</v>
      </c>
      <c r="F340" s="18" t="s">
        <v>99</v>
      </c>
      <c r="G340" s="20" t="str">
        <f>IF($F$340="MANUAL",$D$340,IF($F$340="COMPUTED",$C$340,$E$340))</f>
        <v>-</v>
      </c>
      <c r="H340" s="19" t="s">
        <v>1202</v>
      </c>
      <c r="I340" s="19" t="s">
        <v>1054</v>
      </c>
      <c r="J340" s="19"/>
      <c r="K340" s="19"/>
      <c r="L340" s="19" t="s">
        <v>72</v>
      </c>
      <c r="M340" s="19" t="s">
        <v>2134</v>
      </c>
      <c r="N340">
        <v>4</v>
      </c>
    </row>
    <row r="341" spans="1:14" ht="12.75" customHeight="1" x14ac:dyDescent="0.3">
      <c r="A341" s="19" t="s">
        <v>837</v>
      </c>
      <c r="B341" s="19" t="s">
        <v>838</v>
      </c>
      <c r="C341" s="20"/>
      <c r="D341" s="20"/>
      <c r="E341" s="20"/>
      <c r="F341" s="20"/>
      <c r="G341" s="20"/>
      <c r="H341" s="19" t="s">
        <v>838</v>
      </c>
      <c r="I341" s="19"/>
      <c r="J341" s="19" t="s">
        <v>21</v>
      </c>
      <c r="K341" s="19" t="s">
        <v>54</v>
      </c>
      <c r="L341" s="19" t="s">
        <v>67</v>
      </c>
      <c r="M341" s="19" t="s">
        <v>2135</v>
      </c>
      <c r="N341">
        <v>1</v>
      </c>
    </row>
    <row r="342" spans="1:14" ht="12.75" customHeight="1" outlineLevel="1" x14ac:dyDescent="0.3">
      <c r="A342" s="19" t="s">
        <v>35</v>
      </c>
      <c r="B342" s="19" t="s">
        <v>36</v>
      </c>
      <c r="C342" s="18" t="s">
        <v>24</v>
      </c>
      <c r="D342" s="18">
        <v>3000</v>
      </c>
      <c r="E342" s="18" t="s">
        <v>24</v>
      </c>
      <c r="F342" s="18" t="s">
        <v>99</v>
      </c>
      <c r="G342" s="20">
        <f>IF($F$342="MANUAL",$D$342,IF($F$342="COMPUTED",$C$342,$E$342))</f>
        <v>3000</v>
      </c>
      <c r="H342" s="19" t="s">
        <v>839</v>
      </c>
      <c r="I342" s="19" t="s">
        <v>37</v>
      </c>
      <c r="J342" s="19" t="s">
        <v>21</v>
      </c>
      <c r="K342" s="19"/>
      <c r="L342" s="19" t="s">
        <v>72</v>
      </c>
      <c r="M342" s="19" t="s">
        <v>2136</v>
      </c>
      <c r="N342">
        <v>2</v>
      </c>
    </row>
    <row r="343" spans="1:14" ht="12.75" customHeight="1" outlineLevel="1" x14ac:dyDescent="0.3">
      <c r="A343" s="19" t="s">
        <v>38</v>
      </c>
      <c r="B343" s="19" t="s">
        <v>39</v>
      </c>
      <c r="C343" s="18" t="s">
        <v>24</v>
      </c>
      <c r="D343" s="18">
        <v>5</v>
      </c>
      <c r="E343" s="18" t="s">
        <v>24</v>
      </c>
      <c r="F343" s="18" t="s">
        <v>99</v>
      </c>
      <c r="G343" s="20">
        <f>IF($F$343="MANUAL",$D$343,IF($F$343="COMPUTED",$C$343,$E$343))</f>
        <v>5</v>
      </c>
      <c r="H343" s="19" t="s">
        <v>840</v>
      </c>
      <c r="I343" s="19" t="s">
        <v>40</v>
      </c>
      <c r="J343" s="19" t="s">
        <v>21</v>
      </c>
      <c r="K343" s="19"/>
      <c r="L343" s="19" t="s">
        <v>72</v>
      </c>
      <c r="M343" s="19" t="s">
        <v>2137</v>
      </c>
      <c r="N343">
        <v>2</v>
      </c>
    </row>
    <row r="344" spans="1:14" ht="12.75" customHeight="1" outlineLevel="1" x14ac:dyDescent="0.3">
      <c r="A344" s="19" t="s">
        <v>981</v>
      </c>
      <c r="B344" s="19" t="s">
        <v>982</v>
      </c>
      <c r="C344" s="18" t="s">
        <v>24</v>
      </c>
      <c r="D344" s="18" t="s">
        <v>24</v>
      </c>
      <c r="E344" s="18" t="s">
        <v>24</v>
      </c>
      <c r="F344" s="18" t="s">
        <v>99</v>
      </c>
      <c r="G344" s="20" t="str">
        <f>IF($F$344="MANUAL",$D$344,IF($F$344="COMPUTED",$C$344,$E$344))</f>
        <v>-</v>
      </c>
      <c r="H344" s="19" t="s">
        <v>1203</v>
      </c>
      <c r="I344" s="19" t="s">
        <v>984</v>
      </c>
      <c r="J344" s="19" t="s">
        <v>21</v>
      </c>
      <c r="K344" s="19"/>
      <c r="L344" s="19" t="s">
        <v>72</v>
      </c>
      <c r="M344" s="19" t="s">
        <v>2138</v>
      </c>
      <c r="N344">
        <v>2</v>
      </c>
    </row>
    <row r="345" spans="1:14" ht="12.75" customHeight="1" outlineLevel="1" x14ac:dyDescent="0.3">
      <c r="A345" s="19" t="s">
        <v>168</v>
      </c>
      <c r="B345" s="19" t="s">
        <v>57</v>
      </c>
      <c r="C345" s="18" t="s">
        <v>24</v>
      </c>
      <c r="D345" s="18">
        <v>500</v>
      </c>
      <c r="E345" s="18" t="s">
        <v>24</v>
      </c>
      <c r="F345" s="18" t="s">
        <v>99</v>
      </c>
      <c r="G345" s="20">
        <f>IF($F$345="MANUAL",$D$345,IF($F$345="COMPUTED",$C$345,$E$345))</f>
        <v>500</v>
      </c>
      <c r="H345" s="19" t="s">
        <v>841</v>
      </c>
      <c r="I345" s="19" t="s">
        <v>58</v>
      </c>
      <c r="J345" s="19" t="s">
        <v>21</v>
      </c>
      <c r="K345" s="19"/>
      <c r="L345" s="19" t="s">
        <v>72</v>
      </c>
      <c r="M345" s="19" t="s">
        <v>2139</v>
      </c>
      <c r="N345">
        <v>2</v>
      </c>
    </row>
    <row r="346" spans="1:14" ht="12.75" customHeight="1" outlineLevel="1" x14ac:dyDescent="0.3">
      <c r="A346" s="19" t="s">
        <v>633</v>
      </c>
      <c r="B346" s="19" t="s">
        <v>634</v>
      </c>
      <c r="C346" s="18">
        <v>3150</v>
      </c>
      <c r="D346" s="18" t="s">
        <v>24</v>
      </c>
      <c r="E346" s="18" t="s">
        <v>24</v>
      </c>
      <c r="F346" s="18" t="s">
        <v>70</v>
      </c>
      <c r="G346" s="20">
        <f>IF($F$346="MANUAL",$D$346,IF($F$346="COMPUTED",$C$346,$E$346))</f>
        <v>3150</v>
      </c>
      <c r="H346" s="19" t="s">
        <v>842</v>
      </c>
      <c r="I346" s="19" t="s">
        <v>636</v>
      </c>
      <c r="J346" s="19" t="s">
        <v>21</v>
      </c>
      <c r="K346" s="19"/>
      <c r="L346" s="19" t="s">
        <v>72</v>
      </c>
      <c r="M346" s="19" t="s">
        <v>2140</v>
      </c>
      <c r="N346">
        <v>2</v>
      </c>
    </row>
    <row r="347" spans="1:14" ht="12.75" customHeight="1" outlineLevel="1" x14ac:dyDescent="0.3">
      <c r="A347" s="19" t="s">
        <v>68</v>
      </c>
      <c r="B347" s="19"/>
      <c r="C347" s="20"/>
      <c r="D347" s="20"/>
      <c r="E347" s="20"/>
      <c r="F347" s="20"/>
      <c r="G347" s="20"/>
      <c r="H347" s="19"/>
      <c r="I347" s="19"/>
      <c r="J347" s="19"/>
      <c r="K347" s="19"/>
      <c r="L347" s="19" t="s">
        <v>69</v>
      </c>
      <c r="M347" s="19" t="s">
        <v>2141</v>
      </c>
      <c r="N347">
        <v>2</v>
      </c>
    </row>
    <row r="348" spans="1:14" ht="12.75" customHeight="1" outlineLevel="2" x14ac:dyDescent="0.3">
      <c r="A348" s="19" t="s">
        <v>51</v>
      </c>
      <c r="B348" s="19" t="s">
        <v>23</v>
      </c>
      <c r="C348" s="18" t="s">
        <v>24</v>
      </c>
      <c r="D348" s="18">
        <v>15</v>
      </c>
      <c r="E348" s="18" t="s">
        <v>24</v>
      </c>
      <c r="F348" s="18" t="s">
        <v>99</v>
      </c>
      <c r="G348" s="20">
        <f>IF($F$348="MANUAL",$D$348,IF($F$348="COMPUTED",$C$348,$E$348))</f>
        <v>15</v>
      </c>
      <c r="H348" s="19" t="s">
        <v>843</v>
      </c>
      <c r="I348" s="19" t="s">
        <v>25</v>
      </c>
      <c r="J348" s="19" t="s">
        <v>21</v>
      </c>
      <c r="K348" s="19"/>
      <c r="L348" s="19" t="s">
        <v>72</v>
      </c>
      <c r="M348" s="19" t="s">
        <v>2142</v>
      </c>
      <c r="N348">
        <v>3</v>
      </c>
    </row>
    <row r="349" spans="1:14" ht="12.75" customHeight="1" outlineLevel="2" x14ac:dyDescent="0.3">
      <c r="A349" s="19" t="s">
        <v>52</v>
      </c>
      <c r="B349" s="19" t="s">
        <v>26</v>
      </c>
      <c r="C349" s="18" t="s">
        <v>24</v>
      </c>
      <c r="D349" s="18">
        <v>1</v>
      </c>
      <c r="E349" s="18" t="s">
        <v>24</v>
      </c>
      <c r="F349" s="18" t="s">
        <v>99</v>
      </c>
      <c r="G349" s="20">
        <f>IF($F$349="MANUAL",$D$349,IF($F$349="COMPUTED",$C$349,$E$349))</f>
        <v>1</v>
      </c>
      <c r="H349" s="19" t="s">
        <v>844</v>
      </c>
      <c r="I349" s="19" t="s">
        <v>27</v>
      </c>
      <c r="J349" s="19" t="s">
        <v>21</v>
      </c>
      <c r="K349" s="19"/>
      <c r="L349" s="19" t="s">
        <v>72</v>
      </c>
      <c r="M349" s="19" t="s">
        <v>2143</v>
      </c>
      <c r="N349">
        <v>3</v>
      </c>
    </row>
    <row r="350" spans="1:14" ht="12.75" customHeight="1" outlineLevel="2" x14ac:dyDescent="0.3">
      <c r="A350" s="19" t="s">
        <v>53</v>
      </c>
      <c r="B350" s="19" t="s">
        <v>28</v>
      </c>
      <c r="C350" s="18" t="s">
        <v>24</v>
      </c>
      <c r="D350" s="18">
        <v>2</v>
      </c>
      <c r="E350" s="18" t="s">
        <v>24</v>
      </c>
      <c r="F350" s="18" t="s">
        <v>99</v>
      </c>
      <c r="G350" s="20">
        <f>IF($F$350="MANUAL",$D$350,IF($F$350="COMPUTED",$C$350,$E$350))</f>
        <v>2</v>
      </c>
      <c r="H350" s="19" t="s">
        <v>845</v>
      </c>
      <c r="I350" s="19" t="s">
        <v>29</v>
      </c>
      <c r="J350" s="19" t="s">
        <v>21</v>
      </c>
      <c r="K350" s="19"/>
      <c r="L350" s="19" t="s">
        <v>72</v>
      </c>
      <c r="M350" s="19" t="s">
        <v>2144</v>
      </c>
      <c r="N350">
        <v>3</v>
      </c>
    </row>
    <row r="351" spans="1:14" ht="12.75" customHeight="1" outlineLevel="1" x14ac:dyDescent="0.3">
      <c r="A351" s="19" t="s">
        <v>994</v>
      </c>
      <c r="B351" s="19"/>
      <c r="C351" s="20"/>
      <c r="D351" s="20"/>
      <c r="E351" s="20"/>
      <c r="F351" s="20"/>
      <c r="G351" s="20"/>
      <c r="H351" s="19"/>
      <c r="I351" s="19"/>
      <c r="J351" s="19"/>
      <c r="K351" s="19"/>
      <c r="L351" s="19" t="s">
        <v>69</v>
      </c>
      <c r="M351" s="19" t="s">
        <v>2145</v>
      </c>
      <c r="N351">
        <v>2</v>
      </c>
    </row>
    <row r="352" spans="1:14" ht="12.75" customHeight="1" outlineLevel="2" x14ac:dyDescent="0.3">
      <c r="A352" s="19" t="s">
        <v>1919</v>
      </c>
      <c r="B352" s="19" t="s">
        <v>995</v>
      </c>
      <c r="C352" s="20"/>
      <c r="D352" s="19"/>
      <c r="E352" s="19"/>
      <c r="F352" s="18" t="s">
        <v>99</v>
      </c>
      <c r="G352" s="20"/>
      <c r="H352" s="19" t="s">
        <v>1204</v>
      </c>
      <c r="I352" s="19" t="s">
        <v>995</v>
      </c>
      <c r="J352" s="19" t="s">
        <v>21</v>
      </c>
      <c r="K352" s="19"/>
      <c r="L352" s="19" t="s">
        <v>997</v>
      </c>
      <c r="M352" s="19" t="s">
        <v>2146</v>
      </c>
      <c r="N352">
        <v>3</v>
      </c>
    </row>
    <row r="353" spans="1:14" ht="12.75" customHeight="1" outlineLevel="3" x14ac:dyDescent="0.3">
      <c r="A353" s="19" t="s">
        <v>998</v>
      </c>
      <c r="B353" s="19" t="s">
        <v>999</v>
      </c>
      <c r="C353" s="18" t="s">
        <v>24</v>
      </c>
      <c r="D353" s="18" t="s">
        <v>24</v>
      </c>
      <c r="E353" s="18" t="s">
        <v>24</v>
      </c>
      <c r="F353" s="20" t="str">
        <f>$F$352</f>
        <v>MANUAL</v>
      </c>
      <c r="G353" s="20" t="str">
        <f>IF($F$353="MANUAL",$D$353,IF($F$353="COMPUTED",$C$353,$E$353))</f>
        <v>-</v>
      </c>
      <c r="H353" s="19" t="s">
        <v>1205</v>
      </c>
      <c r="I353" s="19" t="s">
        <v>1921</v>
      </c>
      <c r="J353" s="19" t="s">
        <v>21</v>
      </c>
      <c r="K353" s="19"/>
      <c r="L353" s="19" t="s">
        <v>1001</v>
      </c>
      <c r="M353" s="19" t="s">
        <v>2147</v>
      </c>
      <c r="N353">
        <v>4</v>
      </c>
    </row>
    <row r="354" spans="1:14" ht="12.75" customHeight="1" outlineLevel="3" x14ac:dyDescent="0.3">
      <c r="A354" s="19" t="s">
        <v>1002</v>
      </c>
      <c r="B354" s="19" t="s">
        <v>1003</v>
      </c>
      <c r="C354" s="18" t="s">
        <v>24</v>
      </c>
      <c r="D354" s="18" t="s">
        <v>24</v>
      </c>
      <c r="E354" s="18" t="s">
        <v>24</v>
      </c>
      <c r="F354" s="20" t="str">
        <f>$F$352</f>
        <v>MANUAL</v>
      </c>
      <c r="G354" s="20" t="str">
        <f>IF($F$354="MANUAL",$D$354,IF($F$354="COMPUTED",$C$354,$E$354))</f>
        <v>-</v>
      </c>
      <c r="H354" s="19" t="s">
        <v>1206</v>
      </c>
      <c r="I354" s="19" t="s">
        <v>1923</v>
      </c>
      <c r="J354" s="19" t="s">
        <v>21</v>
      </c>
      <c r="K354" s="19"/>
      <c r="L354" s="19" t="s">
        <v>1001</v>
      </c>
      <c r="M354" s="19" t="s">
        <v>2148</v>
      </c>
      <c r="N354">
        <v>4</v>
      </c>
    </row>
    <row r="355" spans="1:14" ht="12.75" customHeight="1" outlineLevel="3" x14ac:dyDescent="0.3">
      <c r="A355" s="19" t="s">
        <v>1005</v>
      </c>
      <c r="B355" s="19" t="s">
        <v>1006</v>
      </c>
      <c r="C355" s="18" t="s">
        <v>24</v>
      </c>
      <c r="D355" s="18" t="s">
        <v>24</v>
      </c>
      <c r="E355" s="18" t="s">
        <v>24</v>
      </c>
      <c r="F355" s="20" t="str">
        <f>$F$352</f>
        <v>MANUAL</v>
      </c>
      <c r="G355" s="20" t="str">
        <f>IF($F$355="MANUAL",$D$355,IF($F$355="COMPUTED",$C$355,$E$355))</f>
        <v>-</v>
      </c>
      <c r="H355" s="19" t="s">
        <v>1207</v>
      </c>
      <c r="I355" s="19" t="s">
        <v>1925</v>
      </c>
      <c r="J355" s="19" t="s">
        <v>21</v>
      </c>
      <c r="K355" s="19"/>
      <c r="L355" s="19" t="s">
        <v>1001</v>
      </c>
      <c r="M355" s="19" t="s">
        <v>2149</v>
      </c>
      <c r="N355">
        <v>4</v>
      </c>
    </row>
    <row r="356" spans="1:14" ht="12.75" customHeight="1" outlineLevel="2" x14ac:dyDescent="0.3">
      <c r="A356" s="19" t="s">
        <v>1008</v>
      </c>
      <c r="B356" s="19" t="s">
        <v>1009</v>
      </c>
      <c r="C356" s="18" t="s">
        <v>24</v>
      </c>
      <c r="D356" s="18" t="s">
        <v>24</v>
      </c>
      <c r="E356" s="18" t="s">
        <v>24</v>
      </c>
      <c r="F356" s="18" t="s">
        <v>99</v>
      </c>
      <c r="G356" s="20" t="str">
        <f>IF($F$356="MANUAL",$D$356,IF($F$356="COMPUTED",$C$356,$E$356))</f>
        <v>-</v>
      </c>
      <c r="H356" s="19" t="s">
        <v>1208</v>
      </c>
      <c r="I356" s="19" t="s">
        <v>1011</v>
      </c>
      <c r="J356" s="19" t="s">
        <v>21</v>
      </c>
      <c r="K356" s="19"/>
      <c r="L356" s="19" t="s">
        <v>72</v>
      </c>
      <c r="M356" s="19" t="s">
        <v>2150</v>
      </c>
      <c r="N356">
        <v>3</v>
      </c>
    </row>
    <row r="357" spans="1:14" ht="12.75" customHeight="1" outlineLevel="2" x14ac:dyDescent="0.3">
      <c r="A357" s="19" t="s">
        <v>1012</v>
      </c>
      <c r="B357" s="19" t="s">
        <v>1013</v>
      </c>
      <c r="C357" s="18" t="s">
        <v>24</v>
      </c>
      <c r="D357" s="18" t="s">
        <v>24</v>
      </c>
      <c r="E357" s="18" t="s">
        <v>24</v>
      </c>
      <c r="F357" s="18" t="s">
        <v>99</v>
      </c>
      <c r="G357" s="20" t="str">
        <f>IF($F$357="MANUAL",$D$357,IF($F$357="COMPUTED",$C$357,$E$357))</f>
        <v>-</v>
      </c>
      <c r="H357" s="19" t="s">
        <v>1209</v>
      </c>
      <c r="I357" s="19" t="s">
        <v>1015</v>
      </c>
      <c r="J357" s="19" t="s">
        <v>21</v>
      </c>
      <c r="K357" s="19"/>
      <c r="L357" s="19" t="s">
        <v>72</v>
      </c>
      <c r="M357" s="19" t="s">
        <v>2151</v>
      </c>
      <c r="N357">
        <v>3</v>
      </c>
    </row>
    <row r="358" spans="1:14" ht="12.75" customHeight="1" outlineLevel="2" x14ac:dyDescent="0.3">
      <c r="A358" s="19" t="s">
        <v>989</v>
      </c>
      <c r="B358" s="19" t="s">
        <v>32</v>
      </c>
      <c r="C358" s="18" t="s">
        <v>24</v>
      </c>
      <c r="D358" s="18" t="s">
        <v>24</v>
      </c>
      <c r="E358" s="18" t="s">
        <v>24</v>
      </c>
      <c r="F358" s="18" t="s">
        <v>99</v>
      </c>
      <c r="G358" s="20" t="str">
        <f>IF($F$358="MANUAL",$D$358,IF($F$358="COMPUTED",$C$358,$E$358))</f>
        <v>-</v>
      </c>
      <c r="H358" s="19" t="s">
        <v>1210</v>
      </c>
      <c r="I358" s="19" t="s">
        <v>33</v>
      </c>
      <c r="J358" s="19" t="s">
        <v>21</v>
      </c>
      <c r="K358" s="19"/>
      <c r="L358" s="19" t="s">
        <v>72</v>
      </c>
      <c r="M358" s="19" t="s">
        <v>2152</v>
      </c>
      <c r="N358">
        <v>3</v>
      </c>
    </row>
    <row r="359" spans="1:14" ht="12.75" customHeight="1" outlineLevel="2" x14ac:dyDescent="0.3">
      <c r="A359" s="19" t="s">
        <v>1017</v>
      </c>
      <c r="B359" s="19" t="s">
        <v>1018</v>
      </c>
      <c r="C359" s="20"/>
      <c r="D359" s="19"/>
      <c r="E359" s="19"/>
      <c r="F359" s="18" t="s">
        <v>99</v>
      </c>
      <c r="G359" s="20"/>
      <c r="H359" s="19" t="s">
        <v>1211</v>
      </c>
      <c r="I359" s="19" t="s">
        <v>1018</v>
      </c>
      <c r="J359" s="19" t="s">
        <v>21</v>
      </c>
      <c r="K359" s="19"/>
      <c r="L359" s="19" t="s">
        <v>997</v>
      </c>
      <c r="M359" s="19" t="s">
        <v>2153</v>
      </c>
      <c r="N359">
        <v>3</v>
      </c>
    </row>
    <row r="360" spans="1:14" ht="12.75" customHeight="1" outlineLevel="3" x14ac:dyDescent="0.3">
      <c r="A360" s="19" t="s">
        <v>1020</v>
      </c>
      <c r="B360" s="19" t="s">
        <v>1021</v>
      </c>
      <c r="C360" s="18" t="s">
        <v>24</v>
      </c>
      <c r="D360" s="18" t="s">
        <v>24</v>
      </c>
      <c r="E360" s="18" t="s">
        <v>24</v>
      </c>
      <c r="F360" s="20" t="str">
        <f t="shared" ref="F360:F368" si="7">$F$359</f>
        <v>MANUAL</v>
      </c>
      <c r="G360" s="20" t="str">
        <f>IF($F$360="MANUAL",$D$360,IF($F$360="COMPUTED",$C$360,$E$360))</f>
        <v>-</v>
      </c>
      <c r="H360" s="19" t="s">
        <v>1212</v>
      </c>
      <c r="I360" s="19" t="s">
        <v>1023</v>
      </c>
      <c r="J360" s="19" t="s">
        <v>21</v>
      </c>
      <c r="K360" s="19"/>
      <c r="L360" s="19" t="s">
        <v>1001</v>
      </c>
      <c r="M360" s="19" t="s">
        <v>2154</v>
      </c>
      <c r="N360">
        <v>4</v>
      </c>
    </row>
    <row r="361" spans="1:14" ht="12.75" customHeight="1" outlineLevel="3" x14ac:dyDescent="0.3">
      <c r="A361" s="19" t="s">
        <v>1024</v>
      </c>
      <c r="B361" s="19" t="s">
        <v>1025</v>
      </c>
      <c r="C361" s="18" t="s">
        <v>24</v>
      </c>
      <c r="D361" s="18" t="s">
        <v>24</v>
      </c>
      <c r="E361" s="18" t="s">
        <v>24</v>
      </c>
      <c r="F361" s="20" t="str">
        <f t="shared" si="7"/>
        <v>MANUAL</v>
      </c>
      <c r="G361" s="20" t="str">
        <f>IF($F$361="MANUAL",$D$361,IF($F$361="COMPUTED",$C$361,$E$361))</f>
        <v>-</v>
      </c>
      <c r="H361" s="19" t="s">
        <v>1213</v>
      </c>
      <c r="I361" s="19" t="s">
        <v>1023</v>
      </c>
      <c r="J361" s="19" t="s">
        <v>21</v>
      </c>
      <c r="K361" s="19"/>
      <c r="L361" s="19" t="s">
        <v>1001</v>
      </c>
      <c r="M361" s="19" t="s">
        <v>2155</v>
      </c>
      <c r="N361">
        <v>4</v>
      </c>
    </row>
    <row r="362" spans="1:14" ht="12.75" customHeight="1" outlineLevel="3" x14ac:dyDescent="0.3">
      <c r="A362" s="19" t="s">
        <v>1027</v>
      </c>
      <c r="B362" s="19" t="s">
        <v>1028</v>
      </c>
      <c r="C362" s="18" t="s">
        <v>24</v>
      </c>
      <c r="D362" s="18" t="s">
        <v>24</v>
      </c>
      <c r="E362" s="18" t="s">
        <v>24</v>
      </c>
      <c r="F362" s="20" t="str">
        <f t="shared" si="7"/>
        <v>MANUAL</v>
      </c>
      <c r="G362" s="20" t="str">
        <f>IF($F$362="MANUAL",$D$362,IF($F$362="COMPUTED",$C$362,$E$362))</f>
        <v>-</v>
      </c>
      <c r="H362" s="19" t="s">
        <v>1214</v>
      </c>
      <c r="I362" s="19" t="s">
        <v>1023</v>
      </c>
      <c r="J362" s="19" t="s">
        <v>21</v>
      </c>
      <c r="K362" s="19"/>
      <c r="L362" s="19" t="s">
        <v>1001</v>
      </c>
      <c r="M362" s="19" t="s">
        <v>2156</v>
      </c>
      <c r="N362">
        <v>4</v>
      </c>
    </row>
    <row r="363" spans="1:14" ht="12.75" customHeight="1" outlineLevel="3" x14ac:dyDescent="0.3">
      <c r="A363" s="19" t="s">
        <v>1030</v>
      </c>
      <c r="B363" s="19" t="s">
        <v>1031</v>
      </c>
      <c r="C363" s="18" t="s">
        <v>24</v>
      </c>
      <c r="D363" s="18" t="s">
        <v>24</v>
      </c>
      <c r="E363" s="18" t="s">
        <v>24</v>
      </c>
      <c r="F363" s="20" t="str">
        <f t="shared" si="7"/>
        <v>MANUAL</v>
      </c>
      <c r="G363" s="20" t="str">
        <f>IF($F$363="MANUAL",$D$363,IF($F$363="COMPUTED",$C$363,$E$363))</f>
        <v>-</v>
      </c>
      <c r="H363" s="19" t="s">
        <v>1215</v>
      </c>
      <c r="I363" s="19" t="s">
        <v>1023</v>
      </c>
      <c r="J363" s="19" t="s">
        <v>21</v>
      </c>
      <c r="K363" s="19"/>
      <c r="L363" s="19" t="s">
        <v>1001</v>
      </c>
      <c r="M363" s="19" t="s">
        <v>2157</v>
      </c>
      <c r="N363">
        <v>4</v>
      </c>
    </row>
    <row r="364" spans="1:14" ht="12.75" customHeight="1" outlineLevel="3" x14ac:dyDescent="0.3">
      <c r="A364" s="19" t="s">
        <v>1033</v>
      </c>
      <c r="B364" s="19" t="s">
        <v>1034</v>
      </c>
      <c r="C364" s="18" t="s">
        <v>24</v>
      </c>
      <c r="D364" s="18" t="s">
        <v>24</v>
      </c>
      <c r="E364" s="18" t="s">
        <v>24</v>
      </c>
      <c r="F364" s="20" t="str">
        <f t="shared" si="7"/>
        <v>MANUAL</v>
      </c>
      <c r="G364" s="20" t="str">
        <f>IF($F$364="MANUAL",$D$364,IF($F$364="COMPUTED",$C$364,$E$364))</f>
        <v>-</v>
      </c>
      <c r="H364" s="19" t="s">
        <v>1216</v>
      </c>
      <c r="I364" s="19" t="s">
        <v>1023</v>
      </c>
      <c r="J364" s="19" t="s">
        <v>21</v>
      </c>
      <c r="K364" s="19"/>
      <c r="L364" s="19" t="s">
        <v>1001</v>
      </c>
      <c r="M364" s="19" t="s">
        <v>2158</v>
      </c>
      <c r="N364">
        <v>4</v>
      </c>
    </row>
    <row r="365" spans="1:14" ht="12.75" customHeight="1" outlineLevel="3" x14ac:dyDescent="0.3">
      <c r="A365" s="19" t="s">
        <v>1036</v>
      </c>
      <c r="B365" s="19" t="s">
        <v>1037</v>
      </c>
      <c r="C365" s="18" t="s">
        <v>24</v>
      </c>
      <c r="D365" s="18" t="s">
        <v>24</v>
      </c>
      <c r="E365" s="18" t="s">
        <v>24</v>
      </c>
      <c r="F365" s="20" t="str">
        <f t="shared" si="7"/>
        <v>MANUAL</v>
      </c>
      <c r="G365" s="20" t="str">
        <f>IF($F$365="MANUAL",$D$365,IF($F$365="COMPUTED",$C$365,$E$365))</f>
        <v>-</v>
      </c>
      <c r="H365" s="19" t="s">
        <v>1217</v>
      </c>
      <c r="I365" s="19" t="s">
        <v>1023</v>
      </c>
      <c r="J365" s="19" t="s">
        <v>21</v>
      </c>
      <c r="K365" s="19"/>
      <c r="L365" s="19" t="s">
        <v>1001</v>
      </c>
      <c r="M365" s="19" t="s">
        <v>2159</v>
      </c>
      <c r="N365">
        <v>4</v>
      </c>
    </row>
    <row r="366" spans="1:14" ht="12.75" customHeight="1" outlineLevel="3" x14ac:dyDescent="0.3">
      <c r="A366" s="19" t="s">
        <v>1039</v>
      </c>
      <c r="B366" s="19" t="s">
        <v>1040</v>
      </c>
      <c r="C366" s="18" t="s">
        <v>24</v>
      </c>
      <c r="D366" s="18" t="s">
        <v>24</v>
      </c>
      <c r="E366" s="18" t="s">
        <v>24</v>
      </c>
      <c r="F366" s="20" t="str">
        <f t="shared" si="7"/>
        <v>MANUAL</v>
      </c>
      <c r="G366" s="20" t="str">
        <f>IF($F$366="MANUAL",$D$366,IF($F$366="COMPUTED",$C$366,$E$366))</f>
        <v>-</v>
      </c>
      <c r="H366" s="19" t="s">
        <v>1218</v>
      </c>
      <c r="I366" s="19" t="s">
        <v>1023</v>
      </c>
      <c r="J366" s="19" t="s">
        <v>21</v>
      </c>
      <c r="K366" s="19"/>
      <c r="L366" s="19" t="s">
        <v>1001</v>
      </c>
      <c r="M366" s="19" t="s">
        <v>2160</v>
      </c>
      <c r="N366">
        <v>4</v>
      </c>
    </row>
    <row r="367" spans="1:14" ht="12.75" customHeight="1" outlineLevel="3" x14ac:dyDescent="0.3">
      <c r="A367" s="19" t="s">
        <v>1042</v>
      </c>
      <c r="B367" s="19" t="s">
        <v>1043</v>
      </c>
      <c r="C367" s="18" t="s">
        <v>24</v>
      </c>
      <c r="D367" s="18" t="s">
        <v>24</v>
      </c>
      <c r="E367" s="18" t="s">
        <v>24</v>
      </c>
      <c r="F367" s="20" t="str">
        <f t="shared" si="7"/>
        <v>MANUAL</v>
      </c>
      <c r="G367" s="20" t="str">
        <f>IF($F$367="MANUAL",$D$367,IF($F$367="COMPUTED",$C$367,$E$367))</f>
        <v>-</v>
      </c>
      <c r="H367" s="19" t="s">
        <v>1219</v>
      </c>
      <c r="I367" s="19" t="s">
        <v>1023</v>
      </c>
      <c r="J367" s="19" t="s">
        <v>21</v>
      </c>
      <c r="K367" s="19"/>
      <c r="L367" s="19" t="s">
        <v>1001</v>
      </c>
      <c r="M367" s="19" t="s">
        <v>2161</v>
      </c>
      <c r="N367">
        <v>4</v>
      </c>
    </row>
    <row r="368" spans="1:14" ht="12.75" customHeight="1" outlineLevel="3" x14ac:dyDescent="0.3">
      <c r="A368" s="19" t="s">
        <v>1045</v>
      </c>
      <c r="B368" s="19" t="s">
        <v>1046</v>
      </c>
      <c r="C368" s="18" t="s">
        <v>24</v>
      </c>
      <c r="D368" s="18" t="s">
        <v>24</v>
      </c>
      <c r="E368" s="18" t="s">
        <v>24</v>
      </c>
      <c r="F368" s="20" t="str">
        <f t="shared" si="7"/>
        <v>MANUAL</v>
      </c>
      <c r="G368" s="20" t="str">
        <f>IF($F$368="MANUAL",$D$368,IF($F$368="COMPUTED",$C$368,$E$368))</f>
        <v>-</v>
      </c>
      <c r="H368" s="19" t="s">
        <v>1220</v>
      </c>
      <c r="I368" s="19" t="s">
        <v>1023</v>
      </c>
      <c r="J368" s="19" t="s">
        <v>21</v>
      </c>
      <c r="K368" s="19"/>
      <c r="L368" s="19" t="s">
        <v>1001</v>
      </c>
      <c r="M368" s="19" t="s">
        <v>2162</v>
      </c>
      <c r="N368">
        <v>4</v>
      </c>
    </row>
    <row r="369" spans="1:14" ht="12.75" customHeight="1" outlineLevel="2" x14ac:dyDescent="0.3">
      <c r="A369" s="19" t="s">
        <v>1048</v>
      </c>
      <c r="B369" s="19" t="s">
        <v>1049</v>
      </c>
      <c r="C369" s="18" t="s">
        <v>24</v>
      </c>
      <c r="D369" s="12" t="s">
        <v>24</v>
      </c>
      <c r="E369" s="12" t="s">
        <v>24</v>
      </c>
      <c r="F369" s="18" t="s">
        <v>99</v>
      </c>
      <c r="G369" s="20" t="str">
        <f>IF($F$369="MANUAL",$D$369,IF($F$369="COMPUTED",$C$369,$E$369))</f>
        <v>-</v>
      </c>
      <c r="H369" s="19" t="s">
        <v>1221</v>
      </c>
      <c r="I369" s="19" t="s">
        <v>1049</v>
      </c>
      <c r="J369" s="19" t="s">
        <v>21</v>
      </c>
      <c r="K369" s="19"/>
      <c r="L369" s="19" t="s">
        <v>72</v>
      </c>
      <c r="M369" s="19" t="s">
        <v>2163</v>
      </c>
      <c r="N369">
        <v>3</v>
      </c>
    </row>
    <row r="370" spans="1:14" ht="12.75" customHeight="1" outlineLevel="3" x14ac:dyDescent="0.3">
      <c r="A370" s="19" t="s">
        <v>1051</v>
      </c>
      <c r="B370" s="19" t="s">
        <v>1052</v>
      </c>
      <c r="C370" s="18" t="s">
        <v>24</v>
      </c>
      <c r="D370" s="12" t="s">
        <v>24</v>
      </c>
      <c r="E370" s="12" t="s">
        <v>24</v>
      </c>
      <c r="F370" s="18" t="s">
        <v>99</v>
      </c>
      <c r="G370" s="20" t="str">
        <f>IF($F$370="MANUAL",$D$370,IF($F$370="COMPUTED",$C$370,$E$370))</f>
        <v>-</v>
      </c>
      <c r="H370" s="19" t="s">
        <v>1222</v>
      </c>
      <c r="I370" s="19" t="s">
        <v>1054</v>
      </c>
      <c r="J370" s="19"/>
      <c r="K370" s="19"/>
      <c r="L370" s="19" t="s">
        <v>72</v>
      </c>
      <c r="M370" s="19" t="s">
        <v>2164</v>
      </c>
      <c r="N370">
        <v>4</v>
      </c>
    </row>
    <row r="371" spans="1:14" ht="12.75" customHeight="1" outlineLevel="3" x14ac:dyDescent="0.3">
      <c r="A371" s="19" t="s">
        <v>1055</v>
      </c>
      <c r="B371" s="19" t="s">
        <v>1056</v>
      </c>
      <c r="C371" s="18" t="s">
        <v>24</v>
      </c>
      <c r="D371" s="12" t="s">
        <v>24</v>
      </c>
      <c r="E371" s="12" t="s">
        <v>24</v>
      </c>
      <c r="F371" s="18" t="s">
        <v>99</v>
      </c>
      <c r="G371" s="20" t="str">
        <f>IF($F$371="MANUAL",$D$371,IF($F$371="COMPUTED",$C$371,$E$371))</f>
        <v>-</v>
      </c>
      <c r="H371" s="19" t="s">
        <v>1223</v>
      </c>
      <c r="I371" s="19" t="s">
        <v>1054</v>
      </c>
      <c r="J371" s="19"/>
      <c r="K371" s="19"/>
      <c r="L371" s="19" t="s">
        <v>72</v>
      </c>
      <c r="M371" s="19" t="s">
        <v>2165</v>
      </c>
      <c r="N371">
        <v>4</v>
      </c>
    </row>
    <row r="372" spans="1:14" ht="12.75" customHeight="1" outlineLevel="3" x14ac:dyDescent="0.3">
      <c r="A372" s="19" t="s">
        <v>1058</v>
      </c>
      <c r="B372" s="19" t="s">
        <v>1059</v>
      </c>
      <c r="C372" s="18" t="s">
        <v>24</v>
      </c>
      <c r="D372" s="12" t="s">
        <v>24</v>
      </c>
      <c r="E372" s="12" t="s">
        <v>24</v>
      </c>
      <c r="F372" s="18" t="s">
        <v>99</v>
      </c>
      <c r="G372" s="20" t="str">
        <f>IF($F$372="MANUAL",$D$372,IF($F$372="COMPUTED",$C$372,$E$372))</f>
        <v>-</v>
      </c>
      <c r="H372" s="19" t="s">
        <v>1224</v>
      </c>
      <c r="I372" s="19" t="s">
        <v>1054</v>
      </c>
      <c r="J372" s="19"/>
      <c r="K372" s="19"/>
      <c r="L372" s="19" t="s">
        <v>72</v>
      </c>
      <c r="M372" s="19" t="s">
        <v>2166</v>
      </c>
      <c r="N372">
        <v>4</v>
      </c>
    </row>
    <row r="373" spans="1:14" ht="12.75" customHeight="1" x14ac:dyDescent="0.3">
      <c r="A373" s="19" t="s">
        <v>846</v>
      </c>
      <c r="B373" s="19" t="s">
        <v>847</v>
      </c>
      <c r="C373" s="20"/>
      <c r="D373" s="20"/>
      <c r="E373" s="20"/>
      <c r="F373" s="20"/>
      <c r="G373" s="20"/>
      <c r="H373" s="19" t="s">
        <v>847</v>
      </c>
      <c r="I373" s="19"/>
      <c r="J373" s="19" t="s">
        <v>21</v>
      </c>
      <c r="K373" s="19" t="s">
        <v>54</v>
      </c>
      <c r="L373" s="19" t="s">
        <v>67</v>
      </c>
      <c r="M373" s="19" t="s">
        <v>2167</v>
      </c>
      <c r="N373">
        <v>1</v>
      </c>
    </row>
    <row r="374" spans="1:14" ht="12.75" customHeight="1" outlineLevel="1" x14ac:dyDescent="0.3">
      <c r="A374" s="19" t="s">
        <v>35</v>
      </c>
      <c r="B374" s="19" t="s">
        <v>36</v>
      </c>
      <c r="C374" s="18" t="s">
        <v>24</v>
      </c>
      <c r="D374" s="18">
        <v>3000</v>
      </c>
      <c r="E374" s="18" t="s">
        <v>24</v>
      </c>
      <c r="F374" s="18" t="s">
        <v>99</v>
      </c>
      <c r="G374" s="20">
        <f>IF($F$374="MANUAL",$D$374,IF($F$374="COMPUTED",$C$374,$E$374))</f>
        <v>3000</v>
      </c>
      <c r="H374" s="19" t="s">
        <v>848</v>
      </c>
      <c r="I374" s="19" t="s">
        <v>37</v>
      </c>
      <c r="J374" s="19" t="s">
        <v>21</v>
      </c>
      <c r="K374" s="19"/>
      <c r="L374" s="19" t="s">
        <v>72</v>
      </c>
      <c r="M374" s="19" t="s">
        <v>2168</v>
      </c>
      <c r="N374">
        <v>2</v>
      </c>
    </row>
    <row r="375" spans="1:14" ht="12.75" customHeight="1" outlineLevel="1" x14ac:dyDescent="0.3">
      <c r="A375" s="19" t="s">
        <v>38</v>
      </c>
      <c r="B375" s="19" t="s">
        <v>39</v>
      </c>
      <c r="C375" s="18" t="s">
        <v>24</v>
      </c>
      <c r="D375" s="18">
        <v>5</v>
      </c>
      <c r="E375" s="18" t="s">
        <v>24</v>
      </c>
      <c r="F375" s="18" t="s">
        <v>99</v>
      </c>
      <c r="G375" s="20">
        <f>IF($F$375="MANUAL",$D$375,IF($F$375="COMPUTED",$C$375,$E$375))</f>
        <v>5</v>
      </c>
      <c r="H375" s="19" t="s">
        <v>849</v>
      </c>
      <c r="I375" s="19" t="s">
        <v>40</v>
      </c>
      <c r="J375" s="19" t="s">
        <v>21</v>
      </c>
      <c r="K375" s="19"/>
      <c r="L375" s="19" t="s">
        <v>72</v>
      </c>
      <c r="M375" s="19" t="s">
        <v>2169</v>
      </c>
      <c r="N375">
        <v>2</v>
      </c>
    </row>
    <row r="376" spans="1:14" ht="12.75" customHeight="1" outlineLevel="1" x14ac:dyDescent="0.3">
      <c r="A376" s="19" t="s">
        <v>981</v>
      </c>
      <c r="B376" s="19" t="s">
        <v>982</v>
      </c>
      <c r="C376" s="18" t="s">
        <v>24</v>
      </c>
      <c r="D376" s="18" t="s">
        <v>24</v>
      </c>
      <c r="E376" s="18" t="s">
        <v>24</v>
      </c>
      <c r="F376" s="18" t="s">
        <v>99</v>
      </c>
      <c r="G376" s="20" t="str">
        <f>IF($F$376="MANUAL",$D$376,IF($F$376="COMPUTED",$C$376,$E$376))</f>
        <v>-</v>
      </c>
      <c r="H376" s="19" t="s">
        <v>1225</v>
      </c>
      <c r="I376" s="19" t="s">
        <v>984</v>
      </c>
      <c r="J376" s="19" t="s">
        <v>21</v>
      </c>
      <c r="K376" s="19"/>
      <c r="L376" s="19" t="s">
        <v>72</v>
      </c>
      <c r="M376" s="19" t="s">
        <v>2170</v>
      </c>
      <c r="N376">
        <v>2</v>
      </c>
    </row>
    <row r="377" spans="1:14" ht="12.75" customHeight="1" outlineLevel="1" x14ac:dyDescent="0.3">
      <c r="A377" s="19" t="s">
        <v>168</v>
      </c>
      <c r="B377" s="19" t="s">
        <v>57</v>
      </c>
      <c r="C377" s="18" t="s">
        <v>24</v>
      </c>
      <c r="D377" s="18">
        <v>500</v>
      </c>
      <c r="E377" s="18" t="s">
        <v>24</v>
      </c>
      <c r="F377" s="18" t="s">
        <v>99</v>
      </c>
      <c r="G377" s="20">
        <f>IF($F$377="MANUAL",$D$377,IF($F$377="COMPUTED",$C$377,$E$377))</f>
        <v>500</v>
      </c>
      <c r="H377" s="19" t="s">
        <v>850</v>
      </c>
      <c r="I377" s="19" t="s">
        <v>58</v>
      </c>
      <c r="J377" s="19" t="s">
        <v>21</v>
      </c>
      <c r="K377" s="19"/>
      <c r="L377" s="19" t="s">
        <v>72</v>
      </c>
      <c r="M377" s="19" t="s">
        <v>2171</v>
      </c>
      <c r="N377">
        <v>2</v>
      </c>
    </row>
    <row r="378" spans="1:14" ht="12.75" customHeight="1" outlineLevel="1" x14ac:dyDescent="0.3">
      <c r="A378" s="19" t="s">
        <v>633</v>
      </c>
      <c r="B378" s="19" t="s">
        <v>634</v>
      </c>
      <c r="C378" s="18">
        <v>3150</v>
      </c>
      <c r="D378" s="18" t="s">
        <v>24</v>
      </c>
      <c r="E378" s="18" t="s">
        <v>24</v>
      </c>
      <c r="F378" s="18" t="s">
        <v>70</v>
      </c>
      <c r="G378" s="20">
        <f>IF($F$378="MANUAL",$D$378,IF($F$378="COMPUTED",$C$378,$E$378))</f>
        <v>3150</v>
      </c>
      <c r="H378" s="19" t="s">
        <v>851</v>
      </c>
      <c r="I378" s="19" t="s">
        <v>636</v>
      </c>
      <c r="J378" s="19" t="s">
        <v>21</v>
      </c>
      <c r="K378" s="19"/>
      <c r="L378" s="19" t="s">
        <v>72</v>
      </c>
      <c r="M378" s="19" t="s">
        <v>2172</v>
      </c>
      <c r="N378">
        <v>2</v>
      </c>
    </row>
    <row r="379" spans="1:14" ht="12.75" customHeight="1" outlineLevel="1" x14ac:dyDescent="0.3">
      <c r="A379" s="19" t="s">
        <v>68</v>
      </c>
      <c r="B379" s="19"/>
      <c r="C379" s="20"/>
      <c r="D379" s="20"/>
      <c r="E379" s="20"/>
      <c r="F379" s="20"/>
      <c r="G379" s="20"/>
      <c r="H379" s="19"/>
      <c r="I379" s="19"/>
      <c r="J379" s="19"/>
      <c r="K379" s="19"/>
      <c r="L379" s="19" t="s">
        <v>69</v>
      </c>
      <c r="M379" s="19" t="s">
        <v>2173</v>
      </c>
      <c r="N379">
        <v>2</v>
      </c>
    </row>
    <row r="380" spans="1:14" ht="12.75" customHeight="1" outlineLevel="2" x14ac:dyDescent="0.3">
      <c r="A380" s="19" t="s">
        <v>51</v>
      </c>
      <c r="B380" s="19" t="s">
        <v>23</v>
      </c>
      <c r="C380" s="18" t="s">
        <v>24</v>
      </c>
      <c r="D380" s="18">
        <v>15</v>
      </c>
      <c r="E380" s="18" t="s">
        <v>24</v>
      </c>
      <c r="F380" s="18" t="s">
        <v>99</v>
      </c>
      <c r="G380" s="20">
        <f>IF($F$380="MANUAL",$D$380,IF($F$380="COMPUTED",$C$380,$E$380))</f>
        <v>15</v>
      </c>
      <c r="H380" s="19" t="s">
        <v>852</v>
      </c>
      <c r="I380" s="19" t="s">
        <v>25</v>
      </c>
      <c r="J380" s="19" t="s">
        <v>21</v>
      </c>
      <c r="K380" s="19"/>
      <c r="L380" s="19" t="s">
        <v>72</v>
      </c>
      <c r="M380" s="19" t="s">
        <v>2174</v>
      </c>
      <c r="N380">
        <v>3</v>
      </c>
    </row>
    <row r="381" spans="1:14" ht="12.75" customHeight="1" outlineLevel="2" x14ac:dyDescent="0.3">
      <c r="A381" s="19" t="s">
        <v>52</v>
      </c>
      <c r="B381" s="19" t="s">
        <v>26</v>
      </c>
      <c r="C381" s="18" t="s">
        <v>24</v>
      </c>
      <c r="D381" s="18">
        <v>2</v>
      </c>
      <c r="E381" s="18" t="s">
        <v>24</v>
      </c>
      <c r="F381" s="18" t="s">
        <v>99</v>
      </c>
      <c r="G381" s="20">
        <f>IF($F$381="MANUAL",$D$381,IF($F$381="COMPUTED",$C$381,$E$381))</f>
        <v>2</v>
      </c>
      <c r="H381" s="19" t="s">
        <v>853</v>
      </c>
      <c r="I381" s="19" t="s">
        <v>27</v>
      </c>
      <c r="J381" s="19" t="s">
        <v>21</v>
      </c>
      <c r="K381" s="19"/>
      <c r="L381" s="19" t="s">
        <v>72</v>
      </c>
      <c r="M381" s="19" t="s">
        <v>2175</v>
      </c>
      <c r="N381">
        <v>3</v>
      </c>
    </row>
    <row r="382" spans="1:14" ht="12.75" customHeight="1" outlineLevel="2" x14ac:dyDescent="0.3">
      <c r="A382" s="19" t="s">
        <v>53</v>
      </c>
      <c r="B382" s="19" t="s">
        <v>28</v>
      </c>
      <c r="C382" s="18" t="s">
        <v>24</v>
      </c>
      <c r="D382" s="18">
        <v>3</v>
      </c>
      <c r="E382" s="18" t="s">
        <v>24</v>
      </c>
      <c r="F382" s="18" t="s">
        <v>99</v>
      </c>
      <c r="G382" s="20">
        <f>IF($F$382="MANUAL",$D$382,IF($F$382="COMPUTED",$C$382,$E$382))</f>
        <v>3</v>
      </c>
      <c r="H382" s="19" t="s">
        <v>854</v>
      </c>
      <c r="I382" s="19" t="s">
        <v>29</v>
      </c>
      <c r="J382" s="19" t="s">
        <v>21</v>
      </c>
      <c r="K382" s="19"/>
      <c r="L382" s="19" t="s">
        <v>72</v>
      </c>
      <c r="M382" s="19" t="s">
        <v>2176</v>
      </c>
      <c r="N382">
        <v>3</v>
      </c>
    </row>
    <row r="383" spans="1:14" ht="12.75" customHeight="1" outlineLevel="1" x14ac:dyDescent="0.3">
      <c r="A383" s="19" t="s">
        <v>994</v>
      </c>
      <c r="B383" s="19"/>
      <c r="C383" s="20"/>
      <c r="D383" s="20"/>
      <c r="E383" s="20"/>
      <c r="F383" s="20"/>
      <c r="G383" s="20"/>
      <c r="H383" s="19"/>
      <c r="I383" s="19"/>
      <c r="J383" s="19"/>
      <c r="K383" s="19"/>
      <c r="L383" s="19" t="s">
        <v>69</v>
      </c>
      <c r="M383" s="19" t="s">
        <v>2177</v>
      </c>
      <c r="N383">
        <v>2</v>
      </c>
    </row>
    <row r="384" spans="1:14" ht="12.75" customHeight="1" outlineLevel="2" x14ac:dyDescent="0.3">
      <c r="A384" s="19" t="s">
        <v>1919</v>
      </c>
      <c r="B384" s="19" t="s">
        <v>995</v>
      </c>
      <c r="C384" s="20"/>
      <c r="D384" s="19"/>
      <c r="E384" s="19"/>
      <c r="F384" s="18" t="s">
        <v>99</v>
      </c>
      <c r="G384" s="20"/>
      <c r="H384" s="19" t="s">
        <v>1226</v>
      </c>
      <c r="I384" s="19" t="s">
        <v>995</v>
      </c>
      <c r="J384" s="19" t="s">
        <v>21</v>
      </c>
      <c r="K384" s="19"/>
      <c r="L384" s="19" t="s">
        <v>997</v>
      </c>
      <c r="M384" s="19" t="s">
        <v>2178</v>
      </c>
      <c r="N384">
        <v>3</v>
      </c>
    </row>
    <row r="385" spans="1:14" ht="12.75" customHeight="1" outlineLevel="3" x14ac:dyDescent="0.3">
      <c r="A385" s="19" t="s">
        <v>998</v>
      </c>
      <c r="B385" s="19" t="s">
        <v>999</v>
      </c>
      <c r="C385" s="18" t="s">
        <v>24</v>
      </c>
      <c r="D385" s="18" t="s">
        <v>24</v>
      </c>
      <c r="E385" s="18" t="s">
        <v>24</v>
      </c>
      <c r="F385" s="20" t="str">
        <f>$F$384</f>
        <v>MANUAL</v>
      </c>
      <c r="G385" s="20" t="str">
        <f>IF($F$385="MANUAL",$D$385,IF($F$385="COMPUTED",$C$385,$E$385))</f>
        <v>-</v>
      </c>
      <c r="H385" s="19" t="s">
        <v>1227</v>
      </c>
      <c r="I385" s="19" t="s">
        <v>1921</v>
      </c>
      <c r="J385" s="19" t="s">
        <v>21</v>
      </c>
      <c r="K385" s="19"/>
      <c r="L385" s="19" t="s">
        <v>1001</v>
      </c>
      <c r="M385" s="19" t="s">
        <v>2179</v>
      </c>
      <c r="N385">
        <v>4</v>
      </c>
    </row>
    <row r="386" spans="1:14" ht="12.75" customHeight="1" outlineLevel="3" x14ac:dyDescent="0.3">
      <c r="A386" s="19" t="s">
        <v>1002</v>
      </c>
      <c r="B386" s="19" t="s">
        <v>1003</v>
      </c>
      <c r="C386" s="18" t="s">
        <v>24</v>
      </c>
      <c r="D386" s="18" t="s">
        <v>24</v>
      </c>
      <c r="E386" s="18" t="s">
        <v>24</v>
      </c>
      <c r="F386" s="20" t="str">
        <f>$F$384</f>
        <v>MANUAL</v>
      </c>
      <c r="G386" s="20" t="str">
        <f>IF($F$386="MANUAL",$D$386,IF($F$386="COMPUTED",$C$386,$E$386))</f>
        <v>-</v>
      </c>
      <c r="H386" s="19" t="s">
        <v>1228</v>
      </c>
      <c r="I386" s="19" t="s">
        <v>1923</v>
      </c>
      <c r="J386" s="19" t="s">
        <v>21</v>
      </c>
      <c r="K386" s="19"/>
      <c r="L386" s="19" t="s">
        <v>1001</v>
      </c>
      <c r="M386" s="19" t="s">
        <v>2180</v>
      </c>
      <c r="N386">
        <v>4</v>
      </c>
    </row>
    <row r="387" spans="1:14" ht="12.75" customHeight="1" outlineLevel="3" x14ac:dyDescent="0.3">
      <c r="A387" s="19" t="s">
        <v>1005</v>
      </c>
      <c r="B387" s="19" t="s">
        <v>1006</v>
      </c>
      <c r="C387" s="18" t="s">
        <v>24</v>
      </c>
      <c r="D387" s="18" t="s">
        <v>24</v>
      </c>
      <c r="E387" s="18" t="s">
        <v>24</v>
      </c>
      <c r="F387" s="20" t="str">
        <f>$F$384</f>
        <v>MANUAL</v>
      </c>
      <c r="G387" s="20" t="str">
        <f>IF($F$387="MANUAL",$D$387,IF($F$387="COMPUTED",$C$387,$E$387))</f>
        <v>-</v>
      </c>
      <c r="H387" s="19" t="s">
        <v>1229</v>
      </c>
      <c r="I387" s="19" t="s">
        <v>1925</v>
      </c>
      <c r="J387" s="19" t="s">
        <v>21</v>
      </c>
      <c r="K387" s="19"/>
      <c r="L387" s="19" t="s">
        <v>1001</v>
      </c>
      <c r="M387" s="19" t="s">
        <v>2181</v>
      </c>
      <c r="N387">
        <v>4</v>
      </c>
    </row>
    <row r="388" spans="1:14" ht="12.75" customHeight="1" outlineLevel="2" x14ac:dyDescent="0.3">
      <c r="A388" s="19" t="s">
        <v>1008</v>
      </c>
      <c r="B388" s="19" t="s">
        <v>1009</v>
      </c>
      <c r="C388" s="18" t="s">
        <v>24</v>
      </c>
      <c r="D388" s="18" t="s">
        <v>24</v>
      </c>
      <c r="E388" s="18" t="s">
        <v>24</v>
      </c>
      <c r="F388" s="18" t="s">
        <v>99</v>
      </c>
      <c r="G388" s="20" t="str">
        <f>IF($F$388="MANUAL",$D$388,IF($F$388="COMPUTED",$C$388,$E$388))</f>
        <v>-</v>
      </c>
      <c r="H388" s="19" t="s">
        <v>1230</v>
      </c>
      <c r="I388" s="19" t="s">
        <v>1011</v>
      </c>
      <c r="J388" s="19" t="s">
        <v>21</v>
      </c>
      <c r="K388" s="19"/>
      <c r="L388" s="19" t="s">
        <v>72</v>
      </c>
      <c r="M388" s="19" t="s">
        <v>2182</v>
      </c>
      <c r="N388">
        <v>3</v>
      </c>
    </row>
    <row r="389" spans="1:14" ht="12.75" customHeight="1" outlineLevel="2" x14ac:dyDescent="0.3">
      <c r="A389" s="19" t="s">
        <v>1012</v>
      </c>
      <c r="B389" s="19" t="s">
        <v>1013</v>
      </c>
      <c r="C389" s="18" t="s">
        <v>24</v>
      </c>
      <c r="D389" s="18" t="s">
        <v>24</v>
      </c>
      <c r="E389" s="18" t="s">
        <v>24</v>
      </c>
      <c r="F389" s="18" t="s">
        <v>99</v>
      </c>
      <c r="G389" s="20" t="str">
        <f>IF($F$389="MANUAL",$D$389,IF($F$389="COMPUTED",$C$389,$E$389))</f>
        <v>-</v>
      </c>
      <c r="H389" s="19" t="s">
        <v>1231</v>
      </c>
      <c r="I389" s="19" t="s">
        <v>1015</v>
      </c>
      <c r="J389" s="19" t="s">
        <v>21</v>
      </c>
      <c r="K389" s="19"/>
      <c r="L389" s="19" t="s">
        <v>72</v>
      </c>
      <c r="M389" s="19" t="s">
        <v>2183</v>
      </c>
      <c r="N389">
        <v>3</v>
      </c>
    </row>
    <row r="390" spans="1:14" ht="12.75" customHeight="1" outlineLevel="2" x14ac:dyDescent="0.3">
      <c r="A390" s="19" t="s">
        <v>989</v>
      </c>
      <c r="B390" s="19" t="s">
        <v>32</v>
      </c>
      <c r="C390" s="18" t="s">
        <v>24</v>
      </c>
      <c r="D390" s="18" t="s">
        <v>24</v>
      </c>
      <c r="E390" s="18" t="s">
        <v>24</v>
      </c>
      <c r="F390" s="18" t="s">
        <v>99</v>
      </c>
      <c r="G390" s="20" t="str">
        <f>IF($F$390="MANUAL",$D$390,IF($F$390="COMPUTED",$C$390,$E$390))</f>
        <v>-</v>
      </c>
      <c r="H390" s="19" t="s">
        <v>1232</v>
      </c>
      <c r="I390" s="19" t="s">
        <v>33</v>
      </c>
      <c r="J390" s="19" t="s">
        <v>21</v>
      </c>
      <c r="K390" s="19"/>
      <c r="L390" s="19" t="s">
        <v>72</v>
      </c>
      <c r="M390" s="19" t="s">
        <v>2184</v>
      </c>
      <c r="N390">
        <v>3</v>
      </c>
    </row>
    <row r="391" spans="1:14" ht="12.75" customHeight="1" outlineLevel="2" x14ac:dyDescent="0.3">
      <c r="A391" s="19" t="s">
        <v>1017</v>
      </c>
      <c r="B391" s="19" t="s">
        <v>1018</v>
      </c>
      <c r="C391" s="20"/>
      <c r="D391" s="19"/>
      <c r="E391" s="19"/>
      <c r="F391" s="18" t="s">
        <v>99</v>
      </c>
      <c r="G391" s="20"/>
      <c r="H391" s="19" t="s">
        <v>1233</v>
      </c>
      <c r="I391" s="19" t="s">
        <v>1018</v>
      </c>
      <c r="J391" s="19" t="s">
        <v>21</v>
      </c>
      <c r="K391" s="19"/>
      <c r="L391" s="19" t="s">
        <v>997</v>
      </c>
      <c r="M391" s="19" t="s">
        <v>2185</v>
      </c>
      <c r="N391">
        <v>3</v>
      </c>
    </row>
    <row r="392" spans="1:14" ht="12.75" customHeight="1" outlineLevel="3" x14ac:dyDescent="0.3">
      <c r="A392" s="19" t="s">
        <v>1020</v>
      </c>
      <c r="B392" s="19" t="s">
        <v>1021</v>
      </c>
      <c r="C392" s="18" t="s">
        <v>24</v>
      </c>
      <c r="D392" s="18" t="s">
        <v>24</v>
      </c>
      <c r="E392" s="18" t="s">
        <v>24</v>
      </c>
      <c r="F392" s="20" t="str">
        <f t="shared" ref="F392:F400" si="8">$F$391</f>
        <v>MANUAL</v>
      </c>
      <c r="G392" s="20" t="str">
        <f>IF($F$392="MANUAL",$D$392,IF($F$392="COMPUTED",$C$392,$E$392))</f>
        <v>-</v>
      </c>
      <c r="H392" s="19" t="s">
        <v>1234</v>
      </c>
      <c r="I392" s="19" t="s">
        <v>1023</v>
      </c>
      <c r="J392" s="19" t="s">
        <v>21</v>
      </c>
      <c r="K392" s="19"/>
      <c r="L392" s="19" t="s">
        <v>1001</v>
      </c>
      <c r="M392" s="19" t="s">
        <v>2186</v>
      </c>
      <c r="N392">
        <v>4</v>
      </c>
    </row>
    <row r="393" spans="1:14" ht="12.75" customHeight="1" outlineLevel="3" x14ac:dyDescent="0.3">
      <c r="A393" s="19" t="s">
        <v>1024</v>
      </c>
      <c r="B393" s="19" t="s">
        <v>1025</v>
      </c>
      <c r="C393" s="18" t="s">
        <v>24</v>
      </c>
      <c r="D393" s="18" t="s">
        <v>24</v>
      </c>
      <c r="E393" s="18" t="s">
        <v>24</v>
      </c>
      <c r="F393" s="20" t="str">
        <f t="shared" si="8"/>
        <v>MANUAL</v>
      </c>
      <c r="G393" s="20" t="str">
        <f>IF($F$393="MANUAL",$D$393,IF($F$393="COMPUTED",$C$393,$E$393))</f>
        <v>-</v>
      </c>
      <c r="H393" s="19" t="s">
        <v>1235</v>
      </c>
      <c r="I393" s="19" t="s">
        <v>1023</v>
      </c>
      <c r="J393" s="19" t="s">
        <v>21</v>
      </c>
      <c r="K393" s="19"/>
      <c r="L393" s="19" t="s">
        <v>1001</v>
      </c>
      <c r="M393" s="19" t="s">
        <v>2187</v>
      </c>
      <c r="N393">
        <v>4</v>
      </c>
    </row>
    <row r="394" spans="1:14" ht="12.75" customHeight="1" outlineLevel="3" x14ac:dyDescent="0.3">
      <c r="A394" s="19" t="s">
        <v>1027</v>
      </c>
      <c r="B394" s="19" t="s">
        <v>1028</v>
      </c>
      <c r="C394" s="18" t="s">
        <v>24</v>
      </c>
      <c r="D394" s="18" t="s">
        <v>24</v>
      </c>
      <c r="E394" s="18" t="s">
        <v>24</v>
      </c>
      <c r="F394" s="20" t="str">
        <f t="shared" si="8"/>
        <v>MANUAL</v>
      </c>
      <c r="G394" s="20" t="str">
        <f>IF($F$394="MANUAL",$D$394,IF($F$394="COMPUTED",$C$394,$E$394))</f>
        <v>-</v>
      </c>
      <c r="H394" s="19" t="s">
        <v>1236</v>
      </c>
      <c r="I394" s="19" t="s">
        <v>1023</v>
      </c>
      <c r="J394" s="19" t="s">
        <v>21</v>
      </c>
      <c r="K394" s="19"/>
      <c r="L394" s="19" t="s">
        <v>1001</v>
      </c>
      <c r="M394" s="19" t="s">
        <v>2188</v>
      </c>
      <c r="N394">
        <v>4</v>
      </c>
    </row>
    <row r="395" spans="1:14" ht="12.75" customHeight="1" outlineLevel="3" x14ac:dyDescent="0.3">
      <c r="A395" s="19" t="s">
        <v>1030</v>
      </c>
      <c r="B395" s="19" t="s">
        <v>1031</v>
      </c>
      <c r="C395" s="18" t="s">
        <v>24</v>
      </c>
      <c r="D395" s="18" t="s">
        <v>24</v>
      </c>
      <c r="E395" s="18" t="s">
        <v>24</v>
      </c>
      <c r="F395" s="20" t="str">
        <f t="shared" si="8"/>
        <v>MANUAL</v>
      </c>
      <c r="G395" s="20" t="str">
        <f>IF($F$395="MANUAL",$D$395,IF($F$395="COMPUTED",$C$395,$E$395))</f>
        <v>-</v>
      </c>
      <c r="H395" s="19" t="s">
        <v>1237</v>
      </c>
      <c r="I395" s="19" t="s">
        <v>1023</v>
      </c>
      <c r="J395" s="19" t="s">
        <v>21</v>
      </c>
      <c r="K395" s="19"/>
      <c r="L395" s="19" t="s">
        <v>1001</v>
      </c>
      <c r="M395" s="19" t="s">
        <v>2189</v>
      </c>
      <c r="N395">
        <v>4</v>
      </c>
    </row>
    <row r="396" spans="1:14" ht="12.75" customHeight="1" outlineLevel="3" x14ac:dyDescent="0.3">
      <c r="A396" s="19" t="s">
        <v>1033</v>
      </c>
      <c r="B396" s="19" t="s">
        <v>1034</v>
      </c>
      <c r="C396" s="18" t="s">
        <v>24</v>
      </c>
      <c r="D396" s="18" t="s">
        <v>24</v>
      </c>
      <c r="E396" s="18" t="s">
        <v>24</v>
      </c>
      <c r="F396" s="20" t="str">
        <f t="shared" si="8"/>
        <v>MANUAL</v>
      </c>
      <c r="G396" s="20" t="str">
        <f>IF($F$396="MANUAL",$D$396,IF($F$396="COMPUTED",$C$396,$E$396))</f>
        <v>-</v>
      </c>
      <c r="H396" s="19" t="s">
        <v>1238</v>
      </c>
      <c r="I396" s="19" t="s">
        <v>1023</v>
      </c>
      <c r="J396" s="19" t="s">
        <v>21</v>
      </c>
      <c r="K396" s="19"/>
      <c r="L396" s="19" t="s">
        <v>1001</v>
      </c>
      <c r="M396" s="19" t="s">
        <v>2190</v>
      </c>
      <c r="N396">
        <v>4</v>
      </c>
    </row>
    <row r="397" spans="1:14" ht="12.75" customHeight="1" outlineLevel="3" x14ac:dyDescent="0.3">
      <c r="A397" s="19" t="s">
        <v>1036</v>
      </c>
      <c r="B397" s="19" t="s">
        <v>1037</v>
      </c>
      <c r="C397" s="18" t="s">
        <v>24</v>
      </c>
      <c r="D397" s="18" t="s">
        <v>24</v>
      </c>
      <c r="E397" s="18" t="s">
        <v>24</v>
      </c>
      <c r="F397" s="20" t="str">
        <f t="shared" si="8"/>
        <v>MANUAL</v>
      </c>
      <c r="G397" s="20" t="str">
        <f>IF($F$397="MANUAL",$D$397,IF($F$397="COMPUTED",$C$397,$E$397))</f>
        <v>-</v>
      </c>
      <c r="H397" s="19" t="s">
        <v>1239</v>
      </c>
      <c r="I397" s="19" t="s">
        <v>1023</v>
      </c>
      <c r="J397" s="19" t="s">
        <v>21</v>
      </c>
      <c r="K397" s="19"/>
      <c r="L397" s="19" t="s">
        <v>1001</v>
      </c>
      <c r="M397" s="19" t="s">
        <v>2191</v>
      </c>
      <c r="N397">
        <v>4</v>
      </c>
    </row>
    <row r="398" spans="1:14" ht="12.75" customHeight="1" outlineLevel="3" x14ac:dyDescent="0.3">
      <c r="A398" s="19" t="s">
        <v>1039</v>
      </c>
      <c r="B398" s="19" t="s">
        <v>1040</v>
      </c>
      <c r="C398" s="18" t="s">
        <v>24</v>
      </c>
      <c r="D398" s="18" t="s">
        <v>24</v>
      </c>
      <c r="E398" s="18" t="s">
        <v>24</v>
      </c>
      <c r="F398" s="20" t="str">
        <f t="shared" si="8"/>
        <v>MANUAL</v>
      </c>
      <c r="G398" s="20" t="str">
        <f>IF($F$398="MANUAL",$D$398,IF($F$398="COMPUTED",$C$398,$E$398))</f>
        <v>-</v>
      </c>
      <c r="H398" s="19" t="s">
        <v>1240</v>
      </c>
      <c r="I398" s="19" t="s">
        <v>1023</v>
      </c>
      <c r="J398" s="19" t="s">
        <v>21</v>
      </c>
      <c r="K398" s="19"/>
      <c r="L398" s="19" t="s">
        <v>1001</v>
      </c>
      <c r="M398" s="19" t="s">
        <v>2192</v>
      </c>
      <c r="N398">
        <v>4</v>
      </c>
    </row>
    <row r="399" spans="1:14" ht="12.75" customHeight="1" outlineLevel="3" x14ac:dyDescent="0.3">
      <c r="A399" s="19" t="s">
        <v>1042</v>
      </c>
      <c r="B399" s="19" t="s">
        <v>1043</v>
      </c>
      <c r="C399" s="18" t="s">
        <v>24</v>
      </c>
      <c r="D399" s="18" t="s">
        <v>24</v>
      </c>
      <c r="E399" s="18" t="s">
        <v>24</v>
      </c>
      <c r="F399" s="20" t="str">
        <f t="shared" si="8"/>
        <v>MANUAL</v>
      </c>
      <c r="G399" s="20" t="str">
        <f>IF($F$399="MANUAL",$D$399,IF($F$399="COMPUTED",$C$399,$E$399))</f>
        <v>-</v>
      </c>
      <c r="H399" s="19" t="s">
        <v>1241</v>
      </c>
      <c r="I399" s="19" t="s">
        <v>1023</v>
      </c>
      <c r="J399" s="19" t="s">
        <v>21</v>
      </c>
      <c r="K399" s="19"/>
      <c r="L399" s="19" t="s">
        <v>1001</v>
      </c>
      <c r="M399" s="19" t="s">
        <v>2193</v>
      </c>
      <c r="N399">
        <v>4</v>
      </c>
    </row>
    <row r="400" spans="1:14" ht="12.75" customHeight="1" outlineLevel="3" x14ac:dyDescent="0.3">
      <c r="A400" s="19" t="s">
        <v>1045</v>
      </c>
      <c r="B400" s="19" t="s">
        <v>1046</v>
      </c>
      <c r="C400" s="18" t="s">
        <v>24</v>
      </c>
      <c r="D400" s="18" t="s">
        <v>24</v>
      </c>
      <c r="E400" s="18" t="s">
        <v>24</v>
      </c>
      <c r="F400" s="20" t="str">
        <f t="shared" si="8"/>
        <v>MANUAL</v>
      </c>
      <c r="G400" s="20" t="str">
        <f>IF($F$400="MANUAL",$D$400,IF($F$400="COMPUTED",$C$400,$E$400))</f>
        <v>-</v>
      </c>
      <c r="H400" s="19" t="s">
        <v>1242</v>
      </c>
      <c r="I400" s="19" t="s">
        <v>1023</v>
      </c>
      <c r="J400" s="19" t="s">
        <v>21</v>
      </c>
      <c r="K400" s="19"/>
      <c r="L400" s="19" t="s">
        <v>1001</v>
      </c>
      <c r="M400" s="19" t="s">
        <v>2194</v>
      </c>
      <c r="N400">
        <v>4</v>
      </c>
    </row>
    <row r="401" spans="1:14" ht="12.75" customHeight="1" outlineLevel="2" x14ac:dyDescent="0.3">
      <c r="A401" s="19" t="s">
        <v>1048</v>
      </c>
      <c r="B401" s="19" t="s">
        <v>1049</v>
      </c>
      <c r="C401" s="18" t="s">
        <v>24</v>
      </c>
      <c r="D401" s="12" t="s">
        <v>24</v>
      </c>
      <c r="E401" s="12" t="s">
        <v>24</v>
      </c>
      <c r="F401" s="18" t="s">
        <v>99</v>
      </c>
      <c r="G401" s="20" t="str">
        <f>IF($F$401="MANUAL",$D$401,IF($F$401="COMPUTED",$C$401,$E$401))</f>
        <v>-</v>
      </c>
      <c r="H401" s="19" t="s">
        <v>1243</v>
      </c>
      <c r="I401" s="19" t="s">
        <v>1049</v>
      </c>
      <c r="J401" s="19" t="s">
        <v>21</v>
      </c>
      <c r="K401" s="19"/>
      <c r="L401" s="19" t="s">
        <v>72</v>
      </c>
      <c r="M401" s="19" t="s">
        <v>2195</v>
      </c>
      <c r="N401">
        <v>3</v>
      </c>
    </row>
    <row r="402" spans="1:14" ht="12.75" customHeight="1" outlineLevel="3" x14ac:dyDescent="0.3">
      <c r="A402" s="19" t="s">
        <v>1051</v>
      </c>
      <c r="B402" s="19" t="s">
        <v>1052</v>
      </c>
      <c r="C402" s="18" t="s">
        <v>24</v>
      </c>
      <c r="D402" s="12" t="s">
        <v>24</v>
      </c>
      <c r="E402" s="12" t="s">
        <v>24</v>
      </c>
      <c r="F402" s="18" t="s">
        <v>99</v>
      </c>
      <c r="G402" s="20" t="str">
        <f>IF($F$402="MANUAL",$D$402,IF($F$402="COMPUTED",$C$402,$E$402))</f>
        <v>-</v>
      </c>
      <c r="H402" s="19" t="s">
        <v>1244</v>
      </c>
      <c r="I402" s="19" t="s">
        <v>1054</v>
      </c>
      <c r="J402" s="19"/>
      <c r="K402" s="19"/>
      <c r="L402" s="19" t="s">
        <v>72</v>
      </c>
      <c r="M402" s="19" t="s">
        <v>2196</v>
      </c>
      <c r="N402">
        <v>4</v>
      </c>
    </row>
    <row r="403" spans="1:14" ht="12.75" customHeight="1" outlineLevel="3" x14ac:dyDescent="0.3">
      <c r="A403" s="19" t="s">
        <v>1055</v>
      </c>
      <c r="B403" s="19" t="s">
        <v>1056</v>
      </c>
      <c r="C403" s="18" t="s">
        <v>24</v>
      </c>
      <c r="D403" s="12" t="s">
        <v>24</v>
      </c>
      <c r="E403" s="12" t="s">
        <v>24</v>
      </c>
      <c r="F403" s="18" t="s">
        <v>99</v>
      </c>
      <c r="G403" s="20" t="str">
        <f>IF($F$403="MANUAL",$D$403,IF($F$403="COMPUTED",$C$403,$E$403))</f>
        <v>-</v>
      </c>
      <c r="H403" s="19" t="s">
        <v>1245</v>
      </c>
      <c r="I403" s="19" t="s">
        <v>1054</v>
      </c>
      <c r="J403" s="19"/>
      <c r="K403" s="19"/>
      <c r="L403" s="19" t="s">
        <v>72</v>
      </c>
      <c r="M403" s="19" t="s">
        <v>2197</v>
      </c>
      <c r="N403">
        <v>4</v>
      </c>
    </row>
    <row r="404" spans="1:14" ht="12.75" customHeight="1" outlineLevel="3" x14ac:dyDescent="0.3">
      <c r="A404" s="19" t="s">
        <v>1058</v>
      </c>
      <c r="B404" s="19" t="s">
        <v>1059</v>
      </c>
      <c r="C404" s="18" t="s">
        <v>24</v>
      </c>
      <c r="D404" s="12" t="s">
        <v>24</v>
      </c>
      <c r="E404" s="12" t="s">
        <v>24</v>
      </c>
      <c r="F404" s="18" t="s">
        <v>99</v>
      </c>
      <c r="G404" s="20" t="str">
        <f>IF($F$404="MANUAL",$D$404,IF($F$404="COMPUTED",$C$404,$E$404))</f>
        <v>-</v>
      </c>
      <c r="H404" s="19" t="s">
        <v>1246</v>
      </c>
      <c r="I404" s="19" t="s">
        <v>1054</v>
      </c>
      <c r="J404" s="19"/>
      <c r="K404" s="19"/>
      <c r="L404" s="19" t="s">
        <v>72</v>
      </c>
      <c r="M404" s="19" t="s">
        <v>2198</v>
      </c>
      <c r="N404">
        <v>4</v>
      </c>
    </row>
    <row r="405" spans="1:14" ht="12.75" customHeight="1" x14ac:dyDescent="0.3">
      <c r="A405" s="19" t="s">
        <v>169</v>
      </c>
      <c r="B405" s="19" t="s">
        <v>170</v>
      </c>
      <c r="C405" s="20"/>
      <c r="D405" s="20"/>
      <c r="E405" s="20"/>
      <c r="F405" s="20"/>
      <c r="G405" s="20"/>
      <c r="H405" s="19" t="s">
        <v>170</v>
      </c>
      <c r="I405" s="19"/>
      <c r="J405" s="19" t="s">
        <v>21</v>
      </c>
      <c r="K405" s="19" t="s">
        <v>54</v>
      </c>
      <c r="L405" s="19" t="s">
        <v>67</v>
      </c>
      <c r="M405" s="19" t="s">
        <v>2199</v>
      </c>
      <c r="N405">
        <v>1</v>
      </c>
    </row>
    <row r="406" spans="1:14" ht="12.75" customHeight="1" outlineLevel="1" x14ac:dyDescent="0.3">
      <c r="A406" s="19" t="s">
        <v>35</v>
      </c>
      <c r="B406" s="19" t="s">
        <v>36</v>
      </c>
      <c r="C406" s="18">
        <v>304.60000000000002</v>
      </c>
      <c r="D406" s="18">
        <v>300</v>
      </c>
      <c r="E406" s="18" t="s">
        <v>24</v>
      </c>
      <c r="F406" s="18" t="s">
        <v>99</v>
      </c>
      <c r="G406" s="20">
        <f>IF($F$406="MANUAL",$D$406,IF($F$406="COMPUTED",$C$406,$E$406))</f>
        <v>300</v>
      </c>
      <c r="H406" s="19" t="s">
        <v>507</v>
      </c>
      <c r="I406" s="19" t="s">
        <v>37</v>
      </c>
      <c r="J406" s="19" t="s">
        <v>21</v>
      </c>
      <c r="K406" s="19"/>
      <c r="L406" s="19" t="s">
        <v>72</v>
      </c>
      <c r="M406" s="19" t="s">
        <v>2200</v>
      </c>
      <c r="N406">
        <v>2</v>
      </c>
    </row>
    <row r="407" spans="1:14" ht="12.75" customHeight="1" outlineLevel="1" x14ac:dyDescent="0.3">
      <c r="A407" s="19" t="s">
        <v>38</v>
      </c>
      <c r="B407" s="19" t="s">
        <v>39</v>
      </c>
      <c r="C407" s="18" t="s">
        <v>24</v>
      </c>
      <c r="D407" s="18">
        <v>5</v>
      </c>
      <c r="E407" s="18" t="s">
        <v>24</v>
      </c>
      <c r="F407" s="18" t="s">
        <v>99</v>
      </c>
      <c r="G407" s="20">
        <f>IF($F$407="MANUAL",$D$407,IF($F$407="COMPUTED",$C$407,$E$407))</f>
        <v>5</v>
      </c>
      <c r="H407" s="19" t="s">
        <v>1247</v>
      </c>
      <c r="I407" s="19" t="s">
        <v>40</v>
      </c>
      <c r="J407" s="19" t="s">
        <v>21</v>
      </c>
      <c r="K407" s="19"/>
      <c r="L407" s="19" t="s">
        <v>72</v>
      </c>
      <c r="M407" s="19" t="s">
        <v>2201</v>
      </c>
      <c r="N407">
        <v>2</v>
      </c>
    </row>
    <row r="408" spans="1:14" ht="12.75" customHeight="1" outlineLevel="1" x14ac:dyDescent="0.3">
      <c r="A408" s="19" t="s">
        <v>633</v>
      </c>
      <c r="B408" s="19" t="s">
        <v>634</v>
      </c>
      <c r="C408" s="18">
        <v>315</v>
      </c>
      <c r="D408" s="18" t="s">
        <v>24</v>
      </c>
      <c r="E408" s="18" t="s">
        <v>24</v>
      </c>
      <c r="F408" s="18" t="s">
        <v>70</v>
      </c>
      <c r="G408" s="20">
        <f>IF($F$408="MANUAL",$D$408,IF($F$408="COMPUTED",$C$408,$E$408))</f>
        <v>315</v>
      </c>
      <c r="H408" s="19" t="s">
        <v>649</v>
      </c>
      <c r="I408" s="19" t="s">
        <v>636</v>
      </c>
      <c r="J408" s="19" t="s">
        <v>21</v>
      </c>
      <c r="K408" s="19"/>
      <c r="L408" s="19" t="s">
        <v>72</v>
      </c>
      <c r="M408" s="19" t="s">
        <v>2202</v>
      </c>
      <c r="N408">
        <v>2</v>
      </c>
    </row>
    <row r="409" spans="1:14" ht="12.75" customHeight="1" outlineLevel="1" x14ac:dyDescent="0.3">
      <c r="A409" s="19" t="s">
        <v>68</v>
      </c>
      <c r="B409" s="19"/>
      <c r="C409" s="20"/>
      <c r="D409" s="20"/>
      <c r="E409" s="20"/>
      <c r="F409" s="20"/>
      <c r="G409" s="20"/>
      <c r="H409" s="19"/>
      <c r="I409" s="19"/>
      <c r="J409" s="19"/>
      <c r="K409" s="19"/>
      <c r="L409" s="19" t="s">
        <v>69</v>
      </c>
      <c r="M409" s="19" t="s">
        <v>2203</v>
      </c>
      <c r="N409">
        <v>2</v>
      </c>
    </row>
    <row r="410" spans="1:14" ht="12.75" customHeight="1" outlineLevel="2" x14ac:dyDescent="0.3">
      <c r="A410" s="19" t="s">
        <v>51</v>
      </c>
      <c r="B410" s="19" t="s">
        <v>23</v>
      </c>
      <c r="C410" s="18" t="s">
        <v>24</v>
      </c>
      <c r="D410" s="18">
        <v>27</v>
      </c>
      <c r="E410" s="18" t="s">
        <v>24</v>
      </c>
      <c r="F410" s="18" t="s">
        <v>99</v>
      </c>
      <c r="G410" s="20">
        <f>IF($F$410="MANUAL",$D$410,IF($F$410="COMPUTED",$C$410,$E$410))</f>
        <v>27</v>
      </c>
      <c r="H410" s="19" t="s">
        <v>171</v>
      </c>
      <c r="I410" s="19" t="s">
        <v>25</v>
      </c>
      <c r="J410" s="19" t="s">
        <v>21</v>
      </c>
      <c r="K410" s="19"/>
      <c r="L410" s="19" t="s">
        <v>72</v>
      </c>
      <c r="M410" s="19" t="s">
        <v>2204</v>
      </c>
      <c r="N410">
        <v>3</v>
      </c>
    </row>
    <row r="411" spans="1:14" ht="12.75" customHeight="1" outlineLevel="2" x14ac:dyDescent="0.3">
      <c r="A411" s="19" t="s">
        <v>52</v>
      </c>
      <c r="B411" s="19" t="s">
        <v>26</v>
      </c>
      <c r="C411" s="18" t="s">
        <v>24</v>
      </c>
      <c r="D411" s="18">
        <v>2.5</v>
      </c>
      <c r="E411" s="18" t="s">
        <v>24</v>
      </c>
      <c r="F411" s="18" t="s">
        <v>99</v>
      </c>
      <c r="G411" s="20">
        <f>IF($F$411="MANUAL",$D$411,IF($F$411="COMPUTED",$C$411,$E$411))</f>
        <v>2.5</v>
      </c>
      <c r="H411" s="19" t="s">
        <v>172</v>
      </c>
      <c r="I411" s="19" t="s">
        <v>27</v>
      </c>
      <c r="J411" s="19" t="s">
        <v>21</v>
      </c>
      <c r="K411" s="19"/>
      <c r="L411" s="19" t="s">
        <v>72</v>
      </c>
      <c r="M411" s="19" t="s">
        <v>2205</v>
      </c>
      <c r="N411">
        <v>3</v>
      </c>
    </row>
    <row r="412" spans="1:14" ht="12.75" customHeight="1" outlineLevel="2" x14ac:dyDescent="0.3">
      <c r="A412" s="19" t="s">
        <v>53</v>
      </c>
      <c r="B412" s="19" t="s">
        <v>28</v>
      </c>
      <c r="C412" s="18" t="s">
        <v>24</v>
      </c>
      <c r="D412" s="18">
        <v>2.5</v>
      </c>
      <c r="E412" s="18" t="s">
        <v>24</v>
      </c>
      <c r="F412" s="18" t="s">
        <v>99</v>
      </c>
      <c r="G412" s="20">
        <f>IF($F$412="MANUAL",$D$412,IF($F$412="COMPUTED",$C$412,$E$412))</f>
        <v>2.5</v>
      </c>
      <c r="H412" s="19" t="s">
        <v>173</v>
      </c>
      <c r="I412" s="19" t="s">
        <v>29</v>
      </c>
      <c r="J412" s="19" t="s">
        <v>21</v>
      </c>
      <c r="K412" s="19"/>
      <c r="L412" s="19" t="s">
        <v>72</v>
      </c>
      <c r="M412" s="19" t="s">
        <v>2206</v>
      </c>
      <c r="N412">
        <v>3</v>
      </c>
    </row>
    <row r="413" spans="1:14" ht="12.75" customHeight="1" outlineLevel="1" x14ac:dyDescent="0.3">
      <c r="A413" s="19" t="s">
        <v>994</v>
      </c>
      <c r="B413" s="19"/>
      <c r="C413" s="20"/>
      <c r="D413" s="20"/>
      <c r="E413" s="20"/>
      <c r="F413" s="20"/>
      <c r="G413" s="20"/>
      <c r="H413" s="19"/>
      <c r="I413" s="19"/>
      <c r="J413" s="19"/>
      <c r="K413" s="19"/>
      <c r="L413" s="19" t="s">
        <v>69</v>
      </c>
      <c r="M413" s="19" t="s">
        <v>2207</v>
      </c>
      <c r="N413">
        <v>2</v>
      </c>
    </row>
    <row r="414" spans="1:14" ht="12.75" customHeight="1" outlineLevel="2" x14ac:dyDescent="0.3">
      <c r="A414" s="19" t="s">
        <v>1919</v>
      </c>
      <c r="B414" s="19" t="s">
        <v>995</v>
      </c>
      <c r="C414" s="20"/>
      <c r="D414" s="19"/>
      <c r="E414" s="19"/>
      <c r="F414" s="18" t="s">
        <v>99</v>
      </c>
      <c r="G414" s="20"/>
      <c r="H414" s="19" t="s">
        <v>1248</v>
      </c>
      <c r="I414" s="19" t="s">
        <v>995</v>
      </c>
      <c r="J414" s="19" t="s">
        <v>21</v>
      </c>
      <c r="K414" s="19"/>
      <c r="L414" s="19" t="s">
        <v>997</v>
      </c>
      <c r="M414" s="19" t="s">
        <v>2208</v>
      </c>
      <c r="N414">
        <v>3</v>
      </c>
    </row>
    <row r="415" spans="1:14" ht="12.75" customHeight="1" outlineLevel="3" x14ac:dyDescent="0.3">
      <c r="A415" s="19" t="s">
        <v>998</v>
      </c>
      <c r="B415" s="19" t="s">
        <v>999</v>
      </c>
      <c r="C415" s="18" t="s">
        <v>24</v>
      </c>
      <c r="D415" s="18" t="s">
        <v>24</v>
      </c>
      <c r="E415" s="18" t="s">
        <v>24</v>
      </c>
      <c r="F415" s="20" t="str">
        <f>$F$414</f>
        <v>MANUAL</v>
      </c>
      <c r="G415" s="20" t="str">
        <f>IF($F$415="MANUAL",$D$415,IF($F$415="COMPUTED",$C$415,$E$415))</f>
        <v>-</v>
      </c>
      <c r="H415" s="19" t="s">
        <v>1249</v>
      </c>
      <c r="I415" s="19" t="s">
        <v>1921</v>
      </c>
      <c r="J415" s="19" t="s">
        <v>21</v>
      </c>
      <c r="K415" s="19"/>
      <c r="L415" s="19" t="s">
        <v>1001</v>
      </c>
      <c r="M415" s="19" t="s">
        <v>2209</v>
      </c>
      <c r="N415">
        <v>4</v>
      </c>
    </row>
    <row r="416" spans="1:14" ht="12.75" customHeight="1" outlineLevel="3" x14ac:dyDescent="0.3">
      <c r="A416" s="19" t="s">
        <v>1002</v>
      </c>
      <c r="B416" s="19" t="s">
        <v>1003</v>
      </c>
      <c r="C416" s="18" t="s">
        <v>24</v>
      </c>
      <c r="D416" s="18" t="s">
        <v>24</v>
      </c>
      <c r="E416" s="18" t="s">
        <v>24</v>
      </c>
      <c r="F416" s="20" t="str">
        <f>$F$414</f>
        <v>MANUAL</v>
      </c>
      <c r="G416" s="20" t="str">
        <f>IF($F$416="MANUAL",$D$416,IF($F$416="COMPUTED",$C$416,$E$416))</f>
        <v>-</v>
      </c>
      <c r="H416" s="19" t="s">
        <v>1250</v>
      </c>
      <c r="I416" s="19" t="s">
        <v>1923</v>
      </c>
      <c r="J416" s="19" t="s">
        <v>21</v>
      </c>
      <c r="K416" s="19"/>
      <c r="L416" s="19" t="s">
        <v>1001</v>
      </c>
      <c r="M416" s="19" t="s">
        <v>2210</v>
      </c>
      <c r="N416">
        <v>4</v>
      </c>
    </row>
    <row r="417" spans="1:14" ht="12.75" customHeight="1" outlineLevel="3" x14ac:dyDescent="0.3">
      <c r="A417" s="19" t="s">
        <v>1005</v>
      </c>
      <c r="B417" s="19" t="s">
        <v>1006</v>
      </c>
      <c r="C417" s="18" t="s">
        <v>24</v>
      </c>
      <c r="D417" s="18" t="s">
        <v>24</v>
      </c>
      <c r="E417" s="18" t="s">
        <v>24</v>
      </c>
      <c r="F417" s="20" t="str">
        <f>$F$414</f>
        <v>MANUAL</v>
      </c>
      <c r="G417" s="20" t="str">
        <f>IF($F$417="MANUAL",$D$417,IF($F$417="COMPUTED",$C$417,$E$417))</f>
        <v>-</v>
      </c>
      <c r="H417" s="19" t="s">
        <v>1251</v>
      </c>
      <c r="I417" s="19" t="s">
        <v>1925</v>
      </c>
      <c r="J417" s="19" t="s">
        <v>21</v>
      </c>
      <c r="K417" s="19"/>
      <c r="L417" s="19" t="s">
        <v>1001</v>
      </c>
      <c r="M417" s="19" t="s">
        <v>2211</v>
      </c>
      <c r="N417">
        <v>4</v>
      </c>
    </row>
    <row r="418" spans="1:14" ht="12.75" customHeight="1" outlineLevel="2" x14ac:dyDescent="0.3">
      <c r="A418" s="19" t="s">
        <v>1008</v>
      </c>
      <c r="B418" s="19" t="s">
        <v>1009</v>
      </c>
      <c r="C418" s="18" t="s">
        <v>24</v>
      </c>
      <c r="D418" s="18" t="s">
        <v>24</v>
      </c>
      <c r="E418" s="18" t="s">
        <v>24</v>
      </c>
      <c r="F418" s="18" t="s">
        <v>99</v>
      </c>
      <c r="G418" s="20" t="str">
        <f>IF($F$418="MANUAL",$D$418,IF($F$418="COMPUTED",$C$418,$E$418))</f>
        <v>-</v>
      </c>
      <c r="H418" s="19" t="s">
        <v>1252</v>
      </c>
      <c r="I418" s="19" t="s">
        <v>1011</v>
      </c>
      <c r="J418" s="19" t="s">
        <v>21</v>
      </c>
      <c r="K418" s="19"/>
      <c r="L418" s="19" t="s">
        <v>72</v>
      </c>
      <c r="M418" s="19" t="s">
        <v>2212</v>
      </c>
      <c r="N418">
        <v>3</v>
      </c>
    </row>
    <row r="419" spans="1:14" ht="12.75" customHeight="1" outlineLevel="2" x14ac:dyDescent="0.3">
      <c r="A419" s="19" t="s">
        <v>1012</v>
      </c>
      <c r="B419" s="19" t="s">
        <v>1013</v>
      </c>
      <c r="C419" s="18" t="s">
        <v>24</v>
      </c>
      <c r="D419" s="18" t="s">
        <v>24</v>
      </c>
      <c r="E419" s="18" t="s">
        <v>24</v>
      </c>
      <c r="F419" s="18" t="s">
        <v>99</v>
      </c>
      <c r="G419" s="20" t="str">
        <f>IF($F$419="MANUAL",$D$419,IF($F$419="COMPUTED",$C$419,$E$419))</f>
        <v>-</v>
      </c>
      <c r="H419" s="19" t="s">
        <v>1253</v>
      </c>
      <c r="I419" s="19" t="s">
        <v>1015</v>
      </c>
      <c r="J419" s="19" t="s">
        <v>21</v>
      </c>
      <c r="K419" s="19"/>
      <c r="L419" s="19" t="s">
        <v>72</v>
      </c>
      <c r="M419" s="19" t="s">
        <v>2213</v>
      </c>
      <c r="N419">
        <v>3</v>
      </c>
    </row>
    <row r="420" spans="1:14" ht="12.75" customHeight="1" outlineLevel="2" x14ac:dyDescent="0.3">
      <c r="A420" s="19" t="s">
        <v>989</v>
      </c>
      <c r="B420" s="19" t="s">
        <v>32</v>
      </c>
      <c r="C420" s="18" t="s">
        <v>24</v>
      </c>
      <c r="D420" s="18" t="s">
        <v>24</v>
      </c>
      <c r="E420" s="18" t="s">
        <v>24</v>
      </c>
      <c r="F420" s="18" t="s">
        <v>99</v>
      </c>
      <c r="G420" s="20" t="str">
        <f>IF($F$420="MANUAL",$D$420,IF($F$420="COMPUTED",$C$420,$E$420))</f>
        <v>-</v>
      </c>
      <c r="H420" s="19" t="s">
        <v>1254</v>
      </c>
      <c r="I420" s="19" t="s">
        <v>33</v>
      </c>
      <c r="J420" s="19" t="s">
        <v>21</v>
      </c>
      <c r="K420" s="19"/>
      <c r="L420" s="19" t="s">
        <v>72</v>
      </c>
      <c r="M420" s="19" t="s">
        <v>2214</v>
      </c>
      <c r="N420">
        <v>3</v>
      </c>
    </row>
    <row r="421" spans="1:14" ht="12.75" customHeight="1" outlineLevel="2" x14ac:dyDescent="0.3">
      <c r="A421" s="19" t="s">
        <v>1017</v>
      </c>
      <c r="B421" s="19" t="s">
        <v>1018</v>
      </c>
      <c r="C421" s="20"/>
      <c r="D421" s="19"/>
      <c r="E421" s="19"/>
      <c r="F421" s="18" t="s">
        <v>99</v>
      </c>
      <c r="G421" s="20"/>
      <c r="H421" s="19" t="s">
        <v>1255</v>
      </c>
      <c r="I421" s="19" t="s">
        <v>1018</v>
      </c>
      <c r="J421" s="19" t="s">
        <v>21</v>
      </c>
      <c r="K421" s="19"/>
      <c r="L421" s="19" t="s">
        <v>997</v>
      </c>
      <c r="M421" s="19" t="s">
        <v>2215</v>
      </c>
      <c r="N421">
        <v>3</v>
      </c>
    </row>
    <row r="422" spans="1:14" ht="12.75" customHeight="1" outlineLevel="3" x14ac:dyDescent="0.3">
      <c r="A422" s="19" t="s">
        <v>1020</v>
      </c>
      <c r="B422" s="19" t="s">
        <v>1021</v>
      </c>
      <c r="C422" s="18" t="s">
        <v>24</v>
      </c>
      <c r="D422" s="18" t="s">
        <v>24</v>
      </c>
      <c r="E422" s="18" t="s">
        <v>24</v>
      </c>
      <c r="F422" s="20" t="str">
        <f t="shared" ref="F422:F430" si="9">$F$421</f>
        <v>MANUAL</v>
      </c>
      <c r="G422" s="20" t="str">
        <f>IF($F$422="MANUAL",$D$422,IF($F$422="COMPUTED",$C$422,$E$422))</f>
        <v>-</v>
      </c>
      <c r="H422" s="19" t="s">
        <v>1256</v>
      </c>
      <c r="I422" s="19" t="s">
        <v>1023</v>
      </c>
      <c r="J422" s="19" t="s">
        <v>21</v>
      </c>
      <c r="K422" s="19"/>
      <c r="L422" s="19" t="s">
        <v>1001</v>
      </c>
      <c r="M422" s="19" t="s">
        <v>2216</v>
      </c>
      <c r="N422">
        <v>4</v>
      </c>
    </row>
    <row r="423" spans="1:14" ht="12.75" customHeight="1" outlineLevel="3" x14ac:dyDescent="0.3">
      <c r="A423" s="19" t="s">
        <v>1024</v>
      </c>
      <c r="B423" s="19" t="s">
        <v>1025</v>
      </c>
      <c r="C423" s="18" t="s">
        <v>24</v>
      </c>
      <c r="D423" s="18" t="s">
        <v>24</v>
      </c>
      <c r="E423" s="18" t="s">
        <v>24</v>
      </c>
      <c r="F423" s="20" t="str">
        <f t="shared" si="9"/>
        <v>MANUAL</v>
      </c>
      <c r="G423" s="20" t="str">
        <f>IF($F$423="MANUAL",$D$423,IF($F$423="COMPUTED",$C$423,$E$423))</f>
        <v>-</v>
      </c>
      <c r="H423" s="19" t="s">
        <v>1257</v>
      </c>
      <c r="I423" s="19" t="s">
        <v>1023</v>
      </c>
      <c r="J423" s="19" t="s">
        <v>21</v>
      </c>
      <c r="K423" s="19"/>
      <c r="L423" s="19" t="s">
        <v>1001</v>
      </c>
      <c r="M423" s="19" t="s">
        <v>2217</v>
      </c>
      <c r="N423">
        <v>4</v>
      </c>
    </row>
    <row r="424" spans="1:14" ht="12.75" customHeight="1" outlineLevel="3" x14ac:dyDescent="0.3">
      <c r="A424" s="19" t="s">
        <v>1027</v>
      </c>
      <c r="B424" s="19" t="s">
        <v>1028</v>
      </c>
      <c r="C424" s="18" t="s">
        <v>24</v>
      </c>
      <c r="D424" s="18" t="s">
        <v>24</v>
      </c>
      <c r="E424" s="18" t="s">
        <v>24</v>
      </c>
      <c r="F424" s="20" t="str">
        <f t="shared" si="9"/>
        <v>MANUAL</v>
      </c>
      <c r="G424" s="20" t="str">
        <f>IF($F$424="MANUAL",$D$424,IF($F$424="COMPUTED",$C$424,$E$424))</f>
        <v>-</v>
      </c>
      <c r="H424" s="19" t="s">
        <v>1258</v>
      </c>
      <c r="I424" s="19" t="s">
        <v>1023</v>
      </c>
      <c r="J424" s="19" t="s">
        <v>21</v>
      </c>
      <c r="K424" s="19"/>
      <c r="L424" s="19" t="s">
        <v>1001</v>
      </c>
      <c r="M424" s="19" t="s">
        <v>2218</v>
      </c>
      <c r="N424">
        <v>4</v>
      </c>
    </row>
    <row r="425" spans="1:14" ht="12.75" customHeight="1" outlineLevel="3" x14ac:dyDescent="0.3">
      <c r="A425" s="19" t="s">
        <v>1030</v>
      </c>
      <c r="B425" s="19" t="s">
        <v>1031</v>
      </c>
      <c r="C425" s="18" t="s">
        <v>24</v>
      </c>
      <c r="D425" s="18" t="s">
        <v>24</v>
      </c>
      <c r="E425" s="18" t="s">
        <v>24</v>
      </c>
      <c r="F425" s="20" t="str">
        <f t="shared" si="9"/>
        <v>MANUAL</v>
      </c>
      <c r="G425" s="20" t="str">
        <f>IF($F$425="MANUAL",$D$425,IF($F$425="COMPUTED",$C$425,$E$425))</f>
        <v>-</v>
      </c>
      <c r="H425" s="19" t="s">
        <v>1259</v>
      </c>
      <c r="I425" s="19" t="s">
        <v>1023</v>
      </c>
      <c r="J425" s="19" t="s">
        <v>21</v>
      </c>
      <c r="K425" s="19"/>
      <c r="L425" s="19" t="s">
        <v>1001</v>
      </c>
      <c r="M425" s="19" t="s">
        <v>2219</v>
      </c>
      <c r="N425">
        <v>4</v>
      </c>
    </row>
    <row r="426" spans="1:14" ht="12.75" customHeight="1" outlineLevel="3" x14ac:dyDescent="0.3">
      <c r="A426" s="19" t="s">
        <v>1033</v>
      </c>
      <c r="B426" s="19" t="s">
        <v>1034</v>
      </c>
      <c r="C426" s="18" t="s">
        <v>24</v>
      </c>
      <c r="D426" s="18" t="s">
        <v>24</v>
      </c>
      <c r="E426" s="18" t="s">
        <v>24</v>
      </c>
      <c r="F426" s="20" t="str">
        <f t="shared" si="9"/>
        <v>MANUAL</v>
      </c>
      <c r="G426" s="20" t="str">
        <f>IF($F$426="MANUAL",$D$426,IF($F$426="COMPUTED",$C$426,$E$426))</f>
        <v>-</v>
      </c>
      <c r="H426" s="19" t="s">
        <v>1260</v>
      </c>
      <c r="I426" s="19" t="s">
        <v>1023</v>
      </c>
      <c r="J426" s="19" t="s">
        <v>21</v>
      </c>
      <c r="K426" s="19"/>
      <c r="L426" s="19" t="s">
        <v>1001</v>
      </c>
      <c r="M426" s="19" t="s">
        <v>2220</v>
      </c>
      <c r="N426">
        <v>4</v>
      </c>
    </row>
    <row r="427" spans="1:14" ht="12.75" customHeight="1" outlineLevel="3" x14ac:dyDescent="0.3">
      <c r="A427" s="19" t="s">
        <v>1036</v>
      </c>
      <c r="B427" s="19" t="s">
        <v>1037</v>
      </c>
      <c r="C427" s="18" t="s">
        <v>24</v>
      </c>
      <c r="D427" s="18" t="s">
        <v>24</v>
      </c>
      <c r="E427" s="18" t="s">
        <v>24</v>
      </c>
      <c r="F427" s="20" t="str">
        <f t="shared" si="9"/>
        <v>MANUAL</v>
      </c>
      <c r="G427" s="20" t="str">
        <f>IF($F$427="MANUAL",$D$427,IF($F$427="COMPUTED",$C$427,$E$427))</f>
        <v>-</v>
      </c>
      <c r="H427" s="19" t="s">
        <v>1261</v>
      </c>
      <c r="I427" s="19" t="s">
        <v>1023</v>
      </c>
      <c r="J427" s="19" t="s">
        <v>21</v>
      </c>
      <c r="K427" s="19"/>
      <c r="L427" s="19" t="s">
        <v>1001</v>
      </c>
      <c r="M427" s="19" t="s">
        <v>2221</v>
      </c>
      <c r="N427">
        <v>4</v>
      </c>
    </row>
    <row r="428" spans="1:14" ht="12.75" customHeight="1" outlineLevel="3" x14ac:dyDescent="0.3">
      <c r="A428" s="19" t="s">
        <v>1039</v>
      </c>
      <c r="B428" s="19" t="s">
        <v>1040</v>
      </c>
      <c r="C428" s="18" t="s">
        <v>24</v>
      </c>
      <c r="D428" s="18" t="s">
        <v>24</v>
      </c>
      <c r="E428" s="18" t="s">
        <v>24</v>
      </c>
      <c r="F428" s="20" t="str">
        <f t="shared" si="9"/>
        <v>MANUAL</v>
      </c>
      <c r="G428" s="20" t="str">
        <f>IF($F$428="MANUAL",$D$428,IF($F$428="COMPUTED",$C$428,$E$428))</f>
        <v>-</v>
      </c>
      <c r="H428" s="19" t="s">
        <v>1262</v>
      </c>
      <c r="I428" s="19" t="s">
        <v>1023</v>
      </c>
      <c r="J428" s="19" t="s">
        <v>21</v>
      </c>
      <c r="K428" s="19"/>
      <c r="L428" s="19" t="s">
        <v>1001</v>
      </c>
      <c r="M428" s="19" t="s">
        <v>2222</v>
      </c>
      <c r="N428">
        <v>4</v>
      </c>
    </row>
    <row r="429" spans="1:14" ht="12.75" customHeight="1" outlineLevel="3" x14ac:dyDescent="0.3">
      <c r="A429" s="19" t="s">
        <v>1042</v>
      </c>
      <c r="B429" s="19" t="s">
        <v>1043</v>
      </c>
      <c r="C429" s="18" t="s">
        <v>24</v>
      </c>
      <c r="D429" s="18" t="s">
        <v>24</v>
      </c>
      <c r="E429" s="18" t="s">
        <v>24</v>
      </c>
      <c r="F429" s="20" t="str">
        <f t="shared" si="9"/>
        <v>MANUAL</v>
      </c>
      <c r="G429" s="20" t="str">
        <f>IF($F$429="MANUAL",$D$429,IF($F$429="COMPUTED",$C$429,$E$429))</f>
        <v>-</v>
      </c>
      <c r="H429" s="19" t="s">
        <v>1263</v>
      </c>
      <c r="I429" s="19" t="s">
        <v>1023</v>
      </c>
      <c r="J429" s="19" t="s">
        <v>21</v>
      </c>
      <c r="K429" s="19"/>
      <c r="L429" s="19" t="s">
        <v>1001</v>
      </c>
      <c r="M429" s="19" t="s">
        <v>2223</v>
      </c>
      <c r="N429">
        <v>4</v>
      </c>
    </row>
    <row r="430" spans="1:14" ht="12.75" customHeight="1" outlineLevel="3" x14ac:dyDescent="0.3">
      <c r="A430" s="19" t="s">
        <v>1045</v>
      </c>
      <c r="B430" s="19" t="s">
        <v>1046</v>
      </c>
      <c r="C430" s="18" t="s">
        <v>24</v>
      </c>
      <c r="D430" s="18" t="s">
        <v>24</v>
      </c>
      <c r="E430" s="18" t="s">
        <v>24</v>
      </c>
      <c r="F430" s="20" t="str">
        <f t="shared" si="9"/>
        <v>MANUAL</v>
      </c>
      <c r="G430" s="20" t="str">
        <f>IF($F$430="MANUAL",$D$430,IF($F$430="COMPUTED",$C$430,$E$430))</f>
        <v>-</v>
      </c>
      <c r="H430" s="19" t="s">
        <v>1264</v>
      </c>
      <c r="I430" s="19" t="s">
        <v>1023</v>
      </c>
      <c r="J430" s="19" t="s">
        <v>21</v>
      </c>
      <c r="K430" s="19"/>
      <c r="L430" s="19" t="s">
        <v>1001</v>
      </c>
      <c r="M430" s="19" t="s">
        <v>2224</v>
      </c>
      <c r="N430">
        <v>4</v>
      </c>
    </row>
    <row r="431" spans="1:14" ht="12.75" customHeight="1" outlineLevel="2" x14ac:dyDescent="0.3">
      <c r="A431" s="19" t="s">
        <v>1048</v>
      </c>
      <c r="B431" s="19" t="s">
        <v>1049</v>
      </c>
      <c r="C431" s="18" t="s">
        <v>24</v>
      </c>
      <c r="D431" s="12" t="s">
        <v>24</v>
      </c>
      <c r="E431" s="12" t="s">
        <v>24</v>
      </c>
      <c r="F431" s="18" t="s">
        <v>99</v>
      </c>
      <c r="G431" s="20" t="str">
        <f>IF($F$431="MANUAL",$D$431,IF($F$431="COMPUTED",$C$431,$E$431))</f>
        <v>-</v>
      </c>
      <c r="H431" s="19" t="s">
        <v>1265</v>
      </c>
      <c r="I431" s="19" t="s">
        <v>1049</v>
      </c>
      <c r="J431" s="19" t="s">
        <v>21</v>
      </c>
      <c r="K431" s="19"/>
      <c r="L431" s="19" t="s">
        <v>72</v>
      </c>
      <c r="M431" s="19" t="s">
        <v>2225</v>
      </c>
      <c r="N431">
        <v>3</v>
      </c>
    </row>
    <row r="432" spans="1:14" ht="12.75" customHeight="1" outlineLevel="3" x14ac:dyDescent="0.3">
      <c r="A432" s="19" t="s">
        <v>1051</v>
      </c>
      <c r="B432" s="19" t="s">
        <v>1052</v>
      </c>
      <c r="C432" s="18" t="s">
        <v>24</v>
      </c>
      <c r="D432" s="12" t="s">
        <v>24</v>
      </c>
      <c r="E432" s="12" t="s">
        <v>24</v>
      </c>
      <c r="F432" s="18" t="s">
        <v>99</v>
      </c>
      <c r="G432" s="20" t="str">
        <f>IF($F$432="MANUAL",$D$432,IF($F$432="COMPUTED",$C$432,$E$432))</f>
        <v>-</v>
      </c>
      <c r="H432" s="19" t="s">
        <v>1266</v>
      </c>
      <c r="I432" s="19" t="s">
        <v>1054</v>
      </c>
      <c r="J432" s="19"/>
      <c r="K432" s="19"/>
      <c r="L432" s="19" t="s">
        <v>72</v>
      </c>
      <c r="M432" s="19" t="s">
        <v>2226</v>
      </c>
      <c r="N432">
        <v>4</v>
      </c>
    </row>
    <row r="433" spans="1:14" ht="12.75" customHeight="1" outlineLevel="3" x14ac:dyDescent="0.3">
      <c r="A433" s="19" t="s">
        <v>1055</v>
      </c>
      <c r="B433" s="19" t="s">
        <v>1056</v>
      </c>
      <c r="C433" s="18" t="s">
        <v>24</v>
      </c>
      <c r="D433" s="12" t="s">
        <v>24</v>
      </c>
      <c r="E433" s="12" t="s">
        <v>24</v>
      </c>
      <c r="F433" s="18" t="s">
        <v>99</v>
      </c>
      <c r="G433" s="20" t="str">
        <f>IF($F$433="MANUAL",$D$433,IF($F$433="COMPUTED",$C$433,$E$433))</f>
        <v>-</v>
      </c>
      <c r="H433" s="19" t="s">
        <v>1267</v>
      </c>
      <c r="I433" s="19" t="s">
        <v>1054</v>
      </c>
      <c r="J433" s="19"/>
      <c r="K433" s="19"/>
      <c r="L433" s="19" t="s">
        <v>72</v>
      </c>
      <c r="M433" s="19" t="s">
        <v>2227</v>
      </c>
      <c r="N433">
        <v>4</v>
      </c>
    </row>
    <row r="434" spans="1:14" ht="12.75" customHeight="1" outlineLevel="3" x14ac:dyDescent="0.3">
      <c r="A434" s="19" t="s">
        <v>1058</v>
      </c>
      <c r="B434" s="19" t="s">
        <v>1059</v>
      </c>
      <c r="C434" s="18" t="s">
        <v>24</v>
      </c>
      <c r="D434" s="12" t="s">
        <v>24</v>
      </c>
      <c r="E434" s="12" t="s">
        <v>24</v>
      </c>
      <c r="F434" s="18" t="s">
        <v>99</v>
      </c>
      <c r="G434" s="20" t="str">
        <f>IF($F$434="MANUAL",$D$434,IF($F$434="COMPUTED",$C$434,$E$434))</f>
        <v>-</v>
      </c>
      <c r="H434" s="19" t="s">
        <v>1268</v>
      </c>
      <c r="I434" s="19" t="s">
        <v>1054</v>
      </c>
      <c r="J434" s="19"/>
      <c r="K434" s="19"/>
      <c r="L434" s="19" t="s">
        <v>72</v>
      </c>
      <c r="M434" s="19" t="s">
        <v>2228</v>
      </c>
      <c r="N434">
        <v>4</v>
      </c>
    </row>
    <row r="435" spans="1:14" ht="12.75" customHeight="1" x14ac:dyDescent="0.3">
      <c r="A435" s="19" t="s">
        <v>174</v>
      </c>
      <c r="B435" s="19" t="s">
        <v>175</v>
      </c>
      <c r="C435" s="20"/>
      <c r="D435" s="20"/>
      <c r="E435" s="20"/>
      <c r="F435" s="20"/>
      <c r="G435" s="20"/>
      <c r="H435" s="19" t="s">
        <v>175</v>
      </c>
      <c r="I435" s="19"/>
      <c r="J435" s="19" t="s">
        <v>21</v>
      </c>
      <c r="K435" s="19" t="s">
        <v>54</v>
      </c>
      <c r="L435" s="19" t="s">
        <v>67</v>
      </c>
      <c r="M435" s="19" t="s">
        <v>2229</v>
      </c>
      <c r="N435">
        <v>1</v>
      </c>
    </row>
    <row r="436" spans="1:14" ht="12.75" customHeight="1" outlineLevel="1" x14ac:dyDescent="0.3">
      <c r="A436" s="19" t="s">
        <v>35</v>
      </c>
      <c r="B436" s="19" t="s">
        <v>36</v>
      </c>
      <c r="C436" s="18">
        <v>700</v>
      </c>
      <c r="D436" s="18">
        <v>1000</v>
      </c>
      <c r="E436" s="18" t="s">
        <v>24</v>
      </c>
      <c r="F436" s="18" t="s">
        <v>99</v>
      </c>
      <c r="G436" s="20">
        <f>IF($F$436="MANUAL",$D$436,IF($F$436="COMPUTED",$C$436,$E$436))</f>
        <v>1000</v>
      </c>
      <c r="H436" s="19" t="s">
        <v>508</v>
      </c>
      <c r="I436" s="19" t="s">
        <v>37</v>
      </c>
      <c r="J436" s="19" t="s">
        <v>21</v>
      </c>
      <c r="K436" s="19"/>
      <c r="L436" s="19" t="s">
        <v>72</v>
      </c>
      <c r="M436" s="19" t="s">
        <v>2230</v>
      </c>
      <c r="N436">
        <v>2</v>
      </c>
    </row>
    <row r="437" spans="1:14" ht="12.75" customHeight="1" outlineLevel="1" x14ac:dyDescent="0.3">
      <c r="A437" s="19" t="s">
        <v>38</v>
      </c>
      <c r="B437" s="19" t="s">
        <v>39</v>
      </c>
      <c r="C437" s="18" t="s">
        <v>24</v>
      </c>
      <c r="D437" s="18">
        <v>5</v>
      </c>
      <c r="E437" s="18" t="s">
        <v>24</v>
      </c>
      <c r="F437" s="18" t="s">
        <v>99</v>
      </c>
      <c r="G437" s="20">
        <f>IF($F$437="MANUAL",$D$437,IF($F$437="COMPUTED",$C$437,$E$437))</f>
        <v>5</v>
      </c>
      <c r="H437" s="19" t="s">
        <v>1269</v>
      </c>
      <c r="I437" s="19" t="s">
        <v>40</v>
      </c>
      <c r="J437" s="19" t="s">
        <v>21</v>
      </c>
      <c r="K437" s="19"/>
      <c r="L437" s="19" t="s">
        <v>72</v>
      </c>
      <c r="M437" s="19" t="s">
        <v>2231</v>
      </c>
      <c r="N437">
        <v>2</v>
      </c>
    </row>
    <row r="438" spans="1:14" ht="12.75" customHeight="1" outlineLevel="1" x14ac:dyDescent="0.3">
      <c r="A438" s="19" t="s">
        <v>633</v>
      </c>
      <c r="B438" s="19" t="s">
        <v>634</v>
      </c>
      <c r="C438" s="18">
        <v>1050</v>
      </c>
      <c r="D438" s="18" t="s">
        <v>24</v>
      </c>
      <c r="E438" s="18" t="s">
        <v>24</v>
      </c>
      <c r="F438" s="18" t="s">
        <v>70</v>
      </c>
      <c r="G438" s="20">
        <f>IF($F$438="MANUAL",$D$438,IF($F$438="COMPUTED",$C$438,$E$438))</f>
        <v>1050</v>
      </c>
      <c r="H438" s="19" t="s">
        <v>650</v>
      </c>
      <c r="I438" s="19" t="s">
        <v>636</v>
      </c>
      <c r="J438" s="19" t="s">
        <v>21</v>
      </c>
      <c r="K438" s="19"/>
      <c r="L438" s="19" t="s">
        <v>72</v>
      </c>
      <c r="M438" s="19" t="s">
        <v>2232</v>
      </c>
      <c r="N438">
        <v>2</v>
      </c>
    </row>
    <row r="439" spans="1:14" ht="12.75" customHeight="1" outlineLevel="1" x14ac:dyDescent="0.3">
      <c r="A439" s="19" t="s">
        <v>68</v>
      </c>
      <c r="B439" s="19"/>
      <c r="C439" s="20"/>
      <c r="D439" s="20"/>
      <c r="E439" s="20"/>
      <c r="F439" s="20"/>
      <c r="G439" s="20"/>
      <c r="H439" s="19"/>
      <c r="I439" s="19"/>
      <c r="J439" s="19"/>
      <c r="K439" s="19"/>
      <c r="L439" s="19" t="s">
        <v>69</v>
      </c>
      <c r="M439" s="19" t="s">
        <v>2233</v>
      </c>
      <c r="N439">
        <v>2</v>
      </c>
    </row>
    <row r="440" spans="1:14" ht="12.75" customHeight="1" outlineLevel="2" x14ac:dyDescent="0.3">
      <c r="A440" s="19" t="s">
        <v>51</v>
      </c>
      <c r="B440" s="19" t="s">
        <v>23</v>
      </c>
      <c r="C440" s="18" t="s">
        <v>24</v>
      </c>
      <c r="D440" s="18">
        <v>6</v>
      </c>
      <c r="E440" s="18" t="s">
        <v>24</v>
      </c>
      <c r="F440" s="18" t="s">
        <v>99</v>
      </c>
      <c r="G440" s="20">
        <f>IF($F$440="MANUAL",$D$440,IF($F$440="COMPUTED",$C$440,$E$440))</f>
        <v>6</v>
      </c>
      <c r="H440" s="19" t="s">
        <v>176</v>
      </c>
      <c r="I440" s="19" t="s">
        <v>25</v>
      </c>
      <c r="J440" s="19" t="s">
        <v>21</v>
      </c>
      <c r="K440" s="19"/>
      <c r="L440" s="19" t="s">
        <v>72</v>
      </c>
      <c r="M440" s="19" t="s">
        <v>2234</v>
      </c>
      <c r="N440">
        <v>3</v>
      </c>
    </row>
    <row r="441" spans="1:14" ht="12.75" customHeight="1" outlineLevel="2" x14ac:dyDescent="0.3">
      <c r="A441" s="19" t="s">
        <v>52</v>
      </c>
      <c r="B441" s="19" t="s">
        <v>26</v>
      </c>
      <c r="C441" s="18" t="s">
        <v>24</v>
      </c>
      <c r="D441" s="18">
        <v>2.5</v>
      </c>
      <c r="E441" s="18" t="s">
        <v>24</v>
      </c>
      <c r="F441" s="18" t="s">
        <v>99</v>
      </c>
      <c r="G441" s="20">
        <f>IF($F$441="MANUAL",$D$441,IF($F$441="COMPUTED",$C$441,$E$441))</f>
        <v>2.5</v>
      </c>
      <c r="H441" s="19" t="s">
        <v>177</v>
      </c>
      <c r="I441" s="19" t="s">
        <v>27</v>
      </c>
      <c r="J441" s="19" t="s">
        <v>21</v>
      </c>
      <c r="K441" s="19"/>
      <c r="L441" s="19" t="s">
        <v>72</v>
      </c>
      <c r="M441" s="19" t="s">
        <v>2235</v>
      </c>
      <c r="N441">
        <v>3</v>
      </c>
    </row>
    <row r="442" spans="1:14" ht="12.75" customHeight="1" outlineLevel="2" x14ac:dyDescent="0.3">
      <c r="A442" s="19" t="s">
        <v>53</v>
      </c>
      <c r="B442" s="19" t="s">
        <v>28</v>
      </c>
      <c r="C442" s="18" t="s">
        <v>24</v>
      </c>
      <c r="D442" s="18">
        <v>3</v>
      </c>
      <c r="E442" s="18" t="s">
        <v>24</v>
      </c>
      <c r="F442" s="18" t="s">
        <v>99</v>
      </c>
      <c r="G442" s="20">
        <f>IF($F$442="MANUAL",$D$442,IF($F$442="COMPUTED",$C$442,$E$442))</f>
        <v>3</v>
      </c>
      <c r="H442" s="19" t="s">
        <v>178</v>
      </c>
      <c r="I442" s="19" t="s">
        <v>29</v>
      </c>
      <c r="J442" s="19" t="s">
        <v>21</v>
      </c>
      <c r="K442" s="19"/>
      <c r="L442" s="19" t="s">
        <v>72</v>
      </c>
      <c r="M442" s="19" t="s">
        <v>2236</v>
      </c>
      <c r="N442">
        <v>3</v>
      </c>
    </row>
    <row r="443" spans="1:14" ht="12.75" customHeight="1" outlineLevel="1" x14ac:dyDescent="0.3">
      <c r="A443" s="19" t="s">
        <v>994</v>
      </c>
      <c r="B443" s="19"/>
      <c r="C443" s="20"/>
      <c r="D443" s="20"/>
      <c r="E443" s="20"/>
      <c r="F443" s="20"/>
      <c r="G443" s="20"/>
      <c r="H443" s="19"/>
      <c r="I443" s="19"/>
      <c r="J443" s="19"/>
      <c r="K443" s="19"/>
      <c r="L443" s="19" t="s">
        <v>69</v>
      </c>
      <c r="M443" s="19" t="s">
        <v>2237</v>
      </c>
      <c r="N443">
        <v>2</v>
      </c>
    </row>
    <row r="444" spans="1:14" ht="12.75" customHeight="1" outlineLevel="2" x14ac:dyDescent="0.3">
      <c r="A444" s="19" t="s">
        <v>1919</v>
      </c>
      <c r="B444" s="19" t="s">
        <v>995</v>
      </c>
      <c r="C444" s="20"/>
      <c r="D444" s="19"/>
      <c r="E444" s="19"/>
      <c r="F444" s="18" t="s">
        <v>99</v>
      </c>
      <c r="G444" s="20"/>
      <c r="H444" s="19" t="s">
        <v>1270</v>
      </c>
      <c r="I444" s="19" t="s">
        <v>995</v>
      </c>
      <c r="J444" s="19" t="s">
        <v>21</v>
      </c>
      <c r="K444" s="19"/>
      <c r="L444" s="19" t="s">
        <v>997</v>
      </c>
      <c r="M444" s="19" t="s">
        <v>2238</v>
      </c>
      <c r="N444">
        <v>3</v>
      </c>
    </row>
    <row r="445" spans="1:14" ht="12.75" customHeight="1" outlineLevel="3" x14ac:dyDescent="0.3">
      <c r="A445" s="19" t="s">
        <v>998</v>
      </c>
      <c r="B445" s="19" t="s">
        <v>999</v>
      </c>
      <c r="C445" s="18" t="s">
        <v>24</v>
      </c>
      <c r="D445" s="18" t="s">
        <v>24</v>
      </c>
      <c r="E445" s="18" t="s">
        <v>24</v>
      </c>
      <c r="F445" s="20" t="str">
        <f>$F$444</f>
        <v>MANUAL</v>
      </c>
      <c r="G445" s="20" t="str">
        <f>IF($F$445="MANUAL",$D$445,IF($F$445="COMPUTED",$C$445,$E$445))</f>
        <v>-</v>
      </c>
      <c r="H445" s="19" t="s">
        <v>1271</v>
      </c>
      <c r="I445" s="19" t="s">
        <v>1921</v>
      </c>
      <c r="J445" s="19" t="s">
        <v>21</v>
      </c>
      <c r="K445" s="19"/>
      <c r="L445" s="19" t="s">
        <v>1001</v>
      </c>
      <c r="M445" s="19" t="s">
        <v>2239</v>
      </c>
      <c r="N445">
        <v>4</v>
      </c>
    </row>
    <row r="446" spans="1:14" ht="12.75" customHeight="1" outlineLevel="3" x14ac:dyDescent="0.3">
      <c r="A446" s="19" t="s">
        <v>1002</v>
      </c>
      <c r="B446" s="19" t="s">
        <v>1003</v>
      </c>
      <c r="C446" s="18" t="s">
        <v>24</v>
      </c>
      <c r="D446" s="18" t="s">
        <v>24</v>
      </c>
      <c r="E446" s="18" t="s">
        <v>24</v>
      </c>
      <c r="F446" s="20" t="str">
        <f>$F$444</f>
        <v>MANUAL</v>
      </c>
      <c r="G446" s="20" t="str">
        <f>IF($F$446="MANUAL",$D$446,IF($F$446="COMPUTED",$C$446,$E$446))</f>
        <v>-</v>
      </c>
      <c r="H446" s="19" t="s">
        <v>1272</v>
      </c>
      <c r="I446" s="19" t="s">
        <v>1923</v>
      </c>
      <c r="J446" s="19" t="s">
        <v>21</v>
      </c>
      <c r="K446" s="19"/>
      <c r="L446" s="19" t="s">
        <v>1001</v>
      </c>
      <c r="M446" s="19" t="s">
        <v>2240</v>
      </c>
      <c r="N446">
        <v>4</v>
      </c>
    </row>
    <row r="447" spans="1:14" ht="12.75" customHeight="1" outlineLevel="3" x14ac:dyDescent="0.3">
      <c r="A447" s="19" t="s">
        <v>1005</v>
      </c>
      <c r="B447" s="19" t="s">
        <v>1006</v>
      </c>
      <c r="C447" s="18" t="s">
        <v>24</v>
      </c>
      <c r="D447" s="18" t="s">
        <v>24</v>
      </c>
      <c r="E447" s="18" t="s">
        <v>24</v>
      </c>
      <c r="F447" s="20" t="str">
        <f>$F$444</f>
        <v>MANUAL</v>
      </c>
      <c r="G447" s="20" t="str">
        <f>IF($F$447="MANUAL",$D$447,IF($F$447="COMPUTED",$C$447,$E$447))</f>
        <v>-</v>
      </c>
      <c r="H447" s="19" t="s">
        <v>1273</v>
      </c>
      <c r="I447" s="19" t="s">
        <v>1925</v>
      </c>
      <c r="J447" s="19" t="s">
        <v>21</v>
      </c>
      <c r="K447" s="19"/>
      <c r="L447" s="19" t="s">
        <v>1001</v>
      </c>
      <c r="M447" s="19" t="s">
        <v>2241</v>
      </c>
      <c r="N447">
        <v>4</v>
      </c>
    </row>
    <row r="448" spans="1:14" ht="12.75" customHeight="1" outlineLevel="2" x14ac:dyDescent="0.3">
      <c r="A448" s="19" t="s">
        <v>1008</v>
      </c>
      <c r="B448" s="19" t="s">
        <v>1009</v>
      </c>
      <c r="C448" s="18" t="s">
        <v>24</v>
      </c>
      <c r="D448" s="18" t="s">
        <v>24</v>
      </c>
      <c r="E448" s="18" t="s">
        <v>24</v>
      </c>
      <c r="F448" s="18" t="s">
        <v>99</v>
      </c>
      <c r="G448" s="20" t="str">
        <f>IF($F$448="MANUAL",$D$448,IF($F$448="COMPUTED",$C$448,$E$448))</f>
        <v>-</v>
      </c>
      <c r="H448" s="19" t="s">
        <v>1274</v>
      </c>
      <c r="I448" s="19" t="s">
        <v>1011</v>
      </c>
      <c r="J448" s="19" t="s">
        <v>21</v>
      </c>
      <c r="K448" s="19"/>
      <c r="L448" s="19" t="s">
        <v>72</v>
      </c>
      <c r="M448" s="19" t="s">
        <v>2242</v>
      </c>
      <c r="N448">
        <v>3</v>
      </c>
    </row>
    <row r="449" spans="1:14" ht="12.75" customHeight="1" outlineLevel="2" x14ac:dyDescent="0.3">
      <c r="A449" s="19" t="s">
        <v>1012</v>
      </c>
      <c r="B449" s="19" t="s">
        <v>1013</v>
      </c>
      <c r="C449" s="18" t="s">
        <v>24</v>
      </c>
      <c r="D449" s="18" t="s">
        <v>24</v>
      </c>
      <c r="E449" s="18" t="s">
        <v>24</v>
      </c>
      <c r="F449" s="18" t="s">
        <v>99</v>
      </c>
      <c r="G449" s="20" t="str">
        <f>IF($F$449="MANUAL",$D$449,IF($F$449="COMPUTED",$C$449,$E$449))</f>
        <v>-</v>
      </c>
      <c r="H449" s="19" t="s">
        <v>1275</v>
      </c>
      <c r="I449" s="19" t="s">
        <v>1015</v>
      </c>
      <c r="J449" s="19" t="s">
        <v>21</v>
      </c>
      <c r="K449" s="19"/>
      <c r="L449" s="19" t="s">
        <v>72</v>
      </c>
      <c r="M449" s="19" t="s">
        <v>2243</v>
      </c>
      <c r="N449">
        <v>3</v>
      </c>
    </row>
    <row r="450" spans="1:14" ht="12.75" customHeight="1" outlineLevel="2" x14ac:dyDescent="0.3">
      <c r="A450" s="19" t="s">
        <v>989</v>
      </c>
      <c r="B450" s="19" t="s">
        <v>32</v>
      </c>
      <c r="C450" s="18" t="s">
        <v>24</v>
      </c>
      <c r="D450" s="18" t="s">
        <v>24</v>
      </c>
      <c r="E450" s="18" t="s">
        <v>24</v>
      </c>
      <c r="F450" s="18" t="s">
        <v>99</v>
      </c>
      <c r="G450" s="20" t="str">
        <f>IF($F$450="MANUAL",$D$450,IF($F$450="COMPUTED",$C$450,$E$450))</f>
        <v>-</v>
      </c>
      <c r="H450" s="19" t="s">
        <v>1276</v>
      </c>
      <c r="I450" s="19" t="s">
        <v>33</v>
      </c>
      <c r="J450" s="19" t="s">
        <v>21</v>
      </c>
      <c r="K450" s="19"/>
      <c r="L450" s="19" t="s">
        <v>72</v>
      </c>
      <c r="M450" s="19" t="s">
        <v>2244</v>
      </c>
      <c r="N450">
        <v>3</v>
      </c>
    </row>
    <row r="451" spans="1:14" ht="12.75" customHeight="1" outlineLevel="2" x14ac:dyDescent="0.3">
      <c r="A451" s="19" t="s">
        <v>1017</v>
      </c>
      <c r="B451" s="19" t="s">
        <v>1018</v>
      </c>
      <c r="C451" s="20"/>
      <c r="D451" s="19"/>
      <c r="E451" s="19"/>
      <c r="F451" s="18" t="s">
        <v>99</v>
      </c>
      <c r="G451" s="20"/>
      <c r="H451" s="19" t="s">
        <v>1277</v>
      </c>
      <c r="I451" s="19" t="s">
        <v>1018</v>
      </c>
      <c r="J451" s="19" t="s">
        <v>21</v>
      </c>
      <c r="K451" s="19"/>
      <c r="L451" s="19" t="s">
        <v>997</v>
      </c>
      <c r="M451" s="19" t="s">
        <v>2245</v>
      </c>
      <c r="N451">
        <v>3</v>
      </c>
    </row>
    <row r="452" spans="1:14" ht="12.75" customHeight="1" outlineLevel="3" x14ac:dyDescent="0.3">
      <c r="A452" s="19" t="s">
        <v>1020</v>
      </c>
      <c r="B452" s="19" t="s">
        <v>1021</v>
      </c>
      <c r="C452" s="18" t="s">
        <v>24</v>
      </c>
      <c r="D452" s="18" t="s">
        <v>24</v>
      </c>
      <c r="E452" s="18" t="s">
        <v>24</v>
      </c>
      <c r="F452" s="20" t="str">
        <f t="shared" ref="F452:F460" si="10">$F$451</f>
        <v>MANUAL</v>
      </c>
      <c r="G452" s="20" t="str">
        <f>IF($F$452="MANUAL",$D$452,IF($F$452="COMPUTED",$C$452,$E$452))</f>
        <v>-</v>
      </c>
      <c r="H452" s="19" t="s">
        <v>1278</v>
      </c>
      <c r="I452" s="19" t="s">
        <v>1023</v>
      </c>
      <c r="J452" s="19" t="s">
        <v>21</v>
      </c>
      <c r="K452" s="19"/>
      <c r="L452" s="19" t="s">
        <v>1001</v>
      </c>
      <c r="M452" s="19" t="s">
        <v>2246</v>
      </c>
      <c r="N452">
        <v>4</v>
      </c>
    </row>
    <row r="453" spans="1:14" ht="12.75" customHeight="1" outlineLevel="3" x14ac:dyDescent="0.3">
      <c r="A453" s="19" t="s">
        <v>1024</v>
      </c>
      <c r="B453" s="19" t="s">
        <v>1025</v>
      </c>
      <c r="C453" s="18" t="s">
        <v>24</v>
      </c>
      <c r="D453" s="18" t="s">
        <v>24</v>
      </c>
      <c r="E453" s="18" t="s">
        <v>24</v>
      </c>
      <c r="F453" s="20" t="str">
        <f t="shared" si="10"/>
        <v>MANUAL</v>
      </c>
      <c r="G453" s="20" t="str">
        <f>IF($F$453="MANUAL",$D$453,IF($F$453="COMPUTED",$C$453,$E$453))</f>
        <v>-</v>
      </c>
      <c r="H453" s="19" t="s">
        <v>1279</v>
      </c>
      <c r="I453" s="19" t="s">
        <v>1023</v>
      </c>
      <c r="J453" s="19" t="s">
        <v>21</v>
      </c>
      <c r="K453" s="19"/>
      <c r="L453" s="19" t="s">
        <v>1001</v>
      </c>
      <c r="M453" s="19" t="s">
        <v>2247</v>
      </c>
      <c r="N453">
        <v>4</v>
      </c>
    </row>
    <row r="454" spans="1:14" ht="12.75" customHeight="1" outlineLevel="3" x14ac:dyDescent="0.3">
      <c r="A454" s="19" t="s">
        <v>1027</v>
      </c>
      <c r="B454" s="19" t="s">
        <v>1028</v>
      </c>
      <c r="C454" s="18" t="s">
        <v>24</v>
      </c>
      <c r="D454" s="18" t="s">
        <v>24</v>
      </c>
      <c r="E454" s="18" t="s">
        <v>24</v>
      </c>
      <c r="F454" s="20" t="str">
        <f t="shared" si="10"/>
        <v>MANUAL</v>
      </c>
      <c r="G454" s="20" t="str">
        <f>IF($F$454="MANUAL",$D$454,IF($F$454="COMPUTED",$C$454,$E$454))</f>
        <v>-</v>
      </c>
      <c r="H454" s="19" t="s">
        <v>1280</v>
      </c>
      <c r="I454" s="19" t="s">
        <v>1023</v>
      </c>
      <c r="J454" s="19" t="s">
        <v>21</v>
      </c>
      <c r="K454" s="19"/>
      <c r="L454" s="19" t="s">
        <v>1001</v>
      </c>
      <c r="M454" s="19" t="s">
        <v>2248</v>
      </c>
      <c r="N454">
        <v>4</v>
      </c>
    </row>
    <row r="455" spans="1:14" ht="12.75" customHeight="1" outlineLevel="3" x14ac:dyDescent="0.3">
      <c r="A455" s="19" t="s">
        <v>1030</v>
      </c>
      <c r="B455" s="19" t="s">
        <v>1031</v>
      </c>
      <c r="C455" s="18" t="s">
        <v>24</v>
      </c>
      <c r="D455" s="18" t="s">
        <v>24</v>
      </c>
      <c r="E455" s="18" t="s">
        <v>24</v>
      </c>
      <c r="F455" s="20" t="str">
        <f t="shared" si="10"/>
        <v>MANUAL</v>
      </c>
      <c r="G455" s="20" t="str">
        <f>IF($F$455="MANUAL",$D$455,IF($F$455="COMPUTED",$C$455,$E$455))</f>
        <v>-</v>
      </c>
      <c r="H455" s="19" t="s">
        <v>1281</v>
      </c>
      <c r="I455" s="19" t="s">
        <v>1023</v>
      </c>
      <c r="J455" s="19" t="s">
        <v>21</v>
      </c>
      <c r="K455" s="19"/>
      <c r="L455" s="19" t="s">
        <v>1001</v>
      </c>
      <c r="M455" s="19" t="s">
        <v>2249</v>
      </c>
      <c r="N455">
        <v>4</v>
      </c>
    </row>
    <row r="456" spans="1:14" ht="12.75" customHeight="1" outlineLevel="3" x14ac:dyDescent="0.3">
      <c r="A456" s="19" t="s">
        <v>1033</v>
      </c>
      <c r="B456" s="19" t="s">
        <v>1034</v>
      </c>
      <c r="C456" s="18" t="s">
        <v>24</v>
      </c>
      <c r="D456" s="18" t="s">
        <v>24</v>
      </c>
      <c r="E456" s="18" t="s">
        <v>24</v>
      </c>
      <c r="F456" s="20" t="str">
        <f t="shared" si="10"/>
        <v>MANUAL</v>
      </c>
      <c r="G456" s="20" t="str">
        <f>IF($F$456="MANUAL",$D$456,IF($F$456="COMPUTED",$C$456,$E$456))</f>
        <v>-</v>
      </c>
      <c r="H456" s="19" t="s">
        <v>1282</v>
      </c>
      <c r="I456" s="19" t="s">
        <v>1023</v>
      </c>
      <c r="J456" s="19" t="s">
        <v>21</v>
      </c>
      <c r="K456" s="19"/>
      <c r="L456" s="19" t="s">
        <v>1001</v>
      </c>
      <c r="M456" s="19" t="s">
        <v>2250</v>
      </c>
      <c r="N456">
        <v>4</v>
      </c>
    </row>
    <row r="457" spans="1:14" ht="12.75" customHeight="1" outlineLevel="3" x14ac:dyDescent="0.3">
      <c r="A457" s="19" t="s">
        <v>1036</v>
      </c>
      <c r="B457" s="19" t="s">
        <v>1037</v>
      </c>
      <c r="C457" s="18" t="s">
        <v>24</v>
      </c>
      <c r="D457" s="18" t="s">
        <v>24</v>
      </c>
      <c r="E457" s="18" t="s">
        <v>24</v>
      </c>
      <c r="F457" s="20" t="str">
        <f t="shared" si="10"/>
        <v>MANUAL</v>
      </c>
      <c r="G457" s="20" t="str">
        <f>IF($F$457="MANUAL",$D$457,IF($F$457="COMPUTED",$C$457,$E$457))</f>
        <v>-</v>
      </c>
      <c r="H457" s="19" t="s">
        <v>1283</v>
      </c>
      <c r="I457" s="19" t="s">
        <v>1023</v>
      </c>
      <c r="J457" s="19" t="s">
        <v>21</v>
      </c>
      <c r="K457" s="19"/>
      <c r="L457" s="19" t="s">
        <v>1001</v>
      </c>
      <c r="M457" s="19" t="s">
        <v>2251</v>
      </c>
      <c r="N457">
        <v>4</v>
      </c>
    </row>
    <row r="458" spans="1:14" ht="12.75" customHeight="1" outlineLevel="3" x14ac:dyDescent="0.3">
      <c r="A458" s="19" t="s">
        <v>1039</v>
      </c>
      <c r="B458" s="19" t="s">
        <v>1040</v>
      </c>
      <c r="C458" s="18" t="s">
        <v>24</v>
      </c>
      <c r="D458" s="18" t="s">
        <v>24</v>
      </c>
      <c r="E458" s="18" t="s">
        <v>24</v>
      </c>
      <c r="F458" s="20" t="str">
        <f t="shared" si="10"/>
        <v>MANUAL</v>
      </c>
      <c r="G458" s="20" t="str">
        <f>IF($F$458="MANUAL",$D$458,IF($F$458="COMPUTED",$C$458,$E$458))</f>
        <v>-</v>
      </c>
      <c r="H458" s="19" t="s">
        <v>1284</v>
      </c>
      <c r="I458" s="19" t="s">
        <v>1023</v>
      </c>
      <c r="J458" s="19" t="s">
        <v>21</v>
      </c>
      <c r="K458" s="19"/>
      <c r="L458" s="19" t="s">
        <v>1001</v>
      </c>
      <c r="M458" s="19" t="s">
        <v>2252</v>
      </c>
      <c r="N458">
        <v>4</v>
      </c>
    </row>
    <row r="459" spans="1:14" ht="12.75" customHeight="1" outlineLevel="3" x14ac:dyDescent="0.3">
      <c r="A459" s="19" t="s">
        <v>1042</v>
      </c>
      <c r="B459" s="19" t="s">
        <v>1043</v>
      </c>
      <c r="C459" s="18" t="s">
        <v>24</v>
      </c>
      <c r="D459" s="18" t="s">
        <v>24</v>
      </c>
      <c r="E459" s="18" t="s">
        <v>24</v>
      </c>
      <c r="F459" s="20" t="str">
        <f t="shared" si="10"/>
        <v>MANUAL</v>
      </c>
      <c r="G459" s="20" t="str">
        <f>IF($F$459="MANUAL",$D$459,IF($F$459="COMPUTED",$C$459,$E$459))</f>
        <v>-</v>
      </c>
      <c r="H459" s="19" t="s">
        <v>1285</v>
      </c>
      <c r="I459" s="19" t="s">
        <v>1023</v>
      </c>
      <c r="J459" s="19" t="s">
        <v>21</v>
      </c>
      <c r="K459" s="19"/>
      <c r="L459" s="19" t="s">
        <v>1001</v>
      </c>
      <c r="M459" s="19" t="s">
        <v>2253</v>
      </c>
      <c r="N459">
        <v>4</v>
      </c>
    </row>
    <row r="460" spans="1:14" ht="12.75" customHeight="1" outlineLevel="3" x14ac:dyDescent="0.3">
      <c r="A460" s="19" t="s">
        <v>1045</v>
      </c>
      <c r="B460" s="19" t="s">
        <v>1046</v>
      </c>
      <c r="C460" s="18" t="s">
        <v>24</v>
      </c>
      <c r="D460" s="18" t="s">
        <v>24</v>
      </c>
      <c r="E460" s="18" t="s">
        <v>24</v>
      </c>
      <c r="F460" s="20" t="str">
        <f t="shared" si="10"/>
        <v>MANUAL</v>
      </c>
      <c r="G460" s="20" t="str">
        <f>IF($F$460="MANUAL",$D$460,IF($F$460="COMPUTED",$C$460,$E$460))</f>
        <v>-</v>
      </c>
      <c r="H460" s="19" t="s">
        <v>1286</v>
      </c>
      <c r="I460" s="19" t="s">
        <v>1023</v>
      </c>
      <c r="J460" s="19" t="s">
        <v>21</v>
      </c>
      <c r="K460" s="19"/>
      <c r="L460" s="19" t="s">
        <v>1001</v>
      </c>
      <c r="M460" s="19" t="s">
        <v>2254</v>
      </c>
      <c r="N460">
        <v>4</v>
      </c>
    </row>
    <row r="461" spans="1:14" ht="12.75" customHeight="1" outlineLevel="2" x14ac:dyDescent="0.3">
      <c r="A461" s="19" t="s">
        <v>1048</v>
      </c>
      <c r="B461" s="19" t="s">
        <v>1049</v>
      </c>
      <c r="C461" s="18" t="s">
        <v>24</v>
      </c>
      <c r="D461" s="12" t="s">
        <v>24</v>
      </c>
      <c r="E461" s="12" t="s">
        <v>24</v>
      </c>
      <c r="F461" s="18" t="s">
        <v>99</v>
      </c>
      <c r="G461" s="20" t="str">
        <f>IF($F$461="MANUAL",$D$461,IF($F$461="COMPUTED",$C$461,$E$461))</f>
        <v>-</v>
      </c>
      <c r="H461" s="19" t="s">
        <v>1287</v>
      </c>
      <c r="I461" s="19" t="s">
        <v>1049</v>
      </c>
      <c r="J461" s="19" t="s">
        <v>21</v>
      </c>
      <c r="K461" s="19"/>
      <c r="L461" s="19" t="s">
        <v>72</v>
      </c>
      <c r="M461" s="19" t="s">
        <v>2255</v>
      </c>
      <c r="N461">
        <v>3</v>
      </c>
    </row>
    <row r="462" spans="1:14" ht="12.75" customHeight="1" outlineLevel="3" x14ac:dyDescent="0.3">
      <c r="A462" s="19" t="s">
        <v>1051</v>
      </c>
      <c r="B462" s="19" t="s">
        <v>1052</v>
      </c>
      <c r="C462" s="18" t="s">
        <v>24</v>
      </c>
      <c r="D462" s="12" t="s">
        <v>24</v>
      </c>
      <c r="E462" s="12" t="s">
        <v>24</v>
      </c>
      <c r="F462" s="18" t="s">
        <v>99</v>
      </c>
      <c r="G462" s="20" t="str">
        <f>IF($F$462="MANUAL",$D$462,IF($F$462="COMPUTED",$C$462,$E$462))</f>
        <v>-</v>
      </c>
      <c r="H462" s="19" t="s">
        <v>1288</v>
      </c>
      <c r="I462" s="19" t="s">
        <v>1054</v>
      </c>
      <c r="J462" s="19"/>
      <c r="K462" s="19"/>
      <c r="L462" s="19" t="s">
        <v>72</v>
      </c>
      <c r="M462" s="19" t="s">
        <v>2256</v>
      </c>
      <c r="N462">
        <v>4</v>
      </c>
    </row>
    <row r="463" spans="1:14" ht="12.75" customHeight="1" outlineLevel="3" x14ac:dyDescent="0.3">
      <c r="A463" s="19" t="s">
        <v>1055</v>
      </c>
      <c r="B463" s="19" t="s">
        <v>1056</v>
      </c>
      <c r="C463" s="18" t="s">
        <v>24</v>
      </c>
      <c r="D463" s="12" t="s">
        <v>24</v>
      </c>
      <c r="E463" s="12" t="s">
        <v>24</v>
      </c>
      <c r="F463" s="18" t="s">
        <v>99</v>
      </c>
      <c r="G463" s="20" t="str">
        <f>IF($F$463="MANUAL",$D$463,IF($F$463="COMPUTED",$C$463,$E$463))</f>
        <v>-</v>
      </c>
      <c r="H463" s="19" t="s">
        <v>1289</v>
      </c>
      <c r="I463" s="19" t="s">
        <v>1054</v>
      </c>
      <c r="J463" s="19"/>
      <c r="K463" s="19"/>
      <c r="L463" s="19" t="s">
        <v>72</v>
      </c>
      <c r="M463" s="19" t="s">
        <v>2257</v>
      </c>
      <c r="N463">
        <v>4</v>
      </c>
    </row>
    <row r="464" spans="1:14" ht="12.75" customHeight="1" outlineLevel="3" x14ac:dyDescent="0.3">
      <c r="A464" s="19" t="s">
        <v>1058</v>
      </c>
      <c r="B464" s="19" t="s">
        <v>1059</v>
      </c>
      <c r="C464" s="18" t="s">
        <v>24</v>
      </c>
      <c r="D464" s="12" t="s">
        <v>24</v>
      </c>
      <c r="E464" s="12" t="s">
        <v>24</v>
      </c>
      <c r="F464" s="18" t="s">
        <v>99</v>
      </c>
      <c r="G464" s="20" t="str">
        <f>IF($F$464="MANUAL",$D$464,IF($F$464="COMPUTED",$C$464,$E$464))</f>
        <v>-</v>
      </c>
      <c r="H464" s="19" t="s">
        <v>1290</v>
      </c>
      <c r="I464" s="19" t="s">
        <v>1054</v>
      </c>
      <c r="J464" s="19"/>
      <c r="K464" s="19"/>
      <c r="L464" s="19" t="s">
        <v>72</v>
      </c>
      <c r="M464" s="19" t="s">
        <v>2258</v>
      </c>
      <c r="N464">
        <v>4</v>
      </c>
    </row>
    <row r="465" spans="1:14" ht="12.75" customHeight="1" x14ac:dyDescent="0.3">
      <c r="A465" s="19" t="s">
        <v>179</v>
      </c>
      <c r="B465" s="19" t="s">
        <v>180</v>
      </c>
      <c r="C465" s="20"/>
      <c r="D465" s="20"/>
      <c r="E465" s="20"/>
      <c r="F465" s="20"/>
      <c r="G465" s="20"/>
      <c r="H465" s="19" t="s">
        <v>180</v>
      </c>
      <c r="I465" s="19"/>
      <c r="J465" s="19" t="s">
        <v>21</v>
      </c>
      <c r="K465" s="19" t="s">
        <v>54</v>
      </c>
      <c r="L465" s="19" t="s">
        <v>67</v>
      </c>
      <c r="M465" s="19" t="s">
        <v>2259</v>
      </c>
      <c r="N465">
        <v>1</v>
      </c>
    </row>
    <row r="466" spans="1:14" ht="12.75" customHeight="1" outlineLevel="1" x14ac:dyDescent="0.3">
      <c r="A466" s="19" t="s">
        <v>35</v>
      </c>
      <c r="B466" s="19" t="s">
        <v>36</v>
      </c>
      <c r="C466" s="18">
        <v>134.80000000000001</v>
      </c>
      <c r="D466" s="18">
        <v>150</v>
      </c>
      <c r="E466" s="18" t="s">
        <v>24</v>
      </c>
      <c r="F466" s="18" t="s">
        <v>99</v>
      </c>
      <c r="G466" s="20">
        <f>IF($F$466="MANUAL",$D$466,IF($F$466="COMPUTED",$C$466,$E$466))</f>
        <v>150</v>
      </c>
      <c r="H466" s="19" t="s">
        <v>509</v>
      </c>
      <c r="I466" s="19" t="s">
        <v>37</v>
      </c>
      <c r="J466" s="19" t="s">
        <v>21</v>
      </c>
      <c r="K466" s="19"/>
      <c r="L466" s="19" t="s">
        <v>72</v>
      </c>
      <c r="M466" s="19" t="s">
        <v>2260</v>
      </c>
      <c r="N466">
        <v>2</v>
      </c>
    </row>
    <row r="467" spans="1:14" ht="12.75" customHeight="1" outlineLevel="1" x14ac:dyDescent="0.3">
      <c r="A467" s="19" t="s">
        <v>38</v>
      </c>
      <c r="B467" s="19" t="s">
        <v>39</v>
      </c>
      <c r="C467" s="18" t="s">
        <v>24</v>
      </c>
      <c r="D467" s="18">
        <v>5</v>
      </c>
      <c r="E467" s="18" t="s">
        <v>24</v>
      </c>
      <c r="F467" s="18" t="s">
        <v>99</v>
      </c>
      <c r="G467" s="20">
        <f>IF($F$467="MANUAL",$D$467,IF($F$467="COMPUTED",$C$467,$E$467))</f>
        <v>5</v>
      </c>
      <c r="H467" s="19" t="s">
        <v>510</v>
      </c>
      <c r="I467" s="19" t="s">
        <v>40</v>
      </c>
      <c r="J467" s="19" t="s">
        <v>21</v>
      </c>
      <c r="K467" s="19"/>
      <c r="L467" s="19" t="s">
        <v>72</v>
      </c>
      <c r="M467" s="19" t="s">
        <v>2261</v>
      </c>
      <c r="N467">
        <v>2</v>
      </c>
    </row>
    <row r="468" spans="1:14" ht="12.75" customHeight="1" outlineLevel="1" x14ac:dyDescent="0.3">
      <c r="A468" s="19" t="s">
        <v>633</v>
      </c>
      <c r="B468" s="19" t="s">
        <v>634</v>
      </c>
      <c r="C468" s="18">
        <v>157.5</v>
      </c>
      <c r="D468" s="18" t="s">
        <v>24</v>
      </c>
      <c r="E468" s="18" t="s">
        <v>24</v>
      </c>
      <c r="F468" s="18" t="s">
        <v>70</v>
      </c>
      <c r="G468" s="20">
        <f>IF($F$468="MANUAL",$D$468,IF($F$468="COMPUTED",$C$468,$E$468))</f>
        <v>157.5</v>
      </c>
      <c r="H468" s="19" t="s">
        <v>651</v>
      </c>
      <c r="I468" s="19" t="s">
        <v>636</v>
      </c>
      <c r="J468" s="19" t="s">
        <v>21</v>
      </c>
      <c r="K468" s="19"/>
      <c r="L468" s="19" t="s">
        <v>72</v>
      </c>
      <c r="M468" s="19" t="s">
        <v>2262</v>
      </c>
      <c r="N468">
        <v>2</v>
      </c>
    </row>
    <row r="469" spans="1:14" ht="12.75" customHeight="1" outlineLevel="1" x14ac:dyDescent="0.3">
      <c r="A469" s="19" t="s">
        <v>68</v>
      </c>
      <c r="B469" s="19"/>
      <c r="C469" s="20"/>
      <c r="D469" s="20"/>
      <c r="E469" s="20"/>
      <c r="F469" s="20"/>
      <c r="G469" s="20"/>
      <c r="H469" s="19"/>
      <c r="I469" s="19"/>
      <c r="J469" s="19"/>
      <c r="K469" s="19"/>
      <c r="L469" s="19" t="s">
        <v>69</v>
      </c>
      <c r="M469" s="19" t="s">
        <v>2263</v>
      </c>
      <c r="N469">
        <v>2</v>
      </c>
    </row>
    <row r="470" spans="1:14" ht="12.75" customHeight="1" outlineLevel="2" x14ac:dyDescent="0.3">
      <c r="A470" s="19" t="s">
        <v>51</v>
      </c>
      <c r="B470" s="19" t="s">
        <v>23</v>
      </c>
      <c r="C470" s="18" t="s">
        <v>24</v>
      </c>
      <c r="D470" s="18">
        <v>11</v>
      </c>
      <c r="E470" s="18" t="s">
        <v>24</v>
      </c>
      <c r="F470" s="18" t="s">
        <v>99</v>
      </c>
      <c r="G470" s="20">
        <f>IF($F$470="MANUAL",$D$470,IF($F$470="COMPUTED",$C$470,$E$470))</f>
        <v>11</v>
      </c>
      <c r="H470" s="19" t="s">
        <v>181</v>
      </c>
      <c r="I470" s="19" t="s">
        <v>25</v>
      </c>
      <c r="J470" s="19" t="s">
        <v>21</v>
      </c>
      <c r="K470" s="19"/>
      <c r="L470" s="19" t="s">
        <v>72</v>
      </c>
      <c r="M470" s="19" t="s">
        <v>2264</v>
      </c>
      <c r="N470">
        <v>3</v>
      </c>
    </row>
    <row r="471" spans="1:14" ht="12.75" customHeight="1" outlineLevel="2" x14ac:dyDescent="0.3">
      <c r="A471" s="19" t="s">
        <v>52</v>
      </c>
      <c r="B471" s="19" t="s">
        <v>26</v>
      </c>
      <c r="C471" s="18" t="s">
        <v>24</v>
      </c>
      <c r="D471" s="18">
        <v>5</v>
      </c>
      <c r="E471" s="18" t="s">
        <v>24</v>
      </c>
      <c r="F471" s="18" t="s">
        <v>99</v>
      </c>
      <c r="G471" s="20">
        <f>IF($F$471="MANUAL",$D$471,IF($F$471="COMPUTED",$C$471,$E$471))</f>
        <v>5</v>
      </c>
      <c r="H471" s="19" t="s">
        <v>182</v>
      </c>
      <c r="I471" s="19" t="s">
        <v>27</v>
      </c>
      <c r="J471" s="19" t="s">
        <v>21</v>
      </c>
      <c r="K471" s="19"/>
      <c r="L471" s="19" t="s">
        <v>72</v>
      </c>
      <c r="M471" s="19" t="s">
        <v>2265</v>
      </c>
      <c r="N471">
        <v>3</v>
      </c>
    </row>
    <row r="472" spans="1:14" ht="12.75" customHeight="1" outlineLevel="2" x14ac:dyDescent="0.3">
      <c r="A472" s="19" t="s">
        <v>53</v>
      </c>
      <c r="B472" s="19" t="s">
        <v>28</v>
      </c>
      <c r="C472" s="18" t="s">
        <v>24</v>
      </c>
      <c r="D472" s="18">
        <v>4.5</v>
      </c>
      <c r="E472" s="18" t="s">
        <v>24</v>
      </c>
      <c r="F472" s="18" t="s">
        <v>99</v>
      </c>
      <c r="G472" s="20">
        <f>IF($F$472="MANUAL",$D$472,IF($F$472="COMPUTED",$C$472,$E$472))</f>
        <v>4.5</v>
      </c>
      <c r="H472" s="19" t="s">
        <v>183</v>
      </c>
      <c r="I472" s="19" t="s">
        <v>29</v>
      </c>
      <c r="J472" s="19" t="s">
        <v>21</v>
      </c>
      <c r="K472" s="19"/>
      <c r="L472" s="19" t="s">
        <v>72</v>
      </c>
      <c r="M472" s="19" t="s">
        <v>2266</v>
      </c>
      <c r="N472">
        <v>3</v>
      </c>
    </row>
    <row r="473" spans="1:14" ht="12.75" customHeight="1" outlineLevel="1" x14ac:dyDescent="0.3">
      <c r="A473" s="19" t="s">
        <v>994</v>
      </c>
      <c r="B473" s="19"/>
      <c r="C473" s="20"/>
      <c r="D473" s="20"/>
      <c r="E473" s="20"/>
      <c r="F473" s="20"/>
      <c r="G473" s="20"/>
      <c r="H473" s="19"/>
      <c r="I473" s="19"/>
      <c r="J473" s="19"/>
      <c r="K473" s="19"/>
      <c r="L473" s="19" t="s">
        <v>69</v>
      </c>
      <c r="M473" s="19" t="s">
        <v>2267</v>
      </c>
      <c r="N473">
        <v>2</v>
      </c>
    </row>
    <row r="474" spans="1:14" ht="12.75" customHeight="1" outlineLevel="2" x14ac:dyDescent="0.3">
      <c r="A474" s="19" t="s">
        <v>1919</v>
      </c>
      <c r="B474" s="19" t="s">
        <v>995</v>
      </c>
      <c r="C474" s="20"/>
      <c r="D474" s="19"/>
      <c r="E474" s="19"/>
      <c r="F474" s="18" t="s">
        <v>99</v>
      </c>
      <c r="G474" s="20"/>
      <c r="H474" s="19" t="s">
        <v>1291</v>
      </c>
      <c r="I474" s="19" t="s">
        <v>995</v>
      </c>
      <c r="J474" s="19" t="s">
        <v>21</v>
      </c>
      <c r="K474" s="19"/>
      <c r="L474" s="19" t="s">
        <v>997</v>
      </c>
      <c r="M474" s="19" t="s">
        <v>2268</v>
      </c>
      <c r="N474">
        <v>3</v>
      </c>
    </row>
    <row r="475" spans="1:14" ht="12.75" customHeight="1" outlineLevel="3" x14ac:dyDescent="0.3">
      <c r="A475" s="19" t="s">
        <v>998</v>
      </c>
      <c r="B475" s="19" t="s">
        <v>999</v>
      </c>
      <c r="C475" s="18" t="s">
        <v>24</v>
      </c>
      <c r="D475" s="18" t="s">
        <v>24</v>
      </c>
      <c r="E475" s="18" t="s">
        <v>24</v>
      </c>
      <c r="F475" s="20" t="str">
        <f>$F$474</f>
        <v>MANUAL</v>
      </c>
      <c r="G475" s="20" t="str">
        <f>IF($F$475="MANUAL",$D$475,IF($F$475="COMPUTED",$C$475,$E$475))</f>
        <v>-</v>
      </c>
      <c r="H475" s="19" t="s">
        <v>1292</v>
      </c>
      <c r="I475" s="19" t="s">
        <v>1921</v>
      </c>
      <c r="J475" s="19" t="s">
        <v>21</v>
      </c>
      <c r="K475" s="19"/>
      <c r="L475" s="19" t="s">
        <v>1001</v>
      </c>
      <c r="M475" s="19" t="s">
        <v>2269</v>
      </c>
      <c r="N475">
        <v>4</v>
      </c>
    </row>
    <row r="476" spans="1:14" ht="12.75" customHeight="1" outlineLevel="3" x14ac:dyDescent="0.3">
      <c r="A476" s="19" t="s">
        <v>1002</v>
      </c>
      <c r="B476" s="19" t="s">
        <v>1003</v>
      </c>
      <c r="C476" s="18" t="s">
        <v>24</v>
      </c>
      <c r="D476" s="18" t="s">
        <v>24</v>
      </c>
      <c r="E476" s="18" t="s">
        <v>24</v>
      </c>
      <c r="F476" s="20" t="str">
        <f>$F$474</f>
        <v>MANUAL</v>
      </c>
      <c r="G476" s="20" t="str">
        <f>IF($F$476="MANUAL",$D$476,IF($F$476="COMPUTED",$C$476,$E$476))</f>
        <v>-</v>
      </c>
      <c r="H476" s="19" t="s">
        <v>1293</v>
      </c>
      <c r="I476" s="19" t="s">
        <v>1923</v>
      </c>
      <c r="J476" s="19" t="s">
        <v>21</v>
      </c>
      <c r="K476" s="19"/>
      <c r="L476" s="19" t="s">
        <v>1001</v>
      </c>
      <c r="M476" s="19" t="s">
        <v>2270</v>
      </c>
      <c r="N476">
        <v>4</v>
      </c>
    </row>
    <row r="477" spans="1:14" ht="12.75" customHeight="1" outlineLevel="3" x14ac:dyDescent="0.3">
      <c r="A477" s="19" t="s">
        <v>1005</v>
      </c>
      <c r="B477" s="19" t="s">
        <v>1006</v>
      </c>
      <c r="C477" s="18" t="s">
        <v>24</v>
      </c>
      <c r="D477" s="18" t="s">
        <v>24</v>
      </c>
      <c r="E477" s="18" t="s">
        <v>24</v>
      </c>
      <c r="F477" s="20" t="str">
        <f>$F$474</f>
        <v>MANUAL</v>
      </c>
      <c r="G477" s="20" t="str">
        <f>IF($F$477="MANUAL",$D$477,IF($F$477="COMPUTED",$C$477,$E$477))</f>
        <v>-</v>
      </c>
      <c r="H477" s="19" t="s">
        <v>1294</v>
      </c>
      <c r="I477" s="19" t="s">
        <v>1925</v>
      </c>
      <c r="J477" s="19" t="s">
        <v>21</v>
      </c>
      <c r="K477" s="19"/>
      <c r="L477" s="19" t="s">
        <v>1001</v>
      </c>
      <c r="M477" s="19" t="s">
        <v>2271</v>
      </c>
      <c r="N477">
        <v>4</v>
      </c>
    </row>
    <row r="478" spans="1:14" ht="12.75" customHeight="1" outlineLevel="2" x14ac:dyDescent="0.3">
      <c r="A478" s="19" t="s">
        <v>1008</v>
      </c>
      <c r="B478" s="19" t="s">
        <v>1009</v>
      </c>
      <c r="C478" s="18" t="s">
        <v>24</v>
      </c>
      <c r="D478" s="18" t="s">
        <v>24</v>
      </c>
      <c r="E478" s="18" t="s">
        <v>24</v>
      </c>
      <c r="F478" s="18" t="s">
        <v>99</v>
      </c>
      <c r="G478" s="20" t="str">
        <f>IF($F$478="MANUAL",$D$478,IF($F$478="COMPUTED",$C$478,$E$478))</f>
        <v>-</v>
      </c>
      <c r="H478" s="19" t="s">
        <v>1295</v>
      </c>
      <c r="I478" s="19" t="s">
        <v>1011</v>
      </c>
      <c r="J478" s="19" t="s">
        <v>21</v>
      </c>
      <c r="K478" s="19"/>
      <c r="L478" s="19" t="s">
        <v>72</v>
      </c>
      <c r="M478" s="19" t="s">
        <v>2272</v>
      </c>
      <c r="N478">
        <v>3</v>
      </c>
    </row>
    <row r="479" spans="1:14" ht="12.75" customHeight="1" outlineLevel="2" x14ac:dyDescent="0.3">
      <c r="A479" s="19" t="s">
        <v>1012</v>
      </c>
      <c r="B479" s="19" t="s">
        <v>1013</v>
      </c>
      <c r="C479" s="18" t="s">
        <v>24</v>
      </c>
      <c r="D479" s="18" t="s">
        <v>24</v>
      </c>
      <c r="E479" s="18" t="s">
        <v>24</v>
      </c>
      <c r="F479" s="18" t="s">
        <v>99</v>
      </c>
      <c r="G479" s="20" t="str">
        <f>IF($F$479="MANUAL",$D$479,IF($F$479="COMPUTED",$C$479,$E$479))</f>
        <v>-</v>
      </c>
      <c r="H479" s="19" t="s">
        <v>1296</v>
      </c>
      <c r="I479" s="19" t="s">
        <v>1015</v>
      </c>
      <c r="J479" s="19" t="s">
        <v>21</v>
      </c>
      <c r="K479" s="19"/>
      <c r="L479" s="19" t="s">
        <v>72</v>
      </c>
      <c r="M479" s="19" t="s">
        <v>2273</v>
      </c>
      <c r="N479">
        <v>3</v>
      </c>
    </row>
    <row r="480" spans="1:14" ht="12.75" customHeight="1" outlineLevel="2" x14ac:dyDescent="0.3">
      <c r="A480" s="19" t="s">
        <v>989</v>
      </c>
      <c r="B480" s="19" t="s">
        <v>32</v>
      </c>
      <c r="C480" s="18" t="s">
        <v>24</v>
      </c>
      <c r="D480" s="18" t="s">
        <v>24</v>
      </c>
      <c r="E480" s="18" t="s">
        <v>24</v>
      </c>
      <c r="F480" s="18" t="s">
        <v>99</v>
      </c>
      <c r="G480" s="20" t="str">
        <f>IF($F$480="MANUAL",$D$480,IF($F$480="COMPUTED",$C$480,$E$480))</f>
        <v>-</v>
      </c>
      <c r="H480" s="19" t="s">
        <v>1297</v>
      </c>
      <c r="I480" s="19" t="s">
        <v>33</v>
      </c>
      <c r="J480" s="19" t="s">
        <v>21</v>
      </c>
      <c r="K480" s="19"/>
      <c r="L480" s="19" t="s">
        <v>72</v>
      </c>
      <c r="M480" s="19" t="s">
        <v>2274</v>
      </c>
      <c r="N480">
        <v>3</v>
      </c>
    </row>
    <row r="481" spans="1:14" ht="12.75" customHeight="1" outlineLevel="2" x14ac:dyDescent="0.3">
      <c r="A481" s="19" t="s">
        <v>1017</v>
      </c>
      <c r="B481" s="19" t="s">
        <v>1018</v>
      </c>
      <c r="C481" s="20"/>
      <c r="D481" s="19"/>
      <c r="E481" s="19"/>
      <c r="F481" s="18" t="s">
        <v>99</v>
      </c>
      <c r="G481" s="20"/>
      <c r="H481" s="19" t="s">
        <v>1298</v>
      </c>
      <c r="I481" s="19" t="s">
        <v>1018</v>
      </c>
      <c r="J481" s="19" t="s">
        <v>21</v>
      </c>
      <c r="K481" s="19"/>
      <c r="L481" s="19" t="s">
        <v>997</v>
      </c>
      <c r="M481" s="19" t="s">
        <v>2275</v>
      </c>
      <c r="N481">
        <v>3</v>
      </c>
    </row>
    <row r="482" spans="1:14" ht="12.75" customHeight="1" outlineLevel="3" x14ac:dyDescent="0.3">
      <c r="A482" s="19" t="s">
        <v>1020</v>
      </c>
      <c r="B482" s="19" t="s">
        <v>1021</v>
      </c>
      <c r="C482" s="18" t="s">
        <v>24</v>
      </c>
      <c r="D482" s="18" t="s">
        <v>24</v>
      </c>
      <c r="E482" s="18" t="s">
        <v>24</v>
      </c>
      <c r="F482" s="20" t="str">
        <f t="shared" ref="F482:F490" si="11">$F$481</f>
        <v>MANUAL</v>
      </c>
      <c r="G482" s="20" t="str">
        <f>IF($F$482="MANUAL",$D$482,IF($F$482="COMPUTED",$C$482,$E$482))</f>
        <v>-</v>
      </c>
      <c r="H482" s="19" t="s">
        <v>1299</v>
      </c>
      <c r="I482" s="19" t="s">
        <v>1023</v>
      </c>
      <c r="J482" s="19" t="s">
        <v>21</v>
      </c>
      <c r="K482" s="19"/>
      <c r="L482" s="19" t="s">
        <v>1001</v>
      </c>
      <c r="M482" s="19" t="s">
        <v>2276</v>
      </c>
      <c r="N482">
        <v>4</v>
      </c>
    </row>
    <row r="483" spans="1:14" ht="12.75" customHeight="1" outlineLevel="3" x14ac:dyDescent="0.3">
      <c r="A483" s="19" t="s">
        <v>1024</v>
      </c>
      <c r="B483" s="19" t="s">
        <v>1025</v>
      </c>
      <c r="C483" s="18" t="s">
        <v>24</v>
      </c>
      <c r="D483" s="18" t="s">
        <v>24</v>
      </c>
      <c r="E483" s="18" t="s">
        <v>24</v>
      </c>
      <c r="F483" s="20" t="str">
        <f t="shared" si="11"/>
        <v>MANUAL</v>
      </c>
      <c r="G483" s="20" t="str">
        <f>IF($F$483="MANUAL",$D$483,IF($F$483="COMPUTED",$C$483,$E$483))</f>
        <v>-</v>
      </c>
      <c r="H483" s="19" t="s">
        <v>1300</v>
      </c>
      <c r="I483" s="19" t="s">
        <v>1023</v>
      </c>
      <c r="J483" s="19" t="s">
        <v>21</v>
      </c>
      <c r="K483" s="19"/>
      <c r="L483" s="19" t="s">
        <v>1001</v>
      </c>
      <c r="M483" s="19" t="s">
        <v>2277</v>
      </c>
      <c r="N483">
        <v>4</v>
      </c>
    </row>
    <row r="484" spans="1:14" ht="12.75" customHeight="1" outlineLevel="3" x14ac:dyDescent="0.3">
      <c r="A484" s="19" t="s">
        <v>1027</v>
      </c>
      <c r="B484" s="19" t="s">
        <v>1028</v>
      </c>
      <c r="C484" s="18" t="s">
        <v>24</v>
      </c>
      <c r="D484" s="18" t="s">
        <v>24</v>
      </c>
      <c r="E484" s="18" t="s">
        <v>24</v>
      </c>
      <c r="F484" s="20" t="str">
        <f t="shared" si="11"/>
        <v>MANUAL</v>
      </c>
      <c r="G484" s="20" t="str">
        <f>IF($F$484="MANUAL",$D$484,IF($F$484="COMPUTED",$C$484,$E$484))</f>
        <v>-</v>
      </c>
      <c r="H484" s="19" t="s">
        <v>1301</v>
      </c>
      <c r="I484" s="19" t="s">
        <v>1023</v>
      </c>
      <c r="J484" s="19" t="s">
        <v>21</v>
      </c>
      <c r="K484" s="19"/>
      <c r="L484" s="19" t="s">
        <v>1001</v>
      </c>
      <c r="M484" s="19" t="s">
        <v>2278</v>
      </c>
      <c r="N484">
        <v>4</v>
      </c>
    </row>
    <row r="485" spans="1:14" ht="12.75" customHeight="1" outlineLevel="3" x14ac:dyDescent="0.3">
      <c r="A485" s="19" t="s">
        <v>1030</v>
      </c>
      <c r="B485" s="19" t="s">
        <v>1031</v>
      </c>
      <c r="C485" s="18" t="s">
        <v>24</v>
      </c>
      <c r="D485" s="18" t="s">
        <v>24</v>
      </c>
      <c r="E485" s="18" t="s">
        <v>24</v>
      </c>
      <c r="F485" s="20" t="str">
        <f t="shared" si="11"/>
        <v>MANUAL</v>
      </c>
      <c r="G485" s="20" t="str">
        <f>IF($F$485="MANUAL",$D$485,IF($F$485="COMPUTED",$C$485,$E$485))</f>
        <v>-</v>
      </c>
      <c r="H485" s="19" t="s">
        <v>1302</v>
      </c>
      <c r="I485" s="19" t="s">
        <v>1023</v>
      </c>
      <c r="J485" s="19" t="s">
        <v>21</v>
      </c>
      <c r="K485" s="19"/>
      <c r="L485" s="19" t="s">
        <v>1001</v>
      </c>
      <c r="M485" s="19" t="s">
        <v>2279</v>
      </c>
      <c r="N485">
        <v>4</v>
      </c>
    </row>
    <row r="486" spans="1:14" ht="12.75" customHeight="1" outlineLevel="3" x14ac:dyDescent="0.3">
      <c r="A486" s="19" t="s">
        <v>1033</v>
      </c>
      <c r="B486" s="19" t="s">
        <v>1034</v>
      </c>
      <c r="C486" s="18" t="s">
        <v>24</v>
      </c>
      <c r="D486" s="18" t="s">
        <v>24</v>
      </c>
      <c r="E486" s="18" t="s">
        <v>24</v>
      </c>
      <c r="F486" s="20" t="str">
        <f t="shared" si="11"/>
        <v>MANUAL</v>
      </c>
      <c r="G486" s="20" t="str">
        <f>IF($F$486="MANUAL",$D$486,IF($F$486="COMPUTED",$C$486,$E$486))</f>
        <v>-</v>
      </c>
      <c r="H486" s="19" t="s">
        <v>1303</v>
      </c>
      <c r="I486" s="19" t="s">
        <v>1023</v>
      </c>
      <c r="J486" s="19" t="s">
        <v>21</v>
      </c>
      <c r="K486" s="19"/>
      <c r="L486" s="19" t="s">
        <v>1001</v>
      </c>
      <c r="M486" s="19" t="s">
        <v>2280</v>
      </c>
      <c r="N486">
        <v>4</v>
      </c>
    </row>
    <row r="487" spans="1:14" ht="12.75" customHeight="1" outlineLevel="3" x14ac:dyDescent="0.3">
      <c r="A487" s="19" t="s">
        <v>1036</v>
      </c>
      <c r="B487" s="19" t="s">
        <v>1037</v>
      </c>
      <c r="C487" s="18" t="s">
        <v>24</v>
      </c>
      <c r="D487" s="18" t="s">
        <v>24</v>
      </c>
      <c r="E487" s="18" t="s">
        <v>24</v>
      </c>
      <c r="F487" s="20" t="str">
        <f t="shared" si="11"/>
        <v>MANUAL</v>
      </c>
      <c r="G487" s="20" t="str">
        <f>IF($F$487="MANUAL",$D$487,IF($F$487="COMPUTED",$C$487,$E$487))</f>
        <v>-</v>
      </c>
      <c r="H487" s="19" t="s">
        <v>1304</v>
      </c>
      <c r="I487" s="19" t="s">
        <v>1023</v>
      </c>
      <c r="J487" s="19" t="s">
        <v>21</v>
      </c>
      <c r="K487" s="19"/>
      <c r="L487" s="19" t="s">
        <v>1001</v>
      </c>
      <c r="M487" s="19" t="s">
        <v>2281</v>
      </c>
      <c r="N487">
        <v>4</v>
      </c>
    </row>
    <row r="488" spans="1:14" ht="12.75" customHeight="1" outlineLevel="3" x14ac:dyDescent="0.3">
      <c r="A488" s="19" t="s">
        <v>1039</v>
      </c>
      <c r="B488" s="19" t="s">
        <v>1040</v>
      </c>
      <c r="C488" s="18" t="s">
        <v>24</v>
      </c>
      <c r="D488" s="18" t="s">
        <v>24</v>
      </c>
      <c r="E488" s="18" t="s">
        <v>24</v>
      </c>
      <c r="F488" s="20" t="str">
        <f t="shared" si="11"/>
        <v>MANUAL</v>
      </c>
      <c r="G488" s="20" t="str">
        <f>IF($F$488="MANUAL",$D$488,IF($F$488="COMPUTED",$C$488,$E$488))</f>
        <v>-</v>
      </c>
      <c r="H488" s="19" t="s">
        <v>1305</v>
      </c>
      <c r="I488" s="19" t="s">
        <v>1023</v>
      </c>
      <c r="J488" s="19" t="s">
        <v>21</v>
      </c>
      <c r="K488" s="19"/>
      <c r="L488" s="19" t="s">
        <v>1001</v>
      </c>
      <c r="M488" s="19" t="s">
        <v>2282</v>
      </c>
      <c r="N488">
        <v>4</v>
      </c>
    </row>
    <row r="489" spans="1:14" ht="12.75" customHeight="1" outlineLevel="3" x14ac:dyDescent="0.3">
      <c r="A489" s="19" t="s">
        <v>1042</v>
      </c>
      <c r="B489" s="19" t="s">
        <v>1043</v>
      </c>
      <c r="C489" s="18" t="s">
        <v>24</v>
      </c>
      <c r="D489" s="18" t="s">
        <v>24</v>
      </c>
      <c r="E489" s="18" t="s">
        <v>24</v>
      </c>
      <c r="F489" s="20" t="str">
        <f t="shared" si="11"/>
        <v>MANUAL</v>
      </c>
      <c r="G489" s="20" t="str">
        <f>IF($F$489="MANUAL",$D$489,IF($F$489="COMPUTED",$C$489,$E$489))</f>
        <v>-</v>
      </c>
      <c r="H489" s="19" t="s">
        <v>1306</v>
      </c>
      <c r="I489" s="19" t="s">
        <v>1023</v>
      </c>
      <c r="J489" s="19" t="s">
        <v>21</v>
      </c>
      <c r="K489" s="19"/>
      <c r="L489" s="19" t="s">
        <v>1001</v>
      </c>
      <c r="M489" s="19" t="s">
        <v>2283</v>
      </c>
      <c r="N489">
        <v>4</v>
      </c>
    </row>
    <row r="490" spans="1:14" ht="12.75" customHeight="1" outlineLevel="3" x14ac:dyDescent="0.3">
      <c r="A490" s="19" t="s">
        <v>1045</v>
      </c>
      <c r="B490" s="19" t="s">
        <v>1046</v>
      </c>
      <c r="C490" s="18" t="s">
        <v>24</v>
      </c>
      <c r="D490" s="18" t="s">
        <v>24</v>
      </c>
      <c r="E490" s="18" t="s">
        <v>24</v>
      </c>
      <c r="F490" s="20" t="str">
        <f t="shared" si="11"/>
        <v>MANUAL</v>
      </c>
      <c r="G490" s="20" t="str">
        <f>IF($F$490="MANUAL",$D$490,IF($F$490="COMPUTED",$C$490,$E$490))</f>
        <v>-</v>
      </c>
      <c r="H490" s="19" t="s">
        <v>1307</v>
      </c>
      <c r="I490" s="19" t="s">
        <v>1023</v>
      </c>
      <c r="J490" s="19" t="s">
        <v>21</v>
      </c>
      <c r="K490" s="19"/>
      <c r="L490" s="19" t="s">
        <v>1001</v>
      </c>
      <c r="M490" s="19" t="s">
        <v>2284</v>
      </c>
      <c r="N490">
        <v>4</v>
      </c>
    </row>
    <row r="491" spans="1:14" ht="12.75" customHeight="1" outlineLevel="2" x14ac:dyDescent="0.3">
      <c r="A491" s="19" t="s">
        <v>1048</v>
      </c>
      <c r="B491" s="19" t="s">
        <v>1049</v>
      </c>
      <c r="C491" s="18" t="s">
        <v>24</v>
      </c>
      <c r="D491" s="12" t="s">
        <v>24</v>
      </c>
      <c r="E491" s="12" t="s">
        <v>24</v>
      </c>
      <c r="F491" s="18" t="s">
        <v>99</v>
      </c>
      <c r="G491" s="20" t="str">
        <f>IF($F$491="MANUAL",$D$491,IF($F$491="COMPUTED",$C$491,$E$491))</f>
        <v>-</v>
      </c>
      <c r="H491" s="19" t="s">
        <v>1308</v>
      </c>
      <c r="I491" s="19" t="s">
        <v>1049</v>
      </c>
      <c r="J491" s="19" t="s">
        <v>21</v>
      </c>
      <c r="K491" s="19"/>
      <c r="L491" s="19" t="s">
        <v>72</v>
      </c>
      <c r="M491" s="19" t="s">
        <v>2285</v>
      </c>
      <c r="N491">
        <v>3</v>
      </c>
    </row>
    <row r="492" spans="1:14" ht="12.75" customHeight="1" outlineLevel="3" x14ac:dyDescent="0.3">
      <c r="A492" s="19" t="s">
        <v>1051</v>
      </c>
      <c r="B492" s="19" t="s">
        <v>1052</v>
      </c>
      <c r="C492" s="18" t="s">
        <v>24</v>
      </c>
      <c r="D492" s="12" t="s">
        <v>24</v>
      </c>
      <c r="E492" s="12" t="s">
        <v>24</v>
      </c>
      <c r="F492" s="18" t="s">
        <v>99</v>
      </c>
      <c r="G492" s="20" t="str">
        <f>IF($F$492="MANUAL",$D$492,IF($F$492="COMPUTED",$C$492,$E$492))</f>
        <v>-</v>
      </c>
      <c r="H492" s="19" t="s">
        <v>1309</v>
      </c>
      <c r="I492" s="19" t="s">
        <v>1054</v>
      </c>
      <c r="J492" s="19"/>
      <c r="K492" s="19"/>
      <c r="L492" s="19" t="s">
        <v>72</v>
      </c>
      <c r="M492" s="19" t="s">
        <v>2286</v>
      </c>
      <c r="N492">
        <v>4</v>
      </c>
    </row>
    <row r="493" spans="1:14" ht="12.75" customHeight="1" outlineLevel="3" x14ac:dyDescent="0.3">
      <c r="A493" s="19" t="s">
        <v>1055</v>
      </c>
      <c r="B493" s="19" t="s">
        <v>1056</v>
      </c>
      <c r="C493" s="18" t="s">
        <v>24</v>
      </c>
      <c r="D493" s="12" t="s">
        <v>24</v>
      </c>
      <c r="E493" s="12" t="s">
        <v>24</v>
      </c>
      <c r="F493" s="18" t="s">
        <v>99</v>
      </c>
      <c r="G493" s="20" t="str">
        <f>IF($F$493="MANUAL",$D$493,IF($F$493="COMPUTED",$C$493,$E$493))</f>
        <v>-</v>
      </c>
      <c r="H493" s="19" t="s">
        <v>1310</v>
      </c>
      <c r="I493" s="19" t="s">
        <v>1054</v>
      </c>
      <c r="J493" s="19"/>
      <c r="K493" s="19"/>
      <c r="L493" s="19" t="s">
        <v>72</v>
      </c>
      <c r="M493" s="19" t="s">
        <v>2287</v>
      </c>
      <c r="N493">
        <v>4</v>
      </c>
    </row>
    <row r="494" spans="1:14" ht="12.75" customHeight="1" outlineLevel="3" x14ac:dyDescent="0.3">
      <c r="A494" s="19" t="s">
        <v>1058</v>
      </c>
      <c r="B494" s="19" t="s">
        <v>1059</v>
      </c>
      <c r="C494" s="18" t="s">
        <v>24</v>
      </c>
      <c r="D494" s="12" t="s">
        <v>24</v>
      </c>
      <c r="E494" s="12" t="s">
        <v>24</v>
      </c>
      <c r="F494" s="18" t="s">
        <v>99</v>
      </c>
      <c r="G494" s="20" t="str">
        <f>IF($F$494="MANUAL",$D$494,IF($F$494="COMPUTED",$C$494,$E$494))</f>
        <v>-</v>
      </c>
      <c r="H494" s="19" t="s">
        <v>1311</v>
      </c>
      <c r="I494" s="19" t="s">
        <v>1054</v>
      </c>
      <c r="J494" s="19"/>
      <c r="K494" s="19"/>
      <c r="L494" s="19" t="s">
        <v>72</v>
      </c>
      <c r="M494" s="19" t="s">
        <v>2288</v>
      </c>
      <c r="N494">
        <v>4</v>
      </c>
    </row>
    <row r="495" spans="1:14" ht="12.75" customHeight="1" x14ac:dyDescent="0.3">
      <c r="A495" s="19" t="s">
        <v>184</v>
      </c>
      <c r="B495" s="19" t="s">
        <v>185</v>
      </c>
      <c r="C495" s="20"/>
      <c r="D495" s="20"/>
      <c r="E495" s="20"/>
      <c r="F495" s="20"/>
      <c r="G495" s="20"/>
      <c r="H495" s="19" t="s">
        <v>185</v>
      </c>
      <c r="I495" s="19"/>
      <c r="J495" s="19" t="s">
        <v>21</v>
      </c>
      <c r="K495" s="19" t="s">
        <v>54</v>
      </c>
      <c r="L495" s="19" t="s">
        <v>67</v>
      </c>
      <c r="M495" s="19" t="s">
        <v>2289</v>
      </c>
      <c r="N495">
        <v>1</v>
      </c>
    </row>
    <row r="496" spans="1:14" ht="12.75" customHeight="1" outlineLevel="1" x14ac:dyDescent="0.3">
      <c r="A496" s="19" t="s">
        <v>35</v>
      </c>
      <c r="B496" s="19" t="s">
        <v>36</v>
      </c>
      <c r="C496" s="18">
        <v>4484.2</v>
      </c>
      <c r="D496" s="18">
        <v>4500</v>
      </c>
      <c r="E496" s="18" t="s">
        <v>24</v>
      </c>
      <c r="F496" s="18" t="s">
        <v>99</v>
      </c>
      <c r="G496" s="20">
        <f>IF($F$496="MANUAL",$D$496,IF($F$496="COMPUTED",$C$496,$E$496))</f>
        <v>4500</v>
      </c>
      <c r="H496" s="19" t="s">
        <v>511</v>
      </c>
      <c r="I496" s="19" t="s">
        <v>37</v>
      </c>
      <c r="J496" s="19" t="s">
        <v>21</v>
      </c>
      <c r="K496" s="19"/>
      <c r="L496" s="19" t="s">
        <v>72</v>
      </c>
      <c r="M496" s="19" t="s">
        <v>2290</v>
      </c>
      <c r="N496">
        <v>2</v>
      </c>
    </row>
    <row r="497" spans="1:14" ht="12.75" customHeight="1" outlineLevel="1" x14ac:dyDescent="0.3">
      <c r="A497" s="19" t="s">
        <v>38</v>
      </c>
      <c r="B497" s="19" t="s">
        <v>39</v>
      </c>
      <c r="C497" s="18" t="s">
        <v>24</v>
      </c>
      <c r="D497" s="18">
        <v>5</v>
      </c>
      <c r="E497" s="18" t="s">
        <v>24</v>
      </c>
      <c r="F497" s="18" t="s">
        <v>99</v>
      </c>
      <c r="G497" s="20">
        <f>IF($F$497="MANUAL",$D$497,IF($F$497="COMPUTED",$C$497,$E$497))</f>
        <v>5</v>
      </c>
      <c r="H497" s="19" t="s">
        <v>1312</v>
      </c>
      <c r="I497" s="19" t="s">
        <v>40</v>
      </c>
      <c r="J497" s="19" t="s">
        <v>21</v>
      </c>
      <c r="K497" s="19"/>
      <c r="L497" s="19" t="s">
        <v>72</v>
      </c>
      <c r="M497" s="19" t="s">
        <v>2291</v>
      </c>
      <c r="N497">
        <v>2</v>
      </c>
    </row>
    <row r="498" spans="1:14" ht="12.75" customHeight="1" outlineLevel="1" x14ac:dyDescent="0.3">
      <c r="A498" s="19" t="s">
        <v>633</v>
      </c>
      <c r="B498" s="19" t="s">
        <v>634</v>
      </c>
      <c r="C498" s="18">
        <v>4725</v>
      </c>
      <c r="D498" s="18" t="s">
        <v>24</v>
      </c>
      <c r="E498" s="18" t="s">
        <v>24</v>
      </c>
      <c r="F498" s="18" t="s">
        <v>70</v>
      </c>
      <c r="G498" s="20">
        <f>IF($F$498="MANUAL",$D$498,IF($F$498="COMPUTED",$C$498,$E$498))</f>
        <v>4725</v>
      </c>
      <c r="H498" s="19" t="s">
        <v>652</v>
      </c>
      <c r="I498" s="19" t="s">
        <v>636</v>
      </c>
      <c r="J498" s="19" t="s">
        <v>21</v>
      </c>
      <c r="K498" s="19"/>
      <c r="L498" s="19" t="s">
        <v>72</v>
      </c>
      <c r="M498" s="19" t="s">
        <v>2292</v>
      </c>
      <c r="N498">
        <v>2</v>
      </c>
    </row>
    <row r="499" spans="1:14" ht="12.75" customHeight="1" outlineLevel="1" x14ac:dyDescent="0.3">
      <c r="A499" s="19" t="s">
        <v>68</v>
      </c>
      <c r="B499" s="19"/>
      <c r="C499" s="20"/>
      <c r="D499" s="20"/>
      <c r="E499" s="20"/>
      <c r="F499" s="20"/>
      <c r="G499" s="20"/>
      <c r="H499" s="19"/>
      <c r="I499" s="19"/>
      <c r="J499" s="19"/>
      <c r="K499" s="19"/>
      <c r="L499" s="19" t="s">
        <v>69</v>
      </c>
      <c r="M499" s="19" t="s">
        <v>2293</v>
      </c>
      <c r="N499">
        <v>2</v>
      </c>
    </row>
    <row r="500" spans="1:14" ht="12.75" customHeight="1" outlineLevel="2" x14ac:dyDescent="0.3">
      <c r="A500" s="19" t="s">
        <v>51</v>
      </c>
      <c r="B500" s="19" t="s">
        <v>23</v>
      </c>
      <c r="C500" s="18" t="s">
        <v>24</v>
      </c>
      <c r="D500" s="18">
        <v>16.5</v>
      </c>
      <c r="E500" s="18" t="s">
        <v>24</v>
      </c>
      <c r="F500" s="18" t="s">
        <v>99</v>
      </c>
      <c r="G500" s="20">
        <f>IF($F$500="MANUAL",$D$500,IF($F$500="COMPUTED",$C$500,$E$500))</f>
        <v>16.5</v>
      </c>
      <c r="H500" s="19" t="s">
        <v>186</v>
      </c>
      <c r="I500" s="19" t="s">
        <v>25</v>
      </c>
      <c r="J500" s="19" t="s">
        <v>21</v>
      </c>
      <c r="K500" s="19"/>
      <c r="L500" s="19" t="s">
        <v>72</v>
      </c>
      <c r="M500" s="19" t="s">
        <v>2294</v>
      </c>
      <c r="N500">
        <v>3</v>
      </c>
    </row>
    <row r="501" spans="1:14" ht="12.75" customHeight="1" outlineLevel="2" x14ac:dyDescent="0.3">
      <c r="A501" s="19" t="s">
        <v>52</v>
      </c>
      <c r="B501" s="19" t="s">
        <v>26</v>
      </c>
      <c r="C501" s="18" t="s">
        <v>24</v>
      </c>
      <c r="D501" s="18">
        <v>2.5</v>
      </c>
      <c r="E501" s="18" t="s">
        <v>24</v>
      </c>
      <c r="F501" s="18" t="s">
        <v>99</v>
      </c>
      <c r="G501" s="20">
        <f>IF($F$501="MANUAL",$D$501,IF($F$501="COMPUTED",$C$501,$E$501))</f>
        <v>2.5</v>
      </c>
      <c r="H501" s="19" t="s">
        <v>187</v>
      </c>
      <c r="I501" s="19" t="s">
        <v>27</v>
      </c>
      <c r="J501" s="19" t="s">
        <v>21</v>
      </c>
      <c r="K501" s="19"/>
      <c r="L501" s="19" t="s">
        <v>72</v>
      </c>
      <c r="M501" s="19" t="s">
        <v>2295</v>
      </c>
      <c r="N501">
        <v>3</v>
      </c>
    </row>
    <row r="502" spans="1:14" ht="12.75" customHeight="1" outlineLevel="2" x14ac:dyDescent="0.3">
      <c r="A502" s="19" t="s">
        <v>53</v>
      </c>
      <c r="B502" s="19" t="s">
        <v>28</v>
      </c>
      <c r="C502" s="18" t="s">
        <v>24</v>
      </c>
      <c r="D502" s="18">
        <v>4.5</v>
      </c>
      <c r="E502" s="18" t="s">
        <v>24</v>
      </c>
      <c r="F502" s="18" t="s">
        <v>99</v>
      </c>
      <c r="G502" s="20">
        <f>IF($F$502="MANUAL",$D$502,IF($F$502="COMPUTED",$C$502,$E$502))</f>
        <v>4.5</v>
      </c>
      <c r="H502" s="19" t="s">
        <v>188</v>
      </c>
      <c r="I502" s="19" t="s">
        <v>29</v>
      </c>
      <c r="J502" s="19" t="s">
        <v>21</v>
      </c>
      <c r="K502" s="19"/>
      <c r="L502" s="19" t="s">
        <v>72</v>
      </c>
      <c r="M502" s="19" t="s">
        <v>2296</v>
      </c>
      <c r="N502">
        <v>3</v>
      </c>
    </row>
    <row r="503" spans="1:14" ht="12.75" customHeight="1" outlineLevel="1" x14ac:dyDescent="0.3">
      <c r="A503" s="19" t="s">
        <v>994</v>
      </c>
      <c r="B503" s="19"/>
      <c r="C503" s="20"/>
      <c r="D503" s="20"/>
      <c r="E503" s="20"/>
      <c r="F503" s="20"/>
      <c r="G503" s="20"/>
      <c r="H503" s="19"/>
      <c r="I503" s="19"/>
      <c r="J503" s="19"/>
      <c r="K503" s="19"/>
      <c r="L503" s="19" t="s">
        <v>69</v>
      </c>
      <c r="M503" s="19" t="s">
        <v>2297</v>
      </c>
      <c r="N503">
        <v>2</v>
      </c>
    </row>
    <row r="504" spans="1:14" ht="12.75" customHeight="1" outlineLevel="2" x14ac:dyDescent="0.3">
      <c r="A504" s="19" t="s">
        <v>1919</v>
      </c>
      <c r="B504" s="19" t="s">
        <v>995</v>
      </c>
      <c r="C504" s="20"/>
      <c r="D504" s="19"/>
      <c r="E504" s="19"/>
      <c r="F504" s="18" t="s">
        <v>99</v>
      </c>
      <c r="G504" s="20"/>
      <c r="H504" s="19" t="s">
        <v>1313</v>
      </c>
      <c r="I504" s="19" t="s">
        <v>995</v>
      </c>
      <c r="J504" s="19" t="s">
        <v>21</v>
      </c>
      <c r="K504" s="19"/>
      <c r="L504" s="19" t="s">
        <v>997</v>
      </c>
      <c r="M504" s="19" t="s">
        <v>2298</v>
      </c>
      <c r="N504">
        <v>3</v>
      </c>
    </row>
    <row r="505" spans="1:14" ht="12.75" customHeight="1" outlineLevel="3" x14ac:dyDescent="0.3">
      <c r="A505" s="19" t="s">
        <v>998</v>
      </c>
      <c r="B505" s="19" t="s">
        <v>999</v>
      </c>
      <c r="C505" s="18" t="s">
        <v>24</v>
      </c>
      <c r="D505" s="18" t="s">
        <v>24</v>
      </c>
      <c r="E505" s="18" t="s">
        <v>24</v>
      </c>
      <c r="F505" s="20" t="str">
        <f>$F$504</f>
        <v>MANUAL</v>
      </c>
      <c r="G505" s="20" t="str">
        <f>IF($F$505="MANUAL",$D$505,IF($F$505="COMPUTED",$C$505,$E$505))</f>
        <v>-</v>
      </c>
      <c r="H505" s="19" t="s">
        <v>1314</v>
      </c>
      <c r="I505" s="19" t="s">
        <v>1921</v>
      </c>
      <c r="J505" s="19" t="s">
        <v>21</v>
      </c>
      <c r="K505" s="19"/>
      <c r="L505" s="19" t="s">
        <v>1001</v>
      </c>
      <c r="M505" s="19" t="s">
        <v>2299</v>
      </c>
      <c r="N505">
        <v>4</v>
      </c>
    </row>
    <row r="506" spans="1:14" ht="12.75" customHeight="1" outlineLevel="3" x14ac:dyDescent="0.3">
      <c r="A506" s="19" t="s">
        <v>1002</v>
      </c>
      <c r="B506" s="19" t="s">
        <v>1003</v>
      </c>
      <c r="C506" s="18" t="s">
        <v>24</v>
      </c>
      <c r="D506" s="18" t="s">
        <v>24</v>
      </c>
      <c r="E506" s="18" t="s">
        <v>24</v>
      </c>
      <c r="F506" s="20" t="str">
        <f>$F$504</f>
        <v>MANUAL</v>
      </c>
      <c r="G506" s="20" t="str">
        <f>IF($F$506="MANUAL",$D$506,IF($F$506="COMPUTED",$C$506,$E$506))</f>
        <v>-</v>
      </c>
      <c r="H506" s="19" t="s">
        <v>1315</v>
      </c>
      <c r="I506" s="19" t="s">
        <v>1923</v>
      </c>
      <c r="J506" s="19" t="s">
        <v>21</v>
      </c>
      <c r="K506" s="19"/>
      <c r="L506" s="19" t="s">
        <v>1001</v>
      </c>
      <c r="M506" s="19" t="s">
        <v>2300</v>
      </c>
      <c r="N506">
        <v>4</v>
      </c>
    </row>
    <row r="507" spans="1:14" ht="12.75" customHeight="1" outlineLevel="3" x14ac:dyDescent="0.3">
      <c r="A507" s="19" t="s">
        <v>1005</v>
      </c>
      <c r="B507" s="19" t="s">
        <v>1006</v>
      </c>
      <c r="C507" s="18" t="s">
        <v>24</v>
      </c>
      <c r="D507" s="18" t="s">
        <v>24</v>
      </c>
      <c r="E507" s="18" t="s">
        <v>24</v>
      </c>
      <c r="F507" s="20" t="str">
        <f>$F$504</f>
        <v>MANUAL</v>
      </c>
      <c r="G507" s="20" t="str">
        <f>IF($F$507="MANUAL",$D$507,IF($F$507="COMPUTED",$C$507,$E$507))</f>
        <v>-</v>
      </c>
      <c r="H507" s="19" t="s">
        <v>1316</v>
      </c>
      <c r="I507" s="19" t="s">
        <v>1925</v>
      </c>
      <c r="J507" s="19" t="s">
        <v>21</v>
      </c>
      <c r="K507" s="19"/>
      <c r="L507" s="19" t="s">
        <v>1001</v>
      </c>
      <c r="M507" s="19" t="s">
        <v>2301</v>
      </c>
      <c r="N507">
        <v>4</v>
      </c>
    </row>
    <row r="508" spans="1:14" ht="12.75" customHeight="1" outlineLevel="2" x14ac:dyDescent="0.3">
      <c r="A508" s="19" t="s">
        <v>1008</v>
      </c>
      <c r="B508" s="19" t="s">
        <v>1009</v>
      </c>
      <c r="C508" s="18" t="s">
        <v>24</v>
      </c>
      <c r="D508" s="18" t="s">
        <v>24</v>
      </c>
      <c r="E508" s="18" t="s">
        <v>24</v>
      </c>
      <c r="F508" s="18" t="s">
        <v>99</v>
      </c>
      <c r="G508" s="20" t="str">
        <f>IF($F$508="MANUAL",$D$508,IF($F$508="COMPUTED",$C$508,$E$508))</f>
        <v>-</v>
      </c>
      <c r="H508" s="19" t="s">
        <v>1317</v>
      </c>
      <c r="I508" s="19" t="s">
        <v>1011</v>
      </c>
      <c r="J508" s="19" t="s">
        <v>21</v>
      </c>
      <c r="K508" s="19"/>
      <c r="L508" s="19" t="s">
        <v>72</v>
      </c>
      <c r="M508" s="19" t="s">
        <v>2302</v>
      </c>
      <c r="N508">
        <v>3</v>
      </c>
    </row>
    <row r="509" spans="1:14" ht="12.75" customHeight="1" outlineLevel="2" x14ac:dyDescent="0.3">
      <c r="A509" s="19" t="s">
        <v>1012</v>
      </c>
      <c r="B509" s="19" t="s">
        <v>1013</v>
      </c>
      <c r="C509" s="18" t="s">
        <v>24</v>
      </c>
      <c r="D509" s="18" t="s">
        <v>24</v>
      </c>
      <c r="E509" s="18" t="s">
        <v>24</v>
      </c>
      <c r="F509" s="18" t="s">
        <v>99</v>
      </c>
      <c r="G509" s="20" t="str">
        <f>IF($F$509="MANUAL",$D$509,IF($F$509="COMPUTED",$C$509,$E$509))</f>
        <v>-</v>
      </c>
      <c r="H509" s="19" t="s">
        <v>1318</v>
      </c>
      <c r="I509" s="19" t="s">
        <v>1015</v>
      </c>
      <c r="J509" s="19" t="s">
        <v>21</v>
      </c>
      <c r="K509" s="19"/>
      <c r="L509" s="19" t="s">
        <v>72</v>
      </c>
      <c r="M509" s="19" t="s">
        <v>2303</v>
      </c>
      <c r="N509">
        <v>3</v>
      </c>
    </row>
    <row r="510" spans="1:14" ht="12.75" customHeight="1" outlineLevel="2" x14ac:dyDescent="0.3">
      <c r="A510" s="19" t="s">
        <v>989</v>
      </c>
      <c r="B510" s="19" t="s">
        <v>32</v>
      </c>
      <c r="C510" s="18" t="s">
        <v>24</v>
      </c>
      <c r="D510" s="18" t="s">
        <v>24</v>
      </c>
      <c r="E510" s="18" t="s">
        <v>24</v>
      </c>
      <c r="F510" s="18" t="s">
        <v>99</v>
      </c>
      <c r="G510" s="20" t="str">
        <f>IF($F$510="MANUAL",$D$510,IF($F$510="COMPUTED",$C$510,$E$510))</f>
        <v>-</v>
      </c>
      <c r="H510" s="19" t="s">
        <v>1319</v>
      </c>
      <c r="I510" s="19" t="s">
        <v>33</v>
      </c>
      <c r="J510" s="19" t="s">
        <v>21</v>
      </c>
      <c r="K510" s="19"/>
      <c r="L510" s="19" t="s">
        <v>72</v>
      </c>
      <c r="M510" s="19" t="s">
        <v>2304</v>
      </c>
      <c r="N510">
        <v>3</v>
      </c>
    </row>
    <row r="511" spans="1:14" ht="12.75" customHeight="1" outlineLevel="2" x14ac:dyDescent="0.3">
      <c r="A511" s="19" t="s">
        <v>1017</v>
      </c>
      <c r="B511" s="19" t="s">
        <v>1018</v>
      </c>
      <c r="C511" s="20"/>
      <c r="D511" s="19"/>
      <c r="E511" s="19"/>
      <c r="F511" s="18" t="s">
        <v>99</v>
      </c>
      <c r="G511" s="20"/>
      <c r="H511" s="19" t="s">
        <v>1320</v>
      </c>
      <c r="I511" s="19" t="s">
        <v>1018</v>
      </c>
      <c r="J511" s="19" t="s">
        <v>21</v>
      </c>
      <c r="K511" s="19"/>
      <c r="L511" s="19" t="s">
        <v>997</v>
      </c>
      <c r="M511" s="19" t="s">
        <v>2305</v>
      </c>
      <c r="N511">
        <v>3</v>
      </c>
    </row>
    <row r="512" spans="1:14" ht="12.75" customHeight="1" outlineLevel="3" x14ac:dyDescent="0.3">
      <c r="A512" s="19" t="s">
        <v>1020</v>
      </c>
      <c r="B512" s="19" t="s">
        <v>1021</v>
      </c>
      <c r="C512" s="18" t="s">
        <v>24</v>
      </c>
      <c r="D512" s="18" t="s">
        <v>24</v>
      </c>
      <c r="E512" s="18" t="s">
        <v>24</v>
      </c>
      <c r="F512" s="20" t="str">
        <f t="shared" ref="F512:F520" si="12">$F$511</f>
        <v>MANUAL</v>
      </c>
      <c r="G512" s="20" t="str">
        <f>IF($F$512="MANUAL",$D$512,IF($F$512="COMPUTED",$C$512,$E$512))</f>
        <v>-</v>
      </c>
      <c r="H512" s="19" t="s">
        <v>1321</v>
      </c>
      <c r="I512" s="19" t="s">
        <v>1023</v>
      </c>
      <c r="J512" s="19" t="s">
        <v>21</v>
      </c>
      <c r="K512" s="19"/>
      <c r="L512" s="19" t="s">
        <v>1001</v>
      </c>
      <c r="M512" s="19" t="s">
        <v>2306</v>
      </c>
      <c r="N512">
        <v>4</v>
      </c>
    </row>
    <row r="513" spans="1:14" ht="12.75" customHeight="1" outlineLevel="3" x14ac:dyDescent="0.3">
      <c r="A513" s="19" t="s">
        <v>1024</v>
      </c>
      <c r="B513" s="19" t="s">
        <v>1025</v>
      </c>
      <c r="C513" s="18" t="s">
        <v>24</v>
      </c>
      <c r="D513" s="18" t="s">
        <v>24</v>
      </c>
      <c r="E513" s="18" t="s">
        <v>24</v>
      </c>
      <c r="F513" s="20" t="str">
        <f t="shared" si="12"/>
        <v>MANUAL</v>
      </c>
      <c r="G513" s="20" t="str">
        <f>IF($F$513="MANUAL",$D$513,IF($F$513="COMPUTED",$C$513,$E$513))</f>
        <v>-</v>
      </c>
      <c r="H513" s="19" t="s">
        <v>1322</v>
      </c>
      <c r="I513" s="19" t="s">
        <v>1023</v>
      </c>
      <c r="J513" s="19" t="s">
        <v>21</v>
      </c>
      <c r="K513" s="19"/>
      <c r="L513" s="19" t="s">
        <v>1001</v>
      </c>
      <c r="M513" s="19" t="s">
        <v>2307</v>
      </c>
      <c r="N513">
        <v>4</v>
      </c>
    </row>
    <row r="514" spans="1:14" ht="12.75" customHeight="1" outlineLevel="3" x14ac:dyDescent="0.3">
      <c r="A514" s="19" t="s">
        <v>1027</v>
      </c>
      <c r="B514" s="19" t="s">
        <v>1028</v>
      </c>
      <c r="C514" s="18" t="s">
        <v>24</v>
      </c>
      <c r="D514" s="18" t="s">
        <v>24</v>
      </c>
      <c r="E514" s="18" t="s">
        <v>24</v>
      </c>
      <c r="F514" s="20" t="str">
        <f t="shared" si="12"/>
        <v>MANUAL</v>
      </c>
      <c r="G514" s="20" t="str">
        <f>IF($F$514="MANUAL",$D$514,IF($F$514="COMPUTED",$C$514,$E$514))</f>
        <v>-</v>
      </c>
      <c r="H514" s="19" t="s">
        <v>1323</v>
      </c>
      <c r="I514" s="19" t="s">
        <v>1023</v>
      </c>
      <c r="J514" s="19" t="s">
        <v>21</v>
      </c>
      <c r="K514" s="19"/>
      <c r="L514" s="19" t="s">
        <v>1001</v>
      </c>
      <c r="M514" s="19" t="s">
        <v>2308</v>
      </c>
      <c r="N514">
        <v>4</v>
      </c>
    </row>
    <row r="515" spans="1:14" ht="12.75" customHeight="1" outlineLevel="3" x14ac:dyDescent="0.3">
      <c r="A515" s="19" t="s">
        <v>1030</v>
      </c>
      <c r="B515" s="19" t="s">
        <v>1031</v>
      </c>
      <c r="C515" s="18" t="s">
        <v>24</v>
      </c>
      <c r="D515" s="18" t="s">
        <v>24</v>
      </c>
      <c r="E515" s="18" t="s">
        <v>24</v>
      </c>
      <c r="F515" s="20" t="str">
        <f t="shared" si="12"/>
        <v>MANUAL</v>
      </c>
      <c r="G515" s="20" t="str">
        <f>IF($F$515="MANUAL",$D$515,IF($F$515="COMPUTED",$C$515,$E$515))</f>
        <v>-</v>
      </c>
      <c r="H515" s="19" t="s">
        <v>1324</v>
      </c>
      <c r="I515" s="19" t="s">
        <v>1023</v>
      </c>
      <c r="J515" s="19" t="s">
        <v>21</v>
      </c>
      <c r="K515" s="19"/>
      <c r="L515" s="19" t="s">
        <v>1001</v>
      </c>
      <c r="M515" s="19" t="s">
        <v>2309</v>
      </c>
      <c r="N515">
        <v>4</v>
      </c>
    </row>
    <row r="516" spans="1:14" ht="12.75" customHeight="1" outlineLevel="3" x14ac:dyDescent="0.3">
      <c r="A516" s="19" t="s">
        <v>1033</v>
      </c>
      <c r="B516" s="19" t="s">
        <v>1034</v>
      </c>
      <c r="C516" s="18" t="s">
        <v>24</v>
      </c>
      <c r="D516" s="18" t="s">
        <v>24</v>
      </c>
      <c r="E516" s="18" t="s">
        <v>24</v>
      </c>
      <c r="F516" s="20" t="str">
        <f t="shared" si="12"/>
        <v>MANUAL</v>
      </c>
      <c r="G516" s="20" t="str">
        <f>IF($F$516="MANUAL",$D$516,IF($F$516="COMPUTED",$C$516,$E$516))</f>
        <v>-</v>
      </c>
      <c r="H516" s="19" t="s">
        <v>1325</v>
      </c>
      <c r="I516" s="19" t="s">
        <v>1023</v>
      </c>
      <c r="J516" s="19" t="s">
        <v>21</v>
      </c>
      <c r="K516" s="19"/>
      <c r="L516" s="19" t="s">
        <v>1001</v>
      </c>
      <c r="M516" s="19" t="s">
        <v>2310</v>
      </c>
      <c r="N516">
        <v>4</v>
      </c>
    </row>
    <row r="517" spans="1:14" ht="12.75" customHeight="1" outlineLevel="3" x14ac:dyDescent="0.3">
      <c r="A517" s="19" t="s">
        <v>1036</v>
      </c>
      <c r="B517" s="19" t="s">
        <v>1037</v>
      </c>
      <c r="C517" s="18" t="s">
        <v>24</v>
      </c>
      <c r="D517" s="18" t="s">
        <v>24</v>
      </c>
      <c r="E517" s="18" t="s">
        <v>24</v>
      </c>
      <c r="F517" s="20" t="str">
        <f t="shared" si="12"/>
        <v>MANUAL</v>
      </c>
      <c r="G517" s="20" t="str">
        <f>IF($F$517="MANUAL",$D$517,IF($F$517="COMPUTED",$C$517,$E$517))</f>
        <v>-</v>
      </c>
      <c r="H517" s="19" t="s">
        <v>1326</v>
      </c>
      <c r="I517" s="19" t="s">
        <v>1023</v>
      </c>
      <c r="J517" s="19" t="s">
        <v>21</v>
      </c>
      <c r="K517" s="19"/>
      <c r="L517" s="19" t="s">
        <v>1001</v>
      </c>
      <c r="M517" s="19" t="s">
        <v>2311</v>
      </c>
      <c r="N517">
        <v>4</v>
      </c>
    </row>
    <row r="518" spans="1:14" ht="12.75" customHeight="1" outlineLevel="3" x14ac:dyDescent="0.3">
      <c r="A518" s="19" t="s">
        <v>1039</v>
      </c>
      <c r="B518" s="19" t="s">
        <v>1040</v>
      </c>
      <c r="C518" s="18" t="s">
        <v>24</v>
      </c>
      <c r="D518" s="18" t="s">
        <v>24</v>
      </c>
      <c r="E518" s="18" t="s">
        <v>24</v>
      </c>
      <c r="F518" s="20" t="str">
        <f t="shared" si="12"/>
        <v>MANUAL</v>
      </c>
      <c r="G518" s="20" t="str">
        <f>IF($F$518="MANUAL",$D$518,IF($F$518="COMPUTED",$C$518,$E$518))</f>
        <v>-</v>
      </c>
      <c r="H518" s="19" t="s">
        <v>1327</v>
      </c>
      <c r="I518" s="19" t="s">
        <v>1023</v>
      </c>
      <c r="J518" s="19" t="s">
        <v>21</v>
      </c>
      <c r="K518" s="19"/>
      <c r="L518" s="19" t="s">
        <v>1001</v>
      </c>
      <c r="M518" s="19" t="s">
        <v>2312</v>
      </c>
      <c r="N518">
        <v>4</v>
      </c>
    </row>
    <row r="519" spans="1:14" ht="12.75" customHeight="1" outlineLevel="3" x14ac:dyDescent="0.3">
      <c r="A519" s="19" t="s">
        <v>1042</v>
      </c>
      <c r="B519" s="19" t="s">
        <v>1043</v>
      </c>
      <c r="C519" s="18" t="s">
        <v>24</v>
      </c>
      <c r="D519" s="18" t="s">
        <v>24</v>
      </c>
      <c r="E519" s="18" t="s">
        <v>24</v>
      </c>
      <c r="F519" s="20" t="str">
        <f t="shared" si="12"/>
        <v>MANUAL</v>
      </c>
      <c r="G519" s="20" t="str">
        <f>IF($F$519="MANUAL",$D$519,IF($F$519="COMPUTED",$C$519,$E$519))</f>
        <v>-</v>
      </c>
      <c r="H519" s="19" t="s">
        <v>1328</v>
      </c>
      <c r="I519" s="19" t="s">
        <v>1023</v>
      </c>
      <c r="J519" s="19" t="s">
        <v>21</v>
      </c>
      <c r="K519" s="19"/>
      <c r="L519" s="19" t="s">
        <v>1001</v>
      </c>
      <c r="M519" s="19" t="s">
        <v>2313</v>
      </c>
      <c r="N519">
        <v>4</v>
      </c>
    </row>
    <row r="520" spans="1:14" ht="12.75" customHeight="1" outlineLevel="3" x14ac:dyDescent="0.3">
      <c r="A520" s="19" t="s">
        <v>1045</v>
      </c>
      <c r="B520" s="19" t="s">
        <v>1046</v>
      </c>
      <c r="C520" s="18" t="s">
        <v>24</v>
      </c>
      <c r="D520" s="18" t="s">
        <v>24</v>
      </c>
      <c r="E520" s="18" t="s">
        <v>24</v>
      </c>
      <c r="F520" s="20" t="str">
        <f t="shared" si="12"/>
        <v>MANUAL</v>
      </c>
      <c r="G520" s="20" t="str">
        <f>IF($F$520="MANUAL",$D$520,IF($F$520="COMPUTED",$C$520,$E$520))</f>
        <v>-</v>
      </c>
      <c r="H520" s="19" t="s">
        <v>1329</v>
      </c>
      <c r="I520" s="19" t="s">
        <v>1023</v>
      </c>
      <c r="J520" s="19" t="s">
        <v>21</v>
      </c>
      <c r="K520" s="19"/>
      <c r="L520" s="19" t="s">
        <v>1001</v>
      </c>
      <c r="M520" s="19" t="s">
        <v>2314</v>
      </c>
      <c r="N520">
        <v>4</v>
      </c>
    </row>
    <row r="521" spans="1:14" ht="12.75" customHeight="1" outlineLevel="2" x14ac:dyDescent="0.3">
      <c r="A521" s="19" t="s">
        <v>1048</v>
      </c>
      <c r="B521" s="19" t="s">
        <v>1049</v>
      </c>
      <c r="C521" s="18" t="s">
        <v>24</v>
      </c>
      <c r="D521" s="12" t="s">
        <v>24</v>
      </c>
      <c r="E521" s="12" t="s">
        <v>24</v>
      </c>
      <c r="F521" s="18" t="s">
        <v>99</v>
      </c>
      <c r="G521" s="20" t="str">
        <f>IF($F$521="MANUAL",$D$521,IF($F$521="COMPUTED",$C$521,$E$521))</f>
        <v>-</v>
      </c>
      <c r="H521" s="19" t="s">
        <v>1330</v>
      </c>
      <c r="I521" s="19" t="s">
        <v>1049</v>
      </c>
      <c r="J521" s="19" t="s">
        <v>21</v>
      </c>
      <c r="K521" s="19"/>
      <c r="L521" s="19" t="s">
        <v>72</v>
      </c>
      <c r="M521" s="19" t="s">
        <v>2315</v>
      </c>
      <c r="N521">
        <v>3</v>
      </c>
    </row>
    <row r="522" spans="1:14" ht="12.75" customHeight="1" outlineLevel="3" x14ac:dyDescent="0.3">
      <c r="A522" s="19" t="s">
        <v>1051</v>
      </c>
      <c r="B522" s="19" t="s">
        <v>1052</v>
      </c>
      <c r="C522" s="18" t="s">
        <v>24</v>
      </c>
      <c r="D522" s="12" t="s">
        <v>24</v>
      </c>
      <c r="E522" s="12" t="s">
        <v>24</v>
      </c>
      <c r="F522" s="18" t="s">
        <v>99</v>
      </c>
      <c r="G522" s="20" t="str">
        <f>IF($F$522="MANUAL",$D$522,IF($F$522="COMPUTED",$C$522,$E$522))</f>
        <v>-</v>
      </c>
      <c r="H522" s="19" t="s">
        <v>1331</v>
      </c>
      <c r="I522" s="19" t="s">
        <v>1054</v>
      </c>
      <c r="J522" s="19"/>
      <c r="K522" s="19"/>
      <c r="L522" s="19" t="s">
        <v>72</v>
      </c>
      <c r="M522" s="19" t="s">
        <v>2316</v>
      </c>
      <c r="N522">
        <v>4</v>
      </c>
    </row>
    <row r="523" spans="1:14" ht="12.75" customHeight="1" outlineLevel="3" x14ac:dyDescent="0.3">
      <c r="A523" s="19" t="s">
        <v>1055</v>
      </c>
      <c r="B523" s="19" t="s">
        <v>1056</v>
      </c>
      <c r="C523" s="18" t="s">
        <v>24</v>
      </c>
      <c r="D523" s="12" t="s">
        <v>24</v>
      </c>
      <c r="E523" s="12" t="s">
        <v>24</v>
      </c>
      <c r="F523" s="18" t="s">
        <v>99</v>
      </c>
      <c r="G523" s="20" t="str">
        <f>IF($F$523="MANUAL",$D$523,IF($F$523="COMPUTED",$C$523,$E$523))</f>
        <v>-</v>
      </c>
      <c r="H523" s="19" t="s">
        <v>1332</v>
      </c>
      <c r="I523" s="19" t="s">
        <v>1054</v>
      </c>
      <c r="J523" s="19"/>
      <c r="K523" s="19"/>
      <c r="L523" s="19" t="s">
        <v>72</v>
      </c>
      <c r="M523" s="19" t="s">
        <v>2317</v>
      </c>
      <c r="N523">
        <v>4</v>
      </c>
    </row>
    <row r="524" spans="1:14" ht="12.75" customHeight="1" outlineLevel="3" x14ac:dyDescent="0.3">
      <c r="A524" s="19" t="s">
        <v>1058</v>
      </c>
      <c r="B524" s="19" t="s">
        <v>1059</v>
      </c>
      <c r="C524" s="18" t="s">
        <v>24</v>
      </c>
      <c r="D524" s="12" t="s">
        <v>24</v>
      </c>
      <c r="E524" s="12" t="s">
        <v>24</v>
      </c>
      <c r="F524" s="18" t="s">
        <v>99</v>
      </c>
      <c r="G524" s="20" t="str">
        <f>IF($F$524="MANUAL",$D$524,IF($F$524="COMPUTED",$C$524,$E$524))</f>
        <v>-</v>
      </c>
      <c r="H524" s="19" t="s">
        <v>1333</v>
      </c>
      <c r="I524" s="19" t="s">
        <v>1054</v>
      </c>
      <c r="J524" s="19"/>
      <c r="K524" s="19"/>
      <c r="L524" s="19" t="s">
        <v>72</v>
      </c>
      <c r="M524" s="19" t="s">
        <v>2318</v>
      </c>
      <c r="N524">
        <v>4</v>
      </c>
    </row>
    <row r="525" spans="1:14" ht="12.75" customHeight="1" x14ac:dyDescent="0.3">
      <c r="A525" s="19" t="s">
        <v>189</v>
      </c>
      <c r="B525" s="19" t="s">
        <v>190</v>
      </c>
      <c r="C525" s="20"/>
      <c r="D525" s="20"/>
      <c r="E525" s="20"/>
      <c r="F525" s="20"/>
      <c r="G525" s="20"/>
      <c r="H525" s="19" t="s">
        <v>190</v>
      </c>
      <c r="I525" s="19"/>
      <c r="J525" s="19" t="s">
        <v>21</v>
      </c>
      <c r="K525" s="19" t="s">
        <v>54</v>
      </c>
      <c r="L525" s="19" t="s">
        <v>67</v>
      </c>
      <c r="M525" s="19" t="s">
        <v>2319</v>
      </c>
      <c r="N525">
        <v>1</v>
      </c>
    </row>
    <row r="526" spans="1:14" ht="12.75" customHeight="1" outlineLevel="1" x14ac:dyDescent="0.3">
      <c r="A526" s="19" t="s">
        <v>35</v>
      </c>
      <c r="B526" s="19" t="s">
        <v>36</v>
      </c>
      <c r="C526" s="18">
        <v>615.5</v>
      </c>
      <c r="D526" s="18">
        <v>600</v>
      </c>
      <c r="E526" s="18" t="s">
        <v>24</v>
      </c>
      <c r="F526" s="18" t="s">
        <v>99</v>
      </c>
      <c r="G526" s="20">
        <f>IF($F$526="MANUAL",$D$526,IF($F$526="COMPUTED",$C$526,$E$526))</f>
        <v>600</v>
      </c>
      <c r="H526" s="19" t="s">
        <v>512</v>
      </c>
      <c r="I526" s="19" t="s">
        <v>37</v>
      </c>
      <c r="J526" s="19" t="s">
        <v>21</v>
      </c>
      <c r="K526" s="19"/>
      <c r="L526" s="19" t="s">
        <v>72</v>
      </c>
      <c r="M526" s="19" t="s">
        <v>2320</v>
      </c>
      <c r="N526">
        <v>2</v>
      </c>
    </row>
    <row r="527" spans="1:14" ht="12.75" customHeight="1" outlineLevel="1" x14ac:dyDescent="0.3">
      <c r="A527" s="19" t="s">
        <v>38</v>
      </c>
      <c r="B527" s="19" t="s">
        <v>39</v>
      </c>
      <c r="C527" s="18" t="s">
        <v>24</v>
      </c>
      <c r="D527" s="18">
        <v>5</v>
      </c>
      <c r="E527" s="18" t="s">
        <v>24</v>
      </c>
      <c r="F527" s="18" t="s">
        <v>99</v>
      </c>
      <c r="G527" s="20">
        <f>IF($F$527="MANUAL",$D$527,IF($F$527="COMPUTED",$C$527,$E$527))</f>
        <v>5</v>
      </c>
      <c r="H527" s="19" t="s">
        <v>1334</v>
      </c>
      <c r="I527" s="19" t="s">
        <v>40</v>
      </c>
      <c r="J527" s="19" t="s">
        <v>21</v>
      </c>
      <c r="K527" s="19"/>
      <c r="L527" s="19" t="s">
        <v>72</v>
      </c>
      <c r="M527" s="19" t="s">
        <v>2321</v>
      </c>
      <c r="N527">
        <v>2</v>
      </c>
    </row>
    <row r="528" spans="1:14" ht="12.75" customHeight="1" outlineLevel="1" x14ac:dyDescent="0.3">
      <c r="A528" s="19" t="s">
        <v>633</v>
      </c>
      <c r="B528" s="19" t="s">
        <v>634</v>
      </c>
      <c r="C528" s="18">
        <v>630</v>
      </c>
      <c r="D528" s="18" t="s">
        <v>24</v>
      </c>
      <c r="E528" s="18" t="s">
        <v>24</v>
      </c>
      <c r="F528" s="18" t="s">
        <v>70</v>
      </c>
      <c r="G528" s="20">
        <f>IF($F$528="MANUAL",$D$528,IF($F$528="COMPUTED",$C$528,$E$528))</f>
        <v>630</v>
      </c>
      <c r="H528" s="19" t="s">
        <v>653</v>
      </c>
      <c r="I528" s="19" t="s">
        <v>636</v>
      </c>
      <c r="J528" s="19" t="s">
        <v>21</v>
      </c>
      <c r="K528" s="19"/>
      <c r="L528" s="19" t="s">
        <v>72</v>
      </c>
      <c r="M528" s="19" t="s">
        <v>2322</v>
      </c>
      <c r="N528">
        <v>2</v>
      </c>
    </row>
    <row r="529" spans="1:14" ht="12.75" customHeight="1" outlineLevel="1" x14ac:dyDescent="0.3">
      <c r="A529" s="19" t="s">
        <v>68</v>
      </c>
      <c r="B529" s="19"/>
      <c r="C529" s="20"/>
      <c r="D529" s="20"/>
      <c r="E529" s="20"/>
      <c r="F529" s="20"/>
      <c r="G529" s="20"/>
      <c r="H529" s="19"/>
      <c r="I529" s="19"/>
      <c r="J529" s="19"/>
      <c r="K529" s="19"/>
      <c r="L529" s="19" t="s">
        <v>69</v>
      </c>
      <c r="M529" s="19" t="s">
        <v>2323</v>
      </c>
      <c r="N529">
        <v>2</v>
      </c>
    </row>
    <row r="530" spans="1:14" ht="12.75" customHeight="1" outlineLevel="2" x14ac:dyDescent="0.3">
      <c r="A530" s="19" t="s">
        <v>51</v>
      </c>
      <c r="B530" s="19" t="s">
        <v>23</v>
      </c>
      <c r="C530" s="18" t="s">
        <v>24</v>
      </c>
      <c r="D530" s="18">
        <v>33.5</v>
      </c>
      <c r="E530" s="18" t="s">
        <v>24</v>
      </c>
      <c r="F530" s="18" t="s">
        <v>99</v>
      </c>
      <c r="G530" s="20">
        <f>IF($F$530="MANUAL",$D$530,IF($F$530="COMPUTED",$C$530,$E$530))</f>
        <v>33.5</v>
      </c>
      <c r="H530" s="19" t="s">
        <v>191</v>
      </c>
      <c r="I530" s="19" t="s">
        <v>25</v>
      </c>
      <c r="J530" s="19" t="s">
        <v>21</v>
      </c>
      <c r="K530" s="19"/>
      <c r="L530" s="19" t="s">
        <v>72</v>
      </c>
      <c r="M530" s="19" t="s">
        <v>2324</v>
      </c>
      <c r="N530">
        <v>3</v>
      </c>
    </row>
    <row r="531" spans="1:14" ht="12.75" customHeight="1" outlineLevel="2" x14ac:dyDescent="0.3">
      <c r="A531" s="19" t="s">
        <v>52</v>
      </c>
      <c r="B531" s="19" t="s">
        <v>26</v>
      </c>
      <c r="C531" s="18" t="s">
        <v>24</v>
      </c>
      <c r="D531" s="18">
        <v>-0.5</v>
      </c>
      <c r="E531" s="18" t="s">
        <v>24</v>
      </c>
      <c r="F531" s="18" t="s">
        <v>99</v>
      </c>
      <c r="G531" s="20">
        <f>IF($F$531="MANUAL",$D$531,IF($F$531="COMPUTED",$C$531,$E$531))</f>
        <v>-0.5</v>
      </c>
      <c r="H531" s="19" t="s">
        <v>192</v>
      </c>
      <c r="I531" s="19" t="s">
        <v>27</v>
      </c>
      <c r="J531" s="19" t="s">
        <v>21</v>
      </c>
      <c r="K531" s="19"/>
      <c r="L531" s="19" t="s">
        <v>72</v>
      </c>
      <c r="M531" s="19" t="s">
        <v>2325</v>
      </c>
      <c r="N531">
        <v>3</v>
      </c>
    </row>
    <row r="532" spans="1:14" ht="12.75" customHeight="1" outlineLevel="2" x14ac:dyDescent="0.3">
      <c r="A532" s="19" t="s">
        <v>53</v>
      </c>
      <c r="B532" s="19" t="s">
        <v>28</v>
      </c>
      <c r="C532" s="18" t="s">
        <v>24</v>
      </c>
      <c r="D532" s="18">
        <v>2.5</v>
      </c>
      <c r="E532" s="18" t="s">
        <v>24</v>
      </c>
      <c r="F532" s="18" t="s">
        <v>99</v>
      </c>
      <c r="G532" s="20">
        <f>IF($F$532="MANUAL",$D$532,IF($F$532="COMPUTED",$C$532,$E$532))</f>
        <v>2.5</v>
      </c>
      <c r="H532" s="19" t="s">
        <v>193</v>
      </c>
      <c r="I532" s="19" t="s">
        <v>29</v>
      </c>
      <c r="J532" s="19" t="s">
        <v>21</v>
      </c>
      <c r="K532" s="19"/>
      <c r="L532" s="19" t="s">
        <v>72</v>
      </c>
      <c r="M532" s="19" t="s">
        <v>2326</v>
      </c>
      <c r="N532">
        <v>3</v>
      </c>
    </row>
    <row r="533" spans="1:14" ht="12.75" customHeight="1" outlineLevel="1" x14ac:dyDescent="0.3">
      <c r="A533" s="19" t="s">
        <v>994</v>
      </c>
      <c r="B533" s="19"/>
      <c r="C533" s="20"/>
      <c r="D533" s="20"/>
      <c r="E533" s="20"/>
      <c r="F533" s="20"/>
      <c r="G533" s="20"/>
      <c r="H533" s="19"/>
      <c r="I533" s="19"/>
      <c r="J533" s="19"/>
      <c r="K533" s="19"/>
      <c r="L533" s="19" t="s">
        <v>69</v>
      </c>
      <c r="M533" s="19" t="s">
        <v>2327</v>
      </c>
      <c r="N533">
        <v>2</v>
      </c>
    </row>
    <row r="534" spans="1:14" ht="12.75" customHeight="1" outlineLevel="2" x14ac:dyDescent="0.3">
      <c r="A534" s="19" t="s">
        <v>1919</v>
      </c>
      <c r="B534" s="19" t="s">
        <v>995</v>
      </c>
      <c r="C534" s="20"/>
      <c r="D534" s="19"/>
      <c r="E534" s="19"/>
      <c r="F534" s="18" t="s">
        <v>99</v>
      </c>
      <c r="G534" s="20"/>
      <c r="H534" s="19" t="s">
        <v>1335</v>
      </c>
      <c r="I534" s="19" t="s">
        <v>995</v>
      </c>
      <c r="J534" s="19" t="s">
        <v>21</v>
      </c>
      <c r="K534" s="19"/>
      <c r="L534" s="19" t="s">
        <v>997</v>
      </c>
      <c r="M534" s="19" t="s">
        <v>2328</v>
      </c>
      <c r="N534">
        <v>3</v>
      </c>
    </row>
    <row r="535" spans="1:14" ht="12.75" customHeight="1" outlineLevel="3" x14ac:dyDescent="0.3">
      <c r="A535" s="19" t="s">
        <v>998</v>
      </c>
      <c r="B535" s="19" t="s">
        <v>999</v>
      </c>
      <c r="C535" s="18" t="s">
        <v>24</v>
      </c>
      <c r="D535" s="18" t="s">
        <v>24</v>
      </c>
      <c r="E535" s="18" t="s">
        <v>24</v>
      </c>
      <c r="F535" s="20" t="str">
        <f>$F$534</f>
        <v>MANUAL</v>
      </c>
      <c r="G535" s="20" t="str">
        <f>IF($F$535="MANUAL",$D$535,IF($F$535="COMPUTED",$C$535,$E$535))</f>
        <v>-</v>
      </c>
      <c r="H535" s="19" t="s">
        <v>1336</v>
      </c>
      <c r="I535" s="19" t="s">
        <v>1921</v>
      </c>
      <c r="J535" s="19" t="s">
        <v>21</v>
      </c>
      <c r="K535" s="19"/>
      <c r="L535" s="19" t="s">
        <v>1001</v>
      </c>
      <c r="M535" s="19" t="s">
        <v>2329</v>
      </c>
      <c r="N535">
        <v>4</v>
      </c>
    </row>
    <row r="536" spans="1:14" ht="12.75" customHeight="1" outlineLevel="3" x14ac:dyDescent="0.3">
      <c r="A536" s="19" t="s">
        <v>1002</v>
      </c>
      <c r="B536" s="19" t="s">
        <v>1003</v>
      </c>
      <c r="C536" s="18" t="s">
        <v>24</v>
      </c>
      <c r="D536" s="18" t="s">
        <v>24</v>
      </c>
      <c r="E536" s="18" t="s">
        <v>24</v>
      </c>
      <c r="F536" s="20" t="str">
        <f>$F$534</f>
        <v>MANUAL</v>
      </c>
      <c r="G536" s="20" t="str">
        <f>IF($F$536="MANUAL",$D$536,IF($F$536="COMPUTED",$C$536,$E$536))</f>
        <v>-</v>
      </c>
      <c r="H536" s="19" t="s">
        <v>1337</v>
      </c>
      <c r="I536" s="19" t="s">
        <v>1923</v>
      </c>
      <c r="J536" s="19" t="s">
        <v>21</v>
      </c>
      <c r="K536" s="19"/>
      <c r="L536" s="19" t="s">
        <v>1001</v>
      </c>
      <c r="M536" s="19" t="s">
        <v>2330</v>
      </c>
      <c r="N536">
        <v>4</v>
      </c>
    </row>
    <row r="537" spans="1:14" ht="12.75" customHeight="1" outlineLevel="3" x14ac:dyDescent="0.3">
      <c r="A537" s="19" t="s">
        <v>1005</v>
      </c>
      <c r="B537" s="19" t="s">
        <v>1006</v>
      </c>
      <c r="C537" s="18" t="s">
        <v>24</v>
      </c>
      <c r="D537" s="18" t="s">
        <v>24</v>
      </c>
      <c r="E537" s="18" t="s">
        <v>24</v>
      </c>
      <c r="F537" s="20" t="str">
        <f>$F$534</f>
        <v>MANUAL</v>
      </c>
      <c r="G537" s="20" t="str">
        <f>IF($F$537="MANUAL",$D$537,IF($F$537="COMPUTED",$C$537,$E$537))</f>
        <v>-</v>
      </c>
      <c r="H537" s="19" t="s">
        <v>1338</v>
      </c>
      <c r="I537" s="19" t="s">
        <v>1925</v>
      </c>
      <c r="J537" s="19" t="s">
        <v>21</v>
      </c>
      <c r="K537" s="19"/>
      <c r="L537" s="19" t="s">
        <v>1001</v>
      </c>
      <c r="M537" s="19" t="s">
        <v>2331</v>
      </c>
      <c r="N537">
        <v>4</v>
      </c>
    </row>
    <row r="538" spans="1:14" ht="12.75" customHeight="1" outlineLevel="2" x14ac:dyDescent="0.3">
      <c r="A538" s="19" t="s">
        <v>1008</v>
      </c>
      <c r="B538" s="19" t="s">
        <v>1009</v>
      </c>
      <c r="C538" s="18" t="s">
        <v>24</v>
      </c>
      <c r="D538" s="18" t="s">
        <v>24</v>
      </c>
      <c r="E538" s="18" t="s">
        <v>24</v>
      </c>
      <c r="F538" s="18" t="s">
        <v>99</v>
      </c>
      <c r="G538" s="20" t="str">
        <f>IF($F$538="MANUAL",$D$538,IF($F$538="COMPUTED",$C$538,$E$538))</f>
        <v>-</v>
      </c>
      <c r="H538" s="19" t="s">
        <v>1339</v>
      </c>
      <c r="I538" s="19" t="s">
        <v>1011</v>
      </c>
      <c r="J538" s="19" t="s">
        <v>21</v>
      </c>
      <c r="K538" s="19"/>
      <c r="L538" s="19" t="s">
        <v>72</v>
      </c>
      <c r="M538" s="19" t="s">
        <v>2332</v>
      </c>
      <c r="N538">
        <v>3</v>
      </c>
    </row>
    <row r="539" spans="1:14" ht="12.75" customHeight="1" outlineLevel="2" x14ac:dyDescent="0.3">
      <c r="A539" s="19" t="s">
        <v>1012</v>
      </c>
      <c r="B539" s="19" t="s">
        <v>1013</v>
      </c>
      <c r="C539" s="18" t="s">
        <v>24</v>
      </c>
      <c r="D539" s="18" t="s">
        <v>24</v>
      </c>
      <c r="E539" s="18" t="s">
        <v>24</v>
      </c>
      <c r="F539" s="18" t="s">
        <v>99</v>
      </c>
      <c r="G539" s="20" t="str">
        <f>IF($F$539="MANUAL",$D$539,IF($F$539="COMPUTED",$C$539,$E$539))</f>
        <v>-</v>
      </c>
      <c r="H539" s="19" t="s">
        <v>1340</v>
      </c>
      <c r="I539" s="19" t="s">
        <v>1015</v>
      </c>
      <c r="J539" s="19" t="s">
        <v>21</v>
      </c>
      <c r="K539" s="19"/>
      <c r="L539" s="19" t="s">
        <v>72</v>
      </c>
      <c r="M539" s="19" t="s">
        <v>2333</v>
      </c>
      <c r="N539">
        <v>3</v>
      </c>
    </row>
    <row r="540" spans="1:14" ht="12.75" customHeight="1" outlineLevel="2" x14ac:dyDescent="0.3">
      <c r="A540" s="19" t="s">
        <v>989</v>
      </c>
      <c r="B540" s="19" t="s">
        <v>32</v>
      </c>
      <c r="C540" s="18" t="s">
        <v>24</v>
      </c>
      <c r="D540" s="18" t="s">
        <v>24</v>
      </c>
      <c r="E540" s="18" t="s">
        <v>24</v>
      </c>
      <c r="F540" s="18" t="s">
        <v>99</v>
      </c>
      <c r="G540" s="20" t="str">
        <f>IF($F$540="MANUAL",$D$540,IF($F$540="COMPUTED",$C$540,$E$540))</f>
        <v>-</v>
      </c>
      <c r="H540" s="19" t="s">
        <v>1341</v>
      </c>
      <c r="I540" s="19" t="s">
        <v>33</v>
      </c>
      <c r="J540" s="19" t="s">
        <v>21</v>
      </c>
      <c r="K540" s="19"/>
      <c r="L540" s="19" t="s">
        <v>72</v>
      </c>
      <c r="M540" s="19" t="s">
        <v>2334</v>
      </c>
      <c r="N540">
        <v>3</v>
      </c>
    </row>
    <row r="541" spans="1:14" ht="12.75" customHeight="1" outlineLevel="2" x14ac:dyDescent="0.3">
      <c r="A541" s="19" t="s">
        <v>1017</v>
      </c>
      <c r="B541" s="19" t="s">
        <v>1018</v>
      </c>
      <c r="C541" s="20"/>
      <c r="D541" s="19"/>
      <c r="E541" s="19"/>
      <c r="F541" s="18" t="s">
        <v>99</v>
      </c>
      <c r="G541" s="20"/>
      <c r="H541" s="19" t="s">
        <v>1342</v>
      </c>
      <c r="I541" s="19" t="s">
        <v>1018</v>
      </c>
      <c r="J541" s="19" t="s">
        <v>21</v>
      </c>
      <c r="K541" s="19"/>
      <c r="L541" s="19" t="s">
        <v>997</v>
      </c>
      <c r="M541" s="19" t="s">
        <v>2335</v>
      </c>
      <c r="N541">
        <v>3</v>
      </c>
    </row>
    <row r="542" spans="1:14" ht="12.75" customHeight="1" outlineLevel="3" x14ac:dyDescent="0.3">
      <c r="A542" s="19" t="s">
        <v>1020</v>
      </c>
      <c r="B542" s="19" t="s">
        <v>1021</v>
      </c>
      <c r="C542" s="18" t="s">
        <v>24</v>
      </c>
      <c r="D542" s="18" t="s">
        <v>24</v>
      </c>
      <c r="E542" s="18" t="s">
        <v>24</v>
      </c>
      <c r="F542" s="20" t="str">
        <f t="shared" ref="F542:F550" si="13">$F$541</f>
        <v>MANUAL</v>
      </c>
      <c r="G542" s="20" t="str">
        <f>IF($F$542="MANUAL",$D$542,IF($F$542="COMPUTED",$C$542,$E$542))</f>
        <v>-</v>
      </c>
      <c r="H542" s="19" t="s">
        <v>1343</v>
      </c>
      <c r="I542" s="19" t="s">
        <v>1023</v>
      </c>
      <c r="J542" s="19" t="s">
        <v>21</v>
      </c>
      <c r="K542" s="19"/>
      <c r="L542" s="19" t="s">
        <v>1001</v>
      </c>
      <c r="M542" s="19" t="s">
        <v>2336</v>
      </c>
      <c r="N542">
        <v>4</v>
      </c>
    </row>
    <row r="543" spans="1:14" ht="12.75" customHeight="1" outlineLevel="3" x14ac:dyDescent="0.3">
      <c r="A543" s="19" t="s">
        <v>1024</v>
      </c>
      <c r="B543" s="19" t="s">
        <v>1025</v>
      </c>
      <c r="C543" s="18" t="s">
        <v>24</v>
      </c>
      <c r="D543" s="18" t="s">
        <v>24</v>
      </c>
      <c r="E543" s="18" t="s">
        <v>24</v>
      </c>
      <c r="F543" s="20" t="str">
        <f t="shared" si="13"/>
        <v>MANUAL</v>
      </c>
      <c r="G543" s="20" t="str">
        <f>IF($F$543="MANUAL",$D$543,IF($F$543="COMPUTED",$C$543,$E$543))</f>
        <v>-</v>
      </c>
      <c r="H543" s="19" t="s">
        <v>1344</v>
      </c>
      <c r="I543" s="19" t="s">
        <v>1023</v>
      </c>
      <c r="J543" s="19" t="s">
        <v>21</v>
      </c>
      <c r="K543" s="19"/>
      <c r="L543" s="19" t="s">
        <v>1001</v>
      </c>
      <c r="M543" s="19" t="s">
        <v>2337</v>
      </c>
      <c r="N543">
        <v>4</v>
      </c>
    </row>
    <row r="544" spans="1:14" ht="12.75" customHeight="1" outlineLevel="3" x14ac:dyDescent="0.3">
      <c r="A544" s="19" t="s">
        <v>1027</v>
      </c>
      <c r="B544" s="19" t="s">
        <v>1028</v>
      </c>
      <c r="C544" s="18" t="s">
        <v>24</v>
      </c>
      <c r="D544" s="18" t="s">
        <v>24</v>
      </c>
      <c r="E544" s="18" t="s">
        <v>24</v>
      </c>
      <c r="F544" s="20" t="str">
        <f t="shared" si="13"/>
        <v>MANUAL</v>
      </c>
      <c r="G544" s="20" t="str">
        <f>IF($F$544="MANUAL",$D$544,IF($F$544="COMPUTED",$C$544,$E$544))</f>
        <v>-</v>
      </c>
      <c r="H544" s="19" t="s">
        <v>1345</v>
      </c>
      <c r="I544" s="19" t="s">
        <v>1023</v>
      </c>
      <c r="J544" s="19" t="s">
        <v>21</v>
      </c>
      <c r="K544" s="19"/>
      <c r="L544" s="19" t="s">
        <v>1001</v>
      </c>
      <c r="M544" s="19" t="s">
        <v>2338</v>
      </c>
      <c r="N544">
        <v>4</v>
      </c>
    </row>
    <row r="545" spans="1:14" ht="12.75" customHeight="1" outlineLevel="3" x14ac:dyDescent="0.3">
      <c r="A545" s="19" t="s">
        <v>1030</v>
      </c>
      <c r="B545" s="19" t="s">
        <v>1031</v>
      </c>
      <c r="C545" s="18" t="s">
        <v>24</v>
      </c>
      <c r="D545" s="18" t="s">
        <v>24</v>
      </c>
      <c r="E545" s="18" t="s">
        <v>24</v>
      </c>
      <c r="F545" s="20" t="str">
        <f t="shared" si="13"/>
        <v>MANUAL</v>
      </c>
      <c r="G545" s="20" t="str">
        <f>IF($F$545="MANUAL",$D$545,IF($F$545="COMPUTED",$C$545,$E$545))</f>
        <v>-</v>
      </c>
      <c r="H545" s="19" t="s">
        <v>1346</v>
      </c>
      <c r="I545" s="19" t="s">
        <v>1023</v>
      </c>
      <c r="J545" s="19" t="s">
        <v>21</v>
      </c>
      <c r="K545" s="19"/>
      <c r="L545" s="19" t="s">
        <v>1001</v>
      </c>
      <c r="M545" s="19" t="s">
        <v>2339</v>
      </c>
      <c r="N545">
        <v>4</v>
      </c>
    </row>
    <row r="546" spans="1:14" ht="12.75" customHeight="1" outlineLevel="3" x14ac:dyDescent="0.3">
      <c r="A546" s="19" t="s">
        <v>1033</v>
      </c>
      <c r="B546" s="19" t="s">
        <v>1034</v>
      </c>
      <c r="C546" s="18" t="s">
        <v>24</v>
      </c>
      <c r="D546" s="18" t="s">
        <v>24</v>
      </c>
      <c r="E546" s="18" t="s">
        <v>24</v>
      </c>
      <c r="F546" s="20" t="str">
        <f t="shared" si="13"/>
        <v>MANUAL</v>
      </c>
      <c r="G546" s="20" t="str">
        <f>IF($F$546="MANUAL",$D$546,IF($F$546="COMPUTED",$C$546,$E$546))</f>
        <v>-</v>
      </c>
      <c r="H546" s="19" t="s">
        <v>1347</v>
      </c>
      <c r="I546" s="19" t="s">
        <v>1023</v>
      </c>
      <c r="J546" s="19" t="s">
        <v>21</v>
      </c>
      <c r="K546" s="19"/>
      <c r="L546" s="19" t="s">
        <v>1001</v>
      </c>
      <c r="M546" s="19" t="s">
        <v>2340</v>
      </c>
      <c r="N546">
        <v>4</v>
      </c>
    </row>
    <row r="547" spans="1:14" ht="12.75" customHeight="1" outlineLevel="3" x14ac:dyDescent="0.3">
      <c r="A547" s="19" t="s">
        <v>1036</v>
      </c>
      <c r="B547" s="19" t="s">
        <v>1037</v>
      </c>
      <c r="C547" s="18" t="s">
        <v>24</v>
      </c>
      <c r="D547" s="18" t="s">
        <v>24</v>
      </c>
      <c r="E547" s="18" t="s">
        <v>24</v>
      </c>
      <c r="F547" s="20" t="str">
        <f t="shared" si="13"/>
        <v>MANUAL</v>
      </c>
      <c r="G547" s="20" t="str">
        <f>IF($F$547="MANUAL",$D$547,IF($F$547="COMPUTED",$C$547,$E$547))</f>
        <v>-</v>
      </c>
      <c r="H547" s="19" t="s">
        <v>1348</v>
      </c>
      <c r="I547" s="19" t="s">
        <v>1023</v>
      </c>
      <c r="J547" s="19" t="s">
        <v>21</v>
      </c>
      <c r="K547" s="19"/>
      <c r="L547" s="19" t="s">
        <v>1001</v>
      </c>
      <c r="M547" s="19" t="s">
        <v>2341</v>
      </c>
      <c r="N547">
        <v>4</v>
      </c>
    </row>
    <row r="548" spans="1:14" ht="12.75" customHeight="1" outlineLevel="3" x14ac:dyDescent="0.3">
      <c r="A548" s="19" t="s">
        <v>1039</v>
      </c>
      <c r="B548" s="19" t="s">
        <v>1040</v>
      </c>
      <c r="C548" s="18" t="s">
        <v>24</v>
      </c>
      <c r="D548" s="18" t="s">
        <v>24</v>
      </c>
      <c r="E548" s="18" t="s">
        <v>24</v>
      </c>
      <c r="F548" s="20" t="str">
        <f t="shared" si="13"/>
        <v>MANUAL</v>
      </c>
      <c r="G548" s="20" t="str">
        <f>IF($F$548="MANUAL",$D$548,IF($F$548="COMPUTED",$C$548,$E$548))</f>
        <v>-</v>
      </c>
      <c r="H548" s="19" t="s">
        <v>1349</v>
      </c>
      <c r="I548" s="19" t="s">
        <v>1023</v>
      </c>
      <c r="J548" s="19" t="s">
        <v>21</v>
      </c>
      <c r="K548" s="19"/>
      <c r="L548" s="19" t="s">
        <v>1001</v>
      </c>
      <c r="M548" s="19" t="s">
        <v>2342</v>
      </c>
      <c r="N548">
        <v>4</v>
      </c>
    </row>
    <row r="549" spans="1:14" ht="12.75" customHeight="1" outlineLevel="3" x14ac:dyDescent="0.3">
      <c r="A549" s="19" t="s">
        <v>1042</v>
      </c>
      <c r="B549" s="19" t="s">
        <v>1043</v>
      </c>
      <c r="C549" s="18" t="s">
        <v>24</v>
      </c>
      <c r="D549" s="18" t="s">
        <v>24</v>
      </c>
      <c r="E549" s="18" t="s">
        <v>24</v>
      </c>
      <c r="F549" s="20" t="str">
        <f t="shared" si="13"/>
        <v>MANUAL</v>
      </c>
      <c r="G549" s="20" t="str">
        <f>IF($F$549="MANUAL",$D$549,IF($F$549="COMPUTED",$C$549,$E$549))</f>
        <v>-</v>
      </c>
      <c r="H549" s="19" t="s">
        <v>1350</v>
      </c>
      <c r="I549" s="19" t="s">
        <v>1023</v>
      </c>
      <c r="J549" s="19" t="s">
        <v>21</v>
      </c>
      <c r="K549" s="19"/>
      <c r="L549" s="19" t="s">
        <v>1001</v>
      </c>
      <c r="M549" s="19" t="s">
        <v>2343</v>
      </c>
      <c r="N549">
        <v>4</v>
      </c>
    </row>
    <row r="550" spans="1:14" ht="12.75" customHeight="1" outlineLevel="3" x14ac:dyDescent="0.3">
      <c r="A550" s="19" t="s">
        <v>1045</v>
      </c>
      <c r="B550" s="19" t="s">
        <v>1046</v>
      </c>
      <c r="C550" s="18" t="s">
        <v>24</v>
      </c>
      <c r="D550" s="18" t="s">
        <v>24</v>
      </c>
      <c r="E550" s="18" t="s">
        <v>24</v>
      </c>
      <c r="F550" s="20" t="str">
        <f t="shared" si="13"/>
        <v>MANUAL</v>
      </c>
      <c r="G550" s="20" t="str">
        <f>IF($F$550="MANUAL",$D$550,IF($F$550="COMPUTED",$C$550,$E$550))</f>
        <v>-</v>
      </c>
      <c r="H550" s="19" t="s">
        <v>1351</v>
      </c>
      <c r="I550" s="19" t="s">
        <v>1023</v>
      </c>
      <c r="J550" s="19" t="s">
        <v>21</v>
      </c>
      <c r="K550" s="19"/>
      <c r="L550" s="19" t="s">
        <v>1001</v>
      </c>
      <c r="M550" s="19" t="s">
        <v>2344</v>
      </c>
      <c r="N550">
        <v>4</v>
      </c>
    </row>
    <row r="551" spans="1:14" ht="12.75" customHeight="1" outlineLevel="2" x14ac:dyDescent="0.3">
      <c r="A551" s="19" t="s">
        <v>1048</v>
      </c>
      <c r="B551" s="19" t="s">
        <v>1049</v>
      </c>
      <c r="C551" s="18" t="s">
        <v>24</v>
      </c>
      <c r="D551" s="12" t="s">
        <v>24</v>
      </c>
      <c r="E551" s="12" t="s">
        <v>24</v>
      </c>
      <c r="F551" s="18" t="s">
        <v>99</v>
      </c>
      <c r="G551" s="20" t="str">
        <f>IF($F$551="MANUAL",$D$551,IF($F$551="COMPUTED",$C$551,$E$551))</f>
        <v>-</v>
      </c>
      <c r="H551" s="19" t="s">
        <v>1352</v>
      </c>
      <c r="I551" s="19" t="s">
        <v>1049</v>
      </c>
      <c r="J551" s="19" t="s">
        <v>21</v>
      </c>
      <c r="K551" s="19"/>
      <c r="L551" s="19" t="s">
        <v>72</v>
      </c>
      <c r="M551" s="19" t="s">
        <v>2345</v>
      </c>
      <c r="N551">
        <v>3</v>
      </c>
    </row>
    <row r="552" spans="1:14" ht="12.75" customHeight="1" outlineLevel="3" x14ac:dyDescent="0.3">
      <c r="A552" s="19" t="s">
        <v>1051</v>
      </c>
      <c r="B552" s="19" t="s">
        <v>1052</v>
      </c>
      <c r="C552" s="18" t="s">
        <v>24</v>
      </c>
      <c r="D552" s="12" t="s">
        <v>24</v>
      </c>
      <c r="E552" s="12" t="s">
        <v>24</v>
      </c>
      <c r="F552" s="18" t="s">
        <v>99</v>
      </c>
      <c r="G552" s="20" t="str">
        <f>IF($F$552="MANUAL",$D$552,IF($F$552="COMPUTED",$C$552,$E$552))</f>
        <v>-</v>
      </c>
      <c r="H552" s="19" t="s">
        <v>1353</v>
      </c>
      <c r="I552" s="19" t="s">
        <v>1054</v>
      </c>
      <c r="J552" s="19"/>
      <c r="K552" s="19"/>
      <c r="L552" s="19" t="s">
        <v>72</v>
      </c>
      <c r="M552" s="19" t="s">
        <v>2346</v>
      </c>
      <c r="N552">
        <v>4</v>
      </c>
    </row>
    <row r="553" spans="1:14" ht="12.75" customHeight="1" outlineLevel="3" x14ac:dyDescent="0.3">
      <c r="A553" s="19" t="s">
        <v>1055</v>
      </c>
      <c r="B553" s="19" t="s">
        <v>1056</v>
      </c>
      <c r="C553" s="18" t="s">
        <v>24</v>
      </c>
      <c r="D553" s="12" t="s">
        <v>24</v>
      </c>
      <c r="E553" s="12" t="s">
        <v>24</v>
      </c>
      <c r="F553" s="18" t="s">
        <v>99</v>
      </c>
      <c r="G553" s="20" t="str">
        <f>IF($F$553="MANUAL",$D$553,IF($F$553="COMPUTED",$C$553,$E$553))</f>
        <v>-</v>
      </c>
      <c r="H553" s="19" t="s">
        <v>1354</v>
      </c>
      <c r="I553" s="19" t="s">
        <v>1054</v>
      </c>
      <c r="J553" s="19"/>
      <c r="K553" s="19"/>
      <c r="L553" s="19" t="s">
        <v>72</v>
      </c>
      <c r="M553" s="19" t="s">
        <v>2347</v>
      </c>
      <c r="N553">
        <v>4</v>
      </c>
    </row>
    <row r="554" spans="1:14" ht="12.75" customHeight="1" outlineLevel="3" x14ac:dyDescent="0.3">
      <c r="A554" s="19" t="s">
        <v>1058</v>
      </c>
      <c r="B554" s="19" t="s">
        <v>1059</v>
      </c>
      <c r="C554" s="18" t="s">
        <v>24</v>
      </c>
      <c r="D554" s="12" t="s">
        <v>24</v>
      </c>
      <c r="E554" s="12" t="s">
        <v>24</v>
      </c>
      <c r="F554" s="18" t="s">
        <v>99</v>
      </c>
      <c r="G554" s="20" t="str">
        <f>IF($F$554="MANUAL",$D$554,IF($F$554="COMPUTED",$C$554,$E$554))</f>
        <v>-</v>
      </c>
      <c r="H554" s="19" t="s">
        <v>1355</v>
      </c>
      <c r="I554" s="19" t="s">
        <v>1054</v>
      </c>
      <c r="J554" s="19"/>
      <c r="K554" s="19"/>
      <c r="L554" s="19" t="s">
        <v>72</v>
      </c>
      <c r="M554" s="19" t="s">
        <v>2348</v>
      </c>
      <c r="N554">
        <v>4</v>
      </c>
    </row>
    <row r="555" spans="1:14" ht="12.75" customHeight="1" x14ac:dyDescent="0.3">
      <c r="A555" s="19" t="s">
        <v>315</v>
      </c>
      <c r="B555" s="19" t="s">
        <v>3</v>
      </c>
      <c r="C555" s="20"/>
      <c r="D555" s="20"/>
      <c r="E555" s="20"/>
      <c r="F555" s="20"/>
      <c r="G555" s="20"/>
      <c r="H555" s="19" t="s">
        <v>3</v>
      </c>
      <c r="I555" s="19"/>
      <c r="J555" s="19" t="s">
        <v>21</v>
      </c>
      <c r="K555" s="19" t="s">
        <v>1824</v>
      </c>
      <c r="L555" s="19" t="s">
        <v>67</v>
      </c>
      <c r="M555" s="19" t="s">
        <v>2349</v>
      </c>
      <c r="N555">
        <v>1</v>
      </c>
    </row>
    <row r="556" spans="1:14" ht="12.75" customHeight="1" outlineLevel="1" x14ac:dyDescent="0.3">
      <c r="A556" s="19" t="s">
        <v>546</v>
      </c>
      <c r="B556" s="19" t="s">
        <v>547</v>
      </c>
      <c r="C556" s="18" t="s">
        <v>24</v>
      </c>
      <c r="D556" s="18">
        <v>1500</v>
      </c>
      <c r="E556" s="18" t="s">
        <v>24</v>
      </c>
      <c r="F556" s="18" t="s">
        <v>99</v>
      </c>
      <c r="G556" s="20">
        <f>IF($F$556="MANUAL",$D$556,IF($F$556="COMPUTED",$C$556,$E$556))</f>
        <v>1500</v>
      </c>
      <c r="H556" s="19" t="s">
        <v>548</v>
      </c>
      <c r="I556" s="19" t="s">
        <v>549</v>
      </c>
      <c r="J556" s="19" t="s">
        <v>21</v>
      </c>
      <c r="K556" s="19"/>
      <c r="L556" s="19" t="s">
        <v>72</v>
      </c>
      <c r="M556" s="19" t="s">
        <v>2350</v>
      </c>
      <c r="N556">
        <v>2</v>
      </c>
    </row>
    <row r="557" spans="1:14" ht="12.75" customHeight="1" outlineLevel="1" x14ac:dyDescent="0.3">
      <c r="A557" s="19" t="s">
        <v>977</v>
      </c>
      <c r="B557" s="19" t="s">
        <v>978</v>
      </c>
      <c r="C557" s="18" t="s">
        <v>24</v>
      </c>
      <c r="D557" s="18">
        <v>29</v>
      </c>
      <c r="E557" s="18" t="s">
        <v>24</v>
      </c>
      <c r="F557" s="18" t="s">
        <v>99</v>
      </c>
      <c r="G557" s="20">
        <f>IF($F$557="MANUAL",$D$557,IF($F$557="COMPUTED",$C$557,$E$557))</f>
        <v>29</v>
      </c>
      <c r="H557" s="19" t="s">
        <v>979</v>
      </c>
      <c r="I557" s="19" t="s">
        <v>980</v>
      </c>
      <c r="J557" s="19" t="s">
        <v>21</v>
      </c>
      <c r="K557" s="19"/>
      <c r="L557" s="19" t="s">
        <v>72</v>
      </c>
      <c r="M557" s="19" t="s">
        <v>2351</v>
      </c>
      <c r="N557">
        <v>2</v>
      </c>
    </row>
    <row r="558" spans="1:14" ht="12.75" customHeight="1" outlineLevel="1" x14ac:dyDescent="0.3">
      <c r="A558" s="19" t="s">
        <v>343</v>
      </c>
      <c r="B558" s="19" t="s">
        <v>344</v>
      </c>
      <c r="C558" s="18" t="s">
        <v>24</v>
      </c>
      <c r="D558" s="18">
        <v>0.79200000000000004</v>
      </c>
      <c r="E558" s="18" t="s">
        <v>24</v>
      </c>
      <c r="F558" s="18" t="s">
        <v>99</v>
      </c>
      <c r="G558" s="20">
        <f>IF($F$558="MANUAL",$D$558,IF($F$558="COMPUTED",$C$558,$E$558))</f>
        <v>0.79200000000000004</v>
      </c>
      <c r="H558" s="19" t="s">
        <v>347</v>
      </c>
      <c r="I558" s="19" t="s">
        <v>346</v>
      </c>
      <c r="J558" s="19" t="s">
        <v>21</v>
      </c>
      <c r="K558" s="19"/>
      <c r="L558" s="19" t="s">
        <v>72</v>
      </c>
      <c r="M558" s="19" t="s">
        <v>2352</v>
      </c>
      <c r="N558">
        <v>2</v>
      </c>
    </row>
    <row r="559" spans="1:14" ht="12.75" customHeight="1" outlineLevel="1" x14ac:dyDescent="0.3">
      <c r="A559" s="19" t="s">
        <v>981</v>
      </c>
      <c r="B559" s="19" t="s">
        <v>982</v>
      </c>
      <c r="C559" s="18" t="s">
        <v>24</v>
      </c>
      <c r="D559" s="18">
        <v>1</v>
      </c>
      <c r="E559" s="18" t="s">
        <v>24</v>
      </c>
      <c r="F559" s="18" t="s">
        <v>99</v>
      </c>
      <c r="G559" s="20">
        <f>IF($F$559="MANUAL",$D$559,IF($F$559="COMPUTED",$C$559,$E$559))</f>
        <v>1</v>
      </c>
      <c r="H559" s="19" t="s">
        <v>983</v>
      </c>
      <c r="I559" s="19" t="s">
        <v>984</v>
      </c>
      <c r="J559" s="19" t="s">
        <v>21</v>
      </c>
      <c r="K559" s="19"/>
      <c r="L559" s="19" t="s">
        <v>72</v>
      </c>
      <c r="M559" s="19" t="s">
        <v>2353</v>
      </c>
      <c r="N559">
        <v>2</v>
      </c>
    </row>
    <row r="560" spans="1:14" ht="12.75" customHeight="1" x14ac:dyDescent="0.3">
      <c r="A560" s="19" t="s">
        <v>566</v>
      </c>
      <c r="B560" s="19" t="s">
        <v>567</v>
      </c>
      <c r="C560" s="20"/>
      <c r="D560" s="20"/>
      <c r="E560" s="20"/>
      <c r="F560" s="20"/>
      <c r="G560" s="20"/>
      <c r="H560" s="19" t="s">
        <v>567</v>
      </c>
      <c r="I560" s="19"/>
      <c r="J560" s="19" t="s">
        <v>21</v>
      </c>
      <c r="K560" s="19" t="s">
        <v>54</v>
      </c>
      <c r="L560" s="19" t="s">
        <v>67</v>
      </c>
      <c r="M560" s="19" t="s">
        <v>2354</v>
      </c>
      <c r="N560">
        <v>1</v>
      </c>
    </row>
    <row r="561" spans="1:14" ht="12.75" customHeight="1" outlineLevel="1" x14ac:dyDescent="0.3">
      <c r="A561" s="19" t="s">
        <v>35</v>
      </c>
      <c r="B561" s="19" t="s">
        <v>36</v>
      </c>
      <c r="C561" s="18">
        <v>0</v>
      </c>
      <c r="D561" s="18">
        <v>4000</v>
      </c>
      <c r="E561" s="18" t="s">
        <v>24</v>
      </c>
      <c r="F561" s="18" t="s">
        <v>99</v>
      </c>
      <c r="G561" s="20">
        <f>IF($F$561="MANUAL",$D$561,IF($F$561="COMPUTED",$C$561,$E$561))</f>
        <v>4000</v>
      </c>
      <c r="H561" s="19" t="s">
        <v>568</v>
      </c>
      <c r="I561" s="19" t="s">
        <v>37</v>
      </c>
      <c r="J561" s="19" t="s">
        <v>21</v>
      </c>
      <c r="K561" s="19"/>
      <c r="L561" s="19" t="s">
        <v>72</v>
      </c>
      <c r="M561" s="19" t="s">
        <v>2355</v>
      </c>
      <c r="N561">
        <v>2</v>
      </c>
    </row>
    <row r="562" spans="1:14" ht="12.75" customHeight="1" outlineLevel="1" x14ac:dyDescent="0.3">
      <c r="A562" s="19" t="s">
        <v>38</v>
      </c>
      <c r="B562" s="19" t="s">
        <v>39</v>
      </c>
      <c r="C562" s="18" t="s">
        <v>24</v>
      </c>
      <c r="D562" s="18">
        <v>5</v>
      </c>
      <c r="E562" s="18" t="s">
        <v>24</v>
      </c>
      <c r="F562" s="18" t="s">
        <v>99</v>
      </c>
      <c r="G562" s="20">
        <f>IF($F$562="MANUAL",$D$562,IF($F$562="COMPUTED",$C$562,$E$562))</f>
        <v>5</v>
      </c>
      <c r="H562" s="19" t="s">
        <v>569</v>
      </c>
      <c r="I562" s="19" t="s">
        <v>40</v>
      </c>
      <c r="J562" s="19" t="s">
        <v>21</v>
      </c>
      <c r="K562" s="19"/>
      <c r="L562" s="19" t="s">
        <v>72</v>
      </c>
      <c r="M562" s="19" t="s">
        <v>2356</v>
      </c>
      <c r="N562">
        <v>2</v>
      </c>
    </row>
    <row r="563" spans="1:14" ht="12.75" customHeight="1" outlineLevel="1" x14ac:dyDescent="0.3">
      <c r="A563" s="19" t="s">
        <v>981</v>
      </c>
      <c r="B563" s="19" t="s">
        <v>982</v>
      </c>
      <c r="C563" s="18" t="s">
        <v>24</v>
      </c>
      <c r="D563" s="18" t="s">
        <v>24</v>
      </c>
      <c r="E563" s="18" t="s">
        <v>24</v>
      </c>
      <c r="F563" s="18" t="s">
        <v>99</v>
      </c>
      <c r="G563" s="20" t="str">
        <f>IF($F$563="MANUAL",$D$563,IF($F$563="COMPUTED",$C$563,$E$563))</f>
        <v>-</v>
      </c>
      <c r="H563" s="19" t="s">
        <v>1356</v>
      </c>
      <c r="I563" s="19" t="s">
        <v>984</v>
      </c>
      <c r="J563" s="19" t="s">
        <v>21</v>
      </c>
      <c r="K563" s="19"/>
      <c r="L563" s="19" t="s">
        <v>72</v>
      </c>
      <c r="M563" s="19" t="s">
        <v>2357</v>
      </c>
      <c r="N563">
        <v>2</v>
      </c>
    </row>
    <row r="564" spans="1:14" ht="12.75" customHeight="1" outlineLevel="1" x14ac:dyDescent="0.3">
      <c r="A564" s="19" t="s">
        <v>168</v>
      </c>
      <c r="B564" s="19" t="s">
        <v>57</v>
      </c>
      <c r="C564" s="18" t="s">
        <v>24</v>
      </c>
      <c r="D564" s="18">
        <v>500</v>
      </c>
      <c r="E564" s="18" t="s">
        <v>24</v>
      </c>
      <c r="F564" s="18" t="s">
        <v>99</v>
      </c>
      <c r="G564" s="20">
        <f>IF($F$564="MANUAL",$D$564,IF($F$564="COMPUTED",$C$564,$E$564))</f>
        <v>500</v>
      </c>
      <c r="H564" s="19" t="s">
        <v>570</v>
      </c>
      <c r="I564" s="19" t="s">
        <v>58</v>
      </c>
      <c r="J564" s="19" t="s">
        <v>21</v>
      </c>
      <c r="K564" s="19"/>
      <c r="L564" s="19" t="s">
        <v>72</v>
      </c>
      <c r="M564" s="19" t="s">
        <v>2358</v>
      </c>
      <c r="N564">
        <v>2</v>
      </c>
    </row>
    <row r="565" spans="1:14" ht="12.75" customHeight="1" outlineLevel="1" x14ac:dyDescent="0.3">
      <c r="A565" s="19" t="s">
        <v>633</v>
      </c>
      <c r="B565" s="19" t="s">
        <v>634</v>
      </c>
      <c r="C565" s="18">
        <v>4200</v>
      </c>
      <c r="D565" s="18" t="s">
        <v>24</v>
      </c>
      <c r="E565" s="18" t="s">
        <v>24</v>
      </c>
      <c r="F565" s="18" t="s">
        <v>70</v>
      </c>
      <c r="G565" s="20">
        <f>IF($F$565="MANUAL",$D$565,IF($F$565="COMPUTED",$C$565,$E$565))</f>
        <v>4200</v>
      </c>
      <c r="H565" s="19" t="s">
        <v>654</v>
      </c>
      <c r="I565" s="19" t="s">
        <v>636</v>
      </c>
      <c r="J565" s="19" t="s">
        <v>21</v>
      </c>
      <c r="K565" s="19"/>
      <c r="L565" s="19" t="s">
        <v>72</v>
      </c>
      <c r="M565" s="19" t="s">
        <v>2359</v>
      </c>
      <c r="N565">
        <v>2</v>
      </c>
    </row>
    <row r="566" spans="1:14" ht="12.75" customHeight="1" outlineLevel="1" x14ac:dyDescent="0.3">
      <c r="A566" s="19" t="s">
        <v>68</v>
      </c>
      <c r="B566" s="19"/>
      <c r="C566" s="20"/>
      <c r="D566" s="20"/>
      <c r="E566" s="20"/>
      <c r="F566" s="20"/>
      <c r="G566" s="20"/>
      <c r="H566" s="19"/>
      <c r="I566" s="19"/>
      <c r="J566" s="19"/>
      <c r="K566" s="19"/>
      <c r="L566" s="19" t="s">
        <v>69</v>
      </c>
      <c r="M566" s="19" t="s">
        <v>2360</v>
      </c>
      <c r="N566">
        <v>2</v>
      </c>
    </row>
    <row r="567" spans="1:14" ht="12.75" customHeight="1" outlineLevel="2" x14ac:dyDescent="0.3">
      <c r="A567" s="19" t="s">
        <v>51</v>
      </c>
      <c r="B567" s="19" t="s">
        <v>23</v>
      </c>
      <c r="C567" s="18" t="s">
        <v>24</v>
      </c>
      <c r="D567" s="18">
        <v>15</v>
      </c>
      <c r="E567" s="18" t="s">
        <v>24</v>
      </c>
      <c r="F567" s="18" t="s">
        <v>99</v>
      </c>
      <c r="G567" s="20">
        <f>IF($F$567="MANUAL",$D$567,IF($F$567="COMPUTED",$C$567,$E$567))</f>
        <v>15</v>
      </c>
      <c r="H567" s="19" t="s">
        <v>571</v>
      </c>
      <c r="I567" s="19" t="s">
        <v>25</v>
      </c>
      <c r="J567" s="19" t="s">
        <v>21</v>
      </c>
      <c r="K567" s="19"/>
      <c r="L567" s="19" t="s">
        <v>72</v>
      </c>
      <c r="M567" s="19" t="s">
        <v>2361</v>
      </c>
      <c r="N567">
        <v>3</v>
      </c>
    </row>
    <row r="568" spans="1:14" ht="12.75" customHeight="1" outlineLevel="2" x14ac:dyDescent="0.3">
      <c r="A568" s="19" t="s">
        <v>52</v>
      </c>
      <c r="B568" s="19" t="s">
        <v>26</v>
      </c>
      <c r="C568" s="18" t="s">
        <v>24</v>
      </c>
      <c r="D568" s="18">
        <v>3</v>
      </c>
      <c r="E568" s="18" t="s">
        <v>24</v>
      </c>
      <c r="F568" s="18" t="s">
        <v>99</v>
      </c>
      <c r="G568" s="20">
        <f>IF($F$568="MANUAL",$D$568,IF($F$568="COMPUTED",$C$568,$E$568))</f>
        <v>3</v>
      </c>
      <c r="H568" s="19" t="s">
        <v>572</v>
      </c>
      <c r="I568" s="19" t="s">
        <v>27</v>
      </c>
      <c r="J568" s="19" t="s">
        <v>21</v>
      </c>
      <c r="K568" s="19"/>
      <c r="L568" s="19" t="s">
        <v>72</v>
      </c>
      <c r="M568" s="19" t="s">
        <v>2362</v>
      </c>
      <c r="N568">
        <v>3</v>
      </c>
    </row>
    <row r="569" spans="1:14" ht="12.75" customHeight="1" outlineLevel="2" x14ac:dyDescent="0.3">
      <c r="A569" s="19" t="s">
        <v>53</v>
      </c>
      <c r="B569" s="19" t="s">
        <v>28</v>
      </c>
      <c r="C569" s="18" t="s">
        <v>24</v>
      </c>
      <c r="D569" s="18">
        <v>2</v>
      </c>
      <c r="E569" s="18" t="s">
        <v>24</v>
      </c>
      <c r="F569" s="18" t="s">
        <v>99</v>
      </c>
      <c r="G569" s="20">
        <f>IF($F$569="MANUAL",$D$569,IF($F$569="COMPUTED",$C$569,$E$569))</f>
        <v>2</v>
      </c>
      <c r="H569" s="19" t="s">
        <v>573</v>
      </c>
      <c r="I569" s="19" t="s">
        <v>29</v>
      </c>
      <c r="J569" s="19" t="s">
        <v>21</v>
      </c>
      <c r="K569" s="19"/>
      <c r="L569" s="19" t="s">
        <v>72</v>
      </c>
      <c r="M569" s="19" t="s">
        <v>2363</v>
      </c>
      <c r="N569">
        <v>3</v>
      </c>
    </row>
    <row r="570" spans="1:14" ht="12.75" customHeight="1" outlineLevel="1" x14ac:dyDescent="0.3">
      <c r="A570" s="19" t="s">
        <v>994</v>
      </c>
      <c r="B570" s="19"/>
      <c r="C570" s="20"/>
      <c r="D570" s="20"/>
      <c r="E570" s="20"/>
      <c r="F570" s="20"/>
      <c r="G570" s="20"/>
      <c r="H570" s="19"/>
      <c r="I570" s="19"/>
      <c r="J570" s="19"/>
      <c r="K570" s="19"/>
      <c r="L570" s="19" t="s">
        <v>69</v>
      </c>
      <c r="M570" s="19" t="s">
        <v>2364</v>
      </c>
      <c r="N570">
        <v>2</v>
      </c>
    </row>
    <row r="571" spans="1:14" ht="12.75" customHeight="1" outlineLevel="2" x14ac:dyDescent="0.3">
      <c r="A571" s="19" t="s">
        <v>1919</v>
      </c>
      <c r="B571" s="19" t="s">
        <v>995</v>
      </c>
      <c r="C571" s="20"/>
      <c r="D571" s="19"/>
      <c r="E571" s="19"/>
      <c r="F571" s="18" t="s">
        <v>99</v>
      </c>
      <c r="G571" s="20"/>
      <c r="H571" s="19" t="s">
        <v>1357</v>
      </c>
      <c r="I571" s="19" t="s">
        <v>995</v>
      </c>
      <c r="J571" s="19" t="s">
        <v>21</v>
      </c>
      <c r="K571" s="19"/>
      <c r="L571" s="19" t="s">
        <v>997</v>
      </c>
      <c r="M571" s="19" t="s">
        <v>2365</v>
      </c>
      <c r="N571">
        <v>3</v>
      </c>
    </row>
    <row r="572" spans="1:14" ht="12.75" customHeight="1" outlineLevel="3" x14ac:dyDescent="0.3">
      <c r="A572" s="19" t="s">
        <v>998</v>
      </c>
      <c r="B572" s="19" t="s">
        <v>999</v>
      </c>
      <c r="C572" s="18" t="s">
        <v>24</v>
      </c>
      <c r="D572" s="18">
        <v>15</v>
      </c>
      <c r="E572" s="18" t="s">
        <v>24</v>
      </c>
      <c r="F572" s="20" t="str">
        <f>$F$571</f>
        <v>MANUAL</v>
      </c>
      <c r="G572" s="20">
        <f>IF($F$572="MANUAL",$D$572,IF($F$572="COMPUTED",$C$572,$E$572))</f>
        <v>15</v>
      </c>
      <c r="H572" s="19" t="s">
        <v>1358</v>
      </c>
      <c r="I572" s="19" t="s">
        <v>1921</v>
      </c>
      <c r="J572" s="19" t="s">
        <v>21</v>
      </c>
      <c r="K572" s="19"/>
      <c r="L572" s="19" t="s">
        <v>1001</v>
      </c>
      <c r="M572" s="19" t="s">
        <v>2366</v>
      </c>
      <c r="N572">
        <v>4</v>
      </c>
    </row>
    <row r="573" spans="1:14" ht="12.75" customHeight="1" outlineLevel="3" x14ac:dyDescent="0.3">
      <c r="A573" s="19" t="s">
        <v>1002</v>
      </c>
      <c r="B573" s="19" t="s">
        <v>1003</v>
      </c>
      <c r="C573" s="18" t="s">
        <v>24</v>
      </c>
      <c r="D573" s="18">
        <v>3</v>
      </c>
      <c r="E573" s="18" t="s">
        <v>24</v>
      </c>
      <c r="F573" s="20" t="str">
        <f>$F$571</f>
        <v>MANUAL</v>
      </c>
      <c r="G573" s="20">
        <f>IF($F$573="MANUAL",$D$573,IF($F$573="COMPUTED",$C$573,$E$573))</f>
        <v>3</v>
      </c>
      <c r="H573" s="19" t="s">
        <v>1359</v>
      </c>
      <c r="I573" s="19" t="s">
        <v>1923</v>
      </c>
      <c r="J573" s="19" t="s">
        <v>21</v>
      </c>
      <c r="K573" s="19"/>
      <c r="L573" s="19" t="s">
        <v>1001</v>
      </c>
      <c r="M573" s="19" t="s">
        <v>2367</v>
      </c>
      <c r="N573">
        <v>4</v>
      </c>
    </row>
    <row r="574" spans="1:14" ht="12.75" customHeight="1" outlineLevel="3" x14ac:dyDescent="0.3">
      <c r="A574" s="19" t="s">
        <v>1005</v>
      </c>
      <c r="B574" s="19" t="s">
        <v>1006</v>
      </c>
      <c r="C574" s="18" t="s">
        <v>24</v>
      </c>
      <c r="D574" s="18">
        <v>2</v>
      </c>
      <c r="E574" s="18" t="s">
        <v>24</v>
      </c>
      <c r="F574" s="20" t="str">
        <f>$F$571</f>
        <v>MANUAL</v>
      </c>
      <c r="G574" s="20">
        <f>IF($F$574="MANUAL",$D$574,IF($F$574="COMPUTED",$C$574,$E$574))</f>
        <v>2</v>
      </c>
      <c r="H574" s="19" t="s">
        <v>1360</v>
      </c>
      <c r="I574" s="19" t="s">
        <v>1925</v>
      </c>
      <c r="J574" s="19" t="s">
        <v>21</v>
      </c>
      <c r="K574" s="19"/>
      <c r="L574" s="19" t="s">
        <v>1001</v>
      </c>
      <c r="M574" s="19" t="s">
        <v>2368</v>
      </c>
      <c r="N574">
        <v>4</v>
      </c>
    </row>
    <row r="575" spans="1:14" ht="12.75" customHeight="1" outlineLevel="2" x14ac:dyDescent="0.3">
      <c r="A575" s="19" t="s">
        <v>1008</v>
      </c>
      <c r="B575" s="19" t="s">
        <v>1009</v>
      </c>
      <c r="C575" s="18" t="s">
        <v>24</v>
      </c>
      <c r="D575" s="18">
        <v>1.5</v>
      </c>
      <c r="E575" s="18" t="s">
        <v>24</v>
      </c>
      <c r="F575" s="18" t="s">
        <v>99</v>
      </c>
      <c r="G575" s="20">
        <f>IF($F$575="MANUAL",$D$575,IF($F$575="COMPUTED",$C$575,$E$575))</f>
        <v>1.5</v>
      </c>
      <c r="H575" s="19" t="s">
        <v>1361</v>
      </c>
      <c r="I575" s="19" t="s">
        <v>1011</v>
      </c>
      <c r="J575" s="19" t="s">
        <v>21</v>
      </c>
      <c r="K575" s="19"/>
      <c r="L575" s="19" t="s">
        <v>72</v>
      </c>
      <c r="M575" s="19" t="s">
        <v>2369</v>
      </c>
      <c r="N575">
        <v>3</v>
      </c>
    </row>
    <row r="576" spans="1:14" ht="12.75" customHeight="1" outlineLevel="2" x14ac:dyDescent="0.3">
      <c r="A576" s="19" t="s">
        <v>1012</v>
      </c>
      <c r="B576" s="19" t="s">
        <v>1013</v>
      </c>
      <c r="C576" s="18" t="s">
        <v>24</v>
      </c>
      <c r="D576" s="18">
        <v>1.5</v>
      </c>
      <c r="E576" s="18" t="s">
        <v>24</v>
      </c>
      <c r="F576" s="18" t="s">
        <v>99</v>
      </c>
      <c r="G576" s="20">
        <f>IF($F$576="MANUAL",$D$576,IF($F$576="COMPUTED",$C$576,$E$576))</f>
        <v>1.5</v>
      </c>
      <c r="H576" s="19" t="s">
        <v>1362</v>
      </c>
      <c r="I576" s="19" t="s">
        <v>1015</v>
      </c>
      <c r="J576" s="19" t="s">
        <v>21</v>
      </c>
      <c r="K576" s="19"/>
      <c r="L576" s="19" t="s">
        <v>72</v>
      </c>
      <c r="M576" s="19" t="s">
        <v>2370</v>
      </c>
      <c r="N576">
        <v>3</v>
      </c>
    </row>
    <row r="577" spans="1:14" ht="12.75" customHeight="1" outlineLevel="2" x14ac:dyDescent="0.3">
      <c r="A577" s="19" t="s">
        <v>989</v>
      </c>
      <c r="B577" s="19" t="s">
        <v>32</v>
      </c>
      <c r="C577" s="18" t="s">
        <v>24</v>
      </c>
      <c r="D577" s="18">
        <v>3</v>
      </c>
      <c r="E577" s="18" t="s">
        <v>24</v>
      </c>
      <c r="F577" s="18" t="s">
        <v>99</v>
      </c>
      <c r="G577" s="20">
        <f>IF($F$577="MANUAL",$D$577,IF($F$577="COMPUTED",$C$577,$E$577))</f>
        <v>3</v>
      </c>
      <c r="H577" s="19" t="s">
        <v>1363</v>
      </c>
      <c r="I577" s="19" t="s">
        <v>33</v>
      </c>
      <c r="J577" s="19" t="s">
        <v>21</v>
      </c>
      <c r="K577" s="19"/>
      <c r="L577" s="19" t="s">
        <v>72</v>
      </c>
      <c r="M577" s="19" t="s">
        <v>2371</v>
      </c>
      <c r="N577">
        <v>3</v>
      </c>
    </row>
    <row r="578" spans="1:14" ht="12.75" customHeight="1" outlineLevel="2" x14ac:dyDescent="0.3">
      <c r="A578" s="19" t="s">
        <v>1017</v>
      </c>
      <c r="B578" s="19" t="s">
        <v>1018</v>
      </c>
      <c r="C578" s="20"/>
      <c r="D578" s="19"/>
      <c r="E578" s="19"/>
      <c r="F578" s="18" t="s">
        <v>99</v>
      </c>
      <c r="G578" s="20"/>
      <c r="H578" s="19" t="s">
        <v>1364</v>
      </c>
      <c r="I578" s="19" t="s">
        <v>1018</v>
      </c>
      <c r="J578" s="19" t="s">
        <v>21</v>
      </c>
      <c r="K578" s="19"/>
      <c r="L578" s="19" t="s">
        <v>997</v>
      </c>
      <c r="M578" s="19" t="s">
        <v>2372</v>
      </c>
      <c r="N578">
        <v>3</v>
      </c>
    </row>
    <row r="579" spans="1:14" ht="12.75" customHeight="1" outlineLevel="3" x14ac:dyDescent="0.3">
      <c r="A579" s="19" t="s">
        <v>1020</v>
      </c>
      <c r="B579" s="19" t="s">
        <v>1021</v>
      </c>
      <c r="C579" s="18" t="s">
        <v>24</v>
      </c>
      <c r="D579" s="18">
        <v>0</v>
      </c>
      <c r="E579" s="18" t="s">
        <v>24</v>
      </c>
      <c r="F579" s="20" t="str">
        <f t="shared" ref="F579:F587" si="14">$F$578</f>
        <v>MANUAL</v>
      </c>
      <c r="G579" s="20">
        <f>IF($F$579="MANUAL",$D$579,IF($F$579="COMPUTED",$C$579,$E$579))</f>
        <v>0</v>
      </c>
      <c r="H579" s="19" t="s">
        <v>1365</v>
      </c>
      <c r="I579" s="19" t="s">
        <v>1023</v>
      </c>
      <c r="J579" s="19" t="s">
        <v>21</v>
      </c>
      <c r="K579" s="19"/>
      <c r="L579" s="19" t="s">
        <v>1001</v>
      </c>
      <c r="M579" s="19" t="s">
        <v>2373</v>
      </c>
      <c r="N579">
        <v>4</v>
      </c>
    </row>
    <row r="580" spans="1:14" ht="12.75" customHeight="1" outlineLevel="3" x14ac:dyDescent="0.3">
      <c r="A580" s="19" t="s">
        <v>1024</v>
      </c>
      <c r="B580" s="19" t="s">
        <v>1025</v>
      </c>
      <c r="C580" s="18" t="s">
        <v>24</v>
      </c>
      <c r="D580" s="18">
        <v>0</v>
      </c>
      <c r="E580" s="18" t="s">
        <v>24</v>
      </c>
      <c r="F580" s="20" t="str">
        <f t="shared" si="14"/>
        <v>MANUAL</v>
      </c>
      <c r="G580" s="20">
        <f>IF($F$580="MANUAL",$D$580,IF($F$580="COMPUTED",$C$580,$E$580))</f>
        <v>0</v>
      </c>
      <c r="H580" s="19" t="s">
        <v>1366</v>
      </c>
      <c r="I580" s="19" t="s">
        <v>1023</v>
      </c>
      <c r="J580" s="19" t="s">
        <v>21</v>
      </c>
      <c r="K580" s="19"/>
      <c r="L580" s="19" t="s">
        <v>1001</v>
      </c>
      <c r="M580" s="19" t="s">
        <v>2374</v>
      </c>
      <c r="N580">
        <v>4</v>
      </c>
    </row>
    <row r="581" spans="1:14" ht="12.75" customHeight="1" outlineLevel="3" x14ac:dyDescent="0.3">
      <c r="A581" s="19" t="s">
        <v>1027</v>
      </c>
      <c r="B581" s="19" t="s">
        <v>1028</v>
      </c>
      <c r="C581" s="18" t="s">
        <v>24</v>
      </c>
      <c r="D581" s="18">
        <v>1</v>
      </c>
      <c r="E581" s="18" t="s">
        <v>24</v>
      </c>
      <c r="F581" s="20" t="str">
        <f t="shared" si="14"/>
        <v>MANUAL</v>
      </c>
      <c r="G581" s="20">
        <f>IF($F$581="MANUAL",$D$581,IF($F$581="COMPUTED",$C$581,$E$581))</f>
        <v>1</v>
      </c>
      <c r="H581" s="19" t="s">
        <v>1367</v>
      </c>
      <c r="I581" s="19" t="s">
        <v>1023</v>
      </c>
      <c r="J581" s="19" t="s">
        <v>21</v>
      </c>
      <c r="K581" s="19"/>
      <c r="L581" s="19" t="s">
        <v>1001</v>
      </c>
      <c r="M581" s="19" t="s">
        <v>2375</v>
      </c>
      <c r="N581">
        <v>4</v>
      </c>
    </row>
    <row r="582" spans="1:14" ht="12.75" customHeight="1" outlineLevel="3" x14ac:dyDescent="0.3">
      <c r="A582" s="19" t="s">
        <v>1030</v>
      </c>
      <c r="B582" s="19" t="s">
        <v>1031</v>
      </c>
      <c r="C582" s="18" t="s">
        <v>24</v>
      </c>
      <c r="D582" s="18">
        <v>0</v>
      </c>
      <c r="E582" s="18" t="s">
        <v>24</v>
      </c>
      <c r="F582" s="20" t="str">
        <f t="shared" si="14"/>
        <v>MANUAL</v>
      </c>
      <c r="G582" s="20">
        <f>IF($F$582="MANUAL",$D$582,IF($F$582="COMPUTED",$C$582,$E$582))</f>
        <v>0</v>
      </c>
      <c r="H582" s="19" t="s">
        <v>1368</v>
      </c>
      <c r="I582" s="19" t="s">
        <v>1023</v>
      </c>
      <c r="J582" s="19" t="s">
        <v>21</v>
      </c>
      <c r="K582" s="19"/>
      <c r="L582" s="19" t="s">
        <v>1001</v>
      </c>
      <c r="M582" s="19" t="s">
        <v>2376</v>
      </c>
      <c r="N582">
        <v>4</v>
      </c>
    </row>
    <row r="583" spans="1:14" ht="12.75" customHeight="1" outlineLevel="3" x14ac:dyDescent="0.3">
      <c r="A583" s="19" t="s">
        <v>1033</v>
      </c>
      <c r="B583" s="19" t="s">
        <v>1034</v>
      </c>
      <c r="C583" s="18" t="s">
        <v>24</v>
      </c>
      <c r="D583" s="18">
        <v>1</v>
      </c>
      <c r="E583" s="18" t="s">
        <v>24</v>
      </c>
      <c r="F583" s="20" t="str">
        <f t="shared" si="14"/>
        <v>MANUAL</v>
      </c>
      <c r="G583" s="20">
        <f>IF($F$583="MANUAL",$D$583,IF($F$583="COMPUTED",$C$583,$E$583))</f>
        <v>1</v>
      </c>
      <c r="H583" s="19" t="s">
        <v>1369</v>
      </c>
      <c r="I583" s="19" t="s">
        <v>1023</v>
      </c>
      <c r="J583" s="19" t="s">
        <v>21</v>
      </c>
      <c r="K583" s="19"/>
      <c r="L583" s="19" t="s">
        <v>1001</v>
      </c>
      <c r="M583" s="19" t="s">
        <v>2377</v>
      </c>
      <c r="N583">
        <v>4</v>
      </c>
    </row>
    <row r="584" spans="1:14" ht="12.75" customHeight="1" outlineLevel="3" x14ac:dyDescent="0.3">
      <c r="A584" s="19" t="s">
        <v>1036</v>
      </c>
      <c r="B584" s="19" t="s">
        <v>1037</v>
      </c>
      <c r="C584" s="18" t="s">
        <v>24</v>
      </c>
      <c r="D584" s="18">
        <v>0</v>
      </c>
      <c r="E584" s="18" t="s">
        <v>24</v>
      </c>
      <c r="F584" s="20" t="str">
        <f t="shared" si="14"/>
        <v>MANUAL</v>
      </c>
      <c r="G584" s="20">
        <f>IF($F$584="MANUAL",$D$584,IF($F$584="COMPUTED",$C$584,$E$584))</f>
        <v>0</v>
      </c>
      <c r="H584" s="19" t="s">
        <v>1370</v>
      </c>
      <c r="I584" s="19" t="s">
        <v>1023</v>
      </c>
      <c r="J584" s="19" t="s">
        <v>21</v>
      </c>
      <c r="K584" s="19"/>
      <c r="L584" s="19" t="s">
        <v>1001</v>
      </c>
      <c r="M584" s="19" t="s">
        <v>2378</v>
      </c>
      <c r="N584">
        <v>4</v>
      </c>
    </row>
    <row r="585" spans="1:14" ht="12.75" customHeight="1" outlineLevel="3" x14ac:dyDescent="0.3">
      <c r="A585" s="19" t="s">
        <v>1039</v>
      </c>
      <c r="B585" s="19" t="s">
        <v>1040</v>
      </c>
      <c r="C585" s="18" t="s">
        <v>24</v>
      </c>
      <c r="D585" s="18">
        <v>-1</v>
      </c>
      <c r="E585" s="18" t="s">
        <v>24</v>
      </c>
      <c r="F585" s="20" t="str">
        <f t="shared" si="14"/>
        <v>MANUAL</v>
      </c>
      <c r="G585" s="20">
        <f>IF($F$585="MANUAL",$D$585,IF($F$585="COMPUTED",$C$585,$E$585))</f>
        <v>-1</v>
      </c>
      <c r="H585" s="19" t="s">
        <v>1371</v>
      </c>
      <c r="I585" s="19" t="s">
        <v>1023</v>
      </c>
      <c r="J585" s="19" t="s">
        <v>21</v>
      </c>
      <c r="K585" s="19"/>
      <c r="L585" s="19" t="s">
        <v>1001</v>
      </c>
      <c r="M585" s="19" t="s">
        <v>2379</v>
      </c>
      <c r="N585">
        <v>4</v>
      </c>
    </row>
    <row r="586" spans="1:14" ht="12.75" customHeight="1" outlineLevel="3" x14ac:dyDescent="0.3">
      <c r="A586" s="19" t="s">
        <v>1042</v>
      </c>
      <c r="B586" s="19" t="s">
        <v>1043</v>
      </c>
      <c r="C586" s="18" t="s">
        <v>24</v>
      </c>
      <c r="D586" s="18">
        <v>0</v>
      </c>
      <c r="E586" s="18" t="s">
        <v>24</v>
      </c>
      <c r="F586" s="20" t="str">
        <f t="shared" si="14"/>
        <v>MANUAL</v>
      </c>
      <c r="G586" s="20">
        <f>IF($F$586="MANUAL",$D$586,IF($F$586="COMPUTED",$C$586,$E$586))</f>
        <v>0</v>
      </c>
      <c r="H586" s="19" t="s">
        <v>1372</v>
      </c>
      <c r="I586" s="19" t="s">
        <v>1023</v>
      </c>
      <c r="J586" s="19" t="s">
        <v>21</v>
      </c>
      <c r="K586" s="19"/>
      <c r="L586" s="19" t="s">
        <v>1001</v>
      </c>
      <c r="M586" s="19" t="s">
        <v>2380</v>
      </c>
      <c r="N586">
        <v>4</v>
      </c>
    </row>
    <row r="587" spans="1:14" ht="12.75" customHeight="1" outlineLevel="3" x14ac:dyDescent="0.3">
      <c r="A587" s="19" t="s">
        <v>1045</v>
      </c>
      <c r="B587" s="19" t="s">
        <v>1046</v>
      </c>
      <c r="C587" s="18" t="s">
        <v>24</v>
      </c>
      <c r="D587" s="18">
        <v>0</v>
      </c>
      <c r="E587" s="18" t="s">
        <v>24</v>
      </c>
      <c r="F587" s="20" t="str">
        <f t="shared" si="14"/>
        <v>MANUAL</v>
      </c>
      <c r="G587" s="20">
        <f>IF($F$587="MANUAL",$D$587,IF($F$587="COMPUTED",$C$587,$E$587))</f>
        <v>0</v>
      </c>
      <c r="H587" s="19" t="s">
        <v>1373</v>
      </c>
      <c r="I587" s="19" t="s">
        <v>1023</v>
      </c>
      <c r="J587" s="19" t="s">
        <v>21</v>
      </c>
      <c r="K587" s="19"/>
      <c r="L587" s="19" t="s">
        <v>1001</v>
      </c>
      <c r="M587" s="19" t="s">
        <v>2381</v>
      </c>
      <c r="N587">
        <v>4</v>
      </c>
    </row>
    <row r="588" spans="1:14" ht="12.75" customHeight="1" outlineLevel="2" x14ac:dyDescent="0.3">
      <c r="A588" s="19" t="s">
        <v>1048</v>
      </c>
      <c r="B588" s="19" t="s">
        <v>1049</v>
      </c>
      <c r="C588" s="18" t="s">
        <v>24</v>
      </c>
      <c r="D588" s="12" t="s">
        <v>1374</v>
      </c>
      <c r="E588" s="12" t="s">
        <v>24</v>
      </c>
      <c r="F588" s="18" t="s">
        <v>99</v>
      </c>
      <c r="G588" s="20" t="str">
        <f>IF($F$588="MANUAL",$D$588,IF($F$588="COMPUTED",$C$588,$E$588))</f>
        <v>box</v>
      </c>
      <c r="H588" s="19" t="s">
        <v>1375</v>
      </c>
      <c r="I588" s="19" t="s">
        <v>1049</v>
      </c>
      <c r="J588" s="19" t="s">
        <v>21</v>
      </c>
      <c r="K588" s="19"/>
      <c r="L588" s="19" t="s">
        <v>72</v>
      </c>
      <c r="M588" s="19" t="s">
        <v>2382</v>
      </c>
      <c r="N588">
        <v>3</v>
      </c>
    </row>
    <row r="589" spans="1:14" ht="12.75" customHeight="1" outlineLevel="3" x14ac:dyDescent="0.3">
      <c r="A589" s="19" t="s">
        <v>1051</v>
      </c>
      <c r="B589" s="19" t="s">
        <v>1052</v>
      </c>
      <c r="C589" s="18" t="s">
        <v>24</v>
      </c>
      <c r="D589" s="12" t="s">
        <v>1376</v>
      </c>
      <c r="E589" s="12" t="s">
        <v>24</v>
      </c>
      <c r="F589" s="18" t="s">
        <v>99</v>
      </c>
      <c r="G589" s="20" t="str">
        <f>IF($F$589="MANUAL",$D$589,IF($F$589="COMPUTED",$C$589,$E$589))</f>
        <v>#0b07db</v>
      </c>
      <c r="H589" s="19" t="s">
        <v>1377</v>
      </c>
      <c r="I589" s="19" t="s">
        <v>1054</v>
      </c>
      <c r="J589" s="19"/>
      <c r="K589" s="19"/>
      <c r="L589" s="19" t="s">
        <v>72</v>
      </c>
      <c r="M589" s="19" t="s">
        <v>2383</v>
      </c>
      <c r="N589">
        <v>4</v>
      </c>
    </row>
    <row r="590" spans="1:14" ht="12.75" customHeight="1" outlineLevel="3" x14ac:dyDescent="0.3">
      <c r="A590" s="19" t="s">
        <v>1055</v>
      </c>
      <c r="B590" s="19" t="s">
        <v>1056</v>
      </c>
      <c r="C590" s="18" t="s">
        <v>24</v>
      </c>
      <c r="D590" s="12" t="s">
        <v>1376</v>
      </c>
      <c r="E590" s="12" t="s">
        <v>24</v>
      </c>
      <c r="F590" s="18" t="s">
        <v>99</v>
      </c>
      <c r="G590" s="20" t="str">
        <f>IF($F$590="MANUAL",$D$590,IF($F$590="COMPUTED",$C$590,$E$590))</f>
        <v>#0b07db</v>
      </c>
      <c r="H590" s="19" t="s">
        <v>1378</v>
      </c>
      <c r="I590" s="19" t="s">
        <v>1054</v>
      </c>
      <c r="J590" s="19"/>
      <c r="K590" s="19"/>
      <c r="L590" s="19" t="s">
        <v>72</v>
      </c>
      <c r="M590" s="19" t="s">
        <v>2384</v>
      </c>
      <c r="N590">
        <v>4</v>
      </c>
    </row>
    <row r="591" spans="1:14" ht="12.75" customHeight="1" outlineLevel="3" x14ac:dyDescent="0.3">
      <c r="A591" s="19" t="s">
        <v>1058</v>
      </c>
      <c r="B591" s="19" t="s">
        <v>1059</v>
      </c>
      <c r="C591" s="18" t="s">
        <v>24</v>
      </c>
      <c r="D591" s="12" t="s">
        <v>1379</v>
      </c>
      <c r="E591" s="12" t="s">
        <v>24</v>
      </c>
      <c r="F591" s="18" t="s">
        <v>99</v>
      </c>
      <c r="G591" s="20" t="str">
        <f>IF($F$591="MANUAL",$D$591,IF($F$591="COMPUTED",$C$591,$E$591))</f>
        <v>#07db0e</v>
      </c>
      <c r="H591" s="19" t="s">
        <v>1380</v>
      </c>
      <c r="I591" s="19" t="s">
        <v>1054</v>
      </c>
      <c r="J591" s="19"/>
      <c r="K591" s="19"/>
      <c r="L591" s="19" t="s">
        <v>72</v>
      </c>
      <c r="M591" s="19" t="s">
        <v>2385</v>
      </c>
      <c r="N591">
        <v>4</v>
      </c>
    </row>
    <row r="592" spans="1:14" ht="12.75" customHeight="1" x14ac:dyDescent="0.3">
      <c r="A592" s="19" t="s">
        <v>574</v>
      </c>
      <c r="B592" s="19" t="s">
        <v>575</v>
      </c>
      <c r="C592" s="20"/>
      <c r="D592" s="20"/>
      <c r="E592" s="20"/>
      <c r="F592" s="20"/>
      <c r="G592" s="20"/>
      <c r="H592" s="19" t="s">
        <v>575</v>
      </c>
      <c r="I592" s="19"/>
      <c r="J592" s="19" t="s">
        <v>21</v>
      </c>
      <c r="K592" s="19" t="s">
        <v>54</v>
      </c>
      <c r="L592" s="19" t="s">
        <v>67</v>
      </c>
      <c r="M592" s="19" t="s">
        <v>2386</v>
      </c>
      <c r="N592">
        <v>1</v>
      </c>
    </row>
    <row r="593" spans="1:14" ht="12.75" customHeight="1" outlineLevel="1" x14ac:dyDescent="0.3">
      <c r="A593" s="19" t="s">
        <v>35</v>
      </c>
      <c r="B593" s="19" t="s">
        <v>36</v>
      </c>
      <c r="C593" s="18" t="s">
        <v>24</v>
      </c>
      <c r="D593" s="18">
        <v>4000</v>
      </c>
      <c r="E593" s="18" t="s">
        <v>24</v>
      </c>
      <c r="F593" s="18" t="s">
        <v>99</v>
      </c>
      <c r="G593" s="20">
        <f>IF($F$593="MANUAL",$D$593,IF($F$593="COMPUTED",$C$593,$E$593))</f>
        <v>4000</v>
      </c>
      <c r="H593" s="19" t="s">
        <v>576</v>
      </c>
      <c r="I593" s="19" t="s">
        <v>37</v>
      </c>
      <c r="J593" s="19" t="s">
        <v>21</v>
      </c>
      <c r="K593" s="19"/>
      <c r="L593" s="19" t="s">
        <v>72</v>
      </c>
      <c r="M593" s="19" t="s">
        <v>2387</v>
      </c>
      <c r="N593">
        <v>2</v>
      </c>
    </row>
    <row r="594" spans="1:14" ht="12.75" customHeight="1" outlineLevel="1" x14ac:dyDescent="0.3">
      <c r="A594" s="19" t="s">
        <v>38</v>
      </c>
      <c r="B594" s="19" t="s">
        <v>39</v>
      </c>
      <c r="C594" s="18" t="s">
        <v>24</v>
      </c>
      <c r="D594" s="18">
        <v>5</v>
      </c>
      <c r="E594" s="18" t="s">
        <v>24</v>
      </c>
      <c r="F594" s="18" t="s">
        <v>99</v>
      </c>
      <c r="G594" s="20">
        <f>IF($F$594="MANUAL",$D$594,IF($F$594="COMPUTED",$C$594,$E$594))</f>
        <v>5</v>
      </c>
      <c r="H594" s="19" t="s">
        <v>577</v>
      </c>
      <c r="I594" s="19" t="s">
        <v>40</v>
      </c>
      <c r="J594" s="19" t="s">
        <v>21</v>
      </c>
      <c r="K594" s="19"/>
      <c r="L594" s="19" t="s">
        <v>72</v>
      </c>
      <c r="M594" s="19" t="s">
        <v>2388</v>
      </c>
      <c r="N594">
        <v>2</v>
      </c>
    </row>
    <row r="595" spans="1:14" ht="12.75" customHeight="1" outlineLevel="1" x14ac:dyDescent="0.3">
      <c r="A595" s="19" t="s">
        <v>981</v>
      </c>
      <c r="B595" s="19" t="s">
        <v>982</v>
      </c>
      <c r="C595" s="18" t="s">
        <v>24</v>
      </c>
      <c r="D595" s="18" t="s">
        <v>24</v>
      </c>
      <c r="E595" s="18" t="s">
        <v>24</v>
      </c>
      <c r="F595" s="18" t="s">
        <v>99</v>
      </c>
      <c r="G595" s="20" t="str">
        <f>IF($F$595="MANUAL",$D$595,IF($F$595="COMPUTED",$C$595,$E$595))</f>
        <v>-</v>
      </c>
      <c r="H595" s="19" t="s">
        <v>1381</v>
      </c>
      <c r="I595" s="19" t="s">
        <v>984</v>
      </c>
      <c r="J595" s="19" t="s">
        <v>21</v>
      </c>
      <c r="K595" s="19"/>
      <c r="L595" s="19" t="s">
        <v>72</v>
      </c>
      <c r="M595" s="19" t="s">
        <v>2389</v>
      </c>
      <c r="N595">
        <v>2</v>
      </c>
    </row>
    <row r="596" spans="1:14" ht="12.75" customHeight="1" outlineLevel="1" x14ac:dyDescent="0.3">
      <c r="A596" s="19" t="s">
        <v>168</v>
      </c>
      <c r="B596" s="19" t="s">
        <v>57</v>
      </c>
      <c r="C596" s="18" t="s">
        <v>24</v>
      </c>
      <c r="D596" s="18">
        <v>500</v>
      </c>
      <c r="E596" s="18" t="s">
        <v>24</v>
      </c>
      <c r="F596" s="18" t="s">
        <v>99</v>
      </c>
      <c r="G596" s="20">
        <f>IF($F$596="MANUAL",$D$596,IF($F$596="COMPUTED",$C$596,$E$596))</f>
        <v>500</v>
      </c>
      <c r="H596" s="19" t="s">
        <v>578</v>
      </c>
      <c r="I596" s="19" t="s">
        <v>58</v>
      </c>
      <c r="J596" s="19" t="s">
        <v>21</v>
      </c>
      <c r="K596" s="19"/>
      <c r="L596" s="19" t="s">
        <v>72</v>
      </c>
      <c r="M596" s="19" t="s">
        <v>2390</v>
      </c>
      <c r="N596">
        <v>2</v>
      </c>
    </row>
    <row r="597" spans="1:14" ht="12.75" customHeight="1" outlineLevel="1" x14ac:dyDescent="0.3">
      <c r="A597" s="19" t="s">
        <v>633</v>
      </c>
      <c r="B597" s="19" t="s">
        <v>634</v>
      </c>
      <c r="C597" s="18">
        <v>4200</v>
      </c>
      <c r="D597" s="18" t="s">
        <v>24</v>
      </c>
      <c r="E597" s="18" t="s">
        <v>24</v>
      </c>
      <c r="F597" s="18" t="s">
        <v>70</v>
      </c>
      <c r="G597" s="20">
        <f>IF($F$597="MANUAL",$D$597,IF($F$597="COMPUTED",$C$597,$E$597))</f>
        <v>4200</v>
      </c>
      <c r="H597" s="19" t="s">
        <v>655</v>
      </c>
      <c r="I597" s="19" t="s">
        <v>636</v>
      </c>
      <c r="J597" s="19" t="s">
        <v>21</v>
      </c>
      <c r="K597" s="19"/>
      <c r="L597" s="19" t="s">
        <v>72</v>
      </c>
      <c r="M597" s="19" t="s">
        <v>2391</v>
      </c>
      <c r="N597">
        <v>2</v>
      </c>
    </row>
    <row r="598" spans="1:14" ht="12.75" customHeight="1" outlineLevel="1" x14ac:dyDescent="0.3">
      <c r="A598" s="19" t="s">
        <v>68</v>
      </c>
      <c r="B598" s="19"/>
      <c r="C598" s="20"/>
      <c r="D598" s="20"/>
      <c r="E598" s="20"/>
      <c r="F598" s="20"/>
      <c r="G598" s="20"/>
      <c r="H598" s="19"/>
      <c r="I598" s="19"/>
      <c r="J598" s="19"/>
      <c r="K598" s="19"/>
      <c r="L598" s="19" t="s">
        <v>69</v>
      </c>
      <c r="M598" s="19" t="s">
        <v>2392</v>
      </c>
      <c r="N598">
        <v>2</v>
      </c>
    </row>
    <row r="599" spans="1:14" ht="12.75" customHeight="1" outlineLevel="2" x14ac:dyDescent="0.3">
      <c r="A599" s="19" t="s">
        <v>51</v>
      </c>
      <c r="B599" s="19" t="s">
        <v>23</v>
      </c>
      <c r="C599" s="18" t="s">
        <v>24</v>
      </c>
      <c r="D599" s="18">
        <v>15</v>
      </c>
      <c r="E599" s="18" t="s">
        <v>24</v>
      </c>
      <c r="F599" s="18" t="s">
        <v>99</v>
      </c>
      <c r="G599" s="20">
        <f>IF($F$599="MANUAL",$D$599,IF($F$599="COMPUTED",$C$599,$E$599))</f>
        <v>15</v>
      </c>
      <c r="H599" s="19" t="s">
        <v>579</v>
      </c>
      <c r="I599" s="19" t="s">
        <v>25</v>
      </c>
      <c r="J599" s="19" t="s">
        <v>21</v>
      </c>
      <c r="K599" s="19"/>
      <c r="L599" s="19" t="s">
        <v>72</v>
      </c>
      <c r="M599" s="19" t="s">
        <v>2393</v>
      </c>
      <c r="N599">
        <v>3</v>
      </c>
    </row>
    <row r="600" spans="1:14" ht="12.75" customHeight="1" outlineLevel="2" x14ac:dyDescent="0.3">
      <c r="A600" s="19" t="s">
        <v>52</v>
      </c>
      <c r="B600" s="19" t="s">
        <v>26</v>
      </c>
      <c r="C600" s="18" t="s">
        <v>24</v>
      </c>
      <c r="D600" s="18">
        <v>1</v>
      </c>
      <c r="E600" s="18" t="s">
        <v>24</v>
      </c>
      <c r="F600" s="18" t="s">
        <v>99</v>
      </c>
      <c r="G600" s="20">
        <f>IF($F$600="MANUAL",$D$600,IF($F$600="COMPUTED",$C$600,$E$600))</f>
        <v>1</v>
      </c>
      <c r="H600" s="19" t="s">
        <v>580</v>
      </c>
      <c r="I600" s="19" t="s">
        <v>27</v>
      </c>
      <c r="J600" s="19" t="s">
        <v>21</v>
      </c>
      <c r="K600" s="19"/>
      <c r="L600" s="19" t="s">
        <v>72</v>
      </c>
      <c r="M600" s="19" t="s">
        <v>2394</v>
      </c>
      <c r="N600">
        <v>3</v>
      </c>
    </row>
    <row r="601" spans="1:14" ht="12.75" customHeight="1" outlineLevel="2" x14ac:dyDescent="0.3">
      <c r="A601" s="19" t="s">
        <v>53</v>
      </c>
      <c r="B601" s="19" t="s">
        <v>28</v>
      </c>
      <c r="C601" s="18" t="s">
        <v>24</v>
      </c>
      <c r="D601" s="18">
        <v>2</v>
      </c>
      <c r="E601" s="18" t="s">
        <v>24</v>
      </c>
      <c r="F601" s="18" t="s">
        <v>99</v>
      </c>
      <c r="G601" s="20">
        <f>IF($F$601="MANUAL",$D$601,IF($F$601="COMPUTED",$C$601,$E$601))</f>
        <v>2</v>
      </c>
      <c r="H601" s="19" t="s">
        <v>581</v>
      </c>
      <c r="I601" s="19" t="s">
        <v>29</v>
      </c>
      <c r="J601" s="19" t="s">
        <v>21</v>
      </c>
      <c r="K601" s="19"/>
      <c r="L601" s="19" t="s">
        <v>72</v>
      </c>
      <c r="M601" s="19" t="s">
        <v>2395</v>
      </c>
      <c r="N601">
        <v>3</v>
      </c>
    </row>
    <row r="602" spans="1:14" ht="12.75" customHeight="1" outlineLevel="1" x14ac:dyDescent="0.3">
      <c r="A602" s="19" t="s">
        <v>994</v>
      </c>
      <c r="B602" s="19"/>
      <c r="C602" s="20"/>
      <c r="D602" s="20"/>
      <c r="E602" s="20"/>
      <c r="F602" s="20"/>
      <c r="G602" s="20"/>
      <c r="H602" s="19"/>
      <c r="I602" s="19"/>
      <c r="J602" s="19"/>
      <c r="K602" s="19"/>
      <c r="L602" s="19" t="s">
        <v>69</v>
      </c>
      <c r="M602" s="19" t="s">
        <v>2396</v>
      </c>
      <c r="N602">
        <v>2</v>
      </c>
    </row>
    <row r="603" spans="1:14" ht="12.75" customHeight="1" outlineLevel="2" x14ac:dyDescent="0.3">
      <c r="A603" s="19" t="s">
        <v>1919</v>
      </c>
      <c r="B603" s="19" t="s">
        <v>995</v>
      </c>
      <c r="C603" s="20"/>
      <c r="D603" s="19"/>
      <c r="E603" s="19"/>
      <c r="F603" s="18" t="s">
        <v>99</v>
      </c>
      <c r="G603" s="20"/>
      <c r="H603" s="19" t="s">
        <v>1382</v>
      </c>
      <c r="I603" s="19" t="s">
        <v>995</v>
      </c>
      <c r="J603" s="19" t="s">
        <v>21</v>
      </c>
      <c r="K603" s="19"/>
      <c r="L603" s="19" t="s">
        <v>997</v>
      </c>
      <c r="M603" s="19" t="s">
        <v>2397</v>
      </c>
      <c r="N603">
        <v>3</v>
      </c>
    </row>
    <row r="604" spans="1:14" ht="12.75" customHeight="1" outlineLevel="3" x14ac:dyDescent="0.3">
      <c r="A604" s="19" t="s">
        <v>998</v>
      </c>
      <c r="B604" s="19" t="s">
        <v>999</v>
      </c>
      <c r="C604" s="18" t="s">
        <v>24</v>
      </c>
      <c r="D604" s="18">
        <v>15</v>
      </c>
      <c r="E604" s="18" t="s">
        <v>24</v>
      </c>
      <c r="F604" s="20" t="str">
        <f>$F$603</f>
        <v>MANUAL</v>
      </c>
      <c r="G604" s="20">
        <f>IF($F$604="MANUAL",$D$604,IF($F$604="COMPUTED",$C$604,$E$604))</f>
        <v>15</v>
      </c>
      <c r="H604" s="19" t="s">
        <v>1383</v>
      </c>
      <c r="I604" s="19" t="s">
        <v>1921</v>
      </c>
      <c r="J604" s="19" t="s">
        <v>21</v>
      </c>
      <c r="K604" s="19"/>
      <c r="L604" s="19" t="s">
        <v>1001</v>
      </c>
      <c r="M604" s="19" t="s">
        <v>2398</v>
      </c>
      <c r="N604">
        <v>4</v>
      </c>
    </row>
    <row r="605" spans="1:14" ht="12.75" customHeight="1" outlineLevel="3" x14ac:dyDescent="0.3">
      <c r="A605" s="19" t="s">
        <v>1002</v>
      </c>
      <c r="B605" s="19" t="s">
        <v>1003</v>
      </c>
      <c r="C605" s="18" t="s">
        <v>24</v>
      </c>
      <c r="D605" s="18">
        <v>1</v>
      </c>
      <c r="E605" s="18" t="s">
        <v>24</v>
      </c>
      <c r="F605" s="20" t="str">
        <f>$F$603</f>
        <v>MANUAL</v>
      </c>
      <c r="G605" s="20">
        <f>IF($F$605="MANUAL",$D$605,IF($F$605="COMPUTED",$C$605,$E$605))</f>
        <v>1</v>
      </c>
      <c r="H605" s="19" t="s">
        <v>1384</v>
      </c>
      <c r="I605" s="19" t="s">
        <v>1923</v>
      </c>
      <c r="J605" s="19" t="s">
        <v>21</v>
      </c>
      <c r="K605" s="19"/>
      <c r="L605" s="19" t="s">
        <v>1001</v>
      </c>
      <c r="M605" s="19" t="s">
        <v>2399</v>
      </c>
      <c r="N605">
        <v>4</v>
      </c>
    </row>
    <row r="606" spans="1:14" ht="12.75" customHeight="1" outlineLevel="3" x14ac:dyDescent="0.3">
      <c r="A606" s="19" t="s">
        <v>1005</v>
      </c>
      <c r="B606" s="19" t="s">
        <v>1006</v>
      </c>
      <c r="C606" s="18" t="s">
        <v>24</v>
      </c>
      <c r="D606" s="18">
        <v>2</v>
      </c>
      <c r="E606" s="18" t="s">
        <v>24</v>
      </c>
      <c r="F606" s="20" t="str">
        <f>$F$603</f>
        <v>MANUAL</v>
      </c>
      <c r="G606" s="20">
        <f>IF($F$606="MANUAL",$D$606,IF($F$606="COMPUTED",$C$606,$E$606))</f>
        <v>2</v>
      </c>
      <c r="H606" s="19" t="s">
        <v>1385</v>
      </c>
      <c r="I606" s="19" t="s">
        <v>1925</v>
      </c>
      <c r="J606" s="19" t="s">
        <v>21</v>
      </c>
      <c r="K606" s="19"/>
      <c r="L606" s="19" t="s">
        <v>1001</v>
      </c>
      <c r="M606" s="19" t="s">
        <v>2400</v>
      </c>
      <c r="N606">
        <v>4</v>
      </c>
    </row>
    <row r="607" spans="1:14" ht="12.75" customHeight="1" outlineLevel="2" x14ac:dyDescent="0.3">
      <c r="A607" s="19" t="s">
        <v>1008</v>
      </c>
      <c r="B607" s="19" t="s">
        <v>1009</v>
      </c>
      <c r="C607" s="18" t="s">
        <v>24</v>
      </c>
      <c r="D607" s="18">
        <v>1.5</v>
      </c>
      <c r="E607" s="18" t="s">
        <v>24</v>
      </c>
      <c r="F607" s="18" t="s">
        <v>99</v>
      </c>
      <c r="G607" s="20">
        <f>IF($F$607="MANUAL",$D$607,IF($F$607="COMPUTED",$C$607,$E$607))</f>
        <v>1.5</v>
      </c>
      <c r="H607" s="19" t="s">
        <v>1386</v>
      </c>
      <c r="I607" s="19" t="s">
        <v>1011</v>
      </c>
      <c r="J607" s="19" t="s">
        <v>21</v>
      </c>
      <c r="K607" s="19"/>
      <c r="L607" s="19" t="s">
        <v>72</v>
      </c>
      <c r="M607" s="19" t="s">
        <v>2401</v>
      </c>
      <c r="N607">
        <v>3</v>
      </c>
    </row>
    <row r="608" spans="1:14" ht="12.75" customHeight="1" outlineLevel="2" x14ac:dyDescent="0.3">
      <c r="A608" s="19" t="s">
        <v>1012</v>
      </c>
      <c r="B608" s="19" t="s">
        <v>1013</v>
      </c>
      <c r="C608" s="18" t="s">
        <v>24</v>
      </c>
      <c r="D608" s="18">
        <v>1.5</v>
      </c>
      <c r="E608" s="18" t="s">
        <v>24</v>
      </c>
      <c r="F608" s="18" t="s">
        <v>99</v>
      </c>
      <c r="G608" s="20">
        <f>IF($F$608="MANUAL",$D$608,IF($F$608="COMPUTED",$C$608,$E$608))</f>
        <v>1.5</v>
      </c>
      <c r="H608" s="19" t="s">
        <v>1387</v>
      </c>
      <c r="I608" s="19" t="s">
        <v>1015</v>
      </c>
      <c r="J608" s="19" t="s">
        <v>21</v>
      </c>
      <c r="K608" s="19"/>
      <c r="L608" s="19" t="s">
        <v>72</v>
      </c>
      <c r="M608" s="19" t="s">
        <v>2402</v>
      </c>
      <c r="N608">
        <v>3</v>
      </c>
    </row>
    <row r="609" spans="1:14" ht="12.75" customHeight="1" outlineLevel="2" x14ac:dyDescent="0.3">
      <c r="A609" s="19" t="s">
        <v>989</v>
      </c>
      <c r="B609" s="19" t="s">
        <v>32</v>
      </c>
      <c r="C609" s="18" t="s">
        <v>24</v>
      </c>
      <c r="D609" s="18">
        <v>3</v>
      </c>
      <c r="E609" s="18" t="s">
        <v>24</v>
      </c>
      <c r="F609" s="18" t="s">
        <v>99</v>
      </c>
      <c r="G609" s="20">
        <f>IF($F$609="MANUAL",$D$609,IF($F$609="COMPUTED",$C$609,$E$609))</f>
        <v>3</v>
      </c>
      <c r="H609" s="19" t="s">
        <v>1388</v>
      </c>
      <c r="I609" s="19" t="s">
        <v>33</v>
      </c>
      <c r="J609" s="19" t="s">
        <v>21</v>
      </c>
      <c r="K609" s="19"/>
      <c r="L609" s="19" t="s">
        <v>72</v>
      </c>
      <c r="M609" s="19" t="s">
        <v>2403</v>
      </c>
      <c r="N609">
        <v>3</v>
      </c>
    </row>
    <row r="610" spans="1:14" ht="12.75" customHeight="1" outlineLevel="2" x14ac:dyDescent="0.3">
      <c r="A610" s="19" t="s">
        <v>1017</v>
      </c>
      <c r="B610" s="19" t="s">
        <v>1018</v>
      </c>
      <c r="C610" s="20"/>
      <c r="D610" s="19"/>
      <c r="E610" s="19"/>
      <c r="F610" s="18" t="s">
        <v>99</v>
      </c>
      <c r="G610" s="20"/>
      <c r="H610" s="19" t="s">
        <v>1389</v>
      </c>
      <c r="I610" s="19" t="s">
        <v>1018</v>
      </c>
      <c r="J610" s="19" t="s">
        <v>21</v>
      </c>
      <c r="K610" s="19"/>
      <c r="L610" s="19" t="s">
        <v>997</v>
      </c>
      <c r="M610" s="19" t="s">
        <v>2404</v>
      </c>
      <c r="N610">
        <v>3</v>
      </c>
    </row>
    <row r="611" spans="1:14" ht="12.75" customHeight="1" outlineLevel="3" x14ac:dyDescent="0.3">
      <c r="A611" s="19" t="s">
        <v>1020</v>
      </c>
      <c r="B611" s="19" t="s">
        <v>1021</v>
      </c>
      <c r="C611" s="18" t="s">
        <v>24</v>
      </c>
      <c r="D611" s="18">
        <v>0</v>
      </c>
      <c r="E611" s="18" t="s">
        <v>24</v>
      </c>
      <c r="F611" s="20" t="str">
        <f t="shared" ref="F611:F619" si="15">$F$610</f>
        <v>MANUAL</v>
      </c>
      <c r="G611" s="20">
        <f>IF($F$611="MANUAL",$D$611,IF($F$611="COMPUTED",$C$611,$E$611))</f>
        <v>0</v>
      </c>
      <c r="H611" s="19" t="s">
        <v>1390</v>
      </c>
      <c r="I611" s="19" t="s">
        <v>1023</v>
      </c>
      <c r="J611" s="19" t="s">
        <v>21</v>
      </c>
      <c r="K611" s="19"/>
      <c r="L611" s="19" t="s">
        <v>1001</v>
      </c>
      <c r="M611" s="19" t="s">
        <v>2405</v>
      </c>
      <c r="N611">
        <v>4</v>
      </c>
    </row>
    <row r="612" spans="1:14" ht="12.75" customHeight="1" outlineLevel="3" x14ac:dyDescent="0.3">
      <c r="A612" s="19" t="s">
        <v>1024</v>
      </c>
      <c r="B612" s="19" t="s">
        <v>1025</v>
      </c>
      <c r="C612" s="18" t="s">
        <v>24</v>
      </c>
      <c r="D612" s="18">
        <v>0</v>
      </c>
      <c r="E612" s="18" t="s">
        <v>24</v>
      </c>
      <c r="F612" s="20" t="str">
        <f t="shared" si="15"/>
        <v>MANUAL</v>
      </c>
      <c r="G612" s="20">
        <f>IF($F$612="MANUAL",$D$612,IF($F$612="COMPUTED",$C$612,$E$612))</f>
        <v>0</v>
      </c>
      <c r="H612" s="19" t="s">
        <v>1391</v>
      </c>
      <c r="I612" s="19" t="s">
        <v>1023</v>
      </c>
      <c r="J612" s="19" t="s">
        <v>21</v>
      </c>
      <c r="K612" s="19"/>
      <c r="L612" s="19" t="s">
        <v>1001</v>
      </c>
      <c r="M612" s="19" t="s">
        <v>2406</v>
      </c>
      <c r="N612">
        <v>4</v>
      </c>
    </row>
    <row r="613" spans="1:14" ht="12.75" customHeight="1" outlineLevel="3" x14ac:dyDescent="0.3">
      <c r="A613" s="19" t="s">
        <v>1027</v>
      </c>
      <c r="B613" s="19" t="s">
        <v>1028</v>
      </c>
      <c r="C613" s="18" t="s">
        <v>24</v>
      </c>
      <c r="D613" s="18">
        <v>1</v>
      </c>
      <c r="E613" s="18" t="s">
        <v>24</v>
      </c>
      <c r="F613" s="20" t="str">
        <f t="shared" si="15"/>
        <v>MANUAL</v>
      </c>
      <c r="G613" s="20">
        <f>IF($F$613="MANUAL",$D$613,IF($F$613="COMPUTED",$C$613,$E$613))</f>
        <v>1</v>
      </c>
      <c r="H613" s="19" t="s">
        <v>1392</v>
      </c>
      <c r="I613" s="19" t="s">
        <v>1023</v>
      </c>
      <c r="J613" s="19" t="s">
        <v>21</v>
      </c>
      <c r="K613" s="19"/>
      <c r="L613" s="19" t="s">
        <v>1001</v>
      </c>
      <c r="M613" s="19" t="s">
        <v>2407</v>
      </c>
      <c r="N613">
        <v>4</v>
      </c>
    </row>
    <row r="614" spans="1:14" ht="12.75" customHeight="1" outlineLevel="3" x14ac:dyDescent="0.3">
      <c r="A614" s="19" t="s">
        <v>1030</v>
      </c>
      <c r="B614" s="19" t="s">
        <v>1031</v>
      </c>
      <c r="C614" s="18" t="s">
        <v>24</v>
      </c>
      <c r="D614" s="18">
        <v>0</v>
      </c>
      <c r="E614" s="18" t="s">
        <v>24</v>
      </c>
      <c r="F614" s="20" t="str">
        <f t="shared" si="15"/>
        <v>MANUAL</v>
      </c>
      <c r="G614" s="20">
        <f>IF($F$614="MANUAL",$D$614,IF($F$614="COMPUTED",$C$614,$E$614))</f>
        <v>0</v>
      </c>
      <c r="H614" s="19" t="s">
        <v>1393</v>
      </c>
      <c r="I614" s="19" t="s">
        <v>1023</v>
      </c>
      <c r="J614" s="19" t="s">
        <v>21</v>
      </c>
      <c r="K614" s="19"/>
      <c r="L614" s="19" t="s">
        <v>1001</v>
      </c>
      <c r="M614" s="19" t="s">
        <v>2408</v>
      </c>
      <c r="N614">
        <v>4</v>
      </c>
    </row>
    <row r="615" spans="1:14" ht="12.75" customHeight="1" outlineLevel="3" x14ac:dyDescent="0.3">
      <c r="A615" s="19" t="s">
        <v>1033</v>
      </c>
      <c r="B615" s="19" t="s">
        <v>1034</v>
      </c>
      <c r="C615" s="18" t="s">
        <v>24</v>
      </c>
      <c r="D615" s="18">
        <v>1</v>
      </c>
      <c r="E615" s="18" t="s">
        <v>24</v>
      </c>
      <c r="F615" s="20" t="str">
        <f t="shared" si="15"/>
        <v>MANUAL</v>
      </c>
      <c r="G615" s="20">
        <f>IF($F$615="MANUAL",$D$615,IF($F$615="COMPUTED",$C$615,$E$615))</f>
        <v>1</v>
      </c>
      <c r="H615" s="19" t="s">
        <v>1394</v>
      </c>
      <c r="I615" s="19" t="s">
        <v>1023</v>
      </c>
      <c r="J615" s="19" t="s">
        <v>21</v>
      </c>
      <c r="K615" s="19"/>
      <c r="L615" s="19" t="s">
        <v>1001</v>
      </c>
      <c r="M615" s="19" t="s">
        <v>2409</v>
      </c>
      <c r="N615">
        <v>4</v>
      </c>
    </row>
    <row r="616" spans="1:14" ht="12.75" customHeight="1" outlineLevel="3" x14ac:dyDescent="0.3">
      <c r="A616" s="19" t="s">
        <v>1036</v>
      </c>
      <c r="B616" s="19" t="s">
        <v>1037</v>
      </c>
      <c r="C616" s="18" t="s">
        <v>24</v>
      </c>
      <c r="D616" s="18">
        <v>0</v>
      </c>
      <c r="E616" s="18" t="s">
        <v>24</v>
      </c>
      <c r="F616" s="20" t="str">
        <f t="shared" si="15"/>
        <v>MANUAL</v>
      </c>
      <c r="G616" s="20">
        <f>IF($F$616="MANUAL",$D$616,IF($F$616="COMPUTED",$C$616,$E$616))</f>
        <v>0</v>
      </c>
      <c r="H616" s="19" t="s">
        <v>1395</v>
      </c>
      <c r="I616" s="19" t="s">
        <v>1023</v>
      </c>
      <c r="J616" s="19" t="s">
        <v>21</v>
      </c>
      <c r="K616" s="19"/>
      <c r="L616" s="19" t="s">
        <v>1001</v>
      </c>
      <c r="M616" s="19" t="s">
        <v>2410</v>
      </c>
      <c r="N616">
        <v>4</v>
      </c>
    </row>
    <row r="617" spans="1:14" ht="12.75" customHeight="1" outlineLevel="3" x14ac:dyDescent="0.3">
      <c r="A617" s="19" t="s">
        <v>1039</v>
      </c>
      <c r="B617" s="19" t="s">
        <v>1040</v>
      </c>
      <c r="C617" s="18" t="s">
        <v>24</v>
      </c>
      <c r="D617" s="18">
        <v>-1</v>
      </c>
      <c r="E617" s="18" t="s">
        <v>24</v>
      </c>
      <c r="F617" s="20" t="str">
        <f t="shared" si="15"/>
        <v>MANUAL</v>
      </c>
      <c r="G617" s="20">
        <f>IF($F$617="MANUAL",$D$617,IF($F$617="COMPUTED",$C$617,$E$617))</f>
        <v>-1</v>
      </c>
      <c r="H617" s="19" t="s">
        <v>1396</v>
      </c>
      <c r="I617" s="19" t="s">
        <v>1023</v>
      </c>
      <c r="J617" s="19" t="s">
        <v>21</v>
      </c>
      <c r="K617" s="19"/>
      <c r="L617" s="19" t="s">
        <v>1001</v>
      </c>
      <c r="M617" s="19" t="s">
        <v>2411</v>
      </c>
      <c r="N617">
        <v>4</v>
      </c>
    </row>
    <row r="618" spans="1:14" ht="12.75" customHeight="1" outlineLevel="3" x14ac:dyDescent="0.3">
      <c r="A618" s="19" t="s">
        <v>1042</v>
      </c>
      <c r="B618" s="19" t="s">
        <v>1043</v>
      </c>
      <c r="C618" s="18" t="s">
        <v>24</v>
      </c>
      <c r="D618" s="18">
        <v>0</v>
      </c>
      <c r="E618" s="18" t="s">
        <v>24</v>
      </c>
      <c r="F618" s="20" t="str">
        <f t="shared" si="15"/>
        <v>MANUAL</v>
      </c>
      <c r="G618" s="20">
        <f>IF($F$618="MANUAL",$D$618,IF($F$618="COMPUTED",$C$618,$E$618))</f>
        <v>0</v>
      </c>
      <c r="H618" s="19" t="s">
        <v>1397</v>
      </c>
      <c r="I618" s="19" t="s">
        <v>1023</v>
      </c>
      <c r="J618" s="19" t="s">
        <v>21</v>
      </c>
      <c r="K618" s="19"/>
      <c r="L618" s="19" t="s">
        <v>1001</v>
      </c>
      <c r="M618" s="19" t="s">
        <v>2412</v>
      </c>
      <c r="N618">
        <v>4</v>
      </c>
    </row>
    <row r="619" spans="1:14" ht="12.75" customHeight="1" outlineLevel="3" x14ac:dyDescent="0.3">
      <c r="A619" s="19" t="s">
        <v>1045</v>
      </c>
      <c r="B619" s="19" t="s">
        <v>1046</v>
      </c>
      <c r="C619" s="18" t="s">
        <v>24</v>
      </c>
      <c r="D619" s="18">
        <v>0</v>
      </c>
      <c r="E619" s="18" t="s">
        <v>24</v>
      </c>
      <c r="F619" s="20" t="str">
        <f t="shared" si="15"/>
        <v>MANUAL</v>
      </c>
      <c r="G619" s="20">
        <f>IF($F$619="MANUAL",$D$619,IF($F$619="COMPUTED",$C$619,$E$619))</f>
        <v>0</v>
      </c>
      <c r="H619" s="19" t="s">
        <v>1398</v>
      </c>
      <c r="I619" s="19" t="s">
        <v>1023</v>
      </c>
      <c r="J619" s="19" t="s">
        <v>21</v>
      </c>
      <c r="K619" s="19"/>
      <c r="L619" s="19" t="s">
        <v>1001</v>
      </c>
      <c r="M619" s="19" t="s">
        <v>2413</v>
      </c>
      <c r="N619">
        <v>4</v>
      </c>
    </row>
    <row r="620" spans="1:14" ht="12.75" customHeight="1" outlineLevel="2" x14ac:dyDescent="0.3">
      <c r="A620" s="19" t="s">
        <v>1048</v>
      </c>
      <c r="B620" s="19" t="s">
        <v>1049</v>
      </c>
      <c r="C620" s="18" t="s">
        <v>24</v>
      </c>
      <c r="D620" s="12" t="s">
        <v>1374</v>
      </c>
      <c r="E620" s="12" t="s">
        <v>24</v>
      </c>
      <c r="F620" s="18" t="s">
        <v>99</v>
      </c>
      <c r="G620" s="20" t="str">
        <f>IF($F$620="MANUAL",$D$620,IF($F$620="COMPUTED",$C$620,$E$620))</f>
        <v>box</v>
      </c>
      <c r="H620" s="19" t="s">
        <v>1399</v>
      </c>
      <c r="I620" s="19" t="s">
        <v>1049</v>
      </c>
      <c r="J620" s="19" t="s">
        <v>21</v>
      </c>
      <c r="K620" s="19"/>
      <c r="L620" s="19" t="s">
        <v>72</v>
      </c>
      <c r="M620" s="19" t="s">
        <v>2414</v>
      </c>
      <c r="N620">
        <v>3</v>
      </c>
    </row>
    <row r="621" spans="1:14" ht="12.75" customHeight="1" outlineLevel="3" x14ac:dyDescent="0.3">
      <c r="A621" s="19" t="s">
        <v>1051</v>
      </c>
      <c r="B621" s="19" t="s">
        <v>1052</v>
      </c>
      <c r="C621" s="18" t="s">
        <v>24</v>
      </c>
      <c r="D621" s="12" t="s">
        <v>1376</v>
      </c>
      <c r="E621" s="12" t="s">
        <v>24</v>
      </c>
      <c r="F621" s="18" t="s">
        <v>99</v>
      </c>
      <c r="G621" s="20" t="str">
        <f>IF($F$621="MANUAL",$D$621,IF($F$621="COMPUTED",$C$621,$E$621))</f>
        <v>#0b07db</v>
      </c>
      <c r="H621" s="19" t="s">
        <v>1400</v>
      </c>
      <c r="I621" s="19" t="s">
        <v>1054</v>
      </c>
      <c r="J621" s="19"/>
      <c r="K621" s="19"/>
      <c r="L621" s="19" t="s">
        <v>72</v>
      </c>
      <c r="M621" s="19" t="s">
        <v>2415</v>
      </c>
      <c r="N621">
        <v>4</v>
      </c>
    </row>
    <row r="622" spans="1:14" ht="12.75" customHeight="1" outlineLevel="3" x14ac:dyDescent="0.3">
      <c r="A622" s="19" t="s">
        <v>1055</v>
      </c>
      <c r="B622" s="19" t="s">
        <v>1056</v>
      </c>
      <c r="C622" s="18" t="s">
        <v>24</v>
      </c>
      <c r="D622" s="12" t="s">
        <v>1376</v>
      </c>
      <c r="E622" s="12" t="s">
        <v>24</v>
      </c>
      <c r="F622" s="18" t="s">
        <v>99</v>
      </c>
      <c r="G622" s="20" t="str">
        <f>IF($F$622="MANUAL",$D$622,IF($F$622="COMPUTED",$C$622,$E$622))</f>
        <v>#0b07db</v>
      </c>
      <c r="H622" s="19" t="s">
        <v>1401</v>
      </c>
      <c r="I622" s="19" t="s">
        <v>1054</v>
      </c>
      <c r="J622" s="19"/>
      <c r="K622" s="19"/>
      <c r="L622" s="19" t="s">
        <v>72</v>
      </c>
      <c r="M622" s="19" t="s">
        <v>2416</v>
      </c>
      <c r="N622">
        <v>4</v>
      </c>
    </row>
    <row r="623" spans="1:14" ht="12.75" customHeight="1" outlineLevel="3" x14ac:dyDescent="0.3">
      <c r="A623" s="19" t="s">
        <v>1058</v>
      </c>
      <c r="B623" s="19" t="s">
        <v>1059</v>
      </c>
      <c r="C623" s="18" t="s">
        <v>24</v>
      </c>
      <c r="D623" s="12" t="s">
        <v>1379</v>
      </c>
      <c r="E623" s="12" t="s">
        <v>24</v>
      </c>
      <c r="F623" s="18" t="s">
        <v>99</v>
      </c>
      <c r="G623" s="20" t="str">
        <f>IF($F$623="MANUAL",$D$623,IF($F$623="COMPUTED",$C$623,$E$623))</f>
        <v>#07db0e</v>
      </c>
      <c r="H623" s="19" t="s">
        <v>1402</v>
      </c>
      <c r="I623" s="19" t="s">
        <v>1054</v>
      </c>
      <c r="J623" s="19"/>
      <c r="K623" s="19"/>
      <c r="L623" s="19" t="s">
        <v>72</v>
      </c>
      <c r="M623" s="19" t="s">
        <v>2417</v>
      </c>
      <c r="N623">
        <v>4</v>
      </c>
    </row>
    <row r="624" spans="1:14" ht="12.75" customHeight="1" x14ac:dyDescent="0.3">
      <c r="A624" s="19" t="s">
        <v>582</v>
      </c>
      <c r="B624" s="19" t="s">
        <v>583</v>
      </c>
      <c r="C624" s="20"/>
      <c r="D624" s="20"/>
      <c r="E624" s="20"/>
      <c r="F624" s="20"/>
      <c r="G624" s="20"/>
      <c r="H624" s="19" t="s">
        <v>583</v>
      </c>
      <c r="I624" s="19"/>
      <c r="J624" s="19" t="s">
        <v>21</v>
      </c>
      <c r="K624" s="19" t="s">
        <v>54</v>
      </c>
      <c r="L624" s="19" t="s">
        <v>67</v>
      </c>
      <c r="M624" s="19" t="s">
        <v>2418</v>
      </c>
      <c r="N624">
        <v>1</v>
      </c>
    </row>
    <row r="625" spans="1:14" ht="12.75" customHeight="1" outlineLevel="1" x14ac:dyDescent="0.3">
      <c r="A625" s="19" t="s">
        <v>35</v>
      </c>
      <c r="B625" s="19" t="s">
        <v>36</v>
      </c>
      <c r="C625" s="18" t="s">
        <v>24</v>
      </c>
      <c r="D625" s="18">
        <v>4000</v>
      </c>
      <c r="E625" s="18" t="s">
        <v>24</v>
      </c>
      <c r="F625" s="18" t="s">
        <v>99</v>
      </c>
      <c r="G625" s="20">
        <f>IF($F$625="MANUAL",$D$625,IF($F$625="COMPUTED",$C$625,$E$625))</f>
        <v>4000</v>
      </c>
      <c r="H625" s="19" t="s">
        <v>584</v>
      </c>
      <c r="I625" s="19" t="s">
        <v>37</v>
      </c>
      <c r="J625" s="19" t="s">
        <v>21</v>
      </c>
      <c r="K625" s="19"/>
      <c r="L625" s="19" t="s">
        <v>72</v>
      </c>
      <c r="M625" s="19" t="s">
        <v>2419</v>
      </c>
      <c r="N625">
        <v>2</v>
      </c>
    </row>
    <row r="626" spans="1:14" ht="12.75" customHeight="1" outlineLevel="1" x14ac:dyDescent="0.3">
      <c r="A626" s="19" t="s">
        <v>38</v>
      </c>
      <c r="B626" s="19" t="s">
        <v>39</v>
      </c>
      <c r="C626" s="18" t="s">
        <v>24</v>
      </c>
      <c r="D626" s="18">
        <v>5</v>
      </c>
      <c r="E626" s="18" t="s">
        <v>24</v>
      </c>
      <c r="F626" s="18" t="s">
        <v>99</v>
      </c>
      <c r="G626" s="20">
        <f>IF($F$626="MANUAL",$D$626,IF($F$626="COMPUTED",$C$626,$E$626))</f>
        <v>5</v>
      </c>
      <c r="H626" s="19" t="s">
        <v>585</v>
      </c>
      <c r="I626" s="19" t="s">
        <v>40</v>
      </c>
      <c r="J626" s="19" t="s">
        <v>21</v>
      </c>
      <c r="K626" s="19"/>
      <c r="L626" s="19" t="s">
        <v>72</v>
      </c>
      <c r="M626" s="19" t="s">
        <v>2420</v>
      </c>
      <c r="N626">
        <v>2</v>
      </c>
    </row>
    <row r="627" spans="1:14" ht="12.75" customHeight="1" outlineLevel="1" x14ac:dyDescent="0.3">
      <c r="A627" s="19" t="s">
        <v>981</v>
      </c>
      <c r="B627" s="19" t="s">
        <v>982</v>
      </c>
      <c r="C627" s="18" t="s">
        <v>24</v>
      </c>
      <c r="D627" s="18" t="s">
        <v>24</v>
      </c>
      <c r="E627" s="18" t="s">
        <v>24</v>
      </c>
      <c r="F627" s="18" t="s">
        <v>99</v>
      </c>
      <c r="G627" s="20" t="str">
        <f>IF($F$627="MANUAL",$D$627,IF($F$627="COMPUTED",$C$627,$E$627))</f>
        <v>-</v>
      </c>
      <c r="H627" s="19" t="s">
        <v>1403</v>
      </c>
      <c r="I627" s="19" t="s">
        <v>984</v>
      </c>
      <c r="J627" s="19" t="s">
        <v>21</v>
      </c>
      <c r="K627" s="19"/>
      <c r="L627" s="19" t="s">
        <v>72</v>
      </c>
      <c r="M627" s="19" t="s">
        <v>2421</v>
      </c>
      <c r="N627">
        <v>2</v>
      </c>
    </row>
    <row r="628" spans="1:14" ht="12.75" customHeight="1" outlineLevel="1" x14ac:dyDescent="0.3">
      <c r="A628" s="19" t="s">
        <v>168</v>
      </c>
      <c r="B628" s="19" t="s">
        <v>57</v>
      </c>
      <c r="C628" s="18" t="s">
        <v>24</v>
      </c>
      <c r="D628" s="18">
        <v>500</v>
      </c>
      <c r="E628" s="18" t="s">
        <v>24</v>
      </c>
      <c r="F628" s="18" t="s">
        <v>99</v>
      </c>
      <c r="G628" s="20">
        <f>IF($F$628="MANUAL",$D$628,IF($F$628="COMPUTED",$C$628,$E$628))</f>
        <v>500</v>
      </c>
      <c r="H628" s="19" t="s">
        <v>586</v>
      </c>
      <c r="I628" s="19" t="s">
        <v>58</v>
      </c>
      <c r="J628" s="19" t="s">
        <v>21</v>
      </c>
      <c r="K628" s="19"/>
      <c r="L628" s="19" t="s">
        <v>72</v>
      </c>
      <c r="M628" s="19" t="s">
        <v>2422</v>
      </c>
      <c r="N628">
        <v>2</v>
      </c>
    </row>
    <row r="629" spans="1:14" ht="12.75" customHeight="1" outlineLevel="1" x14ac:dyDescent="0.3">
      <c r="A629" s="19" t="s">
        <v>633</v>
      </c>
      <c r="B629" s="19" t="s">
        <v>634</v>
      </c>
      <c r="C629" s="18">
        <v>4200</v>
      </c>
      <c r="D629" s="18" t="s">
        <v>24</v>
      </c>
      <c r="E629" s="18" t="s">
        <v>24</v>
      </c>
      <c r="F629" s="18" t="s">
        <v>70</v>
      </c>
      <c r="G629" s="20">
        <f>IF($F$629="MANUAL",$D$629,IF($F$629="COMPUTED",$C$629,$E$629))</f>
        <v>4200</v>
      </c>
      <c r="H629" s="19" t="s">
        <v>656</v>
      </c>
      <c r="I629" s="19" t="s">
        <v>636</v>
      </c>
      <c r="J629" s="19" t="s">
        <v>21</v>
      </c>
      <c r="K629" s="19"/>
      <c r="L629" s="19" t="s">
        <v>72</v>
      </c>
      <c r="M629" s="19" t="s">
        <v>2423</v>
      </c>
      <c r="N629">
        <v>2</v>
      </c>
    </row>
    <row r="630" spans="1:14" ht="12.75" customHeight="1" outlineLevel="1" x14ac:dyDescent="0.3">
      <c r="A630" s="19" t="s">
        <v>68</v>
      </c>
      <c r="B630" s="19"/>
      <c r="C630" s="20"/>
      <c r="D630" s="20"/>
      <c r="E630" s="20"/>
      <c r="F630" s="20"/>
      <c r="G630" s="20"/>
      <c r="H630" s="19"/>
      <c r="I630" s="19"/>
      <c r="J630" s="19"/>
      <c r="K630" s="19"/>
      <c r="L630" s="19" t="s">
        <v>69</v>
      </c>
      <c r="M630" s="19" t="s">
        <v>2424</v>
      </c>
      <c r="N630">
        <v>2</v>
      </c>
    </row>
    <row r="631" spans="1:14" ht="12.75" customHeight="1" outlineLevel="2" x14ac:dyDescent="0.3">
      <c r="A631" s="19" t="s">
        <v>51</v>
      </c>
      <c r="B631" s="19" t="s">
        <v>23</v>
      </c>
      <c r="C631" s="18" t="s">
        <v>24</v>
      </c>
      <c r="D631" s="18">
        <v>15</v>
      </c>
      <c r="E631" s="18" t="s">
        <v>24</v>
      </c>
      <c r="F631" s="18" t="s">
        <v>99</v>
      </c>
      <c r="G631" s="20">
        <f>IF($F$631="MANUAL",$D$631,IF($F$631="COMPUTED",$C$631,$E$631))</f>
        <v>15</v>
      </c>
      <c r="H631" s="19" t="s">
        <v>587</v>
      </c>
      <c r="I631" s="19" t="s">
        <v>25</v>
      </c>
      <c r="J631" s="19" t="s">
        <v>21</v>
      </c>
      <c r="K631" s="19"/>
      <c r="L631" s="19" t="s">
        <v>72</v>
      </c>
      <c r="M631" s="19" t="s">
        <v>2425</v>
      </c>
      <c r="N631">
        <v>3</v>
      </c>
    </row>
    <row r="632" spans="1:14" ht="12.75" customHeight="1" outlineLevel="2" x14ac:dyDescent="0.3">
      <c r="A632" s="19" t="s">
        <v>52</v>
      </c>
      <c r="B632" s="19" t="s">
        <v>26</v>
      </c>
      <c r="C632" s="18" t="s">
        <v>24</v>
      </c>
      <c r="D632" s="18">
        <v>-0.9</v>
      </c>
      <c r="E632" s="18" t="s">
        <v>24</v>
      </c>
      <c r="F632" s="18" t="s">
        <v>99</v>
      </c>
      <c r="G632" s="20">
        <f>IF($F$632="MANUAL",$D$632,IF($F$632="COMPUTED",$C$632,$E$632))</f>
        <v>-0.9</v>
      </c>
      <c r="H632" s="19" t="s">
        <v>588</v>
      </c>
      <c r="I632" s="19" t="s">
        <v>27</v>
      </c>
      <c r="J632" s="19" t="s">
        <v>21</v>
      </c>
      <c r="K632" s="19"/>
      <c r="L632" s="19" t="s">
        <v>72</v>
      </c>
      <c r="M632" s="19" t="s">
        <v>2426</v>
      </c>
      <c r="N632">
        <v>3</v>
      </c>
    </row>
    <row r="633" spans="1:14" ht="12.75" customHeight="1" outlineLevel="2" x14ac:dyDescent="0.3">
      <c r="A633" s="19" t="s">
        <v>53</v>
      </c>
      <c r="B633" s="19" t="s">
        <v>28</v>
      </c>
      <c r="C633" s="18" t="s">
        <v>24</v>
      </c>
      <c r="D633" s="18">
        <v>1.8</v>
      </c>
      <c r="E633" s="18" t="s">
        <v>24</v>
      </c>
      <c r="F633" s="18" t="s">
        <v>99</v>
      </c>
      <c r="G633" s="20">
        <f>IF($F$633="MANUAL",$D$633,IF($F$633="COMPUTED",$C$633,$E$633))</f>
        <v>1.8</v>
      </c>
      <c r="H633" s="19" t="s">
        <v>589</v>
      </c>
      <c r="I633" s="19" t="s">
        <v>29</v>
      </c>
      <c r="J633" s="19" t="s">
        <v>21</v>
      </c>
      <c r="K633" s="19"/>
      <c r="L633" s="19" t="s">
        <v>72</v>
      </c>
      <c r="M633" s="19" t="s">
        <v>2427</v>
      </c>
      <c r="N633">
        <v>3</v>
      </c>
    </row>
    <row r="634" spans="1:14" ht="12.75" customHeight="1" outlineLevel="1" x14ac:dyDescent="0.3">
      <c r="A634" s="19" t="s">
        <v>994</v>
      </c>
      <c r="B634" s="19"/>
      <c r="C634" s="20"/>
      <c r="D634" s="20"/>
      <c r="E634" s="20"/>
      <c r="F634" s="20"/>
      <c r="G634" s="20"/>
      <c r="H634" s="19"/>
      <c r="I634" s="19"/>
      <c r="J634" s="19"/>
      <c r="K634" s="19"/>
      <c r="L634" s="19" t="s">
        <v>69</v>
      </c>
      <c r="M634" s="19" t="s">
        <v>2428</v>
      </c>
      <c r="N634">
        <v>2</v>
      </c>
    </row>
    <row r="635" spans="1:14" ht="12.75" customHeight="1" outlineLevel="2" x14ac:dyDescent="0.3">
      <c r="A635" s="19" t="s">
        <v>1919</v>
      </c>
      <c r="B635" s="19" t="s">
        <v>995</v>
      </c>
      <c r="C635" s="20"/>
      <c r="D635" s="19"/>
      <c r="E635" s="19"/>
      <c r="F635" s="18" t="s">
        <v>99</v>
      </c>
      <c r="G635" s="20"/>
      <c r="H635" s="19" t="s">
        <v>1404</v>
      </c>
      <c r="I635" s="19" t="s">
        <v>995</v>
      </c>
      <c r="J635" s="19" t="s">
        <v>21</v>
      </c>
      <c r="K635" s="19"/>
      <c r="L635" s="19" t="s">
        <v>997</v>
      </c>
      <c r="M635" s="19" t="s">
        <v>2429</v>
      </c>
      <c r="N635">
        <v>3</v>
      </c>
    </row>
    <row r="636" spans="1:14" ht="12.75" customHeight="1" outlineLevel="3" x14ac:dyDescent="0.3">
      <c r="A636" s="19" t="s">
        <v>998</v>
      </c>
      <c r="B636" s="19" t="s">
        <v>999</v>
      </c>
      <c r="C636" s="18" t="s">
        <v>24</v>
      </c>
      <c r="D636" s="18">
        <v>15</v>
      </c>
      <c r="E636" s="18" t="s">
        <v>24</v>
      </c>
      <c r="F636" s="20" t="str">
        <f>$F$635</f>
        <v>MANUAL</v>
      </c>
      <c r="G636" s="20">
        <f>IF($F$636="MANUAL",$D$636,IF($F$636="COMPUTED",$C$636,$E$636))</f>
        <v>15</v>
      </c>
      <c r="H636" s="19" t="s">
        <v>1405</v>
      </c>
      <c r="I636" s="19" t="s">
        <v>1921</v>
      </c>
      <c r="J636" s="19" t="s">
        <v>21</v>
      </c>
      <c r="K636" s="19"/>
      <c r="L636" s="19" t="s">
        <v>1001</v>
      </c>
      <c r="M636" s="19" t="s">
        <v>2430</v>
      </c>
      <c r="N636">
        <v>4</v>
      </c>
    </row>
    <row r="637" spans="1:14" ht="12.75" customHeight="1" outlineLevel="3" x14ac:dyDescent="0.3">
      <c r="A637" s="19" t="s">
        <v>1002</v>
      </c>
      <c r="B637" s="19" t="s">
        <v>1003</v>
      </c>
      <c r="C637" s="18" t="s">
        <v>24</v>
      </c>
      <c r="D637" s="18">
        <v>-0.9</v>
      </c>
      <c r="E637" s="18" t="s">
        <v>24</v>
      </c>
      <c r="F637" s="20" t="str">
        <f>$F$635</f>
        <v>MANUAL</v>
      </c>
      <c r="G637" s="20">
        <f>IF($F$637="MANUAL",$D$637,IF($F$637="COMPUTED",$C$637,$E$637))</f>
        <v>-0.9</v>
      </c>
      <c r="H637" s="19" t="s">
        <v>1406</v>
      </c>
      <c r="I637" s="19" t="s">
        <v>1923</v>
      </c>
      <c r="J637" s="19" t="s">
        <v>21</v>
      </c>
      <c r="K637" s="19"/>
      <c r="L637" s="19" t="s">
        <v>1001</v>
      </c>
      <c r="M637" s="19" t="s">
        <v>2431</v>
      </c>
      <c r="N637">
        <v>4</v>
      </c>
    </row>
    <row r="638" spans="1:14" ht="12.75" customHeight="1" outlineLevel="3" x14ac:dyDescent="0.3">
      <c r="A638" s="19" t="s">
        <v>1005</v>
      </c>
      <c r="B638" s="19" t="s">
        <v>1006</v>
      </c>
      <c r="C638" s="18" t="s">
        <v>24</v>
      </c>
      <c r="D638" s="18">
        <v>1.8</v>
      </c>
      <c r="E638" s="18" t="s">
        <v>24</v>
      </c>
      <c r="F638" s="20" t="str">
        <f>$F$635</f>
        <v>MANUAL</v>
      </c>
      <c r="G638" s="20">
        <f>IF($F$638="MANUAL",$D$638,IF($F$638="COMPUTED",$C$638,$E$638))</f>
        <v>1.8</v>
      </c>
      <c r="H638" s="19" t="s">
        <v>1407</v>
      </c>
      <c r="I638" s="19" t="s">
        <v>1925</v>
      </c>
      <c r="J638" s="19" t="s">
        <v>21</v>
      </c>
      <c r="K638" s="19"/>
      <c r="L638" s="19" t="s">
        <v>1001</v>
      </c>
      <c r="M638" s="19" t="s">
        <v>2432</v>
      </c>
      <c r="N638">
        <v>4</v>
      </c>
    </row>
    <row r="639" spans="1:14" ht="12.75" customHeight="1" outlineLevel="2" x14ac:dyDescent="0.3">
      <c r="A639" s="19" t="s">
        <v>1008</v>
      </c>
      <c r="B639" s="19" t="s">
        <v>1009</v>
      </c>
      <c r="C639" s="18" t="s">
        <v>24</v>
      </c>
      <c r="D639" s="18">
        <v>1.5</v>
      </c>
      <c r="E639" s="18" t="s">
        <v>24</v>
      </c>
      <c r="F639" s="18" t="s">
        <v>99</v>
      </c>
      <c r="G639" s="20">
        <f>IF($F$639="MANUAL",$D$639,IF($F$639="COMPUTED",$C$639,$E$639))</f>
        <v>1.5</v>
      </c>
      <c r="H639" s="19" t="s">
        <v>1408</v>
      </c>
      <c r="I639" s="19" t="s">
        <v>1011</v>
      </c>
      <c r="J639" s="19" t="s">
        <v>21</v>
      </c>
      <c r="K639" s="19"/>
      <c r="L639" s="19" t="s">
        <v>72</v>
      </c>
      <c r="M639" s="19" t="s">
        <v>2433</v>
      </c>
      <c r="N639">
        <v>3</v>
      </c>
    </row>
    <row r="640" spans="1:14" ht="12.75" customHeight="1" outlineLevel="2" x14ac:dyDescent="0.3">
      <c r="A640" s="19" t="s">
        <v>1012</v>
      </c>
      <c r="B640" s="19" t="s">
        <v>1013</v>
      </c>
      <c r="C640" s="18" t="s">
        <v>24</v>
      </c>
      <c r="D640" s="18">
        <v>1.5</v>
      </c>
      <c r="E640" s="18" t="s">
        <v>24</v>
      </c>
      <c r="F640" s="18" t="s">
        <v>99</v>
      </c>
      <c r="G640" s="20">
        <f>IF($F$640="MANUAL",$D$640,IF($F$640="COMPUTED",$C$640,$E$640))</f>
        <v>1.5</v>
      </c>
      <c r="H640" s="19" t="s">
        <v>1409</v>
      </c>
      <c r="I640" s="19" t="s">
        <v>1015</v>
      </c>
      <c r="J640" s="19" t="s">
        <v>21</v>
      </c>
      <c r="K640" s="19"/>
      <c r="L640" s="19" t="s">
        <v>72</v>
      </c>
      <c r="M640" s="19" t="s">
        <v>2434</v>
      </c>
      <c r="N640">
        <v>3</v>
      </c>
    </row>
    <row r="641" spans="1:14" ht="12.75" customHeight="1" outlineLevel="2" x14ac:dyDescent="0.3">
      <c r="A641" s="19" t="s">
        <v>989</v>
      </c>
      <c r="B641" s="19" t="s">
        <v>32</v>
      </c>
      <c r="C641" s="18" t="s">
        <v>24</v>
      </c>
      <c r="D641" s="18">
        <v>3</v>
      </c>
      <c r="E641" s="18" t="s">
        <v>24</v>
      </c>
      <c r="F641" s="18" t="s">
        <v>99</v>
      </c>
      <c r="G641" s="20">
        <f>IF($F$641="MANUAL",$D$641,IF($F$641="COMPUTED",$C$641,$E$641))</f>
        <v>3</v>
      </c>
      <c r="H641" s="19" t="s">
        <v>1410</v>
      </c>
      <c r="I641" s="19" t="s">
        <v>33</v>
      </c>
      <c r="J641" s="19" t="s">
        <v>21</v>
      </c>
      <c r="K641" s="19"/>
      <c r="L641" s="19" t="s">
        <v>72</v>
      </c>
      <c r="M641" s="19" t="s">
        <v>2435</v>
      </c>
      <c r="N641">
        <v>3</v>
      </c>
    </row>
    <row r="642" spans="1:14" ht="12.75" customHeight="1" outlineLevel="2" x14ac:dyDescent="0.3">
      <c r="A642" s="19" t="s">
        <v>1017</v>
      </c>
      <c r="B642" s="19" t="s">
        <v>1018</v>
      </c>
      <c r="C642" s="20"/>
      <c r="D642" s="19"/>
      <c r="E642" s="19"/>
      <c r="F642" s="18" t="s">
        <v>99</v>
      </c>
      <c r="G642" s="20"/>
      <c r="H642" s="19" t="s">
        <v>1411</v>
      </c>
      <c r="I642" s="19" t="s">
        <v>1018</v>
      </c>
      <c r="J642" s="19" t="s">
        <v>21</v>
      </c>
      <c r="K642" s="19"/>
      <c r="L642" s="19" t="s">
        <v>997</v>
      </c>
      <c r="M642" s="19" t="s">
        <v>2436</v>
      </c>
      <c r="N642">
        <v>3</v>
      </c>
    </row>
    <row r="643" spans="1:14" ht="12.75" customHeight="1" outlineLevel="3" x14ac:dyDescent="0.3">
      <c r="A643" s="19" t="s">
        <v>1020</v>
      </c>
      <c r="B643" s="19" t="s">
        <v>1021</v>
      </c>
      <c r="C643" s="18" t="s">
        <v>24</v>
      </c>
      <c r="D643" s="18">
        <v>0</v>
      </c>
      <c r="E643" s="18" t="s">
        <v>24</v>
      </c>
      <c r="F643" s="20" t="str">
        <f t="shared" ref="F643:F651" si="16">$F$642</f>
        <v>MANUAL</v>
      </c>
      <c r="G643" s="20">
        <f>IF($F$643="MANUAL",$D$643,IF($F$643="COMPUTED",$C$643,$E$643))</f>
        <v>0</v>
      </c>
      <c r="H643" s="19" t="s">
        <v>1412</v>
      </c>
      <c r="I643" s="19" t="s">
        <v>1023</v>
      </c>
      <c r="J643" s="19" t="s">
        <v>21</v>
      </c>
      <c r="K643" s="19"/>
      <c r="L643" s="19" t="s">
        <v>1001</v>
      </c>
      <c r="M643" s="19" t="s">
        <v>2437</v>
      </c>
      <c r="N643">
        <v>4</v>
      </c>
    </row>
    <row r="644" spans="1:14" ht="12.75" customHeight="1" outlineLevel="3" x14ac:dyDescent="0.3">
      <c r="A644" s="19" t="s">
        <v>1024</v>
      </c>
      <c r="B644" s="19" t="s">
        <v>1025</v>
      </c>
      <c r="C644" s="18" t="s">
        <v>24</v>
      </c>
      <c r="D644" s="18">
        <v>0</v>
      </c>
      <c r="E644" s="18" t="s">
        <v>24</v>
      </c>
      <c r="F644" s="20" t="str">
        <f t="shared" si="16"/>
        <v>MANUAL</v>
      </c>
      <c r="G644" s="20">
        <f>IF($F$644="MANUAL",$D$644,IF($F$644="COMPUTED",$C$644,$E$644))</f>
        <v>0</v>
      </c>
      <c r="H644" s="19" t="s">
        <v>1413</v>
      </c>
      <c r="I644" s="19" t="s">
        <v>1023</v>
      </c>
      <c r="J644" s="19" t="s">
        <v>21</v>
      </c>
      <c r="K644" s="19"/>
      <c r="L644" s="19" t="s">
        <v>1001</v>
      </c>
      <c r="M644" s="19" t="s">
        <v>2438</v>
      </c>
      <c r="N644">
        <v>4</v>
      </c>
    </row>
    <row r="645" spans="1:14" ht="12.75" customHeight="1" outlineLevel="3" x14ac:dyDescent="0.3">
      <c r="A645" s="19" t="s">
        <v>1027</v>
      </c>
      <c r="B645" s="19" t="s">
        <v>1028</v>
      </c>
      <c r="C645" s="18" t="s">
        <v>24</v>
      </c>
      <c r="D645" s="18">
        <v>1</v>
      </c>
      <c r="E645" s="18" t="s">
        <v>24</v>
      </c>
      <c r="F645" s="20" t="str">
        <f t="shared" si="16"/>
        <v>MANUAL</v>
      </c>
      <c r="G645" s="20">
        <f>IF($F$645="MANUAL",$D$645,IF($F$645="COMPUTED",$C$645,$E$645))</f>
        <v>1</v>
      </c>
      <c r="H645" s="19" t="s">
        <v>1414</v>
      </c>
      <c r="I645" s="19" t="s">
        <v>1023</v>
      </c>
      <c r="J645" s="19" t="s">
        <v>21</v>
      </c>
      <c r="K645" s="19"/>
      <c r="L645" s="19" t="s">
        <v>1001</v>
      </c>
      <c r="M645" s="19" t="s">
        <v>2439</v>
      </c>
      <c r="N645">
        <v>4</v>
      </c>
    </row>
    <row r="646" spans="1:14" ht="12.75" customHeight="1" outlineLevel="3" x14ac:dyDescent="0.3">
      <c r="A646" s="19" t="s">
        <v>1030</v>
      </c>
      <c r="B646" s="19" t="s">
        <v>1031</v>
      </c>
      <c r="C646" s="18" t="s">
        <v>24</v>
      </c>
      <c r="D646" s="18">
        <v>0</v>
      </c>
      <c r="E646" s="18" t="s">
        <v>24</v>
      </c>
      <c r="F646" s="20" t="str">
        <f t="shared" si="16"/>
        <v>MANUAL</v>
      </c>
      <c r="G646" s="20">
        <f>IF($F$646="MANUAL",$D$646,IF($F$646="COMPUTED",$C$646,$E$646))</f>
        <v>0</v>
      </c>
      <c r="H646" s="19" t="s">
        <v>1415</v>
      </c>
      <c r="I646" s="19" t="s">
        <v>1023</v>
      </c>
      <c r="J646" s="19" t="s">
        <v>21</v>
      </c>
      <c r="K646" s="19"/>
      <c r="L646" s="19" t="s">
        <v>1001</v>
      </c>
      <c r="M646" s="19" t="s">
        <v>2440</v>
      </c>
      <c r="N646">
        <v>4</v>
      </c>
    </row>
    <row r="647" spans="1:14" ht="12.75" customHeight="1" outlineLevel="3" x14ac:dyDescent="0.3">
      <c r="A647" s="19" t="s">
        <v>1033</v>
      </c>
      <c r="B647" s="19" t="s">
        <v>1034</v>
      </c>
      <c r="C647" s="18" t="s">
        <v>24</v>
      </c>
      <c r="D647" s="18">
        <v>1</v>
      </c>
      <c r="E647" s="18" t="s">
        <v>24</v>
      </c>
      <c r="F647" s="20" t="str">
        <f t="shared" si="16"/>
        <v>MANUAL</v>
      </c>
      <c r="G647" s="20">
        <f>IF($F$647="MANUAL",$D$647,IF($F$647="COMPUTED",$C$647,$E$647))</f>
        <v>1</v>
      </c>
      <c r="H647" s="19" t="s">
        <v>1416</v>
      </c>
      <c r="I647" s="19" t="s">
        <v>1023</v>
      </c>
      <c r="J647" s="19" t="s">
        <v>21</v>
      </c>
      <c r="K647" s="19"/>
      <c r="L647" s="19" t="s">
        <v>1001</v>
      </c>
      <c r="M647" s="19" t="s">
        <v>2441</v>
      </c>
      <c r="N647">
        <v>4</v>
      </c>
    </row>
    <row r="648" spans="1:14" ht="12.75" customHeight="1" outlineLevel="3" x14ac:dyDescent="0.3">
      <c r="A648" s="19" t="s">
        <v>1036</v>
      </c>
      <c r="B648" s="19" t="s">
        <v>1037</v>
      </c>
      <c r="C648" s="18" t="s">
        <v>24</v>
      </c>
      <c r="D648" s="18">
        <v>0</v>
      </c>
      <c r="E648" s="18" t="s">
        <v>24</v>
      </c>
      <c r="F648" s="20" t="str">
        <f t="shared" si="16"/>
        <v>MANUAL</v>
      </c>
      <c r="G648" s="20">
        <f>IF($F$648="MANUAL",$D$648,IF($F$648="COMPUTED",$C$648,$E$648))</f>
        <v>0</v>
      </c>
      <c r="H648" s="19" t="s">
        <v>1417</v>
      </c>
      <c r="I648" s="19" t="s">
        <v>1023</v>
      </c>
      <c r="J648" s="19" t="s">
        <v>21</v>
      </c>
      <c r="K648" s="19"/>
      <c r="L648" s="19" t="s">
        <v>1001</v>
      </c>
      <c r="M648" s="19" t="s">
        <v>2442</v>
      </c>
      <c r="N648">
        <v>4</v>
      </c>
    </row>
    <row r="649" spans="1:14" ht="12.75" customHeight="1" outlineLevel="3" x14ac:dyDescent="0.3">
      <c r="A649" s="19" t="s">
        <v>1039</v>
      </c>
      <c r="B649" s="19" t="s">
        <v>1040</v>
      </c>
      <c r="C649" s="18" t="s">
        <v>24</v>
      </c>
      <c r="D649" s="18">
        <v>-1</v>
      </c>
      <c r="E649" s="18" t="s">
        <v>24</v>
      </c>
      <c r="F649" s="20" t="str">
        <f t="shared" si="16"/>
        <v>MANUAL</v>
      </c>
      <c r="G649" s="20">
        <f>IF($F$649="MANUAL",$D$649,IF($F$649="COMPUTED",$C$649,$E$649))</f>
        <v>-1</v>
      </c>
      <c r="H649" s="19" t="s">
        <v>1418</v>
      </c>
      <c r="I649" s="19" t="s">
        <v>1023</v>
      </c>
      <c r="J649" s="19" t="s">
        <v>21</v>
      </c>
      <c r="K649" s="19"/>
      <c r="L649" s="19" t="s">
        <v>1001</v>
      </c>
      <c r="M649" s="19" t="s">
        <v>2443</v>
      </c>
      <c r="N649">
        <v>4</v>
      </c>
    </row>
    <row r="650" spans="1:14" ht="12.75" customHeight="1" outlineLevel="3" x14ac:dyDescent="0.3">
      <c r="A650" s="19" t="s">
        <v>1042</v>
      </c>
      <c r="B650" s="19" t="s">
        <v>1043</v>
      </c>
      <c r="C650" s="18" t="s">
        <v>24</v>
      </c>
      <c r="D650" s="18">
        <v>0</v>
      </c>
      <c r="E650" s="18" t="s">
        <v>24</v>
      </c>
      <c r="F650" s="20" t="str">
        <f t="shared" si="16"/>
        <v>MANUAL</v>
      </c>
      <c r="G650" s="20">
        <f>IF($F$650="MANUAL",$D$650,IF($F$650="COMPUTED",$C$650,$E$650))</f>
        <v>0</v>
      </c>
      <c r="H650" s="19" t="s">
        <v>1419</v>
      </c>
      <c r="I650" s="19" t="s">
        <v>1023</v>
      </c>
      <c r="J650" s="19" t="s">
        <v>21</v>
      </c>
      <c r="K650" s="19"/>
      <c r="L650" s="19" t="s">
        <v>1001</v>
      </c>
      <c r="M650" s="19" t="s">
        <v>2444</v>
      </c>
      <c r="N650">
        <v>4</v>
      </c>
    </row>
    <row r="651" spans="1:14" ht="12.75" customHeight="1" outlineLevel="3" x14ac:dyDescent="0.3">
      <c r="A651" s="19" t="s">
        <v>1045</v>
      </c>
      <c r="B651" s="19" t="s">
        <v>1046</v>
      </c>
      <c r="C651" s="18" t="s">
        <v>24</v>
      </c>
      <c r="D651" s="18">
        <v>0</v>
      </c>
      <c r="E651" s="18" t="s">
        <v>24</v>
      </c>
      <c r="F651" s="20" t="str">
        <f t="shared" si="16"/>
        <v>MANUAL</v>
      </c>
      <c r="G651" s="20">
        <f>IF($F$651="MANUAL",$D$651,IF($F$651="COMPUTED",$C$651,$E$651))</f>
        <v>0</v>
      </c>
      <c r="H651" s="19" t="s">
        <v>1420</v>
      </c>
      <c r="I651" s="19" t="s">
        <v>1023</v>
      </c>
      <c r="J651" s="19" t="s">
        <v>21</v>
      </c>
      <c r="K651" s="19"/>
      <c r="L651" s="19" t="s">
        <v>1001</v>
      </c>
      <c r="M651" s="19" t="s">
        <v>2445</v>
      </c>
      <c r="N651">
        <v>4</v>
      </c>
    </row>
    <row r="652" spans="1:14" ht="12.75" customHeight="1" outlineLevel="2" x14ac:dyDescent="0.3">
      <c r="A652" s="19" t="s">
        <v>1048</v>
      </c>
      <c r="B652" s="19" t="s">
        <v>1049</v>
      </c>
      <c r="C652" s="18" t="s">
        <v>24</v>
      </c>
      <c r="D652" s="12" t="s">
        <v>1374</v>
      </c>
      <c r="E652" s="12" t="s">
        <v>24</v>
      </c>
      <c r="F652" s="18" t="s">
        <v>99</v>
      </c>
      <c r="G652" s="20" t="str">
        <f>IF($F$652="MANUAL",$D$652,IF($F$652="COMPUTED",$C$652,$E$652))</f>
        <v>box</v>
      </c>
      <c r="H652" s="19" t="s">
        <v>1421</v>
      </c>
      <c r="I652" s="19" t="s">
        <v>1049</v>
      </c>
      <c r="J652" s="19" t="s">
        <v>21</v>
      </c>
      <c r="K652" s="19"/>
      <c r="L652" s="19" t="s">
        <v>72</v>
      </c>
      <c r="M652" s="19" t="s">
        <v>2446</v>
      </c>
      <c r="N652">
        <v>3</v>
      </c>
    </row>
    <row r="653" spans="1:14" ht="12.75" customHeight="1" outlineLevel="3" x14ac:dyDescent="0.3">
      <c r="A653" s="19" t="s">
        <v>1051</v>
      </c>
      <c r="B653" s="19" t="s">
        <v>1052</v>
      </c>
      <c r="C653" s="18" t="s">
        <v>24</v>
      </c>
      <c r="D653" s="12" t="s">
        <v>1376</v>
      </c>
      <c r="E653" s="12" t="s">
        <v>24</v>
      </c>
      <c r="F653" s="18" t="s">
        <v>99</v>
      </c>
      <c r="G653" s="20" t="str">
        <f>IF($F$653="MANUAL",$D$653,IF($F$653="COMPUTED",$C$653,$E$653))</f>
        <v>#0b07db</v>
      </c>
      <c r="H653" s="19" t="s">
        <v>1422</v>
      </c>
      <c r="I653" s="19" t="s">
        <v>1054</v>
      </c>
      <c r="J653" s="19"/>
      <c r="K653" s="19"/>
      <c r="L653" s="19" t="s">
        <v>72</v>
      </c>
      <c r="M653" s="19" t="s">
        <v>2447</v>
      </c>
      <c r="N653">
        <v>4</v>
      </c>
    </row>
    <row r="654" spans="1:14" ht="12.75" customHeight="1" outlineLevel="3" x14ac:dyDescent="0.3">
      <c r="A654" s="19" t="s">
        <v>1055</v>
      </c>
      <c r="B654" s="19" t="s">
        <v>1056</v>
      </c>
      <c r="C654" s="18" t="s">
        <v>24</v>
      </c>
      <c r="D654" s="12" t="s">
        <v>1379</v>
      </c>
      <c r="E654" s="12" t="s">
        <v>24</v>
      </c>
      <c r="F654" s="18" t="s">
        <v>99</v>
      </c>
      <c r="G654" s="20" t="str">
        <f>IF($F$654="MANUAL",$D$654,IF($F$654="COMPUTED",$C$654,$E$654))</f>
        <v>#07db0e</v>
      </c>
      <c r="H654" s="19" t="s">
        <v>1423</v>
      </c>
      <c r="I654" s="19" t="s">
        <v>1054</v>
      </c>
      <c r="J654" s="19"/>
      <c r="K654" s="19"/>
      <c r="L654" s="19" t="s">
        <v>72</v>
      </c>
      <c r="M654" s="19" t="s">
        <v>2448</v>
      </c>
      <c r="N654">
        <v>4</v>
      </c>
    </row>
    <row r="655" spans="1:14" ht="12.75" customHeight="1" outlineLevel="3" x14ac:dyDescent="0.3">
      <c r="A655" s="19" t="s">
        <v>1058</v>
      </c>
      <c r="B655" s="19" t="s">
        <v>1059</v>
      </c>
      <c r="C655" s="18" t="s">
        <v>24</v>
      </c>
      <c r="D655" s="12" t="s">
        <v>1379</v>
      </c>
      <c r="E655" s="12" t="s">
        <v>24</v>
      </c>
      <c r="F655" s="18" t="s">
        <v>99</v>
      </c>
      <c r="G655" s="20" t="str">
        <f>IF($F$655="MANUAL",$D$655,IF($F$655="COMPUTED",$C$655,$E$655))</f>
        <v>#07db0e</v>
      </c>
      <c r="H655" s="19" t="s">
        <v>1424</v>
      </c>
      <c r="I655" s="19" t="s">
        <v>1054</v>
      </c>
      <c r="J655" s="19"/>
      <c r="K655" s="19"/>
      <c r="L655" s="19" t="s">
        <v>72</v>
      </c>
      <c r="M655" s="19" t="s">
        <v>2449</v>
      </c>
      <c r="N655">
        <v>4</v>
      </c>
    </row>
    <row r="656" spans="1:14" ht="12.75" customHeight="1" x14ac:dyDescent="0.3">
      <c r="A656" s="19" t="s">
        <v>590</v>
      </c>
      <c r="B656" s="19" t="s">
        <v>591</v>
      </c>
      <c r="C656" s="20"/>
      <c r="D656" s="20"/>
      <c r="E656" s="20"/>
      <c r="F656" s="20"/>
      <c r="G656" s="20"/>
      <c r="H656" s="19" t="s">
        <v>591</v>
      </c>
      <c r="I656" s="19"/>
      <c r="J656" s="19" t="s">
        <v>21</v>
      </c>
      <c r="K656" s="19" t="s">
        <v>54</v>
      </c>
      <c r="L656" s="19" t="s">
        <v>67</v>
      </c>
      <c r="M656" s="19" t="s">
        <v>2450</v>
      </c>
      <c r="N656">
        <v>1</v>
      </c>
    </row>
    <row r="657" spans="1:14" ht="12.75" customHeight="1" outlineLevel="1" x14ac:dyDescent="0.3">
      <c r="A657" s="19" t="s">
        <v>35</v>
      </c>
      <c r="B657" s="19" t="s">
        <v>36</v>
      </c>
      <c r="C657" s="18" t="s">
        <v>24</v>
      </c>
      <c r="D657" s="18">
        <v>4000</v>
      </c>
      <c r="E657" s="18" t="s">
        <v>24</v>
      </c>
      <c r="F657" s="18" t="s">
        <v>99</v>
      </c>
      <c r="G657" s="20">
        <f>IF($F$657="MANUAL",$D$657,IF($F$657="COMPUTED",$C$657,$E$657))</f>
        <v>4000</v>
      </c>
      <c r="H657" s="19" t="s">
        <v>592</v>
      </c>
      <c r="I657" s="19" t="s">
        <v>37</v>
      </c>
      <c r="J657" s="19" t="s">
        <v>21</v>
      </c>
      <c r="K657" s="19"/>
      <c r="L657" s="19" t="s">
        <v>72</v>
      </c>
      <c r="M657" s="19" t="s">
        <v>2451</v>
      </c>
      <c r="N657">
        <v>2</v>
      </c>
    </row>
    <row r="658" spans="1:14" ht="12.75" customHeight="1" outlineLevel="1" x14ac:dyDescent="0.3">
      <c r="A658" s="19" t="s">
        <v>38</v>
      </c>
      <c r="B658" s="19" t="s">
        <v>39</v>
      </c>
      <c r="C658" s="18" t="s">
        <v>24</v>
      </c>
      <c r="D658" s="18">
        <v>5</v>
      </c>
      <c r="E658" s="18" t="s">
        <v>24</v>
      </c>
      <c r="F658" s="18" t="s">
        <v>99</v>
      </c>
      <c r="G658" s="20">
        <f>IF($F$658="MANUAL",$D$658,IF($F$658="COMPUTED",$C$658,$E$658))</f>
        <v>5</v>
      </c>
      <c r="H658" s="19" t="s">
        <v>593</v>
      </c>
      <c r="I658" s="19" t="s">
        <v>40</v>
      </c>
      <c r="J658" s="19" t="s">
        <v>21</v>
      </c>
      <c r="K658" s="19"/>
      <c r="L658" s="19" t="s">
        <v>72</v>
      </c>
      <c r="M658" s="19" t="s">
        <v>2452</v>
      </c>
      <c r="N658">
        <v>2</v>
      </c>
    </row>
    <row r="659" spans="1:14" ht="12.75" customHeight="1" outlineLevel="1" x14ac:dyDescent="0.3">
      <c r="A659" s="19" t="s">
        <v>981</v>
      </c>
      <c r="B659" s="19" t="s">
        <v>982</v>
      </c>
      <c r="C659" s="18" t="s">
        <v>24</v>
      </c>
      <c r="D659" s="18" t="s">
        <v>24</v>
      </c>
      <c r="E659" s="18" t="s">
        <v>24</v>
      </c>
      <c r="F659" s="18" t="s">
        <v>99</v>
      </c>
      <c r="G659" s="20" t="str">
        <f>IF($F$659="MANUAL",$D$659,IF($F$659="COMPUTED",$C$659,$E$659))</f>
        <v>-</v>
      </c>
      <c r="H659" s="19" t="s">
        <v>1425</v>
      </c>
      <c r="I659" s="19" t="s">
        <v>984</v>
      </c>
      <c r="J659" s="19" t="s">
        <v>21</v>
      </c>
      <c r="K659" s="19"/>
      <c r="L659" s="19" t="s">
        <v>72</v>
      </c>
      <c r="M659" s="19" t="s">
        <v>2453</v>
      </c>
      <c r="N659">
        <v>2</v>
      </c>
    </row>
    <row r="660" spans="1:14" ht="12.75" customHeight="1" outlineLevel="1" x14ac:dyDescent="0.3">
      <c r="A660" s="19" t="s">
        <v>168</v>
      </c>
      <c r="B660" s="19" t="s">
        <v>57</v>
      </c>
      <c r="C660" s="18" t="s">
        <v>24</v>
      </c>
      <c r="D660" s="18">
        <v>500</v>
      </c>
      <c r="E660" s="18" t="s">
        <v>24</v>
      </c>
      <c r="F660" s="18" t="s">
        <v>99</v>
      </c>
      <c r="G660" s="20">
        <f>IF($F$660="MANUAL",$D$660,IF($F$660="COMPUTED",$C$660,$E$660))</f>
        <v>500</v>
      </c>
      <c r="H660" s="19" t="s">
        <v>594</v>
      </c>
      <c r="I660" s="19" t="s">
        <v>58</v>
      </c>
      <c r="J660" s="19" t="s">
        <v>21</v>
      </c>
      <c r="K660" s="19"/>
      <c r="L660" s="19" t="s">
        <v>72</v>
      </c>
      <c r="M660" s="19" t="s">
        <v>2454</v>
      </c>
      <c r="N660">
        <v>2</v>
      </c>
    </row>
    <row r="661" spans="1:14" ht="12.75" customHeight="1" outlineLevel="1" x14ac:dyDescent="0.3">
      <c r="A661" s="19" t="s">
        <v>633</v>
      </c>
      <c r="B661" s="19" t="s">
        <v>634</v>
      </c>
      <c r="C661" s="18">
        <v>4200</v>
      </c>
      <c r="D661" s="18" t="s">
        <v>24</v>
      </c>
      <c r="E661" s="18" t="s">
        <v>24</v>
      </c>
      <c r="F661" s="18" t="s">
        <v>70</v>
      </c>
      <c r="G661" s="20">
        <f>IF($F$661="MANUAL",$D$661,IF($F$661="COMPUTED",$C$661,$E$661))</f>
        <v>4200</v>
      </c>
      <c r="H661" s="19" t="s">
        <v>657</v>
      </c>
      <c r="I661" s="19" t="s">
        <v>636</v>
      </c>
      <c r="J661" s="19" t="s">
        <v>21</v>
      </c>
      <c r="K661" s="19"/>
      <c r="L661" s="19" t="s">
        <v>72</v>
      </c>
      <c r="M661" s="19" t="s">
        <v>2455</v>
      </c>
      <c r="N661">
        <v>2</v>
      </c>
    </row>
    <row r="662" spans="1:14" ht="12.75" customHeight="1" outlineLevel="1" x14ac:dyDescent="0.3">
      <c r="A662" s="19" t="s">
        <v>68</v>
      </c>
      <c r="B662" s="19"/>
      <c r="C662" s="20"/>
      <c r="D662" s="20"/>
      <c r="E662" s="20"/>
      <c r="F662" s="20"/>
      <c r="G662" s="20"/>
      <c r="H662" s="19"/>
      <c r="I662" s="19"/>
      <c r="J662" s="19"/>
      <c r="K662" s="19"/>
      <c r="L662" s="19" t="s">
        <v>69</v>
      </c>
      <c r="M662" s="19" t="s">
        <v>2456</v>
      </c>
      <c r="N662">
        <v>2</v>
      </c>
    </row>
    <row r="663" spans="1:14" ht="12.75" customHeight="1" outlineLevel="2" x14ac:dyDescent="0.3">
      <c r="A663" s="19" t="s">
        <v>51</v>
      </c>
      <c r="B663" s="19" t="s">
        <v>23</v>
      </c>
      <c r="C663" s="18" t="s">
        <v>24</v>
      </c>
      <c r="D663" s="18">
        <v>15</v>
      </c>
      <c r="E663" s="18" t="s">
        <v>24</v>
      </c>
      <c r="F663" s="18" t="s">
        <v>99</v>
      </c>
      <c r="G663" s="20">
        <f>IF($F$663="MANUAL",$D$663,IF($F$663="COMPUTED",$C$663,$E$663))</f>
        <v>15</v>
      </c>
      <c r="H663" s="19" t="s">
        <v>595</v>
      </c>
      <c r="I663" s="19" t="s">
        <v>25</v>
      </c>
      <c r="J663" s="19" t="s">
        <v>21</v>
      </c>
      <c r="K663" s="19"/>
      <c r="L663" s="19" t="s">
        <v>72</v>
      </c>
      <c r="M663" s="19" t="s">
        <v>2457</v>
      </c>
      <c r="N663">
        <v>3</v>
      </c>
    </row>
    <row r="664" spans="1:14" ht="12.75" customHeight="1" outlineLevel="2" x14ac:dyDescent="0.3">
      <c r="A664" s="19" t="s">
        <v>52</v>
      </c>
      <c r="B664" s="19" t="s">
        <v>26</v>
      </c>
      <c r="C664" s="18" t="s">
        <v>24</v>
      </c>
      <c r="D664" s="18">
        <v>-2.7</v>
      </c>
      <c r="E664" s="18" t="s">
        <v>24</v>
      </c>
      <c r="F664" s="18" t="s">
        <v>99</v>
      </c>
      <c r="G664" s="20">
        <f>IF($F$664="MANUAL",$D$664,IF($F$664="COMPUTED",$C$664,$E$664))</f>
        <v>-2.7</v>
      </c>
      <c r="H664" s="19" t="s">
        <v>596</v>
      </c>
      <c r="I664" s="19" t="s">
        <v>27</v>
      </c>
      <c r="J664" s="19" t="s">
        <v>21</v>
      </c>
      <c r="K664" s="19"/>
      <c r="L664" s="19" t="s">
        <v>72</v>
      </c>
      <c r="M664" s="19" t="s">
        <v>2458</v>
      </c>
      <c r="N664">
        <v>3</v>
      </c>
    </row>
    <row r="665" spans="1:14" ht="12.75" customHeight="1" outlineLevel="2" x14ac:dyDescent="0.3">
      <c r="A665" s="19" t="s">
        <v>53</v>
      </c>
      <c r="B665" s="19" t="s">
        <v>28</v>
      </c>
      <c r="C665" s="18" t="s">
        <v>24</v>
      </c>
      <c r="D665" s="18">
        <v>1.8</v>
      </c>
      <c r="E665" s="18" t="s">
        <v>24</v>
      </c>
      <c r="F665" s="18" t="s">
        <v>99</v>
      </c>
      <c r="G665" s="20">
        <f>IF($F$665="MANUAL",$D$665,IF($F$665="COMPUTED",$C$665,$E$665))</f>
        <v>1.8</v>
      </c>
      <c r="H665" s="19" t="s">
        <v>597</v>
      </c>
      <c r="I665" s="19" t="s">
        <v>29</v>
      </c>
      <c r="J665" s="19" t="s">
        <v>21</v>
      </c>
      <c r="K665" s="19"/>
      <c r="L665" s="19" t="s">
        <v>72</v>
      </c>
      <c r="M665" s="19" t="s">
        <v>2459</v>
      </c>
      <c r="N665">
        <v>3</v>
      </c>
    </row>
    <row r="666" spans="1:14" ht="12.75" customHeight="1" outlineLevel="1" x14ac:dyDescent="0.3">
      <c r="A666" s="19" t="s">
        <v>994</v>
      </c>
      <c r="B666" s="19"/>
      <c r="C666" s="20"/>
      <c r="D666" s="20"/>
      <c r="E666" s="20"/>
      <c r="F666" s="20"/>
      <c r="G666" s="20"/>
      <c r="H666" s="19"/>
      <c r="I666" s="19"/>
      <c r="J666" s="19"/>
      <c r="K666" s="19"/>
      <c r="L666" s="19" t="s">
        <v>69</v>
      </c>
      <c r="M666" s="19" t="s">
        <v>2460</v>
      </c>
      <c r="N666">
        <v>2</v>
      </c>
    </row>
    <row r="667" spans="1:14" ht="12.75" customHeight="1" outlineLevel="2" x14ac:dyDescent="0.3">
      <c r="A667" s="19" t="s">
        <v>1919</v>
      </c>
      <c r="B667" s="19" t="s">
        <v>995</v>
      </c>
      <c r="C667" s="20"/>
      <c r="D667" s="19"/>
      <c r="E667" s="19"/>
      <c r="F667" s="18" t="s">
        <v>99</v>
      </c>
      <c r="G667" s="20"/>
      <c r="H667" s="19" t="s">
        <v>1426</v>
      </c>
      <c r="I667" s="19" t="s">
        <v>995</v>
      </c>
      <c r="J667" s="19" t="s">
        <v>21</v>
      </c>
      <c r="K667" s="19"/>
      <c r="L667" s="19" t="s">
        <v>997</v>
      </c>
      <c r="M667" s="19" t="s">
        <v>2461</v>
      </c>
      <c r="N667">
        <v>3</v>
      </c>
    </row>
    <row r="668" spans="1:14" ht="12.75" customHeight="1" outlineLevel="3" x14ac:dyDescent="0.3">
      <c r="A668" s="19" t="s">
        <v>998</v>
      </c>
      <c r="B668" s="19" t="s">
        <v>999</v>
      </c>
      <c r="C668" s="18" t="s">
        <v>24</v>
      </c>
      <c r="D668" s="18">
        <v>15</v>
      </c>
      <c r="E668" s="18" t="s">
        <v>24</v>
      </c>
      <c r="F668" s="20" t="str">
        <f>$F$667</f>
        <v>MANUAL</v>
      </c>
      <c r="G668" s="20">
        <f>IF($F$668="MANUAL",$D$668,IF($F$668="COMPUTED",$C$668,$E$668))</f>
        <v>15</v>
      </c>
      <c r="H668" s="19" t="s">
        <v>1427</v>
      </c>
      <c r="I668" s="19" t="s">
        <v>1921</v>
      </c>
      <c r="J668" s="19" t="s">
        <v>21</v>
      </c>
      <c r="K668" s="19"/>
      <c r="L668" s="19" t="s">
        <v>1001</v>
      </c>
      <c r="M668" s="19" t="s">
        <v>2462</v>
      </c>
      <c r="N668">
        <v>4</v>
      </c>
    </row>
    <row r="669" spans="1:14" ht="12.75" customHeight="1" outlineLevel="3" x14ac:dyDescent="0.3">
      <c r="A669" s="19" t="s">
        <v>1002</v>
      </c>
      <c r="B669" s="19" t="s">
        <v>1003</v>
      </c>
      <c r="C669" s="18" t="s">
        <v>24</v>
      </c>
      <c r="D669" s="18">
        <v>-2.7</v>
      </c>
      <c r="E669" s="18" t="s">
        <v>24</v>
      </c>
      <c r="F669" s="20" t="str">
        <f>$F$667</f>
        <v>MANUAL</v>
      </c>
      <c r="G669" s="20">
        <f>IF($F$669="MANUAL",$D$669,IF($F$669="COMPUTED",$C$669,$E$669))</f>
        <v>-2.7</v>
      </c>
      <c r="H669" s="19" t="s">
        <v>1428</v>
      </c>
      <c r="I669" s="19" t="s">
        <v>1923</v>
      </c>
      <c r="J669" s="19" t="s">
        <v>21</v>
      </c>
      <c r="K669" s="19"/>
      <c r="L669" s="19" t="s">
        <v>1001</v>
      </c>
      <c r="M669" s="19" t="s">
        <v>2463</v>
      </c>
      <c r="N669">
        <v>4</v>
      </c>
    </row>
    <row r="670" spans="1:14" ht="12.75" customHeight="1" outlineLevel="3" x14ac:dyDescent="0.3">
      <c r="A670" s="19" t="s">
        <v>1005</v>
      </c>
      <c r="B670" s="19" t="s">
        <v>1006</v>
      </c>
      <c r="C670" s="18" t="s">
        <v>24</v>
      </c>
      <c r="D670" s="18">
        <v>1.8</v>
      </c>
      <c r="E670" s="18" t="s">
        <v>24</v>
      </c>
      <c r="F670" s="20" t="str">
        <f>$F$667</f>
        <v>MANUAL</v>
      </c>
      <c r="G670" s="20">
        <f>IF($F$670="MANUAL",$D$670,IF($F$670="COMPUTED",$C$670,$E$670))</f>
        <v>1.8</v>
      </c>
      <c r="H670" s="19" t="s">
        <v>1429</v>
      </c>
      <c r="I670" s="19" t="s">
        <v>1925</v>
      </c>
      <c r="J670" s="19" t="s">
        <v>21</v>
      </c>
      <c r="K670" s="19"/>
      <c r="L670" s="19" t="s">
        <v>1001</v>
      </c>
      <c r="M670" s="19" t="s">
        <v>2464</v>
      </c>
      <c r="N670">
        <v>4</v>
      </c>
    </row>
    <row r="671" spans="1:14" ht="12.75" customHeight="1" outlineLevel="2" x14ac:dyDescent="0.3">
      <c r="A671" s="19" t="s">
        <v>1008</v>
      </c>
      <c r="B671" s="19" t="s">
        <v>1009</v>
      </c>
      <c r="C671" s="18" t="s">
        <v>24</v>
      </c>
      <c r="D671" s="18">
        <v>1.5</v>
      </c>
      <c r="E671" s="18" t="s">
        <v>24</v>
      </c>
      <c r="F671" s="18" t="s">
        <v>99</v>
      </c>
      <c r="G671" s="20">
        <f>IF($F$671="MANUAL",$D$671,IF($F$671="COMPUTED",$C$671,$E$671))</f>
        <v>1.5</v>
      </c>
      <c r="H671" s="19" t="s">
        <v>1430</v>
      </c>
      <c r="I671" s="19" t="s">
        <v>1011</v>
      </c>
      <c r="J671" s="19" t="s">
        <v>21</v>
      </c>
      <c r="K671" s="19"/>
      <c r="L671" s="19" t="s">
        <v>72</v>
      </c>
      <c r="M671" s="19" t="s">
        <v>2465</v>
      </c>
      <c r="N671">
        <v>3</v>
      </c>
    </row>
    <row r="672" spans="1:14" ht="12.75" customHeight="1" outlineLevel="2" x14ac:dyDescent="0.3">
      <c r="A672" s="19" t="s">
        <v>1012</v>
      </c>
      <c r="B672" s="19" t="s">
        <v>1013</v>
      </c>
      <c r="C672" s="18" t="s">
        <v>24</v>
      </c>
      <c r="D672" s="18">
        <v>1.5</v>
      </c>
      <c r="E672" s="18" t="s">
        <v>24</v>
      </c>
      <c r="F672" s="18" t="s">
        <v>99</v>
      </c>
      <c r="G672" s="20">
        <f>IF($F$672="MANUAL",$D$672,IF($F$672="COMPUTED",$C$672,$E$672))</f>
        <v>1.5</v>
      </c>
      <c r="H672" s="19" t="s">
        <v>1431</v>
      </c>
      <c r="I672" s="19" t="s">
        <v>1015</v>
      </c>
      <c r="J672" s="19" t="s">
        <v>21</v>
      </c>
      <c r="K672" s="19"/>
      <c r="L672" s="19" t="s">
        <v>72</v>
      </c>
      <c r="M672" s="19" t="s">
        <v>2466</v>
      </c>
      <c r="N672">
        <v>3</v>
      </c>
    </row>
    <row r="673" spans="1:14" ht="12.75" customHeight="1" outlineLevel="2" x14ac:dyDescent="0.3">
      <c r="A673" s="19" t="s">
        <v>989</v>
      </c>
      <c r="B673" s="19" t="s">
        <v>32</v>
      </c>
      <c r="C673" s="18" t="s">
        <v>24</v>
      </c>
      <c r="D673" s="18">
        <v>3</v>
      </c>
      <c r="E673" s="18" t="s">
        <v>24</v>
      </c>
      <c r="F673" s="18" t="s">
        <v>99</v>
      </c>
      <c r="G673" s="20">
        <f>IF($F$673="MANUAL",$D$673,IF($F$673="COMPUTED",$C$673,$E$673))</f>
        <v>3</v>
      </c>
      <c r="H673" s="19" t="s">
        <v>1432</v>
      </c>
      <c r="I673" s="19" t="s">
        <v>33</v>
      </c>
      <c r="J673" s="19" t="s">
        <v>21</v>
      </c>
      <c r="K673" s="19"/>
      <c r="L673" s="19" t="s">
        <v>72</v>
      </c>
      <c r="M673" s="19" t="s">
        <v>2467</v>
      </c>
      <c r="N673">
        <v>3</v>
      </c>
    </row>
    <row r="674" spans="1:14" ht="12.75" customHeight="1" outlineLevel="2" x14ac:dyDescent="0.3">
      <c r="A674" s="19" t="s">
        <v>1017</v>
      </c>
      <c r="B674" s="19" t="s">
        <v>1018</v>
      </c>
      <c r="C674" s="20"/>
      <c r="D674" s="19"/>
      <c r="E674" s="19"/>
      <c r="F674" s="18" t="s">
        <v>99</v>
      </c>
      <c r="G674" s="20"/>
      <c r="H674" s="19" t="s">
        <v>1433</v>
      </c>
      <c r="I674" s="19" t="s">
        <v>1018</v>
      </c>
      <c r="J674" s="19" t="s">
        <v>21</v>
      </c>
      <c r="K674" s="19"/>
      <c r="L674" s="19" t="s">
        <v>997</v>
      </c>
      <c r="M674" s="19" t="s">
        <v>2468</v>
      </c>
      <c r="N674">
        <v>3</v>
      </c>
    </row>
    <row r="675" spans="1:14" ht="12.75" customHeight="1" outlineLevel="3" x14ac:dyDescent="0.3">
      <c r="A675" s="19" t="s">
        <v>1020</v>
      </c>
      <c r="B675" s="19" t="s">
        <v>1021</v>
      </c>
      <c r="C675" s="18" t="s">
        <v>24</v>
      </c>
      <c r="D675" s="18">
        <v>0</v>
      </c>
      <c r="E675" s="18" t="s">
        <v>24</v>
      </c>
      <c r="F675" s="20" t="str">
        <f t="shared" ref="F675:F683" si="17">$F$674</f>
        <v>MANUAL</v>
      </c>
      <c r="G675" s="20">
        <f>IF($F$675="MANUAL",$D$675,IF($F$675="COMPUTED",$C$675,$E$675))</f>
        <v>0</v>
      </c>
      <c r="H675" s="19" t="s">
        <v>1434</v>
      </c>
      <c r="I675" s="19" t="s">
        <v>1023</v>
      </c>
      <c r="J675" s="19" t="s">
        <v>21</v>
      </c>
      <c r="K675" s="19"/>
      <c r="L675" s="19" t="s">
        <v>1001</v>
      </c>
      <c r="M675" s="19" t="s">
        <v>2469</v>
      </c>
      <c r="N675">
        <v>4</v>
      </c>
    </row>
    <row r="676" spans="1:14" ht="12.75" customHeight="1" outlineLevel="3" x14ac:dyDescent="0.3">
      <c r="A676" s="19" t="s">
        <v>1024</v>
      </c>
      <c r="B676" s="19" t="s">
        <v>1025</v>
      </c>
      <c r="C676" s="18" t="s">
        <v>24</v>
      </c>
      <c r="D676" s="18">
        <v>0</v>
      </c>
      <c r="E676" s="18" t="s">
        <v>24</v>
      </c>
      <c r="F676" s="20" t="str">
        <f t="shared" si="17"/>
        <v>MANUAL</v>
      </c>
      <c r="G676" s="20">
        <f>IF($F$676="MANUAL",$D$676,IF($F$676="COMPUTED",$C$676,$E$676))</f>
        <v>0</v>
      </c>
      <c r="H676" s="19" t="s">
        <v>1435</v>
      </c>
      <c r="I676" s="19" t="s">
        <v>1023</v>
      </c>
      <c r="J676" s="19" t="s">
        <v>21</v>
      </c>
      <c r="K676" s="19"/>
      <c r="L676" s="19" t="s">
        <v>1001</v>
      </c>
      <c r="M676" s="19" t="s">
        <v>2470</v>
      </c>
      <c r="N676">
        <v>4</v>
      </c>
    </row>
    <row r="677" spans="1:14" ht="12.75" customHeight="1" outlineLevel="3" x14ac:dyDescent="0.3">
      <c r="A677" s="19" t="s">
        <v>1027</v>
      </c>
      <c r="B677" s="19" t="s">
        <v>1028</v>
      </c>
      <c r="C677" s="18" t="s">
        <v>24</v>
      </c>
      <c r="D677" s="18">
        <v>1</v>
      </c>
      <c r="E677" s="18" t="s">
        <v>24</v>
      </c>
      <c r="F677" s="20" t="str">
        <f t="shared" si="17"/>
        <v>MANUAL</v>
      </c>
      <c r="G677" s="20">
        <f>IF($F$677="MANUAL",$D$677,IF($F$677="COMPUTED",$C$677,$E$677))</f>
        <v>1</v>
      </c>
      <c r="H677" s="19" t="s">
        <v>1436</v>
      </c>
      <c r="I677" s="19" t="s">
        <v>1023</v>
      </c>
      <c r="J677" s="19" t="s">
        <v>21</v>
      </c>
      <c r="K677" s="19"/>
      <c r="L677" s="19" t="s">
        <v>1001</v>
      </c>
      <c r="M677" s="19" t="s">
        <v>2471</v>
      </c>
      <c r="N677">
        <v>4</v>
      </c>
    </row>
    <row r="678" spans="1:14" ht="12.75" customHeight="1" outlineLevel="3" x14ac:dyDescent="0.3">
      <c r="A678" s="19" t="s">
        <v>1030</v>
      </c>
      <c r="B678" s="19" t="s">
        <v>1031</v>
      </c>
      <c r="C678" s="18" t="s">
        <v>24</v>
      </c>
      <c r="D678" s="18">
        <v>0</v>
      </c>
      <c r="E678" s="18" t="s">
        <v>24</v>
      </c>
      <c r="F678" s="20" t="str">
        <f t="shared" si="17"/>
        <v>MANUAL</v>
      </c>
      <c r="G678" s="20">
        <f>IF($F$678="MANUAL",$D$678,IF($F$678="COMPUTED",$C$678,$E$678))</f>
        <v>0</v>
      </c>
      <c r="H678" s="19" t="s">
        <v>1437</v>
      </c>
      <c r="I678" s="19" t="s">
        <v>1023</v>
      </c>
      <c r="J678" s="19" t="s">
        <v>21</v>
      </c>
      <c r="K678" s="19"/>
      <c r="L678" s="19" t="s">
        <v>1001</v>
      </c>
      <c r="M678" s="19" t="s">
        <v>2472</v>
      </c>
      <c r="N678">
        <v>4</v>
      </c>
    </row>
    <row r="679" spans="1:14" ht="12.75" customHeight="1" outlineLevel="3" x14ac:dyDescent="0.3">
      <c r="A679" s="19" t="s">
        <v>1033</v>
      </c>
      <c r="B679" s="19" t="s">
        <v>1034</v>
      </c>
      <c r="C679" s="18" t="s">
        <v>24</v>
      </c>
      <c r="D679" s="18">
        <v>1</v>
      </c>
      <c r="E679" s="18" t="s">
        <v>24</v>
      </c>
      <c r="F679" s="20" t="str">
        <f t="shared" si="17"/>
        <v>MANUAL</v>
      </c>
      <c r="G679" s="20">
        <f>IF($F$679="MANUAL",$D$679,IF($F$679="COMPUTED",$C$679,$E$679))</f>
        <v>1</v>
      </c>
      <c r="H679" s="19" t="s">
        <v>1438</v>
      </c>
      <c r="I679" s="19" t="s">
        <v>1023</v>
      </c>
      <c r="J679" s="19" t="s">
        <v>21</v>
      </c>
      <c r="K679" s="19"/>
      <c r="L679" s="19" t="s">
        <v>1001</v>
      </c>
      <c r="M679" s="19" t="s">
        <v>2473</v>
      </c>
      <c r="N679">
        <v>4</v>
      </c>
    </row>
    <row r="680" spans="1:14" ht="12.75" customHeight="1" outlineLevel="3" x14ac:dyDescent="0.3">
      <c r="A680" s="19" t="s">
        <v>1036</v>
      </c>
      <c r="B680" s="19" t="s">
        <v>1037</v>
      </c>
      <c r="C680" s="18" t="s">
        <v>24</v>
      </c>
      <c r="D680" s="18">
        <v>0</v>
      </c>
      <c r="E680" s="18" t="s">
        <v>24</v>
      </c>
      <c r="F680" s="20" t="str">
        <f t="shared" si="17"/>
        <v>MANUAL</v>
      </c>
      <c r="G680" s="20">
        <f>IF($F$680="MANUAL",$D$680,IF($F$680="COMPUTED",$C$680,$E$680))</f>
        <v>0</v>
      </c>
      <c r="H680" s="19" t="s">
        <v>1439</v>
      </c>
      <c r="I680" s="19" t="s">
        <v>1023</v>
      </c>
      <c r="J680" s="19" t="s">
        <v>21</v>
      </c>
      <c r="K680" s="19"/>
      <c r="L680" s="19" t="s">
        <v>1001</v>
      </c>
      <c r="M680" s="19" t="s">
        <v>2474</v>
      </c>
      <c r="N680">
        <v>4</v>
      </c>
    </row>
    <row r="681" spans="1:14" ht="12.75" customHeight="1" outlineLevel="3" x14ac:dyDescent="0.3">
      <c r="A681" s="19" t="s">
        <v>1039</v>
      </c>
      <c r="B681" s="19" t="s">
        <v>1040</v>
      </c>
      <c r="C681" s="18" t="s">
        <v>24</v>
      </c>
      <c r="D681" s="18">
        <v>-1</v>
      </c>
      <c r="E681" s="18" t="s">
        <v>24</v>
      </c>
      <c r="F681" s="20" t="str">
        <f t="shared" si="17"/>
        <v>MANUAL</v>
      </c>
      <c r="G681" s="20">
        <f>IF($F$681="MANUAL",$D$681,IF($F$681="COMPUTED",$C$681,$E$681))</f>
        <v>-1</v>
      </c>
      <c r="H681" s="19" t="s">
        <v>1440</v>
      </c>
      <c r="I681" s="19" t="s">
        <v>1023</v>
      </c>
      <c r="J681" s="19" t="s">
        <v>21</v>
      </c>
      <c r="K681" s="19"/>
      <c r="L681" s="19" t="s">
        <v>1001</v>
      </c>
      <c r="M681" s="19" t="s">
        <v>2475</v>
      </c>
      <c r="N681">
        <v>4</v>
      </c>
    </row>
    <row r="682" spans="1:14" ht="12.75" customHeight="1" outlineLevel="3" x14ac:dyDescent="0.3">
      <c r="A682" s="19" t="s">
        <v>1042</v>
      </c>
      <c r="B682" s="19" t="s">
        <v>1043</v>
      </c>
      <c r="C682" s="18" t="s">
        <v>24</v>
      </c>
      <c r="D682" s="18">
        <v>0</v>
      </c>
      <c r="E682" s="18" t="s">
        <v>24</v>
      </c>
      <c r="F682" s="20" t="str">
        <f t="shared" si="17"/>
        <v>MANUAL</v>
      </c>
      <c r="G682" s="20">
        <f>IF($F$682="MANUAL",$D$682,IF($F$682="COMPUTED",$C$682,$E$682))</f>
        <v>0</v>
      </c>
      <c r="H682" s="19" t="s">
        <v>1441</v>
      </c>
      <c r="I682" s="19" t="s">
        <v>1023</v>
      </c>
      <c r="J682" s="19" t="s">
        <v>21</v>
      </c>
      <c r="K682" s="19"/>
      <c r="L682" s="19" t="s">
        <v>1001</v>
      </c>
      <c r="M682" s="19" t="s">
        <v>2476</v>
      </c>
      <c r="N682">
        <v>4</v>
      </c>
    </row>
    <row r="683" spans="1:14" ht="12.75" customHeight="1" outlineLevel="3" x14ac:dyDescent="0.3">
      <c r="A683" s="19" t="s">
        <v>1045</v>
      </c>
      <c r="B683" s="19" t="s">
        <v>1046</v>
      </c>
      <c r="C683" s="18" t="s">
        <v>24</v>
      </c>
      <c r="D683" s="18">
        <v>0</v>
      </c>
      <c r="E683" s="18" t="s">
        <v>24</v>
      </c>
      <c r="F683" s="20" t="str">
        <f t="shared" si="17"/>
        <v>MANUAL</v>
      </c>
      <c r="G683" s="20">
        <f>IF($F$683="MANUAL",$D$683,IF($F$683="COMPUTED",$C$683,$E$683))</f>
        <v>0</v>
      </c>
      <c r="H683" s="19" t="s">
        <v>1442</v>
      </c>
      <c r="I683" s="19" t="s">
        <v>1023</v>
      </c>
      <c r="J683" s="19" t="s">
        <v>21</v>
      </c>
      <c r="K683" s="19"/>
      <c r="L683" s="19" t="s">
        <v>1001</v>
      </c>
      <c r="M683" s="19" t="s">
        <v>2477</v>
      </c>
      <c r="N683">
        <v>4</v>
      </c>
    </row>
    <row r="684" spans="1:14" ht="12.75" customHeight="1" outlineLevel="2" x14ac:dyDescent="0.3">
      <c r="A684" s="19" t="s">
        <v>1048</v>
      </c>
      <c r="B684" s="19" t="s">
        <v>1049</v>
      </c>
      <c r="C684" s="18" t="s">
        <v>24</v>
      </c>
      <c r="D684" s="12" t="s">
        <v>1374</v>
      </c>
      <c r="E684" s="12" t="s">
        <v>24</v>
      </c>
      <c r="F684" s="18" t="s">
        <v>99</v>
      </c>
      <c r="G684" s="20" t="str">
        <f>IF($F$684="MANUAL",$D$684,IF($F$684="COMPUTED",$C$684,$E$684))</f>
        <v>box</v>
      </c>
      <c r="H684" s="19" t="s">
        <v>1443</v>
      </c>
      <c r="I684" s="19" t="s">
        <v>1049</v>
      </c>
      <c r="J684" s="19" t="s">
        <v>21</v>
      </c>
      <c r="K684" s="19"/>
      <c r="L684" s="19" t="s">
        <v>72</v>
      </c>
      <c r="M684" s="19" t="s">
        <v>2478</v>
      </c>
      <c r="N684">
        <v>3</v>
      </c>
    </row>
    <row r="685" spans="1:14" ht="12.75" customHeight="1" outlineLevel="3" x14ac:dyDescent="0.3">
      <c r="A685" s="19" t="s">
        <v>1051</v>
      </c>
      <c r="B685" s="19" t="s">
        <v>1052</v>
      </c>
      <c r="C685" s="18" t="s">
        <v>24</v>
      </c>
      <c r="D685" s="12" t="s">
        <v>1376</v>
      </c>
      <c r="E685" s="12" t="s">
        <v>24</v>
      </c>
      <c r="F685" s="18" t="s">
        <v>99</v>
      </c>
      <c r="G685" s="20" t="str">
        <f>IF($F$685="MANUAL",$D$685,IF($F$685="COMPUTED",$C$685,$E$685))</f>
        <v>#0b07db</v>
      </c>
      <c r="H685" s="19" t="s">
        <v>1444</v>
      </c>
      <c r="I685" s="19" t="s">
        <v>1054</v>
      </c>
      <c r="J685" s="19"/>
      <c r="K685" s="19"/>
      <c r="L685" s="19" t="s">
        <v>72</v>
      </c>
      <c r="M685" s="19" t="s">
        <v>2479</v>
      </c>
      <c r="N685">
        <v>4</v>
      </c>
    </row>
    <row r="686" spans="1:14" ht="12.75" customHeight="1" outlineLevel="3" x14ac:dyDescent="0.3">
      <c r="A686" s="19" t="s">
        <v>1055</v>
      </c>
      <c r="B686" s="19" t="s">
        <v>1056</v>
      </c>
      <c r="C686" s="18" t="s">
        <v>24</v>
      </c>
      <c r="D686" s="12" t="s">
        <v>1379</v>
      </c>
      <c r="E686" s="12" t="s">
        <v>24</v>
      </c>
      <c r="F686" s="18" t="s">
        <v>99</v>
      </c>
      <c r="G686" s="20" t="str">
        <f>IF($F$686="MANUAL",$D$686,IF($F$686="COMPUTED",$C$686,$E$686))</f>
        <v>#07db0e</v>
      </c>
      <c r="H686" s="19" t="s">
        <v>1445</v>
      </c>
      <c r="I686" s="19" t="s">
        <v>1054</v>
      </c>
      <c r="J686" s="19"/>
      <c r="K686" s="19"/>
      <c r="L686" s="19" t="s">
        <v>72</v>
      </c>
      <c r="M686" s="19" t="s">
        <v>2480</v>
      </c>
      <c r="N686">
        <v>4</v>
      </c>
    </row>
    <row r="687" spans="1:14" ht="12.75" customHeight="1" outlineLevel="3" x14ac:dyDescent="0.3">
      <c r="A687" s="19" t="s">
        <v>1058</v>
      </c>
      <c r="B687" s="19" t="s">
        <v>1059</v>
      </c>
      <c r="C687" s="18" t="s">
        <v>24</v>
      </c>
      <c r="D687" s="12" t="s">
        <v>1379</v>
      </c>
      <c r="E687" s="12" t="s">
        <v>24</v>
      </c>
      <c r="F687" s="18" t="s">
        <v>99</v>
      </c>
      <c r="G687" s="20" t="str">
        <f>IF($F$687="MANUAL",$D$687,IF($F$687="COMPUTED",$C$687,$E$687))</f>
        <v>#07db0e</v>
      </c>
      <c r="H687" s="19" t="s">
        <v>1446</v>
      </c>
      <c r="I687" s="19" t="s">
        <v>1054</v>
      </c>
      <c r="J687" s="19"/>
      <c r="K687" s="19"/>
      <c r="L687" s="19" t="s">
        <v>72</v>
      </c>
      <c r="M687" s="19" t="s">
        <v>2481</v>
      </c>
      <c r="N687">
        <v>4</v>
      </c>
    </row>
    <row r="688" spans="1:14" ht="12.75" customHeight="1" x14ac:dyDescent="0.3">
      <c r="A688" s="19" t="s">
        <v>194</v>
      </c>
      <c r="B688" s="19" t="s">
        <v>195</v>
      </c>
      <c r="C688" s="20"/>
      <c r="D688" s="20"/>
      <c r="E688" s="20"/>
      <c r="F688" s="20"/>
      <c r="G688" s="20"/>
      <c r="H688" s="19" t="s">
        <v>195</v>
      </c>
      <c r="I688" s="19"/>
      <c r="J688" s="19" t="s">
        <v>50</v>
      </c>
      <c r="K688" s="19" t="s">
        <v>334</v>
      </c>
      <c r="L688" s="19" t="s">
        <v>67</v>
      </c>
      <c r="M688" s="19" t="s">
        <v>2482</v>
      </c>
      <c r="N688">
        <v>1</v>
      </c>
    </row>
    <row r="689" spans="1:14" ht="12.75" customHeight="1" outlineLevel="1" x14ac:dyDescent="0.3">
      <c r="A689" s="19" t="s">
        <v>633</v>
      </c>
      <c r="B689" s="19" t="s">
        <v>634</v>
      </c>
      <c r="C689" s="18">
        <v>1522.5</v>
      </c>
      <c r="D689" s="18" t="s">
        <v>24</v>
      </c>
      <c r="E689" s="18" t="s">
        <v>24</v>
      </c>
      <c r="F689" s="18" t="s">
        <v>70</v>
      </c>
      <c r="G689" s="20">
        <f>IF($F$689="MANUAL",$D$689,IF($F$689="COMPUTED",$C$689,$E$689))</f>
        <v>1522.5</v>
      </c>
      <c r="H689" s="19" t="s">
        <v>658</v>
      </c>
      <c r="I689" s="19" t="s">
        <v>636</v>
      </c>
      <c r="J689" s="19" t="s">
        <v>21</v>
      </c>
      <c r="K689" s="19"/>
      <c r="L689" s="19" t="s">
        <v>72</v>
      </c>
      <c r="M689" s="19" t="s">
        <v>2483</v>
      </c>
      <c r="N689">
        <v>2</v>
      </c>
    </row>
    <row r="690" spans="1:14" ht="12.75" customHeight="1" outlineLevel="1" x14ac:dyDescent="0.3">
      <c r="A690" s="19" t="s">
        <v>68</v>
      </c>
      <c r="B690" s="19"/>
      <c r="C690" s="20"/>
      <c r="D690" s="20"/>
      <c r="E690" s="20"/>
      <c r="F690" s="20"/>
      <c r="G690" s="20"/>
      <c r="H690" s="19"/>
      <c r="I690" s="19"/>
      <c r="J690" s="19"/>
      <c r="K690" s="19"/>
      <c r="L690" s="19" t="s">
        <v>69</v>
      </c>
      <c r="M690" s="19" t="s">
        <v>2484</v>
      </c>
      <c r="N690">
        <v>2</v>
      </c>
    </row>
    <row r="691" spans="1:14" ht="12.75" customHeight="1" outlineLevel="2" x14ac:dyDescent="0.3">
      <c r="A691" s="19" t="s">
        <v>51</v>
      </c>
      <c r="B691" s="19" t="s">
        <v>23</v>
      </c>
      <c r="C691" s="18">
        <v>12.510999999999999</v>
      </c>
      <c r="D691" s="18" t="s">
        <v>24</v>
      </c>
      <c r="E691" s="18" t="s">
        <v>24</v>
      </c>
      <c r="F691" s="18" t="s">
        <v>70</v>
      </c>
      <c r="G691" s="20">
        <f>IF($F$691="MANUAL",$D$691,IF($F$691="COMPUTED",$C$691,$E$691))</f>
        <v>12.510999999999999</v>
      </c>
      <c r="H691" s="19" t="s">
        <v>196</v>
      </c>
      <c r="I691" s="19" t="s">
        <v>25</v>
      </c>
      <c r="J691" s="19" t="s">
        <v>21</v>
      </c>
      <c r="K691" s="19"/>
      <c r="L691" s="19" t="s">
        <v>72</v>
      </c>
      <c r="M691" s="19" t="s">
        <v>2485</v>
      </c>
      <c r="N691">
        <v>3</v>
      </c>
    </row>
    <row r="692" spans="1:14" ht="12.75" customHeight="1" outlineLevel="2" x14ac:dyDescent="0.3">
      <c r="A692" s="19" t="s">
        <v>52</v>
      </c>
      <c r="B692" s="19" t="s">
        <v>26</v>
      </c>
      <c r="C692" s="18">
        <v>2.8620000000000001</v>
      </c>
      <c r="D692" s="18" t="s">
        <v>24</v>
      </c>
      <c r="E692" s="18" t="s">
        <v>24</v>
      </c>
      <c r="F692" s="18" t="s">
        <v>70</v>
      </c>
      <c r="G692" s="20">
        <f>IF($F$692="MANUAL",$D$692,IF($F$692="COMPUTED",$C$692,$E$692))</f>
        <v>2.8620000000000001</v>
      </c>
      <c r="H692" s="19" t="s">
        <v>197</v>
      </c>
      <c r="I692" s="19" t="s">
        <v>27</v>
      </c>
      <c r="J692" s="19" t="s">
        <v>21</v>
      </c>
      <c r="K692" s="19"/>
      <c r="L692" s="19" t="s">
        <v>72</v>
      </c>
      <c r="M692" s="19" t="s">
        <v>2486</v>
      </c>
      <c r="N692">
        <v>3</v>
      </c>
    </row>
    <row r="693" spans="1:14" ht="12.75" customHeight="1" outlineLevel="2" x14ac:dyDescent="0.3">
      <c r="A693" s="19" t="s">
        <v>53</v>
      </c>
      <c r="B693" s="19" t="s">
        <v>28</v>
      </c>
      <c r="C693" s="18">
        <v>3.048</v>
      </c>
      <c r="D693" s="18" t="s">
        <v>24</v>
      </c>
      <c r="E693" s="18" t="s">
        <v>24</v>
      </c>
      <c r="F693" s="18" t="s">
        <v>70</v>
      </c>
      <c r="G693" s="20">
        <f>IF($F$693="MANUAL",$D$693,IF($F$693="COMPUTED",$C$693,$E$693))</f>
        <v>3.048</v>
      </c>
      <c r="H693" s="19" t="s">
        <v>198</v>
      </c>
      <c r="I693" s="19" t="s">
        <v>29</v>
      </c>
      <c r="J693" s="19" t="s">
        <v>21</v>
      </c>
      <c r="K693" s="19"/>
      <c r="L693" s="19" t="s">
        <v>72</v>
      </c>
      <c r="M693" s="19" t="s">
        <v>2487</v>
      </c>
      <c r="N693">
        <v>3</v>
      </c>
    </row>
    <row r="694" spans="1:14" ht="12.75" customHeight="1" outlineLevel="1" x14ac:dyDescent="0.3">
      <c r="A694" s="19" t="s">
        <v>199</v>
      </c>
      <c r="B694" s="19"/>
      <c r="C694" s="20"/>
      <c r="D694" s="18"/>
      <c r="E694" s="20"/>
      <c r="F694" s="20"/>
      <c r="G694" s="20"/>
      <c r="H694" s="19" t="s">
        <v>200</v>
      </c>
      <c r="I694" s="19"/>
      <c r="J694" s="19" t="s">
        <v>21</v>
      </c>
      <c r="K694" s="19" t="s">
        <v>54</v>
      </c>
      <c r="L694" s="19" t="s">
        <v>77</v>
      </c>
      <c r="M694" s="19" t="s">
        <v>2488</v>
      </c>
      <c r="N694">
        <v>2</v>
      </c>
    </row>
    <row r="695" spans="1:14" ht="12.75" customHeight="1" outlineLevel="1" x14ac:dyDescent="0.3">
      <c r="A695" s="19" t="s">
        <v>201</v>
      </c>
      <c r="B695" s="19"/>
      <c r="C695" s="20"/>
      <c r="D695" s="18"/>
      <c r="E695" s="20"/>
      <c r="F695" s="20"/>
      <c r="G695" s="20"/>
      <c r="H695" s="19" t="s">
        <v>202</v>
      </c>
      <c r="I695" s="19"/>
      <c r="J695" s="19" t="s">
        <v>21</v>
      </c>
      <c r="K695" s="19" t="s">
        <v>54</v>
      </c>
      <c r="L695" s="19" t="s">
        <v>77</v>
      </c>
      <c r="M695" s="19" t="s">
        <v>2489</v>
      </c>
      <c r="N695">
        <v>2</v>
      </c>
    </row>
    <row r="696" spans="1:14" ht="12.75" customHeight="1" outlineLevel="1" x14ac:dyDescent="0.3">
      <c r="A696" s="19" t="s">
        <v>203</v>
      </c>
      <c r="B696" s="19"/>
      <c r="C696" s="20"/>
      <c r="D696" s="18"/>
      <c r="E696" s="20"/>
      <c r="F696" s="20"/>
      <c r="G696" s="20"/>
      <c r="H696" s="19" t="s">
        <v>204</v>
      </c>
      <c r="I696" s="19"/>
      <c r="J696" s="19" t="s">
        <v>21</v>
      </c>
      <c r="K696" s="19" t="s">
        <v>54</v>
      </c>
      <c r="L696" s="19" t="s">
        <v>77</v>
      </c>
      <c r="M696" s="19" t="s">
        <v>2490</v>
      </c>
      <c r="N696">
        <v>2</v>
      </c>
    </row>
    <row r="697" spans="1:14" ht="12.75" customHeight="1" x14ac:dyDescent="0.3">
      <c r="A697" s="19" t="s">
        <v>205</v>
      </c>
      <c r="B697" s="19" t="s">
        <v>206</v>
      </c>
      <c r="C697" s="20"/>
      <c r="D697" s="20"/>
      <c r="E697" s="20"/>
      <c r="F697" s="20"/>
      <c r="G697" s="20"/>
      <c r="H697" s="19" t="s">
        <v>206</v>
      </c>
      <c r="I697" s="19"/>
      <c r="J697" s="19" t="s">
        <v>21</v>
      </c>
      <c r="K697" s="19" t="s">
        <v>332</v>
      </c>
      <c r="L697" s="19" t="s">
        <v>67</v>
      </c>
      <c r="M697" s="19" t="s">
        <v>2491</v>
      </c>
      <c r="N697">
        <v>1</v>
      </c>
    </row>
    <row r="698" spans="1:14" ht="12.75" customHeight="1" outlineLevel="1" x14ac:dyDescent="0.3">
      <c r="A698" s="19" t="s">
        <v>100</v>
      </c>
      <c r="B698" s="19" t="s">
        <v>55</v>
      </c>
      <c r="C698" s="18" t="s">
        <v>24</v>
      </c>
      <c r="D698" s="12" t="s">
        <v>207</v>
      </c>
      <c r="E698" s="12" t="s">
        <v>24</v>
      </c>
      <c r="F698" s="18" t="s">
        <v>99</v>
      </c>
      <c r="G698" s="20" t="str">
        <f>IF($F$698="MANUAL",$D$698,IF($F$698="COMPUTED",$C$698,$E$698))</f>
        <v>570</v>
      </c>
      <c r="H698" s="19" t="s">
        <v>208</v>
      </c>
      <c r="I698" s="19" t="s">
        <v>55</v>
      </c>
      <c r="J698" s="19" t="s">
        <v>21</v>
      </c>
      <c r="K698" s="19"/>
      <c r="L698" s="19" t="s">
        <v>72</v>
      </c>
      <c r="M698" s="19" t="s">
        <v>2492</v>
      </c>
      <c r="N698">
        <v>2</v>
      </c>
    </row>
    <row r="699" spans="1:14" ht="12.75" customHeight="1" outlineLevel="1" x14ac:dyDescent="0.3">
      <c r="A699" s="19" t="s">
        <v>633</v>
      </c>
      <c r="B699" s="19" t="s">
        <v>634</v>
      </c>
      <c r="C699" s="18">
        <v>2100</v>
      </c>
      <c r="D699" s="18" t="s">
        <v>24</v>
      </c>
      <c r="E699" s="18" t="s">
        <v>24</v>
      </c>
      <c r="F699" s="18" t="s">
        <v>70</v>
      </c>
      <c r="G699" s="20">
        <f>IF($F$699="MANUAL",$D$699,IF($F$699="COMPUTED",$C$699,$E$699))</f>
        <v>2100</v>
      </c>
      <c r="H699" s="19" t="s">
        <v>659</v>
      </c>
      <c r="I699" s="19" t="s">
        <v>636</v>
      </c>
      <c r="J699" s="19" t="s">
        <v>21</v>
      </c>
      <c r="K699" s="19"/>
      <c r="L699" s="19" t="s">
        <v>72</v>
      </c>
      <c r="M699" s="19" t="s">
        <v>2493</v>
      </c>
      <c r="N699">
        <v>2</v>
      </c>
    </row>
    <row r="700" spans="1:14" ht="12.75" customHeight="1" outlineLevel="1" x14ac:dyDescent="0.3">
      <c r="A700" s="19" t="s">
        <v>68</v>
      </c>
      <c r="B700" s="19"/>
      <c r="C700" s="20"/>
      <c r="D700" s="20"/>
      <c r="E700" s="20"/>
      <c r="F700" s="20"/>
      <c r="G700" s="20"/>
      <c r="H700" s="19"/>
      <c r="I700" s="19"/>
      <c r="J700" s="19"/>
      <c r="K700" s="19"/>
      <c r="L700" s="19" t="s">
        <v>69</v>
      </c>
      <c r="M700" s="19" t="s">
        <v>2494</v>
      </c>
      <c r="N700">
        <v>2</v>
      </c>
    </row>
    <row r="701" spans="1:14" ht="12.75" customHeight="1" outlineLevel="2" x14ac:dyDescent="0.3">
      <c r="A701" s="19" t="s">
        <v>51</v>
      </c>
      <c r="B701" s="19" t="s">
        <v>23</v>
      </c>
      <c r="C701" s="18">
        <v>8.5</v>
      </c>
      <c r="D701" s="18" t="s">
        <v>24</v>
      </c>
      <c r="E701" s="18" t="s">
        <v>24</v>
      </c>
      <c r="F701" s="18" t="s">
        <v>70</v>
      </c>
      <c r="G701" s="20">
        <f>IF($F$701="MANUAL",$D$701,IF($F$701="COMPUTED",$C$701,$E$701))</f>
        <v>8.5</v>
      </c>
      <c r="H701" s="19" t="s">
        <v>209</v>
      </c>
      <c r="I701" s="19" t="s">
        <v>25</v>
      </c>
      <c r="J701" s="19" t="s">
        <v>21</v>
      </c>
      <c r="K701" s="19"/>
      <c r="L701" s="19" t="s">
        <v>72</v>
      </c>
      <c r="M701" s="19" t="s">
        <v>2495</v>
      </c>
      <c r="N701">
        <v>3</v>
      </c>
    </row>
    <row r="702" spans="1:14" ht="12.75" customHeight="1" outlineLevel="2" x14ac:dyDescent="0.3">
      <c r="A702" s="19" t="s">
        <v>52</v>
      </c>
      <c r="B702" s="19" t="s">
        <v>26</v>
      </c>
      <c r="C702" s="18">
        <v>5.5</v>
      </c>
      <c r="D702" s="18" t="s">
        <v>24</v>
      </c>
      <c r="E702" s="18" t="s">
        <v>24</v>
      </c>
      <c r="F702" s="18" t="s">
        <v>70</v>
      </c>
      <c r="G702" s="20">
        <f>IF($F$702="MANUAL",$D$702,IF($F$702="COMPUTED",$C$702,$E$702))</f>
        <v>5.5</v>
      </c>
      <c r="H702" s="19" t="s">
        <v>210</v>
      </c>
      <c r="I702" s="19" t="s">
        <v>27</v>
      </c>
      <c r="J702" s="19" t="s">
        <v>21</v>
      </c>
      <c r="K702" s="19"/>
      <c r="L702" s="19" t="s">
        <v>72</v>
      </c>
      <c r="M702" s="19" t="s">
        <v>2496</v>
      </c>
      <c r="N702">
        <v>3</v>
      </c>
    </row>
    <row r="703" spans="1:14" ht="12.75" customHeight="1" outlineLevel="2" x14ac:dyDescent="0.3">
      <c r="A703" s="19" t="s">
        <v>53</v>
      </c>
      <c r="B703" s="19" t="s">
        <v>28</v>
      </c>
      <c r="C703" s="18">
        <v>7</v>
      </c>
      <c r="D703" s="18" t="s">
        <v>24</v>
      </c>
      <c r="E703" s="18" t="s">
        <v>24</v>
      </c>
      <c r="F703" s="18" t="s">
        <v>70</v>
      </c>
      <c r="G703" s="20">
        <f>IF($F$703="MANUAL",$D$703,IF($F$703="COMPUTED",$C$703,$E$703))</f>
        <v>7</v>
      </c>
      <c r="H703" s="19" t="s">
        <v>211</v>
      </c>
      <c r="I703" s="19" t="s">
        <v>29</v>
      </c>
      <c r="J703" s="19" t="s">
        <v>21</v>
      </c>
      <c r="K703" s="19"/>
      <c r="L703" s="19" t="s">
        <v>72</v>
      </c>
      <c r="M703" s="19" t="s">
        <v>2497</v>
      </c>
      <c r="N703">
        <v>3</v>
      </c>
    </row>
    <row r="704" spans="1:14" ht="12.75" customHeight="1" outlineLevel="1" x14ac:dyDescent="0.3">
      <c r="A704" s="19" t="s">
        <v>660</v>
      </c>
      <c r="B704" s="19"/>
      <c r="C704" s="20"/>
      <c r="D704" s="18"/>
      <c r="E704" s="20"/>
      <c r="F704" s="20"/>
      <c r="G704" s="20"/>
      <c r="H704" s="19" t="s">
        <v>661</v>
      </c>
      <c r="I704" s="19"/>
      <c r="J704" s="19" t="s">
        <v>21</v>
      </c>
      <c r="K704" s="19" t="s">
        <v>334</v>
      </c>
      <c r="L704" s="19" t="s">
        <v>77</v>
      </c>
      <c r="M704" s="19" t="s">
        <v>2498</v>
      </c>
      <c r="N704">
        <v>2</v>
      </c>
    </row>
    <row r="705" spans="1:14" ht="12.75" customHeight="1" x14ac:dyDescent="0.3">
      <c r="A705" s="19" t="s">
        <v>212</v>
      </c>
      <c r="B705" s="19" t="s">
        <v>213</v>
      </c>
      <c r="C705" s="20"/>
      <c r="D705" s="20"/>
      <c r="E705" s="20"/>
      <c r="F705" s="20"/>
      <c r="G705" s="20"/>
      <c r="H705" s="19" t="s">
        <v>213</v>
      </c>
      <c r="I705" s="19"/>
      <c r="J705" s="19" t="s">
        <v>50</v>
      </c>
      <c r="K705" s="19" t="s">
        <v>334</v>
      </c>
      <c r="L705" s="19" t="s">
        <v>67</v>
      </c>
      <c r="M705" s="19" t="s">
        <v>2499</v>
      </c>
      <c r="N705">
        <v>1</v>
      </c>
    </row>
    <row r="706" spans="1:14" ht="12.75" customHeight="1" outlineLevel="1" x14ac:dyDescent="0.3">
      <c r="A706" s="19" t="s">
        <v>633</v>
      </c>
      <c r="B706" s="19" t="s">
        <v>634</v>
      </c>
      <c r="C706" s="18">
        <v>2100</v>
      </c>
      <c r="D706" s="18" t="s">
        <v>24</v>
      </c>
      <c r="E706" s="18" t="s">
        <v>24</v>
      </c>
      <c r="F706" s="18" t="s">
        <v>70</v>
      </c>
      <c r="G706" s="20">
        <f>IF($F$706="MANUAL",$D$706,IF($F$706="COMPUTED",$C$706,$E$706))</f>
        <v>2100</v>
      </c>
      <c r="H706" s="19" t="s">
        <v>662</v>
      </c>
      <c r="I706" s="19" t="s">
        <v>636</v>
      </c>
      <c r="J706" s="19" t="s">
        <v>21</v>
      </c>
      <c r="K706" s="19"/>
      <c r="L706" s="19" t="s">
        <v>72</v>
      </c>
      <c r="M706" s="19" t="s">
        <v>2500</v>
      </c>
      <c r="N706">
        <v>2</v>
      </c>
    </row>
    <row r="707" spans="1:14" ht="12.75" customHeight="1" outlineLevel="1" x14ac:dyDescent="0.3">
      <c r="A707" s="19" t="s">
        <v>68</v>
      </c>
      <c r="B707" s="19"/>
      <c r="C707" s="20"/>
      <c r="D707" s="20"/>
      <c r="E707" s="20"/>
      <c r="F707" s="20"/>
      <c r="G707" s="20"/>
      <c r="H707" s="19"/>
      <c r="I707" s="19"/>
      <c r="J707" s="19"/>
      <c r="K707" s="19"/>
      <c r="L707" s="19" t="s">
        <v>69</v>
      </c>
      <c r="M707" s="19" t="s">
        <v>2501</v>
      </c>
      <c r="N707">
        <v>2</v>
      </c>
    </row>
    <row r="708" spans="1:14" ht="12.75" customHeight="1" outlineLevel="2" x14ac:dyDescent="0.3">
      <c r="A708" s="19" t="s">
        <v>51</v>
      </c>
      <c r="B708" s="19" t="s">
        <v>23</v>
      </c>
      <c r="C708" s="18">
        <v>8.5</v>
      </c>
      <c r="D708" s="18" t="s">
        <v>24</v>
      </c>
      <c r="E708" s="18" t="s">
        <v>24</v>
      </c>
      <c r="F708" s="18" t="s">
        <v>70</v>
      </c>
      <c r="G708" s="20">
        <f>IF($F$708="MANUAL",$D$708,IF($F$708="COMPUTED",$C$708,$E$708))</f>
        <v>8.5</v>
      </c>
      <c r="H708" s="19" t="s">
        <v>214</v>
      </c>
      <c r="I708" s="19" t="s">
        <v>25</v>
      </c>
      <c r="J708" s="19" t="s">
        <v>21</v>
      </c>
      <c r="K708" s="19"/>
      <c r="L708" s="19" t="s">
        <v>72</v>
      </c>
      <c r="M708" s="19" t="s">
        <v>2502</v>
      </c>
      <c r="N708">
        <v>3</v>
      </c>
    </row>
    <row r="709" spans="1:14" ht="12.75" customHeight="1" outlineLevel="2" x14ac:dyDescent="0.3">
      <c r="A709" s="19" t="s">
        <v>52</v>
      </c>
      <c r="B709" s="19" t="s">
        <v>26</v>
      </c>
      <c r="C709" s="18">
        <v>5.5</v>
      </c>
      <c r="D709" s="18" t="s">
        <v>24</v>
      </c>
      <c r="E709" s="18" t="s">
        <v>24</v>
      </c>
      <c r="F709" s="18" t="s">
        <v>70</v>
      </c>
      <c r="G709" s="20">
        <f>IF($F$709="MANUAL",$D$709,IF($F$709="COMPUTED",$C$709,$E$709))</f>
        <v>5.5</v>
      </c>
      <c r="H709" s="19" t="s">
        <v>215</v>
      </c>
      <c r="I709" s="19" t="s">
        <v>27</v>
      </c>
      <c r="J709" s="19" t="s">
        <v>21</v>
      </c>
      <c r="K709" s="19"/>
      <c r="L709" s="19" t="s">
        <v>72</v>
      </c>
      <c r="M709" s="19" t="s">
        <v>2503</v>
      </c>
      <c r="N709">
        <v>3</v>
      </c>
    </row>
    <row r="710" spans="1:14" ht="12.75" customHeight="1" outlineLevel="2" x14ac:dyDescent="0.3">
      <c r="A710" s="19" t="s">
        <v>53</v>
      </c>
      <c r="B710" s="19" t="s">
        <v>28</v>
      </c>
      <c r="C710" s="18">
        <v>7</v>
      </c>
      <c r="D710" s="18" t="s">
        <v>24</v>
      </c>
      <c r="E710" s="18" t="s">
        <v>24</v>
      </c>
      <c r="F710" s="18" t="s">
        <v>70</v>
      </c>
      <c r="G710" s="20">
        <f>IF($F$710="MANUAL",$D$710,IF($F$710="COMPUTED",$C$710,$E$710))</f>
        <v>7</v>
      </c>
      <c r="H710" s="19" t="s">
        <v>216</v>
      </c>
      <c r="I710" s="19" t="s">
        <v>29</v>
      </c>
      <c r="J710" s="19" t="s">
        <v>21</v>
      </c>
      <c r="K710" s="19"/>
      <c r="L710" s="19" t="s">
        <v>72</v>
      </c>
      <c r="M710" s="19" t="s">
        <v>2504</v>
      </c>
      <c r="N710">
        <v>3</v>
      </c>
    </row>
    <row r="711" spans="1:14" ht="12.75" customHeight="1" outlineLevel="1" x14ac:dyDescent="0.3">
      <c r="A711" s="19" t="s">
        <v>217</v>
      </c>
      <c r="B711" s="19"/>
      <c r="C711" s="20"/>
      <c r="D711" s="18"/>
      <c r="E711" s="20"/>
      <c r="F711" s="20"/>
      <c r="G711" s="20"/>
      <c r="H711" s="19" t="s">
        <v>218</v>
      </c>
      <c r="I711" s="19"/>
      <c r="J711" s="19" t="s">
        <v>21</v>
      </c>
      <c r="K711" s="19" t="s">
        <v>54</v>
      </c>
      <c r="L711" s="19" t="s">
        <v>77</v>
      </c>
      <c r="M711" s="19" t="s">
        <v>2505</v>
      </c>
      <c r="N711">
        <v>2</v>
      </c>
    </row>
    <row r="712" spans="1:14" ht="12.75" customHeight="1" x14ac:dyDescent="0.3">
      <c r="A712" s="19" t="s">
        <v>219</v>
      </c>
      <c r="B712" s="19" t="s">
        <v>220</v>
      </c>
      <c r="C712" s="20"/>
      <c r="D712" s="20"/>
      <c r="E712" s="20"/>
      <c r="F712" s="20"/>
      <c r="G712" s="20"/>
      <c r="H712" s="19" t="s">
        <v>220</v>
      </c>
      <c r="I712" s="19"/>
      <c r="J712" s="19" t="s">
        <v>21</v>
      </c>
      <c r="K712" s="19" t="s">
        <v>332</v>
      </c>
      <c r="L712" s="19" t="s">
        <v>67</v>
      </c>
      <c r="M712" s="19" t="s">
        <v>2506</v>
      </c>
      <c r="N712">
        <v>1</v>
      </c>
    </row>
    <row r="713" spans="1:14" ht="12.75" customHeight="1" outlineLevel="1" x14ac:dyDescent="0.3">
      <c r="A713" s="19" t="s">
        <v>68</v>
      </c>
      <c r="B713" s="19"/>
      <c r="C713" s="20"/>
      <c r="D713" s="20"/>
      <c r="E713" s="20"/>
      <c r="F713" s="20"/>
      <c r="G713" s="20"/>
      <c r="H713" s="19"/>
      <c r="I713" s="19"/>
      <c r="J713" s="19"/>
      <c r="K713" s="19"/>
      <c r="L713" s="19" t="s">
        <v>69</v>
      </c>
      <c r="M713" s="19" t="s">
        <v>2507</v>
      </c>
      <c r="N713">
        <v>2</v>
      </c>
    </row>
    <row r="714" spans="1:14" ht="12.75" customHeight="1" outlineLevel="2" x14ac:dyDescent="0.3">
      <c r="A714" s="19" t="s">
        <v>51</v>
      </c>
      <c r="B714" s="19" t="s">
        <v>23</v>
      </c>
      <c r="C714" s="18">
        <v>23.7</v>
      </c>
      <c r="D714" s="18" t="s">
        <v>24</v>
      </c>
      <c r="E714" s="18" t="s">
        <v>24</v>
      </c>
      <c r="F714" s="18" t="s">
        <v>70</v>
      </c>
      <c r="G714" s="20">
        <f>IF($F$714="MANUAL",$D$714,IF($F$714="COMPUTED",$C$714,$E$714))</f>
        <v>23.7</v>
      </c>
      <c r="H714" s="19" t="s">
        <v>221</v>
      </c>
      <c r="I714" s="19" t="s">
        <v>25</v>
      </c>
      <c r="J714" s="19" t="s">
        <v>21</v>
      </c>
      <c r="K714" s="19"/>
      <c r="L714" s="19" t="s">
        <v>72</v>
      </c>
      <c r="M714" s="19" t="s">
        <v>2508</v>
      </c>
      <c r="N714">
        <v>3</v>
      </c>
    </row>
    <row r="715" spans="1:14" ht="12.75" customHeight="1" outlineLevel="2" x14ac:dyDescent="0.3">
      <c r="A715" s="19" t="s">
        <v>52</v>
      </c>
      <c r="B715" s="19" t="s">
        <v>26</v>
      </c>
      <c r="C715" s="18">
        <v>0.03</v>
      </c>
      <c r="D715" s="18" t="s">
        <v>24</v>
      </c>
      <c r="E715" s="18" t="s">
        <v>24</v>
      </c>
      <c r="F715" s="18" t="s">
        <v>70</v>
      </c>
      <c r="G715" s="20">
        <f>IF($F$715="MANUAL",$D$715,IF($F$715="COMPUTED",$C$715,$E$715))</f>
        <v>0.03</v>
      </c>
      <c r="H715" s="19" t="s">
        <v>222</v>
      </c>
      <c r="I715" s="19" t="s">
        <v>27</v>
      </c>
      <c r="J715" s="19" t="s">
        <v>21</v>
      </c>
      <c r="K715" s="19"/>
      <c r="L715" s="19" t="s">
        <v>72</v>
      </c>
      <c r="M715" s="19" t="s">
        <v>2509</v>
      </c>
      <c r="N715">
        <v>3</v>
      </c>
    </row>
    <row r="716" spans="1:14" ht="12.75" customHeight="1" outlineLevel="2" x14ac:dyDescent="0.3">
      <c r="A716" s="19" t="s">
        <v>53</v>
      </c>
      <c r="B716" s="19" t="s">
        <v>28</v>
      </c>
      <c r="C716" s="18">
        <v>5.2</v>
      </c>
      <c r="D716" s="18" t="s">
        <v>24</v>
      </c>
      <c r="E716" s="18" t="s">
        <v>24</v>
      </c>
      <c r="F716" s="18" t="s">
        <v>70</v>
      </c>
      <c r="G716" s="20">
        <f>IF($F$716="MANUAL",$D$716,IF($F$716="COMPUTED",$C$716,$E$716))</f>
        <v>5.2</v>
      </c>
      <c r="H716" s="19" t="s">
        <v>223</v>
      </c>
      <c r="I716" s="19" t="s">
        <v>29</v>
      </c>
      <c r="J716" s="19" t="s">
        <v>21</v>
      </c>
      <c r="K716" s="19"/>
      <c r="L716" s="19" t="s">
        <v>72</v>
      </c>
      <c r="M716" s="19" t="s">
        <v>2510</v>
      </c>
      <c r="N716">
        <v>3</v>
      </c>
    </row>
    <row r="717" spans="1:14" ht="12.75" customHeight="1" outlineLevel="1" x14ac:dyDescent="0.3">
      <c r="A717" s="19" t="s">
        <v>224</v>
      </c>
      <c r="B717" s="19"/>
      <c r="C717" s="20"/>
      <c r="D717" s="18"/>
      <c r="E717" s="20"/>
      <c r="F717" s="20"/>
      <c r="G717" s="20"/>
      <c r="H717" s="19" t="s">
        <v>225</v>
      </c>
      <c r="I717" s="19"/>
      <c r="J717" s="19" t="s">
        <v>21</v>
      </c>
      <c r="K717" s="19" t="s">
        <v>334</v>
      </c>
      <c r="L717" s="19" t="s">
        <v>77</v>
      </c>
      <c r="M717" s="19" t="s">
        <v>2511</v>
      </c>
      <c r="N717">
        <v>2</v>
      </c>
    </row>
    <row r="718" spans="1:14" ht="12.75" customHeight="1" outlineLevel="2" x14ac:dyDescent="0.3">
      <c r="A718" s="19" t="s">
        <v>639</v>
      </c>
      <c r="B718" s="19" t="s">
        <v>640</v>
      </c>
      <c r="C718" s="18">
        <v>1197000</v>
      </c>
      <c r="D718" s="18" t="s">
        <v>24</v>
      </c>
      <c r="E718" s="18" t="s">
        <v>24</v>
      </c>
      <c r="F718" s="18" t="s">
        <v>70</v>
      </c>
      <c r="G718" s="20">
        <f>IF($F$718="MANUAL",$D$718,IF($F$718="COMPUTED",$C$718,$E$718))</f>
        <v>1197000</v>
      </c>
      <c r="H718" s="19" t="s">
        <v>663</v>
      </c>
      <c r="I718" s="19" t="s">
        <v>636</v>
      </c>
      <c r="J718" s="19"/>
      <c r="K718" s="19"/>
      <c r="L718" s="19" t="s">
        <v>72</v>
      </c>
      <c r="M718" s="19" t="s">
        <v>2512</v>
      </c>
      <c r="N718">
        <v>3</v>
      </c>
    </row>
    <row r="719" spans="1:14" ht="12.75" customHeight="1" outlineLevel="2" x14ac:dyDescent="0.3">
      <c r="A719" s="19" t="s">
        <v>641</v>
      </c>
      <c r="B719" s="19" t="s">
        <v>642</v>
      </c>
      <c r="C719" s="18">
        <v>1197000</v>
      </c>
      <c r="D719" s="18" t="s">
        <v>24</v>
      </c>
      <c r="E719" s="18" t="s">
        <v>24</v>
      </c>
      <c r="F719" s="18" t="s">
        <v>70</v>
      </c>
      <c r="G719" s="20">
        <f>IF($F$719="MANUAL",$D$719,IF($F$719="COMPUTED",$C$719,$E$719))</f>
        <v>1197000</v>
      </c>
      <c r="H719" s="19" t="s">
        <v>664</v>
      </c>
      <c r="I719" s="19" t="s">
        <v>636</v>
      </c>
      <c r="J719" s="19"/>
      <c r="K719" s="19"/>
      <c r="L719" s="19" t="s">
        <v>72</v>
      </c>
      <c r="M719" s="19" t="s">
        <v>2513</v>
      </c>
      <c r="N719">
        <v>3</v>
      </c>
    </row>
    <row r="720" spans="1:14" ht="12.75" customHeight="1" outlineLevel="2" x14ac:dyDescent="0.3">
      <c r="A720" s="19" t="s">
        <v>820</v>
      </c>
      <c r="B720" s="19" t="s">
        <v>821</v>
      </c>
      <c r="C720" s="18">
        <v>1197000</v>
      </c>
      <c r="D720" s="18" t="s">
        <v>24</v>
      </c>
      <c r="E720" s="18" t="s">
        <v>24</v>
      </c>
      <c r="F720" s="18" t="s">
        <v>70</v>
      </c>
      <c r="G720" s="20">
        <f>IF($F$720="MANUAL",$D$720,IF($F$720="COMPUTED",$C$720,$E$720))</f>
        <v>1197000</v>
      </c>
      <c r="H720" s="19" t="s">
        <v>855</v>
      </c>
      <c r="I720" s="19" t="s">
        <v>636</v>
      </c>
      <c r="J720" s="19"/>
      <c r="K720" s="19"/>
      <c r="L720" s="19" t="s">
        <v>72</v>
      </c>
      <c r="M720" s="19" t="s">
        <v>2514</v>
      </c>
      <c r="N720">
        <v>3</v>
      </c>
    </row>
    <row r="721" spans="1:14" ht="12.75" customHeight="1" x14ac:dyDescent="0.3">
      <c r="A721" s="19" t="s">
        <v>226</v>
      </c>
      <c r="B721" s="19" t="s">
        <v>227</v>
      </c>
      <c r="C721" s="20"/>
      <c r="D721" s="20"/>
      <c r="E721" s="20"/>
      <c r="F721" s="20"/>
      <c r="G721" s="20"/>
      <c r="H721" s="19" t="s">
        <v>227</v>
      </c>
      <c r="I721" s="19"/>
      <c r="J721" s="19" t="s">
        <v>21</v>
      </c>
      <c r="K721" s="19" t="s">
        <v>334</v>
      </c>
      <c r="L721" s="19" t="s">
        <v>67</v>
      </c>
      <c r="M721" s="19" t="s">
        <v>2515</v>
      </c>
      <c r="N721">
        <v>1</v>
      </c>
    </row>
    <row r="722" spans="1:14" ht="12.75" customHeight="1" outlineLevel="1" x14ac:dyDescent="0.3">
      <c r="A722" s="19" t="s">
        <v>68</v>
      </c>
      <c r="B722" s="19"/>
      <c r="C722" s="20"/>
      <c r="D722" s="20"/>
      <c r="E722" s="20"/>
      <c r="F722" s="20"/>
      <c r="G722" s="20"/>
      <c r="H722" s="19"/>
      <c r="I722" s="19"/>
      <c r="J722" s="19"/>
      <c r="K722" s="19"/>
      <c r="L722" s="19" t="s">
        <v>69</v>
      </c>
      <c r="M722" s="19" t="s">
        <v>2516</v>
      </c>
      <c r="N722">
        <v>2</v>
      </c>
    </row>
    <row r="723" spans="1:14" ht="12.75" customHeight="1" outlineLevel="2" x14ac:dyDescent="0.3">
      <c r="A723" s="19" t="s">
        <v>51</v>
      </c>
      <c r="B723" s="19" t="s">
        <v>23</v>
      </c>
      <c r="C723" s="18">
        <v>23.7</v>
      </c>
      <c r="D723" s="18" t="s">
        <v>24</v>
      </c>
      <c r="E723" s="18" t="s">
        <v>24</v>
      </c>
      <c r="F723" s="18" t="s">
        <v>70</v>
      </c>
      <c r="G723" s="20">
        <f>IF($F$723="MANUAL",$D$723,IF($F$723="COMPUTED",$C$723,$E$723))</f>
        <v>23.7</v>
      </c>
      <c r="H723" s="19" t="s">
        <v>228</v>
      </c>
      <c r="I723" s="19" t="s">
        <v>25</v>
      </c>
      <c r="J723" s="19" t="s">
        <v>21</v>
      </c>
      <c r="K723" s="19"/>
      <c r="L723" s="19" t="s">
        <v>72</v>
      </c>
      <c r="M723" s="19" t="s">
        <v>2517</v>
      </c>
      <c r="N723">
        <v>3</v>
      </c>
    </row>
    <row r="724" spans="1:14" ht="12.75" customHeight="1" outlineLevel="2" x14ac:dyDescent="0.3">
      <c r="A724" s="19" t="s">
        <v>52</v>
      </c>
      <c r="B724" s="19" t="s">
        <v>26</v>
      </c>
      <c r="C724" s="18">
        <v>0.03</v>
      </c>
      <c r="D724" s="18" t="s">
        <v>24</v>
      </c>
      <c r="E724" s="18" t="s">
        <v>24</v>
      </c>
      <c r="F724" s="18" t="s">
        <v>70</v>
      </c>
      <c r="G724" s="20">
        <f>IF($F$724="MANUAL",$D$724,IF($F$724="COMPUTED",$C$724,$E$724))</f>
        <v>0.03</v>
      </c>
      <c r="H724" s="19" t="s">
        <v>229</v>
      </c>
      <c r="I724" s="19" t="s">
        <v>27</v>
      </c>
      <c r="J724" s="19" t="s">
        <v>21</v>
      </c>
      <c r="K724" s="19"/>
      <c r="L724" s="19" t="s">
        <v>72</v>
      </c>
      <c r="M724" s="19" t="s">
        <v>2518</v>
      </c>
      <c r="N724">
        <v>3</v>
      </c>
    </row>
    <row r="725" spans="1:14" ht="12.75" customHeight="1" outlineLevel="2" x14ac:dyDescent="0.3">
      <c r="A725" s="19" t="s">
        <v>53</v>
      </c>
      <c r="B725" s="19" t="s">
        <v>28</v>
      </c>
      <c r="C725" s="18">
        <v>5.2</v>
      </c>
      <c r="D725" s="18" t="s">
        <v>24</v>
      </c>
      <c r="E725" s="18" t="s">
        <v>24</v>
      </c>
      <c r="F725" s="18" t="s">
        <v>70</v>
      </c>
      <c r="G725" s="20">
        <f>IF($F$725="MANUAL",$D$725,IF($F$725="COMPUTED",$C$725,$E$725))</f>
        <v>5.2</v>
      </c>
      <c r="H725" s="19" t="s">
        <v>230</v>
      </c>
      <c r="I725" s="19" t="s">
        <v>29</v>
      </c>
      <c r="J725" s="19" t="s">
        <v>21</v>
      </c>
      <c r="K725" s="19"/>
      <c r="L725" s="19" t="s">
        <v>72</v>
      </c>
      <c r="M725" s="19" t="s">
        <v>2519</v>
      </c>
      <c r="N725">
        <v>3</v>
      </c>
    </row>
    <row r="726" spans="1:14" ht="12.75" customHeight="1" outlineLevel="1" x14ac:dyDescent="0.3">
      <c r="A726" s="19" t="s">
        <v>231</v>
      </c>
      <c r="B726" s="19"/>
      <c r="C726" s="20"/>
      <c r="D726" s="18"/>
      <c r="E726" s="20"/>
      <c r="F726" s="20"/>
      <c r="G726" s="20"/>
      <c r="H726" s="19" t="s">
        <v>232</v>
      </c>
      <c r="I726" s="19"/>
      <c r="J726" s="19" t="s">
        <v>21</v>
      </c>
      <c r="K726" s="19" t="s">
        <v>54</v>
      </c>
      <c r="L726" s="19" t="s">
        <v>77</v>
      </c>
      <c r="M726" s="19" t="s">
        <v>2520</v>
      </c>
      <c r="N726">
        <v>2</v>
      </c>
    </row>
    <row r="727" spans="1:14" ht="12.75" customHeight="1" outlineLevel="2" x14ac:dyDescent="0.3">
      <c r="A727" s="19" t="s">
        <v>639</v>
      </c>
      <c r="B727" s="19" t="s">
        <v>640</v>
      </c>
      <c r="C727" s="18">
        <v>1197000</v>
      </c>
      <c r="D727" s="18" t="s">
        <v>24</v>
      </c>
      <c r="E727" s="18" t="s">
        <v>24</v>
      </c>
      <c r="F727" s="18" t="s">
        <v>70</v>
      </c>
      <c r="G727" s="20">
        <f>IF($F$727="MANUAL",$D$727,IF($F$727="COMPUTED",$C$727,$E$727))</f>
        <v>1197000</v>
      </c>
      <c r="H727" s="19" t="s">
        <v>701</v>
      </c>
      <c r="I727" s="19" t="s">
        <v>636</v>
      </c>
      <c r="J727" s="19"/>
      <c r="K727" s="19"/>
      <c r="L727" s="19" t="s">
        <v>72</v>
      </c>
      <c r="M727" s="19" t="s">
        <v>2521</v>
      </c>
      <c r="N727">
        <v>3</v>
      </c>
    </row>
    <row r="728" spans="1:14" ht="12.75" customHeight="1" outlineLevel="2" x14ac:dyDescent="0.3">
      <c r="A728" s="19" t="s">
        <v>641</v>
      </c>
      <c r="B728" s="19" t="s">
        <v>642</v>
      </c>
      <c r="C728" s="18">
        <v>1197000</v>
      </c>
      <c r="D728" s="18" t="s">
        <v>24</v>
      </c>
      <c r="E728" s="18" t="s">
        <v>24</v>
      </c>
      <c r="F728" s="18" t="s">
        <v>70</v>
      </c>
      <c r="G728" s="20">
        <f>IF($F$728="MANUAL",$D$728,IF($F$728="COMPUTED",$C$728,$E$728))</f>
        <v>1197000</v>
      </c>
      <c r="H728" s="19" t="s">
        <v>702</v>
      </c>
      <c r="I728" s="19" t="s">
        <v>636</v>
      </c>
      <c r="J728" s="19"/>
      <c r="K728" s="19"/>
      <c r="L728" s="19" t="s">
        <v>72</v>
      </c>
      <c r="M728" s="19" t="s">
        <v>2522</v>
      </c>
      <c r="N728">
        <v>3</v>
      </c>
    </row>
    <row r="729" spans="1:14" ht="12.75" customHeight="1" outlineLevel="2" x14ac:dyDescent="0.3">
      <c r="A729" s="19" t="s">
        <v>820</v>
      </c>
      <c r="B729" s="19" t="s">
        <v>821</v>
      </c>
      <c r="C729" s="18">
        <v>1197000</v>
      </c>
      <c r="D729" s="18" t="s">
        <v>24</v>
      </c>
      <c r="E729" s="18" t="s">
        <v>24</v>
      </c>
      <c r="F729" s="18" t="s">
        <v>70</v>
      </c>
      <c r="G729" s="20">
        <f>IF($F$729="MANUAL",$D$729,IF($F$729="COMPUTED",$C$729,$E$729))</f>
        <v>1197000</v>
      </c>
      <c r="H729" s="19" t="s">
        <v>856</v>
      </c>
      <c r="I729" s="19" t="s">
        <v>636</v>
      </c>
      <c r="J729" s="19"/>
      <c r="K729" s="19"/>
      <c r="L729" s="19" t="s">
        <v>72</v>
      </c>
      <c r="M729" s="19" t="s">
        <v>2523</v>
      </c>
      <c r="N729">
        <v>3</v>
      </c>
    </row>
    <row r="730" spans="1:14" ht="12.75" customHeight="1" x14ac:dyDescent="0.3">
      <c r="A730" s="19" t="s">
        <v>19</v>
      </c>
      <c r="B730" s="19" t="s">
        <v>20</v>
      </c>
      <c r="C730" s="20"/>
      <c r="D730" s="20"/>
      <c r="E730" s="20"/>
      <c r="F730" s="20"/>
      <c r="G730" s="20"/>
      <c r="H730" s="19" t="s">
        <v>20</v>
      </c>
      <c r="I730" s="19"/>
      <c r="J730" s="19" t="s">
        <v>21</v>
      </c>
      <c r="K730" s="19" t="s">
        <v>22</v>
      </c>
      <c r="L730" s="19" t="s">
        <v>67</v>
      </c>
      <c r="M730" s="19" t="s">
        <v>2524</v>
      </c>
      <c r="N730">
        <v>1</v>
      </c>
    </row>
    <row r="731" spans="1:14" ht="12.75" customHeight="1" outlineLevel="1" x14ac:dyDescent="0.3">
      <c r="A731" s="19" t="s">
        <v>245</v>
      </c>
      <c r="B731" s="19"/>
      <c r="C731" s="20"/>
      <c r="D731" s="20"/>
      <c r="E731" s="20"/>
      <c r="F731" s="20"/>
      <c r="G731" s="20"/>
      <c r="H731" s="19"/>
      <c r="I731" s="19"/>
      <c r="J731" s="19"/>
      <c r="K731" s="19"/>
      <c r="L731" s="19" t="s">
        <v>69</v>
      </c>
      <c r="M731" s="19" t="s">
        <v>2525</v>
      </c>
      <c r="N731">
        <v>2</v>
      </c>
    </row>
    <row r="732" spans="1:14" ht="12.75" customHeight="1" outlineLevel="2" x14ac:dyDescent="0.3">
      <c r="A732" s="19" t="s">
        <v>989</v>
      </c>
      <c r="B732" s="19" t="s">
        <v>32</v>
      </c>
      <c r="C732" s="18" t="s">
        <v>24</v>
      </c>
      <c r="D732" s="18">
        <v>53.7</v>
      </c>
      <c r="E732" s="18" t="s">
        <v>24</v>
      </c>
      <c r="F732" s="18" t="s">
        <v>99</v>
      </c>
      <c r="G732" s="20">
        <f>IF($F$732="MANUAL",$D$732,IF($F$732="COMPUTED",$C$732,$E$732))</f>
        <v>53.7</v>
      </c>
      <c r="H732" s="19" t="s">
        <v>990</v>
      </c>
      <c r="I732" s="19" t="s">
        <v>33</v>
      </c>
      <c r="J732" s="19" t="s">
        <v>21</v>
      </c>
      <c r="K732" s="19"/>
      <c r="L732" s="19" t="s">
        <v>72</v>
      </c>
      <c r="M732" s="19" t="s">
        <v>2526</v>
      </c>
      <c r="N732">
        <v>3</v>
      </c>
    </row>
    <row r="733" spans="1:14" ht="12.75" customHeight="1" outlineLevel="2" x14ac:dyDescent="0.3">
      <c r="A733" s="19" t="s">
        <v>991</v>
      </c>
      <c r="B733" s="19" t="s">
        <v>47</v>
      </c>
      <c r="C733" s="18" t="s">
        <v>24</v>
      </c>
      <c r="D733" s="18">
        <v>12.5</v>
      </c>
      <c r="E733" s="18" t="s">
        <v>24</v>
      </c>
      <c r="F733" s="18" t="s">
        <v>99</v>
      </c>
      <c r="G733" s="20">
        <f>IF($F$733="MANUAL",$D$733,IF($F$733="COMPUTED",$C$733,$E$733))</f>
        <v>12.5</v>
      </c>
      <c r="H733" s="19" t="s">
        <v>992</v>
      </c>
      <c r="I733" s="19" t="s">
        <v>48</v>
      </c>
      <c r="J733" s="19" t="s">
        <v>21</v>
      </c>
      <c r="K733" s="19"/>
      <c r="L733" s="19" t="s">
        <v>72</v>
      </c>
      <c r="M733" s="19" t="s">
        <v>2527</v>
      </c>
      <c r="N733">
        <v>3</v>
      </c>
    </row>
    <row r="734" spans="1:14" ht="12.75" customHeight="1" outlineLevel="1" x14ac:dyDescent="0.3">
      <c r="A734" s="19" t="s">
        <v>513</v>
      </c>
      <c r="B734" s="19"/>
      <c r="C734" s="20"/>
      <c r="D734" s="20"/>
      <c r="E734" s="20"/>
      <c r="F734" s="20"/>
      <c r="G734" s="20"/>
      <c r="H734" s="19"/>
      <c r="I734" s="19"/>
      <c r="J734" s="19"/>
      <c r="K734" s="19"/>
      <c r="L734" s="19" t="s">
        <v>69</v>
      </c>
      <c r="M734" s="19" t="s">
        <v>2528</v>
      </c>
      <c r="N734">
        <v>2</v>
      </c>
    </row>
    <row r="735" spans="1:14" ht="12.75" customHeight="1" outlineLevel="3" x14ac:dyDescent="0.3">
      <c r="A735" s="19" t="s">
        <v>514</v>
      </c>
      <c r="B735" s="19" t="s">
        <v>327</v>
      </c>
      <c r="C735" s="18">
        <f>end_on_MeOH_avg_MGOopt</f>
        <v>0</v>
      </c>
      <c r="D735" s="18">
        <v>65</v>
      </c>
      <c r="E735" s="18" t="s">
        <v>24</v>
      </c>
      <c r="F735" s="18" t="s">
        <v>70</v>
      </c>
      <c r="G735" s="20">
        <f>IF($F$735="MANUAL",$D$735,IF($F$735="COMPUTED",$C$735,$E$735))</f>
        <v>0</v>
      </c>
      <c r="H735" s="19" t="s">
        <v>328</v>
      </c>
      <c r="I735" s="19" t="s">
        <v>329</v>
      </c>
      <c r="J735" s="19"/>
      <c r="K735" s="19"/>
      <c r="L735" s="19" t="s">
        <v>72</v>
      </c>
      <c r="M735" s="19" t="s">
        <v>2529</v>
      </c>
      <c r="N735">
        <v>4</v>
      </c>
    </row>
    <row r="736" spans="1:14" ht="12.75" customHeight="1" outlineLevel="3" x14ac:dyDescent="0.3">
      <c r="A736" s="19" t="s">
        <v>515</v>
      </c>
      <c r="B736" s="19" t="s">
        <v>330</v>
      </c>
      <c r="C736" s="18">
        <f>end_on_MeOH_avg_MeOHopt</f>
        <v>49.095607235142118</v>
      </c>
      <c r="D736" s="18">
        <v>28</v>
      </c>
      <c r="E736" s="18" t="s">
        <v>24</v>
      </c>
      <c r="F736" s="18" t="s">
        <v>70</v>
      </c>
      <c r="G736" s="20">
        <f>IF($F$736="MANUAL",$D$736,IF($F$736="COMPUTED",$C$736,$E$736))</f>
        <v>49.095607235142118</v>
      </c>
      <c r="H736" s="19" t="s">
        <v>331</v>
      </c>
      <c r="I736" s="19" t="s">
        <v>329</v>
      </c>
      <c r="J736" s="19"/>
      <c r="K736" s="19"/>
      <c r="L736" s="19" t="s">
        <v>72</v>
      </c>
      <c r="M736" s="19" t="s">
        <v>2530</v>
      </c>
      <c r="N736">
        <v>4</v>
      </c>
    </row>
    <row r="737" spans="1:14" ht="12.75" customHeight="1" outlineLevel="3" x14ac:dyDescent="0.3">
      <c r="A737" s="19" t="s">
        <v>857</v>
      </c>
      <c r="B737" s="19" t="s">
        <v>858</v>
      </c>
      <c r="C737" s="18">
        <f>end_on_MeOH_FullMeOHopt</f>
        <v>83.979328165374667</v>
      </c>
      <c r="D737" s="18" t="s">
        <v>24</v>
      </c>
      <c r="E737" s="18" t="s">
        <v>24</v>
      </c>
      <c r="F737" s="18" t="s">
        <v>70</v>
      </c>
      <c r="G737" s="20">
        <f>IF($F$737="MANUAL",$D$737,IF($F$737="COMPUTED",$C$737,$E$737))</f>
        <v>83.979328165374667</v>
      </c>
      <c r="H737" s="19" t="s">
        <v>859</v>
      </c>
      <c r="I737" s="19" t="s">
        <v>329</v>
      </c>
      <c r="J737" s="19"/>
      <c r="K737" s="19"/>
      <c r="L737" s="19" t="s">
        <v>72</v>
      </c>
      <c r="M737" s="19" t="s">
        <v>2531</v>
      </c>
      <c r="N737">
        <v>4</v>
      </c>
    </row>
    <row r="738" spans="1:14" ht="12.75" customHeight="1" outlineLevel="3" x14ac:dyDescent="0.3">
      <c r="A738" s="19" t="s">
        <v>516</v>
      </c>
      <c r="B738" s="19" t="s">
        <v>322</v>
      </c>
      <c r="C738" s="18">
        <f>end_on_MGO_avg_MGOopt</f>
        <v>200</v>
      </c>
      <c r="D738" s="18" t="s">
        <v>24</v>
      </c>
      <c r="E738" s="18" t="s">
        <v>24</v>
      </c>
      <c r="F738" s="18" t="s">
        <v>70</v>
      </c>
      <c r="G738" s="20">
        <f>IF($F$738="MANUAL",$D$738,IF($F$738="COMPUTED",$C$738,$E$738))</f>
        <v>200</v>
      </c>
      <c r="H738" s="19" t="s">
        <v>323</v>
      </c>
      <c r="I738" s="19" t="s">
        <v>324</v>
      </c>
      <c r="J738" s="19"/>
      <c r="K738" s="19"/>
      <c r="L738" s="19" t="s">
        <v>72</v>
      </c>
      <c r="M738" s="19" t="s">
        <v>2532</v>
      </c>
      <c r="N738">
        <v>4</v>
      </c>
    </row>
    <row r="739" spans="1:14" ht="12.75" customHeight="1" outlineLevel="3" x14ac:dyDescent="0.3">
      <c r="A739" s="19" t="s">
        <v>517</v>
      </c>
      <c r="B739" s="19" t="s">
        <v>325</v>
      </c>
      <c r="C739" s="18">
        <f>end_on_MGO_avg_MeOHopt</f>
        <v>90</v>
      </c>
      <c r="D739" s="18" t="s">
        <v>24</v>
      </c>
      <c r="E739" s="18" t="s">
        <v>24</v>
      </c>
      <c r="F739" s="18" t="s">
        <v>70</v>
      </c>
      <c r="G739" s="20">
        <f>IF($F$739="MANUAL",$D$739,IF($F$739="COMPUTED",$C$739,$E$739))</f>
        <v>90</v>
      </c>
      <c r="H739" s="19" t="s">
        <v>326</v>
      </c>
      <c r="I739" s="19" t="s">
        <v>324</v>
      </c>
      <c r="J739" s="19"/>
      <c r="K739" s="19"/>
      <c r="L739" s="19" t="s">
        <v>72</v>
      </c>
      <c r="M739" s="19" t="s">
        <v>2533</v>
      </c>
      <c r="N739">
        <v>4</v>
      </c>
    </row>
    <row r="740" spans="1:14" ht="12.75" customHeight="1" outlineLevel="3" x14ac:dyDescent="0.3">
      <c r="A740" s="19" t="s">
        <v>860</v>
      </c>
      <c r="B740" s="19" t="s">
        <v>861</v>
      </c>
      <c r="C740" s="18">
        <f>end_on_MGO_avg_FullMeOHopt</f>
        <v>0</v>
      </c>
      <c r="D740" s="18" t="s">
        <v>24</v>
      </c>
      <c r="E740" s="18" t="s">
        <v>24</v>
      </c>
      <c r="F740" s="18" t="s">
        <v>70</v>
      </c>
      <c r="G740" s="20">
        <f>IF($F$740="MANUAL",$D$740,IF($F$740="COMPUTED",$C$740,$E$740))</f>
        <v>0</v>
      </c>
      <c r="H740" s="19" t="s">
        <v>862</v>
      </c>
      <c r="I740" s="19" t="s">
        <v>324</v>
      </c>
      <c r="J740" s="19"/>
      <c r="K740" s="19"/>
      <c r="L740" s="19" t="s">
        <v>72</v>
      </c>
      <c r="M740" s="19" t="s">
        <v>2534</v>
      </c>
      <c r="N740">
        <v>4</v>
      </c>
    </row>
    <row r="741" spans="1:14" ht="12.75" customHeight="1" outlineLevel="1" x14ac:dyDescent="0.3">
      <c r="A741" s="19" t="s">
        <v>518</v>
      </c>
      <c r="B741" s="19"/>
      <c r="C741" s="20"/>
      <c r="D741" s="20"/>
      <c r="E741" s="20"/>
      <c r="F741" s="20"/>
      <c r="G741" s="20"/>
      <c r="H741" s="19"/>
      <c r="I741" s="19"/>
      <c r="J741" s="19"/>
      <c r="K741" s="19"/>
      <c r="L741" s="19" t="s">
        <v>69</v>
      </c>
      <c r="M741" s="19" t="s">
        <v>2535</v>
      </c>
      <c r="N741">
        <v>2</v>
      </c>
    </row>
    <row r="742" spans="1:14" ht="12.75" customHeight="1" outlineLevel="2" x14ac:dyDescent="0.3">
      <c r="A742" s="19" t="s">
        <v>519</v>
      </c>
      <c r="B742" s="19"/>
      <c r="C742" s="20"/>
      <c r="D742" s="20"/>
      <c r="E742" s="20"/>
      <c r="F742" s="20"/>
      <c r="G742" s="20"/>
      <c r="H742" s="19"/>
      <c r="I742" s="19"/>
      <c r="J742" s="19"/>
      <c r="K742" s="19"/>
      <c r="L742" s="19" t="s">
        <v>69</v>
      </c>
      <c r="M742" s="19" t="s">
        <v>2536</v>
      </c>
      <c r="N742">
        <v>3</v>
      </c>
    </row>
    <row r="743" spans="1:14" ht="12.75" customHeight="1" outlineLevel="4" x14ac:dyDescent="0.3">
      <c r="A743" s="19" t="s">
        <v>520</v>
      </c>
      <c r="B743" s="19" t="s">
        <v>233</v>
      </c>
      <c r="C743" s="18">
        <v>22.96</v>
      </c>
      <c r="D743" s="18">
        <v>23.02</v>
      </c>
      <c r="E743" s="18" t="s">
        <v>24</v>
      </c>
      <c r="F743" s="18" t="s">
        <v>70</v>
      </c>
      <c r="G743" s="20">
        <f>IF($F$743="MANUAL",$D$743,IF($F$743="COMPUTED",$C$743,$E$743))</f>
        <v>22.96</v>
      </c>
      <c r="H743" s="19" t="s">
        <v>234</v>
      </c>
      <c r="I743" s="19" t="s">
        <v>25</v>
      </c>
      <c r="J743" s="19"/>
      <c r="K743" s="19"/>
      <c r="L743" s="19" t="s">
        <v>72</v>
      </c>
      <c r="M743" s="19" t="s">
        <v>2537</v>
      </c>
      <c r="N743">
        <v>5</v>
      </c>
    </row>
    <row r="744" spans="1:14" ht="12.75" customHeight="1" outlineLevel="4" x14ac:dyDescent="0.3">
      <c r="A744" s="19" t="s">
        <v>521</v>
      </c>
      <c r="B744" s="19" t="s">
        <v>235</v>
      </c>
      <c r="C744" s="18">
        <v>22.92</v>
      </c>
      <c r="D744" s="18">
        <v>23.02</v>
      </c>
      <c r="E744" s="18" t="s">
        <v>24</v>
      </c>
      <c r="F744" s="18" t="s">
        <v>70</v>
      </c>
      <c r="G744" s="20">
        <f>IF($F$744="MANUAL",$D$744,IF($F$744="COMPUTED",$C$744,$E$744))</f>
        <v>22.92</v>
      </c>
      <c r="H744" s="19" t="s">
        <v>236</v>
      </c>
      <c r="I744" s="19" t="s">
        <v>25</v>
      </c>
      <c r="J744" s="19"/>
      <c r="K744" s="19"/>
      <c r="L744" s="19" t="s">
        <v>72</v>
      </c>
      <c r="M744" s="19" t="s">
        <v>2538</v>
      </c>
      <c r="N744">
        <v>5</v>
      </c>
    </row>
    <row r="745" spans="1:14" ht="12.75" customHeight="1" outlineLevel="4" x14ac:dyDescent="0.3">
      <c r="A745" s="19" t="s">
        <v>863</v>
      </c>
      <c r="B745" s="19" t="s">
        <v>812</v>
      </c>
      <c r="C745" s="18">
        <v>23.16</v>
      </c>
      <c r="D745" s="18" t="s">
        <v>24</v>
      </c>
      <c r="E745" s="18" t="s">
        <v>24</v>
      </c>
      <c r="F745" s="18" t="s">
        <v>70</v>
      </c>
      <c r="G745" s="20">
        <f>IF($F$745="MANUAL",$D$745,IF($F$745="COMPUTED",$C$745,$E$745))</f>
        <v>23.16</v>
      </c>
      <c r="H745" s="19" t="s">
        <v>864</v>
      </c>
      <c r="I745" s="19" t="s">
        <v>25</v>
      </c>
      <c r="J745" s="19"/>
      <c r="K745" s="19"/>
      <c r="L745" s="19" t="s">
        <v>72</v>
      </c>
      <c r="M745" s="19" t="s">
        <v>2539</v>
      </c>
      <c r="N745">
        <v>5</v>
      </c>
    </row>
    <row r="746" spans="1:14" ht="12.75" customHeight="1" outlineLevel="4" x14ac:dyDescent="0.3">
      <c r="A746" s="19" t="s">
        <v>522</v>
      </c>
      <c r="B746" s="19" t="s">
        <v>237</v>
      </c>
      <c r="C746" s="18">
        <v>0.04</v>
      </c>
      <c r="D746" s="18">
        <v>0.02</v>
      </c>
      <c r="E746" s="18" t="s">
        <v>24</v>
      </c>
      <c r="F746" s="18" t="s">
        <v>70</v>
      </c>
      <c r="G746" s="20">
        <f>IF($F$746="MANUAL",$D$746,IF($F$746="COMPUTED",$C$746,$E$746))</f>
        <v>0.04</v>
      </c>
      <c r="H746" s="19" t="s">
        <v>238</v>
      </c>
      <c r="I746" s="19" t="s">
        <v>27</v>
      </c>
      <c r="J746" s="19"/>
      <c r="K746" s="19"/>
      <c r="L746" s="19" t="s">
        <v>72</v>
      </c>
      <c r="M746" s="19" t="s">
        <v>2540</v>
      </c>
      <c r="N746">
        <v>5</v>
      </c>
    </row>
    <row r="747" spans="1:14" ht="12.75" customHeight="1" outlineLevel="4" x14ac:dyDescent="0.3">
      <c r="A747" s="19" t="s">
        <v>523</v>
      </c>
      <c r="B747" s="19" t="s">
        <v>239</v>
      </c>
      <c r="C747" s="18">
        <v>-0.01</v>
      </c>
      <c r="D747" s="18">
        <v>0.02</v>
      </c>
      <c r="E747" s="18" t="s">
        <v>24</v>
      </c>
      <c r="F747" s="18" t="s">
        <v>70</v>
      </c>
      <c r="G747" s="20">
        <f>IF($F$747="MANUAL",$D$747,IF($F$747="COMPUTED",$C$747,$E$747))</f>
        <v>-0.01</v>
      </c>
      <c r="H747" s="19" t="s">
        <v>240</v>
      </c>
      <c r="I747" s="19" t="s">
        <v>27</v>
      </c>
      <c r="J747" s="19"/>
      <c r="K747" s="19"/>
      <c r="L747" s="19" t="s">
        <v>72</v>
      </c>
      <c r="M747" s="19" t="s">
        <v>2541</v>
      </c>
      <c r="N747">
        <v>5</v>
      </c>
    </row>
    <row r="748" spans="1:14" ht="12.75" customHeight="1" outlineLevel="4" x14ac:dyDescent="0.3">
      <c r="A748" s="19" t="s">
        <v>865</v>
      </c>
      <c r="B748" s="19" t="s">
        <v>815</v>
      </c>
      <c r="C748" s="18">
        <v>-0.02</v>
      </c>
      <c r="D748" s="18" t="s">
        <v>24</v>
      </c>
      <c r="E748" s="18" t="s">
        <v>24</v>
      </c>
      <c r="F748" s="18" t="s">
        <v>70</v>
      </c>
      <c r="G748" s="20">
        <f>IF($F$748="MANUAL",$D$748,IF($F$748="COMPUTED",$C$748,$E$748))</f>
        <v>-0.02</v>
      </c>
      <c r="H748" s="19" t="s">
        <v>866</v>
      </c>
      <c r="I748" s="19" t="s">
        <v>27</v>
      </c>
      <c r="J748" s="19"/>
      <c r="K748" s="19"/>
      <c r="L748" s="19" t="s">
        <v>72</v>
      </c>
      <c r="M748" s="19" t="s">
        <v>2542</v>
      </c>
      <c r="N748">
        <v>5</v>
      </c>
    </row>
    <row r="749" spans="1:14" ht="12.75" customHeight="1" outlineLevel="4" x14ac:dyDescent="0.3">
      <c r="A749" s="19" t="s">
        <v>524</v>
      </c>
      <c r="B749" s="19" t="s">
        <v>241</v>
      </c>
      <c r="C749" s="18">
        <v>4.57</v>
      </c>
      <c r="D749" s="18">
        <v>4.6070000000000002</v>
      </c>
      <c r="E749" s="18" t="s">
        <v>24</v>
      </c>
      <c r="F749" s="18" t="s">
        <v>70</v>
      </c>
      <c r="G749" s="20">
        <f>IF($F$749="MANUAL",$D$749,IF($F$749="COMPUTED",$C$749,$E$749))</f>
        <v>4.57</v>
      </c>
      <c r="H749" s="19" t="s">
        <v>242</v>
      </c>
      <c r="I749" s="19" t="s">
        <v>29</v>
      </c>
      <c r="J749" s="19"/>
      <c r="K749" s="19"/>
      <c r="L749" s="19" t="s">
        <v>72</v>
      </c>
      <c r="M749" s="19" t="s">
        <v>2543</v>
      </c>
      <c r="N749">
        <v>5</v>
      </c>
    </row>
    <row r="750" spans="1:14" ht="12.75" customHeight="1" outlineLevel="4" x14ac:dyDescent="0.3">
      <c r="A750" s="19" t="s">
        <v>525</v>
      </c>
      <c r="B750" s="19" t="s">
        <v>243</v>
      </c>
      <c r="C750" s="18">
        <v>4.54</v>
      </c>
      <c r="D750" s="18">
        <v>4.6070000000000002</v>
      </c>
      <c r="E750" s="18" t="s">
        <v>24</v>
      </c>
      <c r="F750" s="18" t="s">
        <v>70</v>
      </c>
      <c r="G750" s="20">
        <f>IF($F$750="MANUAL",$D$750,IF($F$750="COMPUTED",$C$750,$E$750))</f>
        <v>4.54</v>
      </c>
      <c r="H750" s="19" t="s">
        <v>244</v>
      </c>
      <c r="I750" s="19" t="s">
        <v>29</v>
      </c>
      <c r="J750" s="19"/>
      <c r="K750" s="19"/>
      <c r="L750" s="19" t="s">
        <v>72</v>
      </c>
      <c r="M750" s="19" t="s">
        <v>2544</v>
      </c>
      <c r="N750">
        <v>5</v>
      </c>
    </row>
    <row r="751" spans="1:14" ht="12.75" customHeight="1" outlineLevel="4" x14ac:dyDescent="0.3">
      <c r="A751" s="19" t="s">
        <v>867</v>
      </c>
      <c r="B751" s="19" t="s">
        <v>818</v>
      </c>
      <c r="C751" s="18">
        <v>4.5999999999999996</v>
      </c>
      <c r="D751" s="18" t="s">
        <v>24</v>
      </c>
      <c r="E751" s="18" t="s">
        <v>24</v>
      </c>
      <c r="F751" s="18" t="s">
        <v>70</v>
      </c>
      <c r="G751" s="20">
        <f>IF($F$751="MANUAL",$D$751,IF($F$751="COMPUTED",$C$751,$E$751))</f>
        <v>4.5999999999999996</v>
      </c>
      <c r="H751" s="19" t="s">
        <v>868</v>
      </c>
      <c r="I751" s="19" t="s">
        <v>29</v>
      </c>
      <c r="J751" s="19"/>
      <c r="K751" s="19"/>
      <c r="L751" s="19" t="s">
        <v>72</v>
      </c>
      <c r="M751" s="19" t="s">
        <v>2545</v>
      </c>
      <c r="N751">
        <v>5</v>
      </c>
    </row>
    <row r="752" spans="1:14" ht="12.75" customHeight="1" outlineLevel="3" x14ac:dyDescent="0.3">
      <c r="A752" s="19" t="s">
        <v>526</v>
      </c>
      <c r="B752" s="19" t="s">
        <v>249</v>
      </c>
      <c r="C752" s="18">
        <f>Draft_of_MGO_option</f>
        <v>3.06</v>
      </c>
      <c r="D752" s="18" t="s">
        <v>24</v>
      </c>
      <c r="E752" s="18" t="s">
        <v>24</v>
      </c>
      <c r="F752" s="18" t="s">
        <v>70</v>
      </c>
      <c r="G752" s="20">
        <f>IF($F$752="MANUAL",$D$752,IF($F$752="COMPUTED",$C$752,$E$752))</f>
        <v>3.06</v>
      </c>
      <c r="H752" s="19" t="s">
        <v>250</v>
      </c>
      <c r="I752" s="19" t="s">
        <v>30</v>
      </c>
      <c r="J752" s="19"/>
      <c r="K752" s="19"/>
      <c r="L752" s="19" t="s">
        <v>72</v>
      </c>
      <c r="M752" s="19" t="s">
        <v>2546</v>
      </c>
      <c r="N752">
        <v>4</v>
      </c>
    </row>
    <row r="753" spans="1:14" ht="12.75" customHeight="1" outlineLevel="3" x14ac:dyDescent="0.3">
      <c r="A753" s="19" t="s">
        <v>527</v>
      </c>
      <c r="B753" s="19" t="s">
        <v>251</v>
      </c>
      <c r="C753" s="18">
        <f>Draft_of_MeOH_option</f>
        <v>3.1</v>
      </c>
      <c r="D753" s="18" t="s">
        <v>24</v>
      </c>
      <c r="E753" s="18" t="s">
        <v>24</v>
      </c>
      <c r="F753" s="18" t="s">
        <v>70</v>
      </c>
      <c r="G753" s="20">
        <f>IF($F$753="MANUAL",$D$753,IF($F$753="COMPUTED",$C$753,$E$753))</f>
        <v>3.1</v>
      </c>
      <c r="H753" s="19" t="s">
        <v>252</v>
      </c>
      <c r="I753" s="19" t="s">
        <v>30</v>
      </c>
      <c r="J753" s="19"/>
      <c r="K753" s="19"/>
      <c r="L753" s="19" t="s">
        <v>72</v>
      </c>
      <c r="M753" s="19" t="s">
        <v>2547</v>
      </c>
      <c r="N753">
        <v>4</v>
      </c>
    </row>
    <row r="754" spans="1:14" ht="12.75" customHeight="1" outlineLevel="3" x14ac:dyDescent="0.3">
      <c r="A754" s="19" t="s">
        <v>869</v>
      </c>
      <c r="B754" s="19" t="s">
        <v>870</v>
      </c>
      <c r="C754" s="18">
        <f>Draft_FullMeOH</f>
        <v>3.06</v>
      </c>
      <c r="D754" s="18" t="s">
        <v>24</v>
      </c>
      <c r="E754" s="18" t="s">
        <v>24</v>
      </c>
      <c r="F754" s="18" t="s">
        <v>70</v>
      </c>
      <c r="G754" s="20">
        <f>IF($F$754="MANUAL",$D$754,IF($F$754="COMPUTED",$C$754,$E$754))</f>
        <v>3.06</v>
      </c>
      <c r="H754" s="19" t="s">
        <v>871</v>
      </c>
      <c r="I754" s="19" t="s">
        <v>30</v>
      </c>
      <c r="J754" s="19"/>
      <c r="K754" s="19"/>
      <c r="L754" s="19" t="s">
        <v>72</v>
      </c>
      <c r="M754" s="19" t="s">
        <v>2548</v>
      </c>
      <c r="N754">
        <v>4</v>
      </c>
    </row>
    <row r="755" spans="1:14" ht="12.75" customHeight="1" outlineLevel="3" x14ac:dyDescent="0.3">
      <c r="A755" s="19" t="s">
        <v>528</v>
      </c>
      <c r="B755" s="19" t="s">
        <v>253</v>
      </c>
      <c r="C755" s="18">
        <f>'Calculations - hydrostatics'!F4</f>
        <v>1.3245219122911989</v>
      </c>
      <c r="D755" s="18" t="s">
        <v>24</v>
      </c>
      <c r="E755" s="18" t="s">
        <v>24</v>
      </c>
      <c r="F755" s="18" t="s">
        <v>70</v>
      </c>
      <c r="G755" s="20">
        <f>IF($F$755="MANUAL",$D$755,IF($F$755="COMPUTED",$C$755,$E$755))</f>
        <v>1.3245219122911989</v>
      </c>
      <c r="H755" s="19" t="s">
        <v>254</v>
      </c>
      <c r="I755" s="19" t="s">
        <v>34</v>
      </c>
      <c r="J755" s="19"/>
      <c r="K755" s="19"/>
      <c r="L755" s="19" t="s">
        <v>72</v>
      </c>
      <c r="M755" s="19" t="s">
        <v>2549</v>
      </c>
      <c r="N755">
        <v>4</v>
      </c>
    </row>
    <row r="756" spans="1:14" ht="12.75" customHeight="1" outlineLevel="3" x14ac:dyDescent="0.3">
      <c r="A756" s="19" t="s">
        <v>529</v>
      </c>
      <c r="B756" s="19" t="s">
        <v>255</v>
      </c>
      <c r="C756" s="18">
        <f>'Calculations - hydrostatics'!F3</f>
        <v>-0.33311124392136665</v>
      </c>
      <c r="D756" s="18" t="s">
        <v>24</v>
      </c>
      <c r="E756" s="18" t="s">
        <v>24</v>
      </c>
      <c r="F756" s="18" t="s">
        <v>70</v>
      </c>
      <c r="G756" s="20">
        <f>IF($F$756="MANUAL",$D$756,IF($F$756="COMPUTED",$C$756,$E$756))</f>
        <v>-0.33311124392136665</v>
      </c>
      <c r="H756" s="19" t="s">
        <v>256</v>
      </c>
      <c r="I756" s="19" t="s">
        <v>34</v>
      </c>
      <c r="J756" s="19"/>
      <c r="K756" s="19"/>
      <c r="L756" s="19" t="s">
        <v>72</v>
      </c>
      <c r="M756" s="19" t="s">
        <v>2550</v>
      </c>
      <c r="N756">
        <v>4</v>
      </c>
    </row>
    <row r="757" spans="1:14" ht="12.75" customHeight="1" outlineLevel="3" x14ac:dyDescent="0.3">
      <c r="A757" s="19" t="s">
        <v>872</v>
      </c>
      <c r="B757" s="19" t="s">
        <v>873</v>
      </c>
      <c r="C757" s="18">
        <f>'Calculations - hydrostatics'!F5</f>
        <v>-0.67403689798450528</v>
      </c>
      <c r="D757" s="18" t="s">
        <v>24</v>
      </c>
      <c r="E757" s="18" t="s">
        <v>24</v>
      </c>
      <c r="F757" s="18" t="s">
        <v>70</v>
      </c>
      <c r="G757" s="20">
        <f>IF($F$757="MANUAL",$D$757,IF($F$757="COMPUTED",$C$757,$E$757))</f>
        <v>-0.67403689798450528</v>
      </c>
      <c r="H757" s="19" t="s">
        <v>874</v>
      </c>
      <c r="I757" s="19" t="s">
        <v>34</v>
      </c>
      <c r="J757" s="19"/>
      <c r="K757" s="19"/>
      <c r="L757" s="19" t="s">
        <v>72</v>
      </c>
      <c r="M757" s="19" t="s">
        <v>2551</v>
      </c>
      <c r="N757">
        <v>4</v>
      </c>
    </row>
    <row r="758" spans="1:14" ht="12.75" customHeight="1" outlineLevel="3" x14ac:dyDescent="0.3">
      <c r="A758" s="19" t="s">
        <v>530</v>
      </c>
      <c r="B758" s="19" t="s">
        <v>261</v>
      </c>
      <c r="C758" s="18">
        <f>GM_MGO_option</f>
        <v>1.7299999999999995</v>
      </c>
      <c r="D758" s="18" t="s">
        <v>24</v>
      </c>
      <c r="E758" s="18" t="s">
        <v>24</v>
      </c>
      <c r="F758" s="18" t="s">
        <v>70</v>
      </c>
      <c r="G758" s="20">
        <f>IF($F$758="MANUAL",$D$758,IF($F$758="COMPUTED",$C$758,$E$758))</f>
        <v>1.7299999999999995</v>
      </c>
      <c r="H758" s="19" t="s">
        <v>262</v>
      </c>
      <c r="I758" s="19" t="s">
        <v>31</v>
      </c>
      <c r="J758" s="19"/>
      <c r="K758" s="19"/>
      <c r="L758" s="19" t="s">
        <v>72</v>
      </c>
      <c r="M758" s="19" t="s">
        <v>2552</v>
      </c>
      <c r="N758">
        <v>4</v>
      </c>
    </row>
    <row r="759" spans="1:14" ht="12.75" customHeight="1" outlineLevel="3" x14ac:dyDescent="0.3">
      <c r="A759" s="19" t="s">
        <v>531</v>
      </c>
      <c r="B759" s="19" t="s">
        <v>263</v>
      </c>
      <c r="C759" s="18">
        <f>GM_MeOH_option</f>
        <v>1.7199999999999998</v>
      </c>
      <c r="D759" s="18" t="s">
        <v>24</v>
      </c>
      <c r="E759" s="18" t="s">
        <v>24</v>
      </c>
      <c r="F759" s="18" t="s">
        <v>70</v>
      </c>
      <c r="G759" s="20">
        <f>IF($F$759="MANUAL",$D$759,IF($F$759="COMPUTED",$C$759,$E$759))</f>
        <v>1.7199999999999998</v>
      </c>
      <c r="H759" s="19" t="s">
        <v>264</v>
      </c>
      <c r="I759" s="19" t="s">
        <v>31</v>
      </c>
      <c r="J759" s="19"/>
      <c r="K759" s="19"/>
      <c r="L759" s="19" t="s">
        <v>72</v>
      </c>
      <c r="M759" s="19" t="s">
        <v>2553</v>
      </c>
      <c r="N759">
        <v>4</v>
      </c>
    </row>
    <row r="760" spans="1:14" ht="12.75" customHeight="1" outlineLevel="3" x14ac:dyDescent="0.3">
      <c r="A760" s="19" t="s">
        <v>875</v>
      </c>
      <c r="B760" s="19" t="s">
        <v>876</v>
      </c>
      <c r="C760" s="18">
        <f>GM_FullMeOH_option</f>
        <v>1.7000000000000002</v>
      </c>
      <c r="D760" s="18" t="s">
        <v>24</v>
      </c>
      <c r="E760" s="18" t="s">
        <v>24</v>
      </c>
      <c r="F760" s="18" t="s">
        <v>70</v>
      </c>
      <c r="G760" s="20">
        <f>IF($F$760="MANUAL",$D$760,IF($F$760="COMPUTED",$C$760,$E$760))</f>
        <v>1.7000000000000002</v>
      </c>
      <c r="H760" s="19" t="s">
        <v>877</v>
      </c>
      <c r="I760" s="19" t="s">
        <v>31</v>
      </c>
      <c r="J760" s="19"/>
      <c r="K760" s="19"/>
      <c r="L760" s="19" t="s">
        <v>72</v>
      </c>
      <c r="M760" s="19" t="s">
        <v>2554</v>
      </c>
      <c r="N760">
        <v>4</v>
      </c>
    </row>
    <row r="761" spans="1:14" ht="12.75" customHeight="1" outlineLevel="3" x14ac:dyDescent="0.3">
      <c r="A761" s="19" t="s">
        <v>665</v>
      </c>
      <c r="B761" s="19" t="s">
        <v>640</v>
      </c>
      <c r="C761" s="18">
        <v>1480800</v>
      </c>
      <c r="D761" s="18" t="s">
        <v>24</v>
      </c>
      <c r="E761" s="18" t="s">
        <v>24</v>
      </c>
      <c r="F761" s="18" t="s">
        <v>70</v>
      </c>
      <c r="G761" s="20">
        <f>IF($F$761="MANUAL",$D$761,IF($F$761="COMPUTED",$C$761,$E$761))</f>
        <v>1480800</v>
      </c>
      <c r="H761" s="19" t="s">
        <v>666</v>
      </c>
      <c r="I761" s="19" t="s">
        <v>636</v>
      </c>
      <c r="J761" s="19"/>
      <c r="K761" s="19"/>
      <c r="L761" s="19" t="s">
        <v>72</v>
      </c>
      <c r="M761" s="19" t="s">
        <v>2555</v>
      </c>
      <c r="N761">
        <v>4</v>
      </c>
    </row>
    <row r="762" spans="1:14" ht="12.75" customHeight="1" outlineLevel="3" x14ac:dyDescent="0.3">
      <c r="A762" s="19" t="s">
        <v>667</v>
      </c>
      <c r="B762" s="19" t="s">
        <v>642</v>
      </c>
      <c r="C762" s="18">
        <v>1508761.16</v>
      </c>
      <c r="D762" s="18" t="s">
        <v>24</v>
      </c>
      <c r="E762" s="18" t="s">
        <v>24</v>
      </c>
      <c r="F762" s="18" t="s">
        <v>70</v>
      </c>
      <c r="G762" s="20">
        <f>IF($F$762="MANUAL",$D$762,IF($F$762="COMPUTED",$C$762,$E$762))</f>
        <v>1508761.16</v>
      </c>
      <c r="H762" s="19" t="s">
        <v>668</v>
      </c>
      <c r="I762" s="19" t="s">
        <v>636</v>
      </c>
      <c r="J762" s="19"/>
      <c r="K762" s="19"/>
      <c r="L762" s="19" t="s">
        <v>72</v>
      </c>
      <c r="M762" s="19" t="s">
        <v>2556</v>
      </c>
      <c r="N762">
        <v>4</v>
      </c>
    </row>
    <row r="763" spans="1:14" ht="12.75" customHeight="1" outlineLevel="3" x14ac:dyDescent="0.3">
      <c r="A763" s="19" t="s">
        <v>878</v>
      </c>
      <c r="B763" s="19" t="s">
        <v>821</v>
      </c>
      <c r="C763" s="18">
        <v>1479894.88</v>
      </c>
      <c r="D763" s="18" t="s">
        <v>24</v>
      </c>
      <c r="E763" s="18" t="s">
        <v>24</v>
      </c>
      <c r="F763" s="18" t="s">
        <v>70</v>
      </c>
      <c r="G763" s="20">
        <f>IF($F$763="MANUAL",$D$763,IF($F$763="COMPUTED",$C$763,$E$763))</f>
        <v>1479894.88</v>
      </c>
      <c r="H763" s="19" t="s">
        <v>879</v>
      </c>
      <c r="I763" s="19" t="s">
        <v>636</v>
      </c>
      <c r="J763" s="19"/>
      <c r="K763" s="19"/>
      <c r="L763" s="19" t="s">
        <v>72</v>
      </c>
      <c r="M763" s="19" t="s">
        <v>2557</v>
      </c>
      <c r="N763">
        <v>4</v>
      </c>
    </row>
    <row r="764" spans="1:14" ht="12.75" customHeight="1" outlineLevel="3" x14ac:dyDescent="0.3">
      <c r="A764" s="19" t="s">
        <v>532</v>
      </c>
      <c r="B764" s="19" t="s">
        <v>335</v>
      </c>
      <c r="C764" s="18">
        <f>'Calculations - hydrostatics'!J4</f>
        <v>3.4119815668203247E-2</v>
      </c>
      <c r="D764" s="18" t="s">
        <v>24</v>
      </c>
      <c r="E764" s="18" t="s">
        <v>24</v>
      </c>
      <c r="F764" s="18" t="s">
        <v>70</v>
      </c>
      <c r="G764" s="20">
        <f>IF($F$764="MANUAL",$D$764,IF($F$764="COMPUTED",$C$764,$E$764))</f>
        <v>3.4119815668203247E-2</v>
      </c>
      <c r="H764" s="19" t="s">
        <v>336</v>
      </c>
      <c r="I764" s="19" t="s">
        <v>337</v>
      </c>
      <c r="J764" s="19"/>
      <c r="K764" s="19"/>
      <c r="L764" s="19" t="s">
        <v>72</v>
      </c>
      <c r="M764" s="19" t="s">
        <v>2558</v>
      </c>
      <c r="N764">
        <v>4</v>
      </c>
    </row>
    <row r="765" spans="1:14" ht="12.75" customHeight="1" outlineLevel="3" x14ac:dyDescent="0.3">
      <c r="A765" s="19" t="s">
        <v>533</v>
      </c>
      <c r="B765" s="19" t="s">
        <v>338</v>
      </c>
      <c r="C765" s="18">
        <f>'Calculations - hydrostatics'!J3</f>
        <v>2.7683691009173721E-2</v>
      </c>
      <c r="D765" s="18" t="s">
        <v>24</v>
      </c>
      <c r="E765" s="18" t="s">
        <v>24</v>
      </c>
      <c r="F765" s="18" t="s">
        <v>70</v>
      </c>
      <c r="G765" s="20">
        <f>IF($F$765="MANUAL",$D$765,IF($F$765="COMPUTED",$C$765,$E$765))</f>
        <v>2.7683691009173721E-2</v>
      </c>
      <c r="H765" s="19" t="s">
        <v>339</v>
      </c>
      <c r="I765" s="19" t="s">
        <v>337</v>
      </c>
      <c r="J765" s="19"/>
      <c r="K765" s="19"/>
      <c r="L765" s="19" t="s">
        <v>72</v>
      </c>
      <c r="M765" s="19" t="s">
        <v>2559</v>
      </c>
      <c r="N765">
        <v>4</v>
      </c>
    </row>
    <row r="766" spans="1:14" ht="12.75" customHeight="1" outlineLevel="3" x14ac:dyDescent="0.3">
      <c r="A766" s="19" t="s">
        <v>880</v>
      </c>
      <c r="B766" s="19" t="s">
        <v>881</v>
      </c>
      <c r="C766" s="18">
        <f>'Calculations - hydrostatics'!J5</f>
        <v>-0.10229688110598982</v>
      </c>
      <c r="D766" s="18" t="s">
        <v>24</v>
      </c>
      <c r="E766" s="18" t="s">
        <v>24</v>
      </c>
      <c r="F766" s="18" t="s">
        <v>70</v>
      </c>
      <c r="G766" s="20">
        <f>IF($F$766="MANUAL",$D$766,IF($F$766="COMPUTED",$C$766,$E$766))</f>
        <v>-0.10229688110598982</v>
      </c>
      <c r="H766" s="19" t="s">
        <v>882</v>
      </c>
      <c r="I766" s="19" t="s">
        <v>337</v>
      </c>
      <c r="J766" s="19"/>
      <c r="K766" s="19"/>
      <c r="L766" s="19" t="s">
        <v>72</v>
      </c>
      <c r="M766" s="19" t="s">
        <v>2560</v>
      </c>
      <c r="N766">
        <v>4</v>
      </c>
    </row>
    <row r="767" spans="1:14" ht="12.75" customHeight="1" outlineLevel="1" x14ac:dyDescent="0.3">
      <c r="A767" s="19" t="s">
        <v>534</v>
      </c>
      <c r="B767" s="19"/>
      <c r="C767" s="20"/>
      <c r="D767" s="20"/>
      <c r="E767" s="20"/>
      <c r="F767" s="20"/>
      <c r="G767" s="20"/>
      <c r="H767" s="19"/>
      <c r="I767" s="19"/>
      <c r="J767" s="19"/>
      <c r="K767" s="19"/>
      <c r="L767" s="19" t="s">
        <v>69</v>
      </c>
      <c r="M767" s="19" t="s">
        <v>2561</v>
      </c>
      <c r="N767">
        <v>2</v>
      </c>
    </row>
    <row r="768" spans="1:14" ht="12.75" customHeight="1" outlineLevel="3" x14ac:dyDescent="0.3">
      <c r="A768" s="19" t="s">
        <v>535</v>
      </c>
      <c r="B768" s="19" t="s">
        <v>495</v>
      </c>
      <c r="C768" s="18">
        <f>'Calculations - tank arrangement'!B36</f>
        <v>0</v>
      </c>
      <c r="D768" s="18" t="s">
        <v>24</v>
      </c>
      <c r="E768" s="18" t="s">
        <v>24</v>
      </c>
      <c r="F768" s="18" t="s">
        <v>70</v>
      </c>
      <c r="G768" s="20">
        <f>IF($F$768="MANUAL",$D$768,IF($F$768="COMPUTED",$C$768,$E$768))</f>
        <v>0</v>
      </c>
      <c r="H768" s="19" t="s">
        <v>499</v>
      </c>
      <c r="I768" s="19" t="s">
        <v>269</v>
      </c>
      <c r="J768" s="19"/>
      <c r="K768" s="19"/>
      <c r="L768" s="19" t="s">
        <v>72</v>
      </c>
      <c r="M768" s="19" t="s">
        <v>2562</v>
      </c>
      <c r="N768">
        <v>4</v>
      </c>
    </row>
    <row r="769" spans="1:14" ht="12.75" customHeight="1" outlineLevel="3" x14ac:dyDescent="0.3">
      <c r="A769" s="19" t="s">
        <v>536</v>
      </c>
      <c r="B769" s="19" t="s">
        <v>496</v>
      </c>
      <c r="C769" s="18">
        <f>'Calculations - tank arrangement'!B17</f>
        <v>147.28682170542635</v>
      </c>
      <c r="D769" s="18" t="s">
        <v>24</v>
      </c>
      <c r="E769" s="18" t="s">
        <v>24</v>
      </c>
      <c r="F769" s="18" t="s">
        <v>70</v>
      </c>
      <c r="G769" s="20">
        <f>IF($F$769="MANUAL",$D$769,IF($F$769="COMPUTED",$C$769,$E$769))</f>
        <v>147.28682170542635</v>
      </c>
      <c r="H769" s="19" t="s">
        <v>500</v>
      </c>
      <c r="I769" s="19" t="s">
        <v>269</v>
      </c>
      <c r="J769" s="19"/>
      <c r="K769" s="19"/>
      <c r="L769" s="19" t="s">
        <v>72</v>
      </c>
      <c r="M769" s="19" t="s">
        <v>2563</v>
      </c>
      <c r="N769">
        <v>4</v>
      </c>
    </row>
    <row r="770" spans="1:14" ht="12.75" customHeight="1" outlineLevel="3" x14ac:dyDescent="0.3">
      <c r="A770" s="19" t="s">
        <v>883</v>
      </c>
      <c r="B770" s="19" t="s">
        <v>884</v>
      </c>
      <c r="C770" s="18">
        <f>MeOH_Cap_tot_FullMeOHopt</f>
        <v>251.93798449612402</v>
      </c>
      <c r="D770" s="18" t="s">
        <v>24</v>
      </c>
      <c r="E770" s="18" t="s">
        <v>24</v>
      </c>
      <c r="F770" s="18" t="s">
        <v>70</v>
      </c>
      <c r="G770" s="20">
        <f>IF($F$770="MANUAL",$D$770,IF($F$770="COMPUTED",$C$770,$E$770))</f>
        <v>251.93798449612402</v>
      </c>
      <c r="H770" s="19" t="s">
        <v>885</v>
      </c>
      <c r="I770" s="19" t="s">
        <v>269</v>
      </c>
      <c r="J770" s="19"/>
      <c r="K770" s="19"/>
      <c r="L770" s="19" t="s">
        <v>72</v>
      </c>
      <c r="M770" s="19" t="s">
        <v>2564</v>
      </c>
      <c r="N770">
        <v>4</v>
      </c>
    </row>
    <row r="771" spans="1:14" ht="12.75" customHeight="1" outlineLevel="3" x14ac:dyDescent="0.3">
      <c r="A771" s="19" t="s">
        <v>537</v>
      </c>
      <c r="B771" s="19" t="s">
        <v>497</v>
      </c>
      <c r="C771" s="18">
        <f>'Calculations - tank arrangement'!B37</f>
        <v>0</v>
      </c>
      <c r="D771" s="18" t="s">
        <v>24</v>
      </c>
      <c r="E771" s="18" t="s">
        <v>24</v>
      </c>
      <c r="F771" s="18" t="s">
        <v>70</v>
      </c>
      <c r="G771" s="20">
        <f>IF($F$771="MANUAL",$D$771,IF($F$771="COMPUTED",$C$771,$E$771))</f>
        <v>0</v>
      </c>
      <c r="H771" s="19" t="s">
        <v>501</v>
      </c>
      <c r="I771" s="19" t="s">
        <v>270</v>
      </c>
      <c r="J771" s="19"/>
      <c r="K771" s="19"/>
      <c r="L771" s="19" t="s">
        <v>72</v>
      </c>
      <c r="M771" s="19" t="s">
        <v>2565</v>
      </c>
      <c r="N771">
        <v>4</v>
      </c>
    </row>
    <row r="772" spans="1:14" ht="12.75" customHeight="1" outlineLevel="3" x14ac:dyDescent="0.3">
      <c r="A772" s="19" t="s">
        <v>538</v>
      </c>
      <c r="B772" s="19" t="s">
        <v>498</v>
      </c>
      <c r="C772" s="18">
        <f>'Calculations - tank arrangement'!B18</f>
        <v>135</v>
      </c>
      <c r="D772" s="18" t="s">
        <v>24</v>
      </c>
      <c r="E772" s="18" t="s">
        <v>24</v>
      </c>
      <c r="F772" s="18" t="s">
        <v>70</v>
      </c>
      <c r="G772" s="20">
        <f>IF($F$772="MANUAL",$D$772,IF($F$772="COMPUTED",$C$772,$E$772))</f>
        <v>135</v>
      </c>
      <c r="H772" s="19" t="s">
        <v>502</v>
      </c>
      <c r="I772" s="19" t="s">
        <v>270</v>
      </c>
      <c r="J772" s="19"/>
      <c r="K772" s="19"/>
      <c r="L772" s="19" t="s">
        <v>72</v>
      </c>
      <c r="M772" s="19" t="s">
        <v>2566</v>
      </c>
      <c r="N772">
        <v>4</v>
      </c>
    </row>
    <row r="773" spans="1:14" ht="12.75" customHeight="1" outlineLevel="3" x14ac:dyDescent="0.3">
      <c r="A773" s="19" t="s">
        <v>886</v>
      </c>
      <c r="B773" s="19" t="s">
        <v>887</v>
      </c>
      <c r="C773" s="18">
        <f>MGO_Cap_tot_FullMeOHopt</f>
        <v>0</v>
      </c>
      <c r="D773" s="18" t="s">
        <v>24</v>
      </c>
      <c r="E773" s="18" t="s">
        <v>24</v>
      </c>
      <c r="F773" s="18" t="s">
        <v>70</v>
      </c>
      <c r="G773" s="20">
        <f>IF($F$773="MANUAL",$D$773,IF($F$773="COMPUTED",$C$773,$E$773))</f>
        <v>0</v>
      </c>
      <c r="H773" s="19" t="s">
        <v>888</v>
      </c>
      <c r="I773" s="19" t="s">
        <v>270</v>
      </c>
      <c r="J773" s="19"/>
      <c r="K773" s="19"/>
      <c r="L773" s="19" t="s">
        <v>72</v>
      </c>
      <c r="M773" s="19" t="s">
        <v>2567</v>
      </c>
      <c r="N773">
        <v>4</v>
      </c>
    </row>
    <row r="774" spans="1:14" ht="12.75" customHeight="1" outlineLevel="1" x14ac:dyDescent="0.3">
      <c r="A774" s="19" t="s">
        <v>246</v>
      </c>
      <c r="B774" s="19"/>
      <c r="C774" s="20"/>
      <c r="D774" s="18"/>
      <c r="E774" s="20"/>
      <c r="F774" s="20"/>
      <c r="G774" s="20"/>
      <c r="H774" s="19" t="s">
        <v>49</v>
      </c>
      <c r="I774" s="19"/>
      <c r="J774" s="19" t="s">
        <v>50</v>
      </c>
      <c r="K774" s="19" t="s">
        <v>333</v>
      </c>
      <c r="L774" s="19" t="s">
        <v>77</v>
      </c>
      <c r="M774" s="19" t="s">
        <v>2568</v>
      </c>
      <c r="N774">
        <v>2</v>
      </c>
    </row>
    <row r="775" spans="1:14" ht="12.75" customHeight="1" outlineLevel="1" x14ac:dyDescent="0.3">
      <c r="A775" s="19" t="s">
        <v>247</v>
      </c>
      <c r="B775" s="19"/>
      <c r="C775" s="20"/>
      <c r="D775" s="18"/>
      <c r="E775" s="20"/>
      <c r="F775" s="20"/>
      <c r="G775" s="20"/>
      <c r="H775" s="19" t="s">
        <v>56</v>
      </c>
      <c r="I775" s="19"/>
      <c r="J775" s="19" t="s">
        <v>21</v>
      </c>
      <c r="K775" s="19" t="s">
        <v>333</v>
      </c>
      <c r="L775" s="19" t="s">
        <v>77</v>
      </c>
      <c r="M775" s="19" t="s">
        <v>2569</v>
      </c>
      <c r="N775">
        <v>2</v>
      </c>
    </row>
    <row r="776" spans="1:14" ht="12.75" customHeight="1" outlineLevel="1" x14ac:dyDescent="0.3">
      <c r="A776" s="19" t="s">
        <v>248</v>
      </c>
      <c r="B776" s="19"/>
      <c r="C776" s="20"/>
      <c r="D776" s="18"/>
      <c r="E776" s="20"/>
      <c r="F776" s="20"/>
      <c r="G776" s="20"/>
      <c r="H776" s="19" t="s">
        <v>59</v>
      </c>
      <c r="I776" s="19"/>
      <c r="J776" s="19" t="s">
        <v>21</v>
      </c>
      <c r="K776" s="19" t="s">
        <v>333</v>
      </c>
      <c r="L776" s="19" t="s">
        <v>77</v>
      </c>
      <c r="M776" s="19" t="s">
        <v>2570</v>
      </c>
      <c r="N776">
        <v>2</v>
      </c>
    </row>
    <row r="777" spans="1:14" ht="12.75" customHeight="1" x14ac:dyDescent="0.3">
      <c r="A777" s="19" t="s">
        <v>265</v>
      </c>
      <c r="B777" s="19" t="s">
        <v>266</v>
      </c>
      <c r="C777" s="20"/>
      <c r="D777" s="20"/>
      <c r="E777" s="20"/>
      <c r="F777" s="20"/>
      <c r="G777" s="20"/>
      <c r="H777" s="19" t="s">
        <v>266</v>
      </c>
      <c r="I777" s="19"/>
      <c r="J777" s="19" t="s">
        <v>21</v>
      </c>
      <c r="K777" s="19" t="s">
        <v>334</v>
      </c>
      <c r="L777" s="19" t="s">
        <v>67</v>
      </c>
      <c r="M777" s="19" t="s">
        <v>2571</v>
      </c>
      <c r="N777">
        <v>1</v>
      </c>
    </row>
    <row r="778" spans="1:14" ht="12.75" customHeight="1" outlineLevel="1" x14ac:dyDescent="0.3">
      <c r="A778" s="19" t="s">
        <v>100</v>
      </c>
      <c r="B778" s="19" t="s">
        <v>55</v>
      </c>
      <c r="C778" s="18" t="s">
        <v>24</v>
      </c>
      <c r="D778" s="12" t="s">
        <v>267</v>
      </c>
      <c r="E778" s="12" t="s">
        <v>24</v>
      </c>
      <c r="F778" s="18" t="s">
        <v>99</v>
      </c>
      <c r="G778" s="20" t="str">
        <f>IF($F$778="MANUAL",$D$778,IF($F$778="COMPUTED",$C$778,$E$778))</f>
        <v>541</v>
      </c>
      <c r="H778" s="19" t="s">
        <v>268</v>
      </c>
      <c r="I778" s="19" t="s">
        <v>55</v>
      </c>
      <c r="J778" s="19" t="s">
        <v>21</v>
      </c>
      <c r="K778" s="19"/>
      <c r="L778" s="19" t="s">
        <v>72</v>
      </c>
      <c r="M778" s="19" t="s">
        <v>2572</v>
      </c>
      <c r="N778">
        <v>2</v>
      </c>
    </row>
    <row r="779" spans="1:14" ht="12.75" customHeight="1" outlineLevel="1" x14ac:dyDescent="0.3">
      <c r="A779" s="19" t="s">
        <v>68</v>
      </c>
      <c r="B779" s="19"/>
      <c r="C779" s="20"/>
      <c r="D779" s="20"/>
      <c r="E779" s="20"/>
      <c r="F779" s="20"/>
      <c r="G779" s="20"/>
      <c r="H779" s="19"/>
      <c r="I779" s="19"/>
      <c r="J779" s="19"/>
      <c r="K779" s="19"/>
      <c r="L779" s="19" t="s">
        <v>69</v>
      </c>
      <c r="M779" s="19" t="s">
        <v>2573</v>
      </c>
      <c r="N779">
        <v>2</v>
      </c>
    </row>
    <row r="780" spans="1:14" ht="12.75" customHeight="1" outlineLevel="3" x14ac:dyDescent="0.3">
      <c r="A780" s="19" t="s">
        <v>703</v>
      </c>
      <c r="B780" s="19" t="s">
        <v>233</v>
      </c>
      <c r="C780" s="18">
        <v>20.13</v>
      </c>
      <c r="D780" s="18" t="s">
        <v>24</v>
      </c>
      <c r="E780" s="18" t="s">
        <v>24</v>
      </c>
      <c r="F780" s="18" t="s">
        <v>70</v>
      </c>
      <c r="G780" s="20">
        <f>IF($F$780="MANUAL",$D$780,IF($F$780="COMPUTED",$C$780,$E$780))</f>
        <v>20.13</v>
      </c>
      <c r="H780" s="19" t="s">
        <v>741</v>
      </c>
      <c r="I780" s="19" t="s">
        <v>25</v>
      </c>
      <c r="J780" s="19"/>
      <c r="K780" s="19"/>
      <c r="L780" s="19" t="s">
        <v>72</v>
      </c>
      <c r="M780" s="19" t="s">
        <v>2574</v>
      </c>
      <c r="N780">
        <v>4</v>
      </c>
    </row>
    <row r="781" spans="1:14" ht="12.75" customHeight="1" outlineLevel="3" x14ac:dyDescent="0.3">
      <c r="A781" s="19" t="s">
        <v>705</v>
      </c>
      <c r="B781" s="19" t="s">
        <v>235</v>
      </c>
      <c r="C781" s="18">
        <v>20.36</v>
      </c>
      <c r="D781" s="18" t="s">
        <v>24</v>
      </c>
      <c r="E781" s="18" t="s">
        <v>24</v>
      </c>
      <c r="F781" s="18" t="s">
        <v>70</v>
      </c>
      <c r="G781" s="20">
        <f>IF($F$781="MANUAL",$D$781,IF($F$781="COMPUTED",$C$781,$E$781))</f>
        <v>20.36</v>
      </c>
      <c r="H781" s="19" t="s">
        <v>742</v>
      </c>
      <c r="I781" s="19" t="s">
        <v>25</v>
      </c>
      <c r="J781" s="19"/>
      <c r="K781" s="19"/>
      <c r="L781" s="19" t="s">
        <v>72</v>
      </c>
      <c r="M781" s="19" t="s">
        <v>2575</v>
      </c>
      <c r="N781">
        <v>4</v>
      </c>
    </row>
    <row r="782" spans="1:14" ht="12.75" customHeight="1" outlineLevel="3" x14ac:dyDescent="0.3">
      <c r="A782" s="19" t="s">
        <v>811</v>
      </c>
      <c r="B782" s="19" t="s">
        <v>812</v>
      </c>
      <c r="C782" s="18">
        <v>21.43</v>
      </c>
      <c r="D782" s="18" t="s">
        <v>24</v>
      </c>
      <c r="E782" s="18" t="s">
        <v>24</v>
      </c>
      <c r="F782" s="18" t="s">
        <v>70</v>
      </c>
      <c r="G782" s="20">
        <f>IF($F$782="MANUAL",$D$782,IF($F$782="COMPUTED",$C$782,$E$782))</f>
        <v>21.43</v>
      </c>
      <c r="H782" s="19" t="s">
        <v>889</v>
      </c>
      <c r="I782" s="19" t="s">
        <v>25</v>
      </c>
      <c r="J782" s="19"/>
      <c r="K782" s="19"/>
      <c r="L782" s="19" t="s">
        <v>72</v>
      </c>
      <c r="M782" s="19" t="s">
        <v>2576</v>
      </c>
      <c r="N782">
        <v>4</v>
      </c>
    </row>
    <row r="783" spans="1:14" ht="12.75" customHeight="1" outlineLevel="3" x14ac:dyDescent="0.3">
      <c r="A783" s="19" t="s">
        <v>707</v>
      </c>
      <c r="B783" s="19" t="s">
        <v>237</v>
      </c>
      <c r="C783" s="18">
        <v>0.09</v>
      </c>
      <c r="D783" s="18" t="s">
        <v>24</v>
      </c>
      <c r="E783" s="18" t="s">
        <v>24</v>
      </c>
      <c r="F783" s="18" t="s">
        <v>70</v>
      </c>
      <c r="G783" s="20">
        <f>IF($F$783="MANUAL",$D$783,IF($F$783="COMPUTED",$C$783,$E$783))</f>
        <v>0.09</v>
      </c>
      <c r="H783" s="19" t="s">
        <v>743</v>
      </c>
      <c r="I783" s="19" t="s">
        <v>27</v>
      </c>
      <c r="J783" s="19"/>
      <c r="K783" s="19"/>
      <c r="L783" s="19" t="s">
        <v>72</v>
      </c>
      <c r="M783" s="19" t="s">
        <v>2577</v>
      </c>
      <c r="N783">
        <v>4</v>
      </c>
    </row>
    <row r="784" spans="1:14" ht="12.75" customHeight="1" outlineLevel="3" x14ac:dyDescent="0.3">
      <c r="A784" s="19" t="s">
        <v>709</v>
      </c>
      <c r="B784" s="19" t="s">
        <v>239</v>
      </c>
      <c r="C784" s="18">
        <v>-0.39</v>
      </c>
      <c r="D784" s="18" t="s">
        <v>24</v>
      </c>
      <c r="E784" s="18" t="s">
        <v>24</v>
      </c>
      <c r="F784" s="18" t="s">
        <v>70</v>
      </c>
      <c r="G784" s="20">
        <f>IF($F$784="MANUAL",$D$784,IF($F$784="COMPUTED",$C$784,$E$784))</f>
        <v>-0.39</v>
      </c>
      <c r="H784" s="19" t="s">
        <v>744</v>
      </c>
      <c r="I784" s="19" t="s">
        <v>27</v>
      </c>
      <c r="J784" s="19"/>
      <c r="K784" s="19"/>
      <c r="L784" s="19" t="s">
        <v>72</v>
      </c>
      <c r="M784" s="19" t="s">
        <v>2578</v>
      </c>
      <c r="N784">
        <v>4</v>
      </c>
    </row>
    <row r="785" spans="1:14" ht="12.75" customHeight="1" outlineLevel="3" x14ac:dyDescent="0.3">
      <c r="A785" s="19" t="s">
        <v>814</v>
      </c>
      <c r="B785" s="19" t="s">
        <v>815</v>
      </c>
      <c r="C785" s="18">
        <v>-0.43</v>
      </c>
      <c r="D785" s="18" t="s">
        <v>24</v>
      </c>
      <c r="E785" s="18" t="s">
        <v>24</v>
      </c>
      <c r="F785" s="18" t="s">
        <v>70</v>
      </c>
      <c r="G785" s="20">
        <f>IF($F$785="MANUAL",$D$785,IF($F$785="COMPUTED",$C$785,$E$785))</f>
        <v>-0.43</v>
      </c>
      <c r="H785" s="19" t="s">
        <v>890</v>
      </c>
      <c r="I785" s="19" t="s">
        <v>27</v>
      </c>
      <c r="J785" s="19"/>
      <c r="K785" s="19"/>
      <c r="L785" s="19" t="s">
        <v>72</v>
      </c>
      <c r="M785" s="19" t="s">
        <v>2579</v>
      </c>
      <c r="N785">
        <v>4</v>
      </c>
    </row>
    <row r="786" spans="1:14" ht="12.75" customHeight="1" outlineLevel="3" x14ac:dyDescent="0.3">
      <c r="A786" s="19" t="s">
        <v>711</v>
      </c>
      <c r="B786" s="19" t="s">
        <v>241</v>
      </c>
      <c r="C786" s="18">
        <v>1.89</v>
      </c>
      <c r="D786" s="18" t="s">
        <v>24</v>
      </c>
      <c r="E786" s="18" t="s">
        <v>24</v>
      </c>
      <c r="F786" s="18" t="s">
        <v>70</v>
      </c>
      <c r="G786" s="20">
        <f>IF($F$786="MANUAL",$D$786,IF($F$786="COMPUTED",$C$786,$E$786))</f>
        <v>1.89</v>
      </c>
      <c r="H786" s="19" t="s">
        <v>745</v>
      </c>
      <c r="I786" s="19" t="s">
        <v>29</v>
      </c>
      <c r="J786" s="19"/>
      <c r="K786" s="19"/>
      <c r="L786" s="19" t="s">
        <v>72</v>
      </c>
      <c r="M786" s="19" t="s">
        <v>2580</v>
      </c>
      <c r="N786">
        <v>4</v>
      </c>
    </row>
    <row r="787" spans="1:14" ht="12.75" customHeight="1" outlineLevel="3" x14ac:dyDescent="0.3">
      <c r="A787" s="19" t="s">
        <v>713</v>
      </c>
      <c r="B787" s="19" t="s">
        <v>243</v>
      </c>
      <c r="C787" s="18">
        <v>1.9</v>
      </c>
      <c r="D787" s="18" t="s">
        <v>24</v>
      </c>
      <c r="E787" s="18" t="s">
        <v>24</v>
      </c>
      <c r="F787" s="18" t="s">
        <v>70</v>
      </c>
      <c r="G787" s="20">
        <f>IF($F$787="MANUAL",$D$787,IF($F$787="COMPUTED",$C$787,$E$787))</f>
        <v>1.9</v>
      </c>
      <c r="H787" s="19" t="s">
        <v>746</v>
      </c>
      <c r="I787" s="19" t="s">
        <v>29</v>
      </c>
      <c r="J787" s="19"/>
      <c r="K787" s="19"/>
      <c r="L787" s="19" t="s">
        <v>72</v>
      </c>
      <c r="M787" s="19" t="s">
        <v>2581</v>
      </c>
      <c r="N787">
        <v>4</v>
      </c>
    </row>
    <row r="788" spans="1:14" ht="12.75" customHeight="1" outlineLevel="3" x14ac:dyDescent="0.3">
      <c r="A788" s="19" t="s">
        <v>817</v>
      </c>
      <c r="B788" s="19" t="s">
        <v>818</v>
      </c>
      <c r="C788" s="18">
        <v>1.94</v>
      </c>
      <c r="D788" s="18" t="s">
        <v>24</v>
      </c>
      <c r="E788" s="18" t="s">
        <v>24</v>
      </c>
      <c r="F788" s="18" t="s">
        <v>70</v>
      </c>
      <c r="G788" s="20">
        <f>IF($F$788="MANUAL",$D$788,IF($F$788="COMPUTED",$C$788,$E$788))</f>
        <v>1.94</v>
      </c>
      <c r="H788" s="19" t="s">
        <v>891</v>
      </c>
      <c r="I788" s="19" t="s">
        <v>29</v>
      </c>
      <c r="J788" s="19"/>
      <c r="K788" s="19"/>
      <c r="L788" s="19" t="s">
        <v>72</v>
      </c>
      <c r="M788" s="19" t="s">
        <v>2582</v>
      </c>
      <c r="N788">
        <v>4</v>
      </c>
    </row>
    <row r="789" spans="1:14" ht="12.75" customHeight="1" outlineLevel="1" x14ac:dyDescent="0.3">
      <c r="A789" s="19" t="s">
        <v>271</v>
      </c>
      <c r="B789" s="19"/>
      <c r="C789" s="20"/>
      <c r="D789" s="18"/>
      <c r="E789" s="20"/>
      <c r="F789" s="20"/>
      <c r="G789" s="20"/>
      <c r="H789" s="19" t="s">
        <v>272</v>
      </c>
      <c r="I789" s="19"/>
      <c r="J789" s="19" t="s">
        <v>21</v>
      </c>
      <c r="K789" s="19" t="s">
        <v>54</v>
      </c>
      <c r="L789" s="19" t="s">
        <v>77</v>
      </c>
      <c r="M789" s="19" t="s">
        <v>2583</v>
      </c>
      <c r="N789">
        <v>2</v>
      </c>
    </row>
    <row r="790" spans="1:14" ht="12.75" customHeight="1" outlineLevel="1" x14ac:dyDescent="0.3">
      <c r="A790" s="19" t="s">
        <v>273</v>
      </c>
      <c r="B790" s="19"/>
      <c r="C790" s="20"/>
      <c r="D790" s="18"/>
      <c r="E790" s="20"/>
      <c r="F790" s="20"/>
      <c r="G790" s="20"/>
      <c r="H790" s="19" t="s">
        <v>274</v>
      </c>
      <c r="I790" s="19"/>
      <c r="J790" s="19" t="s">
        <v>21</v>
      </c>
      <c r="K790" s="19" t="s">
        <v>54</v>
      </c>
      <c r="L790" s="19" t="s">
        <v>77</v>
      </c>
      <c r="M790" s="19" t="s">
        <v>2584</v>
      </c>
      <c r="N790">
        <v>2</v>
      </c>
    </row>
    <row r="791" spans="1:14" ht="12.75" customHeight="1" outlineLevel="1" x14ac:dyDescent="0.3">
      <c r="A791" s="19" t="s">
        <v>348</v>
      </c>
      <c r="B791" s="19"/>
      <c r="C791" s="20"/>
      <c r="D791" s="18"/>
      <c r="E791" s="20"/>
      <c r="F791" s="20"/>
      <c r="G791" s="20"/>
      <c r="H791" s="19" t="s">
        <v>349</v>
      </c>
      <c r="I791" s="19"/>
      <c r="J791" s="19" t="s">
        <v>21</v>
      </c>
      <c r="K791" s="19" t="s">
        <v>54</v>
      </c>
      <c r="L791" s="19" t="s">
        <v>77</v>
      </c>
      <c r="M791" s="19" t="s">
        <v>2585</v>
      </c>
      <c r="N791">
        <v>2</v>
      </c>
    </row>
    <row r="792" spans="1:14" ht="12.75" customHeight="1" outlineLevel="1" x14ac:dyDescent="0.3">
      <c r="A792" s="19" t="s">
        <v>465</v>
      </c>
      <c r="B792" s="19"/>
      <c r="C792" s="20"/>
      <c r="D792" s="18"/>
      <c r="E792" s="20"/>
      <c r="F792" s="20"/>
      <c r="G792" s="20"/>
      <c r="H792" s="19" t="s">
        <v>466</v>
      </c>
      <c r="I792" s="19"/>
      <c r="J792" s="19" t="s">
        <v>21</v>
      </c>
      <c r="K792" s="19" t="s">
        <v>54</v>
      </c>
      <c r="L792" s="19" t="s">
        <v>77</v>
      </c>
      <c r="M792" s="19" t="s">
        <v>2586</v>
      </c>
      <c r="N792">
        <v>2</v>
      </c>
    </row>
    <row r="793" spans="1:14" ht="12.75" customHeight="1" outlineLevel="1" x14ac:dyDescent="0.3">
      <c r="A793" s="19" t="s">
        <v>467</v>
      </c>
      <c r="B793" s="19"/>
      <c r="C793" s="20"/>
      <c r="D793" s="18"/>
      <c r="E793" s="20"/>
      <c r="F793" s="20"/>
      <c r="G793" s="20"/>
      <c r="H793" s="19" t="s">
        <v>468</v>
      </c>
      <c r="I793" s="19"/>
      <c r="J793" s="19" t="s">
        <v>21</v>
      </c>
      <c r="K793" s="19" t="s">
        <v>54</v>
      </c>
      <c r="L793" s="19" t="s">
        <v>77</v>
      </c>
      <c r="M793" s="19" t="s">
        <v>2587</v>
      </c>
      <c r="N793">
        <v>2</v>
      </c>
    </row>
    <row r="794" spans="1:14" ht="12.75" customHeight="1" outlineLevel="1" x14ac:dyDescent="0.3">
      <c r="A794" s="19" t="s">
        <v>469</v>
      </c>
      <c r="B794" s="19"/>
      <c r="C794" s="20"/>
      <c r="D794" s="18"/>
      <c r="E794" s="20"/>
      <c r="F794" s="20"/>
      <c r="G794" s="20"/>
      <c r="H794" s="19" t="s">
        <v>470</v>
      </c>
      <c r="I794" s="19"/>
      <c r="J794" s="19" t="s">
        <v>21</v>
      </c>
      <c r="K794" s="19" t="s">
        <v>54</v>
      </c>
      <c r="L794" s="19" t="s">
        <v>77</v>
      </c>
      <c r="M794" s="19" t="s">
        <v>2588</v>
      </c>
      <c r="N794">
        <v>2</v>
      </c>
    </row>
    <row r="795" spans="1:14" ht="12.75" customHeight="1" outlineLevel="1" x14ac:dyDescent="0.3">
      <c r="A795" s="19" t="s">
        <v>626</v>
      </c>
      <c r="B795" s="19"/>
      <c r="C795" s="20"/>
      <c r="D795" s="18"/>
      <c r="E795" s="20"/>
      <c r="F795" s="20"/>
      <c r="G795" s="20"/>
      <c r="H795" s="19" t="s">
        <v>627</v>
      </c>
      <c r="I795" s="19"/>
      <c r="J795" s="19" t="s">
        <v>21</v>
      </c>
      <c r="K795" s="19" t="s">
        <v>54</v>
      </c>
      <c r="L795" s="19" t="s">
        <v>77</v>
      </c>
      <c r="M795" s="19" t="s">
        <v>2589</v>
      </c>
      <c r="N795">
        <v>2</v>
      </c>
    </row>
    <row r="796" spans="1:14" ht="12.75" customHeight="1" outlineLevel="1" x14ac:dyDescent="0.3">
      <c r="A796" s="19" t="s">
        <v>628</v>
      </c>
      <c r="B796" s="19"/>
      <c r="C796" s="20"/>
      <c r="D796" s="18"/>
      <c r="E796" s="20"/>
      <c r="F796" s="20"/>
      <c r="G796" s="20"/>
      <c r="H796" s="19" t="s">
        <v>629</v>
      </c>
      <c r="I796" s="19"/>
      <c r="J796" s="19" t="s">
        <v>21</v>
      </c>
      <c r="K796" s="19" t="s">
        <v>54</v>
      </c>
      <c r="L796" s="19" t="s">
        <v>77</v>
      </c>
      <c r="M796" s="19" t="s">
        <v>2590</v>
      </c>
      <c r="N796">
        <v>2</v>
      </c>
    </row>
    <row r="797" spans="1:14" ht="12.75" customHeight="1" outlineLevel="1" x14ac:dyDescent="0.3">
      <c r="A797" s="19" t="s">
        <v>471</v>
      </c>
      <c r="B797" s="19"/>
      <c r="C797" s="20"/>
      <c r="D797" s="18"/>
      <c r="E797" s="20"/>
      <c r="F797" s="20"/>
      <c r="G797" s="20"/>
      <c r="H797" s="19" t="s">
        <v>472</v>
      </c>
      <c r="I797" s="19"/>
      <c r="J797" s="19" t="s">
        <v>21</v>
      </c>
      <c r="K797" s="19" t="s">
        <v>54</v>
      </c>
      <c r="L797" s="19" t="s">
        <v>77</v>
      </c>
      <c r="M797" s="19" t="s">
        <v>2591</v>
      </c>
      <c r="N797">
        <v>2</v>
      </c>
    </row>
    <row r="798" spans="1:14" ht="12.75" customHeight="1" outlineLevel="1" x14ac:dyDescent="0.3">
      <c r="A798" s="19" t="s">
        <v>473</v>
      </c>
      <c r="B798" s="19"/>
      <c r="C798" s="20"/>
      <c r="D798" s="18"/>
      <c r="E798" s="20"/>
      <c r="F798" s="20"/>
      <c r="G798" s="20"/>
      <c r="H798" s="19" t="s">
        <v>474</v>
      </c>
      <c r="I798" s="19"/>
      <c r="J798" s="19" t="s">
        <v>21</v>
      </c>
      <c r="K798" s="19" t="s">
        <v>54</v>
      </c>
      <c r="L798" s="19" t="s">
        <v>77</v>
      </c>
      <c r="M798" s="19" t="s">
        <v>2592</v>
      </c>
      <c r="N798">
        <v>2</v>
      </c>
    </row>
    <row r="799" spans="1:14" ht="12.75" customHeight="1" outlineLevel="1" x14ac:dyDescent="0.3">
      <c r="A799" s="19" t="s">
        <v>475</v>
      </c>
      <c r="B799" s="19"/>
      <c r="C799" s="20"/>
      <c r="D799" s="18"/>
      <c r="E799" s="20"/>
      <c r="F799" s="20"/>
      <c r="G799" s="20"/>
      <c r="H799" s="19" t="s">
        <v>476</v>
      </c>
      <c r="I799" s="19"/>
      <c r="J799" s="19" t="s">
        <v>21</v>
      </c>
      <c r="K799" s="19" t="s">
        <v>54</v>
      </c>
      <c r="L799" s="19" t="s">
        <v>77</v>
      </c>
      <c r="M799" s="19" t="s">
        <v>2593</v>
      </c>
      <c r="N799">
        <v>2</v>
      </c>
    </row>
    <row r="800" spans="1:14" ht="12.75" customHeight="1" outlineLevel="1" x14ac:dyDescent="0.3">
      <c r="A800" s="19" t="s">
        <v>481</v>
      </c>
      <c r="B800" s="19"/>
      <c r="C800" s="20"/>
      <c r="D800" s="18"/>
      <c r="E800" s="20"/>
      <c r="F800" s="20"/>
      <c r="G800" s="20"/>
      <c r="H800" s="19" t="s">
        <v>482</v>
      </c>
      <c r="I800" s="19"/>
      <c r="J800" s="19" t="s">
        <v>21</v>
      </c>
      <c r="K800" s="19" t="s">
        <v>54</v>
      </c>
      <c r="L800" s="19" t="s">
        <v>77</v>
      </c>
      <c r="M800" s="19" t="s">
        <v>2594</v>
      </c>
      <c r="N800">
        <v>2</v>
      </c>
    </row>
    <row r="801" spans="1:14" ht="12.75" customHeight="1" outlineLevel="1" x14ac:dyDescent="0.3">
      <c r="A801" s="19" t="s">
        <v>477</v>
      </c>
      <c r="B801" s="19"/>
      <c r="C801" s="20"/>
      <c r="D801" s="18"/>
      <c r="E801" s="20"/>
      <c r="F801" s="20"/>
      <c r="G801" s="20"/>
      <c r="H801" s="19" t="s">
        <v>478</v>
      </c>
      <c r="I801" s="19"/>
      <c r="J801" s="19" t="s">
        <v>21</v>
      </c>
      <c r="K801" s="19" t="s">
        <v>54</v>
      </c>
      <c r="L801" s="19" t="s">
        <v>77</v>
      </c>
      <c r="M801" s="19" t="s">
        <v>2595</v>
      </c>
      <c r="N801">
        <v>2</v>
      </c>
    </row>
    <row r="802" spans="1:14" ht="12.75" customHeight="1" outlineLevel="1" x14ac:dyDescent="0.3">
      <c r="A802" s="19" t="s">
        <v>493</v>
      </c>
      <c r="B802" s="19"/>
      <c r="C802" s="20"/>
      <c r="D802" s="18"/>
      <c r="E802" s="20"/>
      <c r="F802" s="20"/>
      <c r="G802" s="20"/>
      <c r="H802" s="19" t="s">
        <v>494</v>
      </c>
      <c r="I802" s="19"/>
      <c r="J802" s="19" t="s">
        <v>21</v>
      </c>
      <c r="K802" s="19" t="s">
        <v>54</v>
      </c>
      <c r="L802" s="19" t="s">
        <v>77</v>
      </c>
      <c r="M802" s="19" t="s">
        <v>2596</v>
      </c>
      <c r="N802">
        <v>2</v>
      </c>
    </row>
    <row r="803" spans="1:14" ht="12.75" customHeight="1" outlineLevel="1" x14ac:dyDescent="0.3">
      <c r="A803" s="19" t="s">
        <v>483</v>
      </c>
      <c r="B803" s="19"/>
      <c r="C803" s="20"/>
      <c r="D803" s="18"/>
      <c r="E803" s="20"/>
      <c r="F803" s="20"/>
      <c r="G803" s="20"/>
      <c r="H803" s="19" t="s">
        <v>484</v>
      </c>
      <c r="I803" s="19"/>
      <c r="J803" s="19" t="s">
        <v>21</v>
      </c>
      <c r="K803" s="19" t="s">
        <v>54</v>
      </c>
      <c r="L803" s="19" t="s">
        <v>77</v>
      </c>
      <c r="M803" s="19" t="s">
        <v>2597</v>
      </c>
      <c r="N803">
        <v>2</v>
      </c>
    </row>
    <row r="804" spans="1:14" ht="12.75" customHeight="1" outlineLevel="1" x14ac:dyDescent="0.3">
      <c r="A804" s="19" t="s">
        <v>479</v>
      </c>
      <c r="B804" s="19"/>
      <c r="C804" s="20"/>
      <c r="D804" s="18"/>
      <c r="E804" s="20"/>
      <c r="F804" s="20"/>
      <c r="G804" s="20"/>
      <c r="H804" s="19" t="s">
        <v>480</v>
      </c>
      <c r="I804" s="19"/>
      <c r="J804" s="19" t="s">
        <v>21</v>
      </c>
      <c r="K804" s="19" t="s">
        <v>54</v>
      </c>
      <c r="L804" s="19" t="s">
        <v>77</v>
      </c>
      <c r="M804" s="19" t="s">
        <v>2598</v>
      </c>
      <c r="N804">
        <v>2</v>
      </c>
    </row>
    <row r="805" spans="1:14" ht="12.75" customHeight="1" outlineLevel="1" x14ac:dyDescent="0.3">
      <c r="A805" s="19" t="s">
        <v>973</v>
      </c>
      <c r="B805" s="19"/>
      <c r="C805" s="20"/>
      <c r="D805" s="18"/>
      <c r="E805" s="20"/>
      <c r="F805" s="20"/>
      <c r="G805" s="20"/>
      <c r="H805" s="19" t="s">
        <v>974</v>
      </c>
      <c r="I805" s="19"/>
      <c r="J805" s="19" t="s">
        <v>21</v>
      </c>
      <c r="K805" s="19" t="s">
        <v>54</v>
      </c>
      <c r="L805" s="19" t="s">
        <v>77</v>
      </c>
      <c r="M805" s="19" t="s">
        <v>2599</v>
      </c>
      <c r="N805">
        <v>2</v>
      </c>
    </row>
    <row r="806" spans="1:14" ht="12.75" customHeight="1" outlineLevel="2" x14ac:dyDescent="0.3">
      <c r="A806" s="19" t="s">
        <v>802</v>
      </c>
      <c r="B806" s="19" t="s">
        <v>803</v>
      </c>
      <c r="C806" s="21" t="str">
        <f>TotalMeOHtanks_MGOopt</f>
        <v/>
      </c>
      <c r="D806" s="18" t="s">
        <v>24</v>
      </c>
      <c r="E806" s="18" t="s">
        <v>24</v>
      </c>
      <c r="F806" s="18" t="s">
        <v>70</v>
      </c>
      <c r="G806" s="22" t="str">
        <f>IF($F$806="MANUAL",$D$806,IF($F$806="COMPUTED",$C$806,$E$806))</f>
        <v/>
      </c>
      <c r="H806" s="19" t="s">
        <v>804</v>
      </c>
      <c r="I806" s="19" t="s">
        <v>805</v>
      </c>
      <c r="J806" s="19"/>
      <c r="K806" s="19"/>
      <c r="L806" s="19" t="s">
        <v>72</v>
      </c>
      <c r="M806" s="19" t="s">
        <v>2600</v>
      </c>
      <c r="N806">
        <v>3</v>
      </c>
    </row>
    <row r="807" spans="1:14" ht="12.75" customHeight="1" outlineLevel="2" x14ac:dyDescent="0.3">
      <c r="A807" s="19" t="s">
        <v>806</v>
      </c>
      <c r="B807" s="19" t="s">
        <v>807</v>
      </c>
      <c r="C807" s="18">
        <f>TotalMeOHtanks_MeoHopt</f>
        <v>5</v>
      </c>
      <c r="D807" s="18" t="s">
        <v>24</v>
      </c>
      <c r="E807" s="18" t="s">
        <v>24</v>
      </c>
      <c r="F807" s="18" t="s">
        <v>70</v>
      </c>
      <c r="G807" s="20">
        <f>IF($F$807="MANUAL",$D$807,IF($F$807="COMPUTED",$C$807,$E$807))</f>
        <v>5</v>
      </c>
      <c r="H807" s="19" t="s">
        <v>808</v>
      </c>
      <c r="I807" s="19" t="s">
        <v>805</v>
      </c>
      <c r="J807" s="19"/>
      <c r="K807" s="19"/>
      <c r="L807" s="19" t="s">
        <v>72</v>
      </c>
      <c r="M807" s="19" t="s">
        <v>2601</v>
      </c>
      <c r="N807">
        <v>3</v>
      </c>
    </row>
    <row r="808" spans="1:14" ht="12.75" customHeight="1" outlineLevel="2" x14ac:dyDescent="0.3">
      <c r="A808" s="19" t="s">
        <v>892</v>
      </c>
      <c r="B808" s="19" t="s">
        <v>893</v>
      </c>
      <c r="C808" s="18">
        <f>TotalMeOHtanks_FullMeOHopt</f>
        <v>12</v>
      </c>
      <c r="D808" s="18" t="s">
        <v>24</v>
      </c>
      <c r="E808" s="18" t="s">
        <v>24</v>
      </c>
      <c r="F808" s="18" t="s">
        <v>70</v>
      </c>
      <c r="G808" s="20">
        <f>IF($F$808="MANUAL",$D$808,IF($F$808="COMPUTED",$C$808,$E$808))</f>
        <v>12</v>
      </c>
      <c r="H808" s="19" t="s">
        <v>894</v>
      </c>
      <c r="I808" s="19" t="s">
        <v>805</v>
      </c>
      <c r="J808" s="19"/>
      <c r="K808" s="19"/>
      <c r="L808" s="19" t="s">
        <v>72</v>
      </c>
      <c r="M808" s="19" t="s">
        <v>2602</v>
      </c>
      <c r="N808">
        <v>3</v>
      </c>
    </row>
    <row r="809" spans="1:14" ht="12.75" customHeight="1" outlineLevel="2" x14ac:dyDescent="0.3">
      <c r="A809" s="19" t="s">
        <v>639</v>
      </c>
      <c r="B809" s="19" t="s">
        <v>640</v>
      </c>
      <c r="C809" s="18">
        <v>267000</v>
      </c>
      <c r="D809" s="18" t="s">
        <v>24</v>
      </c>
      <c r="E809" s="18" t="s">
        <v>24</v>
      </c>
      <c r="F809" s="18" t="s">
        <v>70</v>
      </c>
      <c r="G809" s="20">
        <f>IF($F$809="MANUAL",$D$809,IF($F$809="COMPUTED",$C$809,$E$809))</f>
        <v>267000</v>
      </c>
      <c r="H809" s="19" t="s">
        <v>669</v>
      </c>
      <c r="I809" s="19" t="s">
        <v>636</v>
      </c>
      <c r="J809" s="19"/>
      <c r="K809" s="19"/>
      <c r="L809" s="19" t="s">
        <v>72</v>
      </c>
      <c r="M809" s="19" t="s">
        <v>2603</v>
      </c>
      <c r="N809">
        <v>3</v>
      </c>
    </row>
    <row r="810" spans="1:14" ht="12.75" customHeight="1" outlineLevel="2" x14ac:dyDescent="0.3">
      <c r="A810" s="19" t="s">
        <v>641</v>
      </c>
      <c r="B810" s="19" t="s">
        <v>642</v>
      </c>
      <c r="C810" s="18">
        <v>282538.65999999997</v>
      </c>
      <c r="D810" s="18" t="s">
        <v>24</v>
      </c>
      <c r="E810" s="18" t="s">
        <v>24</v>
      </c>
      <c r="F810" s="18" t="s">
        <v>70</v>
      </c>
      <c r="G810" s="20">
        <f>IF($F$810="MANUAL",$D$810,IF($F$810="COMPUTED",$C$810,$E$810))</f>
        <v>282538.65999999997</v>
      </c>
      <c r="H810" s="19" t="s">
        <v>670</v>
      </c>
      <c r="I810" s="19" t="s">
        <v>636</v>
      </c>
      <c r="J810" s="19"/>
      <c r="K810" s="19"/>
      <c r="L810" s="19" t="s">
        <v>72</v>
      </c>
      <c r="M810" s="19" t="s">
        <v>2604</v>
      </c>
      <c r="N810">
        <v>3</v>
      </c>
    </row>
    <row r="811" spans="1:14" ht="12.75" customHeight="1" outlineLevel="2" x14ac:dyDescent="0.3">
      <c r="A811" s="19" t="s">
        <v>820</v>
      </c>
      <c r="B811" s="19" t="s">
        <v>821</v>
      </c>
      <c r="C811" s="18">
        <v>255772.38</v>
      </c>
      <c r="D811" s="18" t="s">
        <v>24</v>
      </c>
      <c r="E811" s="18" t="s">
        <v>24</v>
      </c>
      <c r="F811" s="18" t="s">
        <v>70</v>
      </c>
      <c r="G811" s="20">
        <f>IF($F$811="MANUAL",$D$811,IF($F$811="COMPUTED",$C$811,$E$811))</f>
        <v>255772.38</v>
      </c>
      <c r="H811" s="19" t="s">
        <v>895</v>
      </c>
      <c r="I811" s="19" t="s">
        <v>636</v>
      </c>
      <c r="J811" s="19"/>
      <c r="K811" s="19"/>
      <c r="L811" s="19" t="s">
        <v>72</v>
      </c>
      <c r="M811" s="19" t="s">
        <v>2605</v>
      </c>
      <c r="N811">
        <v>3</v>
      </c>
    </row>
    <row r="812" spans="1:14" ht="12.75" customHeight="1" x14ac:dyDescent="0.3">
      <c r="A812" s="19" t="s">
        <v>275</v>
      </c>
      <c r="B812" s="19" t="s">
        <v>276</v>
      </c>
      <c r="C812" s="20"/>
      <c r="D812" s="20"/>
      <c r="E812" s="20"/>
      <c r="F812" s="20"/>
      <c r="G812" s="20"/>
      <c r="H812" s="19" t="s">
        <v>276</v>
      </c>
      <c r="I812" s="19"/>
      <c r="J812" s="19" t="s">
        <v>21</v>
      </c>
      <c r="K812" s="19" t="s">
        <v>334</v>
      </c>
      <c r="L812" s="19" t="s">
        <v>67</v>
      </c>
      <c r="M812" s="19" t="s">
        <v>2606</v>
      </c>
      <c r="N812">
        <v>1</v>
      </c>
    </row>
    <row r="813" spans="1:14" ht="12.75" customHeight="1" outlineLevel="1" x14ac:dyDescent="0.3">
      <c r="A813" s="19" t="s">
        <v>100</v>
      </c>
      <c r="B813" s="19" t="s">
        <v>55</v>
      </c>
      <c r="C813" s="18" t="s">
        <v>24</v>
      </c>
      <c r="D813" s="12" t="s">
        <v>277</v>
      </c>
      <c r="E813" s="12" t="s">
        <v>24</v>
      </c>
      <c r="F813" s="18" t="s">
        <v>99</v>
      </c>
      <c r="G813" s="20" t="str">
        <f>IF($F$813="MANUAL",$D$813,IF($F$813="COMPUTED",$C$813,$E$813))</f>
        <v>311</v>
      </c>
      <c r="H813" s="19" t="s">
        <v>278</v>
      </c>
      <c r="I813" s="19" t="s">
        <v>55</v>
      </c>
      <c r="J813" s="19" t="s">
        <v>21</v>
      </c>
      <c r="K813" s="19"/>
      <c r="L813" s="19" t="s">
        <v>72</v>
      </c>
      <c r="M813" s="19" t="s">
        <v>2607</v>
      </c>
      <c r="N813">
        <v>2</v>
      </c>
    </row>
    <row r="814" spans="1:14" ht="12.75" customHeight="1" outlineLevel="1" x14ac:dyDescent="0.3">
      <c r="A814" s="19" t="s">
        <v>68</v>
      </c>
      <c r="B814" s="19"/>
      <c r="C814" s="20"/>
      <c r="D814" s="20"/>
      <c r="E814" s="20"/>
      <c r="F814" s="20"/>
      <c r="G814" s="20"/>
      <c r="H814" s="19"/>
      <c r="I814" s="19"/>
      <c r="J814" s="19"/>
      <c r="K814" s="19"/>
      <c r="L814" s="19" t="s">
        <v>69</v>
      </c>
      <c r="M814" s="19" t="s">
        <v>2608</v>
      </c>
      <c r="N814">
        <v>2</v>
      </c>
    </row>
    <row r="815" spans="1:14" ht="12.75" customHeight="1" outlineLevel="3" x14ac:dyDescent="0.3">
      <c r="A815" s="19" t="s">
        <v>703</v>
      </c>
      <c r="B815" s="19" t="s">
        <v>233</v>
      </c>
      <c r="C815" s="18">
        <v>15</v>
      </c>
      <c r="D815" s="18" t="s">
        <v>24</v>
      </c>
      <c r="E815" s="18" t="s">
        <v>24</v>
      </c>
      <c r="F815" s="18" t="s">
        <v>70</v>
      </c>
      <c r="G815" s="20">
        <f>IF($F$815="MANUAL",$D$815,IF($F$815="COMPUTED",$C$815,$E$815))</f>
        <v>15</v>
      </c>
      <c r="H815" s="19" t="s">
        <v>747</v>
      </c>
      <c r="I815" s="19" t="s">
        <v>25</v>
      </c>
      <c r="J815" s="19"/>
      <c r="K815" s="19"/>
      <c r="L815" s="19" t="s">
        <v>72</v>
      </c>
      <c r="M815" s="19" t="s">
        <v>2609</v>
      </c>
      <c r="N815">
        <v>4</v>
      </c>
    </row>
    <row r="816" spans="1:14" ht="12.75" customHeight="1" outlineLevel="3" x14ac:dyDescent="0.3">
      <c r="A816" s="19" t="s">
        <v>705</v>
      </c>
      <c r="B816" s="19" t="s">
        <v>235</v>
      </c>
      <c r="C816" s="18">
        <v>15</v>
      </c>
      <c r="D816" s="18" t="s">
        <v>24</v>
      </c>
      <c r="E816" s="18" t="s">
        <v>24</v>
      </c>
      <c r="F816" s="18" t="s">
        <v>70</v>
      </c>
      <c r="G816" s="20">
        <f>IF($F$816="MANUAL",$D$816,IF($F$816="COMPUTED",$C$816,$E$816))</f>
        <v>15</v>
      </c>
      <c r="H816" s="19" t="s">
        <v>748</v>
      </c>
      <c r="I816" s="19" t="s">
        <v>25</v>
      </c>
      <c r="J816" s="19"/>
      <c r="K816" s="19"/>
      <c r="L816" s="19" t="s">
        <v>72</v>
      </c>
      <c r="M816" s="19" t="s">
        <v>2610</v>
      </c>
      <c r="N816">
        <v>4</v>
      </c>
    </row>
    <row r="817" spans="1:14" ht="12.75" customHeight="1" outlineLevel="3" x14ac:dyDescent="0.3">
      <c r="A817" s="19" t="s">
        <v>811</v>
      </c>
      <c r="B817" s="19" t="s">
        <v>812</v>
      </c>
      <c r="C817" s="18">
        <v>15</v>
      </c>
      <c r="D817" s="18" t="s">
        <v>24</v>
      </c>
      <c r="E817" s="18" t="s">
        <v>24</v>
      </c>
      <c r="F817" s="18" t="s">
        <v>70</v>
      </c>
      <c r="G817" s="20">
        <f>IF($F$817="MANUAL",$D$817,IF($F$817="COMPUTED",$C$817,$E$817))</f>
        <v>15</v>
      </c>
      <c r="H817" s="19" t="s">
        <v>896</v>
      </c>
      <c r="I817" s="19" t="s">
        <v>25</v>
      </c>
      <c r="J817" s="19"/>
      <c r="K817" s="19"/>
      <c r="L817" s="19" t="s">
        <v>72</v>
      </c>
      <c r="M817" s="19" t="s">
        <v>2611</v>
      </c>
      <c r="N817">
        <v>4</v>
      </c>
    </row>
    <row r="818" spans="1:14" ht="12.75" customHeight="1" outlineLevel="3" x14ac:dyDescent="0.3">
      <c r="A818" s="19" t="s">
        <v>707</v>
      </c>
      <c r="B818" s="19" t="s">
        <v>237</v>
      </c>
      <c r="C818" s="18">
        <v>0.1</v>
      </c>
      <c r="D818" s="18" t="s">
        <v>24</v>
      </c>
      <c r="E818" s="18" t="s">
        <v>24</v>
      </c>
      <c r="F818" s="18" t="s">
        <v>70</v>
      </c>
      <c r="G818" s="20">
        <f>IF($F$818="MANUAL",$D$818,IF($F$818="COMPUTED",$C$818,$E$818))</f>
        <v>0.1</v>
      </c>
      <c r="H818" s="19" t="s">
        <v>749</v>
      </c>
      <c r="I818" s="19" t="s">
        <v>27</v>
      </c>
      <c r="J818" s="19"/>
      <c r="K818" s="19"/>
      <c r="L818" s="19" t="s">
        <v>72</v>
      </c>
      <c r="M818" s="19" t="s">
        <v>2612</v>
      </c>
      <c r="N818">
        <v>4</v>
      </c>
    </row>
    <row r="819" spans="1:14" ht="12.75" customHeight="1" outlineLevel="3" x14ac:dyDescent="0.3">
      <c r="A819" s="19" t="s">
        <v>709</v>
      </c>
      <c r="B819" s="19" t="s">
        <v>239</v>
      </c>
      <c r="C819" s="18">
        <v>0.28999999999999998</v>
      </c>
      <c r="D819" s="18" t="s">
        <v>24</v>
      </c>
      <c r="E819" s="18" t="s">
        <v>24</v>
      </c>
      <c r="F819" s="18" t="s">
        <v>70</v>
      </c>
      <c r="G819" s="20">
        <f>IF($F$819="MANUAL",$D$819,IF($F$819="COMPUTED",$C$819,$E$819))</f>
        <v>0.28999999999999998</v>
      </c>
      <c r="H819" s="19" t="s">
        <v>750</v>
      </c>
      <c r="I819" s="19" t="s">
        <v>27</v>
      </c>
      <c r="J819" s="19"/>
      <c r="K819" s="19"/>
      <c r="L819" s="19" t="s">
        <v>72</v>
      </c>
      <c r="M819" s="19" t="s">
        <v>2613</v>
      </c>
      <c r="N819">
        <v>4</v>
      </c>
    </row>
    <row r="820" spans="1:14" ht="12.75" customHeight="1" outlineLevel="3" x14ac:dyDescent="0.3">
      <c r="A820" s="19" t="s">
        <v>814</v>
      </c>
      <c r="B820" s="19" t="s">
        <v>815</v>
      </c>
      <c r="C820" s="18">
        <v>-0.25</v>
      </c>
      <c r="D820" s="18" t="s">
        <v>24</v>
      </c>
      <c r="E820" s="18" t="s">
        <v>24</v>
      </c>
      <c r="F820" s="18" t="s">
        <v>70</v>
      </c>
      <c r="G820" s="20">
        <f>IF($F$820="MANUAL",$D$820,IF($F$820="COMPUTED",$C$820,$E$820))</f>
        <v>-0.25</v>
      </c>
      <c r="H820" s="19" t="s">
        <v>897</v>
      </c>
      <c r="I820" s="19" t="s">
        <v>27</v>
      </c>
      <c r="J820" s="19"/>
      <c r="K820" s="19"/>
      <c r="L820" s="19" t="s">
        <v>72</v>
      </c>
      <c r="M820" s="19" t="s">
        <v>2614</v>
      </c>
      <c r="N820">
        <v>4</v>
      </c>
    </row>
    <row r="821" spans="1:14" ht="12.75" customHeight="1" outlineLevel="3" x14ac:dyDescent="0.3">
      <c r="A821" s="19" t="s">
        <v>711</v>
      </c>
      <c r="B821" s="19" t="s">
        <v>241</v>
      </c>
      <c r="C821" s="18">
        <v>1.9</v>
      </c>
      <c r="D821" s="18" t="s">
        <v>24</v>
      </c>
      <c r="E821" s="18" t="s">
        <v>24</v>
      </c>
      <c r="F821" s="18" t="s">
        <v>70</v>
      </c>
      <c r="G821" s="20">
        <f>IF($F$821="MANUAL",$D$821,IF($F$821="COMPUTED",$C$821,$E$821))</f>
        <v>1.9</v>
      </c>
      <c r="H821" s="19" t="s">
        <v>751</v>
      </c>
      <c r="I821" s="19" t="s">
        <v>29</v>
      </c>
      <c r="J821" s="19"/>
      <c r="K821" s="19"/>
      <c r="L821" s="19" t="s">
        <v>72</v>
      </c>
      <c r="M821" s="19" t="s">
        <v>2615</v>
      </c>
      <c r="N821">
        <v>4</v>
      </c>
    </row>
    <row r="822" spans="1:14" ht="12.75" customHeight="1" outlineLevel="3" x14ac:dyDescent="0.3">
      <c r="A822" s="19" t="s">
        <v>713</v>
      </c>
      <c r="B822" s="19" t="s">
        <v>243</v>
      </c>
      <c r="C822" s="18">
        <v>2</v>
      </c>
      <c r="D822" s="18" t="s">
        <v>24</v>
      </c>
      <c r="E822" s="18" t="s">
        <v>24</v>
      </c>
      <c r="F822" s="18" t="s">
        <v>70</v>
      </c>
      <c r="G822" s="20">
        <f>IF($F$822="MANUAL",$D$822,IF($F$822="COMPUTED",$C$822,$E$822))</f>
        <v>2</v>
      </c>
      <c r="H822" s="19" t="s">
        <v>752</v>
      </c>
      <c r="I822" s="19" t="s">
        <v>29</v>
      </c>
      <c r="J822" s="19"/>
      <c r="K822" s="19"/>
      <c r="L822" s="19" t="s">
        <v>72</v>
      </c>
      <c r="M822" s="19" t="s">
        <v>2616</v>
      </c>
      <c r="N822">
        <v>4</v>
      </c>
    </row>
    <row r="823" spans="1:14" ht="12.75" customHeight="1" outlineLevel="3" x14ac:dyDescent="0.3">
      <c r="A823" s="19" t="s">
        <v>817</v>
      </c>
      <c r="B823" s="19" t="s">
        <v>818</v>
      </c>
      <c r="C823" s="18">
        <v>2.25</v>
      </c>
      <c r="D823" s="18" t="s">
        <v>24</v>
      </c>
      <c r="E823" s="18" t="s">
        <v>24</v>
      </c>
      <c r="F823" s="18" t="s">
        <v>70</v>
      </c>
      <c r="G823" s="20">
        <f>IF($F$823="MANUAL",$D$823,IF($F$823="COMPUTED",$C$823,$E$823))</f>
        <v>2.25</v>
      </c>
      <c r="H823" s="19" t="s">
        <v>898</v>
      </c>
      <c r="I823" s="19" t="s">
        <v>29</v>
      </c>
      <c r="J823" s="19"/>
      <c r="K823" s="19"/>
      <c r="L823" s="19" t="s">
        <v>72</v>
      </c>
      <c r="M823" s="19" t="s">
        <v>2617</v>
      </c>
      <c r="N823">
        <v>4</v>
      </c>
    </row>
    <row r="824" spans="1:14" ht="12.75" customHeight="1" outlineLevel="1" x14ac:dyDescent="0.3">
      <c r="A824" s="19" t="s">
        <v>598</v>
      </c>
      <c r="B824" s="19"/>
      <c r="C824" s="20"/>
      <c r="D824" s="18"/>
      <c r="E824" s="20"/>
      <c r="F824" s="20"/>
      <c r="G824" s="20"/>
      <c r="H824" s="19" t="s">
        <v>279</v>
      </c>
      <c r="I824" s="19"/>
      <c r="J824" s="19" t="s">
        <v>21</v>
      </c>
      <c r="K824" s="19" t="s">
        <v>54</v>
      </c>
      <c r="L824" s="19" t="s">
        <v>77</v>
      </c>
      <c r="M824" s="19" t="s">
        <v>2618</v>
      </c>
      <c r="N824">
        <v>2</v>
      </c>
    </row>
    <row r="825" spans="1:14" ht="12.75" customHeight="1" outlineLevel="1" x14ac:dyDescent="0.3">
      <c r="A825" s="19" t="s">
        <v>599</v>
      </c>
      <c r="B825" s="19"/>
      <c r="C825" s="20"/>
      <c r="D825" s="18"/>
      <c r="E825" s="20"/>
      <c r="F825" s="20"/>
      <c r="G825" s="20"/>
      <c r="H825" s="19" t="s">
        <v>280</v>
      </c>
      <c r="I825" s="19"/>
      <c r="J825" s="19" t="s">
        <v>21</v>
      </c>
      <c r="K825" s="19" t="s">
        <v>54</v>
      </c>
      <c r="L825" s="19" t="s">
        <v>77</v>
      </c>
      <c r="M825" s="19" t="s">
        <v>2619</v>
      </c>
      <c r="N825">
        <v>2</v>
      </c>
    </row>
    <row r="826" spans="1:14" ht="12.75" customHeight="1" outlineLevel="1" x14ac:dyDescent="0.3">
      <c r="A826" s="19" t="s">
        <v>899</v>
      </c>
      <c r="B826" s="19"/>
      <c r="C826" s="20"/>
      <c r="D826" s="18"/>
      <c r="E826" s="20"/>
      <c r="F826" s="20"/>
      <c r="G826" s="20"/>
      <c r="H826" s="19" t="s">
        <v>900</v>
      </c>
      <c r="I826" s="19"/>
      <c r="J826" s="19" t="s">
        <v>21</v>
      </c>
      <c r="K826" s="19" t="s">
        <v>54</v>
      </c>
      <c r="L826" s="19" t="s">
        <v>77</v>
      </c>
      <c r="M826" s="19" t="s">
        <v>2620</v>
      </c>
      <c r="N826">
        <v>2</v>
      </c>
    </row>
    <row r="827" spans="1:14" ht="12.75" customHeight="1" outlineLevel="1" x14ac:dyDescent="0.3">
      <c r="A827" s="19" t="s">
        <v>901</v>
      </c>
      <c r="B827" s="19"/>
      <c r="C827" s="20"/>
      <c r="D827" s="18"/>
      <c r="E827" s="20"/>
      <c r="F827" s="20"/>
      <c r="G827" s="20"/>
      <c r="H827" s="19" t="s">
        <v>902</v>
      </c>
      <c r="I827" s="19"/>
      <c r="J827" s="19" t="s">
        <v>21</v>
      </c>
      <c r="K827" s="19" t="s">
        <v>54</v>
      </c>
      <c r="L827" s="19" t="s">
        <v>77</v>
      </c>
      <c r="M827" s="19" t="s">
        <v>2621</v>
      </c>
      <c r="N827">
        <v>2</v>
      </c>
    </row>
    <row r="828" spans="1:14" ht="12.75" customHeight="1" outlineLevel="1" x14ac:dyDescent="0.3">
      <c r="A828" s="19" t="s">
        <v>600</v>
      </c>
      <c r="B828" s="19"/>
      <c r="C828" s="20"/>
      <c r="D828" s="18"/>
      <c r="E828" s="20"/>
      <c r="F828" s="20"/>
      <c r="G828" s="20"/>
      <c r="H828" s="19" t="s">
        <v>281</v>
      </c>
      <c r="I828" s="19"/>
      <c r="J828" s="19" t="s">
        <v>21</v>
      </c>
      <c r="K828" s="19" t="s">
        <v>54</v>
      </c>
      <c r="L828" s="19" t="s">
        <v>77</v>
      </c>
      <c r="M828" s="19" t="s">
        <v>2622</v>
      </c>
      <c r="N828">
        <v>2</v>
      </c>
    </row>
    <row r="829" spans="1:14" ht="12.75" customHeight="1" outlineLevel="1" x14ac:dyDescent="0.3">
      <c r="A829" s="19" t="s">
        <v>601</v>
      </c>
      <c r="B829" s="19"/>
      <c r="C829" s="20"/>
      <c r="D829" s="18"/>
      <c r="E829" s="20"/>
      <c r="F829" s="20"/>
      <c r="G829" s="20"/>
      <c r="H829" s="19" t="s">
        <v>282</v>
      </c>
      <c r="I829" s="19"/>
      <c r="J829" s="19" t="s">
        <v>21</v>
      </c>
      <c r="K829" s="19" t="s">
        <v>54</v>
      </c>
      <c r="L829" s="19" t="s">
        <v>77</v>
      </c>
      <c r="M829" s="19" t="s">
        <v>2623</v>
      </c>
      <c r="N829">
        <v>2</v>
      </c>
    </row>
    <row r="830" spans="1:14" ht="12.75" customHeight="1" outlineLevel="1" x14ac:dyDescent="0.3">
      <c r="A830" s="19" t="s">
        <v>602</v>
      </c>
      <c r="B830" s="19"/>
      <c r="C830" s="20"/>
      <c r="D830" s="18"/>
      <c r="E830" s="20"/>
      <c r="F830" s="20"/>
      <c r="G830" s="20"/>
      <c r="H830" s="19" t="s">
        <v>283</v>
      </c>
      <c r="I830" s="19"/>
      <c r="J830" s="19" t="s">
        <v>21</v>
      </c>
      <c r="K830" s="19" t="s">
        <v>54</v>
      </c>
      <c r="L830" s="19" t="s">
        <v>77</v>
      </c>
      <c r="M830" s="19" t="s">
        <v>2624</v>
      </c>
      <c r="N830">
        <v>2</v>
      </c>
    </row>
    <row r="831" spans="1:14" ht="12.75" customHeight="1" outlineLevel="1" x14ac:dyDescent="0.3">
      <c r="A831" s="19" t="s">
        <v>603</v>
      </c>
      <c r="B831" s="19"/>
      <c r="C831" s="20"/>
      <c r="D831" s="18"/>
      <c r="E831" s="20"/>
      <c r="F831" s="20"/>
      <c r="G831" s="20"/>
      <c r="H831" s="19" t="s">
        <v>284</v>
      </c>
      <c r="I831" s="19"/>
      <c r="J831" s="19" t="s">
        <v>21</v>
      </c>
      <c r="K831" s="19" t="s">
        <v>54</v>
      </c>
      <c r="L831" s="19" t="s">
        <v>77</v>
      </c>
      <c r="M831" s="19" t="s">
        <v>2625</v>
      </c>
      <c r="N831">
        <v>2</v>
      </c>
    </row>
    <row r="832" spans="1:14" ht="12.75" customHeight="1" outlineLevel="2" x14ac:dyDescent="0.3">
      <c r="A832" s="19" t="s">
        <v>285</v>
      </c>
      <c r="B832" s="19" t="s">
        <v>286</v>
      </c>
      <c r="C832" s="18">
        <f>Tot_Pwr_out_MGO</f>
        <v>2000</v>
      </c>
      <c r="D832" s="18" t="s">
        <v>24</v>
      </c>
      <c r="E832" s="18" t="s">
        <v>24</v>
      </c>
      <c r="F832" s="18" t="s">
        <v>70</v>
      </c>
      <c r="G832" s="20">
        <f>IF($F$832="MANUAL",$D$832,IF($F$832="COMPUTED",$C$832,$E$832))</f>
        <v>2000</v>
      </c>
      <c r="H832" s="19" t="s">
        <v>287</v>
      </c>
      <c r="I832" s="19" t="s">
        <v>58</v>
      </c>
      <c r="J832" s="19"/>
      <c r="K832" s="19"/>
      <c r="L832" s="19" t="s">
        <v>72</v>
      </c>
      <c r="M832" s="19" t="s">
        <v>2626</v>
      </c>
      <c r="N832">
        <v>3</v>
      </c>
    </row>
    <row r="833" spans="1:14" ht="12.75" customHeight="1" outlineLevel="2" x14ac:dyDescent="0.3">
      <c r="A833" s="19" t="s">
        <v>288</v>
      </c>
      <c r="B833" s="19" t="s">
        <v>289</v>
      </c>
      <c r="C833" s="18">
        <f>Tot_Pwr_out_MeoH</f>
        <v>2000</v>
      </c>
      <c r="D833" s="18" t="s">
        <v>24</v>
      </c>
      <c r="E833" s="18" t="s">
        <v>24</v>
      </c>
      <c r="F833" s="18" t="s">
        <v>70</v>
      </c>
      <c r="G833" s="20">
        <f>IF($F$833="MANUAL",$D$833,IF($F$833="COMPUTED",$C$833,$E$833))</f>
        <v>2000</v>
      </c>
      <c r="H833" s="19" t="s">
        <v>290</v>
      </c>
      <c r="I833" s="19" t="s">
        <v>58</v>
      </c>
      <c r="J833" s="19"/>
      <c r="K833" s="19"/>
      <c r="L833" s="19" t="s">
        <v>72</v>
      </c>
      <c r="M833" s="19" t="s">
        <v>2627</v>
      </c>
      <c r="N833">
        <v>3</v>
      </c>
    </row>
    <row r="834" spans="1:14" ht="12.75" customHeight="1" outlineLevel="2" x14ac:dyDescent="0.3">
      <c r="A834" s="19" t="s">
        <v>903</v>
      </c>
      <c r="B834" s="19" t="s">
        <v>904</v>
      </c>
      <c r="C834" s="18" t="s">
        <v>24</v>
      </c>
      <c r="D834" s="18">
        <v>1488</v>
      </c>
      <c r="E834" s="18" t="s">
        <v>24</v>
      </c>
      <c r="F834" s="18" t="s">
        <v>99</v>
      </c>
      <c r="G834" s="20">
        <f>IF($F$834="MANUAL",$D$834,IF($F$834="COMPUTED",$C$834,$E$834))</f>
        <v>1488</v>
      </c>
      <c r="H834" s="19" t="s">
        <v>905</v>
      </c>
      <c r="I834" s="19" t="s">
        <v>58</v>
      </c>
      <c r="J834" s="19"/>
      <c r="K834" s="19"/>
      <c r="L834" s="19" t="s">
        <v>72</v>
      </c>
      <c r="M834" s="19" t="s">
        <v>2628</v>
      </c>
      <c r="N834">
        <v>3</v>
      </c>
    </row>
    <row r="835" spans="1:14" ht="12.75" customHeight="1" outlineLevel="2" x14ac:dyDescent="0.3">
      <c r="A835" s="19" t="s">
        <v>639</v>
      </c>
      <c r="B835" s="19" t="s">
        <v>640</v>
      </c>
      <c r="C835" s="18">
        <v>16800</v>
      </c>
      <c r="D835" s="18" t="s">
        <v>24</v>
      </c>
      <c r="E835" s="18" t="s">
        <v>24</v>
      </c>
      <c r="F835" s="18" t="s">
        <v>70</v>
      </c>
      <c r="G835" s="20">
        <f>IF($F$835="MANUAL",$D$835,IF($F$835="COMPUTED",$C$835,$E$835))</f>
        <v>16800</v>
      </c>
      <c r="H835" s="19" t="s">
        <v>671</v>
      </c>
      <c r="I835" s="19" t="s">
        <v>636</v>
      </c>
      <c r="J835" s="19"/>
      <c r="K835" s="19"/>
      <c r="L835" s="19" t="s">
        <v>72</v>
      </c>
      <c r="M835" s="19" t="s">
        <v>2629</v>
      </c>
      <c r="N835">
        <v>3</v>
      </c>
    </row>
    <row r="836" spans="1:14" ht="12.75" customHeight="1" outlineLevel="2" x14ac:dyDescent="0.3">
      <c r="A836" s="19" t="s">
        <v>641</v>
      </c>
      <c r="B836" s="19" t="s">
        <v>642</v>
      </c>
      <c r="C836" s="18">
        <v>14700</v>
      </c>
      <c r="D836" s="18" t="s">
        <v>24</v>
      </c>
      <c r="E836" s="18" t="s">
        <v>24</v>
      </c>
      <c r="F836" s="18" t="s">
        <v>70</v>
      </c>
      <c r="G836" s="20">
        <f>IF($F$836="MANUAL",$D$836,IF($F$836="COMPUTED",$C$836,$E$836))</f>
        <v>14700</v>
      </c>
      <c r="H836" s="19" t="s">
        <v>672</v>
      </c>
      <c r="I836" s="19" t="s">
        <v>636</v>
      </c>
      <c r="J836" s="19"/>
      <c r="K836" s="19"/>
      <c r="L836" s="19" t="s">
        <v>72</v>
      </c>
      <c r="M836" s="19" t="s">
        <v>2630</v>
      </c>
      <c r="N836">
        <v>3</v>
      </c>
    </row>
    <row r="837" spans="1:14" ht="12.75" customHeight="1" outlineLevel="2" x14ac:dyDescent="0.3">
      <c r="A837" s="19" t="s">
        <v>820</v>
      </c>
      <c r="B837" s="19" t="s">
        <v>821</v>
      </c>
      <c r="C837" s="18">
        <v>12600</v>
      </c>
      <c r="D837" s="18" t="s">
        <v>24</v>
      </c>
      <c r="E837" s="18" t="s">
        <v>24</v>
      </c>
      <c r="F837" s="18" t="s">
        <v>70</v>
      </c>
      <c r="G837" s="20">
        <f>IF($F$837="MANUAL",$D$837,IF($F$837="COMPUTED",$C$837,$E$837))</f>
        <v>12600</v>
      </c>
      <c r="H837" s="19" t="s">
        <v>906</v>
      </c>
      <c r="I837" s="19" t="s">
        <v>636</v>
      </c>
      <c r="J837" s="19"/>
      <c r="K837" s="19"/>
      <c r="L837" s="19" t="s">
        <v>72</v>
      </c>
      <c r="M837" s="19" t="s">
        <v>2631</v>
      </c>
      <c r="N837">
        <v>3</v>
      </c>
    </row>
    <row r="838" spans="1:14" ht="12.75" customHeight="1" x14ac:dyDescent="0.3">
      <c r="A838" s="19" t="s">
        <v>350</v>
      </c>
      <c r="B838" s="19" t="s">
        <v>351</v>
      </c>
      <c r="C838" s="20"/>
      <c r="D838" s="20"/>
      <c r="E838" s="20"/>
      <c r="F838" s="20"/>
      <c r="G838" s="20"/>
      <c r="H838" s="19" t="s">
        <v>351</v>
      </c>
      <c r="I838" s="19"/>
      <c r="J838" s="19" t="s">
        <v>21</v>
      </c>
      <c r="K838" s="19" t="s">
        <v>54</v>
      </c>
      <c r="L838" s="19" t="s">
        <v>67</v>
      </c>
      <c r="M838" s="19" t="s">
        <v>2632</v>
      </c>
      <c r="N838">
        <v>1</v>
      </c>
    </row>
    <row r="839" spans="1:14" ht="12.75" customHeight="1" outlineLevel="1" x14ac:dyDescent="0.3">
      <c r="A839" s="19" t="s">
        <v>38</v>
      </c>
      <c r="B839" s="19" t="s">
        <v>39</v>
      </c>
      <c r="C839" s="18" t="s">
        <v>24</v>
      </c>
      <c r="D839" s="18">
        <v>0</v>
      </c>
      <c r="E839" s="18" t="s">
        <v>24</v>
      </c>
      <c r="F839" s="18" t="s">
        <v>99</v>
      </c>
      <c r="G839" s="20">
        <f>IF($F$839="MANUAL",$D$839,IF($F$839="COMPUTED",$C$839,$E$839))</f>
        <v>0</v>
      </c>
      <c r="H839" s="19" t="s">
        <v>539</v>
      </c>
      <c r="I839" s="19" t="s">
        <v>40</v>
      </c>
      <c r="J839" s="19" t="s">
        <v>21</v>
      </c>
      <c r="K839" s="19"/>
      <c r="L839" s="19" t="s">
        <v>72</v>
      </c>
      <c r="M839" s="19" t="s">
        <v>2633</v>
      </c>
      <c r="N839">
        <v>2</v>
      </c>
    </row>
    <row r="840" spans="1:14" ht="12.75" customHeight="1" outlineLevel="1" x14ac:dyDescent="0.3">
      <c r="A840" s="19" t="s">
        <v>352</v>
      </c>
      <c r="B840" s="19" t="s">
        <v>353</v>
      </c>
      <c r="C840" s="18" t="s">
        <v>24</v>
      </c>
      <c r="D840" s="18">
        <v>50</v>
      </c>
      <c r="E840" s="18" t="s">
        <v>24</v>
      </c>
      <c r="F840" s="18" t="s">
        <v>99</v>
      </c>
      <c r="G840" s="20">
        <f>IF($F$840="MANUAL",$D$840,IF($F$840="COMPUTED",$C$840,$E$840))</f>
        <v>50</v>
      </c>
      <c r="H840" s="19" t="s">
        <v>354</v>
      </c>
      <c r="I840" s="19" t="s">
        <v>355</v>
      </c>
      <c r="J840" s="19" t="s">
        <v>21</v>
      </c>
      <c r="K840" s="19"/>
      <c r="L840" s="19" t="s">
        <v>72</v>
      </c>
      <c r="M840" s="19" t="s">
        <v>2634</v>
      </c>
      <c r="N840">
        <v>2</v>
      </c>
    </row>
    <row r="841" spans="1:14" ht="12.75" customHeight="1" outlineLevel="1" x14ac:dyDescent="0.3">
      <c r="A841" s="19" t="s">
        <v>68</v>
      </c>
      <c r="B841" s="19"/>
      <c r="C841" s="20"/>
      <c r="D841" s="20"/>
      <c r="E841" s="20"/>
      <c r="F841" s="20"/>
      <c r="G841" s="20"/>
      <c r="H841" s="19"/>
      <c r="I841" s="19"/>
      <c r="J841" s="19"/>
      <c r="K841" s="19"/>
      <c r="L841" s="19" t="s">
        <v>69</v>
      </c>
      <c r="M841" s="19" t="s">
        <v>2635</v>
      </c>
      <c r="N841">
        <v>2</v>
      </c>
    </row>
    <row r="842" spans="1:14" ht="12.75" customHeight="1" outlineLevel="2" x14ac:dyDescent="0.3">
      <c r="A842" s="19" t="s">
        <v>51</v>
      </c>
      <c r="B842" s="19" t="s">
        <v>23</v>
      </c>
      <c r="C842" s="18" t="s">
        <v>24</v>
      </c>
      <c r="D842" s="18">
        <v>32.5</v>
      </c>
      <c r="E842" s="18" t="s">
        <v>24</v>
      </c>
      <c r="F842" s="18" t="s">
        <v>99</v>
      </c>
      <c r="G842" s="20">
        <f>IF($F$842="MANUAL",$D$842,IF($F$842="COMPUTED",$C$842,$E$842))</f>
        <v>32.5</v>
      </c>
      <c r="H842" s="19" t="s">
        <v>356</v>
      </c>
      <c r="I842" s="19" t="s">
        <v>25</v>
      </c>
      <c r="J842" s="19" t="s">
        <v>21</v>
      </c>
      <c r="K842" s="19"/>
      <c r="L842" s="19" t="s">
        <v>72</v>
      </c>
      <c r="M842" s="19" t="s">
        <v>2636</v>
      </c>
      <c r="N842">
        <v>3</v>
      </c>
    </row>
    <row r="843" spans="1:14" ht="12.75" customHeight="1" outlineLevel="2" x14ac:dyDescent="0.3">
      <c r="A843" s="19" t="s">
        <v>52</v>
      </c>
      <c r="B843" s="19" t="s">
        <v>26</v>
      </c>
      <c r="C843" s="18" t="s">
        <v>24</v>
      </c>
      <c r="D843" s="18">
        <v>4</v>
      </c>
      <c r="E843" s="18" t="s">
        <v>24</v>
      </c>
      <c r="F843" s="18" t="s">
        <v>99</v>
      </c>
      <c r="G843" s="20">
        <f>IF($F$843="MANUAL",$D$843,IF($F$843="COMPUTED",$C$843,$E$843))</f>
        <v>4</v>
      </c>
      <c r="H843" s="19" t="s">
        <v>357</v>
      </c>
      <c r="I843" s="19" t="s">
        <v>27</v>
      </c>
      <c r="J843" s="19" t="s">
        <v>21</v>
      </c>
      <c r="K843" s="19"/>
      <c r="L843" s="19" t="s">
        <v>72</v>
      </c>
      <c r="M843" s="19" t="s">
        <v>2637</v>
      </c>
      <c r="N843">
        <v>3</v>
      </c>
    </row>
    <row r="844" spans="1:14" ht="12.75" customHeight="1" outlineLevel="2" x14ac:dyDescent="0.3">
      <c r="A844" s="19" t="s">
        <v>753</v>
      </c>
      <c r="B844" s="19" t="s">
        <v>754</v>
      </c>
      <c r="C844" s="18" t="s">
        <v>24</v>
      </c>
      <c r="D844" s="18">
        <v>1.8</v>
      </c>
      <c r="E844" s="18" t="s">
        <v>24</v>
      </c>
      <c r="F844" s="18" t="s">
        <v>99</v>
      </c>
      <c r="G844" s="20">
        <f>IF($F$844="MANUAL",$D$844,IF($F$844="COMPUTED",$C$844,$E$844))</f>
        <v>1.8</v>
      </c>
      <c r="H844" s="19" t="s">
        <v>755</v>
      </c>
      <c r="I844" s="19" t="s">
        <v>756</v>
      </c>
      <c r="J844" s="19" t="s">
        <v>21</v>
      </c>
      <c r="K844" s="19"/>
      <c r="L844" s="19" t="s">
        <v>72</v>
      </c>
      <c r="M844" s="19" t="s">
        <v>2638</v>
      </c>
      <c r="N844">
        <v>3</v>
      </c>
    </row>
    <row r="845" spans="1:14" ht="12.75" customHeight="1" outlineLevel="3" x14ac:dyDescent="0.3">
      <c r="A845" s="19" t="s">
        <v>711</v>
      </c>
      <c r="B845" s="19" t="s">
        <v>241</v>
      </c>
      <c r="C845" s="18">
        <f>CoG_z4_MGO</f>
        <v>1.8000000000000003</v>
      </c>
      <c r="D845" s="18">
        <v>1.8049999999999999</v>
      </c>
      <c r="E845" s="18" t="s">
        <v>24</v>
      </c>
      <c r="F845" s="18" t="s">
        <v>70</v>
      </c>
      <c r="G845" s="20">
        <f>IF($F$845="MANUAL",$D$845,IF($F$845="COMPUTED",$C$845,$E$845))</f>
        <v>1.8000000000000003</v>
      </c>
      <c r="H845" s="19" t="s">
        <v>771</v>
      </c>
      <c r="I845" s="19" t="s">
        <v>29</v>
      </c>
      <c r="J845" s="19"/>
      <c r="K845" s="19"/>
      <c r="L845" s="19" t="s">
        <v>72</v>
      </c>
      <c r="M845" s="19" t="s">
        <v>2639</v>
      </c>
      <c r="N845">
        <v>4</v>
      </c>
    </row>
    <row r="846" spans="1:14" ht="12.75" customHeight="1" outlineLevel="3" x14ac:dyDescent="0.3">
      <c r="A846" s="19" t="s">
        <v>713</v>
      </c>
      <c r="B846" s="19" t="s">
        <v>243</v>
      </c>
      <c r="C846" s="18">
        <f>CoG_z4_MeOH</f>
        <v>1.8465872156013003</v>
      </c>
      <c r="D846" s="18">
        <v>1.8049999999999999</v>
      </c>
      <c r="E846" s="18" t="s">
        <v>24</v>
      </c>
      <c r="F846" s="18" t="s">
        <v>70</v>
      </c>
      <c r="G846" s="20">
        <f>IF($F$846="MANUAL",$D$846,IF($F$846="COMPUTED",$C$846,$E$846))</f>
        <v>1.8465872156013003</v>
      </c>
      <c r="H846" s="19" t="s">
        <v>772</v>
      </c>
      <c r="I846" s="19" t="s">
        <v>29</v>
      </c>
      <c r="J846" s="19"/>
      <c r="K846" s="19"/>
      <c r="L846" s="19" t="s">
        <v>72</v>
      </c>
      <c r="M846" s="19" t="s">
        <v>2640</v>
      </c>
      <c r="N846">
        <v>4</v>
      </c>
    </row>
    <row r="847" spans="1:14" ht="12.75" customHeight="1" outlineLevel="3" x14ac:dyDescent="0.3">
      <c r="A847" s="19" t="s">
        <v>817</v>
      </c>
      <c r="B847" s="19" t="s">
        <v>818</v>
      </c>
      <c r="C847" s="18">
        <f>CoG_z4_FullMeOH</f>
        <v>1.8465872156013003</v>
      </c>
      <c r="D847" s="18" t="s">
        <v>24</v>
      </c>
      <c r="E847" s="18" t="s">
        <v>24</v>
      </c>
      <c r="F847" s="18" t="s">
        <v>70</v>
      </c>
      <c r="G847" s="20">
        <f>IF($F$847="MANUAL",$D$847,IF($F$847="COMPUTED",$C$847,$E$847))</f>
        <v>1.8465872156013003</v>
      </c>
      <c r="H847" s="19" t="s">
        <v>907</v>
      </c>
      <c r="I847" s="19" t="s">
        <v>29</v>
      </c>
      <c r="J847" s="19"/>
      <c r="K847" s="19"/>
      <c r="L847" s="19" t="s">
        <v>72</v>
      </c>
      <c r="M847" s="19" t="s">
        <v>2641</v>
      </c>
      <c r="N847">
        <v>4</v>
      </c>
    </row>
    <row r="848" spans="1:14" ht="12.75" customHeight="1" outlineLevel="1" x14ac:dyDescent="0.3">
      <c r="A848" s="19" t="s">
        <v>994</v>
      </c>
      <c r="B848" s="19"/>
      <c r="C848" s="20"/>
      <c r="D848" s="20"/>
      <c r="E848" s="20"/>
      <c r="F848" s="20"/>
      <c r="G848" s="20"/>
      <c r="H848" s="19"/>
      <c r="I848" s="19"/>
      <c r="J848" s="19"/>
      <c r="K848" s="19"/>
      <c r="L848" s="19" t="s">
        <v>69</v>
      </c>
      <c r="M848" s="19" t="s">
        <v>2642</v>
      </c>
      <c r="N848">
        <v>2</v>
      </c>
    </row>
    <row r="849" spans="1:14" ht="12.75" customHeight="1" outlineLevel="2" x14ac:dyDescent="0.3">
      <c r="A849" s="19" t="s">
        <v>1919</v>
      </c>
      <c r="B849" s="19" t="s">
        <v>995</v>
      </c>
      <c r="C849" s="20"/>
      <c r="D849" s="19"/>
      <c r="E849" s="19"/>
      <c r="F849" s="18" t="s">
        <v>99</v>
      </c>
      <c r="G849" s="20"/>
      <c r="H849" s="19" t="s">
        <v>1447</v>
      </c>
      <c r="I849" s="19" t="s">
        <v>995</v>
      </c>
      <c r="J849" s="19" t="s">
        <v>21</v>
      </c>
      <c r="K849" s="19"/>
      <c r="L849" s="19" t="s">
        <v>997</v>
      </c>
      <c r="M849" s="19" t="s">
        <v>2643</v>
      </c>
      <c r="N849">
        <v>3</v>
      </c>
    </row>
    <row r="850" spans="1:14" ht="12.75" customHeight="1" outlineLevel="3" x14ac:dyDescent="0.3">
      <c r="A850" s="19" t="s">
        <v>998</v>
      </c>
      <c r="B850" s="19" t="s">
        <v>999</v>
      </c>
      <c r="C850" s="18" t="s">
        <v>24</v>
      </c>
      <c r="D850" s="18">
        <v>32.5</v>
      </c>
      <c r="E850" s="18" t="s">
        <v>24</v>
      </c>
      <c r="F850" s="20" t="str">
        <f>$F$849</f>
        <v>MANUAL</v>
      </c>
      <c r="G850" s="20">
        <f>IF($F$850="MANUAL",$D$850,IF($F$850="COMPUTED",$C$850,$E$850))</f>
        <v>32.5</v>
      </c>
      <c r="H850" s="19" t="s">
        <v>1448</v>
      </c>
      <c r="I850" s="19" t="s">
        <v>1921</v>
      </c>
      <c r="J850" s="19" t="s">
        <v>21</v>
      </c>
      <c r="K850" s="19"/>
      <c r="L850" s="19" t="s">
        <v>1001</v>
      </c>
      <c r="M850" s="19" t="s">
        <v>2644</v>
      </c>
      <c r="N850">
        <v>4</v>
      </c>
    </row>
    <row r="851" spans="1:14" ht="12.75" customHeight="1" outlineLevel="3" x14ac:dyDescent="0.3">
      <c r="A851" s="19" t="s">
        <v>1002</v>
      </c>
      <c r="B851" s="19" t="s">
        <v>1003</v>
      </c>
      <c r="C851" s="18" t="s">
        <v>24</v>
      </c>
      <c r="D851" s="18">
        <v>4</v>
      </c>
      <c r="E851" s="18" t="s">
        <v>24</v>
      </c>
      <c r="F851" s="20" t="str">
        <f>$F$849</f>
        <v>MANUAL</v>
      </c>
      <c r="G851" s="20">
        <f>IF($F$851="MANUAL",$D$851,IF($F$851="COMPUTED",$C$851,$E$851))</f>
        <v>4</v>
      </c>
      <c r="H851" s="19" t="s">
        <v>1449</v>
      </c>
      <c r="I851" s="19" t="s">
        <v>1923</v>
      </c>
      <c r="J851" s="19" t="s">
        <v>21</v>
      </c>
      <c r="K851" s="19"/>
      <c r="L851" s="19" t="s">
        <v>1001</v>
      </c>
      <c r="M851" s="19" t="s">
        <v>2645</v>
      </c>
      <c r="N851">
        <v>4</v>
      </c>
    </row>
    <row r="852" spans="1:14" ht="12.75" customHeight="1" outlineLevel="3" x14ac:dyDescent="0.3">
      <c r="A852" s="19" t="s">
        <v>1005</v>
      </c>
      <c r="B852" s="19" t="s">
        <v>1006</v>
      </c>
      <c r="C852" s="18" t="s">
        <v>24</v>
      </c>
      <c r="D852" s="18">
        <v>1.8</v>
      </c>
      <c r="E852" s="18" t="s">
        <v>24</v>
      </c>
      <c r="F852" s="20" t="str">
        <f>$F$849</f>
        <v>MANUAL</v>
      </c>
      <c r="G852" s="20">
        <f>IF($F$852="MANUAL",$D$852,IF($F$852="COMPUTED",$C$852,$E$852))</f>
        <v>1.8</v>
      </c>
      <c r="H852" s="19" t="s">
        <v>1450</v>
      </c>
      <c r="I852" s="19" t="s">
        <v>1925</v>
      </c>
      <c r="J852" s="19" t="s">
        <v>21</v>
      </c>
      <c r="K852" s="19"/>
      <c r="L852" s="19" t="s">
        <v>1001</v>
      </c>
      <c r="M852" s="19" t="s">
        <v>2646</v>
      </c>
      <c r="N852">
        <v>4</v>
      </c>
    </row>
    <row r="853" spans="1:14" ht="12.75" customHeight="1" outlineLevel="2" x14ac:dyDescent="0.3">
      <c r="A853" s="19" t="s">
        <v>1008</v>
      </c>
      <c r="B853" s="19" t="s">
        <v>1009</v>
      </c>
      <c r="C853" s="18" t="s">
        <v>24</v>
      </c>
      <c r="D853" s="18">
        <v>3.6</v>
      </c>
      <c r="E853" s="18" t="s">
        <v>24</v>
      </c>
      <c r="F853" s="18" t="s">
        <v>99</v>
      </c>
      <c r="G853" s="20">
        <f>IF($F$853="MANUAL",$D$853,IF($F$853="COMPUTED",$C$853,$E$853))</f>
        <v>3.6</v>
      </c>
      <c r="H853" s="19" t="s">
        <v>1451</v>
      </c>
      <c r="I853" s="19" t="s">
        <v>1011</v>
      </c>
      <c r="J853" s="19" t="s">
        <v>21</v>
      </c>
      <c r="K853" s="19"/>
      <c r="L853" s="19" t="s">
        <v>72</v>
      </c>
      <c r="M853" s="19" t="s">
        <v>2647</v>
      </c>
      <c r="N853">
        <v>3</v>
      </c>
    </row>
    <row r="854" spans="1:14" ht="12.75" customHeight="1" outlineLevel="2" x14ac:dyDescent="0.3">
      <c r="A854" s="19" t="s">
        <v>1012</v>
      </c>
      <c r="B854" s="19" t="s">
        <v>1013</v>
      </c>
      <c r="C854" s="18" t="s">
        <v>24</v>
      </c>
      <c r="D854" s="18">
        <v>2.8</v>
      </c>
      <c r="E854" s="18" t="s">
        <v>24</v>
      </c>
      <c r="F854" s="18" t="s">
        <v>99</v>
      </c>
      <c r="G854" s="20">
        <f>IF($F$854="MANUAL",$D$854,IF($F$854="COMPUTED",$C$854,$E$854))</f>
        <v>2.8</v>
      </c>
      <c r="H854" s="19" t="s">
        <v>1452</v>
      </c>
      <c r="I854" s="19" t="s">
        <v>1015</v>
      </c>
      <c r="J854" s="19" t="s">
        <v>21</v>
      </c>
      <c r="K854" s="19"/>
      <c r="L854" s="19" t="s">
        <v>72</v>
      </c>
      <c r="M854" s="19" t="s">
        <v>2648</v>
      </c>
      <c r="N854">
        <v>3</v>
      </c>
    </row>
    <row r="855" spans="1:14" ht="12.75" customHeight="1" outlineLevel="2" x14ac:dyDescent="0.3">
      <c r="A855" s="19" t="s">
        <v>989</v>
      </c>
      <c r="B855" s="19" t="s">
        <v>32</v>
      </c>
      <c r="C855" s="18" t="s">
        <v>24</v>
      </c>
      <c r="D855" s="18">
        <v>5.4</v>
      </c>
      <c r="E855" s="18" t="s">
        <v>24</v>
      </c>
      <c r="F855" s="18" t="s">
        <v>99</v>
      </c>
      <c r="G855" s="20">
        <f>IF($F$855="MANUAL",$D$855,IF($F$855="COMPUTED",$C$855,$E$855))</f>
        <v>5.4</v>
      </c>
      <c r="H855" s="19" t="s">
        <v>1061</v>
      </c>
      <c r="I855" s="19" t="s">
        <v>33</v>
      </c>
      <c r="J855" s="19" t="s">
        <v>21</v>
      </c>
      <c r="K855" s="19"/>
      <c r="L855" s="19" t="s">
        <v>72</v>
      </c>
      <c r="M855" s="19" t="s">
        <v>2649</v>
      </c>
      <c r="N855">
        <v>3</v>
      </c>
    </row>
    <row r="856" spans="1:14" ht="12.75" customHeight="1" outlineLevel="2" x14ac:dyDescent="0.3">
      <c r="A856" s="19" t="s">
        <v>1017</v>
      </c>
      <c r="B856" s="19" t="s">
        <v>1018</v>
      </c>
      <c r="C856" s="20"/>
      <c r="D856" s="19"/>
      <c r="E856" s="19"/>
      <c r="F856" s="18" t="s">
        <v>99</v>
      </c>
      <c r="G856" s="20"/>
      <c r="H856" s="19" t="s">
        <v>1453</v>
      </c>
      <c r="I856" s="19" t="s">
        <v>1018</v>
      </c>
      <c r="J856" s="19" t="s">
        <v>21</v>
      </c>
      <c r="K856" s="19"/>
      <c r="L856" s="19" t="s">
        <v>997</v>
      </c>
      <c r="M856" s="19" t="s">
        <v>2650</v>
      </c>
      <c r="N856">
        <v>3</v>
      </c>
    </row>
    <row r="857" spans="1:14" ht="12.75" customHeight="1" outlineLevel="3" x14ac:dyDescent="0.3">
      <c r="A857" s="19" t="s">
        <v>1020</v>
      </c>
      <c r="B857" s="19" t="s">
        <v>1021</v>
      </c>
      <c r="C857" s="18" t="s">
        <v>24</v>
      </c>
      <c r="D857" s="18">
        <v>0</v>
      </c>
      <c r="E857" s="18" t="s">
        <v>24</v>
      </c>
      <c r="F857" s="20" t="str">
        <f t="shared" ref="F857:F865" si="18">$F$856</f>
        <v>MANUAL</v>
      </c>
      <c r="G857" s="20">
        <f>IF($F$857="MANUAL",$D$857,IF($F$857="COMPUTED",$C$857,$E$857))</f>
        <v>0</v>
      </c>
      <c r="H857" s="19" t="s">
        <v>1454</v>
      </c>
      <c r="I857" s="19" t="s">
        <v>1023</v>
      </c>
      <c r="J857" s="19" t="s">
        <v>21</v>
      </c>
      <c r="K857" s="19"/>
      <c r="L857" s="19" t="s">
        <v>1001</v>
      </c>
      <c r="M857" s="19" t="s">
        <v>2651</v>
      </c>
      <c r="N857">
        <v>4</v>
      </c>
    </row>
    <row r="858" spans="1:14" ht="12.75" customHeight="1" outlineLevel="3" x14ac:dyDescent="0.3">
      <c r="A858" s="19" t="s">
        <v>1024</v>
      </c>
      <c r="B858" s="19" t="s">
        <v>1025</v>
      </c>
      <c r="C858" s="18" t="s">
        <v>24</v>
      </c>
      <c r="D858" s="18">
        <v>0</v>
      </c>
      <c r="E858" s="18" t="s">
        <v>24</v>
      </c>
      <c r="F858" s="20" t="str">
        <f t="shared" si="18"/>
        <v>MANUAL</v>
      </c>
      <c r="G858" s="20">
        <f>IF($F$858="MANUAL",$D$858,IF($F$858="COMPUTED",$C$858,$E$858))</f>
        <v>0</v>
      </c>
      <c r="H858" s="19" t="s">
        <v>1455</v>
      </c>
      <c r="I858" s="19" t="s">
        <v>1023</v>
      </c>
      <c r="J858" s="19" t="s">
        <v>21</v>
      </c>
      <c r="K858" s="19"/>
      <c r="L858" s="19" t="s">
        <v>1001</v>
      </c>
      <c r="M858" s="19" t="s">
        <v>2652</v>
      </c>
      <c r="N858">
        <v>4</v>
      </c>
    </row>
    <row r="859" spans="1:14" ht="12.75" customHeight="1" outlineLevel="3" x14ac:dyDescent="0.3">
      <c r="A859" s="19" t="s">
        <v>1027</v>
      </c>
      <c r="B859" s="19" t="s">
        <v>1028</v>
      </c>
      <c r="C859" s="18" t="s">
        <v>24</v>
      </c>
      <c r="D859" s="18">
        <v>1</v>
      </c>
      <c r="E859" s="18" t="s">
        <v>24</v>
      </c>
      <c r="F859" s="20" t="str">
        <f t="shared" si="18"/>
        <v>MANUAL</v>
      </c>
      <c r="G859" s="20">
        <f>IF($F$859="MANUAL",$D$859,IF($F$859="COMPUTED",$C$859,$E$859))</f>
        <v>1</v>
      </c>
      <c r="H859" s="19" t="s">
        <v>1456</v>
      </c>
      <c r="I859" s="19" t="s">
        <v>1023</v>
      </c>
      <c r="J859" s="19" t="s">
        <v>21</v>
      </c>
      <c r="K859" s="19"/>
      <c r="L859" s="19" t="s">
        <v>1001</v>
      </c>
      <c r="M859" s="19" t="s">
        <v>2653</v>
      </c>
      <c r="N859">
        <v>4</v>
      </c>
    </row>
    <row r="860" spans="1:14" ht="12.75" customHeight="1" outlineLevel="3" x14ac:dyDescent="0.3">
      <c r="A860" s="19" t="s">
        <v>1030</v>
      </c>
      <c r="B860" s="19" t="s">
        <v>1031</v>
      </c>
      <c r="C860" s="18" t="s">
        <v>24</v>
      </c>
      <c r="D860" s="18">
        <v>0</v>
      </c>
      <c r="E860" s="18" t="s">
        <v>24</v>
      </c>
      <c r="F860" s="20" t="str">
        <f t="shared" si="18"/>
        <v>MANUAL</v>
      </c>
      <c r="G860" s="20">
        <f>IF($F$860="MANUAL",$D$860,IF($F$860="COMPUTED",$C$860,$E$860))</f>
        <v>0</v>
      </c>
      <c r="H860" s="19" t="s">
        <v>1457</v>
      </c>
      <c r="I860" s="19" t="s">
        <v>1023</v>
      </c>
      <c r="J860" s="19" t="s">
        <v>21</v>
      </c>
      <c r="K860" s="19"/>
      <c r="L860" s="19" t="s">
        <v>1001</v>
      </c>
      <c r="M860" s="19" t="s">
        <v>2654</v>
      </c>
      <c r="N860">
        <v>4</v>
      </c>
    </row>
    <row r="861" spans="1:14" ht="12.75" customHeight="1" outlineLevel="3" x14ac:dyDescent="0.3">
      <c r="A861" s="19" t="s">
        <v>1033</v>
      </c>
      <c r="B861" s="19" t="s">
        <v>1034</v>
      </c>
      <c r="C861" s="18" t="s">
        <v>24</v>
      </c>
      <c r="D861" s="18">
        <v>1</v>
      </c>
      <c r="E861" s="18" t="s">
        <v>24</v>
      </c>
      <c r="F861" s="20" t="str">
        <f t="shared" si="18"/>
        <v>MANUAL</v>
      </c>
      <c r="G861" s="20">
        <f>IF($F$861="MANUAL",$D$861,IF($F$861="COMPUTED",$C$861,$E$861))</f>
        <v>1</v>
      </c>
      <c r="H861" s="19" t="s">
        <v>1458</v>
      </c>
      <c r="I861" s="19" t="s">
        <v>1023</v>
      </c>
      <c r="J861" s="19" t="s">
        <v>21</v>
      </c>
      <c r="K861" s="19"/>
      <c r="L861" s="19" t="s">
        <v>1001</v>
      </c>
      <c r="M861" s="19" t="s">
        <v>2655</v>
      </c>
      <c r="N861">
        <v>4</v>
      </c>
    </row>
    <row r="862" spans="1:14" ht="12.75" customHeight="1" outlineLevel="3" x14ac:dyDescent="0.3">
      <c r="A862" s="19" t="s">
        <v>1036</v>
      </c>
      <c r="B862" s="19" t="s">
        <v>1037</v>
      </c>
      <c r="C862" s="18" t="s">
        <v>24</v>
      </c>
      <c r="D862" s="18">
        <v>0</v>
      </c>
      <c r="E862" s="18" t="s">
        <v>24</v>
      </c>
      <c r="F862" s="20" t="str">
        <f t="shared" si="18"/>
        <v>MANUAL</v>
      </c>
      <c r="G862" s="20">
        <f>IF($F$862="MANUAL",$D$862,IF($F$862="COMPUTED",$C$862,$E$862))</f>
        <v>0</v>
      </c>
      <c r="H862" s="19" t="s">
        <v>1459</v>
      </c>
      <c r="I862" s="19" t="s">
        <v>1023</v>
      </c>
      <c r="J862" s="19" t="s">
        <v>21</v>
      </c>
      <c r="K862" s="19"/>
      <c r="L862" s="19" t="s">
        <v>1001</v>
      </c>
      <c r="M862" s="19" t="s">
        <v>2656</v>
      </c>
      <c r="N862">
        <v>4</v>
      </c>
    </row>
    <row r="863" spans="1:14" ht="12.75" customHeight="1" outlineLevel="3" x14ac:dyDescent="0.3">
      <c r="A863" s="19" t="s">
        <v>1039</v>
      </c>
      <c r="B863" s="19" t="s">
        <v>1040</v>
      </c>
      <c r="C863" s="18" t="s">
        <v>24</v>
      </c>
      <c r="D863" s="18">
        <v>-1</v>
      </c>
      <c r="E863" s="18" t="s">
        <v>24</v>
      </c>
      <c r="F863" s="20" t="str">
        <f t="shared" si="18"/>
        <v>MANUAL</v>
      </c>
      <c r="G863" s="20">
        <f>IF($F$863="MANUAL",$D$863,IF($F$863="COMPUTED",$C$863,$E$863))</f>
        <v>-1</v>
      </c>
      <c r="H863" s="19" t="s">
        <v>1460</v>
      </c>
      <c r="I863" s="19" t="s">
        <v>1023</v>
      </c>
      <c r="J863" s="19" t="s">
        <v>21</v>
      </c>
      <c r="K863" s="19"/>
      <c r="L863" s="19" t="s">
        <v>1001</v>
      </c>
      <c r="M863" s="19" t="s">
        <v>2657</v>
      </c>
      <c r="N863">
        <v>4</v>
      </c>
    </row>
    <row r="864" spans="1:14" ht="12.75" customHeight="1" outlineLevel="3" x14ac:dyDescent="0.3">
      <c r="A864" s="19" t="s">
        <v>1042</v>
      </c>
      <c r="B864" s="19" t="s">
        <v>1043</v>
      </c>
      <c r="C864" s="18" t="s">
        <v>24</v>
      </c>
      <c r="D864" s="18">
        <v>0</v>
      </c>
      <c r="E864" s="18" t="s">
        <v>24</v>
      </c>
      <c r="F864" s="20" t="str">
        <f t="shared" si="18"/>
        <v>MANUAL</v>
      </c>
      <c r="G864" s="20">
        <f>IF($F$864="MANUAL",$D$864,IF($F$864="COMPUTED",$C$864,$E$864))</f>
        <v>0</v>
      </c>
      <c r="H864" s="19" t="s">
        <v>1461</v>
      </c>
      <c r="I864" s="19" t="s">
        <v>1023</v>
      </c>
      <c r="J864" s="19" t="s">
        <v>21</v>
      </c>
      <c r="K864" s="19"/>
      <c r="L864" s="19" t="s">
        <v>1001</v>
      </c>
      <c r="M864" s="19" t="s">
        <v>2658</v>
      </c>
      <c r="N864">
        <v>4</v>
      </c>
    </row>
    <row r="865" spans="1:14" ht="12.75" customHeight="1" outlineLevel="3" x14ac:dyDescent="0.3">
      <c r="A865" s="19" t="s">
        <v>1045</v>
      </c>
      <c r="B865" s="19" t="s">
        <v>1046</v>
      </c>
      <c r="C865" s="18" t="s">
        <v>24</v>
      </c>
      <c r="D865" s="18">
        <v>0</v>
      </c>
      <c r="E865" s="18" t="s">
        <v>24</v>
      </c>
      <c r="F865" s="20" t="str">
        <f t="shared" si="18"/>
        <v>MANUAL</v>
      </c>
      <c r="G865" s="20">
        <f>IF($F$865="MANUAL",$D$865,IF($F$865="COMPUTED",$C$865,$E$865))</f>
        <v>0</v>
      </c>
      <c r="H865" s="19" t="s">
        <v>1462</v>
      </c>
      <c r="I865" s="19" t="s">
        <v>1023</v>
      </c>
      <c r="J865" s="19" t="s">
        <v>21</v>
      </c>
      <c r="K865" s="19"/>
      <c r="L865" s="19" t="s">
        <v>1001</v>
      </c>
      <c r="M865" s="19" t="s">
        <v>2659</v>
      </c>
      <c r="N865">
        <v>4</v>
      </c>
    </row>
    <row r="866" spans="1:14" ht="12.75" customHeight="1" outlineLevel="2" x14ac:dyDescent="0.3">
      <c r="A866" s="19" t="s">
        <v>1048</v>
      </c>
      <c r="B866" s="19" t="s">
        <v>1049</v>
      </c>
      <c r="C866" s="18" t="s">
        <v>24</v>
      </c>
      <c r="D866" s="12" t="s">
        <v>1374</v>
      </c>
      <c r="E866" s="12" t="s">
        <v>24</v>
      </c>
      <c r="F866" s="18" t="s">
        <v>99</v>
      </c>
      <c r="G866" s="20" t="str">
        <f>IF($F$866="MANUAL",$D$866,IF($F$866="COMPUTED",$C$866,$E$866))</f>
        <v>box</v>
      </c>
      <c r="H866" s="19" t="s">
        <v>1463</v>
      </c>
      <c r="I866" s="19" t="s">
        <v>1049</v>
      </c>
      <c r="J866" s="19" t="s">
        <v>21</v>
      </c>
      <c r="K866" s="19"/>
      <c r="L866" s="19" t="s">
        <v>72</v>
      </c>
      <c r="M866" s="19" t="s">
        <v>2660</v>
      </c>
      <c r="N866">
        <v>3</v>
      </c>
    </row>
    <row r="867" spans="1:14" ht="12.75" customHeight="1" outlineLevel="3" x14ac:dyDescent="0.3">
      <c r="A867" s="19" t="s">
        <v>1051</v>
      </c>
      <c r="B867" s="19" t="s">
        <v>1052</v>
      </c>
      <c r="C867" s="18" t="str">
        <f>ColorCompution!B10</f>
        <v>#0b07db</v>
      </c>
      <c r="D867" s="12" t="s">
        <v>1376</v>
      </c>
      <c r="E867" s="12" t="s">
        <v>24</v>
      </c>
      <c r="F867" s="18" t="s">
        <v>70</v>
      </c>
      <c r="G867" s="20" t="str">
        <f>IF($F$867="MANUAL",$D$867,IF($F$867="COMPUTED",$C$867,$E$867))</f>
        <v>#0b07db</v>
      </c>
      <c r="H867" s="19" t="s">
        <v>1464</v>
      </c>
      <c r="I867" s="19" t="s">
        <v>1054</v>
      </c>
      <c r="J867" s="19"/>
      <c r="K867" s="19"/>
      <c r="L867" s="19" t="s">
        <v>72</v>
      </c>
      <c r="M867" s="19" t="s">
        <v>2661</v>
      </c>
      <c r="N867">
        <v>4</v>
      </c>
    </row>
    <row r="868" spans="1:14" ht="12.75" customHeight="1" outlineLevel="3" x14ac:dyDescent="0.3">
      <c r="A868" s="19" t="s">
        <v>1055</v>
      </c>
      <c r="B868" s="19" t="s">
        <v>1056</v>
      </c>
      <c r="C868" s="18" t="str">
        <f>ColorCompution!B9</f>
        <v>#07db0e</v>
      </c>
      <c r="D868" s="12" t="s">
        <v>1379</v>
      </c>
      <c r="E868" s="12" t="s">
        <v>24</v>
      </c>
      <c r="F868" s="18" t="s">
        <v>70</v>
      </c>
      <c r="G868" s="20" t="str">
        <f>IF($F$868="MANUAL",$D$868,IF($F$868="COMPUTED",$C$868,$E$868))</f>
        <v>#07db0e</v>
      </c>
      <c r="H868" s="19" t="s">
        <v>1465</v>
      </c>
      <c r="I868" s="19" t="s">
        <v>1054</v>
      </c>
      <c r="J868" s="19"/>
      <c r="K868" s="19"/>
      <c r="L868" s="19" t="s">
        <v>72</v>
      </c>
      <c r="M868" s="19" t="s">
        <v>2662</v>
      </c>
      <c r="N868">
        <v>4</v>
      </c>
    </row>
    <row r="869" spans="1:14" ht="12.75" customHeight="1" outlineLevel="3" x14ac:dyDescent="0.3">
      <c r="A869" s="19" t="s">
        <v>1058</v>
      </c>
      <c r="B869" s="19" t="s">
        <v>1059</v>
      </c>
      <c r="C869" s="18" t="str">
        <f>ColorCompution!B11</f>
        <v>#07db0e</v>
      </c>
      <c r="D869" s="12" t="s">
        <v>1379</v>
      </c>
      <c r="E869" s="12" t="s">
        <v>24</v>
      </c>
      <c r="F869" s="18" t="s">
        <v>70</v>
      </c>
      <c r="G869" s="20" t="str">
        <f>IF($F$869="MANUAL",$D$869,IF($F$869="COMPUTED",$C$869,$E$869))</f>
        <v>#07db0e</v>
      </c>
      <c r="H869" s="19" t="s">
        <v>1466</v>
      </c>
      <c r="I869" s="19" t="s">
        <v>1054</v>
      </c>
      <c r="J869" s="19"/>
      <c r="K869" s="19"/>
      <c r="L869" s="19" t="s">
        <v>72</v>
      </c>
      <c r="M869" s="19" t="s">
        <v>2663</v>
      </c>
      <c r="N869">
        <v>4</v>
      </c>
    </row>
    <row r="870" spans="1:14" ht="12.75" customHeight="1" outlineLevel="1" x14ac:dyDescent="0.3">
      <c r="A870" s="19" t="s">
        <v>358</v>
      </c>
      <c r="B870" s="19"/>
      <c r="C870" s="20"/>
      <c r="D870" s="18"/>
      <c r="E870" s="20"/>
      <c r="F870" s="20"/>
      <c r="G870" s="20"/>
      <c r="H870" s="19" t="s">
        <v>359</v>
      </c>
      <c r="I870" s="19"/>
      <c r="J870" s="19" t="s">
        <v>21</v>
      </c>
      <c r="K870" s="19" t="s">
        <v>1824</v>
      </c>
      <c r="L870" s="19" t="s">
        <v>77</v>
      </c>
      <c r="M870" s="19" t="s">
        <v>2664</v>
      </c>
      <c r="N870">
        <v>2</v>
      </c>
    </row>
    <row r="871" spans="1:14" ht="12.75" customHeight="1" outlineLevel="1" x14ac:dyDescent="0.3">
      <c r="A871" s="19" t="s">
        <v>360</v>
      </c>
      <c r="B871" s="19"/>
      <c r="C871" s="20"/>
      <c r="D871" s="18"/>
      <c r="E871" s="20"/>
      <c r="F871" s="20"/>
      <c r="G871" s="20"/>
      <c r="H871" s="19" t="s">
        <v>361</v>
      </c>
      <c r="I871" s="19"/>
      <c r="J871" s="19" t="s">
        <v>21</v>
      </c>
      <c r="K871" s="19" t="s">
        <v>1824</v>
      </c>
      <c r="L871" s="19" t="s">
        <v>77</v>
      </c>
      <c r="M871" s="19" t="s">
        <v>2665</v>
      </c>
      <c r="N871">
        <v>2</v>
      </c>
    </row>
    <row r="872" spans="1:14" ht="12.75" customHeight="1" outlineLevel="2" x14ac:dyDescent="0.3">
      <c r="A872" s="19" t="s">
        <v>257</v>
      </c>
      <c r="B872" s="19" t="s">
        <v>258</v>
      </c>
      <c r="C872" s="18">
        <f>mass_COMP04_MGO</f>
        <v>44500</v>
      </c>
      <c r="D872" s="18">
        <v>33291.5625</v>
      </c>
      <c r="E872" s="18" t="s">
        <v>24</v>
      </c>
      <c r="F872" s="18" t="s">
        <v>70</v>
      </c>
      <c r="G872" s="20">
        <f>IF($F$872="MANUAL",$D$872,IF($F$872="COMPUTED",$C$872,$E$872))</f>
        <v>44500</v>
      </c>
      <c r="H872" s="19" t="s">
        <v>362</v>
      </c>
      <c r="I872" s="19" t="s">
        <v>37</v>
      </c>
      <c r="J872" s="19"/>
      <c r="K872" s="19"/>
      <c r="L872" s="19" t="s">
        <v>72</v>
      </c>
      <c r="M872" s="19" t="s">
        <v>2666</v>
      </c>
      <c r="N872">
        <v>3</v>
      </c>
    </row>
    <row r="873" spans="1:14" ht="12.75" customHeight="1" outlineLevel="2" x14ac:dyDescent="0.3">
      <c r="A873" s="19" t="s">
        <v>259</v>
      </c>
      <c r="B873" s="19" t="s">
        <v>260</v>
      </c>
      <c r="C873" s="18">
        <f>mass_COMP04_MeOH</f>
        <v>32197.674418604653</v>
      </c>
      <c r="D873" s="18">
        <v>32685</v>
      </c>
      <c r="E873" s="18" t="s">
        <v>24</v>
      </c>
      <c r="F873" s="18" t="s">
        <v>70</v>
      </c>
      <c r="G873" s="20">
        <f>IF($F$873="MANUAL",$D$873,IF($F$873="COMPUTED",$C$873,$E$873))</f>
        <v>32197.674418604653</v>
      </c>
      <c r="H873" s="19" t="s">
        <v>363</v>
      </c>
      <c r="I873" s="19" t="s">
        <v>37</v>
      </c>
      <c r="J873" s="19"/>
      <c r="K873" s="19"/>
      <c r="L873" s="19" t="s">
        <v>72</v>
      </c>
      <c r="M873" s="19" t="s">
        <v>2667</v>
      </c>
      <c r="N873">
        <v>3</v>
      </c>
    </row>
    <row r="874" spans="1:14" ht="12.75" customHeight="1" outlineLevel="2" x14ac:dyDescent="0.3">
      <c r="A874" s="19" t="s">
        <v>835</v>
      </c>
      <c r="B874" s="19" t="s">
        <v>836</v>
      </c>
      <c r="C874" s="18">
        <f>'Calculations - tank arrangement'!F49</f>
        <v>32197.674418604653</v>
      </c>
      <c r="D874" s="18" t="s">
        <v>24</v>
      </c>
      <c r="E874" s="18" t="s">
        <v>24</v>
      </c>
      <c r="F874" s="18" t="s">
        <v>70</v>
      </c>
      <c r="G874" s="20">
        <f>IF($F$874="MANUAL",$D$874,IF($F$874="COMPUTED",$C$874,$E$874))</f>
        <v>32197.674418604653</v>
      </c>
      <c r="H874" s="19" t="s">
        <v>908</v>
      </c>
      <c r="I874" s="19" t="s">
        <v>37</v>
      </c>
      <c r="J874" s="19"/>
      <c r="K874" s="19"/>
      <c r="L874" s="19" t="s">
        <v>72</v>
      </c>
      <c r="M874" s="19" t="s">
        <v>2668</v>
      </c>
      <c r="N874">
        <v>3</v>
      </c>
    </row>
    <row r="875" spans="1:14" ht="12.75" customHeight="1" outlineLevel="2" x14ac:dyDescent="0.3">
      <c r="A875" s="19" t="s">
        <v>639</v>
      </c>
      <c r="B875" s="19" t="s">
        <v>640</v>
      </c>
      <c r="C875" s="18">
        <v>44500</v>
      </c>
      <c r="D875" s="18" t="s">
        <v>24</v>
      </c>
      <c r="E875" s="18" t="s">
        <v>24</v>
      </c>
      <c r="F875" s="18" t="s">
        <v>70</v>
      </c>
      <c r="G875" s="20">
        <f>IF($F$875="MANUAL",$D$875,IF($F$875="COMPUTED",$C$875,$E$875))</f>
        <v>44500</v>
      </c>
      <c r="H875" s="19" t="s">
        <v>673</v>
      </c>
      <c r="I875" s="19" t="s">
        <v>636</v>
      </c>
      <c r="J875" s="19"/>
      <c r="K875" s="19"/>
      <c r="L875" s="19" t="s">
        <v>72</v>
      </c>
      <c r="M875" s="19" t="s">
        <v>2669</v>
      </c>
      <c r="N875">
        <v>3</v>
      </c>
    </row>
    <row r="876" spans="1:14" ht="12.75" customHeight="1" outlineLevel="2" x14ac:dyDescent="0.3">
      <c r="A876" s="19" t="s">
        <v>641</v>
      </c>
      <c r="B876" s="19" t="s">
        <v>642</v>
      </c>
      <c r="C876" s="18">
        <v>32197.67</v>
      </c>
      <c r="D876" s="18" t="s">
        <v>24</v>
      </c>
      <c r="E876" s="18" t="s">
        <v>24</v>
      </c>
      <c r="F876" s="18" t="s">
        <v>70</v>
      </c>
      <c r="G876" s="20">
        <f>IF($F$876="MANUAL",$D$876,IF($F$876="COMPUTED",$C$876,$E$876))</f>
        <v>32197.67</v>
      </c>
      <c r="H876" s="19" t="s">
        <v>674</v>
      </c>
      <c r="I876" s="19" t="s">
        <v>636</v>
      </c>
      <c r="J876" s="19"/>
      <c r="K876" s="19"/>
      <c r="L876" s="19" t="s">
        <v>72</v>
      </c>
      <c r="M876" s="19" t="s">
        <v>2670</v>
      </c>
      <c r="N876">
        <v>3</v>
      </c>
    </row>
    <row r="877" spans="1:14" ht="12.75" customHeight="1" outlineLevel="2" x14ac:dyDescent="0.3">
      <c r="A877" s="19" t="s">
        <v>820</v>
      </c>
      <c r="B877" s="19" t="s">
        <v>821</v>
      </c>
      <c r="C877" s="18">
        <v>32197.67</v>
      </c>
      <c r="D877" s="18" t="s">
        <v>24</v>
      </c>
      <c r="E877" s="18" t="s">
        <v>24</v>
      </c>
      <c r="F877" s="18" t="s">
        <v>70</v>
      </c>
      <c r="G877" s="20">
        <f>IF($F$877="MANUAL",$D$877,IF($F$877="COMPUTED",$C$877,$E$877))</f>
        <v>32197.67</v>
      </c>
      <c r="H877" s="19" t="s">
        <v>909</v>
      </c>
      <c r="I877" s="19" t="s">
        <v>636</v>
      </c>
      <c r="J877" s="19"/>
      <c r="K877" s="19"/>
      <c r="L877" s="19" t="s">
        <v>72</v>
      </c>
      <c r="M877" s="19" t="s">
        <v>2671</v>
      </c>
      <c r="N877">
        <v>3</v>
      </c>
    </row>
    <row r="878" spans="1:14" ht="12.75" customHeight="1" x14ac:dyDescent="0.3">
      <c r="A878" s="19" t="s">
        <v>376</v>
      </c>
      <c r="B878" s="19" t="s">
        <v>377</v>
      </c>
      <c r="C878" s="20"/>
      <c r="D878" s="20"/>
      <c r="E878" s="20"/>
      <c r="F878" s="20"/>
      <c r="G878" s="20"/>
      <c r="H878" s="19" t="s">
        <v>377</v>
      </c>
      <c r="I878" s="19"/>
      <c r="J878" s="19" t="s">
        <v>21</v>
      </c>
      <c r="K878" s="19" t="s">
        <v>54</v>
      </c>
      <c r="L878" s="19" t="s">
        <v>67</v>
      </c>
      <c r="M878" s="19" t="s">
        <v>2672</v>
      </c>
      <c r="N878">
        <v>1</v>
      </c>
    </row>
    <row r="879" spans="1:14" ht="12.75" customHeight="1" outlineLevel="1" x14ac:dyDescent="0.3">
      <c r="A879" s="19" t="s">
        <v>38</v>
      </c>
      <c r="B879" s="19" t="s">
        <v>39</v>
      </c>
      <c r="C879" s="18" t="s">
        <v>24</v>
      </c>
      <c r="D879" s="18">
        <v>0</v>
      </c>
      <c r="E879" s="18" t="s">
        <v>24</v>
      </c>
      <c r="F879" s="18" t="s">
        <v>99</v>
      </c>
      <c r="G879" s="20">
        <f>IF($F$879="MANUAL",$D$879,IF($F$879="COMPUTED",$C$879,$E$879))</f>
        <v>0</v>
      </c>
      <c r="H879" s="19" t="s">
        <v>1467</v>
      </c>
      <c r="I879" s="19" t="s">
        <v>40</v>
      </c>
      <c r="J879" s="19" t="s">
        <v>21</v>
      </c>
      <c r="K879" s="19"/>
      <c r="L879" s="19" t="s">
        <v>72</v>
      </c>
      <c r="M879" s="19" t="s">
        <v>2673</v>
      </c>
      <c r="N879">
        <v>2</v>
      </c>
    </row>
    <row r="880" spans="1:14" ht="12.75" customHeight="1" outlineLevel="1" x14ac:dyDescent="0.3">
      <c r="A880" s="19" t="s">
        <v>352</v>
      </c>
      <c r="B880" s="19" t="s">
        <v>353</v>
      </c>
      <c r="C880" s="18" t="s">
        <v>24</v>
      </c>
      <c r="D880" s="18">
        <v>50</v>
      </c>
      <c r="E880" s="18" t="s">
        <v>24</v>
      </c>
      <c r="F880" s="18" t="s">
        <v>99</v>
      </c>
      <c r="G880" s="20">
        <f>IF($F$880="MANUAL",$D$880,IF($F$880="COMPUTED",$C$880,$E$880))</f>
        <v>50</v>
      </c>
      <c r="H880" s="19" t="s">
        <v>378</v>
      </c>
      <c r="I880" s="19" t="s">
        <v>355</v>
      </c>
      <c r="J880" s="19" t="s">
        <v>21</v>
      </c>
      <c r="K880" s="19"/>
      <c r="L880" s="19" t="s">
        <v>72</v>
      </c>
      <c r="M880" s="19" t="s">
        <v>2674</v>
      </c>
      <c r="N880">
        <v>2</v>
      </c>
    </row>
    <row r="881" spans="1:14" ht="12.75" customHeight="1" outlineLevel="1" x14ac:dyDescent="0.3">
      <c r="A881" s="19" t="s">
        <v>68</v>
      </c>
      <c r="B881" s="19"/>
      <c r="C881" s="20"/>
      <c r="D881" s="20"/>
      <c r="E881" s="20"/>
      <c r="F881" s="20"/>
      <c r="G881" s="20"/>
      <c r="H881" s="19"/>
      <c r="I881" s="19"/>
      <c r="J881" s="19"/>
      <c r="K881" s="19"/>
      <c r="L881" s="19" t="s">
        <v>69</v>
      </c>
      <c r="M881" s="19" t="s">
        <v>2675</v>
      </c>
      <c r="N881">
        <v>2</v>
      </c>
    </row>
    <row r="882" spans="1:14" ht="12.75" customHeight="1" outlineLevel="2" x14ac:dyDescent="0.3">
      <c r="A882" s="19" t="s">
        <v>51</v>
      </c>
      <c r="B882" s="19" t="s">
        <v>23</v>
      </c>
      <c r="C882" s="18" t="s">
        <v>24</v>
      </c>
      <c r="D882" s="18">
        <v>32.5</v>
      </c>
      <c r="E882" s="18" t="s">
        <v>24</v>
      </c>
      <c r="F882" s="18" t="s">
        <v>99</v>
      </c>
      <c r="G882" s="20">
        <f>IF($F$882="MANUAL",$D$882,IF($F$882="COMPUTED",$C$882,$E$882))</f>
        <v>32.5</v>
      </c>
      <c r="H882" s="19" t="s">
        <v>379</v>
      </c>
      <c r="I882" s="19" t="s">
        <v>25</v>
      </c>
      <c r="J882" s="19" t="s">
        <v>21</v>
      </c>
      <c r="K882" s="19"/>
      <c r="L882" s="19" t="s">
        <v>72</v>
      </c>
      <c r="M882" s="19" t="s">
        <v>2676</v>
      </c>
      <c r="N882">
        <v>3</v>
      </c>
    </row>
    <row r="883" spans="1:14" ht="12.75" customHeight="1" outlineLevel="2" x14ac:dyDescent="0.3">
      <c r="A883" s="19" t="s">
        <v>52</v>
      </c>
      <c r="B883" s="19" t="s">
        <v>26</v>
      </c>
      <c r="C883" s="18" t="s">
        <v>24</v>
      </c>
      <c r="D883" s="18">
        <v>-4</v>
      </c>
      <c r="E883" s="18" t="s">
        <v>24</v>
      </c>
      <c r="F883" s="18" t="s">
        <v>99</v>
      </c>
      <c r="G883" s="20">
        <f>IF($F$883="MANUAL",$D$883,IF($F$883="COMPUTED",$C$883,$E$883))</f>
        <v>-4</v>
      </c>
      <c r="H883" s="19" t="s">
        <v>380</v>
      </c>
      <c r="I883" s="19" t="s">
        <v>27</v>
      </c>
      <c r="J883" s="19" t="s">
        <v>21</v>
      </c>
      <c r="K883" s="19"/>
      <c r="L883" s="19" t="s">
        <v>72</v>
      </c>
      <c r="M883" s="19" t="s">
        <v>2677</v>
      </c>
      <c r="N883">
        <v>3</v>
      </c>
    </row>
    <row r="884" spans="1:14" ht="12.75" customHeight="1" outlineLevel="2" x14ac:dyDescent="0.3">
      <c r="A884" s="19" t="s">
        <v>753</v>
      </c>
      <c r="B884" s="19" t="s">
        <v>754</v>
      </c>
      <c r="C884" s="18" t="s">
        <v>24</v>
      </c>
      <c r="D884" s="18">
        <v>1.8</v>
      </c>
      <c r="E884" s="18" t="s">
        <v>24</v>
      </c>
      <c r="F884" s="18" t="s">
        <v>99</v>
      </c>
      <c r="G884" s="20">
        <f>IF($F$884="MANUAL",$D$884,IF($F$884="COMPUTED",$C$884,$E$884))</f>
        <v>1.8</v>
      </c>
      <c r="H884" s="19" t="s">
        <v>757</v>
      </c>
      <c r="I884" s="19" t="s">
        <v>756</v>
      </c>
      <c r="J884" s="19" t="s">
        <v>21</v>
      </c>
      <c r="K884" s="19"/>
      <c r="L884" s="19" t="s">
        <v>72</v>
      </c>
      <c r="M884" s="19" t="s">
        <v>2678</v>
      </c>
      <c r="N884">
        <v>3</v>
      </c>
    </row>
    <row r="885" spans="1:14" ht="12.75" customHeight="1" outlineLevel="3" x14ac:dyDescent="0.3">
      <c r="A885" s="19" t="s">
        <v>711</v>
      </c>
      <c r="B885" s="19" t="s">
        <v>241</v>
      </c>
      <c r="C885" s="18">
        <f>CoG_z5_MGO</f>
        <v>1.8000000000000003</v>
      </c>
      <c r="D885" s="18">
        <v>1.8049999999999999</v>
      </c>
      <c r="E885" s="18" t="s">
        <v>24</v>
      </c>
      <c r="F885" s="18" t="s">
        <v>70</v>
      </c>
      <c r="G885" s="20">
        <f>IF($F$885="MANUAL",$D$885,IF($F$885="COMPUTED",$C$885,$E$885))</f>
        <v>1.8000000000000003</v>
      </c>
      <c r="H885" s="19" t="s">
        <v>773</v>
      </c>
      <c r="I885" s="19" t="s">
        <v>29</v>
      </c>
      <c r="J885" s="19"/>
      <c r="K885" s="19"/>
      <c r="L885" s="19" t="s">
        <v>72</v>
      </c>
      <c r="M885" s="19" t="s">
        <v>2679</v>
      </c>
      <c r="N885">
        <v>4</v>
      </c>
    </row>
    <row r="886" spans="1:14" ht="12.75" customHeight="1" outlineLevel="3" x14ac:dyDescent="0.3">
      <c r="A886" s="19" t="s">
        <v>713</v>
      </c>
      <c r="B886" s="19" t="s">
        <v>243</v>
      </c>
      <c r="C886" s="18">
        <f>CoG_z5_MeOH</f>
        <v>1.8465872156013003</v>
      </c>
      <c r="D886" s="18">
        <v>1.8049999999999999</v>
      </c>
      <c r="E886" s="18" t="s">
        <v>24</v>
      </c>
      <c r="F886" s="18" t="s">
        <v>70</v>
      </c>
      <c r="G886" s="20">
        <f>IF($F$886="MANUAL",$D$886,IF($F$886="COMPUTED",$C$886,$E$886))</f>
        <v>1.8465872156013003</v>
      </c>
      <c r="H886" s="19" t="s">
        <v>774</v>
      </c>
      <c r="I886" s="19" t="s">
        <v>29</v>
      </c>
      <c r="J886" s="19"/>
      <c r="K886" s="19"/>
      <c r="L886" s="19" t="s">
        <v>72</v>
      </c>
      <c r="M886" s="19" t="s">
        <v>2680</v>
      </c>
      <c r="N886">
        <v>4</v>
      </c>
    </row>
    <row r="887" spans="1:14" ht="12.75" customHeight="1" outlineLevel="3" x14ac:dyDescent="0.3">
      <c r="A887" s="19" t="s">
        <v>817</v>
      </c>
      <c r="B887" s="19" t="s">
        <v>818</v>
      </c>
      <c r="C887" s="18">
        <f>CoG_z5_FullMeOH</f>
        <v>1.8465872156013003</v>
      </c>
      <c r="D887" s="18" t="s">
        <v>24</v>
      </c>
      <c r="E887" s="18" t="s">
        <v>24</v>
      </c>
      <c r="F887" s="18" t="s">
        <v>70</v>
      </c>
      <c r="G887" s="20">
        <f>IF($F$887="MANUAL",$D$887,IF($F$887="COMPUTED",$C$887,$E$887))</f>
        <v>1.8465872156013003</v>
      </c>
      <c r="H887" s="19" t="s">
        <v>910</v>
      </c>
      <c r="I887" s="19" t="s">
        <v>29</v>
      </c>
      <c r="J887" s="19"/>
      <c r="K887" s="19"/>
      <c r="L887" s="19" t="s">
        <v>72</v>
      </c>
      <c r="M887" s="19" t="s">
        <v>2681</v>
      </c>
      <c r="N887">
        <v>4</v>
      </c>
    </row>
    <row r="888" spans="1:14" ht="12.75" customHeight="1" outlineLevel="1" x14ac:dyDescent="0.3">
      <c r="A888" s="19" t="s">
        <v>994</v>
      </c>
      <c r="B888" s="19"/>
      <c r="C888" s="20"/>
      <c r="D888" s="20"/>
      <c r="E888" s="20"/>
      <c r="F888" s="20"/>
      <c r="G888" s="20"/>
      <c r="H888" s="19"/>
      <c r="I888" s="19"/>
      <c r="J888" s="19"/>
      <c r="K888" s="19"/>
      <c r="L888" s="19" t="s">
        <v>69</v>
      </c>
      <c r="M888" s="19" t="s">
        <v>2682</v>
      </c>
      <c r="N888">
        <v>2</v>
      </c>
    </row>
    <row r="889" spans="1:14" ht="12.75" customHeight="1" outlineLevel="2" x14ac:dyDescent="0.3">
      <c r="A889" s="19" t="s">
        <v>1919</v>
      </c>
      <c r="B889" s="19" t="s">
        <v>995</v>
      </c>
      <c r="C889" s="20"/>
      <c r="D889" s="19"/>
      <c r="E889" s="19"/>
      <c r="F889" s="18" t="s">
        <v>99</v>
      </c>
      <c r="G889" s="20"/>
      <c r="H889" s="19" t="s">
        <v>1468</v>
      </c>
      <c r="I889" s="19" t="s">
        <v>995</v>
      </c>
      <c r="J889" s="19" t="s">
        <v>21</v>
      </c>
      <c r="K889" s="19"/>
      <c r="L889" s="19" t="s">
        <v>997</v>
      </c>
      <c r="M889" s="19" t="s">
        <v>2683</v>
      </c>
      <c r="N889">
        <v>3</v>
      </c>
    </row>
    <row r="890" spans="1:14" ht="12.75" customHeight="1" outlineLevel="3" x14ac:dyDescent="0.3">
      <c r="A890" s="19" t="s">
        <v>998</v>
      </c>
      <c r="B890" s="19" t="s">
        <v>999</v>
      </c>
      <c r="C890" s="18" t="s">
        <v>24</v>
      </c>
      <c r="D890" s="18">
        <v>32.5</v>
      </c>
      <c r="E890" s="18" t="s">
        <v>24</v>
      </c>
      <c r="F890" s="20" t="str">
        <f>$F$889</f>
        <v>MANUAL</v>
      </c>
      <c r="G890" s="20">
        <f>IF($F$890="MANUAL",$D$890,IF($F$890="COMPUTED",$C$890,$E$890))</f>
        <v>32.5</v>
      </c>
      <c r="H890" s="19" t="s">
        <v>1469</v>
      </c>
      <c r="I890" s="19" t="s">
        <v>1921</v>
      </c>
      <c r="J890" s="19" t="s">
        <v>21</v>
      </c>
      <c r="K890" s="19"/>
      <c r="L890" s="19" t="s">
        <v>1001</v>
      </c>
      <c r="M890" s="19" t="s">
        <v>2684</v>
      </c>
      <c r="N890">
        <v>4</v>
      </c>
    </row>
    <row r="891" spans="1:14" ht="12.75" customHeight="1" outlineLevel="3" x14ac:dyDescent="0.3">
      <c r="A891" s="19" t="s">
        <v>1002</v>
      </c>
      <c r="B891" s="19" t="s">
        <v>1003</v>
      </c>
      <c r="C891" s="18" t="s">
        <v>24</v>
      </c>
      <c r="D891" s="18">
        <v>-4</v>
      </c>
      <c r="E891" s="18" t="s">
        <v>24</v>
      </c>
      <c r="F891" s="20" t="str">
        <f>$F$889</f>
        <v>MANUAL</v>
      </c>
      <c r="G891" s="20">
        <f>IF($F$891="MANUAL",$D$891,IF($F$891="COMPUTED",$C$891,$E$891))</f>
        <v>-4</v>
      </c>
      <c r="H891" s="19" t="s">
        <v>1470</v>
      </c>
      <c r="I891" s="19" t="s">
        <v>1923</v>
      </c>
      <c r="J891" s="19" t="s">
        <v>21</v>
      </c>
      <c r="K891" s="19"/>
      <c r="L891" s="19" t="s">
        <v>1001</v>
      </c>
      <c r="M891" s="19" t="s">
        <v>2685</v>
      </c>
      <c r="N891">
        <v>4</v>
      </c>
    </row>
    <row r="892" spans="1:14" ht="12.75" customHeight="1" outlineLevel="3" x14ac:dyDescent="0.3">
      <c r="A892" s="19" t="s">
        <v>1005</v>
      </c>
      <c r="B892" s="19" t="s">
        <v>1006</v>
      </c>
      <c r="C892" s="18" t="s">
        <v>24</v>
      </c>
      <c r="D892" s="18">
        <v>1.8</v>
      </c>
      <c r="E892" s="18" t="s">
        <v>24</v>
      </c>
      <c r="F892" s="20" t="str">
        <f>$F$889</f>
        <v>MANUAL</v>
      </c>
      <c r="G892" s="20">
        <f>IF($F$892="MANUAL",$D$892,IF($F$892="COMPUTED",$C$892,$E$892))</f>
        <v>1.8</v>
      </c>
      <c r="H892" s="19" t="s">
        <v>1471</v>
      </c>
      <c r="I892" s="19" t="s">
        <v>1925</v>
      </c>
      <c r="J892" s="19" t="s">
        <v>21</v>
      </c>
      <c r="K892" s="19"/>
      <c r="L892" s="19" t="s">
        <v>1001</v>
      </c>
      <c r="M892" s="19" t="s">
        <v>2686</v>
      </c>
      <c r="N892">
        <v>4</v>
      </c>
    </row>
    <row r="893" spans="1:14" ht="12.75" customHeight="1" outlineLevel="2" x14ac:dyDescent="0.3">
      <c r="A893" s="19" t="s">
        <v>1008</v>
      </c>
      <c r="B893" s="19" t="s">
        <v>1009</v>
      </c>
      <c r="C893" s="18" t="s">
        <v>24</v>
      </c>
      <c r="D893" s="18">
        <v>3.6</v>
      </c>
      <c r="E893" s="18" t="s">
        <v>24</v>
      </c>
      <c r="F893" s="18" t="s">
        <v>99</v>
      </c>
      <c r="G893" s="20">
        <f>IF($F$893="MANUAL",$D$893,IF($F$893="COMPUTED",$C$893,$E$893))</f>
        <v>3.6</v>
      </c>
      <c r="H893" s="19" t="s">
        <v>1472</v>
      </c>
      <c r="I893" s="19" t="s">
        <v>1011</v>
      </c>
      <c r="J893" s="19" t="s">
        <v>21</v>
      </c>
      <c r="K893" s="19"/>
      <c r="L893" s="19" t="s">
        <v>72</v>
      </c>
      <c r="M893" s="19" t="s">
        <v>2687</v>
      </c>
      <c r="N893">
        <v>3</v>
      </c>
    </row>
    <row r="894" spans="1:14" ht="12.75" customHeight="1" outlineLevel="2" x14ac:dyDescent="0.3">
      <c r="A894" s="19" t="s">
        <v>1012</v>
      </c>
      <c r="B894" s="19" t="s">
        <v>1013</v>
      </c>
      <c r="C894" s="18" t="s">
        <v>24</v>
      </c>
      <c r="D894" s="18">
        <v>2.8</v>
      </c>
      <c r="E894" s="18" t="s">
        <v>24</v>
      </c>
      <c r="F894" s="18" t="s">
        <v>99</v>
      </c>
      <c r="G894" s="20">
        <f>IF($F$894="MANUAL",$D$894,IF($F$894="COMPUTED",$C$894,$E$894))</f>
        <v>2.8</v>
      </c>
      <c r="H894" s="19" t="s">
        <v>1473</v>
      </c>
      <c r="I894" s="19" t="s">
        <v>1015</v>
      </c>
      <c r="J894" s="19" t="s">
        <v>21</v>
      </c>
      <c r="K894" s="19"/>
      <c r="L894" s="19" t="s">
        <v>72</v>
      </c>
      <c r="M894" s="19" t="s">
        <v>2688</v>
      </c>
      <c r="N894">
        <v>3</v>
      </c>
    </row>
    <row r="895" spans="1:14" ht="12.75" customHeight="1" outlineLevel="2" x14ac:dyDescent="0.3">
      <c r="A895" s="19" t="s">
        <v>989</v>
      </c>
      <c r="B895" s="19" t="s">
        <v>32</v>
      </c>
      <c r="C895" s="18" t="s">
        <v>24</v>
      </c>
      <c r="D895" s="18">
        <v>5.4</v>
      </c>
      <c r="E895" s="18" t="s">
        <v>24</v>
      </c>
      <c r="F895" s="18" t="s">
        <v>99</v>
      </c>
      <c r="G895" s="20">
        <f>IF($F$895="MANUAL",$D$895,IF($F$895="COMPUTED",$C$895,$E$895))</f>
        <v>5.4</v>
      </c>
      <c r="H895" s="19" t="s">
        <v>1474</v>
      </c>
      <c r="I895" s="19" t="s">
        <v>33</v>
      </c>
      <c r="J895" s="19" t="s">
        <v>21</v>
      </c>
      <c r="K895" s="19"/>
      <c r="L895" s="19" t="s">
        <v>72</v>
      </c>
      <c r="M895" s="19" t="s">
        <v>2689</v>
      </c>
      <c r="N895">
        <v>3</v>
      </c>
    </row>
    <row r="896" spans="1:14" ht="12.75" customHeight="1" outlineLevel="2" x14ac:dyDescent="0.3">
      <c r="A896" s="19" t="s">
        <v>1017</v>
      </c>
      <c r="B896" s="19" t="s">
        <v>1018</v>
      </c>
      <c r="C896" s="20"/>
      <c r="D896" s="19"/>
      <c r="E896" s="19"/>
      <c r="F896" s="18" t="s">
        <v>99</v>
      </c>
      <c r="G896" s="20"/>
      <c r="H896" s="19" t="s">
        <v>1475</v>
      </c>
      <c r="I896" s="19" t="s">
        <v>1018</v>
      </c>
      <c r="J896" s="19" t="s">
        <v>21</v>
      </c>
      <c r="K896" s="19"/>
      <c r="L896" s="19" t="s">
        <v>997</v>
      </c>
      <c r="M896" s="19" t="s">
        <v>2690</v>
      </c>
      <c r="N896">
        <v>3</v>
      </c>
    </row>
    <row r="897" spans="1:14" ht="12.75" customHeight="1" outlineLevel="3" x14ac:dyDescent="0.3">
      <c r="A897" s="19" t="s">
        <v>1020</v>
      </c>
      <c r="B897" s="19" t="s">
        <v>1021</v>
      </c>
      <c r="C897" s="18" t="s">
        <v>24</v>
      </c>
      <c r="D897" s="18">
        <v>0</v>
      </c>
      <c r="E897" s="18" t="s">
        <v>24</v>
      </c>
      <c r="F897" s="20" t="str">
        <f t="shared" ref="F897:F905" si="19">$F$896</f>
        <v>MANUAL</v>
      </c>
      <c r="G897" s="20">
        <f>IF($F$897="MANUAL",$D$897,IF($F$897="COMPUTED",$C$897,$E$897))</f>
        <v>0</v>
      </c>
      <c r="H897" s="19" t="s">
        <v>1476</v>
      </c>
      <c r="I897" s="19" t="s">
        <v>1023</v>
      </c>
      <c r="J897" s="19" t="s">
        <v>21</v>
      </c>
      <c r="K897" s="19"/>
      <c r="L897" s="19" t="s">
        <v>1001</v>
      </c>
      <c r="M897" s="19" t="s">
        <v>2691</v>
      </c>
      <c r="N897">
        <v>4</v>
      </c>
    </row>
    <row r="898" spans="1:14" ht="12.75" customHeight="1" outlineLevel="3" x14ac:dyDescent="0.3">
      <c r="A898" s="19" t="s">
        <v>1024</v>
      </c>
      <c r="B898" s="19" t="s">
        <v>1025</v>
      </c>
      <c r="C898" s="18" t="s">
        <v>24</v>
      </c>
      <c r="D898" s="18">
        <v>0</v>
      </c>
      <c r="E898" s="18" t="s">
        <v>24</v>
      </c>
      <c r="F898" s="20" t="str">
        <f t="shared" si="19"/>
        <v>MANUAL</v>
      </c>
      <c r="G898" s="20">
        <f>IF($F$898="MANUAL",$D$898,IF($F$898="COMPUTED",$C$898,$E$898))</f>
        <v>0</v>
      </c>
      <c r="H898" s="19" t="s">
        <v>1477</v>
      </c>
      <c r="I898" s="19" t="s">
        <v>1023</v>
      </c>
      <c r="J898" s="19" t="s">
        <v>21</v>
      </c>
      <c r="K898" s="19"/>
      <c r="L898" s="19" t="s">
        <v>1001</v>
      </c>
      <c r="M898" s="19" t="s">
        <v>2692</v>
      </c>
      <c r="N898">
        <v>4</v>
      </c>
    </row>
    <row r="899" spans="1:14" ht="12.75" customHeight="1" outlineLevel="3" x14ac:dyDescent="0.3">
      <c r="A899" s="19" t="s">
        <v>1027</v>
      </c>
      <c r="B899" s="19" t="s">
        <v>1028</v>
      </c>
      <c r="C899" s="18" t="s">
        <v>24</v>
      </c>
      <c r="D899" s="18">
        <v>1</v>
      </c>
      <c r="E899" s="18" t="s">
        <v>24</v>
      </c>
      <c r="F899" s="20" t="str">
        <f t="shared" si="19"/>
        <v>MANUAL</v>
      </c>
      <c r="G899" s="20">
        <f>IF($F$899="MANUAL",$D$899,IF($F$899="COMPUTED",$C$899,$E$899))</f>
        <v>1</v>
      </c>
      <c r="H899" s="19" t="s">
        <v>1478</v>
      </c>
      <c r="I899" s="19" t="s">
        <v>1023</v>
      </c>
      <c r="J899" s="19" t="s">
        <v>21</v>
      </c>
      <c r="K899" s="19"/>
      <c r="L899" s="19" t="s">
        <v>1001</v>
      </c>
      <c r="M899" s="19" t="s">
        <v>2693</v>
      </c>
      <c r="N899">
        <v>4</v>
      </c>
    </row>
    <row r="900" spans="1:14" ht="12.75" customHeight="1" outlineLevel="3" x14ac:dyDescent="0.3">
      <c r="A900" s="19" t="s">
        <v>1030</v>
      </c>
      <c r="B900" s="19" t="s">
        <v>1031</v>
      </c>
      <c r="C900" s="18" t="s">
        <v>24</v>
      </c>
      <c r="D900" s="18">
        <v>0</v>
      </c>
      <c r="E900" s="18" t="s">
        <v>24</v>
      </c>
      <c r="F900" s="20" t="str">
        <f t="shared" si="19"/>
        <v>MANUAL</v>
      </c>
      <c r="G900" s="20">
        <f>IF($F$900="MANUAL",$D$900,IF($F$900="COMPUTED",$C$900,$E$900))</f>
        <v>0</v>
      </c>
      <c r="H900" s="19" t="s">
        <v>1479</v>
      </c>
      <c r="I900" s="19" t="s">
        <v>1023</v>
      </c>
      <c r="J900" s="19" t="s">
        <v>21</v>
      </c>
      <c r="K900" s="19"/>
      <c r="L900" s="19" t="s">
        <v>1001</v>
      </c>
      <c r="M900" s="19" t="s">
        <v>2694</v>
      </c>
      <c r="N900">
        <v>4</v>
      </c>
    </row>
    <row r="901" spans="1:14" ht="12.75" customHeight="1" outlineLevel="3" x14ac:dyDescent="0.3">
      <c r="A901" s="19" t="s">
        <v>1033</v>
      </c>
      <c r="B901" s="19" t="s">
        <v>1034</v>
      </c>
      <c r="C901" s="18" t="s">
        <v>24</v>
      </c>
      <c r="D901" s="18">
        <v>1</v>
      </c>
      <c r="E901" s="18" t="s">
        <v>24</v>
      </c>
      <c r="F901" s="20" t="str">
        <f t="shared" si="19"/>
        <v>MANUAL</v>
      </c>
      <c r="G901" s="20">
        <f>IF($F$901="MANUAL",$D$901,IF($F$901="COMPUTED",$C$901,$E$901))</f>
        <v>1</v>
      </c>
      <c r="H901" s="19" t="s">
        <v>1480</v>
      </c>
      <c r="I901" s="19" t="s">
        <v>1023</v>
      </c>
      <c r="J901" s="19" t="s">
        <v>21</v>
      </c>
      <c r="K901" s="19"/>
      <c r="L901" s="19" t="s">
        <v>1001</v>
      </c>
      <c r="M901" s="19" t="s">
        <v>2695</v>
      </c>
      <c r="N901">
        <v>4</v>
      </c>
    </row>
    <row r="902" spans="1:14" ht="12.75" customHeight="1" outlineLevel="3" x14ac:dyDescent="0.3">
      <c r="A902" s="19" t="s">
        <v>1036</v>
      </c>
      <c r="B902" s="19" t="s">
        <v>1037</v>
      </c>
      <c r="C902" s="18" t="s">
        <v>24</v>
      </c>
      <c r="D902" s="18">
        <v>0</v>
      </c>
      <c r="E902" s="18" t="s">
        <v>24</v>
      </c>
      <c r="F902" s="20" t="str">
        <f t="shared" si="19"/>
        <v>MANUAL</v>
      </c>
      <c r="G902" s="20">
        <f>IF($F$902="MANUAL",$D$902,IF($F$902="COMPUTED",$C$902,$E$902))</f>
        <v>0</v>
      </c>
      <c r="H902" s="19" t="s">
        <v>1481</v>
      </c>
      <c r="I902" s="19" t="s">
        <v>1023</v>
      </c>
      <c r="J902" s="19" t="s">
        <v>21</v>
      </c>
      <c r="K902" s="19"/>
      <c r="L902" s="19" t="s">
        <v>1001</v>
      </c>
      <c r="M902" s="19" t="s">
        <v>2696</v>
      </c>
      <c r="N902">
        <v>4</v>
      </c>
    </row>
    <row r="903" spans="1:14" ht="12.75" customHeight="1" outlineLevel="3" x14ac:dyDescent="0.3">
      <c r="A903" s="19" t="s">
        <v>1039</v>
      </c>
      <c r="B903" s="19" t="s">
        <v>1040</v>
      </c>
      <c r="C903" s="18" t="s">
        <v>24</v>
      </c>
      <c r="D903" s="18">
        <v>-1</v>
      </c>
      <c r="E903" s="18" t="s">
        <v>24</v>
      </c>
      <c r="F903" s="20" t="str">
        <f t="shared" si="19"/>
        <v>MANUAL</v>
      </c>
      <c r="G903" s="20">
        <f>IF($F$903="MANUAL",$D$903,IF($F$903="COMPUTED",$C$903,$E$903))</f>
        <v>-1</v>
      </c>
      <c r="H903" s="19" t="s">
        <v>1482</v>
      </c>
      <c r="I903" s="19" t="s">
        <v>1023</v>
      </c>
      <c r="J903" s="19" t="s">
        <v>21</v>
      </c>
      <c r="K903" s="19"/>
      <c r="L903" s="19" t="s">
        <v>1001</v>
      </c>
      <c r="M903" s="19" t="s">
        <v>2697</v>
      </c>
      <c r="N903">
        <v>4</v>
      </c>
    </row>
    <row r="904" spans="1:14" ht="12.75" customHeight="1" outlineLevel="3" x14ac:dyDescent="0.3">
      <c r="A904" s="19" t="s">
        <v>1042</v>
      </c>
      <c r="B904" s="19" t="s">
        <v>1043</v>
      </c>
      <c r="C904" s="18" t="s">
        <v>24</v>
      </c>
      <c r="D904" s="18">
        <v>0</v>
      </c>
      <c r="E904" s="18" t="s">
        <v>24</v>
      </c>
      <c r="F904" s="20" t="str">
        <f t="shared" si="19"/>
        <v>MANUAL</v>
      </c>
      <c r="G904" s="20">
        <f>IF($F$904="MANUAL",$D$904,IF($F$904="COMPUTED",$C$904,$E$904))</f>
        <v>0</v>
      </c>
      <c r="H904" s="19" t="s">
        <v>1483</v>
      </c>
      <c r="I904" s="19" t="s">
        <v>1023</v>
      </c>
      <c r="J904" s="19" t="s">
        <v>21</v>
      </c>
      <c r="K904" s="19"/>
      <c r="L904" s="19" t="s">
        <v>1001</v>
      </c>
      <c r="M904" s="19" t="s">
        <v>2698</v>
      </c>
      <c r="N904">
        <v>4</v>
      </c>
    </row>
    <row r="905" spans="1:14" ht="12.75" customHeight="1" outlineLevel="3" x14ac:dyDescent="0.3">
      <c r="A905" s="19" t="s">
        <v>1045</v>
      </c>
      <c r="B905" s="19" t="s">
        <v>1046</v>
      </c>
      <c r="C905" s="18" t="s">
        <v>24</v>
      </c>
      <c r="D905" s="18">
        <v>0</v>
      </c>
      <c r="E905" s="18" t="s">
        <v>24</v>
      </c>
      <c r="F905" s="20" t="str">
        <f t="shared" si="19"/>
        <v>MANUAL</v>
      </c>
      <c r="G905" s="20">
        <f>IF($F$905="MANUAL",$D$905,IF($F$905="COMPUTED",$C$905,$E$905))</f>
        <v>0</v>
      </c>
      <c r="H905" s="19" t="s">
        <v>1484</v>
      </c>
      <c r="I905" s="19" t="s">
        <v>1023</v>
      </c>
      <c r="J905" s="19" t="s">
        <v>21</v>
      </c>
      <c r="K905" s="19"/>
      <c r="L905" s="19" t="s">
        <v>1001</v>
      </c>
      <c r="M905" s="19" t="s">
        <v>2699</v>
      </c>
      <c r="N905">
        <v>4</v>
      </c>
    </row>
    <row r="906" spans="1:14" ht="12.75" customHeight="1" outlineLevel="2" x14ac:dyDescent="0.3">
      <c r="A906" s="19" t="s">
        <v>1048</v>
      </c>
      <c r="B906" s="19" t="s">
        <v>1049</v>
      </c>
      <c r="C906" s="18" t="s">
        <v>24</v>
      </c>
      <c r="D906" s="12" t="s">
        <v>1374</v>
      </c>
      <c r="E906" s="12" t="s">
        <v>24</v>
      </c>
      <c r="F906" s="18" t="s">
        <v>99</v>
      </c>
      <c r="G906" s="20" t="str">
        <f>IF($F$906="MANUAL",$D$906,IF($F$906="COMPUTED",$C$906,$E$906))</f>
        <v>box</v>
      </c>
      <c r="H906" s="19" t="s">
        <v>1485</v>
      </c>
      <c r="I906" s="19" t="s">
        <v>1049</v>
      </c>
      <c r="J906" s="19" t="s">
        <v>21</v>
      </c>
      <c r="K906" s="19"/>
      <c r="L906" s="19" t="s">
        <v>72</v>
      </c>
      <c r="M906" s="19" t="s">
        <v>2700</v>
      </c>
      <c r="N906">
        <v>3</v>
      </c>
    </row>
    <row r="907" spans="1:14" ht="12.75" customHeight="1" outlineLevel="3" x14ac:dyDescent="0.3">
      <c r="A907" s="19" t="s">
        <v>1051</v>
      </c>
      <c r="B907" s="19" t="s">
        <v>1052</v>
      </c>
      <c r="C907" s="18" t="str">
        <f>ColorCompution!C10</f>
        <v>#0b07db</v>
      </c>
      <c r="D907" s="12" t="s">
        <v>1376</v>
      </c>
      <c r="E907" s="12" t="s">
        <v>24</v>
      </c>
      <c r="F907" s="18" t="s">
        <v>70</v>
      </c>
      <c r="G907" s="20" t="str">
        <f>IF($F$907="MANUAL",$D$907,IF($F$907="COMPUTED",$C$907,$E$907))</f>
        <v>#0b07db</v>
      </c>
      <c r="H907" s="19" t="s">
        <v>1486</v>
      </c>
      <c r="I907" s="19" t="s">
        <v>1054</v>
      </c>
      <c r="J907" s="19"/>
      <c r="K907" s="19"/>
      <c r="L907" s="19" t="s">
        <v>72</v>
      </c>
      <c r="M907" s="19" t="s">
        <v>2701</v>
      </c>
      <c r="N907">
        <v>4</v>
      </c>
    </row>
    <row r="908" spans="1:14" ht="12.75" customHeight="1" outlineLevel="3" x14ac:dyDescent="0.3">
      <c r="A908" s="19" t="s">
        <v>1055</v>
      </c>
      <c r="B908" s="19" t="s">
        <v>1056</v>
      </c>
      <c r="C908" s="18" t="str">
        <f>ColorCompution!C9</f>
        <v>#07db0e</v>
      </c>
      <c r="D908" s="12" t="s">
        <v>1379</v>
      </c>
      <c r="E908" s="12" t="s">
        <v>24</v>
      </c>
      <c r="F908" s="18" t="s">
        <v>70</v>
      </c>
      <c r="G908" s="20" t="str">
        <f>IF($F$908="MANUAL",$D$908,IF($F$908="COMPUTED",$C$908,$E$908))</f>
        <v>#07db0e</v>
      </c>
      <c r="H908" s="19" t="s">
        <v>1487</v>
      </c>
      <c r="I908" s="19" t="s">
        <v>1054</v>
      </c>
      <c r="J908" s="19"/>
      <c r="K908" s="19"/>
      <c r="L908" s="19" t="s">
        <v>72</v>
      </c>
      <c r="M908" s="19" t="s">
        <v>2702</v>
      </c>
      <c r="N908">
        <v>4</v>
      </c>
    </row>
    <row r="909" spans="1:14" ht="12.75" customHeight="1" outlineLevel="3" x14ac:dyDescent="0.3">
      <c r="A909" s="19" t="s">
        <v>1058</v>
      </c>
      <c r="B909" s="19" t="s">
        <v>1059</v>
      </c>
      <c r="C909" s="18" t="str">
        <f>ColorCompution!C11</f>
        <v>#07db0e</v>
      </c>
      <c r="D909" s="12" t="s">
        <v>1379</v>
      </c>
      <c r="E909" s="12" t="s">
        <v>24</v>
      </c>
      <c r="F909" s="18" t="s">
        <v>70</v>
      </c>
      <c r="G909" s="20" t="str">
        <f>IF($F$909="MANUAL",$D$909,IF($F$909="COMPUTED",$C$909,$E$909))</f>
        <v>#07db0e</v>
      </c>
      <c r="H909" s="19" t="s">
        <v>1488</v>
      </c>
      <c r="I909" s="19" t="s">
        <v>1054</v>
      </c>
      <c r="J909" s="19"/>
      <c r="K909" s="19"/>
      <c r="L909" s="19" t="s">
        <v>72</v>
      </c>
      <c r="M909" s="19" t="s">
        <v>2703</v>
      </c>
      <c r="N909">
        <v>4</v>
      </c>
    </row>
    <row r="910" spans="1:14" ht="12.75" customHeight="1" outlineLevel="1" x14ac:dyDescent="0.3">
      <c r="A910" s="19" t="s">
        <v>358</v>
      </c>
      <c r="B910" s="19"/>
      <c r="C910" s="20"/>
      <c r="D910" s="18"/>
      <c r="E910" s="20"/>
      <c r="F910" s="20"/>
      <c r="G910" s="20"/>
      <c r="H910" s="19" t="s">
        <v>381</v>
      </c>
      <c r="I910" s="19"/>
      <c r="J910" s="19" t="s">
        <v>21</v>
      </c>
      <c r="K910" s="19" t="s">
        <v>1824</v>
      </c>
      <c r="L910" s="19" t="s">
        <v>77</v>
      </c>
      <c r="M910" s="19" t="s">
        <v>2704</v>
      </c>
      <c r="N910">
        <v>2</v>
      </c>
    </row>
    <row r="911" spans="1:14" ht="12.75" customHeight="1" outlineLevel="1" x14ac:dyDescent="0.3">
      <c r="A911" s="19" t="s">
        <v>360</v>
      </c>
      <c r="B911" s="19"/>
      <c r="C911" s="20"/>
      <c r="D911" s="18"/>
      <c r="E911" s="20"/>
      <c r="F911" s="20"/>
      <c r="G911" s="20"/>
      <c r="H911" s="19" t="s">
        <v>382</v>
      </c>
      <c r="I911" s="19"/>
      <c r="J911" s="19" t="s">
        <v>21</v>
      </c>
      <c r="K911" s="19" t="s">
        <v>1824</v>
      </c>
      <c r="L911" s="19" t="s">
        <v>77</v>
      </c>
      <c r="M911" s="19" t="s">
        <v>2705</v>
      </c>
      <c r="N911">
        <v>2</v>
      </c>
    </row>
    <row r="912" spans="1:14" ht="12.75" customHeight="1" outlineLevel="2" x14ac:dyDescent="0.3">
      <c r="A912" s="19" t="s">
        <v>257</v>
      </c>
      <c r="B912" s="19" t="s">
        <v>258</v>
      </c>
      <c r="C912" s="18">
        <f>mass_COMP05_MGO</f>
        <v>44500</v>
      </c>
      <c r="D912" s="18" t="s">
        <v>24</v>
      </c>
      <c r="E912" s="18" t="s">
        <v>24</v>
      </c>
      <c r="F912" s="18" t="s">
        <v>70</v>
      </c>
      <c r="G912" s="20">
        <f>IF($F$912="MANUAL",$D$912,IF($F$912="COMPUTED",$C$912,$E$912))</f>
        <v>44500</v>
      </c>
      <c r="H912" s="19" t="s">
        <v>383</v>
      </c>
      <c r="I912" s="19" t="s">
        <v>37</v>
      </c>
      <c r="J912" s="19"/>
      <c r="K912" s="19"/>
      <c r="L912" s="19" t="s">
        <v>72</v>
      </c>
      <c r="M912" s="19" t="s">
        <v>2706</v>
      </c>
      <c r="N912">
        <v>3</v>
      </c>
    </row>
    <row r="913" spans="1:14" ht="12.75" customHeight="1" outlineLevel="2" x14ac:dyDescent="0.3">
      <c r="A913" s="19" t="s">
        <v>259</v>
      </c>
      <c r="B913" s="19" t="s">
        <v>260</v>
      </c>
      <c r="C913" s="18">
        <f>mass_COMP05_MeOH</f>
        <v>32197.674418604653</v>
      </c>
      <c r="D913" s="18" t="s">
        <v>24</v>
      </c>
      <c r="E913" s="18" t="s">
        <v>24</v>
      </c>
      <c r="F913" s="18" t="s">
        <v>70</v>
      </c>
      <c r="G913" s="20">
        <f>IF($F$913="MANUAL",$D$913,IF($F$913="COMPUTED",$C$913,$E$913))</f>
        <v>32197.674418604653</v>
      </c>
      <c r="H913" s="19" t="s">
        <v>384</v>
      </c>
      <c r="I913" s="19" t="s">
        <v>37</v>
      </c>
      <c r="J913" s="19"/>
      <c r="K913" s="19"/>
      <c r="L913" s="19" t="s">
        <v>72</v>
      </c>
      <c r="M913" s="19" t="s">
        <v>2707</v>
      </c>
      <c r="N913">
        <v>3</v>
      </c>
    </row>
    <row r="914" spans="1:14" ht="12.75" customHeight="1" outlineLevel="2" x14ac:dyDescent="0.3">
      <c r="A914" s="19" t="s">
        <v>835</v>
      </c>
      <c r="B914" s="19" t="s">
        <v>836</v>
      </c>
      <c r="C914" s="18">
        <f>'Calculations - tank arrangement'!G49</f>
        <v>32197.674418604653</v>
      </c>
      <c r="D914" s="18" t="s">
        <v>24</v>
      </c>
      <c r="E914" s="18" t="s">
        <v>24</v>
      </c>
      <c r="F914" s="18" t="s">
        <v>70</v>
      </c>
      <c r="G914" s="20">
        <f>IF($F$914="MANUAL",$D$914,IF($F$914="COMPUTED",$C$914,$E$914))</f>
        <v>32197.674418604653</v>
      </c>
      <c r="H914" s="19" t="s">
        <v>911</v>
      </c>
      <c r="I914" s="19" t="s">
        <v>37</v>
      </c>
      <c r="J914" s="19"/>
      <c r="K914" s="19"/>
      <c r="L914" s="19" t="s">
        <v>72</v>
      </c>
      <c r="M914" s="19" t="s">
        <v>2708</v>
      </c>
      <c r="N914">
        <v>3</v>
      </c>
    </row>
    <row r="915" spans="1:14" ht="12.75" customHeight="1" outlineLevel="2" x14ac:dyDescent="0.3">
      <c r="A915" s="19" t="s">
        <v>639</v>
      </c>
      <c r="B915" s="19" t="s">
        <v>640</v>
      </c>
      <c r="C915" s="18">
        <v>44500</v>
      </c>
      <c r="D915" s="18" t="s">
        <v>24</v>
      </c>
      <c r="E915" s="18" t="s">
        <v>24</v>
      </c>
      <c r="F915" s="18" t="s">
        <v>70</v>
      </c>
      <c r="G915" s="20">
        <f>IF($F$915="MANUAL",$D$915,IF($F$915="COMPUTED",$C$915,$E$915))</f>
        <v>44500</v>
      </c>
      <c r="H915" s="19" t="s">
        <v>675</v>
      </c>
      <c r="I915" s="19" t="s">
        <v>636</v>
      </c>
      <c r="J915" s="19"/>
      <c r="K915" s="19"/>
      <c r="L915" s="19" t="s">
        <v>72</v>
      </c>
      <c r="M915" s="19" t="s">
        <v>2709</v>
      </c>
      <c r="N915">
        <v>3</v>
      </c>
    </row>
    <row r="916" spans="1:14" ht="12.75" customHeight="1" outlineLevel="2" x14ac:dyDescent="0.3">
      <c r="A916" s="19" t="s">
        <v>641</v>
      </c>
      <c r="B916" s="19" t="s">
        <v>642</v>
      </c>
      <c r="C916" s="18">
        <v>32197.67</v>
      </c>
      <c r="D916" s="18" t="s">
        <v>24</v>
      </c>
      <c r="E916" s="18" t="s">
        <v>24</v>
      </c>
      <c r="F916" s="18" t="s">
        <v>70</v>
      </c>
      <c r="G916" s="20">
        <f>IF($F$916="MANUAL",$D$916,IF($F$916="COMPUTED",$C$916,$E$916))</f>
        <v>32197.67</v>
      </c>
      <c r="H916" s="19" t="s">
        <v>676</v>
      </c>
      <c r="I916" s="19" t="s">
        <v>636</v>
      </c>
      <c r="J916" s="19"/>
      <c r="K916" s="19"/>
      <c r="L916" s="19" t="s">
        <v>72</v>
      </c>
      <c r="M916" s="19" t="s">
        <v>2710</v>
      </c>
      <c r="N916">
        <v>3</v>
      </c>
    </row>
    <row r="917" spans="1:14" ht="12.75" customHeight="1" outlineLevel="2" x14ac:dyDescent="0.3">
      <c r="A917" s="19" t="s">
        <v>820</v>
      </c>
      <c r="B917" s="19" t="s">
        <v>821</v>
      </c>
      <c r="C917" s="18">
        <v>32197.67</v>
      </c>
      <c r="D917" s="18" t="s">
        <v>24</v>
      </c>
      <c r="E917" s="18" t="s">
        <v>24</v>
      </c>
      <c r="F917" s="18" t="s">
        <v>70</v>
      </c>
      <c r="G917" s="20">
        <f>IF($F$917="MANUAL",$D$917,IF($F$917="COMPUTED",$C$917,$E$917))</f>
        <v>32197.67</v>
      </c>
      <c r="H917" s="19" t="s">
        <v>912</v>
      </c>
      <c r="I917" s="19" t="s">
        <v>636</v>
      </c>
      <c r="J917" s="19"/>
      <c r="K917" s="19"/>
      <c r="L917" s="19" t="s">
        <v>72</v>
      </c>
      <c r="M917" s="19" t="s">
        <v>2711</v>
      </c>
      <c r="N917">
        <v>3</v>
      </c>
    </row>
    <row r="918" spans="1:14" ht="12.75" customHeight="1" x14ac:dyDescent="0.3">
      <c r="A918" s="19" t="s">
        <v>385</v>
      </c>
      <c r="B918" s="19" t="s">
        <v>386</v>
      </c>
      <c r="C918" s="20"/>
      <c r="D918" s="20"/>
      <c r="E918" s="20"/>
      <c r="F918" s="20"/>
      <c r="G918" s="20"/>
      <c r="H918" s="19" t="s">
        <v>386</v>
      </c>
      <c r="I918" s="19"/>
      <c r="J918" s="19" t="s">
        <v>21</v>
      </c>
      <c r="K918" s="19" t="s">
        <v>54</v>
      </c>
      <c r="L918" s="19" t="s">
        <v>67</v>
      </c>
      <c r="M918" s="19" t="s">
        <v>2712</v>
      </c>
      <c r="N918">
        <v>1</v>
      </c>
    </row>
    <row r="919" spans="1:14" ht="12.75" customHeight="1" outlineLevel="1" x14ac:dyDescent="0.3">
      <c r="A919" s="19" t="s">
        <v>38</v>
      </c>
      <c r="B919" s="19" t="s">
        <v>39</v>
      </c>
      <c r="C919" s="18" t="s">
        <v>24</v>
      </c>
      <c r="D919" s="18">
        <v>0</v>
      </c>
      <c r="E919" s="18" t="s">
        <v>24</v>
      </c>
      <c r="F919" s="18" t="s">
        <v>99</v>
      </c>
      <c r="G919" s="20">
        <f>IF($F$919="MANUAL",$D$919,IF($F$919="COMPUTED",$C$919,$E$919))</f>
        <v>0</v>
      </c>
      <c r="H919" s="19" t="s">
        <v>1489</v>
      </c>
      <c r="I919" s="19" t="s">
        <v>40</v>
      </c>
      <c r="J919" s="19" t="s">
        <v>21</v>
      </c>
      <c r="K919" s="19"/>
      <c r="L919" s="19" t="s">
        <v>72</v>
      </c>
      <c r="M919" s="19" t="s">
        <v>2713</v>
      </c>
      <c r="N919">
        <v>2</v>
      </c>
    </row>
    <row r="920" spans="1:14" ht="12.75" customHeight="1" outlineLevel="1" x14ac:dyDescent="0.3">
      <c r="A920" s="19" t="s">
        <v>352</v>
      </c>
      <c r="B920" s="19" t="s">
        <v>353</v>
      </c>
      <c r="C920" s="18" t="s">
        <v>24</v>
      </c>
      <c r="D920" s="18">
        <v>30</v>
      </c>
      <c r="E920" s="18" t="s">
        <v>24</v>
      </c>
      <c r="F920" s="18" t="s">
        <v>99</v>
      </c>
      <c r="G920" s="20">
        <f>IF($F$920="MANUAL",$D$920,IF($F$920="COMPUTED",$C$920,$E$920))</f>
        <v>30</v>
      </c>
      <c r="H920" s="19" t="s">
        <v>387</v>
      </c>
      <c r="I920" s="19" t="s">
        <v>355</v>
      </c>
      <c r="J920" s="19" t="s">
        <v>21</v>
      </c>
      <c r="K920" s="19"/>
      <c r="L920" s="19" t="s">
        <v>72</v>
      </c>
      <c r="M920" s="19" t="s">
        <v>2714</v>
      </c>
      <c r="N920">
        <v>2</v>
      </c>
    </row>
    <row r="921" spans="1:14" ht="12.75" customHeight="1" outlineLevel="1" x14ac:dyDescent="0.3">
      <c r="A921" s="19" t="s">
        <v>68</v>
      </c>
      <c r="B921" s="19"/>
      <c r="C921" s="20"/>
      <c r="D921" s="20"/>
      <c r="E921" s="20"/>
      <c r="F921" s="20"/>
      <c r="G921" s="20"/>
      <c r="H921" s="19"/>
      <c r="I921" s="19"/>
      <c r="J921" s="19"/>
      <c r="K921" s="19"/>
      <c r="L921" s="19" t="s">
        <v>69</v>
      </c>
      <c r="M921" s="19" t="s">
        <v>2715</v>
      </c>
      <c r="N921">
        <v>2</v>
      </c>
    </row>
    <row r="922" spans="1:14" ht="12.75" customHeight="1" outlineLevel="2" x14ac:dyDescent="0.3">
      <c r="A922" s="19" t="s">
        <v>51</v>
      </c>
      <c r="B922" s="19" t="s">
        <v>23</v>
      </c>
      <c r="C922" s="18" t="s">
        <v>24</v>
      </c>
      <c r="D922" s="18">
        <v>28</v>
      </c>
      <c r="E922" s="18" t="s">
        <v>24</v>
      </c>
      <c r="F922" s="18" t="s">
        <v>99</v>
      </c>
      <c r="G922" s="20">
        <f>IF($F$922="MANUAL",$D$922,IF($F$922="COMPUTED",$C$922,$E$922))</f>
        <v>28</v>
      </c>
      <c r="H922" s="19" t="s">
        <v>388</v>
      </c>
      <c r="I922" s="19" t="s">
        <v>25</v>
      </c>
      <c r="J922" s="19" t="s">
        <v>21</v>
      </c>
      <c r="K922" s="19"/>
      <c r="L922" s="19" t="s">
        <v>72</v>
      </c>
      <c r="M922" s="19" t="s">
        <v>2716</v>
      </c>
      <c r="N922">
        <v>3</v>
      </c>
    </row>
    <row r="923" spans="1:14" ht="12.75" customHeight="1" outlineLevel="2" x14ac:dyDescent="0.3">
      <c r="A923" s="19" t="s">
        <v>52</v>
      </c>
      <c r="B923" s="19" t="s">
        <v>26</v>
      </c>
      <c r="C923" s="18" t="s">
        <v>24</v>
      </c>
      <c r="D923" s="18">
        <v>5</v>
      </c>
      <c r="E923" s="18" t="s">
        <v>24</v>
      </c>
      <c r="F923" s="18" t="s">
        <v>99</v>
      </c>
      <c r="G923" s="20">
        <f>IF($F$923="MANUAL",$D$923,IF($F$923="COMPUTED",$C$923,$E$923))</f>
        <v>5</v>
      </c>
      <c r="H923" s="19" t="s">
        <v>389</v>
      </c>
      <c r="I923" s="19" t="s">
        <v>27</v>
      </c>
      <c r="J923" s="19" t="s">
        <v>21</v>
      </c>
      <c r="K923" s="19"/>
      <c r="L923" s="19" t="s">
        <v>72</v>
      </c>
      <c r="M923" s="19" t="s">
        <v>2717</v>
      </c>
      <c r="N923">
        <v>3</v>
      </c>
    </row>
    <row r="924" spans="1:14" ht="12.75" customHeight="1" outlineLevel="2" x14ac:dyDescent="0.3">
      <c r="A924" s="19" t="s">
        <v>753</v>
      </c>
      <c r="B924" s="19" t="s">
        <v>754</v>
      </c>
      <c r="C924" s="18" t="s">
        <v>24</v>
      </c>
      <c r="D924" s="18">
        <v>1.8</v>
      </c>
      <c r="E924" s="18" t="s">
        <v>24</v>
      </c>
      <c r="F924" s="18" t="s">
        <v>99</v>
      </c>
      <c r="G924" s="20">
        <f>IF($F$924="MANUAL",$D$924,IF($F$924="COMPUTED",$C$924,$E$924))</f>
        <v>1.8</v>
      </c>
      <c r="H924" s="19" t="s">
        <v>758</v>
      </c>
      <c r="I924" s="19" t="s">
        <v>756</v>
      </c>
      <c r="J924" s="19" t="s">
        <v>21</v>
      </c>
      <c r="K924" s="19"/>
      <c r="L924" s="19" t="s">
        <v>72</v>
      </c>
      <c r="M924" s="19" t="s">
        <v>2718</v>
      </c>
      <c r="N924">
        <v>3</v>
      </c>
    </row>
    <row r="925" spans="1:14" ht="12.75" customHeight="1" outlineLevel="3" x14ac:dyDescent="0.3">
      <c r="A925" s="19" t="s">
        <v>711</v>
      </c>
      <c r="B925" s="19" t="s">
        <v>241</v>
      </c>
      <c r="C925" s="18">
        <f>CoG_z9_MGO</f>
        <v>1.8</v>
      </c>
      <c r="D925" s="18">
        <v>1.796</v>
      </c>
      <c r="E925" s="18" t="s">
        <v>24</v>
      </c>
      <c r="F925" s="18" t="s">
        <v>70</v>
      </c>
      <c r="G925" s="20">
        <f>IF($F$925="MANUAL",$D$925,IF($F$925="COMPUTED",$C$925,$E$925))</f>
        <v>1.8</v>
      </c>
      <c r="H925" s="19" t="s">
        <v>775</v>
      </c>
      <c r="I925" s="19" t="s">
        <v>29</v>
      </c>
      <c r="J925" s="19"/>
      <c r="K925" s="19"/>
      <c r="L925" s="19" t="s">
        <v>72</v>
      </c>
      <c r="M925" s="19" t="s">
        <v>2719</v>
      </c>
      <c r="N925">
        <v>4</v>
      </c>
    </row>
    <row r="926" spans="1:14" ht="12.75" customHeight="1" outlineLevel="3" x14ac:dyDescent="0.3">
      <c r="A926" s="19" t="s">
        <v>713</v>
      </c>
      <c r="B926" s="19" t="s">
        <v>243</v>
      </c>
      <c r="C926" s="18">
        <f>CoG_z9_MeOH</f>
        <v>1.8753064798598951</v>
      </c>
      <c r="D926" s="18">
        <v>1.796</v>
      </c>
      <c r="E926" s="18" t="s">
        <v>24</v>
      </c>
      <c r="F926" s="18" t="s">
        <v>70</v>
      </c>
      <c r="G926" s="20">
        <f>IF($F$926="MANUAL",$D$926,IF($F$926="COMPUTED",$C$926,$E$926))</f>
        <v>1.8753064798598951</v>
      </c>
      <c r="H926" s="19" t="s">
        <v>776</v>
      </c>
      <c r="I926" s="19" t="s">
        <v>29</v>
      </c>
      <c r="J926" s="19"/>
      <c r="K926" s="19"/>
      <c r="L926" s="19" t="s">
        <v>72</v>
      </c>
      <c r="M926" s="19" t="s">
        <v>2720</v>
      </c>
      <c r="N926">
        <v>4</v>
      </c>
    </row>
    <row r="927" spans="1:14" ht="12.75" customHeight="1" outlineLevel="3" x14ac:dyDescent="0.3">
      <c r="A927" s="19" t="s">
        <v>817</v>
      </c>
      <c r="B927" s="19" t="s">
        <v>818</v>
      </c>
      <c r="C927" s="18">
        <f>CoG_z9_FullMeOH</f>
        <v>1.8753064798598951</v>
      </c>
      <c r="D927" s="18" t="s">
        <v>24</v>
      </c>
      <c r="E927" s="18" t="s">
        <v>24</v>
      </c>
      <c r="F927" s="18" t="s">
        <v>70</v>
      </c>
      <c r="G927" s="20">
        <f>IF($F$927="MANUAL",$D$927,IF($F$927="COMPUTED",$C$927,$E$927))</f>
        <v>1.8753064798598951</v>
      </c>
      <c r="H927" s="19" t="s">
        <v>913</v>
      </c>
      <c r="I927" s="19" t="s">
        <v>29</v>
      </c>
      <c r="J927" s="19"/>
      <c r="K927" s="19"/>
      <c r="L927" s="19" t="s">
        <v>72</v>
      </c>
      <c r="M927" s="19" t="s">
        <v>2721</v>
      </c>
      <c r="N927">
        <v>4</v>
      </c>
    </row>
    <row r="928" spans="1:14" ht="12.75" customHeight="1" outlineLevel="1" x14ac:dyDescent="0.3">
      <c r="A928" s="19" t="s">
        <v>994</v>
      </c>
      <c r="B928" s="19"/>
      <c r="C928" s="20"/>
      <c r="D928" s="20"/>
      <c r="E928" s="20"/>
      <c r="F928" s="20"/>
      <c r="G928" s="20"/>
      <c r="H928" s="19"/>
      <c r="I928" s="19"/>
      <c r="J928" s="19"/>
      <c r="K928" s="19"/>
      <c r="L928" s="19" t="s">
        <v>69</v>
      </c>
      <c r="M928" s="19" t="s">
        <v>2722</v>
      </c>
      <c r="N928">
        <v>2</v>
      </c>
    </row>
    <row r="929" spans="1:14" ht="12.75" customHeight="1" outlineLevel="2" x14ac:dyDescent="0.3">
      <c r="A929" s="19" t="s">
        <v>1919</v>
      </c>
      <c r="B929" s="19" t="s">
        <v>995</v>
      </c>
      <c r="C929" s="20"/>
      <c r="D929" s="19"/>
      <c r="E929" s="19"/>
      <c r="F929" s="18" t="s">
        <v>99</v>
      </c>
      <c r="G929" s="20"/>
      <c r="H929" s="19" t="s">
        <v>1490</v>
      </c>
      <c r="I929" s="19" t="s">
        <v>995</v>
      </c>
      <c r="J929" s="19" t="s">
        <v>21</v>
      </c>
      <c r="K929" s="19"/>
      <c r="L929" s="19" t="s">
        <v>997</v>
      </c>
      <c r="M929" s="19" t="s">
        <v>2723</v>
      </c>
      <c r="N929">
        <v>3</v>
      </c>
    </row>
    <row r="930" spans="1:14" ht="12.75" customHeight="1" outlineLevel="3" x14ac:dyDescent="0.3">
      <c r="A930" s="19" t="s">
        <v>998</v>
      </c>
      <c r="B930" s="19" t="s">
        <v>999</v>
      </c>
      <c r="C930" s="18" t="s">
        <v>24</v>
      </c>
      <c r="D930" s="18">
        <v>28</v>
      </c>
      <c r="E930" s="18" t="s">
        <v>24</v>
      </c>
      <c r="F930" s="20" t="str">
        <f>$F$929</f>
        <v>MANUAL</v>
      </c>
      <c r="G930" s="20">
        <f>IF($F$930="MANUAL",$D$930,IF($F$930="COMPUTED",$C$930,$E$930))</f>
        <v>28</v>
      </c>
      <c r="H930" s="19" t="s">
        <v>1491</v>
      </c>
      <c r="I930" s="19" t="s">
        <v>1921</v>
      </c>
      <c r="J930" s="19" t="s">
        <v>21</v>
      </c>
      <c r="K930" s="19"/>
      <c r="L930" s="19" t="s">
        <v>1001</v>
      </c>
      <c r="M930" s="19" t="s">
        <v>2724</v>
      </c>
      <c r="N930">
        <v>4</v>
      </c>
    </row>
    <row r="931" spans="1:14" ht="12.75" customHeight="1" outlineLevel="3" x14ac:dyDescent="0.3">
      <c r="A931" s="19" t="s">
        <v>1002</v>
      </c>
      <c r="B931" s="19" t="s">
        <v>1003</v>
      </c>
      <c r="C931" s="18" t="s">
        <v>24</v>
      </c>
      <c r="D931" s="18">
        <v>5</v>
      </c>
      <c r="E931" s="18" t="s">
        <v>24</v>
      </c>
      <c r="F931" s="20" t="str">
        <f>$F$929</f>
        <v>MANUAL</v>
      </c>
      <c r="G931" s="20">
        <f>IF($F$931="MANUAL",$D$931,IF($F$931="COMPUTED",$C$931,$E$931))</f>
        <v>5</v>
      </c>
      <c r="H931" s="19" t="s">
        <v>1492</v>
      </c>
      <c r="I931" s="19" t="s">
        <v>1923</v>
      </c>
      <c r="J931" s="19" t="s">
        <v>21</v>
      </c>
      <c r="K931" s="19"/>
      <c r="L931" s="19" t="s">
        <v>1001</v>
      </c>
      <c r="M931" s="19" t="s">
        <v>2725</v>
      </c>
      <c r="N931">
        <v>4</v>
      </c>
    </row>
    <row r="932" spans="1:14" ht="12.75" customHeight="1" outlineLevel="3" x14ac:dyDescent="0.3">
      <c r="A932" s="19" t="s">
        <v>1005</v>
      </c>
      <c r="B932" s="19" t="s">
        <v>1006</v>
      </c>
      <c r="C932" s="18" t="s">
        <v>24</v>
      </c>
      <c r="D932" s="18">
        <v>1.8</v>
      </c>
      <c r="E932" s="18" t="s">
        <v>24</v>
      </c>
      <c r="F932" s="20" t="str">
        <f>$F$929</f>
        <v>MANUAL</v>
      </c>
      <c r="G932" s="20">
        <f>IF($F$932="MANUAL",$D$932,IF($F$932="COMPUTED",$C$932,$E$932))</f>
        <v>1.8</v>
      </c>
      <c r="H932" s="19" t="s">
        <v>1493</v>
      </c>
      <c r="I932" s="19" t="s">
        <v>1925</v>
      </c>
      <c r="J932" s="19" t="s">
        <v>21</v>
      </c>
      <c r="K932" s="19"/>
      <c r="L932" s="19" t="s">
        <v>1001</v>
      </c>
      <c r="M932" s="19" t="s">
        <v>2726</v>
      </c>
      <c r="N932">
        <v>4</v>
      </c>
    </row>
    <row r="933" spans="1:14" ht="12.75" customHeight="1" outlineLevel="2" x14ac:dyDescent="0.3">
      <c r="A933" s="19" t="s">
        <v>1008</v>
      </c>
      <c r="B933" s="19" t="s">
        <v>1009</v>
      </c>
      <c r="C933" s="18" t="s">
        <v>24</v>
      </c>
      <c r="D933" s="18">
        <v>3</v>
      </c>
      <c r="E933" s="18" t="s">
        <v>24</v>
      </c>
      <c r="F933" s="18" t="s">
        <v>99</v>
      </c>
      <c r="G933" s="20">
        <f>IF($F$933="MANUAL",$D$933,IF($F$933="COMPUTED",$C$933,$E$933))</f>
        <v>3</v>
      </c>
      <c r="H933" s="19" t="s">
        <v>1494</v>
      </c>
      <c r="I933" s="19" t="s">
        <v>1011</v>
      </c>
      <c r="J933" s="19" t="s">
        <v>21</v>
      </c>
      <c r="K933" s="19"/>
      <c r="L933" s="19" t="s">
        <v>72</v>
      </c>
      <c r="M933" s="19" t="s">
        <v>2727</v>
      </c>
      <c r="N933">
        <v>3</v>
      </c>
    </row>
    <row r="934" spans="1:14" ht="12.75" customHeight="1" outlineLevel="2" x14ac:dyDescent="0.3">
      <c r="A934" s="19" t="s">
        <v>1012</v>
      </c>
      <c r="B934" s="19" t="s">
        <v>1013</v>
      </c>
      <c r="C934" s="18" t="s">
        <v>24</v>
      </c>
      <c r="D934" s="18">
        <v>2.8</v>
      </c>
      <c r="E934" s="18" t="s">
        <v>24</v>
      </c>
      <c r="F934" s="18" t="s">
        <v>99</v>
      </c>
      <c r="G934" s="20">
        <f>IF($F$934="MANUAL",$D$934,IF($F$934="COMPUTED",$C$934,$E$934))</f>
        <v>2.8</v>
      </c>
      <c r="H934" s="19" t="s">
        <v>1495</v>
      </c>
      <c r="I934" s="19" t="s">
        <v>1015</v>
      </c>
      <c r="J934" s="19" t="s">
        <v>21</v>
      </c>
      <c r="K934" s="19"/>
      <c r="L934" s="19" t="s">
        <v>72</v>
      </c>
      <c r="M934" s="19" t="s">
        <v>2728</v>
      </c>
      <c r="N934">
        <v>3</v>
      </c>
    </row>
    <row r="935" spans="1:14" ht="12.75" customHeight="1" outlineLevel="2" x14ac:dyDescent="0.3">
      <c r="A935" s="19" t="s">
        <v>989</v>
      </c>
      <c r="B935" s="19" t="s">
        <v>32</v>
      </c>
      <c r="C935" s="18" t="s">
        <v>24</v>
      </c>
      <c r="D935" s="18">
        <v>4.2</v>
      </c>
      <c r="E935" s="18" t="s">
        <v>24</v>
      </c>
      <c r="F935" s="18" t="s">
        <v>99</v>
      </c>
      <c r="G935" s="20">
        <f>IF($F$935="MANUAL",$D$935,IF($F$935="COMPUTED",$C$935,$E$935))</f>
        <v>4.2</v>
      </c>
      <c r="H935" s="19" t="s">
        <v>1496</v>
      </c>
      <c r="I935" s="19" t="s">
        <v>33</v>
      </c>
      <c r="J935" s="19" t="s">
        <v>21</v>
      </c>
      <c r="K935" s="19"/>
      <c r="L935" s="19" t="s">
        <v>72</v>
      </c>
      <c r="M935" s="19" t="s">
        <v>2729</v>
      </c>
      <c r="N935">
        <v>3</v>
      </c>
    </row>
    <row r="936" spans="1:14" ht="12.75" customHeight="1" outlineLevel="2" x14ac:dyDescent="0.3">
      <c r="A936" s="19" t="s">
        <v>1017</v>
      </c>
      <c r="B936" s="19" t="s">
        <v>1018</v>
      </c>
      <c r="C936" s="20"/>
      <c r="D936" s="19"/>
      <c r="E936" s="19"/>
      <c r="F936" s="18" t="s">
        <v>99</v>
      </c>
      <c r="G936" s="20"/>
      <c r="H936" s="19" t="s">
        <v>1497</v>
      </c>
      <c r="I936" s="19" t="s">
        <v>1018</v>
      </c>
      <c r="J936" s="19" t="s">
        <v>21</v>
      </c>
      <c r="K936" s="19"/>
      <c r="L936" s="19" t="s">
        <v>997</v>
      </c>
      <c r="M936" s="19" t="s">
        <v>2730</v>
      </c>
      <c r="N936">
        <v>3</v>
      </c>
    </row>
    <row r="937" spans="1:14" ht="12.75" customHeight="1" outlineLevel="3" x14ac:dyDescent="0.3">
      <c r="A937" s="19" t="s">
        <v>1020</v>
      </c>
      <c r="B937" s="19" t="s">
        <v>1021</v>
      </c>
      <c r="C937" s="18" t="s">
        <v>24</v>
      </c>
      <c r="D937" s="18">
        <v>0</v>
      </c>
      <c r="E937" s="18" t="s">
        <v>24</v>
      </c>
      <c r="F937" s="20" t="str">
        <f t="shared" ref="F937:F945" si="20">$F$936</f>
        <v>MANUAL</v>
      </c>
      <c r="G937" s="20">
        <f>IF($F$937="MANUAL",$D$937,IF($F$937="COMPUTED",$C$937,$E$937))</f>
        <v>0</v>
      </c>
      <c r="H937" s="19" t="s">
        <v>1498</v>
      </c>
      <c r="I937" s="19" t="s">
        <v>1023</v>
      </c>
      <c r="J937" s="19" t="s">
        <v>21</v>
      </c>
      <c r="K937" s="19"/>
      <c r="L937" s="19" t="s">
        <v>1001</v>
      </c>
      <c r="M937" s="19" t="s">
        <v>2731</v>
      </c>
      <c r="N937">
        <v>4</v>
      </c>
    </row>
    <row r="938" spans="1:14" ht="12.75" customHeight="1" outlineLevel="3" x14ac:dyDescent="0.3">
      <c r="A938" s="19" t="s">
        <v>1024</v>
      </c>
      <c r="B938" s="19" t="s">
        <v>1025</v>
      </c>
      <c r="C938" s="18" t="s">
        <v>24</v>
      </c>
      <c r="D938" s="18">
        <v>0</v>
      </c>
      <c r="E938" s="18" t="s">
        <v>24</v>
      </c>
      <c r="F938" s="20" t="str">
        <f t="shared" si="20"/>
        <v>MANUAL</v>
      </c>
      <c r="G938" s="20">
        <f>IF($F$938="MANUAL",$D$938,IF($F$938="COMPUTED",$C$938,$E$938))</f>
        <v>0</v>
      </c>
      <c r="H938" s="19" t="s">
        <v>1499</v>
      </c>
      <c r="I938" s="19" t="s">
        <v>1023</v>
      </c>
      <c r="J938" s="19" t="s">
        <v>21</v>
      </c>
      <c r="K938" s="19"/>
      <c r="L938" s="19" t="s">
        <v>1001</v>
      </c>
      <c r="M938" s="19" t="s">
        <v>2732</v>
      </c>
      <c r="N938">
        <v>4</v>
      </c>
    </row>
    <row r="939" spans="1:14" ht="12.75" customHeight="1" outlineLevel="3" x14ac:dyDescent="0.3">
      <c r="A939" s="19" t="s">
        <v>1027</v>
      </c>
      <c r="B939" s="19" t="s">
        <v>1028</v>
      </c>
      <c r="C939" s="18" t="s">
        <v>24</v>
      </c>
      <c r="D939" s="18">
        <v>1</v>
      </c>
      <c r="E939" s="18" t="s">
        <v>24</v>
      </c>
      <c r="F939" s="20" t="str">
        <f t="shared" si="20"/>
        <v>MANUAL</v>
      </c>
      <c r="G939" s="20">
        <f>IF($F$939="MANUAL",$D$939,IF($F$939="COMPUTED",$C$939,$E$939))</f>
        <v>1</v>
      </c>
      <c r="H939" s="19" t="s">
        <v>1500</v>
      </c>
      <c r="I939" s="19" t="s">
        <v>1023</v>
      </c>
      <c r="J939" s="19" t="s">
        <v>21</v>
      </c>
      <c r="K939" s="19"/>
      <c r="L939" s="19" t="s">
        <v>1001</v>
      </c>
      <c r="M939" s="19" t="s">
        <v>2733</v>
      </c>
      <c r="N939">
        <v>4</v>
      </c>
    </row>
    <row r="940" spans="1:14" ht="12.75" customHeight="1" outlineLevel="3" x14ac:dyDescent="0.3">
      <c r="A940" s="19" t="s">
        <v>1030</v>
      </c>
      <c r="B940" s="19" t="s">
        <v>1031</v>
      </c>
      <c r="C940" s="18" t="s">
        <v>24</v>
      </c>
      <c r="D940" s="18">
        <v>0</v>
      </c>
      <c r="E940" s="18" t="s">
        <v>24</v>
      </c>
      <c r="F940" s="20" t="str">
        <f t="shared" si="20"/>
        <v>MANUAL</v>
      </c>
      <c r="G940" s="20">
        <f>IF($F$940="MANUAL",$D$940,IF($F$940="COMPUTED",$C$940,$E$940))</f>
        <v>0</v>
      </c>
      <c r="H940" s="19" t="s">
        <v>1501</v>
      </c>
      <c r="I940" s="19" t="s">
        <v>1023</v>
      </c>
      <c r="J940" s="19" t="s">
        <v>21</v>
      </c>
      <c r="K940" s="19"/>
      <c r="L940" s="19" t="s">
        <v>1001</v>
      </c>
      <c r="M940" s="19" t="s">
        <v>2734</v>
      </c>
      <c r="N940">
        <v>4</v>
      </c>
    </row>
    <row r="941" spans="1:14" ht="12.75" customHeight="1" outlineLevel="3" x14ac:dyDescent="0.3">
      <c r="A941" s="19" t="s">
        <v>1033</v>
      </c>
      <c r="B941" s="19" t="s">
        <v>1034</v>
      </c>
      <c r="C941" s="18" t="s">
        <v>24</v>
      </c>
      <c r="D941" s="18">
        <v>1</v>
      </c>
      <c r="E941" s="18" t="s">
        <v>24</v>
      </c>
      <c r="F941" s="20" t="str">
        <f t="shared" si="20"/>
        <v>MANUAL</v>
      </c>
      <c r="G941" s="20">
        <f>IF($F$941="MANUAL",$D$941,IF($F$941="COMPUTED",$C$941,$E$941))</f>
        <v>1</v>
      </c>
      <c r="H941" s="19" t="s">
        <v>1502</v>
      </c>
      <c r="I941" s="19" t="s">
        <v>1023</v>
      </c>
      <c r="J941" s="19" t="s">
        <v>21</v>
      </c>
      <c r="K941" s="19"/>
      <c r="L941" s="19" t="s">
        <v>1001</v>
      </c>
      <c r="M941" s="19" t="s">
        <v>2735</v>
      </c>
      <c r="N941">
        <v>4</v>
      </c>
    </row>
    <row r="942" spans="1:14" ht="12.75" customHeight="1" outlineLevel="3" x14ac:dyDescent="0.3">
      <c r="A942" s="19" t="s">
        <v>1036</v>
      </c>
      <c r="B942" s="19" t="s">
        <v>1037</v>
      </c>
      <c r="C942" s="18" t="s">
        <v>24</v>
      </c>
      <c r="D942" s="18">
        <v>0</v>
      </c>
      <c r="E942" s="18" t="s">
        <v>24</v>
      </c>
      <c r="F942" s="20" t="str">
        <f t="shared" si="20"/>
        <v>MANUAL</v>
      </c>
      <c r="G942" s="20">
        <f>IF($F$942="MANUAL",$D$942,IF($F$942="COMPUTED",$C$942,$E$942))</f>
        <v>0</v>
      </c>
      <c r="H942" s="19" t="s">
        <v>1503</v>
      </c>
      <c r="I942" s="19" t="s">
        <v>1023</v>
      </c>
      <c r="J942" s="19" t="s">
        <v>21</v>
      </c>
      <c r="K942" s="19"/>
      <c r="L942" s="19" t="s">
        <v>1001</v>
      </c>
      <c r="M942" s="19" t="s">
        <v>2736</v>
      </c>
      <c r="N942">
        <v>4</v>
      </c>
    </row>
    <row r="943" spans="1:14" ht="12.75" customHeight="1" outlineLevel="3" x14ac:dyDescent="0.3">
      <c r="A943" s="19" t="s">
        <v>1039</v>
      </c>
      <c r="B943" s="19" t="s">
        <v>1040</v>
      </c>
      <c r="C943" s="18" t="s">
        <v>24</v>
      </c>
      <c r="D943" s="18">
        <v>-1</v>
      </c>
      <c r="E943" s="18" t="s">
        <v>24</v>
      </c>
      <c r="F943" s="20" t="str">
        <f t="shared" si="20"/>
        <v>MANUAL</v>
      </c>
      <c r="G943" s="20">
        <f>IF($F$943="MANUAL",$D$943,IF($F$943="COMPUTED",$C$943,$E$943))</f>
        <v>-1</v>
      </c>
      <c r="H943" s="19" t="s">
        <v>1504</v>
      </c>
      <c r="I943" s="19" t="s">
        <v>1023</v>
      </c>
      <c r="J943" s="19" t="s">
        <v>21</v>
      </c>
      <c r="K943" s="19"/>
      <c r="L943" s="19" t="s">
        <v>1001</v>
      </c>
      <c r="M943" s="19" t="s">
        <v>2737</v>
      </c>
      <c r="N943">
        <v>4</v>
      </c>
    </row>
    <row r="944" spans="1:14" ht="12.75" customHeight="1" outlineLevel="3" x14ac:dyDescent="0.3">
      <c r="A944" s="19" t="s">
        <v>1042</v>
      </c>
      <c r="B944" s="19" t="s">
        <v>1043</v>
      </c>
      <c r="C944" s="18" t="s">
        <v>24</v>
      </c>
      <c r="D944" s="18">
        <v>0</v>
      </c>
      <c r="E944" s="18" t="s">
        <v>24</v>
      </c>
      <c r="F944" s="20" t="str">
        <f t="shared" si="20"/>
        <v>MANUAL</v>
      </c>
      <c r="G944" s="20">
        <f>IF($F$944="MANUAL",$D$944,IF($F$944="COMPUTED",$C$944,$E$944))</f>
        <v>0</v>
      </c>
      <c r="H944" s="19" t="s">
        <v>1505</v>
      </c>
      <c r="I944" s="19" t="s">
        <v>1023</v>
      </c>
      <c r="J944" s="19" t="s">
        <v>21</v>
      </c>
      <c r="K944" s="19"/>
      <c r="L944" s="19" t="s">
        <v>1001</v>
      </c>
      <c r="M944" s="19" t="s">
        <v>2738</v>
      </c>
      <c r="N944">
        <v>4</v>
      </c>
    </row>
    <row r="945" spans="1:14" ht="12.75" customHeight="1" outlineLevel="3" x14ac:dyDescent="0.3">
      <c r="A945" s="19" t="s">
        <v>1045</v>
      </c>
      <c r="B945" s="19" t="s">
        <v>1046</v>
      </c>
      <c r="C945" s="18" t="s">
        <v>24</v>
      </c>
      <c r="D945" s="18">
        <v>0</v>
      </c>
      <c r="E945" s="18" t="s">
        <v>24</v>
      </c>
      <c r="F945" s="20" t="str">
        <f t="shared" si="20"/>
        <v>MANUAL</v>
      </c>
      <c r="G945" s="20">
        <f>IF($F$945="MANUAL",$D$945,IF($F$945="COMPUTED",$C$945,$E$945))</f>
        <v>0</v>
      </c>
      <c r="H945" s="19" t="s">
        <v>1506</v>
      </c>
      <c r="I945" s="19" t="s">
        <v>1023</v>
      </c>
      <c r="J945" s="19" t="s">
        <v>21</v>
      </c>
      <c r="K945" s="19"/>
      <c r="L945" s="19" t="s">
        <v>1001</v>
      </c>
      <c r="M945" s="19" t="s">
        <v>2739</v>
      </c>
      <c r="N945">
        <v>4</v>
      </c>
    </row>
    <row r="946" spans="1:14" ht="12.75" customHeight="1" outlineLevel="2" x14ac:dyDescent="0.3">
      <c r="A946" s="19" t="s">
        <v>1048</v>
      </c>
      <c r="B946" s="19" t="s">
        <v>1049</v>
      </c>
      <c r="C946" s="18" t="s">
        <v>24</v>
      </c>
      <c r="D946" s="12" t="s">
        <v>1374</v>
      </c>
      <c r="E946" s="12" t="s">
        <v>24</v>
      </c>
      <c r="F946" s="18" t="s">
        <v>99</v>
      </c>
      <c r="G946" s="20" t="str">
        <f>IF($F$946="MANUAL",$D$946,IF($F$946="COMPUTED",$C$946,$E$946))</f>
        <v>box</v>
      </c>
      <c r="H946" s="19" t="s">
        <v>1507</v>
      </c>
      <c r="I946" s="19" t="s">
        <v>1049</v>
      </c>
      <c r="J946" s="19" t="s">
        <v>21</v>
      </c>
      <c r="K946" s="19"/>
      <c r="L946" s="19" t="s">
        <v>72</v>
      </c>
      <c r="M946" s="19" t="s">
        <v>2740</v>
      </c>
      <c r="N946">
        <v>3</v>
      </c>
    </row>
    <row r="947" spans="1:14" ht="12.75" customHeight="1" outlineLevel="3" x14ac:dyDescent="0.3">
      <c r="A947" s="19" t="s">
        <v>1051</v>
      </c>
      <c r="B947" s="19" t="s">
        <v>1052</v>
      </c>
      <c r="C947" s="18" t="str">
        <f>ColorCompution!D10</f>
        <v>#ffffff</v>
      </c>
      <c r="D947" s="12" t="s">
        <v>24</v>
      </c>
      <c r="E947" s="12" t="s">
        <v>24</v>
      </c>
      <c r="F947" s="18" t="s">
        <v>70</v>
      </c>
      <c r="G947" s="20" t="str">
        <f>IF($F$947="MANUAL",$D$947,IF($F$947="COMPUTED",$C$947,$E$947))</f>
        <v>#ffffff</v>
      </c>
      <c r="H947" s="19" t="s">
        <v>1509</v>
      </c>
      <c r="I947" s="19" t="s">
        <v>1054</v>
      </c>
      <c r="J947" s="19"/>
      <c r="K947" s="19"/>
      <c r="L947" s="19" t="s">
        <v>72</v>
      </c>
      <c r="M947" s="19" t="s">
        <v>2741</v>
      </c>
      <c r="N947">
        <v>4</v>
      </c>
    </row>
    <row r="948" spans="1:14" ht="12.75" customHeight="1" outlineLevel="3" x14ac:dyDescent="0.3">
      <c r="A948" s="19" t="s">
        <v>1055</v>
      </c>
      <c r="B948" s="19" t="s">
        <v>1056</v>
      </c>
      <c r="C948" s="18" t="str">
        <f>ColorCompution!D9</f>
        <v>#07db0e</v>
      </c>
      <c r="D948" s="12" t="s">
        <v>24</v>
      </c>
      <c r="E948" s="12" t="s">
        <v>24</v>
      </c>
      <c r="F948" s="18" t="s">
        <v>70</v>
      </c>
      <c r="G948" s="20" t="str">
        <f>IF($F$948="MANUAL",$D$948,IF($F$948="COMPUTED",$C$948,$E$948))</f>
        <v>#07db0e</v>
      </c>
      <c r="H948" s="19" t="s">
        <v>1510</v>
      </c>
      <c r="I948" s="19" t="s">
        <v>1054</v>
      </c>
      <c r="J948" s="19"/>
      <c r="K948" s="19"/>
      <c r="L948" s="19" t="s">
        <v>72</v>
      </c>
      <c r="M948" s="19" t="s">
        <v>2742</v>
      </c>
      <c r="N948">
        <v>4</v>
      </c>
    </row>
    <row r="949" spans="1:14" ht="12.75" customHeight="1" outlineLevel="3" x14ac:dyDescent="0.3">
      <c r="A949" s="19" t="s">
        <v>1058</v>
      </c>
      <c r="B949" s="19" t="s">
        <v>1059</v>
      </c>
      <c r="C949" s="18" t="str">
        <f>ColorCompution!D11</f>
        <v>#07db0e</v>
      </c>
      <c r="D949" s="12" t="s">
        <v>24</v>
      </c>
      <c r="E949" s="12" t="s">
        <v>24</v>
      </c>
      <c r="F949" s="18" t="s">
        <v>70</v>
      </c>
      <c r="G949" s="20" t="str">
        <f>IF($F$949="MANUAL",$D$949,IF($F$949="COMPUTED",$C$949,$E$949))</f>
        <v>#07db0e</v>
      </c>
      <c r="H949" s="19" t="s">
        <v>1511</v>
      </c>
      <c r="I949" s="19" t="s">
        <v>1054</v>
      </c>
      <c r="J949" s="19"/>
      <c r="K949" s="19"/>
      <c r="L949" s="19" t="s">
        <v>72</v>
      </c>
      <c r="M949" s="19" t="s">
        <v>2743</v>
      </c>
      <c r="N949">
        <v>4</v>
      </c>
    </row>
    <row r="950" spans="1:14" ht="12.75" customHeight="1" outlineLevel="1" x14ac:dyDescent="0.3">
      <c r="A950" s="19" t="s">
        <v>620</v>
      </c>
      <c r="B950" s="19"/>
      <c r="C950" s="20"/>
      <c r="D950" s="18"/>
      <c r="E950" s="20"/>
      <c r="F950" s="20"/>
      <c r="G950" s="20"/>
      <c r="H950" s="19" t="s">
        <v>631</v>
      </c>
      <c r="I950" s="19"/>
      <c r="J950" s="19" t="s">
        <v>21</v>
      </c>
      <c r="K950" s="19" t="s">
        <v>1824</v>
      </c>
      <c r="L950" s="19" t="s">
        <v>77</v>
      </c>
      <c r="M950" s="19" t="s">
        <v>2744</v>
      </c>
      <c r="N950">
        <v>2</v>
      </c>
    </row>
    <row r="951" spans="1:14" ht="12.75" customHeight="1" outlineLevel="1" x14ac:dyDescent="0.3">
      <c r="A951" s="19" t="s">
        <v>358</v>
      </c>
      <c r="B951" s="19"/>
      <c r="C951" s="20"/>
      <c r="D951" s="18"/>
      <c r="E951" s="20"/>
      <c r="F951" s="20"/>
      <c r="G951" s="20"/>
      <c r="H951" s="19" t="s">
        <v>390</v>
      </c>
      <c r="I951" s="19"/>
      <c r="J951" s="19" t="s">
        <v>21</v>
      </c>
      <c r="K951" s="19" t="s">
        <v>1824</v>
      </c>
      <c r="L951" s="19" t="s">
        <v>77</v>
      </c>
      <c r="M951" s="19" t="s">
        <v>2745</v>
      </c>
      <c r="N951">
        <v>2</v>
      </c>
    </row>
    <row r="952" spans="1:14" ht="12.75" customHeight="1" outlineLevel="2" x14ac:dyDescent="0.3">
      <c r="A952" s="19" t="s">
        <v>257</v>
      </c>
      <c r="B952" s="19" t="s">
        <v>258</v>
      </c>
      <c r="C952" s="18">
        <f>mass_COMP09_MGO</f>
        <v>0</v>
      </c>
      <c r="D952" s="18" t="s">
        <v>24</v>
      </c>
      <c r="E952" s="18" t="s">
        <v>24</v>
      </c>
      <c r="F952" s="18" t="s">
        <v>70</v>
      </c>
      <c r="G952" s="20">
        <f>IF($F$952="MANUAL",$D$952,IF($F$952="COMPUTED",$C$952,$E$952))</f>
        <v>0</v>
      </c>
      <c r="H952" s="19" t="s">
        <v>391</v>
      </c>
      <c r="I952" s="19" t="s">
        <v>37</v>
      </c>
      <c r="J952" s="19"/>
      <c r="K952" s="19"/>
      <c r="L952" s="19" t="s">
        <v>72</v>
      </c>
      <c r="M952" s="19" t="s">
        <v>2746</v>
      </c>
      <c r="N952">
        <v>3</v>
      </c>
    </row>
    <row r="953" spans="1:14" ht="12.75" customHeight="1" outlineLevel="2" x14ac:dyDescent="0.3">
      <c r="A953" s="19" t="s">
        <v>259</v>
      </c>
      <c r="B953" s="19" t="s">
        <v>260</v>
      </c>
      <c r="C953" s="18">
        <f>mass_COMP09_MeOH</f>
        <v>19918.60465116279</v>
      </c>
      <c r="D953" s="18" t="s">
        <v>24</v>
      </c>
      <c r="E953" s="18" t="s">
        <v>24</v>
      </c>
      <c r="F953" s="18" t="s">
        <v>70</v>
      </c>
      <c r="G953" s="20">
        <f>IF($F$953="MANUAL",$D$953,IF($F$953="COMPUTED",$C$953,$E$953))</f>
        <v>19918.60465116279</v>
      </c>
      <c r="H953" s="19" t="s">
        <v>392</v>
      </c>
      <c r="I953" s="19" t="s">
        <v>37</v>
      </c>
      <c r="J953" s="19"/>
      <c r="K953" s="19"/>
      <c r="L953" s="19" t="s">
        <v>72</v>
      </c>
      <c r="M953" s="19" t="s">
        <v>2747</v>
      </c>
      <c r="N953">
        <v>3</v>
      </c>
    </row>
    <row r="954" spans="1:14" ht="12.75" customHeight="1" outlineLevel="2" x14ac:dyDescent="0.3">
      <c r="A954" s="19" t="s">
        <v>835</v>
      </c>
      <c r="B954" s="19" t="s">
        <v>836</v>
      </c>
      <c r="C954" s="18">
        <f>'Calculations - tank arrangement'!K49</f>
        <v>19918.60465116279</v>
      </c>
      <c r="D954" s="18" t="s">
        <v>24</v>
      </c>
      <c r="E954" s="18" t="s">
        <v>24</v>
      </c>
      <c r="F954" s="18" t="s">
        <v>70</v>
      </c>
      <c r="G954" s="20">
        <f>IF($F$954="MANUAL",$D$954,IF($F$954="COMPUTED",$C$954,$E$954))</f>
        <v>19918.60465116279</v>
      </c>
      <c r="H954" s="19" t="s">
        <v>914</v>
      </c>
      <c r="I954" s="19" t="s">
        <v>37</v>
      </c>
      <c r="J954" s="19"/>
      <c r="K954" s="19"/>
      <c r="L954" s="19" t="s">
        <v>72</v>
      </c>
      <c r="M954" s="19" t="s">
        <v>2748</v>
      </c>
      <c r="N954">
        <v>3</v>
      </c>
    </row>
    <row r="955" spans="1:14" ht="12.75" customHeight="1" outlineLevel="2" x14ac:dyDescent="0.3">
      <c r="A955" s="19" t="s">
        <v>639</v>
      </c>
      <c r="B955" s="19" t="s">
        <v>640</v>
      </c>
      <c r="C955" s="18">
        <v>0</v>
      </c>
      <c r="D955" s="18" t="s">
        <v>24</v>
      </c>
      <c r="E955" s="18" t="s">
        <v>24</v>
      </c>
      <c r="F955" s="18" t="s">
        <v>70</v>
      </c>
      <c r="G955" s="20">
        <f>IF($F$955="MANUAL",$D$955,IF($F$955="COMPUTED",$C$955,$E$955))</f>
        <v>0</v>
      </c>
      <c r="H955" s="19" t="s">
        <v>677</v>
      </c>
      <c r="I955" s="19" t="s">
        <v>636</v>
      </c>
      <c r="J955" s="19"/>
      <c r="K955" s="19"/>
      <c r="L955" s="19" t="s">
        <v>72</v>
      </c>
      <c r="M955" s="19" t="s">
        <v>2749</v>
      </c>
      <c r="N955">
        <v>3</v>
      </c>
    </row>
    <row r="956" spans="1:14" ht="12.75" customHeight="1" outlineLevel="2" x14ac:dyDescent="0.3">
      <c r="A956" s="19" t="s">
        <v>641</v>
      </c>
      <c r="B956" s="19" t="s">
        <v>642</v>
      </c>
      <c r="C956" s="18">
        <v>19918.599999999999</v>
      </c>
      <c r="D956" s="18" t="s">
        <v>24</v>
      </c>
      <c r="E956" s="18" t="s">
        <v>24</v>
      </c>
      <c r="F956" s="18" t="s">
        <v>70</v>
      </c>
      <c r="G956" s="20">
        <f>IF($F$956="MANUAL",$D$956,IF($F$956="COMPUTED",$C$956,$E$956))</f>
        <v>19918.599999999999</v>
      </c>
      <c r="H956" s="19" t="s">
        <v>678</v>
      </c>
      <c r="I956" s="19" t="s">
        <v>636</v>
      </c>
      <c r="J956" s="19"/>
      <c r="K956" s="19"/>
      <c r="L956" s="19" t="s">
        <v>72</v>
      </c>
      <c r="M956" s="19" t="s">
        <v>2750</v>
      </c>
      <c r="N956">
        <v>3</v>
      </c>
    </row>
    <row r="957" spans="1:14" ht="12.75" customHeight="1" outlineLevel="2" x14ac:dyDescent="0.3">
      <c r="A957" s="19" t="s">
        <v>820</v>
      </c>
      <c r="B957" s="19" t="s">
        <v>821</v>
      </c>
      <c r="C957" s="18">
        <v>19918.599999999999</v>
      </c>
      <c r="D957" s="18" t="s">
        <v>24</v>
      </c>
      <c r="E957" s="18" t="s">
        <v>24</v>
      </c>
      <c r="F957" s="18" t="s">
        <v>70</v>
      </c>
      <c r="G957" s="20">
        <f>IF($F$957="MANUAL",$D$957,IF($F$957="COMPUTED",$C$957,$E$957))</f>
        <v>19918.599999999999</v>
      </c>
      <c r="H957" s="19" t="s">
        <v>915</v>
      </c>
      <c r="I957" s="19" t="s">
        <v>636</v>
      </c>
      <c r="J957" s="19"/>
      <c r="K957" s="19"/>
      <c r="L957" s="19" t="s">
        <v>72</v>
      </c>
      <c r="M957" s="19" t="s">
        <v>2751</v>
      </c>
      <c r="N957">
        <v>3</v>
      </c>
    </row>
    <row r="958" spans="1:14" ht="12.75" customHeight="1" x14ac:dyDescent="0.3">
      <c r="A958" s="19" t="s">
        <v>393</v>
      </c>
      <c r="B958" s="19" t="s">
        <v>394</v>
      </c>
      <c r="C958" s="20"/>
      <c r="D958" s="20"/>
      <c r="E958" s="20"/>
      <c r="F958" s="20"/>
      <c r="G958" s="20"/>
      <c r="H958" s="19" t="s">
        <v>394</v>
      </c>
      <c r="I958" s="19"/>
      <c r="J958" s="19" t="s">
        <v>21</v>
      </c>
      <c r="K958" s="19" t="s">
        <v>54</v>
      </c>
      <c r="L958" s="19" t="s">
        <v>67</v>
      </c>
      <c r="M958" s="19" t="s">
        <v>2752</v>
      </c>
      <c r="N958">
        <v>1</v>
      </c>
    </row>
    <row r="959" spans="1:14" ht="12.75" customHeight="1" outlineLevel="1" x14ac:dyDescent="0.3">
      <c r="A959" s="19" t="s">
        <v>38</v>
      </c>
      <c r="B959" s="19" t="s">
        <v>39</v>
      </c>
      <c r="C959" s="18" t="s">
        <v>24</v>
      </c>
      <c r="D959" s="18">
        <v>0</v>
      </c>
      <c r="E959" s="18" t="s">
        <v>24</v>
      </c>
      <c r="F959" s="18" t="s">
        <v>99</v>
      </c>
      <c r="G959" s="20">
        <f>IF($F$959="MANUAL",$D$959,IF($F$959="COMPUTED",$C$959,$E$959))</f>
        <v>0</v>
      </c>
      <c r="H959" s="19" t="s">
        <v>1512</v>
      </c>
      <c r="I959" s="19" t="s">
        <v>40</v>
      </c>
      <c r="J959" s="19" t="s">
        <v>21</v>
      </c>
      <c r="K959" s="19"/>
      <c r="L959" s="19" t="s">
        <v>72</v>
      </c>
      <c r="M959" s="19" t="s">
        <v>2753</v>
      </c>
      <c r="N959">
        <v>2</v>
      </c>
    </row>
    <row r="960" spans="1:14" ht="12.75" customHeight="1" outlineLevel="1" x14ac:dyDescent="0.3">
      <c r="A960" s="19" t="s">
        <v>352</v>
      </c>
      <c r="B960" s="19" t="s">
        <v>353</v>
      </c>
      <c r="C960" s="18" t="s">
        <v>24</v>
      </c>
      <c r="D960" s="18">
        <v>45</v>
      </c>
      <c r="E960" s="18" t="s">
        <v>24</v>
      </c>
      <c r="F960" s="18" t="s">
        <v>99</v>
      </c>
      <c r="G960" s="20">
        <f>IF($F$960="MANUAL",$D$960,IF($F$960="COMPUTED",$C$960,$E$960))</f>
        <v>45</v>
      </c>
      <c r="H960" s="19" t="s">
        <v>395</v>
      </c>
      <c r="I960" s="19" t="s">
        <v>355</v>
      </c>
      <c r="J960" s="19" t="s">
        <v>21</v>
      </c>
      <c r="K960" s="19"/>
      <c r="L960" s="19" t="s">
        <v>72</v>
      </c>
      <c r="M960" s="19" t="s">
        <v>2754</v>
      </c>
      <c r="N960">
        <v>2</v>
      </c>
    </row>
    <row r="961" spans="1:14" ht="12.75" customHeight="1" outlineLevel="1" x14ac:dyDescent="0.3">
      <c r="A961" s="19" t="s">
        <v>68</v>
      </c>
      <c r="B961" s="19"/>
      <c r="C961" s="20"/>
      <c r="D961" s="20"/>
      <c r="E961" s="20"/>
      <c r="F961" s="20"/>
      <c r="G961" s="20"/>
      <c r="H961" s="19"/>
      <c r="I961" s="19"/>
      <c r="J961" s="19"/>
      <c r="K961" s="19"/>
      <c r="L961" s="19" t="s">
        <v>69</v>
      </c>
      <c r="M961" s="19" t="s">
        <v>2755</v>
      </c>
      <c r="N961">
        <v>2</v>
      </c>
    </row>
    <row r="962" spans="1:14" ht="12.75" customHeight="1" outlineLevel="2" x14ac:dyDescent="0.3">
      <c r="A962" s="19" t="s">
        <v>51</v>
      </c>
      <c r="B962" s="19" t="s">
        <v>23</v>
      </c>
      <c r="C962" s="18" t="s">
        <v>24</v>
      </c>
      <c r="D962" s="18">
        <v>27</v>
      </c>
      <c r="E962" s="18" t="s">
        <v>24</v>
      </c>
      <c r="F962" s="18" t="s">
        <v>99</v>
      </c>
      <c r="G962" s="20">
        <f>IF($F$962="MANUAL",$D$962,IF($F$962="COMPUTED",$C$962,$E$962))</f>
        <v>27</v>
      </c>
      <c r="H962" s="19" t="s">
        <v>396</v>
      </c>
      <c r="I962" s="19" t="s">
        <v>25</v>
      </c>
      <c r="J962" s="19" t="s">
        <v>21</v>
      </c>
      <c r="K962" s="19"/>
      <c r="L962" s="19" t="s">
        <v>72</v>
      </c>
      <c r="M962" s="19" t="s">
        <v>2756</v>
      </c>
      <c r="N962">
        <v>3</v>
      </c>
    </row>
    <row r="963" spans="1:14" ht="12.75" customHeight="1" outlineLevel="2" x14ac:dyDescent="0.3">
      <c r="A963" s="19" t="s">
        <v>52</v>
      </c>
      <c r="B963" s="19" t="s">
        <v>26</v>
      </c>
      <c r="C963" s="18" t="s">
        <v>24</v>
      </c>
      <c r="D963" s="18">
        <v>-5</v>
      </c>
      <c r="E963" s="18" t="s">
        <v>24</v>
      </c>
      <c r="F963" s="18" t="s">
        <v>99</v>
      </c>
      <c r="G963" s="20">
        <f>IF($F$963="MANUAL",$D$963,IF($F$963="COMPUTED",$C$963,$E$963))</f>
        <v>-5</v>
      </c>
      <c r="H963" s="19" t="s">
        <v>397</v>
      </c>
      <c r="I963" s="19" t="s">
        <v>27</v>
      </c>
      <c r="J963" s="19" t="s">
        <v>21</v>
      </c>
      <c r="K963" s="19"/>
      <c r="L963" s="19" t="s">
        <v>72</v>
      </c>
      <c r="M963" s="19" t="s">
        <v>2757</v>
      </c>
      <c r="N963">
        <v>3</v>
      </c>
    </row>
    <row r="964" spans="1:14" ht="12.75" customHeight="1" outlineLevel="2" x14ac:dyDescent="0.3">
      <c r="A964" s="19" t="s">
        <v>753</v>
      </c>
      <c r="B964" s="19" t="s">
        <v>754</v>
      </c>
      <c r="C964" s="18" t="s">
        <v>24</v>
      </c>
      <c r="D964" s="18">
        <v>1.8</v>
      </c>
      <c r="E964" s="18" t="s">
        <v>24</v>
      </c>
      <c r="F964" s="18" t="s">
        <v>99</v>
      </c>
      <c r="G964" s="20">
        <f>IF($F$964="MANUAL",$D$964,IF($F$964="COMPUTED",$C$964,$E$964))</f>
        <v>1.8</v>
      </c>
      <c r="H964" s="19" t="s">
        <v>759</v>
      </c>
      <c r="I964" s="19" t="s">
        <v>756</v>
      </c>
      <c r="J964" s="19" t="s">
        <v>21</v>
      </c>
      <c r="K964" s="19"/>
      <c r="L964" s="19" t="s">
        <v>72</v>
      </c>
      <c r="M964" s="19" t="s">
        <v>2758</v>
      </c>
      <c r="N964">
        <v>3</v>
      </c>
    </row>
    <row r="965" spans="1:14" ht="12.75" customHeight="1" outlineLevel="3" x14ac:dyDescent="0.3">
      <c r="A965" s="19" t="s">
        <v>711</v>
      </c>
      <c r="B965" s="19" t="s">
        <v>241</v>
      </c>
      <c r="C965" s="18">
        <f>CoG_z10_MGO</f>
        <v>1.8</v>
      </c>
      <c r="D965" s="18">
        <v>1.798</v>
      </c>
      <c r="E965" s="18" t="s">
        <v>24</v>
      </c>
      <c r="F965" s="18" t="s">
        <v>70</v>
      </c>
      <c r="G965" s="20">
        <f>IF($F$965="MANUAL",$D$965,IF($F$965="COMPUTED",$C$965,$E$965))</f>
        <v>1.8</v>
      </c>
      <c r="H965" s="19" t="s">
        <v>777</v>
      </c>
      <c r="I965" s="19" t="s">
        <v>29</v>
      </c>
      <c r="J965" s="19"/>
      <c r="K965" s="19"/>
      <c r="L965" s="19" t="s">
        <v>72</v>
      </c>
      <c r="M965" s="19" t="s">
        <v>2759</v>
      </c>
      <c r="N965">
        <v>4</v>
      </c>
    </row>
    <row r="966" spans="1:14" ht="12.75" customHeight="1" outlineLevel="3" x14ac:dyDescent="0.3">
      <c r="A966" s="19" t="s">
        <v>713</v>
      </c>
      <c r="B966" s="19" t="s">
        <v>243</v>
      </c>
      <c r="C966" s="18">
        <f>CoG_z10_MeOH</f>
        <v>1.8514970059880238</v>
      </c>
      <c r="D966" s="18">
        <v>1.798</v>
      </c>
      <c r="E966" s="18" t="s">
        <v>24</v>
      </c>
      <c r="F966" s="18" t="s">
        <v>70</v>
      </c>
      <c r="G966" s="20">
        <f>IF($F$966="MANUAL",$D$966,IF($F$966="COMPUTED",$C$966,$E$966))</f>
        <v>1.8514970059880238</v>
      </c>
      <c r="H966" s="19" t="s">
        <v>778</v>
      </c>
      <c r="I966" s="19" t="s">
        <v>29</v>
      </c>
      <c r="J966" s="19"/>
      <c r="K966" s="19"/>
      <c r="L966" s="19" t="s">
        <v>72</v>
      </c>
      <c r="M966" s="19" t="s">
        <v>2760</v>
      </c>
      <c r="N966">
        <v>4</v>
      </c>
    </row>
    <row r="967" spans="1:14" ht="12.75" customHeight="1" outlineLevel="3" x14ac:dyDescent="0.3">
      <c r="A967" s="19" t="s">
        <v>817</v>
      </c>
      <c r="B967" s="19" t="s">
        <v>818</v>
      </c>
      <c r="C967" s="18">
        <f>CoG_z10_FullMeOH</f>
        <v>1.8514970059880238</v>
      </c>
      <c r="D967" s="18" t="s">
        <v>24</v>
      </c>
      <c r="E967" s="18" t="s">
        <v>24</v>
      </c>
      <c r="F967" s="18" t="s">
        <v>70</v>
      </c>
      <c r="G967" s="20">
        <f>IF($F$967="MANUAL",$D$967,IF($F$967="COMPUTED",$C$967,$E$967))</f>
        <v>1.8514970059880238</v>
      </c>
      <c r="H967" s="19" t="s">
        <v>916</v>
      </c>
      <c r="I967" s="19" t="s">
        <v>29</v>
      </c>
      <c r="J967" s="19"/>
      <c r="K967" s="19"/>
      <c r="L967" s="19" t="s">
        <v>72</v>
      </c>
      <c r="M967" s="19" t="s">
        <v>2761</v>
      </c>
      <c r="N967">
        <v>4</v>
      </c>
    </row>
    <row r="968" spans="1:14" ht="12.75" customHeight="1" outlineLevel="1" x14ac:dyDescent="0.3">
      <c r="A968" s="19" t="s">
        <v>994</v>
      </c>
      <c r="B968" s="19"/>
      <c r="C968" s="20"/>
      <c r="D968" s="20"/>
      <c r="E968" s="20"/>
      <c r="F968" s="20"/>
      <c r="G968" s="20"/>
      <c r="H968" s="19"/>
      <c r="I968" s="19"/>
      <c r="J968" s="19"/>
      <c r="K968" s="19"/>
      <c r="L968" s="19" t="s">
        <v>69</v>
      </c>
      <c r="M968" s="19" t="s">
        <v>2762</v>
      </c>
      <c r="N968">
        <v>2</v>
      </c>
    </row>
    <row r="969" spans="1:14" ht="12.75" customHeight="1" outlineLevel="2" x14ac:dyDescent="0.3">
      <c r="A969" s="19" t="s">
        <v>1919</v>
      </c>
      <c r="B969" s="19" t="s">
        <v>995</v>
      </c>
      <c r="C969" s="20"/>
      <c r="D969" s="19"/>
      <c r="E969" s="19"/>
      <c r="F969" s="18" t="s">
        <v>99</v>
      </c>
      <c r="G969" s="20"/>
      <c r="H969" s="19" t="s">
        <v>1513</v>
      </c>
      <c r="I969" s="19" t="s">
        <v>995</v>
      </c>
      <c r="J969" s="19" t="s">
        <v>21</v>
      </c>
      <c r="K969" s="19"/>
      <c r="L969" s="19" t="s">
        <v>997</v>
      </c>
      <c r="M969" s="19" t="s">
        <v>2763</v>
      </c>
      <c r="N969">
        <v>3</v>
      </c>
    </row>
    <row r="970" spans="1:14" ht="12.75" customHeight="1" outlineLevel="3" x14ac:dyDescent="0.3">
      <c r="A970" s="19" t="s">
        <v>998</v>
      </c>
      <c r="B970" s="19" t="s">
        <v>999</v>
      </c>
      <c r="C970" s="18" t="s">
        <v>24</v>
      </c>
      <c r="D970" s="18">
        <v>27</v>
      </c>
      <c r="E970" s="18" t="s">
        <v>24</v>
      </c>
      <c r="F970" s="20" t="str">
        <f>$F$969</f>
        <v>MANUAL</v>
      </c>
      <c r="G970" s="20">
        <f>IF($F$970="MANUAL",$D$970,IF($F$970="COMPUTED",$C$970,$E$970))</f>
        <v>27</v>
      </c>
      <c r="H970" s="19" t="s">
        <v>1514</v>
      </c>
      <c r="I970" s="19" t="s">
        <v>1921</v>
      </c>
      <c r="J970" s="19" t="s">
        <v>21</v>
      </c>
      <c r="K970" s="19"/>
      <c r="L970" s="19" t="s">
        <v>1001</v>
      </c>
      <c r="M970" s="19" t="s">
        <v>2764</v>
      </c>
      <c r="N970">
        <v>4</v>
      </c>
    </row>
    <row r="971" spans="1:14" ht="12.75" customHeight="1" outlineLevel="3" x14ac:dyDescent="0.3">
      <c r="A971" s="19" t="s">
        <v>1002</v>
      </c>
      <c r="B971" s="19" t="s">
        <v>1003</v>
      </c>
      <c r="C971" s="18" t="s">
        <v>24</v>
      </c>
      <c r="D971" s="18">
        <v>-5</v>
      </c>
      <c r="E971" s="18" t="s">
        <v>24</v>
      </c>
      <c r="F971" s="20" t="str">
        <f>$F$969</f>
        <v>MANUAL</v>
      </c>
      <c r="G971" s="20">
        <f>IF($F$971="MANUAL",$D$971,IF($F$971="COMPUTED",$C$971,$E$971))</f>
        <v>-5</v>
      </c>
      <c r="H971" s="19" t="s">
        <v>1515</v>
      </c>
      <c r="I971" s="19" t="s">
        <v>1923</v>
      </c>
      <c r="J971" s="19" t="s">
        <v>21</v>
      </c>
      <c r="K971" s="19"/>
      <c r="L971" s="19" t="s">
        <v>1001</v>
      </c>
      <c r="M971" s="19" t="s">
        <v>2765</v>
      </c>
      <c r="N971">
        <v>4</v>
      </c>
    </row>
    <row r="972" spans="1:14" ht="12.75" customHeight="1" outlineLevel="3" x14ac:dyDescent="0.3">
      <c r="A972" s="19" t="s">
        <v>1005</v>
      </c>
      <c r="B972" s="19" t="s">
        <v>1006</v>
      </c>
      <c r="C972" s="18" t="s">
        <v>24</v>
      </c>
      <c r="D972" s="18">
        <v>1.8</v>
      </c>
      <c r="E972" s="18" t="s">
        <v>24</v>
      </c>
      <c r="F972" s="20" t="str">
        <f>$F$969</f>
        <v>MANUAL</v>
      </c>
      <c r="G972" s="20">
        <f>IF($F$972="MANUAL",$D$972,IF($F$972="COMPUTED",$C$972,$E$972))</f>
        <v>1.8</v>
      </c>
      <c r="H972" s="19" t="s">
        <v>1516</v>
      </c>
      <c r="I972" s="19" t="s">
        <v>1925</v>
      </c>
      <c r="J972" s="19" t="s">
        <v>21</v>
      </c>
      <c r="K972" s="19"/>
      <c r="L972" s="19" t="s">
        <v>1001</v>
      </c>
      <c r="M972" s="19" t="s">
        <v>2766</v>
      </c>
      <c r="N972">
        <v>4</v>
      </c>
    </row>
    <row r="973" spans="1:14" ht="12.75" customHeight="1" outlineLevel="2" x14ac:dyDescent="0.3">
      <c r="A973" s="19" t="s">
        <v>1008</v>
      </c>
      <c r="B973" s="19" t="s">
        <v>1009</v>
      </c>
      <c r="C973" s="18" t="s">
        <v>24</v>
      </c>
      <c r="D973" s="18">
        <v>3</v>
      </c>
      <c r="E973" s="18" t="s">
        <v>24</v>
      </c>
      <c r="F973" s="18" t="s">
        <v>99</v>
      </c>
      <c r="G973" s="20">
        <f>IF($F$973="MANUAL",$D$973,IF($F$973="COMPUTED",$C$973,$E$973))</f>
        <v>3</v>
      </c>
      <c r="H973" s="19" t="s">
        <v>1517</v>
      </c>
      <c r="I973" s="19" t="s">
        <v>1011</v>
      </c>
      <c r="J973" s="19" t="s">
        <v>21</v>
      </c>
      <c r="K973" s="19"/>
      <c r="L973" s="19" t="s">
        <v>72</v>
      </c>
      <c r="M973" s="19" t="s">
        <v>2767</v>
      </c>
      <c r="N973">
        <v>3</v>
      </c>
    </row>
    <row r="974" spans="1:14" ht="12.75" customHeight="1" outlineLevel="2" x14ac:dyDescent="0.3">
      <c r="A974" s="19" t="s">
        <v>1012</v>
      </c>
      <c r="B974" s="19" t="s">
        <v>1013</v>
      </c>
      <c r="C974" s="18" t="s">
        <v>24</v>
      </c>
      <c r="D974" s="18">
        <v>2.8</v>
      </c>
      <c r="E974" s="18" t="s">
        <v>24</v>
      </c>
      <c r="F974" s="18" t="s">
        <v>99</v>
      </c>
      <c r="G974" s="20">
        <f>IF($F$974="MANUAL",$D$974,IF($F$974="COMPUTED",$C$974,$E$974))</f>
        <v>2.8</v>
      </c>
      <c r="H974" s="19" t="s">
        <v>1518</v>
      </c>
      <c r="I974" s="19" t="s">
        <v>1015</v>
      </c>
      <c r="J974" s="19" t="s">
        <v>21</v>
      </c>
      <c r="K974" s="19"/>
      <c r="L974" s="19" t="s">
        <v>72</v>
      </c>
      <c r="M974" s="19" t="s">
        <v>2768</v>
      </c>
      <c r="N974">
        <v>3</v>
      </c>
    </row>
    <row r="975" spans="1:14" ht="12.75" customHeight="1" outlineLevel="2" x14ac:dyDescent="0.3">
      <c r="A975" s="19" t="s">
        <v>989</v>
      </c>
      <c r="B975" s="19" t="s">
        <v>32</v>
      </c>
      <c r="C975" s="18" t="s">
        <v>24</v>
      </c>
      <c r="D975" s="18">
        <v>6</v>
      </c>
      <c r="E975" s="18" t="s">
        <v>24</v>
      </c>
      <c r="F975" s="18" t="s">
        <v>99</v>
      </c>
      <c r="G975" s="20">
        <f>IF($F$975="MANUAL",$D$975,IF($F$975="COMPUTED",$C$975,$E$975))</f>
        <v>6</v>
      </c>
      <c r="H975" s="19" t="s">
        <v>1519</v>
      </c>
      <c r="I975" s="19" t="s">
        <v>33</v>
      </c>
      <c r="J975" s="19" t="s">
        <v>21</v>
      </c>
      <c r="K975" s="19"/>
      <c r="L975" s="19" t="s">
        <v>72</v>
      </c>
      <c r="M975" s="19" t="s">
        <v>2769</v>
      </c>
      <c r="N975">
        <v>3</v>
      </c>
    </row>
    <row r="976" spans="1:14" ht="12.75" customHeight="1" outlineLevel="2" x14ac:dyDescent="0.3">
      <c r="A976" s="19" t="s">
        <v>1017</v>
      </c>
      <c r="B976" s="19" t="s">
        <v>1018</v>
      </c>
      <c r="C976" s="20"/>
      <c r="D976" s="19"/>
      <c r="E976" s="19"/>
      <c r="F976" s="18" t="s">
        <v>99</v>
      </c>
      <c r="G976" s="20"/>
      <c r="H976" s="19" t="s">
        <v>1520</v>
      </c>
      <c r="I976" s="19" t="s">
        <v>1018</v>
      </c>
      <c r="J976" s="19" t="s">
        <v>21</v>
      </c>
      <c r="K976" s="19"/>
      <c r="L976" s="19" t="s">
        <v>997</v>
      </c>
      <c r="M976" s="19" t="s">
        <v>2770</v>
      </c>
      <c r="N976">
        <v>3</v>
      </c>
    </row>
    <row r="977" spans="1:14" ht="12.75" customHeight="1" outlineLevel="3" x14ac:dyDescent="0.3">
      <c r="A977" s="19" t="s">
        <v>1020</v>
      </c>
      <c r="B977" s="19" t="s">
        <v>1021</v>
      </c>
      <c r="C977" s="18" t="s">
        <v>24</v>
      </c>
      <c r="D977" s="18">
        <v>0</v>
      </c>
      <c r="E977" s="18" t="s">
        <v>24</v>
      </c>
      <c r="F977" s="20" t="str">
        <f t="shared" ref="F977:F985" si="21">$F$976</f>
        <v>MANUAL</v>
      </c>
      <c r="G977" s="20">
        <f>IF($F$977="MANUAL",$D$977,IF($F$977="COMPUTED",$C$977,$E$977))</f>
        <v>0</v>
      </c>
      <c r="H977" s="19" t="s">
        <v>1521</v>
      </c>
      <c r="I977" s="19" t="s">
        <v>1023</v>
      </c>
      <c r="J977" s="19" t="s">
        <v>21</v>
      </c>
      <c r="K977" s="19"/>
      <c r="L977" s="19" t="s">
        <v>1001</v>
      </c>
      <c r="M977" s="19" t="s">
        <v>2771</v>
      </c>
      <c r="N977">
        <v>4</v>
      </c>
    </row>
    <row r="978" spans="1:14" ht="12.75" customHeight="1" outlineLevel="3" x14ac:dyDescent="0.3">
      <c r="A978" s="19" t="s">
        <v>1024</v>
      </c>
      <c r="B978" s="19" t="s">
        <v>1025</v>
      </c>
      <c r="C978" s="18" t="s">
        <v>24</v>
      </c>
      <c r="D978" s="18">
        <v>0</v>
      </c>
      <c r="E978" s="18" t="s">
        <v>24</v>
      </c>
      <c r="F978" s="20" t="str">
        <f t="shared" si="21"/>
        <v>MANUAL</v>
      </c>
      <c r="G978" s="20">
        <f>IF($F$978="MANUAL",$D$978,IF($F$978="COMPUTED",$C$978,$E$978))</f>
        <v>0</v>
      </c>
      <c r="H978" s="19" t="s">
        <v>1522</v>
      </c>
      <c r="I978" s="19" t="s">
        <v>1023</v>
      </c>
      <c r="J978" s="19" t="s">
        <v>21</v>
      </c>
      <c r="K978" s="19"/>
      <c r="L978" s="19" t="s">
        <v>1001</v>
      </c>
      <c r="M978" s="19" t="s">
        <v>2772</v>
      </c>
      <c r="N978">
        <v>4</v>
      </c>
    </row>
    <row r="979" spans="1:14" ht="12.75" customHeight="1" outlineLevel="3" x14ac:dyDescent="0.3">
      <c r="A979" s="19" t="s">
        <v>1027</v>
      </c>
      <c r="B979" s="19" t="s">
        <v>1028</v>
      </c>
      <c r="C979" s="18" t="s">
        <v>24</v>
      </c>
      <c r="D979" s="18">
        <v>1</v>
      </c>
      <c r="E979" s="18" t="s">
        <v>24</v>
      </c>
      <c r="F979" s="20" t="str">
        <f t="shared" si="21"/>
        <v>MANUAL</v>
      </c>
      <c r="G979" s="20">
        <f>IF($F$979="MANUAL",$D$979,IF($F$979="COMPUTED",$C$979,$E$979))</f>
        <v>1</v>
      </c>
      <c r="H979" s="19" t="s">
        <v>1523</v>
      </c>
      <c r="I979" s="19" t="s">
        <v>1023</v>
      </c>
      <c r="J979" s="19" t="s">
        <v>21</v>
      </c>
      <c r="K979" s="19"/>
      <c r="L979" s="19" t="s">
        <v>1001</v>
      </c>
      <c r="M979" s="19" t="s">
        <v>2773</v>
      </c>
      <c r="N979">
        <v>4</v>
      </c>
    </row>
    <row r="980" spans="1:14" ht="12.75" customHeight="1" outlineLevel="3" x14ac:dyDescent="0.3">
      <c r="A980" s="19" t="s">
        <v>1030</v>
      </c>
      <c r="B980" s="19" t="s">
        <v>1031</v>
      </c>
      <c r="C980" s="18" t="s">
        <v>24</v>
      </c>
      <c r="D980" s="18">
        <v>0</v>
      </c>
      <c r="E980" s="18" t="s">
        <v>24</v>
      </c>
      <c r="F980" s="20" t="str">
        <f t="shared" si="21"/>
        <v>MANUAL</v>
      </c>
      <c r="G980" s="20">
        <f>IF($F$980="MANUAL",$D$980,IF($F$980="COMPUTED",$C$980,$E$980))</f>
        <v>0</v>
      </c>
      <c r="H980" s="19" t="s">
        <v>1524</v>
      </c>
      <c r="I980" s="19" t="s">
        <v>1023</v>
      </c>
      <c r="J980" s="19" t="s">
        <v>21</v>
      </c>
      <c r="K980" s="19"/>
      <c r="L980" s="19" t="s">
        <v>1001</v>
      </c>
      <c r="M980" s="19" t="s">
        <v>2774</v>
      </c>
      <c r="N980">
        <v>4</v>
      </c>
    </row>
    <row r="981" spans="1:14" ht="12.75" customHeight="1" outlineLevel="3" x14ac:dyDescent="0.3">
      <c r="A981" s="19" t="s">
        <v>1033</v>
      </c>
      <c r="B981" s="19" t="s">
        <v>1034</v>
      </c>
      <c r="C981" s="18" t="s">
        <v>24</v>
      </c>
      <c r="D981" s="18">
        <v>1</v>
      </c>
      <c r="E981" s="18" t="s">
        <v>24</v>
      </c>
      <c r="F981" s="20" t="str">
        <f t="shared" si="21"/>
        <v>MANUAL</v>
      </c>
      <c r="G981" s="20">
        <f>IF($F$981="MANUAL",$D$981,IF($F$981="COMPUTED",$C$981,$E$981))</f>
        <v>1</v>
      </c>
      <c r="H981" s="19" t="s">
        <v>1525</v>
      </c>
      <c r="I981" s="19" t="s">
        <v>1023</v>
      </c>
      <c r="J981" s="19" t="s">
        <v>21</v>
      </c>
      <c r="K981" s="19"/>
      <c r="L981" s="19" t="s">
        <v>1001</v>
      </c>
      <c r="M981" s="19" t="s">
        <v>2775</v>
      </c>
      <c r="N981">
        <v>4</v>
      </c>
    </row>
    <row r="982" spans="1:14" ht="12.75" customHeight="1" outlineLevel="3" x14ac:dyDescent="0.3">
      <c r="A982" s="19" t="s">
        <v>1036</v>
      </c>
      <c r="B982" s="19" t="s">
        <v>1037</v>
      </c>
      <c r="C982" s="18" t="s">
        <v>24</v>
      </c>
      <c r="D982" s="18">
        <v>0</v>
      </c>
      <c r="E982" s="18" t="s">
        <v>24</v>
      </c>
      <c r="F982" s="20" t="str">
        <f t="shared" si="21"/>
        <v>MANUAL</v>
      </c>
      <c r="G982" s="20">
        <f>IF($F$982="MANUAL",$D$982,IF($F$982="COMPUTED",$C$982,$E$982))</f>
        <v>0</v>
      </c>
      <c r="H982" s="19" t="s">
        <v>1526</v>
      </c>
      <c r="I982" s="19" t="s">
        <v>1023</v>
      </c>
      <c r="J982" s="19" t="s">
        <v>21</v>
      </c>
      <c r="K982" s="19"/>
      <c r="L982" s="19" t="s">
        <v>1001</v>
      </c>
      <c r="M982" s="19" t="s">
        <v>2776</v>
      </c>
      <c r="N982">
        <v>4</v>
      </c>
    </row>
    <row r="983" spans="1:14" ht="12.75" customHeight="1" outlineLevel="3" x14ac:dyDescent="0.3">
      <c r="A983" s="19" t="s">
        <v>1039</v>
      </c>
      <c r="B983" s="19" t="s">
        <v>1040</v>
      </c>
      <c r="C983" s="18" t="s">
        <v>24</v>
      </c>
      <c r="D983" s="18">
        <v>-1</v>
      </c>
      <c r="E983" s="18" t="s">
        <v>24</v>
      </c>
      <c r="F983" s="20" t="str">
        <f t="shared" si="21"/>
        <v>MANUAL</v>
      </c>
      <c r="G983" s="20">
        <f>IF($F$983="MANUAL",$D$983,IF($F$983="COMPUTED",$C$983,$E$983))</f>
        <v>-1</v>
      </c>
      <c r="H983" s="19" t="s">
        <v>1527</v>
      </c>
      <c r="I983" s="19" t="s">
        <v>1023</v>
      </c>
      <c r="J983" s="19" t="s">
        <v>21</v>
      </c>
      <c r="K983" s="19"/>
      <c r="L983" s="19" t="s">
        <v>1001</v>
      </c>
      <c r="M983" s="19" t="s">
        <v>2777</v>
      </c>
      <c r="N983">
        <v>4</v>
      </c>
    </row>
    <row r="984" spans="1:14" ht="12.75" customHeight="1" outlineLevel="3" x14ac:dyDescent="0.3">
      <c r="A984" s="19" t="s">
        <v>1042</v>
      </c>
      <c r="B984" s="19" t="s">
        <v>1043</v>
      </c>
      <c r="C984" s="18" t="s">
        <v>24</v>
      </c>
      <c r="D984" s="18">
        <v>0</v>
      </c>
      <c r="E984" s="18" t="s">
        <v>24</v>
      </c>
      <c r="F984" s="20" t="str">
        <f t="shared" si="21"/>
        <v>MANUAL</v>
      </c>
      <c r="G984" s="20">
        <f>IF($F$984="MANUAL",$D$984,IF($F$984="COMPUTED",$C$984,$E$984))</f>
        <v>0</v>
      </c>
      <c r="H984" s="19" t="s">
        <v>1528</v>
      </c>
      <c r="I984" s="19" t="s">
        <v>1023</v>
      </c>
      <c r="J984" s="19" t="s">
        <v>21</v>
      </c>
      <c r="K984" s="19"/>
      <c r="L984" s="19" t="s">
        <v>1001</v>
      </c>
      <c r="M984" s="19" t="s">
        <v>2778</v>
      </c>
      <c r="N984">
        <v>4</v>
      </c>
    </row>
    <row r="985" spans="1:14" ht="12.75" customHeight="1" outlineLevel="3" x14ac:dyDescent="0.3">
      <c r="A985" s="19" t="s">
        <v>1045</v>
      </c>
      <c r="B985" s="19" t="s">
        <v>1046</v>
      </c>
      <c r="C985" s="18" t="s">
        <v>24</v>
      </c>
      <c r="D985" s="18">
        <v>0</v>
      </c>
      <c r="E985" s="18" t="s">
        <v>24</v>
      </c>
      <c r="F985" s="20" t="str">
        <f t="shared" si="21"/>
        <v>MANUAL</v>
      </c>
      <c r="G985" s="20">
        <f>IF($F$985="MANUAL",$D$985,IF($F$985="COMPUTED",$C$985,$E$985))</f>
        <v>0</v>
      </c>
      <c r="H985" s="19" t="s">
        <v>1529</v>
      </c>
      <c r="I985" s="19" t="s">
        <v>1023</v>
      </c>
      <c r="J985" s="19" t="s">
        <v>21</v>
      </c>
      <c r="K985" s="19"/>
      <c r="L985" s="19" t="s">
        <v>1001</v>
      </c>
      <c r="M985" s="19" t="s">
        <v>2779</v>
      </c>
      <c r="N985">
        <v>4</v>
      </c>
    </row>
    <row r="986" spans="1:14" ht="12.75" customHeight="1" outlineLevel="2" x14ac:dyDescent="0.3">
      <c r="A986" s="19" t="s">
        <v>1048</v>
      </c>
      <c r="B986" s="19" t="s">
        <v>1049</v>
      </c>
      <c r="C986" s="18" t="s">
        <v>24</v>
      </c>
      <c r="D986" s="12" t="s">
        <v>1374</v>
      </c>
      <c r="E986" s="12" t="s">
        <v>24</v>
      </c>
      <c r="F986" s="18" t="s">
        <v>99</v>
      </c>
      <c r="G986" s="20" t="str">
        <f>IF($F$986="MANUAL",$D$986,IF($F$986="COMPUTED",$C$986,$E$986))</f>
        <v>box</v>
      </c>
      <c r="H986" s="19" t="s">
        <v>1530</v>
      </c>
      <c r="I986" s="19" t="s">
        <v>1049</v>
      </c>
      <c r="J986" s="19" t="s">
        <v>21</v>
      </c>
      <c r="K986" s="19"/>
      <c r="L986" s="19" t="s">
        <v>72</v>
      </c>
      <c r="M986" s="19" t="s">
        <v>2780</v>
      </c>
      <c r="N986">
        <v>3</v>
      </c>
    </row>
    <row r="987" spans="1:14" ht="12.75" customHeight="1" outlineLevel="3" x14ac:dyDescent="0.3">
      <c r="A987" s="19" t="s">
        <v>1051</v>
      </c>
      <c r="B987" s="19" t="s">
        <v>1052</v>
      </c>
      <c r="C987" s="18" t="str">
        <f>ColorCompution!E10</f>
        <v>#ffffff</v>
      </c>
      <c r="D987" s="12" t="s">
        <v>24</v>
      </c>
      <c r="E987" s="12" t="s">
        <v>24</v>
      </c>
      <c r="F987" s="18" t="s">
        <v>70</v>
      </c>
      <c r="G987" s="20" t="str">
        <f>IF($F$987="MANUAL",$D$987,IF($F$987="COMPUTED",$C$987,$E$987))</f>
        <v>#ffffff</v>
      </c>
      <c r="H987" s="19" t="s">
        <v>1531</v>
      </c>
      <c r="I987" s="19" t="s">
        <v>1054</v>
      </c>
      <c r="J987" s="19"/>
      <c r="K987" s="19"/>
      <c r="L987" s="19" t="s">
        <v>72</v>
      </c>
      <c r="M987" s="19" t="s">
        <v>2781</v>
      </c>
      <c r="N987">
        <v>4</v>
      </c>
    </row>
    <row r="988" spans="1:14" ht="12.75" customHeight="1" outlineLevel="3" x14ac:dyDescent="0.3">
      <c r="A988" s="19" t="s">
        <v>1055</v>
      </c>
      <c r="B988" s="19" t="s">
        <v>1056</v>
      </c>
      <c r="C988" s="18" t="str">
        <f>ColorCompution!E9</f>
        <v>#07db0e</v>
      </c>
      <c r="D988" s="12" t="s">
        <v>24</v>
      </c>
      <c r="E988" s="12" t="s">
        <v>24</v>
      </c>
      <c r="F988" s="18" t="s">
        <v>70</v>
      </c>
      <c r="G988" s="20" t="str">
        <f>IF($F$988="MANUAL",$D$988,IF($F$988="COMPUTED",$C$988,$E$988))</f>
        <v>#07db0e</v>
      </c>
      <c r="H988" s="19" t="s">
        <v>1532</v>
      </c>
      <c r="I988" s="19" t="s">
        <v>1054</v>
      </c>
      <c r="J988" s="19"/>
      <c r="K988" s="19"/>
      <c r="L988" s="19" t="s">
        <v>72</v>
      </c>
      <c r="M988" s="19" t="s">
        <v>2782</v>
      </c>
      <c r="N988">
        <v>4</v>
      </c>
    </row>
    <row r="989" spans="1:14" ht="12.75" customHeight="1" outlineLevel="3" x14ac:dyDescent="0.3">
      <c r="A989" s="19" t="s">
        <v>1058</v>
      </c>
      <c r="B989" s="19" t="s">
        <v>1059</v>
      </c>
      <c r="C989" s="18" t="str">
        <f>ColorCompution!E11</f>
        <v>#07db0e</v>
      </c>
      <c r="D989" s="12" t="s">
        <v>24</v>
      </c>
      <c r="E989" s="12" t="s">
        <v>24</v>
      </c>
      <c r="F989" s="18" t="s">
        <v>70</v>
      </c>
      <c r="G989" s="20" t="str">
        <f>IF($F$989="MANUAL",$D$989,IF($F$989="COMPUTED",$C$989,$E$989))</f>
        <v>#07db0e</v>
      </c>
      <c r="H989" s="19" t="s">
        <v>1533</v>
      </c>
      <c r="I989" s="19" t="s">
        <v>1054</v>
      </c>
      <c r="J989" s="19"/>
      <c r="K989" s="19"/>
      <c r="L989" s="19" t="s">
        <v>72</v>
      </c>
      <c r="M989" s="19" t="s">
        <v>2783</v>
      </c>
      <c r="N989">
        <v>4</v>
      </c>
    </row>
    <row r="990" spans="1:14" ht="12.75" customHeight="1" outlineLevel="1" x14ac:dyDescent="0.3">
      <c r="A990" s="19" t="s">
        <v>620</v>
      </c>
      <c r="B990" s="19"/>
      <c r="C990" s="20"/>
      <c r="D990" s="18"/>
      <c r="E990" s="20"/>
      <c r="F990" s="20"/>
      <c r="G990" s="20"/>
      <c r="H990" s="19" t="s">
        <v>632</v>
      </c>
      <c r="I990" s="19"/>
      <c r="J990" s="19" t="s">
        <v>21</v>
      </c>
      <c r="K990" s="19" t="s">
        <v>1824</v>
      </c>
      <c r="L990" s="19" t="s">
        <v>77</v>
      </c>
      <c r="M990" s="19" t="s">
        <v>2784</v>
      </c>
      <c r="N990">
        <v>2</v>
      </c>
    </row>
    <row r="991" spans="1:14" ht="12.75" customHeight="1" outlineLevel="1" x14ac:dyDescent="0.3">
      <c r="A991" s="19" t="s">
        <v>358</v>
      </c>
      <c r="B991" s="19"/>
      <c r="C991" s="20"/>
      <c r="D991" s="18"/>
      <c r="E991" s="20"/>
      <c r="F991" s="20"/>
      <c r="G991" s="20"/>
      <c r="H991" s="19" t="s">
        <v>398</v>
      </c>
      <c r="I991" s="19"/>
      <c r="J991" s="19" t="s">
        <v>21</v>
      </c>
      <c r="K991" s="19" t="s">
        <v>1824</v>
      </c>
      <c r="L991" s="19" t="s">
        <v>77</v>
      </c>
      <c r="M991" s="19" t="s">
        <v>2785</v>
      </c>
      <c r="N991">
        <v>2</v>
      </c>
    </row>
    <row r="992" spans="1:14" ht="12.75" customHeight="1" outlineLevel="2" x14ac:dyDescent="0.3">
      <c r="A992" s="19" t="s">
        <v>257</v>
      </c>
      <c r="B992" s="19" t="s">
        <v>258</v>
      </c>
      <c r="C992" s="18">
        <f>mass_COMP10_MGO</f>
        <v>0</v>
      </c>
      <c r="D992" s="18" t="s">
        <v>24</v>
      </c>
      <c r="E992" s="18" t="s">
        <v>24</v>
      </c>
      <c r="F992" s="18" t="s">
        <v>70</v>
      </c>
      <c r="G992" s="20">
        <f>IF($F$992="MANUAL",$D$992,IF($F$992="COMPUTED",$C$992,$E$992))</f>
        <v>0</v>
      </c>
      <c r="H992" s="19" t="s">
        <v>399</v>
      </c>
      <c r="I992" s="19" t="s">
        <v>37</v>
      </c>
      <c r="J992" s="19"/>
      <c r="K992" s="19"/>
      <c r="L992" s="19" t="s">
        <v>72</v>
      </c>
      <c r="M992" s="19" t="s">
        <v>2786</v>
      </c>
      <c r="N992">
        <v>3</v>
      </c>
    </row>
    <row r="993" spans="1:14" ht="12.75" customHeight="1" outlineLevel="2" x14ac:dyDescent="0.3">
      <c r="A993" s="19" t="s">
        <v>259</v>
      </c>
      <c r="B993" s="19" t="s">
        <v>260</v>
      </c>
      <c r="C993" s="18">
        <f>mass_COMP10_MeOH</f>
        <v>29127.906976744187</v>
      </c>
      <c r="D993" s="18" t="s">
        <v>24</v>
      </c>
      <c r="E993" s="18" t="s">
        <v>24</v>
      </c>
      <c r="F993" s="18" t="s">
        <v>70</v>
      </c>
      <c r="G993" s="20">
        <f>IF($F$993="MANUAL",$D$993,IF($F$993="COMPUTED",$C$993,$E$993))</f>
        <v>29127.906976744187</v>
      </c>
      <c r="H993" s="19" t="s">
        <v>400</v>
      </c>
      <c r="I993" s="19" t="s">
        <v>37</v>
      </c>
      <c r="J993" s="19"/>
      <c r="K993" s="19"/>
      <c r="L993" s="19" t="s">
        <v>72</v>
      </c>
      <c r="M993" s="19" t="s">
        <v>2787</v>
      </c>
      <c r="N993">
        <v>3</v>
      </c>
    </row>
    <row r="994" spans="1:14" ht="12.75" customHeight="1" outlineLevel="2" x14ac:dyDescent="0.3">
      <c r="A994" s="19" t="s">
        <v>835</v>
      </c>
      <c r="B994" s="19" t="s">
        <v>836</v>
      </c>
      <c r="C994" s="18">
        <f>'Calculations - tank arrangement'!L49</f>
        <v>29127.906976744187</v>
      </c>
      <c r="D994" s="18" t="s">
        <v>24</v>
      </c>
      <c r="E994" s="18" t="s">
        <v>24</v>
      </c>
      <c r="F994" s="18" t="s">
        <v>70</v>
      </c>
      <c r="G994" s="20">
        <f>IF($F$994="MANUAL",$D$994,IF($F$994="COMPUTED",$C$994,$E$994))</f>
        <v>29127.906976744187</v>
      </c>
      <c r="H994" s="19" t="s">
        <v>917</v>
      </c>
      <c r="I994" s="19" t="s">
        <v>37</v>
      </c>
      <c r="J994" s="19"/>
      <c r="K994" s="19"/>
      <c r="L994" s="19" t="s">
        <v>72</v>
      </c>
      <c r="M994" s="19" t="s">
        <v>2788</v>
      </c>
      <c r="N994">
        <v>3</v>
      </c>
    </row>
    <row r="995" spans="1:14" ht="12.75" customHeight="1" outlineLevel="2" x14ac:dyDescent="0.3">
      <c r="A995" s="19" t="s">
        <v>639</v>
      </c>
      <c r="B995" s="19" t="s">
        <v>640</v>
      </c>
      <c r="C995" s="18">
        <v>0</v>
      </c>
      <c r="D995" s="18" t="s">
        <v>24</v>
      </c>
      <c r="E995" s="18" t="s">
        <v>24</v>
      </c>
      <c r="F995" s="18" t="s">
        <v>70</v>
      </c>
      <c r="G995" s="20">
        <f>IF($F$995="MANUAL",$D$995,IF($F$995="COMPUTED",$C$995,$E$995))</f>
        <v>0</v>
      </c>
      <c r="H995" s="19" t="s">
        <v>679</v>
      </c>
      <c r="I995" s="19" t="s">
        <v>636</v>
      </c>
      <c r="J995" s="19"/>
      <c r="K995" s="19"/>
      <c r="L995" s="19" t="s">
        <v>72</v>
      </c>
      <c r="M995" s="19" t="s">
        <v>2789</v>
      </c>
      <c r="N995">
        <v>3</v>
      </c>
    </row>
    <row r="996" spans="1:14" ht="12.75" customHeight="1" outlineLevel="2" x14ac:dyDescent="0.3">
      <c r="A996" s="19" t="s">
        <v>641</v>
      </c>
      <c r="B996" s="19" t="s">
        <v>642</v>
      </c>
      <c r="C996" s="18">
        <v>29127.91</v>
      </c>
      <c r="D996" s="18" t="s">
        <v>24</v>
      </c>
      <c r="E996" s="18" t="s">
        <v>24</v>
      </c>
      <c r="F996" s="18" t="s">
        <v>70</v>
      </c>
      <c r="G996" s="20">
        <f>IF($F$996="MANUAL",$D$996,IF($F$996="COMPUTED",$C$996,$E$996))</f>
        <v>29127.91</v>
      </c>
      <c r="H996" s="19" t="s">
        <v>680</v>
      </c>
      <c r="I996" s="19" t="s">
        <v>636</v>
      </c>
      <c r="J996" s="19"/>
      <c r="K996" s="19"/>
      <c r="L996" s="19" t="s">
        <v>72</v>
      </c>
      <c r="M996" s="19" t="s">
        <v>2790</v>
      </c>
      <c r="N996">
        <v>3</v>
      </c>
    </row>
    <row r="997" spans="1:14" ht="12.75" customHeight="1" outlineLevel="2" x14ac:dyDescent="0.3">
      <c r="A997" s="19" t="s">
        <v>820</v>
      </c>
      <c r="B997" s="19" t="s">
        <v>821</v>
      </c>
      <c r="C997" s="18">
        <v>29127.91</v>
      </c>
      <c r="D997" s="18" t="s">
        <v>24</v>
      </c>
      <c r="E997" s="18" t="s">
        <v>24</v>
      </c>
      <c r="F997" s="18" t="s">
        <v>70</v>
      </c>
      <c r="G997" s="20">
        <f>IF($F$997="MANUAL",$D$997,IF($F$997="COMPUTED",$C$997,$E$997))</f>
        <v>29127.91</v>
      </c>
      <c r="H997" s="19" t="s">
        <v>918</v>
      </c>
      <c r="I997" s="19" t="s">
        <v>636</v>
      </c>
      <c r="J997" s="19"/>
      <c r="K997" s="19"/>
      <c r="L997" s="19" t="s">
        <v>72</v>
      </c>
      <c r="M997" s="19" t="s">
        <v>2791</v>
      </c>
      <c r="N997">
        <v>3</v>
      </c>
    </row>
    <row r="998" spans="1:14" ht="12.75" customHeight="1" x14ac:dyDescent="0.3">
      <c r="A998" s="19" t="s">
        <v>606</v>
      </c>
      <c r="B998" s="19" t="s">
        <v>607</v>
      </c>
      <c r="C998" s="20"/>
      <c r="D998" s="20"/>
      <c r="E998" s="20"/>
      <c r="F998" s="20"/>
      <c r="G998" s="20"/>
      <c r="H998" s="19" t="s">
        <v>607</v>
      </c>
      <c r="I998" s="19"/>
      <c r="J998" s="19" t="s">
        <v>21</v>
      </c>
      <c r="K998" s="19" t="s">
        <v>54</v>
      </c>
      <c r="L998" s="19" t="s">
        <v>67</v>
      </c>
      <c r="M998" s="19" t="s">
        <v>2792</v>
      </c>
      <c r="N998">
        <v>1</v>
      </c>
    </row>
    <row r="999" spans="1:14" ht="12.75" customHeight="1" outlineLevel="1" x14ac:dyDescent="0.3">
      <c r="A999" s="19" t="s">
        <v>38</v>
      </c>
      <c r="B999" s="19" t="s">
        <v>39</v>
      </c>
      <c r="C999" s="18" t="s">
        <v>24</v>
      </c>
      <c r="D999" s="18">
        <v>0</v>
      </c>
      <c r="E999" s="18" t="s">
        <v>24</v>
      </c>
      <c r="F999" s="18" t="s">
        <v>99</v>
      </c>
      <c r="G999" s="20">
        <f>IF($F$999="MANUAL",$D$999,IF($F$999="COMPUTED",$C$999,$E$999))</f>
        <v>0</v>
      </c>
      <c r="H999" s="19" t="s">
        <v>1534</v>
      </c>
      <c r="I999" s="19" t="s">
        <v>40</v>
      </c>
      <c r="J999" s="19" t="s">
        <v>21</v>
      </c>
      <c r="K999" s="19"/>
      <c r="L999" s="19" t="s">
        <v>72</v>
      </c>
      <c r="M999" s="19" t="s">
        <v>2793</v>
      </c>
      <c r="N999">
        <v>2</v>
      </c>
    </row>
    <row r="1000" spans="1:14" ht="12.75" customHeight="1" outlineLevel="1" x14ac:dyDescent="0.3">
      <c r="A1000" s="19" t="s">
        <v>352</v>
      </c>
      <c r="B1000" s="19" t="s">
        <v>353</v>
      </c>
      <c r="C1000" s="18" t="s">
        <v>24</v>
      </c>
      <c r="D1000" s="18">
        <v>30</v>
      </c>
      <c r="E1000" s="18" t="s">
        <v>24</v>
      </c>
      <c r="F1000" s="18" t="s">
        <v>99</v>
      </c>
      <c r="G1000" s="20">
        <f>IF($F$1000="MANUAL",$D$1000,IF($F$1000="COMPUTED",$C$1000,$E$1000))</f>
        <v>30</v>
      </c>
      <c r="H1000" s="19" t="s">
        <v>608</v>
      </c>
      <c r="I1000" s="19" t="s">
        <v>355</v>
      </c>
      <c r="J1000" s="19" t="s">
        <v>21</v>
      </c>
      <c r="K1000" s="19"/>
      <c r="L1000" s="19" t="s">
        <v>72</v>
      </c>
      <c r="M1000" s="19" t="s">
        <v>2794</v>
      </c>
      <c r="N1000">
        <v>2</v>
      </c>
    </row>
    <row r="1001" spans="1:14" ht="12.75" customHeight="1" outlineLevel="1" x14ac:dyDescent="0.3">
      <c r="A1001" s="19" t="s">
        <v>68</v>
      </c>
      <c r="B1001" s="19"/>
      <c r="C1001" s="20"/>
      <c r="D1001" s="20"/>
      <c r="E1001" s="20"/>
      <c r="F1001" s="20"/>
      <c r="G1001" s="20"/>
      <c r="H1001" s="19"/>
      <c r="I1001" s="19"/>
      <c r="J1001" s="19"/>
      <c r="K1001" s="19"/>
      <c r="L1001" s="19" t="s">
        <v>69</v>
      </c>
      <c r="M1001" s="19" t="s">
        <v>2795</v>
      </c>
      <c r="N1001">
        <v>2</v>
      </c>
    </row>
    <row r="1002" spans="1:14" ht="12.75" customHeight="1" outlineLevel="2" x14ac:dyDescent="0.3">
      <c r="A1002" s="19" t="s">
        <v>51</v>
      </c>
      <c r="B1002" s="19" t="s">
        <v>23</v>
      </c>
      <c r="C1002" s="18" t="s">
        <v>24</v>
      </c>
      <c r="D1002" s="18">
        <v>22</v>
      </c>
      <c r="E1002" s="18" t="s">
        <v>24</v>
      </c>
      <c r="F1002" s="18" t="s">
        <v>99</v>
      </c>
      <c r="G1002" s="20">
        <f>IF($F$1002="MANUAL",$D$1002,IF($F$1002="COMPUTED",$C$1002,$E$1002))</f>
        <v>22</v>
      </c>
      <c r="H1002" s="19" t="s">
        <v>609</v>
      </c>
      <c r="I1002" s="19" t="s">
        <v>25</v>
      </c>
      <c r="J1002" s="19" t="s">
        <v>21</v>
      </c>
      <c r="K1002" s="19"/>
      <c r="L1002" s="19" t="s">
        <v>72</v>
      </c>
      <c r="M1002" s="19" t="s">
        <v>2796</v>
      </c>
      <c r="N1002">
        <v>3</v>
      </c>
    </row>
    <row r="1003" spans="1:14" ht="12.75" customHeight="1" outlineLevel="2" x14ac:dyDescent="0.3">
      <c r="A1003" s="19" t="s">
        <v>52</v>
      </c>
      <c r="B1003" s="19" t="s">
        <v>26</v>
      </c>
      <c r="C1003" s="18" t="s">
        <v>24</v>
      </c>
      <c r="D1003" s="18">
        <v>5</v>
      </c>
      <c r="E1003" s="18" t="s">
        <v>24</v>
      </c>
      <c r="F1003" s="18" t="s">
        <v>99</v>
      </c>
      <c r="G1003" s="20">
        <f>IF($F$1003="MANUAL",$D$1003,IF($F$1003="COMPUTED",$C$1003,$E$1003))</f>
        <v>5</v>
      </c>
      <c r="H1003" s="19" t="s">
        <v>610</v>
      </c>
      <c r="I1003" s="19" t="s">
        <v>27</v>
      </c>
      <c r="J1003" s="19" t="s">
        <v>21</v>
      </c>
      <c r="K1003" s="19"/>
      <c r="L1003" s="19" t="s">
        <v>72</v>
      </c>
      <c r="M1003" s="19" t="s">
        <v>2797</v>
      </c>
      <c r="N1003">
        <v>3</v>
      </c>
    </row>
    <row r="1004" spans="1:14" ht="12.75" customHeight="1" outlineLevel="2" x14ac:dyDescent="0.3">
      <c r="A1004" s="19" t="s">
        <v>753</v>
      </c>
      <c r="B1004" s="19" t="s">
        <v>754</v>
      </c>
      <c r="C1004" s="18" t="s">
        <v>24</v>
      </c>
      <c r="D1004" s="18">
        <v>2</v>
      </c>
      <c r="E1004" s="18" t="s">
        <v>24</v>
      </c>
      <c r="F1004" s="18" t="s">
        <v>99</v>
      </c>
      <c r="G1004" s="20">
        <f>IF($F$1004="MANUAL",$D$1004,IF($F$1004="COMPUTED",$C$1004,$E$1004))</f>
        <v>2</v>
      </c>
      <c r="H1004" s="19" t="s">
        <v>760</v>
      </c>
      <c r="I1004" s="19" t="s">
        <v>756</v>
      </c>
      <c r="J1004" s="19" t="s">
        <v>21</v>
      </c>
      <c r="K1004" s="19"/>
      <c r="L1004" s="19" t="s">
        <v>72</v>
      </c>
      <c r="M1004" s="19" t="s">
        <v>2798</v>
      </c>
      <c r="N1004">
        <v>3</v>
      </c>
    </row>
    <row r="1005" spans="1:14" ht="12.75" customHeight="1" outlineLevel="3" x14ac:dyDescent="0.3">
      <c r="A1005" s="19" t="s">
        <v>711</v>
      </c>
      <c r="B1005" s="19" t="s">
        <v>241</v>
      </c>
      <c r="C1005" s="18">
        <f>CoG_z14_MGO</f>
        <v>2</v>
      </c>
      <c r="D1005" s="18">
        <v>1.9970000000000001</v>
      </c>
      <c r="E1005" s="18" t="s">
        <v>24</v>
      </c>
      <c r="F1005" s="18" t="s">
        <v>70</v>
      </c>
      <c r="G1005" s="20">
        <f>IF($F$1005="MANUAL",$D$1005,IF($F$1005="COMPUTED",$C$1005,$E$1005))</f>
        <v>2</v>
      </c>
      <c r="H1005" s="19" t="s">
        <v>779</v>
      </c>
      <c r="I1005" s="19" t="s">
        <v>29</v>
      </c>
      <c r="J1005" s="19"/>
      <c r="K1005" s="19"/>
      <c r="L1005" s="19" t="s">
        <v>72</v>
      </c>
      <c r="M1005" s="19" t="s">
        <v>2799</v>
      </c>
      <c r="N1005">
        <v>4</v>
      </c>
    </row>
    <row r="1006" spans="1:14" ht="12.75" customHeight="1" outlineLevel="3" x14ac:dyDescent="0.3">
      <c r="A1006" s="19" t="s">
        <v>713</v>
      </c>
      <c r="B1006" s="19" t="s">
        <v>243</v>
      </c>
      <c r="C1006" s="18">
        <f>CoG_z14_MeOH</f>
        <v>2</v>
      </c>
      <c r="D1006" s="18">
        <v>1.9970000000000001</v>
      </c>
      <c r="E1006" s="18" t="s">
        <v>24</v>
      </c>
      <c r="F1006" s="18" t="s">
        <v>70</v>
      </c>
      <c r="G1006" s="20">
        <f>IF($F$1006="MANUAL",$D$1006,IF($F$1006="COMPUTED",$C$1006,$E$1006))</f>
        <v>2</v>
      </c>
      <c r="H1006" s="19" t="s">
        <v>780</v>
      </c>
      <c r="I1006" s="19" t="s">
        <v>29</v>
      </c>
      <c r="J1006" s="19"/>
      <c r="K1006" s="19"/>
      <c r="L1006" s="19" t="s">
        <v>72</v>
      </c>
      <c r="M1006" s="19" t="s">
        <v>2800</v>
      </c>
      <c r="N1006">
        <v>4</v>
      </c>
    </row>
    <row r="1007" spans="1:14" ht="12.75" customHeight="1" outlineLevel="3" x14ac:dyDescent="0.3">
      <c r="A1007" s="19" t="s">
        <v>817</v>
      </c>
      <c r="B1007" s="19" t="s">
        <v>818</v>
      </c>
      <c r="C1007" s="18">
        <f>CoG_z14_FullMeOH</f>
        <v>2</v>
      </c>
      <c r="D1007" s="18" t="s">
        <v>24</v>
      </c>
      <c r="E1007" s="18" t="s">
        <v>24</v>
      </c>
      <c r="F1007" s="18" t="s">
        <v>70</v>
      </c>
      <c r="G1007" s="20">
        <f>IF($F$1007="MANUAL",$D$1007,IF($F$1007="COMPUTED",$C$1007,$E$1007))</f>
        <v>2</v>
      </c>
      <c r="H1007" s="19" t="s">
        <v>919</v>
      </c>
      <c r="I1007" s="19" t="s">
        <v>29</v>
      </c>
      <c r="J1007" s="19"/>
      <c r="K1007" s="19"/>
      <c r="L1007" s="19" t="s">
        <v>72</v>
      </c>
      <c r="M1007" s="19" t="s">
        <v>2801</v>
      </c>
      <c r="N1007">
        <v>4</v>
      </c>
    </row>
    <row r="1008" spans="1:14" ht="12.75" customHeight="1" outlineLevel="1" x14ac:dyDescent="0.3">
      <c r="A1008" s="19" t="s">
        <v>994</v>
      </c>
      <c r="B1008" s="19"/>
      <c r="C1008" s="20"/>
      <c r="D1008" s="20"/>
      <c r="E1008" s="20"/>
      <c r="F1008" s="20"/>
      <c r="G1008" s="20"/>
      <c r="H1008" s="19"/>
      <c r="I1008" s="19"/>
      <c r="J1008" s="19"/>
      <c r="K1008" s="19"/>
      <c r="L1008" s="19" t="s">
        <v>69</v>
      </c>
      <c r="M1008" s="19" t="s">
        <v>2802</v>
      </c>
      <c r="N1008">
        <v>2</v>
      </c>
    </row>
    <row r="1009" spans="1:14" ht="12.75" customHeight="1" outlineLevel="2" x14ac:dyDescent="0.3">
      <c r="A1009" s="19" t="s">
        <v>1919</v>
      </c>
      <c r="B1009" s="19" t="s">
        <v>995</v>
      </c>
      <c r="C1009" s="20"/>
      <c r="D1009" s="19"/>
      <c r="E1009" s="19"/>
      <c r="F1009" s="18" t="s">
        <v>99</v>
      </c>
      <c r="G1009" s="20"/>
      <c r="H1009" s="19" t="s">
        <v>1535</v>
      </c>
      <c r="I1009" s="19" t="s">
        <v>995</v>
      </c>
      <c r="J1009" s="19" t="s">
        <v>21</v>
      </c>
      <c r="K1009" s="19"/>
      <c r="L1009" s="19" t="s">
        <v>997</v>
      </c>
      <c r="M1009" s="19" t="s">
        <v>2803</v>
      </c>
      <c r="N1009">
        <v>3</v>
      </c>
    </row>
    <row r="1010" spans="1:14" ht="12.75" customHeight="1" outlineLevel="3" x14ac:dyDescent="0.3">
      <c r="A1010" s="19" t="s">
        <v>998</v>
      </c>
      <c r="B1010" s="19" t="s">
        <v>999</v>
      </c>
      <c r="C1010" s="18" t="s">
        <v>24</v>
      </c>
      <c r="D1010" s="18">
        <v>22</v>
      </c>
      <c r="E1010" s="18" t="s">
        <v>24</v>
      </c>
      <c r="F1010" s="20" t="str">
        <f>$F$1009</f>
        <v>MANUAL</v>
      </c>
      <c r="G1010" s="20">
        <f>IF($F$1010="MANUAL",$D$1010,IF($F$1010="COMPUTED",$C$1010,$E$1010))</f>
        <v>22</v>
      </c>
      <c r="H1010" s="19" t="s">
        <v>1536</v>
      </c>
      <c r="I1010" s="19" t="s">
        <v>1921</v>
      </c>
      <c r="J1010" s="19" t="s">
        <v>21</v>
      </c>
      <c r="K1010" s="19"/>
      <c r="L1010" s="19" t="s">
        <v>1001</v>
      </c>
      <c r="M1010" s="19" t="s">
        <v>2804</v>
      </c>
      <c r="N1010">
        <v>4</v>
      </c>
    </row>
    <row r="1011" spans="1:14" ht="12.75" customHeight="1" outlineLevel="3" x14ac:dyDescent="0.3">
      <c r="A1011" s="19" t="s">
        <v>1002</v>
      </c>
      <c r="B1011" s="19" t="s">
        <v>1003</v>
      </c>
      <c r="C1011" s="18" t="s">
        <v>24</v>
      </c>
      <c r="D1011" s="18">
        <v>5</v>
      </c>
      <c r="E1011" s="18" t="s">
        <v>24</v>
      </c>
      <c r="F1011" s="20" t="str">
        <f>$F$1009</f>
        <v>MANUAL</v>
      </c>
      <c r="G1011" s="20">
        <f>IF($F$1011="MANUAL",$D$1011,IF($F$1011="COMPUTED",$C$1011,$E$1011))</f>
        <v>5</v>
      </c>
      <c r="H1011" s="19" t="s">
        <v>1537</v>
      </c>
      <c r="I1011" s="19" t="s">
        <v>1923</v>
      </c>
      <c r="J1011" s="19" t="s">
        <v>21</v>
      </c>
      <c r="K1011" s="19"/>
      <c r="L1011" s="19" t="s">
        <v>1001</v>
      </c>
      <c r="M1011" s="19" t="s">
        <v>2805</v>
      </c>
      <c r="N1011">
        <v>4</v>
      </c>
    </row>
    <row r="1012" spans="1:14" ht="12.75" customHeight="1" outlineLevel="3" x14ac:dyDescent="0.3">
      <c r="A1012" s="19" t="s">
        <v>1005</v>
      </c>
      <c r="B1012" s="19" t="s">
        <v>1006</v>
      </c>
      <c r="C1012" s="18" t="s">
        <v>24</v>
      </c>
      <c r="D1012" s="18">
        <v>2</v>
      </c>
      <c r="E1012" s="18" t="s">
        <v>24</v>
      </c>
      <c r="F1012" s="20" t="str">
        <f>$F$1009</f>
        <v>MANUAL</v>
      </c>
      <c r="G1012" s="20">
        <f>IF($F$1012="MANUAL",$D$1012,IF($F$1012="COMPUTED",$C$1012,$E$1012))</f>
        <v>2</v>
      </c>
      <c r="H1012" s="19" t="s">
        <v>1538</v>
      </c>
      <c r="I1012" s="19" t="s">
        <v>1925</v>
      </c>
      <c r="J1012" s="19" t="s">
        <v>21</v>
      </c>
      <c r="K1012" s="19"/>
      <c r="L1012" s="19" t="s">
        <v>1001</v>
      </c>
      <c r="M1012" s="19" t="s">
        <v>2806</v>
      </c>
      <c r="N1012">
        <v>4</v>
      </c>
    </row>
    <row r="1013" spans="1:14" ht="12.75" customHeight="1" outlineLevel="2" x14ac:dyDescent="0.3">
      <c r="A1013" s="19" t="s">
        <v>1008</v>
      </c>
      <c r="B1013" s="19" t="s">
        <v>1009</v>
      </c>
      <c r="C1013" s="18" t="s">
        <v>24</v>
      </c>
      <c r="D1013" s="18">
        <v>3</v>
      </c>
      <c r="E1013" s="18" t="s">
        <v>24</v>
      </c>
      <c r="F1013" s="18" t="s">
        <v>99</v>
      </c>
      <c r="G1013" s="20">
        <f>IF($F$1013="MANUAL",$D$1013,IF($F$1013="COMPUTED",$C$1013,$E$1013))</f>
        <v>3</v>
      </c>
      <c r="H1013" s="19" t="s">
        <v>1539</v>
      </c>
      <c r="I1013" s="19" t="s">
        <v>1011</v>
      </c>
      <c r="J1013" s="19" t="s">
        <v>21</v>
      </c>
      <c r="K1013" s="19"/>
      <c r="L1013" s="19" t="s">
        <v>72</v>
      </c>
      <c r="M1013" s="19" t="s">
        <v>2807</v>
      </c>
      <c r="N1013">
        <v>3</v>
      </c>
    </row>
    <row r="1014" spans="1:14" ht="12.75" customHeight="1" outlineLevel="2" x14ac:dyDescent="0.3">
      <c r="A1014" s="19" t="s">
        <v>1012</v>
      </c>
      <c r="B1014" s="19" t="s">
        <v>1013</v>
      </c>
      <c r="C1014" s="18" t="s">
        <v>24</v>
      </c>
      <c r="D1014" s="18">
        <v>2.8</v>
      </c>
      <c r="E1014" s="18" t="s">
        <v>24</v>
      </c>
      <c r="F1014" s="18" t="s">
        <v>99</v>
      </c>
      <c r="G1014" s="20">
        <f>IF($F$1014="MANUAL",$D$1014,IF($F$1014="COMPUTED",$C$1014,$E$1014))</f>
        <v>2.8</v>
      </c>
      <c r="H1014" s="19" t="s">
        <v>1540</v>
      </c>
      <c r="I1014" s="19" t="s">
        <v>1015</v>
      </c>
      <c r="J1014" s="19" t="s">
        <v>21</v>
      </c>
      <c r="K1014" s="19"/>
      <c r="L1014" s="19" t="s">
        <v>72</v>
      </c>
      <c r="M1014" s="19" t="s">
        <v>2808</v>
      </c>
      <c r="N1014">
        <v>3</v>
      </c>
    </row>
    <row r="1015" spans="1:14" ht="12.75" customHeight="1" outlineLevel="2" x14ac:dyDescent="0.3">
      <c r="A1015" s="19" t="s">
        <v>989</v>
      </c>
      <c r="B1015" s="19" t="s">
        <v>32</v>
      </c>
      <c r="C1015" s="18" t="s">
        <v>24</v>
      </c>
      <c r="D1015" s="18">
        <v>4.2</v>
      </c>
      <c r="E1015" s="18" t="s">
        <v>24</v>
      </c>
      <c r="F1015" s="18" t="s">
        <v>99</v>
      </c>
      <c r="G1015" s="20">
        <f>IF($F$1015="MANUAL",$D$1015,IF($F$1015="COMPUTED",$C$1015,$E$1015))</f>
        <v>4.2</v>
      </c>
      <c r="H1015" s="19" t="s">
        <v>1541</v>
      </c>
      <c r="I1015" s="19" t="s">
        <v>33</v>
      </c>
      <c r="J1015" s="19" t="s">
        <v>21</v>
      </c>
      <c r="K1015" s="19"/>
      <c r="L1015" s="19" t="s">
        <v>72</v>
      </c>
      <c r="M1015" s="19" t="s">
        <v>2809</v>
      </c>
      <c r="N1015">
        <v>3</v>
      </c>
    </row>
    <row r="1016" spans="1:14" ht="12.75" customHeight="1" outlineLevel="2" x14ac:dyDescent="0.3">
      <c r="A1016" s="19" t="s">
        <v>1017</v>
      </c>
      <c r="B1016" s="19" t="s">
        <v>1018</v>
      </c>
      <c r="C1016" s="20"/>
      <c r="D1016" s="19"/>
      <c r="E1016" s="19"/>
      <c r="F1016" s="18" t="s">
        <v>99</v>
      </c>
      <c r="G1016" s="20"/>
      <c r="H1016" s="19" t="s">
        <v>1542</v>
      </c>
      <c r="I1016" s="19" t="s">
        <v>1018</v>
      </c>
      <c r="J1016" s="19" t="s">
        <v>21</v>
      </c>
      <c r="K1016" s="19"/>
      <c r="L1016" s="19" t="s">
        <v>997</v>
      </c>
      <c r="M1016" s="19" t="s">
        <v>2810</v>
      </c>
      <c r="N1016">
        <v>3</v>
      </c>
    </row>
    <row r="1017" spans="1:14" ht="12.75" customHeight="1" outlineLevel="3" x14ac:dyDescent="0.3">
      <c r="A1017" s="19" t="s">
        <v>1020</v>
      </c>
      <c r="B1017" s="19" t="s">
        <v>1021</v>
      </c>
      <c r="C1017" s="18" t="s">
        <v>24</v>
      </c>
      <c r="D1017" s="18">
        <v>0</v>
      </c>
      <c r="E1017" s="18" t="s">
        <v>24</v>
      </c>
      <c r="F1017" s="20" t="str">
        <f t="shared" ref="F1017:F1025" si="22">$F$1016</f>
        <v>MANUAL</v>
      </c>
      <c r="G1017" s="20">
        <f>IF($F$1017="MANUAL",$D$1017,IF($F$1017="COMPUTED",$C$1017,$E$1017))</f>
        <v>0</v>
      </c>
      <c r="H1017" s="19" t="s">
        <v>1543</v>
      </c>
      <c r="I1017" s="19" t="s">
        <v>1023</v>
      </c>
      <c r="J1017" s="19" t="s">
        <v>21</v>
      </c>
      <c r="K1017" s="19"/>
      <c r="L1017" s="19" t="s">
        <v>1001</v>
      </c>
      <c r="M1017" s="19" t="s">
        <v>2811</v>
      </c>
      <c r="N1017">
        <v>4</v>
      </c>
    </row>
    <row r="1018" spans="1:14" ht="12.75" customHeight="1" outlineLevel="3" x14ac:dyDescent="0.3">
      <c r="A1018" s="19" t="s">
        <v>1024</v>
      </c>
      <c r="B1018" s="19" t="s">
        <v>1025</v>
      </c>
      <c r="C1018" s="18" t="s">
        <v>24</v>
      </c>
      <c r="D1018" s="18">
        <v>0</v>
      </c>
      <c r="E1018" s="18" t="s">
        <v>24</v>
      </c>
      <c r="F1018" s="20" t="str">
        <f t="shared" si="22"/>
        <v>MANUAL</v>
      </c>
      <c r="G1018" s="20">
        <f>IF($F$1018="MANUAL",$D$1018,IF($F$1018="COMPUTED",$C$1018,$E$1018))</f>
        <v>0</v>
      </c>
      <c r="H1018" s="19" t="s">
        <v>1544</v>
      </c>
      <c r="I1018" s="19" t="s">
        <v>1023</v>
      </c>
      <c r="J1018" s="19" t="s">
        <v>21</v>
      </c>
      <c r="K1018" s="19"/>
      <c r="L1018" s="19" t="s">
        <v>1001</v>
      </c>
      <c r="M1018" s="19" t="s">
        <v>2812</v>
      </c>
      <c r="N1018">
        <v>4</v>
      </c>
    </row>
    <row r="1019" spans="1:14" ht="12.75" customHeight="1" outlineLevel="3" x14ac:dyDescent="0.3">
      <c r="A1019" s="19" t="s">
        <v>1027</v>
      </c>
      <c r="B1019" s="19" t="s">
        <v>1028</v>
      </c>
      <c r="C1019" s="18" t="s">
        <v>24</v>
      </c>
      <c r="D1019" s="18">
        <v>1</v>
      </c>
      <c r="E1019" s="18" t="s">
        <v>24</v>
      </c>
      <c r="F1019" s="20" t="str">
        <f t="shared" si="22"/>
        <v>MANUAL</v>
      </c>
      <c r="G1019" s="20">
        <f>IF($F$1019="MANUAL",$D$1019,IF($F$1019="COMPUTED",$C$1019,$E$1019))</f>
        <v>1</v>
      </c>
      <c r="H1019" s="19" t="s">
        <v>1545</v>
      </c>
      <c r="I1019" s="19" t="s">
        <v>1023</v>
      </c>
      <c r="J1019" s="19" t="s">
        <v>21</v>
      </c>
      <c r="K1019" s="19"/>
      <c r="L1019" s="19" t="s">
        <v>1001</v>
      </c>
      <c r="M1019" s="19" t="s">
        <v>2813</v>
      </c>
      <c r="N1019">
        <v>4</v>
      </c>
    </row>
    <row r="1020" spans="1:14" ht="12.75" customHeight="1" outlineLevel="3" x14ac:dyDescent="0.3">
      <c r="A1020" s="19" t="s">
        <v>1030</v>
      </c>
      <c r="B1020" s="19" t="s">
        <v>1031</v>
      </c>
      <c r="C1020" s="18" t="s">
        <v>24</v>
      </c>
      <c r="D1020" s="18">
        <v>0</v>
      </c>
      <c r="E1020" s="18" t="s">
        <v>24</v>
      </c>
      <c r="F1020" s="20" t="str">
        <f t="shared" si="22"/>
        <v>MANUAL</v>
      </c>
      <c r="G1020" s="20">
        <f>IF($F$1020="MANUAL",$D$1020,IF($F$1020="COMPUTED",$C$1020,$E$1020))</f>
        <v>0</v>
      </c>
      <c r="H1020" s="19" t="s">
        <v>1546</v>
      </c>
      <c r="I1020" s="19" t="s">
        <v>1023</v>
      </c>
      <c r="J1020" s="19" t="s">
        <v>21</v>
      </c>
      <c r="K1020" s="19"/>
      <c r="L1020" s="19" t="s">
        <v>1001</v>
      </c>
      <c r="M1020" s="19" t="s">
        <v>2814</v>
      </c>
      <c r="N1020">
        <v>4</v>
      </c>
    </row>
    <row r="1021" spans="1:14" ht="12.75" customHeight="1" outlineLevel="3" x14ac:dyDescent="0.3">
      <c r="A1021" s="19" t="s">
        <v>1033</v>
      </c>
      <c r="B1021" s="19" t="s">
        <v>1034</v>
      </c>
      <c r="C1021" s="18" t="s">
        <v>24</v>
      </c>
      <c r="D1021" s="18">
        <v>1</v>
      </c>
      <c r="E1021" s="18" t="s">
        <v>24</v>
      </c>
      <c r="F1021" s="20" t="str">
        <f t="shared" si="22"/>
        <v>MANUAL</v>
      </c>
      <c r="G1021" s="20">
        <f>IF($F$1021="MANUAL",$D$1021,IF($F$1021="COMPUTED",$C$1021,$E$1021))</f>
        <v>1</v>
      </c>
      <c r="H1021" s="19" t="s">
        <v>1547</v>
      </c>
      <c r="I1021" s="19" t="s">
        <v>1023</v>
      </c>
      <c r="J1021" s="19" t="s">
        <v>21</v>
      </c>
      <c r="K1021" s="19"/>
      <c r="L1021" s="19" t="s">
        <v>1001</v>
      </c>
      <c r="M1021" s="19" t="s">
        <v>2815</v>
      </c>
      <c r="N1021">
        <v>4</v>
      </c>
    </row>
    <row r="1022" spans="1:14" ht="12.75" customHeight="1" outlineLevel="3" x14ac:dyDescent="0.3">
      <c r="A1022" s="19" t="s">
        <v>1036</v>
      </c>
      <c r="B1022" s="19" t="s">
        <v>1037</v>
      </c>
      <c r="C1022" s="18" t="s">
        <v>24</v>
      </c>
      <c r="D1022" s="18">
        <v>0</v>
      </c>
      <c r="E1022" s="18" t="s">
        <v>24</v>
      </c>
      <c r="F1022" s="20" t="str">
        <f t="shared" si="22"/>
        <v>MANUAL</v>
      </c>
      <c r="G1022" s="20">
        <f>IF($F$1022="MANUAL",$D$1022,IF($F$1022="COMPUTED",$C$1022,$E$1022))</f>
        <v>0</v>
      </c>
      <c r="H1022" s="19" t="s">
        <v>1548</v>
      </c>
      <c r="I1022" s="19" t="s">
        <v>1023</v>
      </c>
      <c r="J1022" s="19" t="s">
        <v>21</v>
      </c>
      <c r="K1022" s="19"/>
      <c r="L1022" s="19" t="s">
        <v>1001</v>
      </c>
      <c r="M1022" s="19" t="s">
        <v>2816</v>
      </c>
      <c r="N1022">
        <v>4</v>
      </c>
    </row>
    <row r="1023" spans="1:14" ht="12.75" customHeight="1" outlineLevel="3" x14ac:dyDescent="0.3">
      <c r="A1023" s="19" t="s">
        <v>1039</v>
      </c>
      <c r="B1023" s="19" t="s">
        <v>1040</v>
      </c>
      <c r="C1023" s="18" t="s">
        <v>24</v>
      </c>
      <c r="D1023" s="18">
        <v>-1</v>
      </c>
      <c r="E1023" s="18" t="s">
        <v>24</v>
      </c>
      <c r="F1023" s="20" t="str">
        <f t="shared" si="22"/>
        <v>MANUAL</v>
      </c>
      <c r="G1023" s="20">
        <f>IF($F$1023="MANUAL",$D$1023,IF($F$1023="COMPUTED",$C$1023,$E$1023))</f>
        <v>-1</v>
      </c>
      <c r="H1023" s="19" t="s">
        <v>1549</v>
      </c>
      <c r="I1023" s="19" t="s">
        <v>1023</v>
      </c>
      <c r="J1023" s="19" t="s">
        <v>21</v>
      </c>
      <c r="K1023" s="19"/>
      <c r="L1023" s="19" t="s">
        <v>1001</v>
      </c>
      <c r="M1023" s="19" t="s">
        <v>2817</v>
      </c>
      <c r="N1023">
        <v>4</v>
      </c>
    </row>
    <row r="1024" spans="1:14" ht="12.75" customHeight="1" outlineLevel="3" x14ac:dyDescent="0.3">
      <c r="A1024" s="19" t="s">
        <v>1042</v>
      </c>
      <c r="B1024" s="19" t="s">
        <v>1043</v>
      </c>
      <c r="C1024" s="18" t="s">
        <v>24</v>
      </c>
      <c r="D1024" s="18">
        <v>0</v>
      </c>
      <c r="E1024" s="18" t="s">
        <v>24</v>
      </c>
      <c r="F1024" s="20" t="str">
        <f t="shared" si="22"/>
        <v>MANUAL</v>
      </c>
      <c r="G1024" s="20">
        <f>IF($F$1024="MANUAL",$D$1024,IF($F$1024="COMPUTED",$C$1024,$E$1024))</f>
        <v>0</v>
      </c>
      <c r="H1024" s="19" t="s">
        <v>1550</v>
      </c>
      <c r="I1024" s="19" t="s">
        <v>1023</v>
      </c>
      <c r="J1024" s="19" t="s">
        <v>21</v>
      </c>
      <c r="K1024" s="19"/>
      <c r="L1024" s="19" t="s">
        <v>1001</v>
      </c>
      <c r="M1024" s="19" t="s">
        <v>2818</v>
      </c>
      <c r="N1024">
        <v>4</v>
      </c>
    </row>
    <row r="1025" spans="1:14" ht="12.75" customHeight="1" outlineLevel="3" x14ac:dyDescent="0.3">
      <c r="A1025" s="19" t="s">
        <v>1045</v>
      </c>
      <c r="B1025" s="19" t="s">
        <v>1046</v>
      </c>
      <c r="C1025" s="18" t="s">
        <v>24</v>
      </c>
      <c r="D1025" s="18">
        <v>0</v>
      </c>
      <c r="E1025" s="18" t="s">
        <v>24</v>
      </c>
      <c r="F1025" s="20" t="str">
        <f t="shared" si="22"/>
        <v>MANUAL</v>
      </c>
      <c r="G1025" s="20">
        <f>IF($F$1025="MANUAL",$D$1025,IF($F$1025="COMPUTED",$C$1025,$E$1025))</f>
        <v>0</v>
      </c>
      <c r="H1025" s="19" t="s">
        <v>1551</v>
      </c>
      <c r="I1025" s="19" t="s">
        <v>1023</v>
      </c>
      <c r="J1025" s="19" t="s">
        <v>21</v>
      </c>
      <c r="K1025" s="19"/>
      <c r="L1025" s="19" t="s">
        <v>1001</v>
      </c>
      <c r="M1025" s="19" t="s">
        <v>2819</v>
      </c>
      <c r="N1025">
        <v>4</v>
      </c>
    </row>
    <row r="1026" spans="1:14" ht="12.75" customHeight="1" outlineLevel="2" x14ac:dyDescent="0.3">
      <c r="A1026" s="19" t="s">
        <v>1048</v>
      </c>
      <c r="B1026" s="19" t="s">
        <v>1049</v>
      </c>
      <c r="C1026" s="18" t="s">
        <v>24</v>
      </c>
      <c r="D1026" s="12" t="s">
        <v>1374</v>
      </c>
      <c r="E1026" s="12" t="s">
        <v>24</v>
      </c>
      <c r="F1026" s="18" t="s">
        <v>99</v>
      </c>
      <c r="G1026" s="20" t="str">
        <f>IF($F$1026="MANUAL",$D$1026,IF($F$1026="COMPUTED",$C$1026,$E$1026))</f>
        <v>box</v>
      </c>
      <c r="H1026" s="19" t="s">
        <v>1552</v>
      </c>
      <c r="I1026" s="19" t="s">
        <v>1049</v>
      </c>
      <c r="J1026" s="19" t="s">
        <v>21</v>
      </c>
      <c r="K1026" s="19"/>
      <c r="L1026" s="19" t="s">
        <v>72</v>
      </c>
      <c r="M1026" s="19" t="s">
        <v>2820</v>
      </c>
      <c r="N1026">
        <v>3</v>
      </c>
    </row>
    <row r="1027" spans="1:14" ht="12.75" customHeight="1" outlineLevel="3" x14ac:dyDescent="0.3">
      <c r="A1027" s="19" t="s">
        <v>1051</v>
      </c>
      <c r="B1027" s="19" t="s">
        <v>1052</v>
      </c>
      <c r="C1027" s="18" t="str">
        <f>ColorCompution!F10</f>
        <v>#0b07db</v>
      </c>
      <c r="D1027" s="12" t="s">
        <v>24</v>
      </c>
      <c r="E1027" s="12" t="s">
        <v>24</v>
      </c>
      <c r="F1027" s="18" t="s">
        <v>70</v>
      </c>
      <c r="G1027" s="20" t="str">
        <f>IF($F$1027="MANUAL",$D$1027,IF($F$1027="COMPUTED",$C$1027,$E$1027))</f>
        <v>#0b07db</v>
      </c>
      <c r="H1027" s="19" t="s">
        <v>1553</v>
      </c>
      <c r="I1027" s="19" t="s">
        <v>1054</v>
      </c>
      <c r="J1027" s="19"/>
      <c r="K1027" s="19"/>
      <c r="L1027" s="19" t="s">
        <v>72</v>
      </c>
      <c r="M1027" s="19" t="s">
        <v>2821</v>
      </c>
      <c r="N1027">
        <v>4</v>
      </c>
    </row>
    <row r="1028" spans="1:14" ht="12.75" customHeight="1" outlineLevel="3" x14ac:dyDescent="0.3">
      <c r="A1028" s="19" t="s">
        <v>1055</v>
      </c>
      <c r="B1028" s="19" t="s">
        <v>1056</v>
      </c>
      <c r="C1028" s="18" t="str">
        <f>ColorCompution!F9</f>
        <v>#ffffff</v>
      </c>
      <c r="D1028" s="12" t="s">
        <v>24</v>
      </c>
      <c r="E1028" s="12" t="s">
        <v>24</v>
      </c>
      <c r="F1028" s="18" t="s">
        <v>70</v>
      </c>
      <c r="G1028" s="20" t="str">
        <f>IF($F$1028="MANUAL",$D$1028,IF($F$1028="COMPUTED",$C$1028,$E$1028))</f>
        <v>#ffffff</v>
      </c>
      <c r="H1028" s="19" t="s">
        <v>1555</v>
      </c>
      <c r="I1028" s="19" t="s">
        <v>1054</v>
      </c>
      <c r="J1028" s="19"/>
      <c r="K1028" s="19"/>
      <c r="L1028" s="19" t="s">
        <v>72</v>
      </c>
      <c r="M1028" s="19" t="s">
        <v>2822</v>
      </c>
      <c r="N1028">
        <v>4</v>
      </c>
    </row>
    <row r="1029" spans="1:14" ht="12.75" customHeight="1" outlineLevel="3" x14ac:dyDescent="0.3">
      <c r="A1029" s="19" t="s">
        <v>1058</v>
      </c>
      <c r="B1029" s="19" t="s">
        <v>1059</v>
      </c>
      <c r="C1029" s="18" t="str">
        <f>ColorCompution!F11</f>
        <v>#ffffff</v>
      </c>
      <c r="D1029" s="12" t="s">
        <v>24</v>
      </c>
      <c r="E1029" s="12" t="s">
        <v>24</v>
      </c>
      <c r="F1029" s="18" t="s">
        <v>70</v>
      </c>
      <c r="G1029" s="20" t="str">
        <f>IF($F$1029="MANUAL",$D$1029,IF($F$1029="COMPUTED",$C$1029,$E$1029))</f>
        <v>#ffffff</v>
      </c>
      <c r="H1029" s="19" t="s">
        <v>1556</v>
      </c>
      <c r="I1029" s="19" t="s">
        <v>1054</v>
      </c>
      <c r="J1029" s="19"/>
      <c r="K1029" s="19"/>
      <c r="L1029" s="19" t="s">
        <v>72</v>
      </c>
      <c r="M1029" s="19" t="s">
        <v>2823</v>
      </c>
      <c r="N1029">
        <v>4</v>
      </c>
    </row>
    <row r="1030" spans="1:14" ht="12.75" customHeight="1" outlineLevel="1" x14ac:dyDescent="0.3">
      <c r="A1030" s="19" t="s">
        <v>358</v>
      </c>
      <c r="B1030" s="19"/>
      <c r="C1030" s="20"/>
      <c r="D1030" s="18"/>
      <c r="E1030" s="20"/>
      <c r="F1030" s="20"/>
      <c r="G1030" s="20"/>
      <c r="H1030" s="19" t="s">
        <v>611</v>
      </c>
      <c r="I1030" s="19"/>
      <c r="J1030" s="19" t="s">
        <v>21</v>
      </c>
      <c r="K1030" s="19" t="s">
        <v>1824</v>
      </c>
      <c r="L1030" s="19" t="s">
        <v>77</v>
      </c>
      <c r="M1030" s="19" t="s">
        <v>2824</v>
      </c>
      <c r="N1030">
        <v>2</v>
      </c>
    </row>
    <row r="1031" spans="1:14" ht="12.75" customHeight="1" outlineLevel="1" x14ac:dyDescent="0.3">
      <c r="A1031" s="19" t="s">
        <v>360</v>
      </c>
      <c r="B1031" s="19"/>
      <c r="C1031" s="20"/>
      <c r="D1031" s="18"/>
      <c r="E1031" s="20"/>
      <c r="F1031" s="20"/>
      <c r="G1031" s="20"/>
      <c r="H1031" s="19" t="s">
        <v>612</v>
      </c>
      <c r="I1031" s="19"/>
      <c r="J1031" s="19" t="s">
        <v>21</v>
      </c>
      <c r="K1031" s="19" t="s">
        <v>1824</v>
      </c>
      <c r="L1031" s="19" t="s">
        <v>77</v>
      </c>
      <c r="M1031" s="19" t="s">
        <v>2825</v>
      </c>
      <c r="N1031">
        <v>2</v>
      </c>
    </row>
    <row r="1032" spans="1:14" ht="12.75" customHeight="1" outlineLevel="2" x14ac:dyDescent="0.3">
      <c r="A1032" s="19" t="s">
        <v>257</v>
      </c>
      <c r="B1032" s="19" t="s">
        <v>258</v>
      </c>
      <c r="C1032" s="18">
        <f>mass_COMP14_MGO</f>
        <v>26700</v>
      </c>
      <c r="D1032" s="18" t="s">
        <v>24</v>
      </c>
      <c r="E1032" s="18" t="s">
        <v>24</v>
      </c>
      <c r="F1032" s="18" t="s">
        <v>70</v>
      </c>
      <c r="G1032" s="20">
        <f>IF($F$1032="MANUAL",$D$1032,IF($F$1032="COMPUTED",$C$1032,$E$1032))</f>
        <v>26700</v>
      </c>
      <c r="H1032" s="19" t="s">
        <v>613</v>
      </c>
      <c r="I1032" s="19" t="s">
        <v>37</v>
      </c>
      <c r="J1032" s="19"/>
      <c r="K1032" s="19"/>
      <c r="L1032" s="19" t="s">
        <v>72</v>
      </c>
      <c r="M1032" s="19" t="s">
        <v>2826</v>
      </c>
      <c r="N1032">
        <v>3</v>
      </c>
    </row>
    <row r="1033" spans="1:14" ht="12.75" customHeight="1" outlineLevel="2" x14ac:dyDescent="0.3">
      <c r="A1033" s="19" t="s">
        <v>259</v>
      </c>
      <c r="B1033" s="19" t="s">
        <v>260</v>
      </c>
      <c r="C1033" s="18">
        <f>mass_COMP14_MeOH</f>
        <v>0</v>
      </c>
      <c r="D1033" s="18" t="s">
        <v>24</v>
      </c>
      <c r="E1033" s="18" t="s">
        <v>24</v>
      </c>
      <c r="F1033" s="18" t="s">
        <v>70</v>
      </c>
      <c r="G1033" s="20">
        <f>IF($F$1033="MANUAL",$D$1033,IF($F$1033="COMPUTED",$C$1033,$E$1033))</f>
        <v>0</v>
      </c>
      <c r="H1033" s="19" t="s">
        <v>614</v>
      </c>
      <c r="I1033" s="19" t="s">
        <v>37</v>
      </c>
      <c r="J1033" s="19"/>
      <c r="K1033" s="19"/>
      <c r="L1033" s="19" t="s">
        <v>72</v>
      </c>
      <c r="M1033" s="19" t="s">
        <v>2827</v>
      </c>
      <c r="N1033">
        <v>3</v>
      </c>
    </row>
    <row r="1034" spans="1:14" ht="12.75" customHeight="1" outlineLevel="2" x14ac:dyDescent="0.3">
      <c r="A1034" s="19" t="s">
        <v>835</v>
      </c>
      <c r="B1034" s="19" t="s">
        <v>836</v>
      </c>
      <c r="C1034" s="18">
        <f>'Calculations - tank arrangement'!P49</f>
        <v>0</v>
      </c>
      <c r="D1034" s="18" t="s">
        <v>24</v>
      </c>
      <c r="E1034" s="18" t="s">
        <v>24</v>
      </c>
      <c r="F1034" s="18" t="s">
        <v>70</v>
      </c>
      <c r="G1034" s="20">
        <f>IF($F$1034="MANUAL",$D$1034,IF($F$1034="COMPUTED",$C$1034,$E$1034))</f>
        <v>0</v>
      </c>
      <c r="H1034" s="19" t="s">
        <v>920</v>
      </c>
      <c r="I1034" s="19" t="s">
        <v>37</v>
      </c>
      <c r="J1034" s="19"/>
      <c r="K1034" s="19"/>
      <c r="L1034" s="19" t="s">
        <v>72</v>
      </c>
      <c r="M1034" s="19" t="s">
        <v>2828</v>
      </c>
      <c r="N1034">
        <v>3</v>
      </c>
    </row>
    <row r="1035" spans="1:14" ht="12.75" customHeight="1" outlineLevel="2" x14ac:dyDescent="0.3">
      <c r="A1035" s="19" t="s">
        <v>639</v>
      </c>
      <c r="B1035" s="19" t="s">
        <v>640</v>
      </c>
      <c r="C1035" s="18">
        <v>26700</v>
      </c>
      <c r="D1035" s="18" t="s">
        <v>24</v>
      </c>
      <c r="E1035" s="18" t="s">
        <v>24</v>
      </c>
      <c r="F1035" s="18" t="s">
        <v>70</v>
      </c>
      <c r="G1035" s="20">
        <f>IF($F$1035="MANUAL",$D$1035,IF($F$1035="COMPUTED",$C$1035,$E$1035))</f>
        <v>26700</v>
      </c>
      <c r="H1035" s="19" t="s">
        <v>681</v>
      </c>
      <c r="I1035" s="19" t="s">
        <v>636</v>
      </c>
      <c r="J1035" s="19"/>
      <c r="K1035" s="19"/>
      <c r="L1035" s="19" t="s">
        <v>72</v>
      </c>
      <c r="M1035" s="19" t="s">
        <v>2829</v>
      </c>
      <c r="N1035">
        <v>3</v>
      </c>
    </row>
    <row r="1036" spans="1:14" ht="12.75" customHeight="1" outlineLevel="2" x14ac:dyDescent="0.3">
      <c r="A1036" s="19" t="s">
        <v>641</v>
      </c>
      <c r="B1036" s="19" t="s">
        <v>642</v>
      </c>
      <c r="C1036" s="18">
        <v>0</v>
      </c>
      <c r="D1036" s="18" t="s">
        <v>24</v>
      </c>
      <c r="E1036" s="18" t="s">
        <v>24</v>
      </c>
      <c r="F1036" s="18" t="s">
        <v>70</v>
      </c>
      <c r="G1036" s="20">
        <f>IF($F$1036="MANUAL",$D$1036,IF($F$1036="COMPUTED",$C$1036,$E$1036))</f>
        <v>0</v>
      </c>
      <c r="H1036" s="19" t="s">
        <v>682</v>
      </c>
      <c r="I1036" s="19" t="s">
        <v>636</v>
      </c>
      <c r="J1036" s="19"/>
      <c r="K1036" s="19"/>
      <c r="L1036" s="19" t="s">
        <v>72</v>
      </c>
      <c r="M1036" s="19" t="s">
        <v>2830</v>
      </c>
      <c r="N1036">
        <v>3</v>
      </c>
    </row>
    <row r="1037" spans="1:14" ht="12.75" customHeight="1" outlineLevel="2" x14ac:dyDescent="0.3">
      <c r="A1037" s="19" t="s">
        <v>820</v>
      </c>
      <c r="B1037" s="19" t="s">
        <v>821</v>
      </c>
      <c r="C1037" s="18">
        <v>0</v>
      </c>
      <c r="D1037" s="18" t="s">
        <v>24</v>
      </c>
      <c r="E1037" s="18" t="s">
        <v>24</v>
      </c>
      <c r="F1037" s="18" t="s">
        <v>70</v>
      </c>
      <c r="G1037" s="20">
        <f>IF($F$1037="MANUAL",$D$1037,IF($F$1037="COMPUTED",$C$1037,$E$1037))</f>
        <v>0</v>
      </c>
      <c r="H1037" s="19" t="s">
        <v>921</v>
      </c>
      <c r="I1037" s="19" t="s">
        <v>636</v>
      </c>
      <c r="J1037" s="19"/>
      <c r="K1037" s="19"/>
      <c r="L1037" s="19" t="s">
        <v>72</v>
      </c>
      <c r="M1037" s="19" t="s">
        <v>2831</v>
      </c>
      <c r="N1037">
        <v>3</v>
      </c>
    </row>
    <row r="1038" spans="1:14" ht="12.75" customHeight="1" x14ac:dyDescent="0.3">
      <c r="A1038" s="19" t="s">
        <v>615</v>
      </c>
      <c r="B1038" s="19" t="s">
        <v>616</v>
      </c>
      <c r="C1038" s="20"/>
      <c r="D1038" s="20"/>
      <c r="E1038" s="20"/>
      <c r="F1038" s="20"/>
      <c r="G1038" s="20"/>
      <c r="H1038" s="19" t="s">
        <v>616</v>
      </c>
      <c r="I1038" s="19"/>
      <c r="J1038" s="19" t="s">
        <v>21</v>
      </c>
      <c r="K1038" s="19" t="s">
        <v>54</v>
      </c>
      <c r="L1038" s="19" t="s">
        <v>67</v>
      </c>
      <c r="M1038" s="19" t="s">
        <v>2832</v>
      </c>
      <c r="N1038">
        <v>1</v>
      </c>
    </row>
    <row r="1039" spans="1:14" ht="12.75" customHeight="1" outlineLevel="1" x14ac:dyDescent="0.3">
      <c r="A1039" s="19" t="s">
        <v>38</v>
      </c>
      <c r="B1039" s="19" t="s">
        <v>39</v>
      </c>
      <c r="C1039" s="18" t="s">
        <v>24</v>
      </c>
      <c r="D1039" s="18">
        <v>0</v>
      </c>
      <c r="E1039" s="18" t="s">
        <v>24</v>
      </c>
      <c r="F1039" s="18" t="s">
        <v>99</v>
      </c>
      <c r="G1039" s="20">
        <f>IF($F$1039="MANUAL",$D$1039,IF($F$1039="COMPUTED",$C$1039,$E$1039))</f>
        <v>0</v>
      </c>
      <c r="H1039" s="19" t="s">
        <v>1557</v>
      </c>
      <c r="I1039" s="19" t="s">
        <v>40</v>
      </c>
      <c r="J1039" s="19" t="s">
        <v>21</v>
      </c>
      <c r="K1039" s="19"/>
      <c r="L1039" s="19" t="s">
        <v>72</v>
      </c>
      <c r="M1039" s="19" t="s">
        <v>2833</v>
      </c>
      <c r="N1039">
        <v>2</v>
      </c>
    </row>
    <row r="1040" spans="1:14" ht="12.75" customHeight="1" outlineLevel="1" x14ac:dyDescent="0.3">
      <c r="A1040" s="19" t="s">
        <v>352</v>
      </c>
      <c r="B1040" s="19" t="s">
        <v>353</v>
      </c>
      <c r="C1040" s="18" t="s">
        <v>24</v>
      </c>
      <c r="D1040" s="18">
        <v>30</v>
      </c>
      <c r="E1040" s="18" t="s">
        <v>24</v>
      </c>
      <c r="F1040" s="18" t="s">
        <v>99</v>
      </c>
      <c r="G1040" s="20">
        <f>IF($F$1040="MANUAL",$D$1040,IF($F$1040="COMPUTED",$C$1040,$E$1040))</f>
        <v>30</v>
      </c>
      <c r="H1040" s="19" t="s">
        <v>617</v>
      </c>
      <c r="I1040" s="19" t="s">
        <v>355</v>
      </c>
      <c r="J1040" s="19" t="s">
        <v>21</v>
      </c>
      <c r="K1040" s="19"/>
      <c r="L1040" s="19" t="s">
        <v>72</v>
      </c>
      <c r="M1040" s="19" t="s">
        <v>2834</v>
      </c>
      <c r="N1040">
        <v>2</v>
      </c>
    </row>
    <row r="1041" spans="1:14" ht="12.75" customHeight="1" outlineLevel="1" x14ac:dyDescent="0.3">
      <c r="A1041" s="19" t="s">
        <v>68</v>
      </c>
      <c r="B1041" s="19"/>
      <c r="C1041" s="20"/>
      <c r="D1041" s="20"/>
      <c r="E1041" s="20"/>
      <c r="F1041" s="20"/>
      <c r="G1041" s="20"/>
      <c r="H1041" s="19"/>
      <c r="I1041" s="19"/>
      <c r="J1041" s="19"/>
      <c r="K1041" s="19"/>
      <c r="L1041" s="19" t="s">
        <v>69</v>
      </c>
      <c r="M1041" s="19" t="s">
        <v>2835</v>
      </c>
      <c r="N1041">
        <v>2</v>
      </c>
    </row>
    <row r="1042" spans="1:14" ht="12.75" customHeight="1" outlineLevel="2" x14ac:dyDescent="0.3">
      <c r="A1042" s="19" t="s">
        <v>51</v>
      </c>
      <c r="B1042" s="19" t="s">
        <v>23</v>
      </c>
      <c r="C1042" s="18" t="s">
        <v>24</v>
      </c>
      <c r="D1042" s="18">
        <v>21</v>
      </c>
      <c r="E1042" s="18" t="s">
        <v>24</v>
      </c>
      <c r="F1042" s="18" t="s">
        <v>99</v>
      </c>
      <c r="G1042" s="20">
        <f>IF($F$1042="MANUAL",$D$1042,IF($F$1042="COMPUTED",$C$1042,$E$1042))</f>
        <v>21</v>
      </c>
      <c r="H1042" s="19" t="s">
        <v>618</v>
      </c>
      <c r="I1042" s="19" t="s">
        <v>25</v>
      </c>
      <c r="J1042" s="19" t="s">
        <v>21</v>
      </c>
      <c r="K1042" s="19"/>
      <c r="L1042" s="19" t="s">
        <v>72</v>
      </c>
      <c r="M1042" s="19" t="s">
        <v>2836</v>
      </c>
      <c r="N1042">
        <v>3</v>
      </c>
    </row>
    <row r="1043" spans="1:14" ht="12.75" customHeight="1" outlineLevel="2" x14ac:dyDescent="0.3">
      <c r="A1043" s="19" t="s">
        <v>52</v>
      </c>
      <c r="B1043" s="19" t="s">
        <v>26</v>
      </c>
      <c r="C1043" s="18" t="s">
        <v>24</v>
      </c>
      <c r="D1043" s="18">
        <v>-5</v>
      </c>
      <c r="E1043" s="18" t="s">
        <v>24</v>
      </c>
      <c r="F1043" s="18" t="s">
        <v>99</v>
      </c>
      <c r="G1043" s="20">
        <f>IF($F$1043="MANUAL",$D$1043,IF($F$1043="COMPUTED",$C$1043,$E$1043))</f>
        <v>-5</v>
      </c>
      <c r="H1043" s="19" t="s">
        <v>619</v>
      </c>
      <c r="I1043" s="19" t="s">
        <v>27</v>
      </c>
      <c r="J1043" s="19" t="s">
        <v>21</v>
      </c>
      <c r="K1043" s="19"/>
      <c r="L1043" s="19" t="s">
        <v>72</v>
      </c>
      <c r="M1043" s="19" t="s">
        <v>2837</v>
      </c>
      <c r="N1043">
        <v>3</v>
      </c>
    </row>
    <row r="1044" spans="1:14" ht="12.75" customHeight="1" outlineLevel="2" x14ac:dyDescent="0.3">
      <c r="A1044" s="19" t="s">
        <v>753</v>
      </c>
      <c r="B1044" s="19" t="s">
        <v>754</v>
      </c>
      <c r="C1044" s="18" t="s">
        <v>24</v>
      </c>
      <c r="D1044" s="18">
        <v>2.1</v>
      </c>
      <c r="E1044" s="18" t="s">
        <v>24</v>
      </c>
      <c r="F1044" s="18" t="s">
        <v>99</v>
      </c>
      <c r="G1044" s="20">
        <f>IF($F$1044="MANUAL",$D$1044,IF($F$1044="COMPUTED",$C$1044,$E$1044))</f>
        <v>2.1</v>
      </c>
      <c r="H1044" s="19" t="s">
        <v>761</v>
      </c>
      <c r="I1044" s="19" t="s">
        <v>756</v>
      </c>
      <c r="J1044" s="19" t="s">
        <v>21</v>
      </c>
      <c r="K1044" s="19"/>
      <c r="L1044" s="19" t="s">
        <v>72</v>
      </c>
      <c r="M1044" s="19" t="s">
        <v>2838</v>
      </c>
      <c r="N1044">
        <v>3</v>
      </c>
    </row>
    <row r="1045" spans="1:14" ht="12.75" customHeight="1" outlineLevel="3" x14ac:dyDescent="0.3">
      <c r="A1045" s="19" t="s">
        <v>711</v>
      </c>
      <c r="B1045" s="19" t="s">
        <v>241</v>
      </c>
      <c r="C1045" s="18">
        <f>CoG_z15_MGO</f>
        <v>2.1</v>
      </c>
      <c r="D1045" s="18">
        <v>2.1379999999999999</v>
      </c>
      <c r="E1045" s="18" t="s">
        <v>24</v>
      </c>
      <c r="F1045" s="18" t="s">
        <v>70</v>
      </c>
      <c r="G1045" s="20">
        <f>IF($F$1045="MANUAL",$D$1045,IF($F$1045="COMPUTED",$C$1045,$E$1045))</f>
        <v>2.1</v>
      </c>
      <c r="H1045" s="19" t="s">
        <v>781</v>
      </c>
      <c r="I1045" s="19" t="s">
        <v>29</v>
      </c>
      <c r="J1045" s="19"/>
      <c r="K1045" s="19"/>
      <c r="L1045" s="19" t="s">
        <v>72</v>
      </c>
      <c r="M1045" s="19" t="s">
        <v>2839</v>
      </c>
      <c r="N1045">
        <v>4</v>
      </c>
    </row>
    <row r="1046" spans="1:14" ht="12.75" customHeight="1" outlineLevel="3" x14ac:dyDescent="0.3">
      <c r="A1046" s="19" t="s">
        <v>713</v>
      </c>
      <c r="B1046" s="19" t="s">
        <v>243</v>
      </c>
      <c r="C1046" s="18">
        <f>CoG_z15_MeOH</f>
        <v>2.0999999999999996</v>
      </c>
      <c r="D1046" s="18">
        <v>2.1379999999999999</v>
      </c>
      <c r="E1046" s="18" t="s">
        <v>24</v>
      </c>
      <c r="F1046" s="18" t="s">
        <v>70</v>
      </c>
      <c r="G1046" s="20">
        <f>IF($F$1046="MANUAL",$D$1046,IF($F$1046="COMPUTED",$C$1046,$E$1046))</f>
        <v>2.0999999999999996</v>
      </c>
      <c r="H1046" s="19" t="s">
        <v>782</v>
      </c>
      <c r="I1046" s="19" t="s">
        <v>29</v>
      </c>
      <c r="J1046" s="19"/>
      <c r="K1046" s="19"/>
      <c r="L1046" s="19" t="s">
        <v>72</v>
      </c>
      <c r="M1046" s="19" t="s">
        <v>2840</v>
      </c>
      <c r="N1046">
        <v>4</v>
      </c>
    </row>
    <row r="1047" spans="1:14" ht="12.75" customHeight="1" outlineLevel="3" x14ac:dyDescent="0.3">
      <c r="A1047" s="19" t="s">
        <v>817</v>
      </c>
      <c r="B1047" s="19" t="s">
        <v>818</v>
      </c>
      <c r="C1047" s="18">
        <f>CoG_z15_FullMeOH</f>
        <v>2.0999999999999996</v>
      </c>
      <c r="D1047" s="18" t="s">
        <v>24</v>
      </c>
      <c r="E1047" s="18" t="s">
        <v>24</v>
      </c>
      <c r="F1047" s="18" t="s">
        <v>70</v>
      </c>
      <c r="G1047" s="20">
        <f>IF($F$1047="MANUAL",$D$1047,IF($F$1047="COMPUTED",$C$1047,$E$1047))</f>
        <v>2.0999999999999996</v>
      </c>
      <c r="H1047" s="19" t="s">
        <v>922</v>
      </c>
      <c r="I1047" s="19" t="s">
        <v>29</v>
      </c>
      <c r="J1047" s="19"/>
      <c r="K1047" s="19"/>
      <c r="L1047" s="19" t="s">
        <v>72</v>
      </c>
      <c r="M1047" s="19" t="s">
        <v>2841</v>
      </c>
      <c r="N1047">
        <v>4</v>
      </c>
    </row>
    <row r="1048" spans="1:14" ht="12.75" customHeight="1" outlineLevel="1" x14ac:dyDescent="0.3">
      <c r="A1048" s="19" t="s">
        <v>994</v>
      </c>
      <c r="B1048" s="19"/>
      <c r="C1048" s="20"/>
      <c r="D1048" s="20"/>
      <c r="E1048" s="20"/>
      <c r="F1048" s="20"/>
      <c r="G1048" s="20"/>
      <c r="H1048" s="19"/>
      <c r="I1048" s="19"/>
      <c r="J1048" s="19"/>
      <c r="K1048" s="19"/>
      <c r="L1048" s="19" t="s">
        <v>69</v>
      </c>
      <c r="M1048" s="19" t="s">
        <v>2842</v>
      </c>
      <c r="N1048">
        <v>2</v>
      </c>
    </row>
    <row r="1049" spans="1:14" ht="12.75" customHeight="1" outlineLevel="2" x14ac:dyDescent="0.3">
      <c r="A1049" s="19" t="s">
        <v>1919</v>
      </c>
      <c r="B1049" s="19" t="s">
        <v>995</v>
      </c>
      <c r="C1049" s="20"/>
      <c r="D1049" s="19"/>
      <c r="E1049" s="19"/>
      <c r="F1049" s="18" t="s">
        <v>99</v>
      </c>
      <c r="G1049" s="20"/>
      <c r="H1049" s="19" t="s">
        <v>1558</v>
      </c>
      <c r="I1049" s="19" t="s">
        <v>995</v>
      </c>
      <c r="J1049" s="19" t="s">
        <v>21</v>
      </c>
      <c r="K1049" s="19"/>
      <c r="L1049" s="19" t="s">
        <v>997</v>
      </c>
      <c r="M1049" s="19" t="s">
        <v>2843</v>
      </c>
      <c r="N1049">
        <v>3</v>
      </c>
    </row>
    <row r="1050" spans="1:14" ht="12.75" customHeight="1" outlineLevel="3" x14ac:dyDescent="0.3">
      <c r="A1050" s="19" t="s">
        <v>998</v>
      </c>
      <c r="B1050" s="19" t="s">
        <v>999</v>
      </c>
      <c r="C1050" s="18" t="s">
        <v>24</v>
      </c>
      <c r="D1050" s="18">
        <v>21</v>
      </c>
      <c r="E1050" s="18" t="s">
        <v>24</v>
      </c>
      <c r="F1050" s="20" t="str">
        <f>$F$1049</f>
        <v>MANUAL</v>
      </c>
      <c r="G1050" s="20">
        <f>IF($F$1050="MANUAL",$D$1050,IF($F$1050="COMPUTED",$C$1050,$E$1050))</f>
        <v>21</v>
      </c>
      <c r="H1050" s="19" t="s">
        <v>1559</v>
      </c>
      <c r="I1050" s="19" t="s">
        <v>1921</v>
      </c>
      <c r="J1050" s="19" t="s">
        <v>21</v>
      </c>
      <c r="K1050" s="19"/>
      <c r="L1050" s="19" t="s">
        <v>1001</v>
      </c>
      <c r="M1050" s="19" t="s">
        <v>2844</v>
      </c>
      <c r="N1050">
        <v>4</v>
      </c>
    </row>
    <row r="1051" spans="1:14" ht="12.75" customHeight="1" outlineLevel="3" x14ac:dyDescent="0.3">
      <c r="A1051" s="19" t="s">
        <v>1002</v>
      </c>
      <c r="B1051" s="19" t="s">
        <v>1003</v>
      </c>
      <c r="C1051" s="18" t="s">
        <v>24</v>
      </c>
      <c r="D1051" s="18">
        <v>-5</v>
      </c>
      <c r="E1051" s="18" t="s">
        <v>24</v>
      </c>
      <c r="F1051" s="20" t="str">
        <f>$F$1049</f>
        <v>MANUAL</v>
      </c>
      <c r="G1051" s="20">
        <f>IF($F$1051="MANUAL",$D$1051,IF($F$1051="COMPUTED",$C$1051,$E$1051))</f>
        <v>-5</v>
      </c>
      <c r="H1051" s="19" t="s">
        <v>1560</v>
      </c>
      <c r="I1051" s="19" t="s">
        <v>1923</v>
      </c>
      <c r="J1051" s="19" t="s">
        <v>21</v>
      </c>
      <c r="K1051" s="19"/>
      <c r="L1051" s="19" t="s">
        <v>1001</v>
      </c>
      <c r="M1051" s="19" t="s">
        <v>2845</v>
      </c>
      <c r="N1051">
        <v>4</v>
      </c>
    </row>
    <row r="1052" spans="1:14" ht="12.75" customHeight="1" outlineLevel="3" x14ac:dyDescent="0.3">
      <c r="A1052" s="19" t="s">
        <v>1005</v>
      </c>
      <c r="B1052" s="19" t="s">
        <v>1006</v>
      </c>
      <c r="C1052" s="18" t="s">
        <v>24</v>
      </c>
      <c r="D1052" s="18">
        <v>2.1</v>
      </c>
      <c r="E1052" s="18" t="s">
        <v>24</v>
      </c>
      <c r="F1052" s="20" t="str">
        <f>$F$1049</f>
        <v>MANUAL</v>
      </c>
      <c r="G1052" s="20">
        <f>IF($F$1052="MANUAL",$D$1052,IF($F$1052="COMPUTED",$C$1052,$E$1052))</f>
        <v>2.1</v>
      </c>
      <c r="H1052" s="19" t="s">
        <v>1561</v>
      </c>
      <c r="I1052" s="19" t="s">
        <v>1925</v>
      </c>
      <c r="J1052" s="19" t="s">
        <v>21</v>
      </c>
      <c r="K1052" s="19"/>
      <c r="L1052" s="19" t="s">
        <v>1001</v>
      </c>
      <c r="M1052" s="19" t="s">
        <v>2846</v>
      </c>
      <c r="N1052">
        <v>4</v>
      </c>
    </row>
    <row r="1053" spans="1:14" ht="12.75" customHeight="1" outlineLevel="2" x14ac:dyDescent="0.3">
      <c r="A1053" s="19" t="s">
        <v>1008</v>
      </c>
      <c r="B1053" s="19" t="s">
        <v>1009</v>
      </c>
      <c r="C1053" s="18" t="s">
        <v>24</v>
      </c>
      <c r="D1053" s="18">
        <v>3</v>
      </c>
      <c r="E1053" s="18" t="s">
        <v>24</v>
      </c>
      <c r="F1053" s="18" t="s">
        <v>99</v>
      </c>
      <c r="G1053" s="20">
        <f>IF($F$1053="MANUAL",$D$1053,IF($F$1053="COMPUTED",$C$1053,$E$1053))</f>
        <v>3</v>
      </c>
      <c r="H1053" s="19" t="s">
        <v>1562</v>
      </c>
      <c r="I1053" s="19" t="s">
        <v>1011</v>
      </c>
      <c r="J1053" s="19" t="s">
        <v>21</v>
      </c>
      <c r="K1053" s="19"/>
      <c r="L1053" s="19" t="s">
        <v>72</v>
      </c>
      <c r="M1053" s="19" t="s">
        <v>2847</v>
      </c>
      <c r="N1053">
        <v>3</v>
      </c>
    </row>
    <row r="1054" spans="1:14" ht="12.75" customHeight="1" outlineLevel="2" x14ac:dyDescent="0.3">
      <c r="A1054" s="19" t="s">
        <v>1012</v>
      </c>
      <c r="B1054" s="19" t="s">
        <v>1013</v>
      </c>
      <c r="C1054" s="18" t="s">
        <v>24</v>
      </c>
      <c r="D1054" s="18">
        <v>2.8</v>
      </c>
      <c r="E1054" s="18" t="s">
        <v>24</v>
      </c>
      <c r="F1054" s="18" t="s">
        <v>99</v>
      </c>
      <c r="G1054" s="20">
        <f>IF($F$1054="MANUAL",$D$1054,IF($F$1054="COMPUTED",$C$1054,$E$1054))</f>
        <v>2.8</v>
      </c>
      <c r="H1054" s="19" t="s">
        <v>1563</v>
      </c>
      <c r="I1054" s="19" t="s">
        <v>1015</v>
      </c>
      <c r="J1054" s="19" t="s">
        <v>21</v>
      </c>
      <c r="K1054" s="19"/>
      <c r="L1054" s="19" t="s">
        <v>72</v>
      </c>
      <c r="M1054" s="19" t="s">
        <v>2848</v>
      </c>
      <c r="N1054">
        <v>3</v>
      </c>
    </row>
    <row r="1055" spans="1:14" ht="12.75" customHeight="1" outlineLevel="2" x14ac:dyDescent="0.3">
      <c r="A1055" s="19" t="s">
        <v>989</v>
      </c>
      <c r="B1055" s="19" t="s">
        <v>32</v>
      </c>
      <c r="C1055" s="18" t="s">
        <v>24</v>
      </c>
      <c r="D1055" s="18">
        <v>5.4</v>
      </c>
      <c r="E1055" s="18" t="s">
        <v>24</v>
      </c>
      <c r="F1055" s="18" t="s">
        <v>99</v>
      </c>
      <c r="G1055" s="20">
        <f>IF($F$1055="MANUAL",$D$1055,IF($F$1055="COMPUTED",$C$1055,$E$1055))</f>
        <v>5.4</v>
      </c>
      <c r="H1055" s="19" t="s">
        <v>1564</v>
      </c>
      <c r="I1055" s="19" t="s">
        <v>33</v>
      </c>
      <c r="J1055" s="19" t="s">
        <v>21</v>
      </c>
      <c r="K1055" s="19"/>
      <c r="L1055" s="19" t="s">
        <v>72</v>
      </c>
      <c r="M1055" s="19" t="s">
        <v>2849</v>
      </c>
      <c r="N1055">
        <v>3</v>
      </c>
    </row>
    <row r="1056" spans="1:14" ht="12.75" customHeight="1" outlineLevel="2" x14ac:dyDescent="0.3">
      <c r="A1056" s="19" t="s">
        <v>1017</v>
      </c>
      <c r="B1056" s="19" t="s">
        <v>1018</v>
      </c>
      <c r="C1056" s="20"/>
      <c r="D1056" s="19"/>
      <c r="E1056" s="19"/>
      <c r="F1056" s="18" t="s">
        <v>99</v>
      </c>
      <c r="G1056" s="20"/>
      <c r="H1056" s="19" t="s">
        <v>1565</v>
      </c>
      <c r="I1056" s="19" t="s">
        <v>1018</v>
      </c>
      <c r="J1056" s="19" t="s">
        <v>21</v>
      </c>
      <c r="K1056" s="19"/>
      <c r="L1056" s="19" t="s">
        <v>997</v>
      </c>
      <c r="M1056" s="19" t="s">
        <v>2850</v>
      </c>
      <c r="N1056">
        <v>3</v>
      </c>
    </row>
    <row r="1057" spans="1:14" ht="12.75" customHeight="1" outlineLevel="3" x14ac:dyDescent="0.3">
      <c r="A1057" s="19" t="s">
        <v>1020</v>
      </c>
      <c r="B1057" s="19" t="s">
        <v>1021</v>
      </c>
      <c r="C1057" s="18" t="s">
        <v>24</v>
      </c>
      <c r="D1057" s="18">
        <v>0</v>
      </c>
      <c r="E1057" s="18" t="s">
        <v>24</v>
      </c>
      <c r="F1057" s="20" t="str">
        <f t="shared" ref="F1057:F1065" si="23">$F$1056</f>
        <v>MANUAL</v>
      </c>
      <c r="G1057" s="20">
        <f>IF($F$1057="MANUAL",$D$1057,IF($F$1057="COMPUTED",$C$1057,$E$1057))</f>
        <v>0</v>
      </c>
      <c r="H1057" s="19" t="s">
        <v>1566</v>
      </c>
      <c r="I1057" s="19" t="s">
        <v>1023</v>
      </c>
      <c r="J1057" s="19" t="s">
        <v>21</v>
      </c>
      <c r="K1057" s="19"/>
      <c r="L1057" s="19" t="s">
        <v>1001</v>
      </c>
      <c r="M1057" s="19" t="s">
        <v>2851</v>
      </c>
      <c r="N1057">
        <v>4</v>
      </c>
    </row>
    <row r="1058" spans="1:14" ht="12.75" customHeight="1" outlineLevel="3" x14ac:dyDescent="0.3">
      <c r="A1058" s="19" t="s">
        <v>1024</v>
      </c>
      <c r="B1058" s="19" t="s">
        <v>1025</v>
      </c>
      <c r="C1058" s="18" t="s">
        <v>24</v>
      </c>
      <c r="D1058" s="18">
        <v>0</v>
      </c>
      <c r="E1058" s="18" t="s">
        <v>24</v>
      </c>
      <c r="F1058" s="20" t="str">
        <f t="shared" si="23"/>
        <v>MANUAL</v>
      </c>
      <c r="G1058" s="20">
        <f>IF($F$1058="MANUAL",$D$1058,IF($F$1058="COMPUTED",$C$1058,$E$1058))</f>
        <v>0</v>
      </c>
      <c r="H1058" s="19" t="s">
        <v>1567</v>
      </c>
      <c r="I1058" s="19" t="s">
        <v>1023</v>
      </c>
      <c r="J1058" s="19" t="s">
        <v>21</v>
      </c>
      <c r="K1058" s="19"/>
      <c r="L1058" s="19" t="s">
        <v>1001</v>
      </c>
      <c r="M1058" s="19" t="s">
        <v>2852</v>
      </c>
      <c r="N1058">
        <v>4</v>
      </c>
    </row>
    <row r="1059" spans="1:14" ht="12.75" customHeight="1" outlineLevel="3" x14ac:dyDescent="0.3">
      <c r="A1059" s="19" t="s">
        <v>1027</v>
      </c>
      <c r="B1059" s="19" t="s">
        <v>1028</v>
      </c>
      <c r="C1059" s="18" t="s">
        <v>24</v>
      </c>
      <c r="D1059" s="18">
        <v>1</v>
      </c>
      <c r="E1059" s="18" t="s">
        <v>24</v>
      </c>
      <c r="F1059" s="20" t="str">
        <f t="shared" si="23"/>
        <v>MANUAL</v>
      </c>
      <c r="G1059" s="20">
        <f>IF($F$1059="MANUAL",$D$1059,IF($F$1059="COMPUTED",$C$1059,$E$1059))</f>
        <v>1</v>
      </c>
      <c r="H1059" s="19" t="s">
        <v>1568</v>
      </c>
      <c r="I1059" s="19" t="s">
        <v>1023</v>
      </c>
      <c r="J1059" s="19" t="s">
        <v>21</v>
      </c>
      <c r="K1059" s="19"/>
      <c r="L1059" s="19" t="s">
        <v>1001</v>
      </c>
      <c r="M1059" s="19" t="s">
        <v>2853</v>
      </c>
      <c r="N1059">
        <v>4</v>
      </c>
    </row>
    <row r="1060" spans="1:14" ht="12.75" customHeight="1" outlineLevel="3" x14ac:dyDescent="0.3">
      <c r="A1060" s="19" t="s">
        <v>1030</v>
      </c>
      <c r="B1060" s="19" t="s">
        <v>1031</v>
      </c>
      <c r="C1060" s="18" t="s">
        <v>24</v>
      </c>
      <c r="D1060" s="18">
        <v>0</v>
      </c>
      <c r="E1060" s="18" t="s">
        <v>24</v>
      </c>
      <c r="F1060" s="20" t="str">
        <f t="shared" si="23"/>
        <v>MANUAL</v>
      </c>
      <c r="G1060" s="20">
        <f>IF($F$1060="MANUAL",$D$1060,IF($F$1060="COMPUTED",$C$1060,$E$1060))</f>
        <v>0</v>
      </c>
      <c r="H1060" s="19" t="s">
        <v>1569</v>
      </c>
      <c r="I1060" s="19" t="s">
        <v>1023</v>
      </c>
      <c r="J1060" s="19" t="s">
        <v>21</v>
      </c>
      <c r="K1060" s="19"/>
      <c r="L1060" s="19" t="s">
        <v>1001</v>
      </c>
      <c r="M1060" s="19" t="s">
        <v>2854</v>
      </c>
      <c r="N1060">
        <v>4</v>
      </c>
    </row>
    <row r="1061" spans="1:14" ht="12.75" customHeight="1" outlineLevel="3" x14ac:dyDescent="0.3">
      <c r="A1061" s="19" t="s">
        <v>1033</v>
      </c>
      <c r="B1061" s="19" t="s">
        <v>1034</v>
      </c>
      <c r="C1061" s="18" t="s">
        <v>24</v>
      </c>
      <c r="D1061" s="18">
        <v>1</v>
      </c>
      <c r="E1061" s="18" t="s">
        <v>24</v>
      </c>
      <c r="F1061" s="20" t="str">
        <f t="shared" si="23"/>
        <v>MANUAL</v>
      </c>
      <c r="G1061" s="20">
        <f>IF($F$1061="MANUAL",$D$1061,IF($F$1061="COMPUTED",$C$1061,$E$1061))</f>
        <v>1</v>
      </c>
      <c r="H1061" s="19" t="s">
        <v>1570</v>
      </c>
      <c r="I1061" s="19" t="s">
        <v>1023</v>
      </c>
      <c r="J1061" s="19" t="s">
        <v>21</v>
      </c>
      <c r="K1061" s="19"/>
      <c r="L1061" s="19" t="s">
        <v>1001</v>
      </c>
      <c r="M1061" s="19" t="s">
        <v>2855</v>
      </c>
      <c r="N1061">
        <v>4</v>
      </c>
    </row>
    <row r="1062" spans="1:14" ht="12.75" customHeight="1" outlineLevel="3" x14ac:dyDescent="0.3">
      <c r="A1062" s="19" t="s">
        <v>1036</v>
      </c>
      <c r="B1062" s="19" t="s">
        <v>1037</v>
      </c>
      <c r="C1062" s="18" t="s">
        <v>24</v>
      </c>
      <c r="D1062" s="18">
        <v>0</v>
      </c>
      <c r="E1062" s="18" t="s">
        <v>24</v>
      </c>
      <c r="F1062" s="20" t="str">
        <f t="shared" si="23"/>
        <v>MANUAL</v>
      </c>
      <c r="G1062" s="20">
        <f>IF($F$1062="MANUAL",$D$1062,IF($F$1062="COMPUTED",$C$1062,$E$1062))</f>
        <v>0</v>
      </c>
      <c r="H1062" s="19" t="s">
        <v>1571</v>
      </c>
      <c r="I1062" s="19" t="s">
        <v>1023</v>
      </c>
      <c r="J1062" s="19" t="s">
        <v>21</v>
      </c>
      <c r="K1062" s="19"/>
      <c r="L1062" s="19" t="s">
        <v>1001</v>
      </c>
      <c r="M1062" s="19" t="s">
        <v>2856</v>
      </c>
      <c r="N1062">
        <v>4</v>
      </c>
    </row>
    <row r="1063" spans="1:14" ht="12.75" customHeight="1" outlineLevel="3" x14ac:dyDescent="0.3">
      <c r="A1063" s="19" t="s">
        <v>1039</v>
      </c>
      <c r="B1063" s="19" t="s">
        <v>1040</v>
      </c>
      <c r="C1063" s="18" t="s">
        <v>24</v>
      </c>
      <c r="D1063" s="18">
        <v>-1</v>
      </c>
      <c r="E1063" s="18" t="s">
        <v>24</v>
      </c>
      <c r="F1063" s="20" t="str">
        <f t="shared" si="23"/>
        <v>MANUAL</v>
      </c>
      <c r="G1063" s="20">
        <f>IF($F$1063="MANUAL",$D$1063,IF($F$1063="COMPUTED",$C$1063,$E$1063))</f>
        <v>-1</v>
      </c>
      <c r="H1063" s="19" t="s">
        <v>1572</v>
      </c>
      <c r="I1063" s="19" t="s">
        <v>1023</v>
      </c>
      <c r="J1063" s="19" t="s">
        <v>21</v>
      </c>
      <c r="K1063" s="19"/>
      <c r="L1063" s="19" t="s">
        <v>1001</v>
      </c>
      <c r="M1063" s="19" t="s">
        <v>2857</v>
      </c>
      <c r="N1063">
        <v>4</v>
      </c>
    </row>
    <row r="1064" spans="1:14" ht="12.75" customHeight="1" outlineLevel="3" x14ac:dyDescent="0.3">
      <c r="A1064" s="19" t="s">
        <v>1042</v>
      </c>
      <c r="B1064" s="19" t="s">
        <v>1043</v>
      </c>
      <c r="C1064" s="18" t="s">
        <v>24</v>
      </c>
      <c r="D1064" s="18">
        <v>0</v>
      </c>
      <c r="E1064" s="18" t="s">
        <v>24</v>
      </c>
      <c r="F1064" s="20" t="str">
        <f t="shared" si="23"/>
        <v>MANUAL</v>
      </c>
      <c r="G1064" s="20">
        <f>IF($F$1064="MANUAL",$D$1064,IF($F$1064="COMPUTED",$C$1064,$E$1064))</f>
        <v>0</v>
      </c>
      <c r="H1064" s="19" t="s">
        <v>1573</v>
      </c>
      <c r="I1064" s="19" t="s">
        <v>1023</v>
      </c>
      <c r="J1064" s="19" t="s">
        <v>21</v>
      </c>
      <c r="K1064" s="19"/>
      <c r="L1064" s="19" t="s">
        <v>1001</v>
      </c>
      <c r="M1064" s="19" t="s">
        <v>2858</v>
      </c>
      <c r="N1064">
        <v>4</v>
      </c>
    </row>
    <row r="1065" spans="1:14" ht="12.75" customHeight="1" outlineLevel="3" x14ac:dyDescent="0.3">
      <c r="A1065" s="19" t="s">
        <v>1045</v>
      </c>
      <c r="B1065" s="19" t="s">
        <v>1046</v>
      </c>
      <c r="C1065" s="18" t="s">
        <v>24</v>
      </c>
      <c r="D1065" s="18">
        <v>0</v>
      </c>
      <c r="E1065" s="18" t="s">
        <v>24</v>
      </c>
      <c r="F1065" s="20" t="str">
        <f t="shared" si="23"/>
        <v>MANUAL</v>
      </c>
      <c r="G1065" s="20">
        <f>IF($F$1065="MANUAL",$D$1065,IF($F$1065="COMPUTED",$C$1065,$E$1065))</f>
        <v>0</v>
      </c>
      <c r="H1065" s="19" t="s">
        <v>1574</v>
      </c>
      <c r="I1065" s="19" t="s">
        <v>1023</v>
      </c>
      <c r="J1065" s="19" t="s">
        <v>21</v>
      </c>
      <c r="K1065" s="19"/>
      <c r="L1065" s="19" t="s">
        <v>1001</v>
      </c>
      <c r="M1065" s="19" t="s">
        <v>2859</v>
      </c>
      <c r="N1065">
        <v>4</v>
      </c>
    </row>
    <row r="1066" spans="1:14" ht="12.75" customHeight="1" outlineLevel="2" x14ac:dyDescent="0.3">
      <c r="A1066" s="19" t="s">
        <v>1048</v>
      </c>
      <c r="B1066" s="19" t="s">
        <v>1049</v>
      </c>
      <c r="C1066" s="18" t="s">
        <v>24</v>
      </c>
      <c r="D1066" s="12" t="s">
        <v>1374</v>
      </c>
      <c r="E1066" s="12" t="s">
        <v>24</v>
      </c>
      <c r="F1066" s="18" t="s">
        <v>99</v>
      </c>
      <c r="G1066" s="20" t="str">
        <f>IF($F$1066="MANUAL",$D$1066,IF($F$1066="COMPUTED",$C$1066,$E$1066))</f>
        <v>box</v>
      </c>
      <c r="H1066" s="19" t="s">
        <v>1575</v>
      </c>
      <c r="I1066" s="19" t="s">
        <v>1049</v>
      </c>
      <c r="J1066" s="19" t="s">
        <v>21</v>
      </c>
      <c r="K1066" s="19"/>
      <c r="L1066" s="19" t="s">
        <v>72</v>
      </c>
      <c r="M1066" s="19" t="s">
        <v>2860</v>
      </c>
      <c r="N1066">
        <v>3</v>
      </c>
    </row>
    <row r="1067" spans="1:14" ht="12.75" customHeight="1" outlineLevel="3" x14ac:dyDescent="0.3">
      <c r="A1067" s="19" t="s">
        <v>1051</v>
      </c>
      <c r="B1067" s="19" t="s">
        <v>1052</v>
      </c>
      <c r="C1067" s="18" t="str">
        <f>ColorCompution!G10</f>
        <v>#0b07db</v>
      </c>
      <c r="D1067" s="12" t="s">
        <v>24</v>
      </c>
      <c r="E1067" s="12" t="s">
        <v>24</v>
      </c>
      <c r="F1067" s="18" t="s">
        <v>70</v>
      </c>
      <c r="G1067" s="20" t="str">
        <f>IF($F$1067="MANUAL",$D$1067,IF($F$1067="COMPUTED",$C$1067,$E$1067))</f>
        <v>#0b07db</v>
      </c>
      <c r="H1067" s="19" t="s">
        <v>1576</v>
      </c>
      <c r="I1067" s="19" t="s">
        <v>1054</v>
      </c>
      <c r="J1067" s="19"/>
      <c r="K1067" s="19"/>
      <c r="L1067" s="19" t="s">
        <v>72</v>
      </c>
      <c r="M1067" s="19" t="s">
        <v>2861</v>
      </c>
      <c r="N1067">
        <v>4</v>
      </c>
    </row>
    <row r="1068" spans="1:14" ht="12.75" customHeight="1" outlineLevel="3" x14ac:dyDescent="0.3">
      <c r="A1068" s="19" t="s">
        <v>1055</v>
      </c>
      <c r="B1068" s="19" t="s">
        <v>1056</v>
      </c>
      <c r="C1068" s="18" t="str">
        <f>ColorCompution!G9</f>
        <v>#b3b1b1</v>
      </c>
      <c r="D1068" s="12" t="s">
        <v>24</v>
      </c>
      <c r="E1068" s="12" t="s">
        <v>24</v>
      </c>
      <c r="F1068" s="18" t="s">
        <v>70</v>
      </c>
      <c r="G1068" s="20" t="str">
        <f>IF($F$1068="MANUAL",$D$1068,IF($F$1068="COMPUTED",$C$1068,$E$1068))</f>
        <v>#b3b1b1</v>
      </c>
      <c r="H1068" s="19" t="s">
        <v>1577</v>
      </c>
      <c r="I1068" s="19" t="s">
        <v>1054</v>
      </c>
      <c r="J1068" s="19"/>
      <c r="K1068" s="19"/>
      <c r="L1068" s="19" t="s">
        <v>72</v>
      </c>
      <c r="M1068" s="19" t="s">
        <v>2862</v>
      </c>
      <c r="N1068">
        <v>4</v>
      </c>
    </row>
    <row r="1069" spans="1:14" ht="12.75" customHeight="1" outlineLevel="3" x14ac:dyDescent="0.3">
      <c r="A1069" s="19" t="s">
        <v>1058</v>
      </c>
      <c r="B1069" s="19" t="s">
        <v>1059</v>
      </c>
      <c r="C1069" s="18" t="str">
        <f>ColorCompution!G11</f>
        <v>#b3b1b1</v>
      </c>
      <c r="D1069" s="12" t="s">
        <v>24</v>
      </c>
      <c r="E1069" s="12" t="s">
        <v>24</v>
      </c>
      <c r="F1069" s="18" t="s">
        <v>70</v>
      </c>
      <c r="G1069" s="20" t="str">
        <f>IF($F$1069="MANUAL",$D$1069,IF($F$1069="COMPUTED",$C$1069,$E$1069))</f>
        <v>#b3b1b1</v>
      </c>
      <c r="H1069" s="19" t="s">
        <v>1578</v>
      </c>
      <c r="I1069" s="19" t="s">
        <v>1054</v>
      </c>
      <c r="J1069" s="19"/>
      <c r="K1069" s="19"/>
      <c r="L1069" s="19" t="s">
        <v>72</v>
      </c>
      <c r="M1069" s="19" t="s">
        <v>2863</v>
      </c>
      <c r="N1069">
        <v>4</v>
      </c>
    </row>
    <row r="1070" spans="1:14" ht="12.75" customHeight="1" outlineLevel="1" x14ac:dyDescent="0.3">
      <c r="A1070" s="19" t="s">
        <v>620</v>
      </c>
      <c r="B1070" s="19"/>
      <c r="C1070" s="20"/>
      <c r="D1070" s="18"/>
      <c r="E1070" s="20"/>
      <c r="F1070" s="20"/>
      <c r="G1070" s="20"/>
      <c r="H1070" s="19" t="s">
        <v>621</v>
      </c>
      <c r="I1070" s="19"/>
      <c r="J1070" s="19" t="s">
        <v>21</v>
      </c>
      <c r="K1070" s="19" t="s">
        <v>1824</v>
      </c>
      <c r="L1070" s="19" t="s">
        <v>77</v>
      </c>
      <c r="M1070" s="19" t="s">
        <v>2864</v>
      </c>
      <c r="N1070">
        <v>2</v>
      </c>
    </row>
    <row r="1071" spans="1:14" ht="12.75" customHeight="1" outlineLevel="1" x14ac:dyDescent="0.3">
      <c r="A1071" s="19" t="s">
        <v>358</v>
      </c>
      <c r="B1071" s="19"/>
      <c r="C1071" s="20"/>
      <c r="D1071" s="18"/>
      <c r="E1071" s="20"/>
      <c r="F1071" s="20"/>
      <c r="G1071" s="20"/>
      <c r="H1071" s="19" t="s">
        <v>622</v>
      </c>
      <c r="I1071" s="19"/>
      <c r="J1071" s="19" t="s">
        <v>21</v>
      </c>
      <c r="K1071" s="19" t="s">
        <v>1824</v>
      </c>
      <c r="L1071" s="19" t="s">
        <v>77</v>
      </c>
      <c r="M1071" s="19" t="s">
        <v>2865</v>
      </c>
      <c r="N1071">
        <v>2</v>
      </c>
    </row>
    <row r="1072" spans="1:14" ht="12.75" customHeight="1" outlineLevel="1" x14ac:dyDescent="0.3">
      <c r="A1072" s="19" t="s">
        <v>360</v>
      </c>
      <c r="B1072" s="19"/>
      <c r="C1072" s="20"/>
      <c r="D1072" s="18"/>
      <c r="E1072" s="20"/>
      <c r="F1072" s="20"/>
      <c r="G1072" s="20"/>
      <c r="H1072" s="19" t="s">
        <v>623</v>
      </c>
      <c r="I1072" s="19"/>
      <c r="J1072" s="19" t="s">
        <v>21</v>
      </c>
      <c r="K1072" s="19" t="s">
        <v>1824</v>
      </c>
      <c r="L1072" s="19" t="s">
        <v>77</v>
      </c>
      <c r="M1072" s="19" t="s">
        <v>2866</v>
      </c>
      <c r="N1072">
        <v>2</v>
      </c>
    </row>
    <row r="1073" spans="1:14" ht="12.75" customHeight="1" outlineLevel="2" x14ac:dyDescent="0.3">
      <c r="A1073" s="19" t="s">
        <v>257</v>
      </c>
      <c r="B1073" s="19" t="s">
        <v>258</v>
      </c>
      <c r="C1073" s="18">
        <f>mass_COMP15_MGO</f>
        <v>26700</v>
      </c>
      <c r="D1073" s="18" t="s">
        <v>24</v>
      </c>
      <c r="E1073" s="18" t="s">
        <v>24</v>
      </c>
      <c r="F1073" s="18" t="s">
        <v>70</v>
      </c>
      <c r="G1073" s="20">
        <f>IF($F$1073="MANUAL",$D$1073,IF($F$1073="COMPUTED",$C$1073,$E$1073))</f>
        <v>26700</v>
      </c>
      <c r="H1073" s="19" t="s">
        <v>624</v>
      </c>
      <c r="I1073" s="19" t="s">
        <v>37</v>
      </c>
      <c r="J1073" s="19"/>
      <c r="K1073" s="19"/>
      <c r="L1073" s="19" t="s">
        <v>72</v>
      </c>
      <c r="M1073" s="19" t="s">
        <v>2867</v>
      </c>
      <c r="N1073">
        <v>3</v>
      </c>
    </row>
    <row r="1074" spans="1:14" ht="12.75" customHeight="1" outlineLevel="2" x14ac:dyDescent="0.3">
      <c r="A1074" s="19" t="s">
        <v>259</v>
      </c>
      <c r="B1074" s="19" t="s">
        <v>260</v>
      </c>
      <c r="C1074" s="18">
        <f>mass_COMP15_MeOH</f>
        <v>30749.999999999996</v>
      </c>
      <c r="D1074" s="18" t="s">
        <v>24</v>
      </c>
      <c r="E1074" s="18" t="s">
        <v>24</v>
      </c>
      <c r="F1074" s="18" t="s">
        <v>70</v>
      </c>
      <c r="G1074" s="20">
        <f>IF($F$1074="MANUAL",$D$1074,IF($F$1074="COMPUTED",$C$1074,$E$1074))</f>
        <v>30749.999999999996</v>
      </c>
      <c r="H1074" s="19" t="s">
        <v>625</v>
      </c>
      <c r="I1074" s="19" t="s">
        <v>37</v>
      </c>
      <c r="J1074" s="19"/>
      <c r="K1074" s="19"/>
      <c r="L1074" s="19" t="s">
        <v>72</v>
      </c>
      <c r="M1074" s="19" t="s">
        <v>2868</v>
      </c>
      <c r="N1074">
        <v>3</v>
      </c>
    </row>
    <row r="1075" spans="1:14" ht="12.75" customHeight="1" outlineLevel="2" x14ac:dyDescent="0.3">
      <c r="A1075" s="19" t="s">
        <v>835</v>
      </c>
      <c r="B1075" s="19" t="s">
        <v>836</v>
      </c>
      <c r="C1075" s="18">
        <f>'Calculations - tank arrangement'!Q49</f>
        <v>30749.999999999996</v>
      </c>
      <c r="D1075" s="18" t="s">
        <v>24</v>
      </c>
      <c r="E1075" s="18" t="s">
        <v>24</v>
      </c>
      <c r="F1075" s="18" t="s">
        <v>70</v>
      </c>
      <c r="G1075" s="20">
        <f>IF($F$1075="MANUAL",$D$1075,IF($F$1075="COMPUTED",$C$1075,$E$1075))</f>
        <v>30749.999999999996</v>
      </c>
      <c r="H1075" s="19" t="s">
        <v>923</v>
      </c>
      <c r="I1075" s="19" t="s">
        <v>37</v>
      </c>
      <c r="J1075" s="19"/>
      <c r="K1075" s="19"/>
      <c r="L1075" s="19" t="s">
        <v>72</v>
      </c>
      <c r="M1075" s="19" t="s">
        <v>2869</v>
      </c>
      <c r="N1075">
        <v>3</v>
      </c>
    </row>
    <row r="1076" spans="1:14" ht="12.75" customHeight="1" outlineLevel="2" x14ac:dyDescent="0.3">
      <c r="A1076" s="19" t="s">
        <v>639</v>
      </c>
      <c r="B1076" s="19" t="s">
        <v>640</v>
      </c>
      <c r="C1076" s="18">
        <v>26700</v>
      </c>
      <c r="D1076" s="18" t="s">
        <v>24</v>
      </c>
      <c r="E1076" s="18" t="s">
        <v>24</v>
      </c>
      <c r="F1076" s="18" t="s">
        <v>70</v>
      </c>
      <c r="G1076" s="20">
        <f>IF($F$1076="MANUAL",$D$1076,IF($F$1076="COMPUTED",$C$1076,$E$1076))</f>
        <v>26700</v>
      </c>
      <c r="H1076" s="19" t="s">
        <v>683</v>
      </c>
      <c r="I1076" s="19" t="s">
        <v>636</v>
      </c>
      <c r="J1076" s="19"/>
      <c r="K1076" s="19"/>
      <c r="L1076" s="19" t="s">
        <v>72</v>
      </c>
      <c r="M1076" s="19" t="s">
        <v>2870</v>
      </c>
      <c r="N1076">
        <v>3</v>
      </c>
    </row>
    <row r="1077" spans="1:14" ht="12.75" customHeight="1" outlineLevel="2" x14ac:dyDescent="0.3">
      <c r="A1077" s="19" t="s">
        <v>641</v>
      </c>
      <c r="B1077" s="19" t="s">
        <v>642</v>
      </c>
      <c r="C1077" s="18">
        <v>30750</v>
      </c>
      <c r="D1077" s="18" t="s">
        <v>24</v>
      </c>
      <c r="E1077" s="18" t="s">
        <v>24</v>
      </c>
      <c r="F1077" s="18" t="s">
        <v>70</v>
      </c>
      <c r="G1077" s="20">
        <f>IF($F$1077="MANUAL",$D$1077,IF($F$1077="COMPUTED",$C$1077,$E$1077))</f>
        <v>30750</v>
      </c>
      <c r="H1077" s="19" t="s">
        <v>684</v>
      </c>
      <c r="I1077" s="19" t="s">
        <v>636</v>
      </c>
      <c r="J1077" s="19"/>
      <c r="K1077" s="19"/>
      <c r="L1077" s="19" t="s">
        <v>72</v>
      </c>
      <c r="M1077" s="19" t="s">
        <v>2871</v>
      </c>
      <c r="N1077">
        <v>3</v>
      </c>
    </row>
    <row r="1078" spans="1:14" ht="12.75" customHeight="1" outlineLevel="2" x14ac:dyDescent="0.3">
      <c r="A1078" s="19" t="s">
        <v>820</v>
      </c>
      <c r="B1078" s="19" t="s">
        <v>821</v>
      </c>
      <c r="C1078" s="18">
        <v>30750</v>
      </c>
      <c r="D1078" s="18" t="s">
        <v>24</v>
      </c>
      <c r="E1078" s="18" t="s">
        <v>24</v>
      </c>
      <c r="F1078" s="18" t="s">
        <v>70</v>
      </c>
      <c r="G1078" s="20">
        <f>IF($F$1078="MANUAL",$D$1078,IF($F$1078="COMPUTED",$C$1078,$E$1078))</f>
        <v>30750</v>
      </c>
      <c r="H1078" s="19" t="s">
        <v>924</v>
      </c>
      <c r="I1078" s="19" t="s">
        <v>636</v>
      </c>
      <c r="J1078" s="19"/>
      <c r="K1078" s="19"/>
      <c r="L1078" s="19" t="s">
        <v>72</v>
      </c>
      <c r="M1078" s="19" t="s">
        <v>2872</v>
      </c>
      <c r="N1078">
        <v>3</v>
      </c>
    </row>
    <row r="1079" spans="1:14" ht="12.75" customHeight="1" x14ac:dyDescent="0.3">
      <c r="A1079" s="19" t="s">
        <v>401</v>
      </c>
      <c r="B1079" s="19" t="s">
        <v>402</v>
      </c>
      <c r="C1079" s="20"/>
      <c r="D1079" s="20"/>
      <c r="E1079" s="20"/>
      <c r="F1079" s="20"/>
      <c r="G1079" s="20"/>
      <c r="H1079" s="19" t="s">
        <v>402</v>
      </c>
      <c r="I1079" s="19"/>
      <c r="J1079" s="19" t="s">
        <v>21</v>
      </c>
      <c r="K1079" s="19" t="s">
        <v>54</v>
      </c>
      <c r="L1079" s="19" t="s">
        <v>67</v>
      </c>
      <c r="M1079" s="19" t="s">
        <v>2873</v>
      </c>
      <c r="N1079">
        <v>1</v>
      </c>
    </row>
    <row r="1080" spans="1:14" ht="12.75" customHeight="1" outlineLevel="1" x14ac:dyDescent="0.3">
      <c r="A1080" s="19" t="s">
        <v>38</v>
      </c>
      <c r="B1080" s="19" t="s">
        <v>39</v>
      </c>
      <c r="C1080" s="18" t="s">
        <v>24</v>
      </c>
      <c r="D1080" s="18">
        <v>0</v>
      </c>
      <c r="E1080" s="18" t="s">
        <v>24</v>
      </c>
      <c r="F1080" s="18" t="s">
        <v>99</v>
      </c>
      <c r="G1080" s="20">
        <f>IF($F$1080="MANUAL",$D$1080,IF($F$1080="COMPUTED",$C$1080,$E$1080))</f>
        <v>0</v>
      </c>
      <c r="H1080" s="19" t="s">
        <v>1579</v>
      </c>
      <c r="I1080" s="19" t="s">
        <v>40</v>
      </c>
      <c r="J1080" s="19" t="s">
        <v>21</v>
      </c>
      <c r="K1080" s="19"/>
      <c r="L1080" s="19" t="s">
        <v>72</v>
      </c>
      <c r="M1080" s="19" t="s">
        <v>2874</v>
      </c>
      <c r="N1080">
        <v>2</v>
      </c>
    </row>
    <row r="1081" spans="1:14" ht="12.75" customHeight="1" outlineLevel="1" x14ac:dyDescent="0.3">
      <c r="A1081" s="19" t="s">
        <v>352</v>
      </c>
      <c r="B1081" s="19" t="s">
        <v>353</v>
      </c>
      <c r="C1081" s="18" t="s">
        <v>24</v>
      </c>
      <c r="D1081" s="18">
        <v>15</v>
      </c>
      <c r="E1081" s="18" t="s">
        <v>24</v>
      </c>
      <c r="F1081" s="18" t="s">
        <v>99</v>
      </c>
      <c r="G1081" s="20">
        <f>IF($F$1081="MANUAL",$D$1081,IF($F$1081="COMPUTED",$C$1081,$E$1081))</f>
        <v>15</v>
      </c>
      <c r="H1081" s="19" t="s">
        <v>403</v>
      </c>
      <c r="I1081" s="19" t="s">
        <v>355</v>
      </c>
      <c r="J1081" s="19" t="s">
        <v>21</v>
      </c>
      <c r="K1081" s="19"/>
      <c r="L1081" s="19" t="s">
        <v>72</v>
      </c>
      <c r="M1081" s="19" t="s">
        <v>2875</v>
      </c>
      <c r="N1081">
        <v>2</v>
      </c>
    </row>
    <row r="1082" spans="1:14" ht="12.75" customHeight="1" outlineLevel="1" x14ac:dyDescent="0.3">
      <c r="A1082" s="19" t="s">
        <v>68</v>
      </c>
      <c r="B1082" s="19"/>
      <c r="C1082" s="20"/>
      <c r="D1082" s="20"/>
      <c r="E1082" s="20"/>
      <c r="F1082" s="20"/>
      <c r="G1082" s="20"/>
      <c r="H1082" s="19"/>
      <c r="I1082" s="19"/>
      <c r="J1082" s="19"/>
      <c r="K1082" s="19"/>
      <c r="L1082" s="19" t="s">
        <v>69</v>
      </c>
      <c r="M1082" s="19" t="s">
        <v>2876</v>
      </c>
      <c r="N1082">
        <v>2</v>
      </c>
    </row>
    <row r="1083" spans="1:14" ht="12.75" customHeight="1" outlineLevel="2" x14ac:dyDescent="0.3">
      <c r="A1083" s="19" t="s">
        <v>51</v>
      </c>
      <c r="B1083" s="19" t="s">
        <v>23</v>
      </c>
      <c r="C1083" s="18" t="s">
        <v>24</v>
      </c>
      <c r="D1083" s="18">
        <v>15.5</v>
      </c>
      <c r="E1083" s="18" t="s">
        <v>24</v>
      </c>
      <c r="F1083" s="18" t="s">
        <v>99</v>
      </c>
      <c r="G1083" s="20">
        <f>IF($F$1083="MANUAL",$D$1083,IF($F$1083="COMPUTED",$C$1083,$E$1083))</f>
        <v>15.5</v>
      </c>
      <c r="H1083" s="19" t="s">
        <v>404</v>
      </c>
      <c r="I1083" s="19" t="s">
        <v>25</v>
      </c>
      <c r="J1083" s="19" t="s">
        <v>21</v>
      </c>
      <c r="K1083" s="19"/>
      <c r="L1083" s="19" t="s">
        <v>72</v>
      </c>
      <c r="M1083" s="19" t="s">
        <v>2877</v>
      </c>
      <c r="N1083">
        <v>3</v>
      </c>
    </row>
    <row r="1084" spans="1:14" ht="12.75" customHeight="1" outlineLevel="2" x14ac:dyDescent="0.3">
      <c r="A1084" s="19" t="s">
        <v>52</v>
      </c>
      <c r="B1084" s="19" t="s">
        <v>26</v>
      </c>
      <c r="C1084" s="18" t="s">
        <v>24</v>
      </c>
      <c r="D1084" s="18">
        <v>5.5</v>
      </c>
      <c r="E1084" s="18" t="s">
        <v>24</v>
      </c>
      <c r="F1084" s="18" t="s">
        <v>99</v>
      </c>
      <c r="G1084" s="20">
        <f>IF($F$1084="MANUAL",$D$1084,IF($F$1084="COMPUTED",$C$1084,$E$1084))</f>
        <v>5.5</v>
      </c>
      <c r="H1084" s="19" t="s">
        <v>405</v>
      </c>
      <c r="I1084" s="19" t="s">
        <v>27</v>
      </c>
      <c r="J1084" s="19" t="s">
        <v>21</v>
      </c>
      <c r="K1084" s="19"/>
      <c r="L1084" s="19" t="s">
        <v>72</v>
      </c>
      <c r="M1084" s="19" t="s">
        <v>2878</v>
      </c>
      <c r="N1084">
        <v>3</v>
      </c>
    </row>
    <row r="1085" spans="1:14" ht="12.75" customHeight="1" outlineLevel="2" x14ac:dyDescent="0.3">
      <c r="A1085" s="19" t="s">
        <v>753</v>
      </c>
      <c r="B1085" s="19" t="s">
        <v>754</v>
      </c>
      <c r="C1085" s="18" t="s">
        <v>24</v>
      </c>
      <c r="D1085" s="18">
        <v>1.8</v>
      </c>
      <c r="E1085" s="18" t="s">
        <v>24</v>
      </c>
      <c r="F1085" s="18" t="s">
        <v>99</v>
      </c>
      <c r="G1085" s="20">
        <f>IF($F$1085="MANUAL",$D$1085,IF($F$1085="COMPUTED",$C$1085,$E$1085))</f>
        <v>1.8</v>
      </c>
      <c r="H1085" s="19" t="s">
        <v>762</v>
      </c>
      <c r="I1085" s="19" t="s">
        <v>756</v>
      </c>
      <c r="J1085" s="19" t="s">
        <v>21</v>
      </c>
      <c r="K1085" s="19"/>
      <c r="L1085" s="19" t="s">
        <v>72</v>
      </c>
      <c r="M1085" s="19" t="s">
        <v>2879</v>
      </c>
      <c r="N1085">
        <v>3</v>
      </c>
    </row>
    <row r="1086" spans="1:14" ht="12.75" customHeight="1" outlineLevel="3" x14ac:dyDescent="0.3">
      <c r="A1086" s="19" t="s">
        <v>711</v>
      </c>
      <c r="B1086" s="19" t="s">
        <v>241</v>
      </c>
      <c r="C1086" s="18">
        <f>CoG_z21_MGO</f>
        <v>1.8</v>
      </c>
      <c r="D1086" s="18">
        <v>1.8480000000000001</v>
      </c>
      <c r="E1086" s="18" t="s">
        <v>24</v>
      </c>
      <c r="F1086" s="18" t="s">
        <v>70</v>
      </c>
      <c r="G1086" s="20">
        <f>IF($F$1086="MANUAL",$D$1086,IF($F$1086="COMPUTED",$C$1086,$E$1086))</f>
        <v>1.8</v>
      </c>
      <c r="H1086" s="19" t="s">
        <v>783</v>
      </c>
      <c r="I1086" s="19" t="s">
        <v>29</v>
      </c>
      <c r="J1086" s="19"/>
      <c r="K1086" s="19"/>
      <c r="L1086" s="19" t="s">
        <v>72</v>
      </c>
      <c r="M1086" s="19" t="s">
        <v>2880</v>
      </c>
      <c r="N1086">
        <v>4</v>
      </c>
    </row>
    <row r="1087" spans="1:14" ht="12.75" customHeight="1" outlineLevel="3" x14ac:dyDescent="0.3">
      <c r="A1087" s="19" t="s">
        <v>713</v>
      </c>
      <c r="B1087" s="19" t="s">
        <v>243</v>
      </c>
      <c r="C1087" s="18">
        <f>CoG_z21_MeOH</f>
        <v>1.8</v>
      </c>
      <c r="D1087" s="18">
        <v>1.8480000000000001</v>
      </c>
      <c r="E1087" s="18" t="s">
        <v>24</v>
      </c>
      <c r="F1087" s="18" t="s">
        <v>70</v>
      </c>
      <c r="G1087" s="20">
        <f>IF($F$1087="MANUAL",$D$1087,IF($F$1087="COMPUTED",$C$1087,$E$1087))</f>
        <v>1.8</v>
      </c>
      <c r="H1087" s="19" t="s">
        <v>784</v>
      </c>
      <c r="I1087" s="19" t="s">
        <v>29</v>
      </c>
      <c r="J1087" s="19"/>
      <c r="K1087" s="19"/>
      <c r="L1087" s="19" t="s">
        <v>72</v>
      </c>
      <c r="M1087" s="19" t="s">
        <v>2881</v>
      </c>
      <c r="N1087">
        <v>4</v>
      </c>
    </row>
    <row r="1088" spans="1:14" ht="12.75" customHeight="1" outlineLevel="3" x14ac:dyDescent="0.3">
      <c r="A1088" s="19" t="s">
        <v>817</v>
      </c>
      <c r="B1088" s="19" t="s">
        <v>818</v>
      </c>
      <c r="C1088" s="18">
        <f>CoG_z21_FullMeOH</f>
        <v>1.9400651465798047</v>
      </c>
      <c r="D1088" s="18" t="s">
        <v>24</v>
      </c>
      <c r="E1088" s="18" t="s">
        <v>24</v>
      </c>
      <c r="F1088" s="18" t="s">
        <v>70</v>
      </c>
      <c r="G1088" s="20">
        <f>IF($F$1088="MANUAL",$D$1088,IF($F$1088="COMPUTED",$C$1088,$E$1088))</f>
        <v>1.9400651465798047</v>
      </c>
      <c r="H1088" s="19" t="s">
        <v>925</v>
      </c>
      <c r="I1088" s="19" t="s">
        <v>29</v>
      </c>
      <c r="J1088" s="19"/>
      <c r="K1088" s="19"/>
      <c r="L1088" s="19" t="s">
        <v>72</v>
      </c>
      <c r="M1088" s="19" t="s">
        <v>2882</v>
      </c>
      <c r="N1088">
        <v>4</v>
      </c>
    </row>
    <row r="1089" spans="1:14" ht="12.75" customHeight="1" outlineLevel="1" x14ac:dyDescent="0.3">
      <c r="A1089" s="19" t="s">
        <v>994</v>
      </c>
      <c r="B1089" s="19"/>
      <c r="C1089" s="20"/>
      <c r="D1089" s="20"/>
      <c r="E1089" s="20"/>
      <c r="F1089" s="20"/>
      <c r="G1089" s="20"/>
      <c r="H1089" s="19"/>
      <c r="I1089" s="19"/>
      <c r="J1089" s="19"/>
      <c r="K1089" s="19"/>
      <c r="L1089" s="19" t="s">
        <v>69</v>
      </c>
      <c r="M1089" s="19" t="s">
        <v>2883</v>
      </c>
      <c r="N1089">
        <v>2</v>
      </c>
    </row>
    <row r="1090" spans="1:14" ht="12.75" customHeight="1" outlineLevel="2" x14ac:dyDescent="0.3">
      <c r="A1090" s="19" t="s">
        <v>1919</v>
      </c>
      <c r="B1090" s="19" t="s">
        <v>995</v>
      </c>
      <c r="C1090" s="20"/>
      <c r="D1090" s="19"/>
      <c r="E1090" s="19"/>
      <c r="F1090" s="18" t="s">
        <v>99</v>
      </c>
      <c r="G1090" s="20"/>
      <c r="H1090" s="19" t="s">
        <v>1580</v>
      </c>
      <c r="I1090" s="19" t="s">
        <v>995</v>
      </c>
      <c r="J1090" s="19" t="s">
        <v>21</v>
      </c>
      <c r="K1090" s="19"/>
      <c r="L1090" s="19" t="s">
        <v>997</v>
      </c>
      <c r="M1090" s="19" t="s">
        <v>2884</v>
      </c>
      <c r="N1090">
        <v>3</v>
      </c>
    </row>
    <row r="1091" spans="1:14" ht="12.75" customHeight="1" outlineLevel="3" x14ac:dyDescent="0.3">
      <c r="A1091" s="19" t="s">
        <v>998</v>
      </c>
      <c r="B1091" s="19" t="s">
        <v>999</v>
      </c>
      <c r="C1091" s="18" t="s">
        <v>24</v>
      </c>
      <c r="D1091" s="18">
        <v>15.5</v>
      </c>
      <c r="E1091" s="18" t="s">
        <v>24</v>
      </c>
      <c r="F1091" s="20" t="str">
        <f>$F$1090</f>
        <v>MANUAL</v>
      </c>
      <c r="G1091" s="20">
        <f>IF($F$1091="MANUAL",$D$1091,IF($F$1091="COMPUTED",$C$1091,$E$1091))</f>
        <v>15.5</v>
      </c>
      <c r="H1091" s="19" t="s">
        <v>1581</v>
      </c>
      <c r="I1091" s="19" t="s">
        <v>1921</v>
      </c>
      <c r="J1091" s="19" t="s">
        <v>21</v>
      </c>
      <c r="K1091" s="19"/>
      <c r="L1091" s="19" t="s">
        <v>1001</v>
      </c>
      <c r="M1091" s="19" t="s">
        <v>2885</v>
      </c>
      <c r="N1091">
        <v>4</v>
      </c>
    </row>
    <row r="1092" spans="1:14" ht="12.75" customHeight="1" outlineLevel="3" x14ac:dyDescent="0.3">
      <c r="A1092" s="19" t="s">
        <v>1002</v>
      </c>
      <c r="B1092" s="19" t="s">
        <v>1003</v>
      </c>
      <c r="C1092" s="18" t="s">
        <v>24</v>
      </c>
      <c r="D1092" s="18">
        <v>5.5</v>
      </c>
      <c r="E1092" s="18" t="s">
        <v>24</v>
      </c>
      <c r="F1092" s="20" t="str">
        <f>$F$1090</f>
        <v>MANUAL</v>
      </c>
      <c r="G1092" s="20">
        <f>IF($F$1092="MANUAL",$D$1092,IF($F$1092="COMPUTED",$C$1092,$E$1092))</f>
        <v>5.5</v>
      </c>
      <c r="H1092" s="19" t="s">
        <v>1582</v>
      </c>
      <c r="I1092" s="19" t="s">
        <v>1923</v>
      </c>
      <c r="J1092" s="19" t="s">
        <v>21</v>
      </c>
      <c r="K1092" s="19"/>
      <c r="L1092" s="19" t="s">
        <v>1001</v>
      </c>
      <c r="M1092" s="19" t="s">
        <v>2886</v>
      </c>
      <c r="N1092">
        <v>4</v>
      </c>
    </row>
    <row r="1093" spans="1:14" ht="12.75" customHeight="1" outlineLevel="3" x14ac:dyDescent="0.3">
      <c r="A1093" s="19" t="s">
        <v>1005</v>
      </c>
      <c r="B1093" s="19" t="s">
        <v>1006</v>
      </c>
      <c r="C1093" s="18" t="s">
        <v>24</v>
      </c>
      <c r="D1093" s="18">
        <v>1.8</v>
      </c>
      <c r="E1093" s="18" t="s">
        <v>24</v>
      </c>
      <c r="F1093" s="20" t="str">
        <f>$F$1090</f>
        <v>MANUAL</v>
      </c>
      <c r="G1093" s="20">
        <f>IF($F$1093="MANUAL",$D$1093,IF($F$1093="COMPUTED",$C$1093,$E$1093))</f>
        <v>1.8</v>
      </c>
      <c r="H1093" s="19" t="s">
        <v>1583</v>
      </c>
      <c r="I1093" s="19" t="s">
        <v>1925</v>
      </c>
      <c r="J1093" s="19" t="s">
        <v>21</v>
      </c>
      <c r="K1093" s="19"/>
      <c r="L1093" s="19" t="s">
        <v>1001</v>
      </c>
      <c r="M1093" s="19" t="s">
        <v>2887</v>
      </c>
      <c r="N1093">
        <v>4</v>
      </c>
    </row>
    <row r="1094" spans="1:14" ht="12.75" customHeight="1" outlineLevel="2" x14ac:dyDescent="0.3">
      <c r="A1094" s="19" t="s">
        <v>1008</v>
      </c>
      <c r="B1094" s="19" t="s">
        <v>1009</v>
      </c>
      <c r="C1094" s="18" t="s">
        <v>24</v>
      </c>
      <c r="D1094" s="18">
        <v>1.8</v>
      </c>
      <c r="E1094" s="18" t="s">
        <v>24</v>
      </c>
      <c r="F1094" s="18" t="s">
        <v>99</v>
      </c>
      <c r="G1094" s="20">
        <f>IF($F$1094="MANUAL",$D$1094,IF($F$1094="COMPUTED",$C$1094,$E$1094))</f>
        <v>1.8</v>
      </c>
      <c r="H1094" s="19" t="s">
        <v>1584</v>
      </c>
      <c r="I1094" s="19" t="s">
        <v>1011</v>
      </c>
      <c r="J1094" s="19" t="s">
        <v>21</v>
      </c>
      <c r="K1094" s="19"/>
      <c r="L1094" s="19" t="s">
        <v>72</v>
      </c>
      <c r="M1094" s="19" t="s">
        <v>2888</v>
      </c>
      <c r="N1094">
        <v>3</v>
      </c>
    </row>
    <row r="1095" spans="1:14" ht="12.75" customHeight="1" outlineLevel="2" x14ac:dyDescent="0.3">
      <c r="A1095" s="19" t="s">
        <v>1012</v>
      </c>
      <c r="B1095" s="19" t="s">
        <v>1013</v>
      </c>
      <c r="C1095" s="18" t="s">
        <v>24</v>
      </c>
      <c r="D1095" s="18">
        <v>2.8</v>
      </c>
      <c r="E1095" s="18" t="s">
        <v>24</v>
      </c>
      <c r="F1095" s="18" t="s">
        <v>99</v>
      </c>
      <c r="G1095" s="20">
        <f>IF($F$1095="MANUAL",$D$1095,IF($F$1095="COMPUTED",$C$1095,$E$1095))</f>
        <v>2.8</v>
      </c>
      <c r="H1095" s="19" t="s">
        <v>1585</v>
      </c>
      <c r="I1095" s="19" t="s">
        <v>1015</v>
      </c>
      <c r="J1095" s="19" t="s">
        <v>21</v>
      </c>
      <c r="K1095" s="19"/>
      <c r="L1095" s="19" t="s">
        <v>72</v>
      </c>
      <c r="M1095" s="19" t="s">
        <v>2889</v>
      </c>
      <c r="N1095">
        <v>3</v>
      </c>
    </row>
    <row r="1096" spans="1:14" ht="12.75" customHeight="1" outlineLevel="2" x14ac:dyDescent="0.3">
      <c r="A1096" s="19" t="s">
        <v>989</v>
      </c>
      <c r="B1096" s="19" t="s">
        <v>32</v>
      </c>
      <c r="C1096" s="18" t="s">
        <v>24</v>
      </c>
      <c r="D1096" s="18">
        <v>4.8</v>
      </c>
      <c r="E1096" s="18" t="s">
        <v>24</v>
      </c>
      <c r="F1096" s="18" t="s">
        <v>99</v>
      </c>
      <c r="G1096" s="20">
        <f>IF($F$1096="MANUAL",$D$1096,IF($F$1096="COMPUTED",$C$1096,$E$1096))</f>
        <v>4.8</v>
      </c>
      <c r="H1096" s="19" t="s">
        <v>1586</v>
      </c>
      <c r="I1096" s="19" t="s">
        <v>33</v>
      </c>
      <c r="J1096" s="19" t="s">
        <v>21</v>
      </c>
      <c r="K1096" s="19"/>
      <c r="L1096" s="19" t="s">
        <v>72</v>
      </c>
      <c r="M1096" s="19" t="s">
        <v>2890</v>
      </c>
      <c r="N1096">
        <v>3</v>
      </c>
    </row>
    <row r="1097" spans="1:14" ht="12.75" customHeight="1" outlineLevel="2" x14ac:dyDescent="0.3">
      <c r="A1097" s="19" t="s">
        <v>1017</v>
      </c>
      <c r="B1097" s="19" t="s">
        <v>1018</v>
      </c>
      <c r="C1097" s="20"/>
      <c r="D1097" s="19"/>
      <c r="E1097" s="19"/>
      <c r="F1097" s="18" t="s">
        <v>99</v>
      </c>
      <c r="G1097" s="20"/>
      <c r="H1097" s="19" t="s">
        <v>1587</v>
      </c>
      <c r="I1097" s="19" t="s">
        <v>1018</v>
      </c>
      <c r="J1097" s="19" t="s">
        <v>21</v>
      </c>
      <c r="K1097" s="19"/>
      <c r="L1097" s="19" t="s">
        <v>997</v>
      </c>
      <c r="M1097" s="19" t="s">
        <v>2891</v>
      </c>
      <c r="N1097">
        <v>3</v>
      </c>
    </row>
    <row r="1098" spans="1:14" ht="12.75" customHeight="1" outlineLevel="3" x14ac:dyDescent="0.3">
      <c r="A1098" s="19" t="s">
        <v>1020</v>
      </c>
      <c r="B1098" s="19" t="s">
        <v>1021</v>
      </c>
      <c r="C1098" s="18" t="s">
        <v>24</v>
      </c>
      <c r="D1098" s="18">
        <v>0</v>
      </c>
      <c r="E1098" s="18" t="s">
        <v>24</v>
      </c>
      <c r="F1098" s="20" t="str">
        <f t="shared" ref="F1098:F1106" si="24">$F$1097</f>
        <v>MANUAL</v>
      </c>
      <c r="G1098" s="20">
        <f>IF($F$1098="MANUAL",$D$1098,IF($F$1098="COMPUTED",$C$1098,$E$1098))</f>
        <v>0</v>
      </c>
      <c r="H1098" s="19" t="s">
        <v>1588</v>
      </c>
      <c r="I1098" s="19" t="s">
        <v>1023</v>
      </c>
      <c r="J1098" s="19" t="s">
        <v>21</v>
      </c>
      <c r="K1098" s="19"/>
      <c r="L1098" s="19" t="s">
        <v>1001</v>
      </c>
      <c r="M1098" s="19" t="s">
        <v>2892</v>
      </c>
      <c r="N1098">
        <v>4</v>
      </c>
    </row>
    <row r="1099" spans="1:14" ht="12.75" customHeight="1" outlineLevel="3" x14ac:dyDescent="0.3">
      <c r="A1099" s="19" t="s">
        <v>1024</v>
      </c>
      <c r="B1099" s="19" t="s">
        <v>1025</v>
      </c>
      <c r="C1099" s="18" t="s">
        <v>24</v>
      </c>
      <c r="D1099" s="18">
        <v>0</v>
      </c>
      <c r="E1099" s="18" t="s">
        <v>24</v>
      </c>
      <c r="F1099" s="20" t="str">
        <f t="shared" si="24"/>
        <v>MANUAL</v>
      </c>
      <c r="G1099" s="20">
        <f>IF($F$1099="MANUAL",$D$1099,IF($F$1099="COMPUTED",$C$1099,$E$1099))</f>
        <v>0</v>
      </c>
      <c r="H1099" s="19" t="s">
        <v>1589</v>
      </c>
      <c r="I1099" s="19" t="s">
        <v>1023</v>
      </c>
      <c r="J1099" s="19" t="s">
        <v>21</v>
      </c>
      <c r="K1099" s="19"/>
      <c r="L1099" s="19" t="s">
        <v>1001</v>
      </c>
      <c r="M1099" s="19" t="s">
        <v>2893</v>
      </c>
      <c r="N1099">
        <v>4</v>
      </c>
    </row>
    <row r="1100" spans="1:14" ht="12.75" customHeight="1" outlineLevel="3" x14ac:dyDescent="0.3">
      <c r="A1100" s="19" t="s">
        <v>1027</v>
      </c>
      <c r="B1100" s="19" t="s">
        <v>1028</v>
      </c>
      <c r="C1100" s="18" t="s">
        <v>24</v>
      </c>
      <c r="D1100" s="18">
        <v>1</v>
      </c>
      <c r="E1100" s="18" t="s">
        <v>24</v>
      </c>
      <c r="F1100" s="20" t="str">
        <f t="shared" si="24"/>
        <v>MANUAL</v>
      </c>
      <c r="G1100" s="20">
        <f>IF($F$1100="MANUAL",$D$1100,IF($F$1100="COMPUTED",$C$1100,$E$1100))</f>
        <v>1</v>
      </c>
      <c r="H1100" s="19" t="s">
        <v>1590</v>
      </c>
      <c r="I1100" s="19" t="s">
        <v>1023</v>
      </c>
      <c r="J1100" s="19" t="s">
        <v>21</v>
      </c>
      <c r="K1100" s="19"/>
      <c r="L1100" s="19" t="s">
        <v>1001</v>
      </c>
      <c r="M1100" s="19" t="s">
        <v>2894</v>
      </c>
      <c r="N1100">
        <v>4</v>
      </c>
    </row>
    <row r="1101" spans="1:14" ht="12.75" customHeight="1" outlineLevel="3" x14ac:dyDescent="0.3">
      <c r="A1101" s="19" t="s">
        <v>1030</v>
      </c>
      <c r="B1101" s="19" t="s">
        <v>1031</v>
      </c>
      <c r="C1101" s="18" t="s">
        <v>24</v>
      </c>
      <c r="D1101" s="18">
        <v>0</v>
      </c>
      <c r="E1101" s="18" t="s">
        <v>24</v>
      </c>
      <c r="F1101" s="20" t="str">
        <f t="shared" si="24"/>
        <v>MANUAL</v>
      </c>
      <c r="G1101" s="20">
        <f>IF($F$1101="MANUAL",$D$1101,IF($F$1101="COMPUTED",$C$1101,$E$1101))</f>
        <v>0</v>
      </c>
      <c r="H1101" s="19" t="s">
        <v>1591</v>
      </c>
      <c r="I1101" s="19" t="s">
        <v>1023</v>
      </c>
      <c r="J1101" s="19" t="s">
        <v>21</v>
      </c>
      <c r="K1101" s="19"/>
      <c r="L1101" s="19" t="s">
        <v>1001</v>
      </c>
      <c r="M1101" s="19" t="s">
        <v>2895</v>
      </c>
      <c r="N1101">
        <v>4</v>
      </c>
    </row>
    <row r="1102" spans="1:14" ht="12.75" customHeight="1" outlineLevel="3" x14ac:dyDescent="0.3">
      <c r="A1102" s="19" t="s">
        <v>1033</v>
      </c>
      <c r="B1102" s="19" t="s">
        <v>1034</v>
      </c>
      <c r="C1102" s="18" t="s">
        <v>24</v>
      </c>
      <c r="D1102" s="18">
        <v>1</v>
      </c>
      <c r="E1102" s="18" t="s">
        <v>24</v>
      </c>
      <c r="F1102" s="20" t="str">
        <f t="shared" si="24"/>
        <v>MANUAL</v>
      </c>
      <c r="G1102" s="20">
        <f>IF($F$1102="MANUAL",$D$1102,IF($F$1102="COMPUTED",$C$1102,$E$1102))</f>
        <v>1</v>
      </c>
      <c r="H1102" s="19" t="s">
        <v>1592</v>
      </c>
      <c r="I1102" s="19" t="s">
        <v>1023</v>
      </c>
      <c r="J1102" s="19" t="s">
        <v>21</v>
      </c>
      <c r="K1102" s="19"/>
      <c r="L1102" s="19" t="s">
        <v>1001</v>
      </c>
      <c r="M1102" s="19" t="s">
        <v>2896</v>
      </c>
      <c r="N1102">
        <v>4</v>
      </c>
    </row>
    <row r="1103" spans="1:14" ht="12.75" customHeight="1" outlineLevel="3" x14ac:dyDescent="0.3">
      <c r="A1103" s="19" t="s">
        <v>1036</v>
      </c>
      <c r="B1103" s="19" t="s">
        <v>1037</v>
      </c>
      <c r="C1103" s="18" t="s">
        <v>24</v>
      </c>
      <c r="D1103" s="18">
        <v>0</v>
      </c>
      <c r="E1103" s="18" t="s">
        <v>24</v>
      </c>
      <c r="F1103" s="20" t="str">
        <f t="shared" si="24"/>
        <v>MANUAL</v>
      </c>
      <c r="G1103" s="20">
        <f>IF($F$1103="MANUAL",$D$1103,IF($F$1103="COMPUTED",$C$1103,$E$1103))</f>
        <v>0</v>
      </c>
      <c r="H1103" s="19" t="s">
        <v>1593</v>
      </c>
      <c r="I1103" s="19" t="s">
        <v>1023</v>
      </c>
      <c r="J1103" s="19" t="s">
        <v>21</v>
      </c>
      <c r="K1103" s="19"/>
      <c r="L1103" s="19" t="s">
        <v>1001</v>
      </c>
      <c r="M1103" s="19" t="s">
        <v>2897</v>
      </c>
      <c r="N1103">
        <v>4</v>
      </c>
    </row>
    <row r="1104" spans="1:14" ht="12.75" customHeight="1" outlineLevel="3" x14ac:dyDescent="0.3">
      <c r="A1104" s="19" t="s">
        <v>1039</v>
      </c>
      <c r="B1104" s="19" t="s">
        <v>1040</v>
      </c>
      <c r="C1104" s="18" t="s">
        <v>24</v>
      </c>
      <c r="D1104" s="18">
        <v>-1</v>
      </c>
      <c r="E1104" s="18" t="s">
        <v>24</v>
      </c>
      <c r="F1104" s="20" t="str">
        <f t="shared" si="24"/>
        <v>MANUAL</v>
      </c>
      <c r="G1104" s="20">
        <f>IF($F$1104="MANUAL",$D$1104,IF($F$1104="COMPUTED",$C$1104,$E$1104))</f>
        <v>-1</v>
      </c>
      <c r="H1104" s="19" t="s">
        <v>1594</v>
      </c>
      <c r="I1104" s="19" t="s">
        <v>1023</v>
      </c>
      <c r="J1104" s="19" t="s">
        <v>21</v>
      </c>
      <c r="K1104" s="19"/>
      <c r="L1104" s="19" t="s">
        <v>1001</v>
      </c>
      <c r="M1104" s="19" t="s">
        <v>2898</v>
      </c>
      <c r="N1104">
        <v>4</v>
      </c>
    </row>
    <row r="1105" spans="1:14" ht="12.75" customHeight="1" outlineLevel="3" x14ac:dyDescent="0.3">
      <c r="A1105" s="19" t="s">
        <v>1042</v>
      </c>
      <c r="B1105" s="19" t="s">
        <v>1043</v>
      </c>
      <c r="C1105" s="18" t="s">
        <v>24</v>
      </c>
      <c r="D1105" s="18">
        <v>0</v>
      </c>
      <c r="E1105" s="18" t="s">
        <v>24</v>
      </c>
      <c r="F1105" s="20" t="str">
        <f t="shared" si="24"/>
        <v>MANUAL</v>
      </c>
      <c r="G1105" s="20">
        <f>IF($F$1105="MANUAL",$D$1105,IF($F$1105="COMPUTED",$C$1105,$E$1105))</f>
        <v>0</v>
      </c>
      <c r="H1105" s="19" t="s">
        <v>1595</v>
      </c>
      <c r="I1105" s="19" t="s">
        <v>1023</v>
      </c>
      <c r="J1105" s="19" t="s">
        <v>21</v>
      </c>
      <c r="K1105" s="19"/>
      <c r="L1105" s="19" t="s">
        <v>1001</v>
      </c>
      <c r="M1105" s="19" t="s">
        <v>2899</v>
      </c>
      <c r="N1105">
        <v>4</v>
      </c>
    </row>
    <row r="1106" spans="1:14" ht="12.75" customHeight="1" outlineLevel="3" x14ac:dyDescent="0.3">
      <c r="A1106" s="19" t="s">
        <v>1045</v>
      </c>
      <c r="B1106" s="19" t="s">
        <v>1046</v>
      </c>
      <c r="C1106" s="18" t="s">
        <v>24</v>
      </c>
      <c r="D1106" s="18">
        <v>0</v>
      </c>
      <c r="E1106" s="18" t="s">
        <v>24</v>
      </c>
      <c r="F1106" s="20" t="str">
        <f t="shared" si="24"/>
        <v>MANUAL</v>
      </c>
      <c r="G1106" s="20">
        <f>IF($F$1106="MANUAL",$D$1106,IF($F$1106="COMPUTED",$C$1106,$E$1106))</f>
        <v>0</v>
      </c>
      <c r="H1106" s="19" t="s">
        <v>1596</v>
      </c>
      <c r="I1106" s="19" t="s">
        <v>1023</v>
      </c>
      <c r="J1106" s="19" t="s">
        <v>21</v>
      </c>
      <c r="K1106" s="19"/>
      <c r="L1106" s="19" t="s">
        <v>1001</v>
      </c>
      <c r="M1106" s="19" t="s">
        <v>2900</v>
      </c>
      <c r="N1106">
        <v>4</v>
      </c>
    </row>
    <row r="1107" spans="1:14" ht="12.75" customHeight="1" outlineLevel="2" x14ac:dyDescent="0.3">
      <c r="A1107" s="19" t="s">
        <v>1048</v>
      </c>
      <c r="B1107" s="19" t="s">
        <v>1049</v>
      </c>
      <c r="C1107" s="18" t="s">
        <v>24</v>
      </c>
      <c r="D1107" s="12" t="s">
        <v>1374</v>
      </c>
      <c r="E1107" s="12" t="s">
        <v>24</v>
      </c>
      <c r="F1107" s="18" t="s">
        <v>99</v>
      </c>
      <c r="G1107" s="20" t="str">
        <f>IF($F$1107="MANUAL",$D$1107,IF($F$1107="COMPUTED",$C$1107,$E$1107))</f>
        <v>box</v>
      </c>
      <c r="H1107" s="19" t="s">
        <v>1597</v>
      </c>
      <c r="I1107" s="19" t="s">
        <v>1049</v>
      </c>
      <c r="J1107" s="19" t="s">
        <v>21</v>
      </c>
      <c r="K1107" s="19"/>
      <c r="L1107" s="19" t="s">
        <v>72</v>
      </c>
      <c r="M1107" s="19" t="s">
        <v>2901</v>
      </c>
      <c r="N1107">
        <v>3</v>
      </c>
    </row>
    <row r="1108" spans="1:14" ht="12.75" customHeight="1" outlineLevel="3" x14ac:dyDescent="0.3">
      <c r="A1108" s="19" t="s">
        <v>1051</v>
      </c>
      <c r="B1108" s="19" t="s">
        <v>1052</v>
      </c>
      <c r="C1108" s="18" t="str">
        <f>ColorCompution!H10</f>
        <v>#0b07db</v>
      </c>
      <c r="D1108" s="12" t="s">
        <v>24</v>
      </c>
      <c r="E1108" s="12" t="s">
        <v>24</v>
      </c>
      <c r="F1108" s="18" t="s">
        <v>70</v>
      </c>
      <c r="G1108" s="20" t="str">
        <f>IF($F$1108="MANUAL",$D$1108,IF($F$1108="COMPUTED",$C$1108,$E$1108))</f>
        <v>#0b07db</v>
      </c>
      <c r="H1108" s="19" t="s">
        <v>1598</v>
      </c>
      <c r="I1108" s="19" t="s">
        <v>1054</v>
      </c>
      <c r="J1108" s="19"/>
      <c r="K1108" s="19"/>
      <c r="L1108" s="19" t="s">
        <v>72</v>
      </c>
      <c r="M1108" s="19" t="s">
        <v>2902</v>
      </c>
      <c r="N1108">
        <v>4</v>
      </c>
    </row>
    <row r="1109" spans="1:14" ht="12.75" customHeight="1" outlineLevel="3" x14ac:dyDescent="0.3">
      <c r="A1109" s="19" t="s">
        <v>1055</v>
      </c>
      <c r="B1109" s="19" t="s">
        <v>1056</v>
      </c>
      <c r="C1109" s="18" t="str">
        <f>ColorCompution!H9</f>
        <v>#0b07db</v>
      </c>
      <c r="D1109" s="12" t="s">
        <v>24</v>
      </c>
      <c r="E1109" s="12" t="s">
        <v>24</v>
      </c>
      <c r="F1109" s="18" t="s">
        <v>70</v>
      </c>
      <c r="G1109" s="20" t="str">
        <f>IF($F$1109="MANUAL",$D$1109,IF($F$1109="COMPUTED",$C$1109,$E$1109))</f>
        <v>#0b07db</v>
      </c>
      <c r="H1109" s="19" t="s">
        <v>1599</v>
      </c>
      <c r="I1109" s="19" t="s">
        <v>1054</v>
      </c>
      <c r="J1109" s="19"/>
      <c r="K1109" s="19"/>
      <c r="L1109" s="19" t="s">
        <v>72</v>
      </c>
      <c r="M1109" s="19" t="s">
        <v>2903</v>
      </c>
      <c r="N1109">
        <v>4</v>
      </c>
    </row>
    <row r="1110" spans="1:14" ht="12.75" customHeight="1" outlineLevel="3" x14ac:dyDescent="0.3">
      <c r="A1110" s="19" t="s">
        <v>1058</v>
      </c>
      <c r="B1110" s="19" t="s">
        <v>1059</v>
      </c>
      <c r="C1110" s="18" t="str">
        <f>ColorCompution!H11</f>
        <v>#07db0e</v>
      </c>
      <c r="D1110" s="12" t="s">
        <v>24</v>
      </c>
      <c r="E1110" s="12" t="s">
        <v>24</v>
      </c>
      <c r="F1110" s="18" t="s">
        <v>70</v>
      </c>
      <c r="G1110" s="20" t="str">
        <f>IF($F$1110="MANUAL",$D$1110,IF($F$1110="COMPUTED",$C$1110,$E$1110))</f>
        <v>#07db0e</v>
      </c>
      <c r="H1110" s="19" t="s">
        <v>1600</v>
      </c>
      <c r="I1110" s="19" t="s">
        <v>1054</v>
      </c>
      <c r="J1110" s="19"/>
      <c r="K1110" s="19"/>
      <c r="L1110" s="19" t="s">
        <v>72</v>
      </c>
      <c r="M1110" s="19" t="s">
        <v>2904</v>
      </c>
      <c r="N1110">
        <v>4</v>
      </c>
    </row>
    <row r="1111" spans="1:14" ht="12.75" customHeight="1" outlineLevel="1" x14ac:dyDescent="0.3">
      <c r="A1111" s="19" t="s">
        <v>358</v>
      </c>
      <c r="B1111" s="19"/>
      <c r="C1111" s="20"/>
      <c r="D1111" s="18"/>
      <c r="E1111" s="20"/>
      <c r="F1111" s="20"/>
      <c r="G1111" s="20"/>
      <c r="H1111" s="19" t="s">
        <v>406</v>
      </c>
      <c r="I1111" s="19"/>
      <c r="J1111" s="19" t="s">
        <v>21</v>
      </c>
      <c r="K1111" s="19" t="s">
        <v>1824</v>
      </c>
      <c r="L1111" s="19" t="s">
        <v>77</v>
      </c>
      <c r="M1111" s="19" t="s">
        <v>2905</v>
      </c>
      <c r="N1111">
        <v>2</v>
      </c>
    </row>
    <row r="1112" spans="1:14" ht="12.75" customHeight="1" outlineLevel="1" x14ac:dyDescent="0.3">
      <c r="A1112" s="19" t="s">
        <v>360</v>
      </c>
      <c r="B1112" s="19"/>
      <c r="C1112" s="20"/>
      <c r="D1112" s="18"/>
      <c r="E1112" s="20"/>
      <c r="F1112" s="20"/>
      <c r="G1112" s="20"/>
      <c r="H1112" s="19" t="s">
        <v>407</v>
      </c>
      <c r="I1112" s="19"/>
      <c r="J1112" s="19" t="s">
        <v>21</v>
      </c>
      <c r="K1112" s="19" t="s">
        <v>1824</v>
      </c>
      <c r="L1112" s="19" t="s">
        <v>77</v>
      </c>
      <c r="M1112" s="19" t="s">
        <v>2906</v>
      </c>
      <c r="N1112">
        <v>2</v>
      </c>
    </row>
    <row r="1113" spans="1:14" ht="12.75" customHeight="1" outlineLevel="2" x14ac:dyDescent="0.3">
      <c r="A1113" s="19" t="s">
        <v>257</v>
      </c>
      <c r="B1113" s="19" t="s">
        <v>258</v>
      </c>
      <c r="C1113" s="18">
        <f>mass_COMP21_MGO</f>
        <v>13350</v>
      </c>
      <c r="D1113" s="18" t="s">
        <v>24</v>
      </c>
      <c r="E1113" s="18" t="s">
        <v>24</v>
      </c>
      <c r="F1113" s="18" t="s">
        <v>70</v>
      </c>
      <c r="G1113" s="20">
        <f>IF($F$1113="MANUAL",$D$1113,IF($F$1113="COMPUTED",$C$1113,$E$1113))</f>
        <v>13350</v>
      </c>
      <c r="H1113" s="19" t="s">
        <v>408</v>
      </c>
      <c r="I1113" s="19" t="s">
        <v>37</v>
      </c>
      <c r="J1113" s="19"/>
      <c r="K1113" s="19"/>
      <c r="L1113" s="19" t="s">
        <v>72</v>
      </c>
      <c r="M1113" s="19" t="s">
        <v>2907</v>
      </c>
      <c r="N1113">
        <v>3</v>
      </c>
    </row>
    <row r="1114" spans="1:14" ht="12.75" customHeight="1" outlineLevel="2" x14ac:dyDescent="0.3">
      <c r="A1114" s="19" t="s">
        <v>259</v>
      </c>
      <c r="B1114" s="19" t="s">
        <v>260</v>
      </c>
      <c r="C1114" s="18">
        <f>mass_COMP21_MeOH</f>
        <v>13350</v>
      </c>
      <c r="D1114" s="18" t="s">
        <v>24</v>
      </c>
      <c r="E1114" s="18" t="s">
        <v>24</v>
      </c>
      <c r="F1114" s="18" t="s">
        <v>70</v>
      </c>
      <c r="G1114" s="20">
        <f>IF($F$1114="MANUAL",$D$1114,IF($F$1114="COMPUTED",$C$1114,$E$1114))</f>
        <v>13350</v>
      </c>
      <c r="H1114" s="19" t="s">
        <v>409</v>
      </c>
      <c r="I1114" s="19" t="s">
        <v>37</v>
      </c>
      <c r="J1114" s="19"/>
      <c r="K1114" s="19"/>
      <c r="L1114" s="19" t="s">
        <v>72</v>
      </c>
      <c r="M1114" s="19" t="s">
        <v>2908</v>
      </c>
      <c r="N1114">
        <v>3</v>
      </c>
    </row>
    <row r="1115" spans="1:14" ht="12.75" customHeight="1" outlineLevel="2" x14ac:dyDescent="0.3">
      <c r="A1115" s="19" t="s">
        <v>835</v>
      </c>
      <c r="B1115" s="19" t="s">
        <v>836</v>
      </c>
      <c r="C1115" s="18">
        <f>'Calculations - tank arrangement'!W49</f>
        <v>10709.302325581395</v>
      </c>
      <c r="D1115" s="18" t="s">
        <v>24</v>
      </c>
      <c r="E1115" s="18" t="s">
        <v>24</v>
      </c>
      <c r="F1115" s="18" t="s">
        <v>70</v>
      </c>
      <c r="G1115" s="20">
        <f>IF($F$1115="MANUAL",$D$1115,IF($F$1115="COMPUTED",$C$1115,$E$1115))</f>
        <v>10709.302325581395</v>
      </c>
      <c r="H1115" s="19" t="s">
        <v>926</v>
      </c>
      <c r="I1115" s="19" t="s">
        <v>37</v>
      </c>
      <c r="J1115" s="19"/>
      <c r="K1115" s="19"/>
      <c r="L1115" s="19" t="s">
        <v>72</v>
      </c>
      <c r="M1115" s="19" t="s">
        <v>2909</v>
      </c>
      <c r="N1115">
        <v>3</v>
      </c>
    </row>
    <row r="1116" spans="1:14" ht="12.75" customHeight="1" outlineLevel="2" x14ac:dyDescent="0.3">
      <c r="A1116" s="19" t="s">
        <v>639</v>
      </c>
      <c r="B1116" s="19" t="s">
        <v>640</v>
      </c>
      <c r="C1116" s="18">
        <v>13350</v>
      </c>
      <c r="D1116" s="18" t="s">
        <v>24</v>
      </c>
      <c r="E1116" s="18" t="s">
        <v>24</v>
      </c>
      <c r="F1116" s="18" t="s">
        <v>70</v>
      </c>
      <c r="G1116" s="20">
        <f>IF($F$1116="MANUAL",$D$1116,IF($F$1116="COMPUTED",$C$1116,$E$1116))</f>
        <v>13350</v>
      </c>
      <c r="H1116" s="19" t="s">
        <v>685</v>
      </c>
      <c r="I1116" s="19" t="s">
        <v>636</v>
      </c>
      <c r="J1116" s="19"/>
      <c r="K1116" s="19"/>
      <c r="L1116" s="19" t="s">
        <v>72</v>
      </c>
      <c r="M1116" s="19" t="s">
        <v>2910</v>
      </c>
      <c r="N1116">
        <v>3</v>
      </c>
    </row>
    <row r="1117" spans="1:14" ht="12.75" customHeight="1" outlineLevel="2" x14ac:dyDescent="0.3">
      <c r="A1117" s="19" t="s">
        <v>641</v>
      </c>
      <c r="B1117" s="19" t="s">
        <v>642</v>
      </c>
      <c r="C1117" s="18">
        <v>13350</v>
      </c>
      <c r="D1117" s="18" t="s">
        <v>24</v>
      </c>
      <c r="E1117" s="18" t="s">
        <v>24</v>
      </c>
      <c r="F1117" s="18" t="s">
        <v>70</v>
      </c>
      <c r="G1117" s="20">
        <f>IF($F$1117="MANUAL",$D$1117,IF($F$1117="COMPUTED",$C$1117,$E$1117))</f>
        <v>13350</v>
      </c>
      <c r="H1117" s="19" t="s">
        <v>686</v>
      </c>
      <c r="I1117" s="19" t="s">
        <v>636</v>
      </c>
      <c r="J1117" s="19"/>
      <c r="K1117" s="19"/>
      <c r="L1117" s="19" t="s">
        <v>72</v>
      </c>
      <c r="M1117" s="19" t="s">
        <v>2911</v>
      </c>
      <c r="N1117">
        <v>3</v>
      </c>
    </row>
    <row r="1118" spans="1:14" ht="12.75" customHeight="1" outlineLevel="2" x14ac:dyDescent="0.3">
      <c r="A1118" s="19" t="s">
        <v>820</v>
      </c>
      <c r="B1118" s="19" t="s">
        <v>821</v>
      </c>
      <c r="C1118" s="18">
        <v>10709.3</v>
      </c>
      <c r="D1118" s="18" t="s">
        <v>24</v>
      </c>
      <c r="E1118" s="18" t="s">
        <v>24</v>
      </c>
      <c r="F1118" s="18" t="s">
        <v>70</v>
      </c>
      <c r="G1118" s="20">
        <f>IF($F$1118="MANUAL",$D$1118,IF($F$1118="COMPUTED",$C$1118,$E$1118))</f>
        <v>10709.3</v>
      </c>
      <c r="H1118" s="19" t="s">
        <v>927</v>
      </c>
      <c r="I1118" s="19" t="s">
        <v>636</v>
      </c>
      <c r="J1118" s="19"/>
      <c r="K1118" s="19"/>
      <c r="L1118" s="19" t="s">
        <v>72</v>
      </c>
      <c r="M1118" s="19" t="s">
        <v>2912</v>
      </c>
      <c r="N1118">
        <v>3</v>
      </c>
    </row>
    <row r="1119" spans="1:14" ht="12.75" customHeight="1" x14ac:dyDescent="0.3">
      <c r="A1119" s="19" t="s">
        <v>410</v>
      </c>
      <c r="B1119" s="19" t="s">
        <v>411</v>
      </c>
      <c r="C1119" s="20"/>
      <c r="D1119" s="20"/>
      <c r="E1119" s="20"/>
      <c r="F1119" s="20"/>
      <c r="G1119" s="20"/>
      <c r="H1119" s="19" t="s">
        <v>411</v>
      </c>
      <c r="I1119" s="19"/>
      <c r="J1119" s="19" t="s">
        <v>21</v>
      </c>
      <c r="K1119" s="19" t="s">
        <v>54</v>
      </c>
      <c r="L1119" s="19" t="s">
        <v>67</v>
      </c>
      <c r="M1119" s="19" t="s">
        <v>2913</v>
      </c>
      <c r="N1119">
        <v>1</v>
      </c>
    </row>
    <row r="1120" spans="1:14" ht="12.75" customHeight="1" outlineLevel="1" x14ac:dyDescent="0.3">
      <c r="A1120" s="19" t="s">
        <v>38</v>
      </c>
      <c r="B1120" s="19" t="s">
        <v>39</v>
      </c>
      <c r="C1120" s="18" t="s">
        <v>24</v>
      </c>
      <c r="D1120" s="18">
        <v>0</v>
      </c>
      <c r="E1120" s="18" t="s">
        <v>24</v>
      </c>
      <c r="F1120" s="18" t="s">
        <v>99</v>
      </c>
      <c r="G1120" s="20">
        <f>IF($F$1120="MANUAL",$D$1120,IF($F$1120="COMPUTED",$C$1120,$E$1120))</f>
        <v>0</v>
      </c>
      <c r="H1120" s="19" t="s">
        <v>1601</v>
      </c>
      <c r="I1120" s="19" t="s">
        <v>40</v>
      </c>
      <c r="J1120" s="19" t="s">
        <v>21</v>
      </c>
      <c r="K1120" s="19"/>
      <c r="L1120" s="19" t="s">
        <v>72</v>
      </c>
      <c r="M1120" s="19" t="s">
        <v>2914</v>
      </c>
      <c r="N1120">
        <v>2</v>
      </c>
    </row>
    <row r="1121" spans="1:14" ht="12.75" customHeight="1" outlineLevel="1" x14ac:dyDescent="0.3">
      <c r="A1121" s="19" t="s">
        <v>352</v>
      </c>
      <c r="B1121" s="19" t="s">
        <v>353</v>
      </c>
      <c r="C1121" s="18" t="s">
        <v>24</v>
      </c>
      <c r="D1121" s="18">
        <v>15</v>
      </c>
      <c r="E1121" s="18" t="s">
        <v>24</v>
      </c>
      <c r="F1121" s="18" t="s">
        <v>99</v>
      </c>
      <c r="G1121" s="20">
        <f>IF($F$1121="MANUAL",$D$1121,IF($F$1121="COMPUTED",$C$1121,$E$1121))</f>
        <v>15</v>
      </c>
      <c r="H1121" s="19" t="s">
        <v>412</v>
      </c>
      <c r="I1121" s="19" t="s">
        <v>355</v>
      </c>
      <c r="J1121" s="19" t="s">
        <v>21</v>
      </c>
      <c r="K1121" s="19"/>
      <c r="L1121" s="19" t="s">
        <v>72</v>
      </c>
      <c r="M1121" s="19" t="s">
        <v>2915</v>
      </c>
      <c r="N1121">
        <v>2</v>
      </c>
    </row>
    <row r="1122" spans="1:14" ht="12.75" customHeight="1" outlineLevel="1" x14ac:dyDescent="0.3">
      <c r="A1122" s="19" t="s">
        <v>68</v>
      </c>
      <c r="B1122" s="19"/>
      <c r="C1122" s="20"/>
      <c r="D1122" s="20"/>
      <c r="E1122" s="20"/>
      <c r="F1122" s="20"/>
      <c r="G1122" s="20"/>
      <c r="H1122" s="19"/>
      <c r="I1122" s="19"/>
      <c r="J1122" s="19"/>
      <c r="K1122" s="19"/>
      <c r="L1122" s="19" t="s">
        <v>69</v>
      </c>
      <c r="M1122" s="19" t="s">
        <v>2916</v>
      </c>
      <c r="N1122">
        <v>2</v>
      </c>
    </row>
    <row r="1123" spans="1:14" ht="12.75" customHeight="1" outlineLevel="2" x14ac:dyDescent="0.3">
      <c r="A1123" s="19" t="s">
        <v>51</v>
      </c>
      <c r="B1123" s="19" t="s">
        <v>23</v>
      </c>
      <c r="C1123" s="18" t="s">
        <v>24</v>
      </c>
      <c r="D1123" s="18">
        <v>16</v>
      </c>
      <c r="E1123" s="18" t="s">
        <v>24</v>
      </c>
      <c r="F1123" s="18" t="s">
        <v>99</v>
      </c>
      <c r="G1123" s="20">
        <f>IF($F$1123="MANUAL",$D$1123,IF($F$1123="COMPUTED",$C$1123,$E$1123))</f>
        <v>16</v>
      </c>
      <c r="H1123" s="19" t="s">
        <v>413</v>
      </c>
      <c r="I1123" s="19" t="s">
        <v>25</v>
      </c>
      <c r="J1123" s="19" t="s">
        <v>21</v>
      </c>
      <c r="K1123" s="19"/>
      <c r="L1123" s="19" t="s">
        <v>72</v>
      </c>
      <c r="M1123" s="19" t="s">
        <v>2917</v>
      </c>
      <c r="N1123">
        <v>3</v>
      </c>
    </row>
    <row r="1124" spans="1:14" ht="12.75" customHeight="1" outlineLevel="2" x14ac:dyDescent="0.3">
      <c r="A1124" s="19" t="s">
        <v>52</v>
      </c>
      <c r="B1124" s="19" t="s">
        <v>26</v>
      </c>
      <c r="C1124" s="18" t="s">
        <v>24</v>
      </c>
      <c r="D1124" s="18">
        <v>-5.5</v>
      </c>
      <c r="E1124" s="18" t="s">
        <v>24</v>
      </c>
      <c r="F1124" s="18" t="s">
        <v>99</v>
      </c>
      <c r="G1124" s="20">
        <f>IF($F$1124="MANUAL",$D$1124,IF($F$1124="COMPUTED",$C$1124,$E$1124))</f>
        <v>-5.5</v>
      </c>
      <c r="H1124" s="19" t="s">
        <v>414</v>
      </c>
      <c r="I1124" s="19" t="s">
        <v>27</v>
      </c>
      <c r="J1124" s="19" t="s">
        <v>21</v>
      </c>
      <c r="K1124" s="19"/>
      <c r="L1124" s="19" t="s">
        <v>72</v>
      </c>
      <c r="M1124" s="19" t="s">
        <v>2918</v>
      </c>
      <c r="N1124">
        <v>3</v>
      </c>
    </row>
    <row r="1125" spans="1:14" ht="12.75" customHeight="1" outlineLevel="2" x14ac:dyDescent="0.3">
      <c r="A1125" s="19" t="s">
        <v>753</v>
      </c>
      <c r="B1125" s="19" t="s">
        <v>754</v>
      </c>
      <c r="C1125" s="18" t="s">
        <v>24</v>
      </c>
      <c r="D1125" s="18">
        <v>1.8</v>
      </c>
      <c r="E1125" s="18" t="s">
        <v>24</v>
      </c>
      <c r="F1125" s="18" t="s">
        <v>99</v>
      </c>
      <c r="G1125" s="20">
        <f>IF($F$1125="MANUAL",$D$1125,IF($F$1125="COMPUTED",$C$1125,$E$1125))</f>
        <v>1.8</v>
      </c>
      <c r="H1125" s="19" t="s">
        <v>763</v>
      </c>
      <c r="I1125" s="19" t="s">
        <v>756</v>
      </c>
      <c r="J1125" s="19" t="s">
        <v>21</v>
      </c>
      <c r="K1125" s="19"/>
      <c r="L1125" s="19" t="s">
        <v>72</v>
      </c>
      <c r="M1125" s="19" t="s">
        <v>2919</v>
      </c>
      <c r="N1125">
        <v>3</v>
      </c>
    </row>
    <row r="1126" spans="1:14" ht="12.75" customHeight="1" outlineLevel="3" x14ac:dyDescent="0.3">
      <c r="A1126" s="19" t="s">
        <v>711</v>
      </c>
      <c r="B1126" s="19" t="s">
        <v>241</v>
      </c>
      <c r="C1126" s="18">
        <f>CoG_z22_MGO</f>
        <v>1.8</v>
      </c>
      <c r="D1126" s="18">
        <v>1.843</v>
      </c>
      <c r="E1126" s="18" t="s">
        <v>24</v>
      </c>
      <c r="F1126" s="18" t="s">
        <v>70</v>
      </c>
      <c r="G1126" s="20">
        <f>IF($F$1126="MANUAL",$D$1126,IF($F$1126="COMPUTED",$C$1126,$E$1126))</f>
        <v>1.8</v>
      </c>
      <c r="H1126" s="19" t="s">
        <v>785</v>
      </c>
      <c r="I1126" s="19" t="s">
        <v>29</v>
      </c>
      <c r="J1126" s="19"/>
      <c r="K1126" s="19"/>
      <c r="L1126" s="19" t="s">
        <v>72</v>
      </c>
      <c r="M1126" s="19" t="s">
        <v>2920</v>
      </c>
      <c r="N1126">
        <v>4</v>
      </c>
    </row>
    <row r="1127" spans="1:14" ht="12.75" customHeight="1" outlineLevel="3" x14ac:dyDescent="0.3">
      <c r="A1127" s="19" t="s">
        <v>713</v>
      </c>
      <c r="B1127" s="19" t="s">
        <v>243</v>
      </c>
      <c r="C1127" s="18">
        <f>CoG_z22_MeOH</f>
        <v>1.8</v>
      </c>
      <c r="D1127" s="18">
        <v>1.843</v>
      </c>
      <c r="E1127" s="18" t="s">
        <v>24</v>
      </c>
      <c r="F1127" s="18" t="s">
        <v>70</v>
      </c>
      <c r="G1127" s="20">
        <f>IF($F$1127="MANUAL",$D$1127,IF($F$1127="COMPUTED",$C$1127,$E$1127))</f>
        <v>1.8</v>
      </c>
      <c r="H1127" s="19" t="s">
        <v>786</v>
      </c>
      <c r="I1127" s="19" t="s">
        <v>29</v>
      </c>
      <c r="J1127" s="19"/>
      <c r="K1127" s="19"/>
      <c r="L1127" s="19" t="s">
        <v>72</v>
      </c>
      <c r="M1127" s="19" t="s">
        <v>2921</v>
      </c>
      <c r="N1127">
        <v>4</v>
      </c>
    </row>
    <row r="1128" spans="1:14" ht="12.75" customHeight="1" outlineLevel="3" x14ac:dyDescent="0.3">
      <c r="A1128" s="19" t="s">
        <v>817</v>
      </c>
      <c r="B1128" s="19" t="s">
        <v>818</v>
      </c>
      <c r="C1128" s="18">
        <f>CoG_z22_FullMeOH</f>
        <v>1.9400651465798047</v>
      </c>
      <c r="D1128" s="18" t="s">
        <v>24</v>
      </c>
      <c r="E1128" s="18" t="s">
        <v>24</v>
      </c>
      <c r="F1128" s="18" t="s">
        <v>70</v>
      </c>
      <c r="G1128" s="20">
        <f>IF($F$1128="MANUAL",$D$1128,IF($F$1128="COMPUTED",$C$1128,$E$1128))</f>
        <v>1.9400651465798047</v>
      </c>
      <c r="H1128" s="19" t="s">
        <v>928</v>
      </c>
      <c r="I1128" s="19" t="s">
        <v>29</v>
      </c>
      <c r="J1128" s="19"/>
      <c r="K1128" s="19"/>
      <c r="L1128" s="19" t="s">
        <v>72</v>
      </c>
      <c r="M1128" s="19" t="s">
        <v>2922</v>
      </c>
      <c r="N1128">
        <v>4</v>
      </c>
    </row>
    <row r="1129" spans="1:14" ht="12.75" customHeight="1" outlineLevel="1" x14ac:dyDescent="0.3">
      <c r="A1129" s="19" t="s">
        <v>994</v>
      </c>
      <c r="B1129" s="19"/>
      <c r="C1129" s="20"/>
      <c r="D1129" s="20"/>
      <c r="E1129" s="20"/>
      <c r="F1129" s="20"/>
      <c r="G1129" s="20"/>
      <c r="H1129" s="19"/>
      <c r="I1129" s="19"/>
      <c r="J1129" s="19"/>
      <c r="K1129" s="19"/>
      <c r="L1129" s="19" t="s">
        <v>69</v>
      </c>
      <c r="M1129" s="19" t="s">
        <v>2923</v>
      </c>
      <c r="N1129">
        <v>2</v>
      </c>
    </row>
    <row r="1130" spans="1:14" ht="12.75" customHeight="1" outlineLevel="2" x14ac:dyDescent="0.3">
      <c r="A1130" s="19" t="s">
        <v>1919</v>
      </c>
      <c r="B1130" s="19" t="s">
        <v>995</v>
      </c>
      <c r="C1130" s="20"/>
      <c r="D1130" s="19"/>
      <c r="E1130" s="19"/>
      <c r="F1130" s="18" t="s">
        <v>99</v>
      </c>
      <c r="G1130" s="20"/>
      <c r="H1130" s="19" t="s">
        <v>1602</v>
      </c>
      <c r="I1130" s="19" t="s">
        <v>995</v>
      </c>
      <c r="J1130" s="19" t="s">
        <v>21</v>
      </c>
      <c r="K1130" s="19"/>
      <c r="L1130" s="19" t="s">
        <v>997</v>
      </c>
      <c r="M1130" s="19" t="s">
        <v>2924</v>
      </c>
      <c r="N1130">
        <v>3</v>
      </c>
    </row>
    <row r="1131" spans="1:14" ht="12.75" customHeight="1" outlineLevel="3" x14ac:dyDescent="0.3">
      <c r="A1131" s="19" t="s">
        <v>998</v>
      </c>
      <c r="B1131" s="19" t="s">
        <v>999</v>
      </c>
      <c r="C1131" s="18" t="s">
        <v>24</v>
      </c>
      <c r="D1131" s="18">
        <v>16</v>
      </c>
      <c r="E1131" s="18" t="s">
        <v>24</v>
      </c>
      <c r="F1131" s="20" t="str">
        <f>$F$1130</f>
        <v>MANUAL</v>
      </c>
      <c r="G1131" s="20">
        <f>IF($F$1131="MANUAL",$D$1131,IF($F$1131="COMPUTED",$C$1131,$E$1131))</f>
        <v>16</v>
      </c>
      <c r="H1131" s="19" t="s">
        <v>1603</v>
      </c>
      <c r="I1131" s="19" t="s">
        <v>1921</v>
      </c>
      <c r="J1131" s="19" t="s">
        <v>21</v>
      </c>
      <c r="K1131" s="19"/>
      <c r="L1131" s="19" t="s">
        <v>1001</v>
      </c>
      <c r="M1131" s="19" t="s">
        <v>2925</v>
      </c>
      <c r="N1131">
        <v>4</v>
      </c>
    </row>
    <row r="1132" spans="1:14" ht="12.75" customHeight="1" outlineLevel="3" x14ac:dyDescent="0.3">
      <c r="A1132" s="19" t="s">
        <v>1002</v>
      </c>
      <c r="B1132" s="19" t="s">
        <v>1003</v>
      </c>
      <c r="C1132" s="18" t="s">
        <v>24</v>
      </c>
      <c r="D1132" s="18">
        <v>-5.5</v>
      </c>
      <c r="E1132" s="18" t="s">
        <v>24</v>
      </c>
      <c r="F1132" s="20" t="str">
        <f>$F$1130</f>
        <v>MANUAL</v>
      </c>
      <c r="G1132" s="20">
        <f>IF($F$1132="MANUAL",$D$1132,IF($F$1132="COMPUTED",$C$1132,$E$1132))</f>
        <v>-5.5</v>
      </c>
      <c r="H1132" s="19" t="s">
        <v>1604</v>
      </c>
      <c r="I1132" s="19" t="s">
        <v>1923</v>
      </c>
      <c r="J1132" s="19" t="s">
        <v>21</v>
      </c>
      <c r="K1132" s="19"/>
      <c r="L1132" s="19" t="s">
        <v>1001</v>
      </c>
      <c r="M1132" s="19" t="s">
        <v>2926</v>
      </c>
      <c r="N1132">
        <v>4</v>
      </c>
    </row>
    <row r="1133" spans="1:14" ht="12.75" customHeight="1" outlineLevel="3" x14ac:dyDescent="0.3">
      <c r="A1133" s="19" t="s">
        <v>1005</v>
      </c>
      <c r="B1133" s="19" t="s">
        <v>1006</v>
      </c>
      <c r="C1133" s="18" t="s">
        <v>24</v>
      </c>
      <c r="D1133" s="18">
        <v>1.8</v>
      </c>
      <c r="E1133" s="18" t="s">
        <v>24</v>
      </c>
      <c r="F1133" s="20" t="str">
        <f>$F$1130</f>
        <v>MANUAL</v>
      </c>
      <c r="G1133" s="20">
        <f>IF($F$1133="MANUAL",$D$1133,IF($F$1133="COMPUTED",$C$1133,$E$1133))</f>
        <v>1.8</v>
      </c>
      <c r="H1133" s="19" t="s">
        <v>1605</v>
      </c>
      <c r="I1133" s="19" t="s">
        <v>1925</v>
      </c>
      <c r="J1133" s="19" t="s">
        <v>21</v>
      </c>
      <c r="K1133" s="19"/>
      <c r="L1133" s="19" t="s">
        <v>1001</v>
      </c>
      <c r="M1133" s="19" t="s">
        <v>2927</v>
      </c>
      <c r="N1133">
        <v>4</v>
      </c>
    </row>
    <row r="1134" spans="1:14" ht="12.75" customHeight="1" outlineLevel="2" x14ac:dyDescent="0.3">
      <c r="A1134" s="19" t="s">
        <v>1008</v>
      </c>
      <c r="B1134" s="19" t="s">
        <v>1009</v>
      </c>
      <c r="C1134" s="18" t="s">
        <v>24</v>
      </c>
      <c r="D1134" s="18">
        <v>1.8</v>
      </c>
      <c r="E1134" s="18" t="s">
        <v>24</v>
      </c>
      <c r="F1134" s="18" t="s">
        <v>99</v>
      </c>
      <c r="G1134" s="20">
        <f>IF($F$1134="MANUAL",$D$1134,IF($F$1134="COMPUTED",$C$1134,$E$1134))</f>
        <v>1.8</v>
      </c>
      <c r="H1134" s="19" t="s">
        <v>1606</v>
      </c>
      <c r="I1134" s="19" t="s">
        <v>1011</v>
      </c>
      <c r="J1134" s="19" t="s">
        <v>21</v>
      </c>
      <c r="K1134" s="19"/>
      <c r="L1134" s="19" t="s">
        <v>72</v>
      </c>
      <c r="M1134" s="19" t="s">
        <v>2928</v>
      </c>
      <c r="N1134">
        <v>3</v>
      </c>
    </row>
    <row r="1135" spans="1:14" ht="12.75" customHeight="1" outlineLevel="2" x14ac:dyDescent="0.3">
      <c r="A1135" s="19" t="s">
        <v>1012</v>
      </c>
      <c r="B1135" s="19" t="s">
        <v>1013</v>
      </c>
      <c r="C1135" s="18" t="s">
        <v>24</v>
      </c>
      <c r="D1135" s="18">
        <v>2.8</v>
      </c>
      <c r="E1135" s="18" t="s">
        <v>24</v>
      </c>
      <c r="F1135" s="18" t="s">
        <v>99</v>
      </c>
      <c r="G1135" s="20">
        <f>IF($F$1135="MANUAL",$D$1135,IF($F$1135="COMPUTED",$C$1135,$E$1135))</f>
        <v>2.8</v>
      </c>
      <c r="H1135" s="19" t="s">
        <v>1607</v>
      </c>
      <c r="I1135" s="19" t="s">
        <v>1015</v>
      </c>
      <c r="J1135" s="19" t="s">
        <v>21</v>
      </c>
      <c r="K1135" s="19"/>
      <c r="L1135" s="19" t="s">
        <v>72</v>
      </c>
      <c r="M1135" s="19" t="s">
        <v>2929</v>
      </c>
      <c r="N1135">
        <v>3</v>
      </c>
    </row>
    <row r="1136" spans="1:14" ht="12.75" customHeight="1" outlineLevel="2" x14ac:dyDescent="0.3">
      <c r="A1136" s="19" t="s">
        <v>989</v>
      </c>
      <c r="B1136" s="19" t="s">
        <v>32</v>
      </c>
      <c r="C1136" s="18" t="s">
        <v>24</v>
      </c>
      <c r="D1136" s="18">
        <v>5.4</v>
      </c>
      <c r="E1136" s="18" t="s">
        <v>24</v>
      </c>
      <c r="F1136" s="18" t="s">
        <v>99</v>
      </c>
      <c r="G1136" s="20">
        <f>IF($F$1136="MANUAL",$D$1136,IF($F$1136="COMPUTED",$C$1136,$E$1136))</f>
        <v>5.4</v>
      </c>
      <c r="H1136" s="19" t="s">
        <v>1608</v>
      </c>
      <c r="I1136" s="19" t="s">
        <v>33</v>
      </c>
      <c r="J1136" s="19" t="s">
        <v>21</v>
      </c>
      <c r="K1136" s="19"/>
      <c r="L1136" s="19" t="s">
        <v>72</v>
      </c>
      <c r="M1136" s="19" t="s">
        <v>2930</v>
      </c>
      <c r="N1136">
        <v>3</v>
      </c>
    </row>
    <row r="1137" spans="1:14" ht="12.75" customHeight="1" outlineLevel="2" x14ac:dyDescent="0.3">
      <c r="A1137" s="19" t="s">
        <v>1017</v>
      </c>
      <c r="B1137" s="19" t="s">
        <v>1018</v>
      </c>
      <c r="C1137" s="20"/>
      <c r="D1137" s="19"/>
      <c r="E1137" s="19"/>
      <c r="F1137" s="18" t="s">
        <v>99</v>
      </c>
      <c r="G1137" s="20"/>
      <c r="H1137" s="19" t="s">
        <v>1609</v>
      </c>
      <c r="I1137" s="19" t="s">
        <v>1018</v>
      </c>
      <c r="J1137" s="19" t="s">
        <v>21</v>
      </c>
      <c r="K1137" s="19"/>
      <c r="L1137" s="19" t="s">
        <v>997</v>
      </c>
      <c r="M1137" s="19" t="s">
        <v>2931</v>
      </c>
      <c r="N1137">
        <v>3</v>
      </c>
    </row>
    <row r="1138" spans="1:14" ht="12.75" customHeight="1" outlineLevel="3" x14ac:dyDescent="0.3">
      <c r="A1138" s="19" t="s">
        <v>1020</v>
      </c>
      <c r="B1138" s="19" t="s">
        <v>1021</v>
      </c>
      <c r="C1138" s="18" t="s">
        <v>24</v>
      </c>
      <c r="D1138" s="18">
        <v>0</v>
      </c>
      <c r="E1138" s="18" t="s">
        <v>24</v>
      </c>
      <c r="F1138" s="20" t="str">
        <f t="shared" ref="F1138:F1146" si="25">$F$1137</f>
        <v>MANUAL</v>
      </c>
      <c r="G1138" s="20">
        <f>IF($F$1138="MANUAL",$D$1138,IF($F$1138="COMPUTED",$C$1138,$E$1138))</f>
        <v>0</v>
      </c>
      <c r="H1138" s="19" t="s">
        <v>1610</v>
      </c>
      <c r="I1138" s="19" t="s">
        <v>1023</v>
      </c>
      <c r="J1138" s="19" t="s">
        <v>21</v>
      </c>
      <c r="K1138" s="19"/>
      <c r="L1138" s="19" t="s">
        <v>1001</v>
      </c>
      <c r="M1138" s="19" t="s">
        <v>2932</v>
      </c>
      <c r="N1138">
        <v>4</v>
      </c>
    </row>
    <row r="1139" spans="1:14" ht="12.75" customHeight="1" outlineLevel="3" x14ac:dyDescent="0.3">
      <c r="A1139" s="19" t="s">
        <v>1024</v>
      </c>
      <c r="B1139" s="19" t="s">
        <v>1025</v>
      </c>
      <c r="C1139" s="18" t="s">
        <v>24</v>
      </c>
      <c r="D1139" s="18">
        <v>0</v>
      </c>
      <c r="E1139" s="18" t="s">
        <v>24</v>
      </c>
      <c r="F1139" s="20" t="str">
        <f t="shared" si="25"/>
        <v>MANUAL</v>
      </c>
      <c r="G1139" s="20">
        <f>IF($F$1139="MANUAL",$D$1139,IF($F$1139="COMPUTED",$C$1139,$E$1139))</f>
        <v>0</v>
      </c>
      <c r="H1139" s="19" t="s">
        <v>1611</v>
      </c>
      <c r="I1139" s="19" t="s">
        <v>1023</v>
      </c>
      <c r="J1139" s="19" t="s">
        <v>21</v>
      </c>
      <c r="K1139" s="19"/>
      <c r="L1139" s="19" t="s">
        <v>1001</v>
      </c>
      <c r="M1139" s="19" t="s">
        <v>2933</v>
      </c>
      <c r="N1139">
        <v>4</v>
      </c>
    </row>
    <row r="1140" spans="1:14" ht="12.75" customHeight="1" outlineLevel="3" x14ac:dyDescent="0.3">
      <c r="A1140" s="19" t="s">
        <v>1027</v>
      </c>
      <c r="B1140" s="19" t="s">
        <v>1028</v>
      </c>
      <c r="C1140" s="18" t="s">
        <v>24</v>
      </c>
      <c r="D1140" s="18">
        <v>1</v>
      </c>
      <c r="E1140" s="18" t="s">
        <v>24</v>
      </c>
      <c r="F1140" s="20" t="str">
        <f t="shared" si="25"/>
        <v>MANUAL</v>
      </c>
      <c r="G1140" s="20">
        <f>IF($F$1140="MANUAL",$D$1140,IF($F$1140="COMPUTED",$C$1140,$E$1140))</f>
        <v>1</v>
      </c>
      <c r="H1140" s="19" t="s">
        <v>1612</v>
      </c>
      <c r="I1140" s="19" t="s">
        <v>1023</v>
      </c>
      <c r="J1140" s="19" t="s">
        <v>21</v>
      </c>
      <c r="K1140" s="19"/>
      <c r="L1140" s="19" t="s">
        <v>1001</v>
      </c>
      <c r="M1140" s="19" t="s">
        <v>2934</v>
      </c>
      <c r="N1140">
        <v>4</v>
      </c>
    </row>
    <row r="1141" spans="1:14" ht="12.75" customHeight="1" outlineLevel="3" x14ac:dyDescent="0.3">
      <c r="A1141" s="19" t="s">
        <v>1030</v>
      </c>
      <c r="B1141" s="19" t="s">
        <v>1031</v>
      </c>
      <c r="C1141" s="18" t="s">
        <v>24</v>
      </c>
      <c r="D1141" s="18">
        <v>0</v>
      </c>
      <c r="E1141" s="18" t="s">
        <v>24</v>
      </c>
      <c r="F1141" s="20" t="str">
        <f t="shared" si="25"/>
        <v>MANUAL</v>
      </c>
      <c r="G1141" s="20">
        <f>IF($F$1141="MANUAL",$D$1141,IF($F$1141="COMPUTED",$C$1141,$E$1141))</f>
        <v>0</v>
      </c>
      <c r="H1141" s="19" t="s">
        <v>1613</v>
      </c>
      <c r="I1141" s="19" t="s">
        <v>1023</v>
      </c>
      <c r="J1141" s="19" t="s">
        <v>21</v>
      </c>
      <c r="K1141" s="19"/>
      <c r="L1141" s="19" t="s">
        <v>1001</v>
      </c>
      <c r="M1141" s="19" t="s">
        <v>2935</v>
      </c>
      <c r="N1141">
        <v>4</v>
      </c>
    </row>
    <row r="1142" spans="1:14" ht="12.75" customHeight="1" outlineLevel="3" x14ac:dyDescent="0.3">
      <c r="A1142" s="19" t="s">
        <v>1033</v>
      </c>
      <c r="B1142" s="19" t="s">
        <v>1034</v>
      </c>
      <c r="C1142" s="18" t="s">
        <v>24</v>
      </c>
      <c r="D1142" s="18">
        <v>1</v>
      </c>
      <c r="E1142" s="18" t="s">
        <v>24</v>
      </c>
      <c r="F1142" s="20" t="str">
        <f t="shared" si="25"/>
        <v>MANUAL</v>
      </c>
      <c r="G1142" s="20">
        <f>IF($F$1142="MANUAL",$D$1142,IF($F$1142="COMPUTED",$C$1142,$E$1142))</f>
        <v>1</v>
      </c>
      <c r="H1142" s="19" t="s">
        <v>1614</v>
      </c>
      <c r="I1142" s="19" t="s">
        <v>1023</v>
      </c>
      <c r="J1142" s="19" t="s">
        <v>21</v>
      </c>
      <c r="K1142" s="19"/>
      <c r="L1142" s="19" t="s">
        <v>1001</v>
      </c>
      <c r="M1142" s="19" t="s">
        <v>2936</v>
      </c>
      <c r="N1142">
        <v>4</v>
      </c>
    </row>
    <row r="1143" spans="1:14" ht="12.75" customHeight="1" outlineLevel="3" x14ac:dyDescent="0.3">
      <c r="A1143" s="19" t="s">
        <v>1036</v>
      </c>
      <c r="B1143" s="19" t="s">
        <v>1037</v>
      </c>
      <c r="C1143" s="18" t="s">
        <v>24</v>
      </c>
      <c r="D1143" s="18">
        <v>0</v>
      </c>
      <c r="E1143" s="18" t="s">
        <v>24</v>
      </c>
      <c r="F1143" s="20" t="str">
        <f t="shared" si="25"/>
        <v>MANUAL</v>
      </c>
      <c r="G1143" s="20">
        <f>IF($F$1143="MANUAL",$D$1143,IF($F$1143="COMPUTED",$C$1143,$E$1143))</f>
        <v>0</v>
      </c>
      <c r="H1143" s="19" t="s">
        <v>1615</v>
      </c>
      <c r="I1143" s="19" t="s">
        <v>1023</v>
      </c>
      <c r="J1143" s="19" t="s">
        <v>21</v>
      </c>
      <c r="K1143" s="19"/>
      <c r="L1143" s="19" t="s">
        <v>1001</v>
      </c>
      <c r="M1143" s="19" t="s">
        <v>2937</v>
      </c>
      <c r="N1143">
        <v>4</v>
      </c>
    </row>
    <row r="1144" spans="1:14" ht="12.75" customHeight="1" outlineLevel="3" x14ac:dyDescent="0.3">
      <c r="A1144" s="19" t="s">
        <v>1039</v>
      </c>
      <c r="B1144" s="19" t="s">
        <v>1040</v>
      </c>
      <c r="C1144" s="18" t="s">
        <v>24</v>
      </c>
      <c r="D1144" s="18">
        <v>-1</v>
      </c>
      <c r="E1144" s="18" t="s">
        <v>24</v>
      </c>
      <c r="F1144" s="20" t="str">
        <f t="shared" si="25"/>
        <v>MANUAL</v>
      </c>
      <c r="G1144" s="20">
        <f>IF($F$1144="MANUAL",$D$1144,IF($F$1144="COMPUTED",$C$1144,$E$1144))</f>
        <v>-1</v>
      </c>
      <c r="H1144" s="19" t="s">
        <v>1616</v>
      </c>
      <c r="I1144" s="19" t="s">
        <v>1023</v>
      </c>
      <c r="J1144" s="19" t="s">
        <v>21</v>
      </c>
      <c r="K1144" s="19"/>
      <c r="L1144" s="19" t="s">
        <v>1001</v>
      </c>
      <c r="M1144" s="19" t="s">
        <v>2938</v>
      </c>
      <c r="N1144">
        <v>4</v>
      </c>
    </row>
    <row r="1145" spans="1:14" ht="12.75" customHeight="1" outlineLevel="3" x14ac:dyDescent="0.3">
      <c r="A1145" s="19" t="s">
        <v>1042</v>
      </c>
      <c r="B1145" s="19" t="s">
        <v>1043</v>
      </c>
      <c r="C1145" s="18" t="s">
        <v>24</v>
      </c>
      <c r="D1145" s="18">
        <v>0</v>
      </c>
      <c r="E1145" s="18" t="s">
        <v>24</v>
      </c>
      <c r="F1145" s="20" t="str">
        <f t="shared" si="25"/>
        <v>MANUAL</v>
      </c>
      <c r="G1145" s="20">
        <f>IF($F$1145="MANUAL",$D$1145,IF($F$1145="COMPUTED",$C$1145,$E$1145))</f>
        <v>0</v>
      </c>
      <c r="H1145" s="19" t="s">
        <v>1617</v>
      </c>
      <c r="I1145" s="19" t="s">
        <v>1023</v>
      </c>
      <c r="J1145" s="19" t="s">
        <v>21</v>
      </c>
      <c r="K1145" s="19"/>
      <c r="L1145" s="19" t="s">
        <v>1001</v>
      </c>
      <c r="M1145" s="19" t="s">
        <v>2939</v>
      </c>
      <c r="N1145">
        <v>4</v>
      </c>
    </row>
    <row r="1146" spans="1:14" ht="12.75" customHeight="1" outlineLevel="3" x14ac:dyDescent="0.3">
      <c r="A1146" s="19" t="s">
        <v>1045</v>
      </c>
      <c r="B1146" s="19" t="s">
        <v>1046</v>
      </c>
      <c r="C1146" s="18" t="s">
        <v>24</v>
      </c>
      <c r="D1146" s="18">
        <v>0</v>
      </c>
      <c r="E1146" s="18" t="s">
        <v>24</v>
      </c>
      <c r="F1146" s="20" t="str">
        <f t="shared" si="25"/>
        <v>MANUAL</v>
      </c>
      <c r="G1146" s="20">
        <f>IF($F$1146="MANUAL",$D$1146,IF($F$1146="COMPUTED",$C$1146,$E$1146))</f>
        <v>0</v>
      </c>
      <c r="H1146" s="19" t="s">
        <v>1618</v>
      </c>
      <c r="I1146" s="19" t="s">
        <v>1023</v>
      </c>
      <c r="J1146" s="19" t="s">
        <v>21</v>
      </c>
      <c r="K1146" s="19"/>
      <c r="L1146" s="19" t="s">
        <v>1001</v>
      </c>
      <c r="M1146" s="19" t="s">
        <v>2940</v>
      </c>
      <c r="N1146">
        <v>4</v>
      </c>
    </row>
    <row r="1147" spans="1:14" ht="12.75" customHeight="1" outlineLevel="2" x14ac:dyDescent="0.3">
      <c r="A1147" s="19" t="s">
        <v>1048</v>
      </c>
      <c r="B1147" s="19" t="s">
        <v>1049</v>
      </c>
      <c r="C1147" s="18" t="s">
        <v>24</v>
      </c>
      <c r="D1147" s="12" t="s">
        <v>1374</v>
      </c>
      <c r="E1147" s="12" t="s">
        <v>24</v>
      </c>
      <c r="F1147" s="18" t="s">
        <v>99</v>
      </c>
      <c r="G1147" s="20" t="str">
        <f>IF($F$1147="MANUAL",$D$1147,IF($F$1147="COMPUTED",$C$1147,$E$1147))</f>
        <v>box</v>
      </c>
      <c r="H1147" s="19" t="s">
        <v>1619</v>
      </c>
      <c r="I1147" s="19" t="s">
        <v>1049</v>
      </c>
      <c r="J1147" s="19" t="s">
        <v>21</v>
      </c>
      <c r="K1147" s="19"/>
      <c r="L1147" s="19" t="s">
        <v>72</v>
      </c>
      <c r="M1147" s="19" t="s">
        <v>2941</v>
      </c>
      <c r="N1147">
        <v>3</v>
      </c>
    </row>
    <row r="1148" spans="1:14" ht="12.75" customHeight="1" outlineLevel="3" x14ac:dyDescent="0.3">
      <c r="A1148" s="19" t="s">
        <v>1051</v>
      </c>
      <c r="B1148" s="19" t="s">
        <v>1052</v>
      </c>
      <c r="C1148" s="18" t="str">
        <f>ColorCompution!I10</f>
        <v>#0b07db</v>
      </c>
      <c r="D1148" s="12" t="s">
        <v>24</v>
      </c>
      <c r="E1148" s="12" t="s">
        <v>24</v>
      </c>
      <c r="F1148" s="18" t="s">
        <v>70</v>
      </c>
      <c r="G1148" s="20" t="str">
        <f>IF($F$1148="MANUAL",$D$1148,IF($F$1148="COMPUTED",$C$1148,$E$1148))</f>
        <v>#0b07db</v>
      </c>
      <c r="H1148" s="19" t="s">
        <v>1620</v>
      </c>
      <c r="I1148" s="19" t="s">
        <v>1054</v>
      </c>
      <c r="J1148" s="19"/>
      <c r="K1148" s="19"/>
      <c r="L1148" s="19" t="s">
        <v>72</v>
      </c>
      <c r="M1148" s="19" t="s">
        <v>2942</v>
      </c>
      <c r="N1148">
        <v>4</v>
      </c>
    </row>
    <row r="1149" spans="1:14" ht="12.75" customHeight="1" outlineLevel="3" x14ac:dyDescent="0.3">
      <c r="A1149" s="19" t="s">
        <v>1055</v>
      </c>
      <c r="B1149" s="19" t="s">
        <v>1056</v>
      </c>
      <c r="C1149" s="18" t="str">
        <f>ColorCompution!I9</f>
        <v>#0b07db</v>
      </c>
      <c r="D1149" s="12" t="s">
        <v>24</v>
      </c>
      <c r="E1149" s="12" t="s">
        <v>24</v>
      </c>
      <c r="F1149" s="18" t="s">
        <v>70</v>
      </c>
      <c r="G1149" s="20" t="str">
        <f>IF($F$1149="MANUAL",$D$1149,IF($F$1149="COMPUTED",$C$1149,$E$1149))</f>
        <v>#0b07db</v>
      </c>
      <c r="H1149" s="19" t="s">
        <v>1621</v>
      </c>
      <c r="I1149" s="19" t="s">
        <v>1054</v>
      </c>
      <c r="J1149" s="19"/>
      <c r="K1149" s="19"/>
      <c r="L1149" s="19" t="s">
        <v>72</v>
      </c>
      <c r="M1149" s="19" t="s">
        <v>2943</v>
      </c>
      <c r="N1149">
        <v>4</v>
      </c>
    </row>
    <row r="1150" spans="1:14" ht="12.75" customHeight="1" outlineLevel="3" x14ac:dyDescent="0.3">
      <c r="A1150" s="19" t="s">
        <v>1058</v>
      </c>
      <c r="B1150" s="19" t="s">
        <v>1059</v>
      </c>
      <c r="C1150" s="18" t="str">
        <f>ColorCompution!I11</f>
        <v>#07db0e</v>
      </c>
      <c r="D1150" s="12" t="s">
        <v>24</v>
      </c>
      <c r="E1150" s="12" t="s">
        <v>24</v>
      </c>
      <c r="F1150" s="18" t="s">
        <v>70</v>
      </c>
      <c r="G1150" s="20" t="str">
        <f>IF($F$1150="MANUAL",$D$1150,IF($F$1150="COMPUTED",$C$1150,$E$1150))</f>
        <v>#07db0e</v>
      </c>
      <c r="H1150" s="19" t="s">
        <v>1622</v>
      </c>
      <c r="I1150" s="19" t="s">
        <v>1054</v>
      </c>
      <c r="J1150" s="19"/>
      <c r="K1150" s="19"/>
      <c r="L1150" s="19" t="s">
        <v>72</v>
      </c>
      <c r="M1150" s="19" t="s">
        <v>2944</v>
      </c>
      <c r="N1150">
        <v>4</v>
      </c>
    </row>
    <row r="1151" spans="1:14" ht="12.75" customHeight="1" outlineLevel="1" x14ac:dyDescent="0.3">
      <c r="A1151" s="19" t="s">
        <v>358</v>
      </c>
      <c r="B1151" s="19"/>
      <c r="C1151" s="20"/>
      <c r="D1151" s="18"/>
      <c r="E1151" s="20"/>
      <c r="F1151" s="20"/>
      <c r="G1151" s="20"/>
      <c r="H1151" s="19" t="s">
        <v>415</v>
      </c>
      <c r="I1151" s="19"/>
      <c r="J1151" s="19" t="s">
        <v>21</v>
      </c>
      <c r="K1151" s="19" t="s">
        <v>1824</v>
      </c>
      <c r="L1151" s="19" t="s">
        <v>77</v>
      </c>
      <c r="M1151" s="19" t="s">
        <v>2945</v>
      </c>
      <c r="N1151">
        <v>2</v>
      </c>
    </row>
    <row r="1152" spans="1:14" ht="12.75" customHeight="1" outlineLevel="1" x14ac:dyDescent="0.3">
      <c r="A1152" s="19" t="s">
        <v>360</v>
      </c>
      <c r="B1152" s="19"/>
      <c r="C1152" s="20"/>
      <c r="D1152" s="18"/>
      <c r="E1152" s="20"/>
      <c r="F1152" s="20"/>
      <c r="G1152" s="20"/>
      <c r="H1152" s="19" t="s">
        <v>416</v>
      </c>
      <c r="I1152" s="19"/>
      <c r="J1152" s="19" t="s">
        <v>21</v>
      </c>
      <c r="K1152" s="19" t="s">
        <v>1824</v>
      </c>
      <c r="L1152" s="19" t="s">
        <v>77</v>
      </c>
      <c r="M1152" s="19" t="s">
        <v>2946</v>
      </c>
      <c r="N1152">
        <v>2</v>
      </c>
    </row>
    <row r="1153" spans="1:14" ht="12.75" customHeight="1" outlineLevel="2" x14ac:dyDescent="0.3">
      <c r="A1153" s="19" t="s">
        <v>257</v>
      </c>
      <c r="B1153" s="19" t="s">
        <v>258</v>
      </c>
      <c r="C1153" s="18">
        <f>mass_COMP22_MGO</f>
        <v>13350</v>
      </c>
      <c r="D1153" s="18" t="s">
        <v>24</v>
      </c>
      <c r="E1153" s="18" t="s">
        <v>24</v>
      </c>
      <c r="F1153" s="18" t="s">
        <v>70</v>
      </c>
      <c r="G1153" s="20">
        <f>IF($F$1153="MANUAL",$D$1153,IF($F$1153="COMPUTED",$C$1153,$E$1153))</f>
        <v>13350</v>
      </c>
      <c r="H1153" s="19" t="s">
        <v>417</v>
      </c>
      <c r="I1153" s="19" t="s">
        <v>37</v>
      </c>
      <c r="J1153" s="19"/>
      <c r="K1153" s="19"/>
      <c r="L1153" s="19" t="s">
        <v>72</v>
      </c>
      <c r="M1153" s="19" t="s">
        <v>2947</v>
      </c>
      <c r="N1153">
        <v>3</v>
      </c>
    </row>
    <row r="1154" spans="1:14" ht="12.75" customHeight="1" outlineLevel="2" x14ac:dyDescent="0.3">
      <c r="A1154" s="19" t="s">
        <v>259</v>
      </c>
      <c r="B1154" s="19" t="s">
        <v>260</v>
      </c>
      <c r="C1154" s="18">
        <f>mass_COMP22_MeOH</f>
        <v>13350</v>
      </c>
      <c r="D1154" s="18" t="s">
        <v>24</v>
      </c>
      <c r="E1154" s="18" t="s">
        <v>24</v>
      </c>
      <c r="F1154" s="18" t="s">
        <v>70</v>
      </c>
      <c r="G1154" s="20">
        <f>IF($F$1154="MANUAL",$D$1154,IF($F$1154="COMPUTED",$C$1154,$E$1154))</f>
        <v>13350</v>
      </c>
      <c r="H1154" s="19" t="s">
        <v>418</v>
      </c>
      <c r="I1154" s="19" t="s">
        <v>37</v>
      </c>
      <c r="J1154" s="19"/>
      <c r="K1154" s="19"/>
      <c r="L1154" s="19" t="s">
        <v>72</v>
      </c>
      <c r="M1154" s="19" t="s">
        <v>2948</v>
      </c>
      <c r="N1154">
        <v>3</v>
      </c>
    </row>
    <row r="1155" spans="1:14" ht="12.75" customHeight="1" outlineLevel="2" x14ac:dyDescent="0.3">
      <c r="A1155" s="19" t="s">
        <v>835</v>
      </c>
      <c r="B1155" s="19" t="s">
        <v>836</v>
      </c>
      <c r="C1155" s="18">
        <f>'Calculations - tank arrangement'!X49</f>
        <v>10709.302325581395</v>
      </c>
      <c r="D1155" s="18" t="s">
        <v>24</v>
      </c>
      <c r="E1155" s="18" t="s">
        <v>24</v>
      </c>
      <c r="F1155" s="18" t="s">
        <v>70</v>
      </c>
      <c r="G1155" s="20">
        <f>IF($F$1155="MANUAL",$D$1155,IF($F$1155="COMPUTED",$C$1155,$E$1155))</f>
        <v>10709.302325581395</v>
      </c>
      <c r="H1155" s="19" t="s">
        <v>929</v>
      </c>
      <c r="I1155" s="19" t="s">
        <v>37</v>
      </c>
      <c r="J1155" s="19"/>
      <c r="K1155" s="19"/>
      <c r="L1155" s="19" t="s">
        <v>72</v>
      </c>
      <c r="M1155" s="19" t="s">
        <v>2949</v>
      </c>
      <c r="N1155">
        <v>3</v>
      </c>
    </row>
    <row r="1156" spans="1:14" ht="12.75" customHeight="1" outlineLevel="2" x14ac:dyDescent="0.3">
      <c r="A1156" s="19" t="s">
        <v>639</v>
      </c>
      <c r="B1156" s="19" t="s">
        <v>640</v>
      </c>
      <c r="C1156" s="18">
        <v>13350</v>
      </c>
      <c r="D1156" s="18" t="s">
        <v>24</v>
      </c>
      <c r="E1156" s="18" t="s">
        <v>24</v>
      </c>
      <c r="F1156" s="18" t="s">
        <v>70</v>
      </c>
      <c r="G1156" s="20">
        <f>IF($F$1156="MANUAL",$D$1156,IF($F$1156="COMPUTED",$C$1156,$E$1156))</f>
        <v>13350</v>
      </c>
      <c r="H1156" s="19" t="s">
        <v>687</v>
      </c>
      <c r="I1156" s="19" t="s">
        <v>636</v>
      </c>
      <c r="J1156" s="19"/>
      <c r="K1156" s="19"/>
      <c r="L1156" s="19" t="s">
        <v>72</v>
      </c>
      <c r="M1156" s="19" t="s">
        <v>2950</v>
      </c>
      <c r="N1156">
        <v>3</v>
      </c>
    </row>
    <row r="1157" spans="1:14" ht="12.75" customHeight="1" outlineLevel="2" x14ac:dyDescent="0.3">
      <c r="A1157" s="19" t="s">
        <v>641</v>
      </c>
      <c r="B1157" s="19" t="s">
        <v>642</v>
      </c>
      <c r="C1157" s="18">
        <v>13350</v>
      </c>
      <c r="D1157" s="18" t="s">
        <v>24</v>
      </c>
      <c r="E1157" s="18" t="s">
        <v>24</v>
      </c>
      <c r="F1157" s="18" t="s">
        <v>70</v>
      </c>
      <c r="G1157" s="20">
        <f>IF($F$1157="MANUAL",$D$1157,IF($F$1157="COMPUTED",$C$1157,$E$1157))</f>
        <v>13350</v>
      </c>
      <c r="H1157" s="19" t="s">
        <v>688</v>
      </c>
      <c r="I1157" s="19" t="s">
        <v>636</v>
      </c>
      <c r="J1157" s="19"/>
      <c r="K1157" s="19"/>
      <c r="L1157" s="19" t="s">
        <v>72</v>
      </c>
      <c r="M1157" s="19" t="s">
        <v>2951</v>
      </c>
      <c r="N1157">
        <v>3</v>
      </c>
    </row>
    <row r="1158" spans="1:14" ht="12.75" customHeight="1" outlineLevel="2" x14ac:dyDescent="0.3">
      <c r="A1158" s="19" t="s">
        <v>820</v>
      </c>
      <c r="B1158" s="19" t="s">
        <v>821</v>
      </c>
      <c r="C1158" s="18">
        <v>10709.3</v>
      </c>
      <c r="D1158" s="18" t="s">
        <v>24</v>
      </c>
      <c r="E1158" s="18" t="s">
        <v>24</v>
      </c>
      <c r="F1158" s="18" t="s">
        <v>70</v>
      </c>
      <c r="G1158" s="20">
        <f>IF($F$1158="MANUAL",$D$1158,IF($F$1158="COMPUTED",$C$1158,$E$1158))</f>
        <v>10709.3</v>
      </c>
      <c r="H1158" s="19" t="s">
        <v>930</v>
      </c>
      <c r="I1158" s="19" t="s">
        <v>636</v>
      </c>
      <c r="J1158" s="19"/>
      <c r="K1158" s="19"/>
      <c r="L1158" s="19" t="s">
        <v>72</v>
      </c>
      <c r="M1158" s="19" t="s">
        <v>2952</v>
      </c>
      <c r="N1158">
        <v>3</v>
      </c>
    </row>
    <row r="1159" spans="1:14" ht="12.75" customHeight="1" x14ac:dyDescent="0.3">
      <c r="A1159" s="19" t="s">
        <v>419</v>
      </c>
      <c r="B1159" s="19" t="s">
        <v>420</v>
      </c>
      <c r="C1159" s="20"/>
      <c r="D1159" s="20"/>
      <c r="E1159" s="20"/>
      <c r="F1159" s="20"/>
      <c r="G1159" s="20"/>
      <c r="H1159" s="19" t="s">
        <v>420</v>
      </c>
      <c r="I1159" s="19"/>
      <c r="J1159" s="19" t="s">
        <v>21</v>
      </c>
      <c r="K1159" s="19" t="s">
        <v>54</v>
      </c>
      <c r="L1159" s="19" t="s">
        <v>67</v>
      </c>
      <c r="M1159" s="19" t="s">
        <v>2953</v>
      </c>
      <c r="N1159">
        <v>1</v>
      </c>
    </row>
    <row r="1160" spans="1:14" ht="12.75" customHeight="1" outlineLevel="1" x14ac:dyDescent="0.3">
      <c r="A1160" s="19" t="s">
        <v>38</v>
      </c>
      <c r="B1160" s="19" t="s">
        <v>39</v>
      </c>
      <c r="C1160" s="18" t="s">
        <v>24</v>
      </c>
      <c r="D1160" s="18">
        <v>0</v>
      </c>
      <c r="E1160" s="18" t="s">
        <v>24</v>
      </c>
      <c r="F1160" s="18" t="s">
        <v>99</v>
      </c>
      <c r="G1160" s="20">
        <f>IF($F$1160="MANUAL",$D$1160,IF($F$1160="COMPUTED",$C$1160,$E$1160))</f>
        <v>0</v>
      </c>
      <c r="H1160" s="19" t="s">
        <v>1623</v>
      </c>
      <c r="I1160" s="19" t="s">
        <v>40</v>
      </c>
      <c r="J1160" s="19" t="s">
        <v>21</v>
      </c>
      <c r="K1160" s="19"/>
      <c r="L1160" s="19" t="s">
        <v>72</v>
      </c>
      <c r="M1160" s="19" t="s">
        <v>2954</v>
      </c>
      <c r="N1160">
        <v>2</v>
      </c>
    </row>
    <row r="1161" spans="1:14" ht="12.75" customHeight="1" outlineLevel="1" x14ac:dyDescent="0.3">
      <c r="A1161" s="19" t="s">
        <v>352</v>
      </c>
      <c r="B1161" s="19" t="s">
        <v>353</v>
      </c>
      <c r="C1161" s="18" t="s">
        <v>24</v>
      </c>
      <c r="D1161" s="18">
        <v>35</v>
      </c>
      <c r="E1161" s="18" t="s">
        <v>24</v>
      </c>
      <c r="F1161" s="18" t="s">
        <v>99</v>
      </c>
      <c r="G1161" s="20">
        <f>IF($F$1161="MANUAL",$D$1161,IF($F$1161="COMPUTED",$C$1161,$E$1161))</f>
        <v>35</v>
      </c>
      <c r="H1161" s="19" t="s">
        <v>421</v>
      </c>
      <c r="I1161" s="19" t="s">
        <v>355</v>
      </c>
      <c r="J1161" s="19" t="s">
        <v>21</v>
      </c>
      <c r="K1161" s="19"/>
      <c r="L1161" s="19" t="s">
        <v>72</v>
      </c>
      <c r="M1161" s="19" t="s">
        <v>2955</v>
      </c>
      <c r="N1161">
        <v>2</v>
      </c>
    </row>
    <row r="1162" spans="1:14" ht="12.75" customHeight="1" outlineLevel="1" x14ac:dyDescent="0.3">
      <c r="A1162" s="19" t="s">
        <v>68</v>
      </c>
      <c r="B1162" s="19"/>
      <c r="C1162" s="20"/>
      <c r="D1162" s="20"/>
      <c r="E1162" s="20"/>
      <c r="F1162" s="20"/>
      <c r="G1162" s="20"/>
      <c r="H1162" s="19"/>
      <c r="I1162" s="19"/>
      <c r="J1162" s="19"/>
      <c r="K1162" s="19"/>
      <c r="L1162" s="19" t="s">
        <v>69</v>
      </c>
      <c r="M1162" s="19" t="s">
        <v>2956</v>
      </c>
      <c r="N1162">
        <v>2</v>
      </c>
    </row>
    <row r="1163" spans="1:14" ht="12.75" customHeight="1" outlineLevel="2" x14ac:dyDescent="0.3">
      <c r="A1163" s="19" t="s">
        <v>51</v>
      </c>
      <c r="B1163" s="19" t="s">
        <v>23</v>
      </c>
      <c r="C1163" s="18" t="s">
        <v>24</v>
      </c>
      <c r="D1163" s="18">
        <v>10</v>
      </c>
      <c r="E1163" s="18" t="s">
        <v>24</v>
      </c>
      <c r="F1163" s="18" t="s">
        <v>99</v>
      </c>
      <c r="G1163" s="20">
        <f>IF($F$1163="MANUAL",$D$1163,IF($F$1163="COMPUTED",$C$1163,$E$1163))</f>
        <v>10</v>
      </c>
      <c r="H1163" s="19" t="s">
        <v>422</v>
      </c>
      <c r="I1163" s="19" t="s">
        <v>25</v>
      </c>
      <c r="J1163" s="19" t="s">
        <v>21</v>
      </c>
      <c r="K1163" s="19"/>
      <c r="L1163" s="19" t="s">
        <v>72</v>
      </c>
      <c r="M1163" s="19" t="s">
        <v>2957</v>
      </c>
      <c r="N1163">
        <v>3</v>
      </c>
    </row>
    <row r="1164" spans="1:14" ht="12.75" customHeight="1" outlineLevel="2" x14ac:dyDescent="0.3">
      <c r="A1164" s="19" t="s">
        <v>52</v>
      </c>
      <c r="B1164" s="19" t="s">
        <v>26</v>
      </c>
      <c r="C1164" s="18" t="s">
        <v>24</v>
      </c>
      <c r="D1164" s="18">
        <v>0</v>
      </c>
      <c r="E1164" s="18" t="s">
        <v>24</v>
      </c>
      <c r="F1164" s="18" t="s">
        <v>99</v>
      </c>
      <c r="G1164" s="20">
        <f>IF($F$1164="MANUAL",$D$1164,IF($F$1164="COMPUTED",$C$1164,$E$1164))</f>
        <v>0</v>
      </c>
      <c r="H1164" s="19" t="s">
        <v>423</v>
      </c>
      <c r="I1164" s="19" t="s">
        <v>27</v>
      </c>
      <c r="J1164" s="19" t="s">
        <v>21</v>
      </c>
      <c r="K1164" s="19"/>
      <c r="L1164" s="19" t="s">
        <v>72</v>
      </c>
      <c r="M1164" s="19" t="s">
        <v>2958</v>
      </c>
      <c r="N1164">
        <v>3</v>
      </c>
    </row>
    <row r="1165" spans="1:14" ht="12.75" customHeight="1" outlineLevel="2" x14ac:dyDescent="0.3">
      <c r="A1165" s="19" t="s">
        <v>753</v>
      </c>
      <c r="B1165" s="19" t="s">
        <v>754</v>
      </c>
      <c r="C1165" s="18" t="s">
        <v>24</v>
      </c>
      <c r="D1165" s="18">
        <v>1.6</v>
      </c>
      <c r="E1165" s="18" t="s">
        <v>24</v>
      </c>
      <c r="F1165" s="18" t="s">
        <v>99</v>
      </c>
      <c r="G1165" s="20">
        <f>IF($F$1165="MANUAL",$D$1165,IF($F$1165="COMPUTED",$C$1165,$E$1165))</f>
        <v>1.6</v>
      </c>
      <c r="H1165" s="19" t="s">
        <v>764</v>
      </c>
      <c r="I1165" s="19" t="s">
        <v>756</v>
      </c>
      <c r="J1165" s="19" t="s">
        <v>21</v>
      </c>
      <c r="K1165" s="19"/>
      <c r="L1165" s="19" t="s">
        <v>72</v>
      </c>
      <c r="M1165" s="19" t="s">
        <v>2959</v>
      </c>
      <c r="N1165">
        <v>3</v>
      </c>
    </row>
    <row r="1166" spans="1:14" ht="12.75" customHeight="1" outlineLevel="3" x14ac:dyDescent="0.3">
      <c r="A1166" s="19" t="s">
        <v>711</v>
      </c>
      <c r="B1166" s="19" t="s">
        <v>241</v>
      </c>
      <c r="C1166" s="18">
        <f>CoG_z24_MGO</f>
        <v>1.5999999999999999</v>
      </c>
      <c r="D1166" s="18">
        <v>1.649</v>
      </c>
      <c r="E1166" s="18" t="s">
        <v>24</v>
      </c>
      <c r="F1166" s="18" t="s">
        <v>70</v>
      </c>
      <c r="G1166" s="20">
        <f>IF($F$1166="MANUAL",$D$1166,IF($F$1166="COMPUTED",$C$1166,$E$1166))</f>
        <v>1.5999999999999999</v>
      </c>
      <c r="H1166" s="19" t="s">
        <v>787</v>
      </c>
      <c r="I1166" s="19" t="s">
        <v>29</v>
      </c>
      <c r="J1166" s="19"/>
      <c r="K1166" s="19"/>
      <c r="L1166" s="19" t="s">
        <v>72</v>
      </c>
      <c r="M1166" s="19" t="s">
        <v>2960</v>
      </c>
      <c r="N1166">
        <v>4</v>
      </c>
    </row>
    <row r="1167" spans="1:14" ht="12.75" customHeight="1" outlineLevel="3" x14ac:dyDescent="0.3">
      <c r="A1167" s="19" t="s">
        <v>713</v>
      </c>
      <c r="B1167" s="19" t="s">
        <v>243</v>
      </c>
      <c r="C1167" s="18">
        <f>CoG_z24_MeOH</f>
        <v>1.5999999999999999</v>
      </c>
      <c r="D1167" s="18">
        <v>1.649</v>
      </c>
      <c r="E1167" s="18" t="s">
        <v>24</v>
      </c>
      <c r="F1167" s="18" t="s">
        <v>70</v>
      </c>
      <c r="G1167" s="20">
        <f>IF($F$1167="MANUAL",$D$1167,IF($F$1167="COMPUTED",$C$1167,$E$1167))</f>
        <v>1.5999999999999999</v>
      </c>
      <c r="H1167" s="19" t="s">
        <v>788</v>
      </c>
      <c r="I1167" s="19" t="s">
        <v>29</v>
      </c>
      <c r="J1167" s="19"/>
      <c r="K1167" s="19"/>
      <c r="L1167" s="19" t="s">
        <v>72</v>
      </c>
      <c r="M1167" s="19" t="s">
        <v>2961</v>
      </c>
      <c r="N1167">
        <v>4</v>
      </c>
    </row>
    <row r="1168" spans="1:14" ht="12.75" customHeight="1" outlineLevel="3" x14ac:dyDescent="0.3">
      <c r="A1168" s="19" t="s">
        <v>817</v>
      </c>
      <c r="B1168" s="19" t="s">
        <v>818</v>
      </c>
      <c r="C1168" s="18">
        <f>CoG_z24_FullMeOH</f>
        <v>1.6783004552352048</v>
      </c>
      <c r="D1168" s="18" t="s">
        <v>24</v>
      </c>
      <c r="E1168" s="18" t="s">
        <v>24</v>
      </c>
      <c r="F1168" s="18" t="s">
        <v>70</v>
      </c>
      <c r="G1168" s="20">
        <f>IF($F$1168="MANUAL",$D$1168,IF($F$1168="COMPUTED",$C$1168,$E$1168))</f>
        <v>1.6783004552352048</v>
      </c>
      <c r="H1168" s="19" t="s">
        <v>931</v>
      </c>
      <c r="I1168" s="19" t="s">
        <v>29</v>
      </c>
      <c r="J1168" s="19"/>
      <c r="K1168" s="19"/>
      <c r="L1168" s="19" t="s">
        <v>72</v>
      </c>
      <c r="M1168" s="19" t="s">
        <v>2962</v>
      </c>
      <c r="N1168">
        <v>4</v>
      </c>
    </row>
    <row r="1169" spans="1:14" ht="12.75" customHeight="1" outlineLevel="1" x14ac:dyDescent="0.3">
      <c r="A1169" s="19" t="s">
        <v>994</v>
      </c>
      <c r="B1169" s="19"/>
      <c r="C1169" s="20"/>
      <c r="D1169" s="20"/>
      <c r="E1169" s="20"/>
      <c r="F1169" s="20"/>
      <c r="G1169" s="20"/>
      <c r="H1169" s="19"/>
      <c r="I1169" s="19"/>
      <c r="J1169" s="19"/>
      <c r="K1169" s="19"/>
      <c r="L1169" s="19" t="s">
        <v>69</v>
      </c>
      <c r="M1169" s="19" t="s">
        <v>2963</v>
      </c>
      <c r="N1169">
        <v>2</v>
      </c>
    </row>
    <row r="1170" spans="1:14" ht="12.75" customHeight="1" outlineLevel="2" x14ac:dyDescent="0.3">
      <c r="A1170" s="19" t="s">
        <v>1919</v>
      </c>
      <c r="B1170" s="19" t="s">
        <v>995</v>
      </c>
      <c r="C1170" s="20"/>
      <c r="D1170" s="19"/>
      <c r="E1170" s="19"/>
      <c r="F1170" s="18" t="s">
        <v>99</v>
      </c>
      <c r="G1170" s="20"/>
      <c r="H1170" s="19" t="s">
        <v>1624</v>
      </c>
      <c r="I1170" s="19" t="s">
        <v>995</v>
      </c>
      <c r="J1170" s="19" t="s">
        <v>21</v>
      </c>
      <c r="K1170" s="19"/>
      <c r="L1170" s="19" t="s">
        <v>997</v>
      </c>
      <c r="M1170" s="19" t="s">
        <v>2964</v>
      </c>
      <c r="N1170">
        <v>3</v>
      </c>
    </row>
    <row r="1171" spans="1:14" ht="12.75" customHeight="1" outlineLevel="3" x14ac:dyDescent="0.3">
      <c r="A1171" s="19" t="s">
        <v>998</v>
      </c>
      <c r="B1171" s="19" t="s">
        <v>999</v>
      </c>
      <c r="C1171" s="18" t="s">
        <v>24</v>
      </c>
      <c r="D1171" s="18">
        <v>9.6210000000000004</v>
      </c>
      <c r="E1171" s="18" t="s">
        <v>24</v>
      </c>
      <c r="F1171" s="20" t="str">
        <f>$F$1170</f>
        <v>MANUAL</v>
      </c>
      <c r="G1171" s="20">
        <f>IF($F$1171="MANUAL",$D$1171,IF($F$1171="COMPUTED",$C$1171,$E$1171))</f>
        <v>9.6210000000000004</v>
      </c>
      <c r="H1171" s="19" t="s">
        <v>1625</v>
      </c>
      <c r="I1171" s="19" t="s">
        <v>1921</v>
      </c>
      <c r="J1171" s="19" t="s">
        <v>21</v>
      </c>
      <c r="K1171" s="19"/>
      <c r="L1171" s="19" t="s">
        <v>1001</v>
      </c>
      <c r="M1171" s="19" t="s">
        <v>2965</v>
      </c>
      <c r="N1171">
        <v>4</v>
      </c>
    </row>
    <row r="1172" spans="1:14" ht="12.75" customHeight="1" outlineLevel="3" x14ac:dyDescent="0.3">
      <c r="A1172" s="19" t="s">
        <v>1002</v>
      </c>
      <c r="B1172" s="19" t="s">
        <v>1003</v>
      </c>
      <c r="C1172" s="18" t="s">
        <v>24</v>
      </c>
      <c r="D1172" s="18">
        <v>0</v>
      </c>
      <c r="E1172" s="18" t="s">
        <v>24</v>
      </c>
      <c r="F1172" s="20" t="str">
        <f>$F$1170</f>
        <v>MANUAL</v>
      </c>
      <c r="G1172" s="20">
        <f>IF($F$1172="MANUAL",$D$1172,IF($F$1172="COMPUTED",$C$1172,$E$1172))</f>
        <v>0</v>
      </c>
      <c r="H1172" s="19" t="s">
        <v>1626</v>
      </c>
      <c r="I1172" s="19" t="s">
        <v>1923</v>
      </c>
      <c r="J1172" s="19" t="s">
        <v>21</v>
      </c>
      <c r="K1172" s="19"/>
      <c r="L1172" s="19" t="s">
        <v>1001</v>
      </c>
      <c r="M1172" s="19" t="s">
        <v>2966</v>
      </c>
      <c r="N1172">
        <v>4</v>
      </c>
    </row>
    <row r="1173" spans="1:14" ht="12.75" customHeight="1" outlineLevel="3" x14ac:dyDescent="0.3">
      <c r="A1173" s="19" t="s">
        <v>1005</v>
      </c>
      <c r="B1173" s="19" t="s">
        <v>1006</v>
      </c>
      <c r="C1173" s="18" t="s">
        <v>24</v>
      </c>
      <c r="D1173" s="18">
        <v>1.649</v>
      </c>
      <c r="E1173" s="18" t="s">
        <v>24</v>
      </c>
      <c r="F1173" s="20" t="str">
        <f>$F$1170</f>
        <v>MANUAL</v>
      </c>
      <c r="G1173" s="20">
        <f>IF($F$1173="MANUAL",$D$1173,IF($F$1173="COMPUTED",$C$1173,$E$1173))</f>
        <v>1.649</v>
      </c>
      <c r="H1173" s="19" t="s">
        <v>1627</v>
      </c>
      <c r="I1173" s="19" t="s">
        <v>1925</v>
      </c>
      <c r="J1173" s="19" t="s">
        <v>21</v>
      </c>
      <c r="K1173" s="19"/>
      <c r="L1173" s="19" t="s">
        <v>1001</v>
      </c>
      <c r="M1173" s="19" t="s">
        <v>2967</v>
      </c>
      <c r="N1173">
        <v>4</v>
      </c>
    </row>
    <row r="1174" spans="1:14" ht="12.75" customHeight="1" outlineLevel="2" x14ac:dyDescent="0.3">
      <c r="A1174" s="19" t="s">
        <v>1008</v>
      </c>
      <c r="B1174" s="19" t="s">
        <v>1009</v>
      </c>
      <c r="C1174" s="18" t="s">
        <v>24</v>
      </c>
      <c r="D1174" s="18">
        <v>6.6</v>
      </c>
      <c r="E1174" s="18" t="s">
        <v>24</v>
      </c>
      <c r="F1174" s="18" t="s">
        <v>99</v>
      </c>
      <c r="G1174" s="20">
        <f>IF($F$1174="MANUAL",$D$1174,IF($F$1174="COMPUTED",$C$1174,$E$1174))</f>
        <v>6.6</v>
      </c>
      <c r="H1174" s="19" t="s">
        <v>1628</v>
      </c>
      <c r="I1174" s="19" t="s">
        <v>1011</v>
      </c>
      <c r="J1174" s="19" t="s">
        <v>21</v>
      </c>
      <c r="K1174" s="19"/>
      <c r="L1174" s="19" t="s">
        <v>72</v>
      </c>
      <c r="M1174" s="19" t="s">
        <v>2968</v>
      </c>
      <c r="N1174">
        <v>3</v>
      </c>
    </row>
    <row r="1175" spans="1:14" ht="12.75" customHeight="1" outlineLevel="2" x14ac:dyDescent="0.3">
      <c r="A1175" s="19" t="s">
        <v>1012</v>
      </c>
      <c r="B1175" s="19" t="s">
        <v>1013</v>
      </c>
      <c r="C1175" s="18" t="s">
        <v>24</v>
      </c>
      <c r="D1175" s="18">
        <v>2.8</v>
      </c>
      <c r="E1175" s="18" t="s">
        <v>24</v>
      </c>
      <c r="F1175" s="18" t="s">
        <v>99</v>
      </c>
      <c r="G1175" s="20">
        <f>IF($F$1175="MANUAL",$D$1175,IF($F$1175="COMPUTED",$C$1175,$E$1175))</f>
        <v>2.8</v>
      </c>
      <c r="H1175" s="19" t="s">
        <v>1629</v>
      </c>
      <c r="I1175" s="19" t="s">
        <v>1015</v>
      </c>
      <c r="J1175" s="19" t="s">
        <v>21</v>
      </c>
      <c r="K1175" s="19"/>
      <c r="L1175" s="19" t="s">
        <v>72</v>
      </c>
      <c r="M1175" s="19" t="s">
        <v>2969</v>
      </c>
      <c r="N1175">
        <v>3</v>
      </c>
    </row>
    <row r="1176" spans="1:14" ht="12.75" customHeight="1" outlineLevel="2" x14ac:dyDescent="0.3">
      <c r="A1176" s="19" t="s">
        <v>989</v>
      </c>
      <c r="B1176" s="19" t="s">
        <v>32</v>
      </c>
      <c r="C1176" s="18" t="s">
        <v>24</v>
      </c>
      <c r="D1176" s="18">
        <v>2.4</v>
      </c>
      <c r="E1176" s="18" t="s">
        <v>24</v>
      </c>
      <c r="F1176" s="18" t="s">
        <v>99</v>
      </c>
      <c r="G1176" s="20">
        <f>IF($F$1176="MANUAL",$D$1176,IF($F$1176="COMPUTED",$C$1176,$E$1176))</f>
        <v>2.4</v>
      </c>
      <c r="H1176" s="19" t="s">
        <v>1630</v>
      </c>
      <c r="I1176" s="19" t="s">
        <v>33</v>
      </c>
      <c r="J1176" s="19" t="s">
        <v>21</v>
      </c>
      <c r="K1176" s="19"/>
      <c r="L1176" s="19" t="s">
        <v>72</v>
      </c>
      <c r="M1176" s="19" t="s">
        <v>2970</v>
      </c>
      <c r="N1176">
        <v>3</v>
      </c>
    </row>
    <row r="1177" spans="1:14" ht="12.75" customHeight="1" outlineLevel="2" x14ac:dyDescent="0.3">
      <c r="A1177" s="19" t="s">
        <v>1017</v>
      </c>
      <c r="B1177" s="19" t="s">
        <v>1018</v>
      </c>
      <c r="C1177" s="20"/>
      <c r="D1177" s="19"/>
      <c r="E1177" s="19"/>
      <c r="F1177" s="18" t="s">
        <v>99</v>
      </c>
      <c r="G1177" s="20"/>
      <c r="H1177" s="19" t="s">
        <v>1631</v>
      </c>
      <c r="I1177" s="19" t="s">
        <v>1018</v>
      </c>
      <c r="J1177" s="19" t="s">
        <v>21</v>
      </c>
      <c r="K1177" s="19"/>
      <c r="L1177" s="19" t="s">
        <v>997</v>
      </c>
      <c r="M1177" s="19" t="s">
        <v>2971</v>
      </c>
      <c r="N1177">
        <v>3</v>
      </c>
    </row>
    <row r="1178" spans="1:14" ht="12.75" customHeight="1" outlineLevel="3" x14ac:dyDescent="0.3">
      <c r="A1178" s="19" t="s">
        <v>1020</v>
      </c>
      <c r="B1178" s="19" t="s">
        <v>1021</v>
      </c>
      <c r="C1178" s="18" t="s">
        <v>24</v>
      </c>
      <c r="D1178" s="18">
        <v>0</v>
      </c>
      <c r="E1178" s="18" t="s">
        <v>24</v>
      </c>
      <c r="F1178" s="20" t="str">
        <f t="shared" ref="F1178:F1186" si="26">$F$1177</f>
        <v>MANUAL</v>
      </c>
      <c r="G1178" s="20">
        <f>IF($F$1178="MANUAL",$D$1178,IF($F$1178="COMPUTED",$C$1178,$E$1178))</f>
        <v>0</v>
      </c>
      <c r="H1178" s="19" t="s">
        <v>1632</v>
      </c>
      <c r="I1178" s="19" t="s">
        <v>1023</v>
      </c>
      <c r="J1178" s="19" t="s">
        <v>21</v>
      </c>
      <c r="K1178" s="19"/>
      <c r="L1178" s="19" t="s">
        <v>1001</v>
      </c>
      <c r="M1178" s="19" t="s">
        <v>2972</v>
      </c>
      <c r="N1178">
        <v>4</v>
      </c>
    </row>
    <row r="1179" spans="1:14" ht="12.75" customHeight="1" outlineLevel="3" x14ac:dyDescent="0.3">
      <c r="A1179" s="19" t="s">
        <v>1024</v>
      </c>
      <c r="B1179" s="19" t="s">
        <v>1025</v>
      </c>
      <c r="C1179" s="18" t="s">
        <v>24</v>
      </c>
      <c r="D1179" s="18">
        <v>-1</v>
      </c>
      <c r="E1179" s="18" t="s">
        <v>24</v>
      </c>
      <c r="F1179" s="20" t="str">
        <f t="shared" si="26"/>
        <v>MANUAL</v>
      </c>
      <c r="G1179" s="20">
        <f>IF($F$1179="MANUAL",$D$1179,IF($F$1179="COMPUTED",$C$1179,$E$1179))</f>
        <v>-1</v>
      </c>
      <c r="H1179" s="19" t="s">
        <v>1633</v>
      </c>
      <c r="I1179" s="19" t="s">
        <v>1023</v>
      </c>
      <c r="J1179" s="19" t="s">
        <v>21</v>
      </c>
      <c r="K1179" s="19"/>
      <c r="L1179" s="19" t="s">
        <v>1001</v>
      </c>
      <c r="M1179" s="19" t="s">
        <v>2973</v>
      </c>
      <c r="N1179">
        <v>4</v>
      </c>
    </row>
    <row r="1180" spans="1:14" ht="12.75" customHeight="1" outlineLevel="3" x14ac:dyDescent="0.3">
      <c r="A1180" s="19" t="s">
        <v>1027</v>
      </c>
      <c r="B1180" s="19" t="s">
        <v>1028</v>
      </c>
      <c r="C1180" s="18" t="s">
        <v>24</v>
      </c>
      <c r="D1180" s="18">
        <v>0</v>
      </c>
      <c r="E1180" s="18" t="s">
        <v>24</v>
      </c>
      <c r="F1180" s="20" t="str">
        <f t="shared" si="26"/>
        <v>MANUAL</v>
      </c>
      <c r="G1180" s="20">
        <f>IF($F$1180="MANUAL",$D$1180,IF($F$1180="COMPUTED",$C$1180,$E$1180))</f>
        <v>0</v>
      </c>
      <c r="H1180" s="19" t="s">
        <v>1634</v>
      </c>
      <c r="I1180" s="19" t="s">
        <v>1023</v>
      </c>
      <c r="J1180" s="19" t="s">
        <v>21</v>
      </c>
      <c r="K1180" s="19"/>
      <c r="L1180" s="19" t="s">
        <v>1001</v>
      </c>
      <c r="M1180" s="19" t="s">
        <v>2974</v>
      </c>
      <c r="N1180">
        <v>4</v>
      </c>
    </row>
    <row r="1181" spans="1:14" ht="12.75" customHeight="1" outlineLevel="3" x14ac:dyDescent="0.3">
      <c r="A1181" s="19" t="s">
        <v>1030</v>
      </c>
      <c r="B1181" s="19" t="s">
        <v>1031</v>
      </c>
      <c r="C1181" s="18" t="s">
        <v>24</v>
      </c>
      <c r="D1181" s="18">
        <v>1</v>
      </c>
      <c r="E1181" s="18" t="s">
        <v>24</v>
      </c>
      <c r="F1181" s="20" t="str">
        <f t="shared" si="26"/>
        <v>MANUAL</v>
      </c>
      <c r="G1181" s="20">
        <f>IF($F$1181="MANUAL",$D$1181,IF($F$1181="COMPUTED",$C$1181,$E$1181))</f>
        <v>1</v>
      </c>
      <c r="H1181" s="19" t="s">
        <v>1635</v>
      </c>
      <c r="I1181" s="19" t="s">
        <v>1023</v>
      </c>
      <c r="J1181" s="19" t="s">
        <v>21</v>
      </c>
      <c r="K1181" s="19"/>
      <c r="L1181" s="19" t="s">
        <v>1001</v>
      </c>
      <c r="M1181" s="19" t="s">
        <v>2975</v>
      </c>
      <c r="N1181">
        <v>4</v>
      </c>
    </row>
    <row r="1182" spans="1:14" ht="12.75" customHeight="1" outlineLevel="3" x14ac:dyDescent="0.3">
      <c r="A1182" s="19" t="s">
        <v>1033</v>
      </c>
      <c r="B1182" s="19" t="s">
        <v>1034</v>
      </c>
      <c r="C1182" s="18" t="s">
        <v>24</v>
      </c>
      <c r="D1182" s="18">
        <v>0</v>
      </c>
      <c r="E1182" s="18" t="s">
        <v>24</v>
      </c>
      <c r="F1182" s="20" t="str">
        <f t="shared" si="26"/>
        <v>MANUAL</v>
      </c>
      <c r="G1182" s="20">
        <f>IF($F$1182="MANUAL",$D$1182,IF($F$1182="COMPUTED",$C$1182,$E$1182))</f>
        <v>0</v>
      </c>
      <c r="H1182" s="19" t="s">
        <v>1636</v>
      </c>
      <c r="I1182" s="19" t="s">
        <v>1023</v>
      </c>
      <c r="J1182" s="19" t="s">
        <v>21</v>
      </c>
      <c r="K1182" s="19"/>
      <c r="L1182" s="19" t="s">
        <v>1001</v>
      </c>
      <c r="M1182" s="19" t="s">
        <v>2976</v>
      </c>
      <c r="N1182">
        <v>4</v>
      </c>
    </row>
    <row r="1183" spans="1:14" ht="12.75" customHeight="1" outlineLevel="3" x14ac:dyDescent="0.3">
      <c r="A1183" s="19" t="s">
        <v>1036</v>
      </c>
      <c r="B1183" s="19" t="s">
        <v>1037</v>
      </c>
      <c r="C1183" s="18" t="s">
        <v>24</v>
      </c>
      <c r="D1183" s="18">
        <v>0</v>
      </c>
      <c r="E1183" s="18" t="s">
        <v>24</v>
      </c>
      <c r="F1183" s="20" t="str">
        <f t="shared" si="26"/>
        <v>MANUAL</v>
      </c>
      <c r="G1183" s="20">
        <f>IF($F$1183="MANUAL",$D$1183,IF($F$1183="COMPUTED",$C$1183,$E$1183))</f>
        <v>0</v>
      </c>
      <c r="H1183" s="19" t="s">
        <v>1637</v>
      </c>
      <c r="I1183" s="19" t="s">
        <v>1023</v>
      </c>
      <c r="J1183" s="19" t="s">
        <v>21</v>
      </c>
      <c r="K1183" s="19"/>
      <c r="L1183" s="19" t="s">
        <v>1001</v>
      </c>
      <c r="M1183" s="19" t="s">
        <v>2977</v>
      </c>
      <c r="N1183">
        <v>4</v>
      </c>
    </row>
    <row r="1184" spans="1:14" ht="12.75" customHeight="1" outlineLevel="3" x14ac:dyDescent="0.3">
      <c r="A1184" s="19" t="s">
        <v>1039</v>
      </c>
      <c r="B1184" s="19" t="s">
        <v>1040</v>
      </c>
      <c r="C1184" s="18" t="s">
        <v>24</v>
      </c>
      <c r="D1184" s="18">
        <v>0</v>
      </c>
      <c r="E1184" s="18" t="s">
        <v>24</v>
      </c>
      <c r="F1184" s="20" t="str">
        <f t="shared" si="26"/>
        <v>MANUAL</v>
      </c>
      <c r="G1184" s="20">
        <f>IF($F$1184="MANUAL",$D$1184,IF($F$1184="COMPUTED",$C$1184,$E$1184))</f>
        <v>0</v>
      </c>
      <c r="H1184" s="19" t="s">
        <v>1638</v>
      </c>
      <c r="I1184" s="19" t="s">
        <v>1023</v>
      </c>
      <c r="J1184" s="19" t="s">
        <v>21</v>
      </c>
      <c r="K1184" s="19"/>
      <c r="L1184" s="19" t="s">
        <v>1001</v>
      </c>
      <c r="M1184" s="19" t="s">
        <v>2978</v>
      </c>
      <c r="N1184">
        <v>4</v>
      </c>
    </row>
    <row r="1185" spans="1:14" ht="12.75" customHeight="1" outlineLevel="3" x14ac:dyDescent="0.3">
      <c r="A1185" s="19" t="s">
        <v>1042</v>
      </c>
      <c r="B1185" s="19" t="s">
        <v>1043</v>
      </c>
      <c r="C1185" s="18" t="s">
        <v>24</v>
      </c>
      <c r="D1185" s="18">
        <v>0</v>
      </c>
      <c r="E1185" s="18" t="s">
        <v>24</v>
      </c>
      <c r="F1185" s="20" t="str">
        <f t="shared" si="26"/>
        <v>MANUAL</v>
      </c>
      <c r="G1185" s="20">
        <f>IF($F$1185="MANUAL",$D$1185,IF($F$1185="COMPUTED",$C$1185,$E$1185))</f>
        <v>0</v>
      </c>
      <c r="H1185" s="19" t="s">
        <v>1639</v>
      </c>
      <c r="I1185" s="19" t="s">
        <v>1023</v>
      </c>
      <c r="J1185" s="19" t="s">
        <v>21</v>
      </c>
      <c r="K1185" s="19"/>
      <c r="L1185" s="19" t="s">
        <v>1001</v>
      </c>
      <c r="M1185" s="19" t="s">
        <v>2979</v>
      </c>
      <c r="N1185">
        <v>4</v>
      </c>
    </row>
    <row r="1186" spans="1:14" ht="12.75" customHeight="1" outlineLevel="3" x14ac:dyDescent="0.3">
      <c r="A1186" s="19" t="s">
        <v>1045</v>
      </c>
      <c r="B1186" s="19" t="s">
        <v>1046</v>
      </c>
      <c r="C1186" s="18" t="s">
        <v>24</v>
      </c>
      <c r="D1186" s="18">
        <v>1</v>
      </c>
      <c r="E1186" s="18" t="s">
        <v>24</v>
      </c>
      <c r="F1186" s="20" t="str">
        <f t="shared" si="26"/>
        <v>MANUAL</v>
      </c>
      <c r="G1186" s="20">
        <f>IF($F$1186="MANUAL",$D$1186,IF($F$1186="COMPUTED",$C$1186,$E$1186))</f>
        <v>1</v>
      </c>
      <c r="H1186" s="19" t="s">
        <v>1640</v>
      </c>
      <c r="I1186" s="19" t="s">
        <v>1023</v>
      </c>
      <c r="J1186" s="19" t="s">
        <v>21</v>
      </c>
      <c r="K1186" s="19"/>
      <c r="L1186" s="19" t="s">
        <v>1001</v>
      </c>
      <c r="M1186" s="19" t="s">
        <v>2980</v>
      </c>
      <c r="N1186">
        <v>4</v>
      </c>
    </row>
    <row r="1187" spans="1:14" ht="12.75" customHeight="1" outlineLevel="2" x14ac:dyDescent="0.3">
      <c r="A1187" s="19" t="s">
        <v>1048</v>
      </c>
      <c r="B1187" s="19" t="s">
        <v>1049</v>
      </c>
      <c r="C1187" s="18" t="s">
        <v>24</v>
      </c>
      <c r="D1187" s="12" t="s">
        <v>1374</v>
      </c>
      <c r="E1187" s="12" t="s">
        <v>24</v>
      </c>
      <c r="F1187" s="18" t="s">
        <v>99</v>
      </c>
      <c r="G1187" s="20" t="str">
        <f>IF($F$1187="MANUAL",$D$1187,IF($F$1187="COMPUTED",$C$1187,$E$1187))</f>
        <v>box</v>
      </c>
      <c r="H1187" s="19" t="s">
        <v>1641</v>
      </c>
      <c r="I1187" s="19" t="s">
        <v>1049</v>
      </c>
      <c r="J1187" s="19" t="s">
        <v>21</v>
      </c>
      <c r="K1187" s="19"/>
      <c r="L1187" s="19" t="s">
        <v>72</v>
      </c>
      <c r="M1187" s="19" t="s">
        <v>2981</v>
      </c>
      <c r="N1187">
        <v>3</v>
      </c>
    </row>
    <row r="1188" spans="1:14" ht="12.75" customHeight="1" outlineLevel="3" x14ac:dyDescent="0.3">
      <c r="A1188" s="19" t="s">
        <v>1051</v>
      </c>
      <c r="B1188" s="19" t="s">
        <v>1052</v>
      </c>
      <c r="C1188" s="18" t="str">
        <f>ColorCompution!J10</f>
        <v>#0b07db</v>
      </c>
      <c r="D1188" s="12" t="s">
        <v>24</v>
      </c>
      <c r="E1188" s="12" t="s">
        <v>24</v>
      </c>
      <c r="F1188" s="18" t="s">
        <v>70</v>
      </c>
      <c r="G1188" s="20" t="str">
        <f>IF($F$1188="MANUAL",$D$1188,IF($F$1188="COMPUTED",$C$1188,$E$1188))</f>
        <v>#0b07db</v>
      </c>
      <c r="H1188" s="19" t="s">
        <v>1642</v>
      </c>
      <c r="I1188" s="19" t="s">
        <v>1054</v>
      </c>
      <c r="J1188" s="19"/>
      <c r="K1188" s="19"/>
      <c r="L1188" s="19" t="s">
        <v>72</v>
      </c>
      <c r="M1188" s="19" t="s">
        <v>2982</v>
      </c>
      <c r="N1188">
        <v>4</v>
      </c>
    </row>
    <row r="1189" spans="1:14" ht="12.75" customHeight="1" outlineLevel="3" x14ac:dyDescent="0.3">
      <c r="A1189" s="19" t="s">
        <v>1055</v>
      </c>
      <c r="B1189" s="19" t="s">
        <v>1056</v>
      </c>
      <c r="C1189" s="18" t="str">
        <f>ColorCompution!J9</f>
        <v>#0b07db</v>
      </c>
      <c r="D1189" s="12" t="s">
        <v>24</v>
      </c>
      <c r="E1189" s="12" t="s">
        <v>24</v>
      </c>
      <c r="F1189" s="18" t="s">
        <v>70</v>
      </c>
      <c r="G1189" s="20" t="str">
        <f>IF($F$1189="MANUAL",$D$1189,IF($F$1189="COMPUTED",$C$1189,$E$1189))</f>
        <v>#0b07db</v>
      </c>
      <c r="H1189" s="19" t="s">
        <v>1643</v>
      </c>
      <c r="I1189" s="19" t="s">
        <v>1054</v>
      </c>
      <c r="J1189" s="19"/>
      <c r="K1189" s="19"/>
      <c r="L1189" s="19" t="s">
        <v>72</v>
      </c>
      <c r="M1189" s="19" t="s">
        <v>2983</v>
      </c>
      <c r="N1189">
        <v>4</v>
      </c>
    </row>
    <row r="1190" spans="1:14" ht="12.75" customHeight="1" outlineLevel="3" x14ac:dyDescent="0.3">
      <c r="A1190" s="19" t="s">
        <v>1058</v>
      </c>
      <c r="B1190" s="19" t="s">
        <v>1059</v>
      </c>
      <c r="C1190" s="18" t="str">
        <f>ColorCompution!J11</f>
        <v>#07db0e</v>
      </c>
      <c r="D1190" s="12" t="s">
        <v>24</v>
      </c>
      <c r="E1190" s="12" t="s">
        <v>24</v>
      </c>
      <c r="F1190" s="18" t="s">
        <v>70</v>
      </c>
      <c r="G1190" s="20" t="str">
        <f>IF($F$1190="MANUAL",$D$1190,IF($F$1190="COMPUTED",$C$1190,$E$1190))</f>
        <v>#07db0e</v>
      </c>
      <c r="H1190" s="19" t="s">
        <v>1644</v>
      </c>
      <c r="I1190" s="19" t="s">
        <v>1054</v>
      </c>
      <c r="J1190" s="19"/>
      <c r="K1190" s="19"/>
      <c r="L1190" s="19" t="s">
        <v>72</v>
      </c>
      <c r="M1190" s="19" t="s">
        <v>2984</v>
      </c>
      <c r="N1190">
        <v>4</v>
      </c>
    </row>
    <row r="1191" spans="1:14" ht="12.75" customHeight="1" outlineLevel="1" x14ac:dyDescent="0.3">
      <c r="A1191" s="19" t="s">
        <v>358</v>
      </c>
      <c r="B1191" s="19"/>
      <c r="C1191" s="20"/>
      <c r="D1191" s="18"/>
      <c r="E1191" s="20"/>
      <c r="F1191" s="20"/>
      <c r="G1191" s="20"/>
      <c r="H1191" s="19" t="s">
        <v>424</v>
      </c>
      <c r="I1191" s="19"/>
      <c r="J1191" s="19" t="s">
        <v>21</v>
      </c>
      <c r="K1191" s="19" t="s">
        <v>1824</v>
      </c>
      <c r="L1191" s="19" t="s">
        <v>77</v>
      </c>
      <c r="M1191" s="19" t="s">
        <v>2985</v>
      </c>
      <c r="N1191">
        <v>2</v>
      </c>
    </row>
    <row r="1192" spans="1:14" ht="12.75" customHeight="1" outlineLevel="1" x14ac:dyDescent="0.3">
      <c r="A1192" s="19" t="s">
        <v>360</v>
      </c>
      <c r="B1192" s="19"/>
      <c r="C1192" s="20"/>
      <c r="D1192" s="18"/>
      <c r="E1192" s="20"/>
      <c r="F1192" s="20"/>
      <c r="G1192" s="20"/>
      <c r="H1192" s="19" t="s">
        <v>425</v>
      </c>
      <c r="I1192" s="19"/>
      <c r="J1192" s="19" t="s">
        <v>21</v>
      </c>
      <c r="K1192" s="19" t="s">
        <v>1824</v>
      </c>
      <c r="L1192" s="19" t="s">
        <v>77</v>
      </c>
      <c r="M1192" s="19" t="s">
        <v>2986</v>
      </c>
      <c r="N1192">
        <v>2</v>
      </c>
    </row>
    <row r="1193" spans="1:14" ht="12.75" customHeight="1" outlineLevel="2" x14ac:dyDescent="0.3">
      <c r="A1193" s="19" t="s">
        <v>257</v>
      </c>
      <c r="B1193" s="19" t="s">
        <v>258</v>
      </c>
      <c r="C1193" s="18">
        <f>mass_COMP24_MGO</f>
        <v>31150.000000000004</v>
      </c>
      <c r="D1193" s="18" t="s">
        <v>24</v>
      </c>
      <c r="E1193" s="18" t="s">
        <v>24</v>
      </c>
      <c r="F1193" s="18" t="s">
        <v>70</v>
      </c>
      <c r="G1193" s="20">
        <f>IF($F$1193="MANUAL",$D$1193,IF($F$1193="COMPUTED",$C$1193,$E$1193))</f>
        <v>31150.000000000004</v>
      </c>
      <c r="H1193" s="19" t="s">
        <v>426</v>
      </c>
      <c r="I1193" s="19" t="s">
        <v>37</v>
      </c>
      <c r="J1193" s="19"/>
      <c r="K1193" s="19"/>
      <c r="L1193" s="19" t="s">
        <v>72</v>
      </c>
      <c r="M1193" s="19" t="s">
        <v>2987</v>
      </c>
      <c r="N1193">
        <v>3</v>
      </c>
    </row>
    <row r="1194" spans="1:14" ht="12.75" customHeight="1" outlineLevel="2" x14ac:dyDescent="0.3">
      <c r="A1194" s="19" t="s">
        <v>259</v>
      </c>
      <c r="B1194" s="19" t="s">
        <v>260</v>
      </c>
      <c r="C1194" s="18">
        <f>mass_COMP24_MeOH</f>
        <v>31150.000000000004</v>
      </c>
      <c r="D1194" s="18" t="s">
        <v>24</v>
      </c>
      <c r="E1194" s="18" t="s">
        <v>24</v>
      </c>
      <c r="F1194" s="18" t="s">
        <v>70</v>
      </c>
      <c r="G1194" s="20">
        <f>IF($F$1194="MANUAL",$D$1194,IF($F$1194="COMPUTED",$C$1194,$E$1194))</f>
        <v>31150.000000000004</v>
      </c>
      <c r="H1194" s="19" t="s">
        <v>427</v>
      </c>
      <c r="I1194" s="19" t="s">
        <v>37</v>
      </c>
      <c r="J1194" s="19"/>
      <c r="K1194" s="19"/>
      <c r="L1194" s="19" t="s">
        <v>72</v>
      </c>
      <c r="M1194" s="19" t="s">
        <v>2988</v>
      </c>
      <c r="N1194">
        <v>3</v>
      </c>
    </row>
    <row r="1195" spans="1:14" ht="12.75" customHeight="1" outlineLevel="2" x14ac:dyDescent="0.3">
      <c r="A1195" s="19" t="s">
        <v>835</v>
      </c>
      <c r="B1195" s="19" t="s">
        <v>836</v>
      </c>
      <c r="C1195" s="18">
        <f>'Calculations - tank arrangement'!Z49</f>
        <v>22988.372093023256</v>
      </c>
      <c r="D1195" s="18" t="s">
        <v>24</v>
      </c>
      <c r="E1195" s="18" t="s">
        <v>24</v>
      </c>
      <c r="F1195" s="18" t="s">
        <v>70</v>
      </c>
      <c r="G1195" s="20">
        <f>IF($F$1195="MANUAL",$D$1195,IF($F$1195="COMPUTED",$C$1195,$E$1195))</f>
        <v>22988.372093023256</v>
      </c>
      <c r="H1195" s="19" t="s">
        <v>932</v>
      </c>
      <c r="I1195" s="19" t="s">
        <v>37</v>
      </c>
      <c r="J1195" s="19"/>
      <c r="K1195" s="19"/>
      <c r="L1195" s="19" t="s">
        <v>72</v>
      </c>
      <c r="M1195" s="19" t="s">
        <v>2989</v>
      </c>
      <c r="N1195">
        <v>3</v>
      </c>
    </row>
    <row r="1196" spans="1:14" ht="12.75" customHeight="1" outlineLevel="2" x14ac:dyDescent="0.3">
      <c r="A1196" s="19" t="s">
        <v>639</v>
      </c>
      <c r="B1196" s="19" t="s">
        <v>640</v>
      </c>
      <c r="C1196" s="18">
        <v>31150</v>
      </c>
      <c r="D1196" s="18" t="s">
        <v>24</v>
      </c>
      <c r="E1196" s="18" t="s">
        <v>24</v>
      </c>
      <c r="F1196" s="18" t="s">
        <v>70</v>
      </c>
      <c r="G1196" s="20">
        <f>IF($F$1196="MANUAL",$D$1196,IF($F$1196="COMPUTED",$C$1196,$E$1196))</f>
        <v>31150</v>
      </c>
      <c r="H1196" s="19" t="s">
        <v>689</v>
      </c>
      <c r="I1196" s="19" t="s">
        <v>636</v>
      </c>
      <c r="J1196" s="19"/>
      <c r="K1196" s="19"/>
      <c r="L1196" s="19" t="s">
        <v>72</v>
      </c>
      <c r="M1196" s="19" t="s">
        <v>2990</v>
      </c>
      <c r="N1196">
        <v>3</v>
      </c>
    </row>
    <row r="1197" spans="1:14" ht="12.75" customHeight="1" outlineLevel="2" x14ac:dyDescent="0.3">
      <c r="A1197" s="19" t="s">
        <v>641</v>
      </c>
      <c r="B1197" s="19" t="s">
        <v>642</v>
      </c>
      <c r="C1197" s="18">
        <v>31150</v>
      </c>
      <c r="D1197" s="18" t="s">
        <v>24</v>
      </c>
      <c r="E1197" s="18" t="s">
        <v>24</v>
      </c>
      <c r="F1197" s="18" t="s">
        <v>70</v>
      </c>
      <c r="G1197" s="20">
        <f>IF($F$1197="MANUAL",$D$1197,IF($F$1197="COMPUTED",$C$1197,$E$1197))</f>
        <v>31150</v>
      </c>
      <c r="H1197" s="19" t="s">
        <v>690</v>
      </c>
      <c r="I1197" s="19" t="s">
        <v>636</v>
      </c>
      <c r="J1197" s="19"/>
      <c r="K1197" s="19"/>
      <c r="L1197" s="19" t="s">
        <v>72</v>
      </c>
      <c r="M1197" s="19" t="s">
        <v>2991</v>
      </c>
      <c r="N1197">
        <v>3</v>
      </c>
    </row>
    <row r="1198" spans="1:14" ht="12.75" customHeight="1" outlineLevel="2" x14ac:dyDescent="0.3">
      <c r="A1198" s="19" t="s">
        <v>820</v>
      </c>
      <c r="B1198" s="19" t="s">
        <v>821</v>
      </c>
      <c r="C1198" s="18">
        <v>22988.37</v>
      </c>
      <c r="D1198" s="18" t="s">
        <v>24</v>
      </c>
      <c r="E1198" s="18" t="s">
        <v>24</v>
      </c>
      <c r="F1198" s="18" t="s">
        <v>70</v>
      </c>
      <c r="G1198" s="20">
        <f>IF($F$1198="MANUAL",$D$1198,IF($F$1198="COMPUTED",$C$1198,$E$1198))</f>
        <v>22988.37</v>
      </c>
      <c r="H1198" s="19" t="s">
        <v>933</v>
      </c>
      <c r="I1198" s="19" t="s">
        <v>636</v>
      </c>
      <c r="J1198" s="19"/>
      <c r="K1198" s="19"/>
      <c r="L1198" s="19" t="s">
        <v>72</v>
      </c>
      <c r="M1198" s="19" t="s">
        <v>2992</v>
      </c>
      <c r="N1198">
        <v>3</v>
      </c>
    </row>
    <row r="1199" spans="1:14" ht="12.75" customHeight="1" x14ac:dyDescent="0.3">
      <c r="A1199" s="19" t="s">
        <v>428</v>
      </c>
      <c r="B1199" s="19" t="s">
        <v>429</v>
      </c>
      <c r="C1199" s="20"/>
      <c r="D1199" s="20"/>
      <c r="E1199" s="20"/>
      <c r="F1199" s="20"/>
      <c r="G1199" s="20"/>
      <c r="H1199" s="19" t="s">
        <v>429</v>
      </c>
      <c r="I1199" s="19"/>
      <c r="J1199" s="19" t="s">
        <v>21</v>
      </c>
      <c r="K1199" s="19" t="s">
        <v>54</v>
      </c>
      <c r="L1199" s="19" t="s">
        <v>67</v>
      </c>
      <c r="M1199" s="19" t="s">
        <v>2993</v>
      </c>
      <c r="N1199">
        <v>1</v>
      </c>
    </row>
    <row r="1200" spans="1:14" ht="12.75" customHeight="1" outlineLevel="1" x14ac:dyDescent="0.3">
      <c r="A1200" s="19" t="s">
        <v>38</v>
      </c>
      <c r="B1200" s="19" t="s">
        <v>39</v>
      </c>
      <c r="C1200" s="18" t="s">
        <v>24</v>
      </c>
      <c r="D1200" s="18">
        <v>0</v>
      </c>
      <c r="E1200" s="18" t="s">
        <v>24</v>
      </c>
      <c r="F1200" s="18" t="s">
        <v>99</v>
      </c>
      <c r="G1200" s="20">
        <f>IF($F$1200="MANUAL",$D$1200,IF($F$1200="COMPUTED",$C$1200,$E$1200))</f>
        <v>0</v>
      </c>
      <c r="H1200" s="19" t="s">
        <v>1645</v>
      </c>
      <c r="I1200" s="19" t="s">
        <v>40</v>
      </c>
      <c r="J1200" s="19" t="s">
        <v>21</v>
      </c>
      <c r="K1200" s="19"/>
      <c r="L1200" s="19" t="s">
        <v>72</v>
      </c>
      <c r="M1200" s="19" t="s">
        <v>2994</v>
      </c>
      <c r="N1200">
        <v>2</v>
      </c>
    </row>
    <row r="1201" spans="1:14" ht="12.75" customHeight="1" outlineLevel="1" x14ac:dyDescent="0.3">
      <c r="A1201" s="19" t="s">
        <v>352</v>
      </c>
      <c r="B1201" s="19" t="s">
        <v>353</v>
      </c>
      <c r="C1201" s="18" t="s">
        <v>24</v>
      </c>
      <c r="D1201" s="18">
        <v>30</v>
      </c>
      <c r="E1201" s="18" t="s">
        <v>24</v>
      </c>
      <c r="F1201" s="18" t="s">
        <v>99</v>
      </c>
      <c r="G1201" s="20">
        <f>IF($F$1201="MANUAL",$D$1201,IF($F$1201="COMPUTED",$C$1201,$E$1201))</f>
        <v>30</v>
      </c>
      <c r="H1201" s="19" t="s">
        <v>430</v>
      </c>
      <c r="I1201" s="19" t="s">
        <v>355</v>
      </c>
      <c r="J1201" s="19" t="s">
        <v>21</v>
      </c>
      <c r="K1201" s="19"/>
      <c r="L1201" s="19" t="s">
        <v>72</v>
      </c>
      <c r="M1201" s="19" t="s">
        <v>2995</v>
      </c>
      <c r="N1201">
        <v>2</v>
      </c>
    </row>
    <row r="1202" spans="1:14" ht="12.75" customHeight="1" outlineLevel="1" x14ac:dyDescent="0.3">
      <c r="A1202" s="19" t="s">
        <v>68</v>
      </c>
      <c r="B1202" s="19"/>
      <c r="C1202" s="20"/>
      <c r="D1202" s="20"/>
      <c r="E1202" s="20"/>
      <c r="F1202" s="20"/>
      <c r="G1202" s="20"/>
      <c r="H1202" s="19"/>
      <c r="I1202" s="19"/>
      <c r="J1202" s="19"/>
      <c r="K1202" s="19"/>
      <c r="L1202" s="19" t="s">
        <v>69</v>
      </c>
      <c r="M1202" s="19" t="s">
        <v>2996</v>
      </c>
      <c r="N1202">
        <v>2</v>
      </c>
    </row>
    <row r="1203" spans="1:14" ht="12.75" customHeight="1" outlineLevel="2" x14ac:dyDescent="0.3">
      <c r="A1203" s="19" t="s">
        <v>51</v>
      </c>
      <c r="B1203" s="19" t="s">
        <v>23</v>
      </c>
      <c r="C1203" s="18" t="s">
        <v>24</v>
      </c>
      <c r="D1203" s="18">
        <v>8</v>
      </c>
      <c r="E1203" s="18" t="s">
        <v>24</v>
      </c>
      <c r="F1203" s="18" t="s">
        <v>99</v>
      </c>
      <c r="G1203" s="20">
        <f>IF($F$1203="MANUAL",$D$1203,IF($F$1203="COMPUTED",$C$1203,$E$1203))</f>
        <v>8</v>
      </c>
      <c r="H1203" s="19" t="s">
        <v>431</v>
      </c>
      <c r="I1203" s="19" t="s">
        <v>25</v>
      </c>
      <c r="J1203" s="19" t="s">
        <v>21</v>
      </c>
      <c r="K1203" s="19"/>
      <c r="L1203" s="19" t="s">
        <v>72</v>
      </c>
      <c r="M1203" s="19" t="s">
        <v>2997</v>
      </c>
      <c r="N1203">
        <v>3</v>
      </c>
    </row>
    <row r="1204" spans="1:14" ht="12.75" customHeight="1" outlineLevel="2" x14ac:dyDescent="0.3">
      <c r="A1204" s="19" t="s">
        <v>52</v>
      </c>
      <c r="B1204" s="19" t="s">
        <v>26</v>
      </c>
      <c r="C1204" s="18" t="s">
        <v>24</v>
      </c>
      <c r="D1204" s="18">
        <v>5</v>
      </c>
      <c r="E1204" s="18" t="s">
        <v>24</v>
      </c>
      <c r="F1204" s="18" t="s">
        <v>99</v>
      </c>
      <c r="G1204" s="20">
        <f>IF($F$1204="MANUAL",$D$1204,IF($F$1204="COMPUTED",$C$1204,$E$1204))</f>
        <v>5</v>
      </c>
      <c r="H1204" s="19" t="s">
        <v>432</v>
      </c>
      <c r="I1204" s="19" t="s">
        <v>27</v>
      </c>
      <c r="J1204" s="19" t="s">
        <v>21</v>
      </c>
      <c r="K1204" s="19"/>
      <c r="L1204" s="19" t="s">
        <v>72</v>
      </c>
      <c r="M1204" s="19" t="s">
        <v>2998</v>
      </c>
      <c r="N1204">
        <v>3</v>
      </c>
    </row>
    <row r="1205" spans="1:14" ht="12.75" customHeight="1" outlineLevel="2" x14ac:dyDescent="0.3">
      <c r="A1205" s="19" t="s">
        <v>753</v>
      </c>
      <c r="B1205" s="19" t="s">
        <v>754</v>
      </c>
      <c r="C1205" s="18" t="s">
        <v>24</v>
      </c>
      <c r="D1205" s="18">
        <v>1.8</v>
      </c>
      <c r="E1205" s="18" t="s">
        <v>24</v>
      </c>
      <c r="F1205" s="18" t="s">
        <v>99</v>
      </c>
      <c r="G1205" s="20">
        <f>IF($F$1205="MANUAL",$D$1205,IF($F$1205="COMPUTED",$C$1205,$E$1205))</f>
        <v>1.8</v>
      </c>
      <c r="H1205" s="19" t="s">
        <v>765</v>
      </c>
      <c r="I1205" s="19" t="s">
        <v>756</v>
      </c>
      <c r="J1205" s="19" t="s">
        <v>21</v>
      </c>
      <c r="K1205" s="19"/>
      <c r="L1205" s="19" t="s">
        <v>72</v>
      </c>
      <c r="M1205" s="19" t="s">
        <v>2999</v>
      </c>
      <c r="N1205">
        <v>3</v>
      </c>
    </row>
    <row r="1206" spans="1:14" ht="12.75" customHeight="1" outlineLevel="3" x14ac:dyDescent="0.3">
      <c r="A1206" s="19" t="s">
        <v>711</v>
      </c>
      <c r="B1206" s="19" t="s">
        <v>241</v>
      </c>
      <c r="C1206" s="18">
        <f>CoG_z25_MGO</f>
        <v>1.8</v>
      </c>
      <c r="D1206" s="18">
        <v>1.8740000000000001</v>
      </c>
      <c r="E1206" s="18" t="s">
        <v>24</v>
      </c>
      <c r="F1206" s="18" t="s">
        <v>70</v>
      </c>
      <c r="G1206" s="20">
        <f>IF($F$1206="MANUAL",$D$1206,IF($F$1206="COMPUTED",$C$1206,$E$1206))</f>
        <v>1.8</v>
      </c>
      <c r="H1206" s="19" t="s">
        <v>789</v>
      </c>
      <c r="I1206" s="19" t="s">
        <v>29</v>
      </c>
      <c r="J1206" s="19"/>
      <c r="K1206" s="19"/>
      <c r="L1206" s="19" t="s">
        <v>72</v>
      </c>
      <c r="M1206" s="19" t="s">
        <v>3000</v>
      </c>
      <c r="N1206">
        <v>4</v>
      </c>
    </row>
    <row r="1207" spans="1:14" ht="12.75" customHeight="1" outlineLevel="3" x14ac:dyDescent="0.3">
      <c r="A1207" s="19" t="s">
        <v>713</v>
      </c>
      <c r="B1207" s="19" t="s">
        <v>243</v>
      </c>
      <c r="C1207" s="18">
        <f>CoG_z25_MeOH</f>
        <v>1.8</v>
      </c>
      <c r="D1207" s="18">
        <v>1.8740000000000001</v>
      </c>
      <c r="E1207" s="18" t="s">
        <v>24</v>
      </c>
      <c r="F1207" s="18" t="s">
        <v>70</v>
      </c>
      <c r="G1207" s="20">
        <f>IF($F$1207="MANUAL",$D$1207,IF($F$1207="COMPUTED",$C$1207,$E$1207))</f>
        <v>1.8</v>
      </c>
      <c r="H1207" s="19" t="s">
        <v>790</v>
      </c>
      <c r="I1207" s="19" t="s">
        <v>29</v>
      </c>
      <c r="J1207" s="19"/>
      <c r="K1207" s="19"/>
      <c r="L1207" s="19" t="s">
        <v>72</v>
      </c>
      <c r="M1207" s="19" t="s">
        <v>3001</v>
      </c>
      <c r="N1207">
        <v>4</v>
      </c>
    </row>
    <row r="1208" spans="1:14" ht="12.75" customHeight="1" outlineLevel="3" x14ac:dyDescent="0.3">
      <c r="A1208" s="19" t="s">
        <v>817</v>
      </c>
      <c r="B1208" s="19" t="s">
        <v>818</v>
      </c>
      <c r="C1208" s="18">
        <f>CoG_z25_FullMeOH</f>
        <v>1.8753064798598951</v>
      </c>
      <c r="D1208" s="18" t="s">
        <v>24</v>
      </c>
      <c r="E1208" s="18" t="s">
        <v>24</v>
      </c>
      <c r="F1208" s="18" t="s">
        <v>70</v>
      </c>
      <c r="G1208" s="20">
        <f>IF($F$1208="MANUAL",$D$1208,IF($F$1208="COMPUTED",$C$1208,$E$1208))</f>
        <v>1.8753064798598951</v>
      </c>
      <c r="H1208" s="19" t="s">
        <v>934</v>
      </c>
      <c r="I1208" s="19" t="s">
        <v>29</v>
      </c>
      <c r="J1208" s="19"/>
      <c r="K1208" s="19"/>
      <c r="L1208" s="19" t="s">
        <v>72</v>
      </c>
      <c r="M1208" s="19" t="s">
        <v>3002</v>
      </c>
      <c r="N1208">
        <v>4</v>
      </c>
    </row>
    <row r="1209" spans="1:14" ht="12.75" customHeight="1" outlineLevel="1" x14ac:dyDescent="0.3">
      <c r="A1209" s="19" t="s">
        <v>994</v>
      </c>
      <c r="B1209" s="19"/>
      <c r="C1209" s="20"/>
      <c r="D1209" s="20"/>
      <c r="E1209" s="20"/>
      <c r="F1209" s="20"/>
      <c r="G1209" s="20"/>
      <c r="H1209" s="19"/>
      <c r="I1209" s="19"/>
      <c r="J1209" s="19"/>
      <c r="K1209" s="19"/>
      <c r="L1209" s="19" t="s">
        <v>69</v>
      </c>
      <c r="M1209" s="19" t="s">
        <v>3003</v>
      </c>
      <c r="N1209">
        <v>2</v>
      </c>
    </row>
    <row r="1210" spans="1:14" ht="12.75" customHeight="1" outlineLevel="2" x14ac:dyDescent="0.3">
      <c r="A1210" s="19" t="s">
        <v>1919</v>
      </c>
      <c r="B1210" s="19" t="s">
        <v>995</v>
      </c>
      <c r="C1210" s="20"/>
      <c r="D1210" s="19"/>
      <c r="E1210" s="19"/>
      <c r="F1210" s="18" t="s">
        <v>99</v>
      </c>
      <c r="G1210" s="20"/>
      <c r="H1210" s="19" t="s">
        <v>1646</v>
      </c>
      <c r="I1210" s="19" t="s">
        <v>995</v>
      </c>
      <c r="J1210" s="19" t="s">
        <v>21</v>
      </c>
      <c r="K1210" s="19"/>
      <c r="L1210" s="19" t="s">
        <v>997</v>
      </c>
      <c r="M1210" s="19" t="s">
        <v>3004</v>
      </c>
      <c r="N1210">
        <v>3</v>
      </c>
    </row>
    <row r="1211" spans="1:14" ht="12.75" customHeight="1" outlineLevel="3" x14ac:dyDescent="0.3">
      <c r="A1211" s="19" t="s">
        <v>998</v>
      </c>
      <c r="B1211" s="19" t="s">
        <v>999</v>
      </c>
      <c r="C1211" s="18" t="s">
        <v>24</v>
      </c>
      <c r="D1211" s="18">
        <v>8</v>
      </c>
      <c r="E1211" s="18" t="s">
        <v>24</v>
      </c>
      <c r="F1211" s="20" t="str">
        <f>$F$1210</f>
        <v>MANUAL</v>
      </c>
      <c r="G1211" s="20">
        <f>IF($F$1211="MANUAL",$D$1211,IF($F$1211="COMPUTED",$C$1211,$E$1211))</f>
        <v>8</v>
      </c>
      <c r="H1211" s="19" t="s">
        <v>1647</v>
      </c>
      <c r="I1211" s="19" t="s">
        <v>1921</v>
      </c>
      <c r="J1211" s="19" t="s">
        <v>21</v>
      </c>
      <c r="K1211" s="19"/>
      <c r="L1211" s="19" t="s">
        <v>1001</v>
      </c>
      <c r="M1211" s="19" t="s">
        <v>3005</v>
      </c>
      <c r="N1211">
        <v>4</v>
      </c>
    </row>
    <row r="1212" spans="1:14" ht="12.75" customHeight="1" outlineLevel="3" x14ac:dyDescent="0.3">
      <c r="A1212" s="19" t="s">
        <v>1002</v>
      </c>
      <c r="B1212" s="19" t="s">
        <v>1003</v>
      </c>
      <c r="C1212" s="18" t="s">
        <v>24</v>
      </c>
      <c r="D1212" s="18">
        <v>5</v>
      </c>
      <c r="E1212" s="18" t="s">
        <v>24</v>
      </c>
      <c r="F1212" s="20" t="str">
        <f>$F$1210</f>
        <v>MANUAL</v>
      </c>
      <c r="G1212" s="20">
        <f>IF($F$1212="MANUAL",$D$1212,IF($F$1212="COMPUTED",$C$1212,$E$1212))</f>
        <v>5</v>
      </c>
      <c r="H1212" s="19" t="s">
        <v>1648</v>
      </c>
      <c r="I1212" s="19" t="s">
        <v>1923</v>
      </c>
      <c r="J1212" s="19" t="s">
        <v>21</v>
      </c>
      <c r="K1212" s="19"/>
      <c r="L1212" s="19" t="s">
        <v>1001</v>
      </c>
      <c r="M1212" s="19" t="s">
        <v>3006</v>
      </c>
      <c r="N1212">
        <v>4</v>
      </c>
    </row>
    <row r="1213" spans="1:14" ht="12.75" customHeight="1" outlineLevel="3" x14ac:dyDescent="0.3">
      <c r="A1213" s="19" t="s">
        <v>1005</v>
      </c>
      <c r="B1213" s="19" t="s">
        <v>1006</v>
      </c>
      <c r="C1213" s="18" t="s">
        <v>24</v>
      </c>
      <c r="D1213" s="18">
        <v>1.8</v>
      </c>
      <c r="E1213" s="18" t="s">
        <v>24</v>
      </c>
      <c r="F1213" s="20" t="str">
        <f>$F$1210</f>
        <v>MANUAL</v>
      </c>
      <c r="G1213" s="20">
        <f>IF($F$1213="MANUAL",$D$1213,IF($F$1213="COMPUTED",$C$1213,$E$1213))</f>
        <v>1.8</v>
      </c>
      <c r="H1213" s="19" t="s">
        <v>1649</v>
      </c>
      <c r="I1213" s="19" t="s">
        <v>1925</v>
      </c>
      <c r="J1213" s="19" t="s">
        <v>21</v>
      </c>
      <c r="K1213" s="19"/>
      <c r="L1213" s="19" t="s">
        <v>1001</v>
      </c>
      <c r="M1213" s="19" t="s">
        <v>3007</v>
      </c>
      <c r="N1213">
        <v>4</v>
      </c>
    </row>
    <row r="1214" spans="1:14" ht="12.75" customHeight="1" outlineLevel="2" x14ac:dyDescent="0.3">
      <c r="A1214" s="19" t="s">
        <v>1008</v>
      </c>
      <c r="B1214" s="19" t="s">
        <v>1009</v>
      </c>
      <c r="C1214" s="18" t="s">
        <v>24</v>
      </c>
      <c r="D1214" s="18">
        <v>3</v>
      </c>
      <c r="E1214" s="18" t="s">
        <v>24</v>
      </c>
      <c r="F1214" s="18" t="s">
        <v>99</v>
      </c>
      <c r="G1214" s="20">
        <f>IF($F$1214="MANUAL",$D$1214,IF($F$1214="COMPUTED",$C$1214,$E$1214))</f>
        <v>3</v>
      </c>
      <c r="H1214" s="19" t="s">
        <v>1650</v>
      </c>
      <c r="I1214" s="19" t="s">
        <v>1011</v>
      </c>
      <c r="J1214" s="19" t="s">
        <v>21</v>
      </c>
      <c r="K1214" s="19"/>
      <c r="L1214" s="19" t="s">
        <v>72</v>
      </c>
      <c r="M1214" s="19" t="s">
        <v>3008</v>
      </c>
      <c r="N1214">
        <v>3</v>
      </c>
    </row>
    <row r="1215" spans="1:14" ht="12.75" customHeight="1" outlineLevel="2" x14ac:dyDescent="0.3">
      <c r="A1215" s="19" t="s">
        <v>1012</v>
      </c>
      <c r="B1215" s="19" t="s">
        <v>1013</v>
      </c>
      <c r="C1215" s="18" t="s">
        <v>24</v>
      </c>
      <c r="D1215" s="18">
        <v>2.8</v>
      </c>
      <c r="E1215" s="18" t="s">
        <v>24</v>
      </c>
      <c r="F1215" s="18" t="s">
        <v>99</v>
      </c>
      <c r="G1215" s="20">
        <f>IF($F$1215="MANUAL",$D$1215,IF($F$1215="COMPUTED",$C$1215,$E$1215))</f>
        <v>2.8</v>
      </c>
      <c r="H1215" s="19" t="s">
        <v>1651</v>
      </c>
      <c r="I1215" s="19" t="s">
        <v>1015</v>
      </c>
      <c r="J1215" s="19" t="s">
        <v>21</v>
      </c>
      <c r="K1215" s="19"/>
      <c r="L1215" s="19" t="s">
        <v>72</v>
      </c>
      <c r="M1215" s="19" t="s">
        <v>3009</v>
      </c>
      <c r="N1215">
        <v>3</v>
      </c>
    </row>
    <row r="1216" spans="1:14" ht="12.75" customHeight="1" outlineLevel="2" x14ac:dyDescent="0.3">
      <c r="A1216" s="19" t="s">
        <v>989</v>
      </c>
      <c r="B1216" s="19" t="s">
        <v>32</v>
      </c>
      <c r="C1216" s="18" t="s">
        <v>24</v>
      </c>
      <c r="D1216" s="18">
        <v>6</v>
      </c>
      <c r="E1216" s="18" t="s">
        <v>24</v>
      </c>
      <c r="F1216" s="18" t="s">
        <v>99</v>
      </c>
      <c r="G1216" s="20">
        <f>IF($F$1216="MANUAL",$D$1216,IF($F$1216="COMPUTED",$C$1216,$E$1216))</f>
        <v>6</v>
      </c>
      <c r="H1216" s="19" t="s">
        <v>1652</v>
      </c>
      <c r="I1216" s="19" t="s">
        <v>33</v>
      </c>
      <c r="J1216" s="19" t="s">
        <v>21</v>
      </c>
      <c r="K1216" s="19"/>
      <c r="L1216" s="19" t="s">
        <v>72</v>
      </c>
      <c r="M1216" s="19" t="s">
        <v>3010</v>
      </c>
      <c r="N1216">
        <v>3</v>
      </c>
    </row>
    <row r="1217" spans="1:14" ht="12.75" customHeight="1" outlineLevel="2" x14ac:dyDescent="0.3">
      <c r="A1217" s="19" t="s">
        <v>1017</v>
      </c>
      <c r="B1217" s="19" t="s">
        <v>1018</v>
      </c>
      <c r="C1217" s="20"/>
      <c r="D1217" s="19"/>
      <c r="E1217" s="19"/>
      <c r="F1217" s="18" t="s">
        <v>99</v>
      </c>
      <c r="G1217" s="20"/>
      <c r="H1217" s="19" t="s">
        <v>1653</v>
      </c>
      <c r="I1217" s="19" t="s">
        <v>1018</v>
      </c>
      <c r="J1217" s="19" t="s">
        <v>21</v>
      </c>
      <c r="K1217" s="19"/>
      <c r="L1217" s="19" t="s">
        <v>997</v>
      </c>
      <c r="M1217" s="19" t="s">
        <v>3011</v>
      </c>
      <c r="N1217">
        <v>3</v>
      </c>
    </row>
    <row r="1218" spans="1:14" ht="12.75" customHeight="1" outlineLevel="3" x14ac:dyDescent="0.3">
      <c r="A1218" s="19" t="s">
        <v>1020</v>
      </c>
      <c r="B1218" s="19" t="s">
        <v>1021</v>
      </c>
      <c r="C1218" s="18" t="s">
        <v>24</v>
      </c>
      <c r="D1218" s="18">
        <v>0</v>
      </c>
      <c r="E1218" s="18" t="s">
        <v>24</v>
      </c>
      <c r="F1218" s="20" t="str">
        <f t="shared" ref="F1218:F1226" si="27">$F$1217</f>
        <v>MANUAL</v>
      </c>
      <c r="G1218" s="20">
        <f>IF($F$1218="MANUAL",$D$1218,IF($F$1218="COMPUTED",$C$1218,$E$1218))</f>
        <v>0</v>
      </c>
      <c r="H1218" s="19" t="s">
        <v>1654</v>
      </c>
      <c r="I1218" s="19" t="s">
        <v>1023</v>
      </c>
      <c r="J1218" s="19" t="s">
        <v>21</v>
      </c>
      <c r="K1218" s="19"/>
      <c r="L1218" s="19" t="s">
        <v>1001</v>
      </c>
      <c r="M1218" s="19" t="s">
        <v>3012</v>
      </c>
      <c r="N1218">
        <v>4</v>
      </c>
    </row>
    <row r="1219" spans="1:14" ht="12.75" customHeight="1" outlineLevel="3" x14ac:dyDescent="0.3">
      <c r="A1219" s="19" t="s">
        <v>1024</v>
      </c>
      <c r="B1219" s="19" t="s">
        <v>1025</v>
      </c>
      <c r="C1219" s="18" t="s">
        <v>24</v>
      </c>
      <c r="D1219" s="18">
        <v>0</v>
      </c>
      <c r="E1219" s="18" t="s">
        <v>24</v>
      </c>
      <c r="F1219" s="20" t="str">
        <f t="shared" si="27"/>
        <v>MANUAL</v>
      </c>
      <c r="G1219" s="20">
        <f>IF($F$1219="MANUAL",$D$1219,IF($F$1219="COMPUTED",$C$1219,$E$1219))</f>
        <v>0</v>
      </c>
      <c r="H1219" s="19" t="s">
        <v>1655</v>
      </c>
      <c r="I1219" s="19" t="s">
        <v>1023</v>
      </c>
      <c r="J1219" s="19" t="s">
        <v>21</v>
      </c>
      <c r="K1219" s="19"/>
      <c r="L1219" s="19" t="s">
        <v>1001</v>
      </c>
      <c r="M1219" s="19" t="s">
        <v>3013</v>
      </c>
      <c r="N1219">
        <v>4</v>
      </c>
    </row>
    <row r="1220" spans="1:14" ht="12.75" customHeight="1" outlineLevel="3" x14ac:dyDescent="0.3">
      <c r="A1220" s="19" t="s">
        <v>1027</v>
      </c>
      <c r="B1220" s="19" t="s">
        <v>1028</v>
      </c>
      <c r="C1220" s="18" t="s">
        <v>24</v>
      </c>
      <c r="D1220" s="18">
        <v>1</v>
      </c>
      <c r="E1220" s="18" t="s">
        <v>24</v>
      </c>
      <c r="F1220" s="20" t="str">
        <f t="shared" si="27"/>
        <v>MANUAL</v>
      </c>
      <c r="G1220" s="20">
        <f>IF($F$1220="MANUAL",$D$1220,IF($F$1220="COMPUTED",$C$1220,$E$1220))</f>
        <v>1</v>
      </c>
      <c r="H1220" s="19" t="s">
        <v>1656</v>
      </c>
      <c r="I1220" s="19" t="s">
        <v>1023</v>
      </c>
      <c r="J1220" s="19" t="s">
        <v>21</v>
      </c>
      <c r="K1220" s="19"/>
      <c r="L1220" s="19" t="s">
        <v>1001</v>
      </c>
      <c r="M1220" s="19" t="s">
        <v>3014</v>
      </c>
      <c r="N1220">
        <v>4</v>
      </c>
    </row>
    <row r="1221" spans="1:14" ht="12.75" customHeight="1" outlineLevel="3" x14ac:dyDescent="0.3">
      <c r="A1221" s="19" t="s">
        <v>1030</v>
      </c>
      <c r="B1221" s="19" t="s">
        <v>1031</v>
      </c>
      <c r="C1221" s="18" t="s">
        <v>24</v>
      </c>
      <c r="D1221" s="18">
        <v>0</v>
      </c>
      <c r="E1221" s="18" t="s">
        <v>24</v>
      </c>
      <c r="F1221" s="20" t="str">
        <f t="shared" si="27"/>
        <v>MANUAL</v>
      </c>
      <c r="G1221" s="20">
        <f>IF($F$1221="MANUAL",$D$1221,IF($F$1221="COMPUTED",$C$1221,$E$1221))</f>
        <v>0</v>
      </c>
      <c r="H1221" s="19" t="s">
        <v>1657</v>
      </c>
      <c r="I1221" s="19" t="s">
        <v>1023</v>
      </c>
      <c r="J1221" s="19" t="s">
        <v>21</v>
      </c>
      <c r="K1221" s="19"/>
      <c r="L1221" s="19" t="s">
        <v>1001</v>
      </c>
      <c r="M1221" s="19" t="s">
        <v>3015</v>
      </c>
      <c r="N1221">
        <v>4</v>
      </c>
    </row>
    <row r="1222" spans="1:14" ht="12.75" customHeight="1" outlineLevel="3" x14ac:dyDescent="0.3">
      <c r="A1222" s="19" t="s">
        <v>1033</v>
      </c>
      <c r="B1222" s="19" t="s">
        <v>1034</v>
      </c>
      <c r="C1222" s="18" t="s">
        <v>24</v>
      </c>
      <c r="D1222" s="18">
        <v>1</v>
      </c>
      <c r="E1222" s="18" t="s">
        <v>24</v>
      </c>
      <c r="F1222" s="20" t="str">
        <f t="shared" si="27"/>
        <v>MANUAL</v>
      </c>
      <c r="G1222" s="20">
        <f>IF($F$1222="MANUAL",$D$1222,IF($F$1222="COMPUTED",$C$1222,$E$1222))</f>
        <v>1</v>
      </c>
      <c r="H1222" s="19" t="s">
        <v>1658</v>
      </c>
      <c r="I1222" s="19" t="s">
        <v>1023</v>
      </c>
      <c r="J1222" s="19" t="s">
        <v>21</v>
      </c>
      <c r="K1222" s="19"/>
      <c r="L1222" s="19" t="s">
        <v>1001</v>
      </c>
      <c r="M1222" s="19" t="s">
        <v>3016</v>
      </c>
      <c r="N1222">
        <v>4</v>
      </c>
    </row>
    <row r="1223" spans="1:14" ht="12.75" customHeight="1" outlineLevel="3" x14ac:dyDescent="0.3">
      <c r="A1223" s="19" t="s">
        <v>1036</v>
      </c>
      <c r="B1223" s="19" t="s">
        <v>1037</v>
      </c>
      <c r="C1223" s="18" t="s">
        <v>24</v>
      </c>
      <c r="D1223" s="18">
        <v>0</v>
      </c>
      <c r="E1223" s="18" t="s">
        <v>24</v>
      </c>
      <c r="F1223" s="20" t="str">
        <f t="shared" si="27"/>
        <v>MANUAL</v>
      </c>
      <c r="G1223" s="20">
        <f>IF($F$1223="MANUAL",$D$1223,IF($F$1223="COMPUTED",$C$1223,$E$1223))</f>
        <v>0</v>
      </c>
      <c r="H1223" s="19" t="s">
        <v>1659</v>
      </c>
      <c r="I1223" s="19" t="s">
        <v>1023</v>
      </c>
      <c r="J1223" s="19" t="s">
        <v>21</v>
      </c>
      <c r="K1223" s="19"/>
      <c r="L1223" s="19" t="s">
        <v>1001</v>
      </c>
      <c r="M1223" s="19" t="s">
        <v>3017</v>
      </c>
      <c r="N1223">
        <v>4</v>
      </c>
    </row>
    <row r="1224" spans="1:14" ht="12.75" customHeight="1" outlineLevel="3" x14ac:dyDescent="0.3">
      <c r="A1224" s="19" t="s">
        <v>1039</v>
      </c>
      <c r="B1224" s="19" t="s">
        <v>1040</v>
      </c>
      <c r="C1224" s="18" t="s">
        <v>24</v>
      </c>
      <c r="D1224" s="18">
        <v>-1</v>
      </c>
      <c r="E1224" s="18" t="s">
        <v>24</v>
      </c>
      <c r="F1224" s="20" t="str">
        <f t="shared" si="27"/>
        <v>MANUAL</v>
      </c>
      <c r="G1224" s="20">
        <f>IF($F$1224="MANUAL",$D$1224,IF($F$1224="COMPUTED",$C$1224,$E$1224))</f>
        <v>-1</v>
      </c>
      <c r="H1224" s="19" t="s">
        <v>1660</v>
      </c>
      <c r="I1224" s="19" t="s">
        <v>1023</v>
      </c>
      <c r="J1224" s="19" t="s">
        <v>21</v>
      </c>
      <c r="K1224" s="19"/>
      <c r="L1224" s="19" t="s">
        <v>1001</v>
      </c>
      <c r="M1224" s="19" t="s">
        <v>3018</v>
      </c>
      <c r="N1224">
        <v>4</v>
      </c>
    </row>
    <row r="1225" spans="1:14" ht="12.75" customHeight="1" outlineLevel="3" x14ac:dyDescent="0.3">
      <c r="A1225" s="19" t="s">
        <v>1042</v>
      </c>
      <c r="B1225" s="19" t="s">
        <v>1043</v>
      </c>
      <c r="C1225" s="18" t="s">
        <v>24</v>
      </c>
      <c r="D1225" s="18">
        <v>0</v>
      </c>
      <c r="E1225" s="18" t="s">
        <v>24</v>
      </c>
      <c r="F1225" s="20" t="str">
        <f t="shared" si="27"/>
        <v>MANUAL</v>
      </c>
      <c r="G1225" s="20">
        <f>IF($F$1225="MANUAL",$D$1225,IF($F$1225="COMPUTED",$C$1225,$E$1225))</f>
        <v>0</v>
      </c>
      <c r="H1225" s="19" t="s">
        <v>1661</v>
      </c>
      <c r="I1225" s="19" t="s">
        <v>1023</v>
      </c>
      <c r="J1225" s="19" t="s">
        <v>21</v>
      </c>
      <c r="K1225" s="19"/>
      <c r="L1225" s="19" t="s">
        <v>1001</v>
      </c>
      <c r="M1225" s="19" t="s">
        <v>3019</v>
      </c>
      <c r="N1225">
        <v>4</v>
      </c>
    </row>
    <row r="1226" spans="1:14" ht="12.75" customHeight="1" outlineLevel="3" x14ac:dyDescent="0.3">
      <c r="A1226" s="19" t="s">
        <v>1045</v>
      </c>
      <c r="B1226" s="19" t="s">
        <v>1046</v>
      </c>
      <c r="C1226" s="18" t="s">
        <v>24</v>
      </c>
      <c r="D1226" s="18">
        <v>0</v>
      </c>
      <c r="E1226" s="18" t="s">
        <v>24</v>
      </c>
      <c r="F1226" s="20" t="str">
        <f t="shared" si="27"/>
        <v>MANUAL</v>
      </c>
      <c r="G1226" s="20">
        <f>IF($F$1226="MANUAL",$D$1226,IF($F$1226="COMPUTED",$C$1226,$E$1226))</f>
        <v>0</v>
      </c>
      <c r="H1226" s="19" t="s">
        <v>1662</v>
      </c>
      <c r="I1226" s="19" t="s">
        <v>1023</v>
      </c>
      <c r="J1226" s="19" t="s">
        <v>21</v>
      </c>
      <c r="K1226" s="19"/>
      <c r="L1226" s="19" t="s">
        <v>1001</v>
      </c>
      <c r="M1226" s="19" t="s">
        <v>3020</v>
      </c>
      <c r="N1226">
        <v>4</v>
      </c>
    </row>
    <row r="1227" spans="1:14" ht="12.75" customHeight="1" outlineLevel="2" x14ac:dyDescent="0.3">
      <c r="A1227" s="19" t="s">
        <v>1048</v>
      </c>
      <c r="B1227" s="19" t="s">
        <v>1049</v>
      </c>
      <c r="C1227" s="18" t="s">
        <v>24</v>
      </c>
      <c r="D1227" s="12" t="s">
        <v>1374</v>
      </c>
      <c r="E1227" s="12" t="s">
        <v>24</v>
      </c>
      <c r="F1227" s="18" t="s">
        <v>99</v>
      </c>
      <c r="G1227" s="20" t="str">
        <f>IF($F$1227="MANUAL",$D$1227,IF($F$1227="COMPUTED",$C$1227,$E$1227))</f>
        <v>box</v>
      </c>
      <c r="H1227" s="19" t="s">
        <v>1663</v>
      </c>
      <c r="I1227" s="19" t="s">
        <v>1049</v>
      </c>
      <c r="J1227" s="19" t="s">
        <v>21</v>
      </c>
      <c r="K1227" s="19"/>
      <c r="L1227" s="19" t="s">
        <v>72</v>
      </c>
      <c r="M1227" s="19" t="s">
        <v>3021</v>
      </c>
      <c r="N1227">
        <v>3</v>
      </c>
    </row>
    <row r="1228" spans="1:14" ht="12.75" customHeight="1" outlineLevel="3" x14ac:dyDescent="0.3">
      <c r="A1228" s="19" t="s">
        <v>1051</v>
      </c>
      <c r="B1228" s="19" t="s">
        <v>1052</v>
      </c>
      <c r="C1228" s="18" t="str">
        <f>ColorCompution!K10</f>
        <v>#0b07db</v>
      </c>
      <c r="D1228" s="12" t="s">
        <v>24</v>
      </c>
      <c r="E1228" s="12" t="s">
        <v>24</v>
      </c>
      <c r="F1228" s="18" t="s">
        <v>70</v>
      </c>
      <c r="G1228" s="20" t="str">
        <f>IF($F$1228="MANUAL",$D$1228,IF($F$1228="COMPUTED",$C$1228,$E$1228))</f>
        <v>#0b07db</v>
      </c>
      <c r="H1228" s="19" t="s">
        <v>1664</v>
      </c>
      <c r="I1228" s="19" t="s">
        <v>1054</v>
      </c>
      <c r="J1228" s="19"/>
      <c r="K1228" s="19"/>
      <c r="L1228" s="19" t="s">
        <v>72</v>
      </c>
      <c r="M1228" s="19" t="s">
        <v>3022</v>
      </c>
      <c r="N1228">
        <v>4</v>
      </c>
    </row>
    <row r="1229" spans="1:14" ht="12.75" customHeight="1" outlineLevel="3" x14ac:dyDescent="0.3">
      <c r="A1229" s="19" t="s">
        <v>1055</v>
      </c>
      <c r="B1229" s="19" t="s">
        <v>1056</v>
      </c>
      <c r="C1229" s="18" t="str">
        <f>ColorCompution!K9</f>
        <v>#0b07db</v>
      </c>
      <c r="D1229" s="12" t="s">
        <v>24</v>
      </c>
      <c r="E1229" s="12" t="s">
        <v>24</v>
      </c>
      <c r="F1229" s="18" t="s">
        <v>70</v>
      </c>
      <c r="G1229" s="20" t="str">
        <f>IF($F$1229="MANUAL",$D$1229,IF($F$1229="COMPUTED",$C$1229,$E$1229))</f>
        <v>#0b07db</v>
      </c>
      <c r="H1229" s="19" t="s">
        <v>1665</v>
      </c>
      <c r="I1229" s="19" t="s">
        <v>1054</v>
      </c>
      <c r="J1229" s="19"/>
      <c r="K1229" s="19"/>
      <c r="L1229" s="19" t="s">
        <v>72</v>
      </c>
      <c r="M1229" s="19" t="s">
        <v>3023</v>
      </c>
      <c r="N1229">
        <v>4</v>
      </c>
    </row>
    <row r="1230" spans="1:14" ht="12.75" customHeight="1" outlineLevel="3" x14ac:dyDescent="0.3">
      <c r="A1230" s="19" t="s">
        <v>1058</v>
      </c>
      <c r="B1230" s="19" t="s">
        <v>1059</v>
      </c>
      <c r="C1230" s="18" t="str">
        <f>ColorCompution!K11</f>
        <v>#07db0e</v>
      </c>
      <c r="D1230" s="12" t="s">
        <v>24</v>
      </c>
      <c r="E1230" s="12" t="s">
        <v>24</v>
      </c>
      <c r="F1230" s="18" t="s">
        <v>70</v>
      </c>
      <c r="G1230" s="20" t="str">
        <f>IF($F$1230="MANUAL",$D$1230,IF($F$1230="COMPUTED",$C$1230,$E$1230))</f>
        <v>#07db0e</v>
      </c>
      <c r="H1230" s="19" t="s">
        <v>1666</v>
      </c>
      <c r="I1230" s="19" t="s">
        <v>1054</v>
      </c>
      <c r="J1230" s="19"/>
      <c r="K1230" s="19"/>
      <c r="L1230" s="19" t="s">
        <v>72</v>
      </c>
      <c r="M1230" s="19" t="s">
        <v>3024</v>
      </c>
      <c r="N1230">
        <v>4</v>
      </c>
    </row>
    <row r="1231" spans="1:14" ht="12.75" customHeight="1" outlineLevel="1" x14ac:dyDescent="0.3">
      <c r="A1231" s="19" t="s">
        <v>358</v>
      </c>
      <c r="B1231" s="19"/>
      <c r="C1231" s="20"/>
      <c r="D1231" s="18"/>
      <c r="E1231" s="20"/>
      <c r="F1231" s="20"/>
      <c r="G1231" s="20"/>
      <c r="H1231" s="19" t="s">
        <v>433</v>
      </c>
      <c r="I1231" s="19"/>
      <c r="J1231" s="19" t="s">
        <v>21</v>
      </c>
      <c r="K1231" s="19" t="s">
        <v>1824</v>
      </c>
      <c r="L1231" s="19" t="s">
        <v>77</v>
      </c>
      <c r="M1231" s="19" t="s">
        <v>3025</v>
      </c>
      <c r="N1231">
        <v>2</v>
      </c>
    </row>
    <row r="1232" spans="1:14" ht="12.75" customHeight="1" outlineLevel="1" x14ac:dyDescent="0.3">
      <c r="A1232" s="19" t="s">
        <v>360</v>
      </c>
      <c r="B1232" s="19"/>
      <c r="C1232" s="20"/>
      <c r="D1232" s="18"/>
      <c r="E1232" s="20"/>
      <c r="F1232" s="20"/>
      <c r="G1232" s="20"/>
      <c r="H1232" s="19" t="s">
        <v>434</v>
      </c>
      <c r="I1232" s="19"/>
      <c r="J1232" s="19" t="s">
        <v>21</v>
      </c>
      <c r="K1232" s="19" t="s">
        <v>1824</v>
      </c>
      <c r="L1232" s="19" t="s">
        <v>77</v>
      </c>
      <c r="M1232" s="19" t="s">
        <v>3026</v>
      </c>
      <c r="N1232">
        <v>2</v>
      </c>
    </row>
    <row r="1233" spans="1:14" ht="12.75" customHeight="1" outlineLevel="2" x14ac:dyDescent="0.3">
      <c r="A1233" s="19" t="s">
        <v>257</v>
      </c>
      <c r="B1233" s="19" t="s">
        <v>258</v>
      </c>
      <c r="C1233" s="18">
        <f>mass_COMP25_MGO</f>
        <v>26700</v>
      </c>
      <c r="D1233" s="18" t="s">
        <v>24</v>
      </c>
      <c r="E1233" s="18" t="s">
        <v>24</v>
      </c>
      <c r="F1233" s="18" t="s">
        <v>70</v>
      </c>
      <c r="G1233" s="20">
        <f>IF($F$1233="MANUAL",$D$1233,IF($F$1233="COMPUTED",$C$1233,$E$1233))</f>
        <v>26700</v>
      </c>
      <c r="H1233" s="19" t="s">
        <v>435</v>
      </c>
      <c r="I1233" s="19" t="s">
        <v>37</v>
      </c>
      <c r="J1233" s="19"/>
      <c r="K1233" s="19"/>
      <c r="L1233" s="19" t="s">
        <v>72</v>
      </c>
      <c r="M1233" s="19" t="s">
        <v>3027</v>
      </c>
      <c r="N1233">
        <v>3</v>
      </c>
    </row>
    <row r="1234" spans="1:14" ht="12.75" customHeight="1" outlineLevel="2" x14ac:dyDescent="0.3">
      <c r="A1234" s="19" t="s">
        <v>259</v>
      </c>
      <c r="B1234" s="19" t="s">
        <v>260</v>
      </c>
      <c r="C1234" s="18">
        <f>mass_COMP25_MeOH</f>
        <v>26700</v>
      </c>
      <c r="D1234" s="18" t="s">
        <v>24</v>
      </c>
      <c r="E1234" s="18" t="s">
        <v>24</v>
      </c>
      <c r="F1234" s="18" t="s">
        <v>70</v>
      </c>
      <c r="G1234" s="20">
        <f>IF($F$1234="MANUAL",$D$1234,IF($F$1234="COMPUTED",$C$1234,$E$1234))</f>
        <v>26700</v>
      </c>
      <c r="H1234" s="19" t="s">
        <v>436</v>
      </c>
      <c r="I1234" s="19" t="s">
        <v>37</v>
      </c>
      <c r="J1234" s="19"/>
      <c r="K1234" s="19"/>
      <c r="L1234" s="19" t="s">
        <v>72</v>
      </c>
      <c r="M1234" s="19" t="s">
        <v>3028</v>
      </c>
      <c r="N1234">
        <v>3</v>
      </c>
    </row>
    <row r="1235" spans="1:14" ht="12.75" customHeight="1" outlineLevel="2" x14ac:dyDescent="0.3">
      <c r="A1235" s="19" t="s">
        <v>835</v>
      </c>
      <c r="B1235" s="19" t="s">
        <v>836</v>
      </c>
      <c r="C1235" s="18">
        <f>'Calculations - tank arrangement'!AA49</f>
        <v>19918.60465116279</v>
      </c>
      <c r="D1235" s="18" t="s">
        <v>24</v>
      </c>
      <c r="E1235" s="18" t="s">
        <v>24</v>
      </c>
      <c r="F1235" s="18" t="s">
        <v>70</v>
      </c>
      <c r="G1235" s="20">
        <f>IF($F$1235="MANUAL",$D$1235,IF($F$1235="COMPUTED",$C$1235,$E$1235))</f>
        <v>19918.60465116279</v>
      </c>
      <c r="H1235" s="19" t="s">
        <v>935</v>
      </c>
      <c r="I1235" s="19" t="s">
        <v>37</v>
      </c>
      <c r="J1235" s="19"/>
      <c r="K1235" s="19"/>
      <c r="L1235" s="19" t="s">
        <v>72</v>
      </c>
      <c r="M1235" s="19" t="s">
        <v>3029</v>
      </c>
      <c r="N1235">
        <v>3</v>
      </c>
    </row>
    <row r="1236" spans="1:14" ht="12.75" customHeight="1" outlineLevel="2" x14ac:dyDescent="0.3">
      <c r="A1236" s="19" t="s">
        <v>639</v>
      </c>
      <c r="B1236" s="19" t="s">
        <v>640</v>
      </c>
      <c r="C1236" s="18">
        <v>26700</v>
      </c>
      <c r="D1236" s="18" t="s">
        <v>24</v>
      </c>
      <c r="E1236" s="18" t="s">
        <v>24</v>
      </c>
      <c r="F1236" s="18" t="s">
        <v>70</v>
      </c>
      <c r="G1236" s="20">
        <f>IF($F$1236="MANUAL",$D$1236,IF($F$1236="COMPUTED",$C$1236,$E$1236))</f>
        <v>26700</v>
      </c>
      <c r="H1236" s="19" t="s">
        <v>691</v>
      </c>
      <c r="I1236" s="19" t="s">
        <v>636</v>
      </c>
      <c r="J1236" s="19"/>
      <c r="K1236" s="19"/>
      <c r="L1236" s="19" t="s">
        <v>72</v>
      </c>
      <c r="M1236" s="19" t="s">
        <v>3030</v>
      </c>
      <c r="N1236">
        <v>3</v>
      </c>
    </row>
    <row r="1237" spans="1:14" ht="12.75" customHeight="1" outlineLevel="2" x14ac:dyDescent="0.3">
      <c r="A1237" s="19" t="s">
        <v>641</v>
      </c>
      <c r="B1237" s="19" t="s">
        <v>642</v>
      </c>
      <c r="C1237" s="18">
        <v>26700</v>
      </c>
      <c r="D1237" s="18" t="s">
        <v>24</v>
      </c>
      <c r="E1237" s="18" t="s">
        <v>24</v>
      </c>
      <c r="F1237" s="18" t="s">
        <v>70</v>
      </c>
      <c r="G1237" s="20">
        <f>IF($F$1237="MANUAL",$D$1237,IF($F$1237="COMPUTED",$C$1237,$E$1237))</f>
        <v>26700</v>
      </c>
      <c r="H1237" s="19" t="s">
        <v>692</v>
      </c>
      <c r="I1237" s="19" t="s">
        <v>636</v>
      </c>
      <c r="J1237" s="19"/>
      <c r="K1237" s="19"/>
      <c r="L1237" s="19" t="s">
        <v>72</v>
      </c>
      <c r="M1237" s="19" t="s">
        <v>3031</v>
      </c>
      <c r="N1237">
        <v>3</v>
      </c>
    </row>
    <row r="1238" spans="1:14" ht="12.75" customHeight="1" outlineLevel="2" x14ac:dyDescent="0.3">
      <c r="A1238" s="19" t="s">
        <v>820</v>
      </c>
      <c r="B1238" s="19" t="s">
        <v>821</v>
      </c>
      <c r="C1238" s="18">
        <v>19918.599999999999</v>
      </c>
      <c r="D1238" s="18" t="s">
        <v>24</v>
      </c>
      <c r="E1238" s="18" t="s">
        <v>24</v>
      </c>
      <c r="F1238" s="18" t="s">
        <v>70</v>
      </c>
      <c r="G1238" s="20">
        <f>IF($F$1238="MANUAL",$D$1238,IF($F$1238="COMPUTED",$C$1238,$E$1238))</f>
        <v>19918.599999999999</v>
      </c>
      <c r="H1238" s="19" t="s">
        <v>936</v>
      </c>
      <c r="I1238" s="19" t="s">
        <v>636</v>
      </c>
      <c r="J1238" s="19"/>
      <c r="K1238" s="19"/>
      <c r="L1238" s="19" t="s">
        <v>72</v>
      </c>
      <c r="M1238" s="19" t="s">
        <v>3032</v>
      </c>
      <c r="N1238">
        <v>3</v>
      </c>
    </row>
    <row r="1239" spans="1:14" ht="12.75" customHeight="1" x14ac:dyDescent="0.3">
      <c r="A1239" s="19" t="s">
        <v>437</v>
      </c>
      <c r="B1239" s="19" t="s">
        <v>438</v>
      </c>
      <c r="C1239" s="20"/>
      <c r="D1239" s="20"/>
      <c r="E1239" s="20"/>
      <c r="F1239" s="20"/>
      <c r="G1239" s="20"/>
      <c r="H1239" s="19" t="s">
        <v>438</v>
      </c>
      <c r="I1239" s="19"/>
      <c r="J1239" s="19" t="s">
        <v>21</v>
      </c>
      <c r="K1239" s="19" t="s">
        <v>54</v>
      </c>
      <c r="L1239" s="19" t="s">
        <v>67</v>
      </c>
      <c r="M1239" s="19" t="s">
        <v>3033</v>
      </c>
      <c r="N1239">
        <v>1</v>
      </c>
    </row>
    <row r="1240" spans="1:14" ht="12.75" customHeight="1" outlineLevel="1" x14ac:dyDescent="0.3">
      <c r="A1240" s="19" t="s">
        <v>38</v>
      </c>
      <c r="B1240" s="19" t="s">
        <v>39</v>
      </c>
      <c r="C1240" s="18" t="s">
        <v>24</v>
      </c>
      <c r="D1240" s="18">
        <v>0</v>
      </c>
      <c r="E1240" s="18" t="s">
        <v>24</v>
      </c>
      <c r="F1240" s="18" t="s">
        <v>99</v>
      </c>
      <c r="G1240" s="20">
        <f>IF($F$1240="MANUAL",$D$1240,IF($F$1240="COMPUTED",$C$1240,$E$1240))</f>
        <v>0</v>
      </c>
      <c r="H1240" s="19" t="s">
        <v>1667</v>
      </c>
      <c r="I1240" s="19" t="s">
        <v>40</v>
      </c>
      <c r="J1240" s="19" t="s">
        <v>21</v>
      </c>
      <c r="K1240" s="19"/>
      <c r="L1240" s="19" t="s">
        <v>72</v>
      </c>
      <c r="M1240" s="19" t="s">
        <v>3034</v>
      </c>
      <c r="N1240">
        <v>2</v>
      </c>
    </row>
    <row r="1241" spans="1:14" ht="12.75" customHeight="1" outlineLevel="1" x14ac:dyDescent="0.3">
      <c r="A1241" s="19" t="s">
        <v>352</v>
      </c>
      <c r="B1241" s="19" t="s">
        <v>353</v>
      </c>
      <c r="C1241" s="18" t="s">
        <v>24</v>
      </c>
      <c r="D1241" s="18">
        <v>30</v>
      </c>
      <c r="E1241" s="18" t="s">
        <v>24</v>
      </c>
      <c r="F1241" s="18" t="s">
        <v>99</v>
      </c>
      <c r="G1241" s="20">
        <f>IF($F$1241="MANUAL",$D$1241,IF($F$1241="COMPUTED",$C$1241,$E$1241))</f>
        <v>30</v>
      </c>
      <c r="H1241" s="19" t="s">
        <v>439</v>
      </c>
      <c r="I1241" s="19" t="s">
        <v>355</v>
      </c>
      <c r="J1241" s="19" t="s">
        <v>21</v>
      </c>
      <c r="K1241" s="19"/>
      <c r="L1241" s="19" t="s">
        <v>72</v>
      </c>
      <c r="M1241" s="19" t="s">
        <v>3035</v>
      </c>
      <c r="N1241">
        <v>2</v>
      </c>
    </row>
    <row r="1242" spans="1:14" ht="12.75" customHeight="1" outlineLevel="1" x14ac:dyDescent="0.3">
      <c r="A1242" s="19" t="s">
        <v>68</v>
      </c>
      <c r="B1242" s="19"/>
      <c r="C1242" s="20"/>
      <c r="D1242" s="20"/>
      <c r="E1242" s="20"/>
      <c r="F1242" s="20"/>
      <c r="G1242" s="20"/>
      <c r="H1242" s="19"/>
      <c r="I1242" s="19"/>
      <c r="J1242" s="19"/>
      <c r="K1242" s="19"/>
      <c r="L1242" s="19" t="s">
        <v>69</v>
      </c>
      <c r="M1242" s="19" t="s">
        <v>3036</v>
      </c>
      <c r="N1242">
        <v>2</v>
      </c>
    </row>
    <row r="1243" spans="1:14" ht="12.75" customHeight="1" outlineLevel="2" x14ac:dyDescent="0.3">
      <c r="A1243" s="19" t="s">
        <v>51</v>
      </c>
      <c r="B1243" s="19" t="s">
        <v>23</v>
      </c>
      <c r="C1243" s="18" t="s">
        <v>24</v>
      </c>
      <c r="D1243" s="18">
        <v>8</v>
      </c>
      <c r="E1243" s="18" t="s">
        <v>24</v>
      </c>
      <c r="F1243" s="18" t="s">
        <v>99</v>
      </c>
      <c r="G1243" s="20">
        <f>IF($F$1243="MANUAL",$D$1243,IF($F$1243="COMPUTED",$C$1243,$E$1243))</f>
        <v>8</v>
      </c>
      <c r="H1243" s="19" t="s">
        <v>440</v>
      </c>
      <c r="I1243" s="19" t="s">
        <v>25</v>
      </c>
      <c r="J1243" s="19" t="s">
        <v>21</v>
      </c>
      <c r="K1243" s="19"/>
      <c r="L1243" s="19" t="s">
        <v>72</v>
      </c>
      <c r="M1243" s="19" t="s">
        <v>3037</v>
      </c>
      <c r="N1243">
        <v>3</v>
      </c>
    </row>
    <row r="1244" spans="1:14" ht="12.75" customHeight="1" outlineLevel="2" x14ac:dyDescent="0.3">
      <c r="A1244" s="19" t="s">
        <v>52</v>
      </c>
      <c r="B1244" s="19" t="s">
        <v>26</v>
      </c>
      <c r="C1244" s="18" t="s">
        <v>24</v>
      </c>
      <c r="D1244" s="18">
        <v>-5</v>
      </c>
      <c r="E1244" s="18" t="s">
        <v>24</v>
      </c>
      <c r="F1244" s="18" t="s">
        <v>99</v>
      </c>
      <c r="G1244" s="20">
        <f>IF($F$1244="MANUAL",$D$1244,IF($F$1244="COMPUTED",$C$1244,$E$1244))</f>
        <v>-5</v>
      </c>
      <c r="H1244" s="19" t="s">
        <v>441</v>
      </c>
      <c r="I1244" s="19" t="s">
        <v>27</v>
      </c>
      <c r="J1244" s="19" t="s">
        <v>21</v>
      </c>
      <c r="K1244" s="19"/>
      <c r="L1244" s="19" t="s">
        <v>72</v>
      </c>
      <c r="M1244" s="19" t="s">
        <v>3038</v>
      </c>
      <c r="N1244">
        <v>3</v>
      </c>
    </row>
    <row r="1245" spans="1:14" ht="12.75" customHeight="1" outlineLevel="2" x14ac:dyDescent="0.3">
      <c r="A1245" s="19" t="s">
        <v>753</v>
      </c>
      <c r="B1245" s="19" t="s">
        <v>754</v>
      </c>
      <c r="C1245" s="18" t="s">
        <v>24</v>
      </c>
      <c r="D1245" s="18">
        <v>1.8</v>
      </c>
      <c r="E1245" s="18" t="s">
        <v>24</v>
      </c>
      <c r="F1245" s="18" t="s">
        <v>99</v>
      </c>
      <c r="G1245" s="20">
        <f>IF($F$1245="MANUAL",$D$1245,IF($F$1245="COMPUTED",$C$1245,$E$1245))</f>
        <v>1.8</v>
      </c>
      <c r="H1245" s="19" t="s">
        <v>766</v>
      </c>
      <c r="I1245" s="19" t="s">
        <v>756</v>
      </c>
      <c r="J1245" s="19" t="s">
        <v>21</v>
      </c>
      <c r="K1245" s="19"/>
      <c r="L1245" s="19" t="s">
        <v>72</v>
      </c>
      <c r="M1245" s="19" t="s">
        <v>3039</v>
      </c>
      <c r="N1245">
        <v>3</v>
      </c>
    </row>
    <row r="1246" spans="1:14" ht="12.75" customHeight="1" outlineLevel="3" x14ac:dyDescent="0.3">
      <c r="A1246" s="19" t="s">
        <v>711</v>
      </c>
      <c r="B1246" s="19" t="s">
        <v>241</v>
      </c>
      <c r="C1246" s="18">
        <f>CoG_z26_MGO</f>
        <v>1.8</v>
      </c>
      <c r="D1246" s="18">
        <v>1.8740000000000001</v>
      </c>
      <c r="E1246" s="18" t="s">
        <v>24</v>
      </c>
      <c r="F1246" s="18" t="s">
        <v>70</v>
      </c>
      <c r="G1246" s="20">
        <f>IF($F$1246="MANUAL",$D$1246,IF($F$1246="COMPUTED",$C$1246,$E$1246))</f>
        <v>1.8</v>
      </c>
      <c r="H1246" s="19" t="s">
        <v>791</v>
      </c>
      <c r="I1246" s="19" t="s">
        <v>29</v>
      </c>
      <c r="J1246" s="19"/>
      <c r="K1246" s="19"/>
      <c r="L1246" s="19" t="s">
        <v>72</v>
      </c>
      <c r="M1246" s="19" t="s">
        <v>3040</v>
      </c>
      <c r="N1246">
        <v>4</v>
      </c>
    </row>
    <row r="1247" spans="1:14" ht="12.75" customHeight="1" outlineLevel="3" x14ac:dyDescent="0.3">
      <c r="A1247" s="19" t="s">
        <v>713</v>
      </c>
      <c r="B1247" s="19" t="s">
        <v>243</v>
      </c>
      <c r="C1247" s="18">
        <f>CoG_z26_MeOH</f>
        <v>1.8</v>
      </c>
      <c r="D1247" s="18">
        <v>1.8740000000000001</v>
      </c>
      <c r="E1247" s="18" t="s">
        <v>24</v>
      </c>
      <c r="F1247" s="18" t="s">
        <v>70</v>
      </c>
      <c r="G1247" s="20">
        <f>IF($F$1247="MANUAL",$D$1247,IF($F$1247="COMPUTED",$C$1247,$E$1247))</f>
        <v>1.8</v>
      </c>
      <c r="H1247" s="19" t="s">
        <v>792</v>
      </c>
      <c r="I1247" s="19" t="s">
        <v>29</v>
      </c>
      <c r="J1247" s="19"/>
      <c r="K1247" s="19"/>
      <c r="L1247" s="19" t="s">
        <v>72</v>
      </c>
      <c r="M1247" s="19" t="s">
        <v>3041</v>
      </c>
      <c r="N1247">
        <v>4</v>
      </c>
    </row>
    <row r="1248" spans="1:14" ht="12.75" customHeight="1" outlineLevel="3" x14ac:dyDescent="0.3">
      <c r="A1248" s="19" t="s">
        <v>817</v>
      </c>
      <c r="B1248" s="19" t="s">
        <v>818</v>
      </c>
      <c r="C1248" s="18">
        <f>CoG_z26_FullMeOH</f>
        <v>1.8753064798598951</v>
      </c>
      <c r="D1248" s="18" t="s">
        <v>24</v>
      </c>
      <c r="E1248" s="18" t="s">
        <v>24</v>
      </c>
      <c r="F1248" s="18" t="s">
        <v>70</v>
      </c>
      <c r="G1248" s="20">
        <f>IF($F$1248="MANUAL",$D$1248,IF($F$1248="COMPUTED",$C$1248,$E$1248))</f>
        <v>1.8753064798598951</v>
      </c>
      <c r="H1248" s="19" t="s">
        <v>937</v>
      </c>
      <c r="I1248" s="19" t="s">
        <v>29</v>
      </c>
      <c r="J1248" s="19"/>
      <c r="K1248" s="19"/>
      <c r="L1248" s="19" t="s">
        <v>72</v>
      </c>
      <c r="M1248" s="19" t="s">
        <v>3042</v>
      </c>
      <c r="N1248">
        <v>4</v>
      </c>
    </row>
    <row r="1249" spans="1:14" ht="12.75" customHeight="1" outlineLevel="1" x14ac:dyDescent="0.3">
      <c r="A1249" s="19" t="s">
        <v>994</v>
      </c>
      <c r="B1249" s="19"/>
      <c r="C1249" s="20"/>
      <c r="D1249" s="20"/>
      <c r="E1249" s="20"/>
      <c r="F1249" s="20"/>
      <c r="G1249" s="20"/>
      <c r="H1249" s="19"/>
      <c r="I1249" s="19"/>
      <c r="J1249" s="19"/>
      <c r="K1249" s="19"/>
      <c r="L1249" s="19" t="s">
        <v>69</v>
      </c>
      <c r="M1249" s="19" t="s">
        <v>3043</v>
      </c>
      <c r="N1249">
        <v>2</v>
      </c>
    </row>
    <row r="1250" spans="1:14" ht="12.75" customHeight="1" outlineLevel="2" x14ac:dyDescent="0.3">
      <c r="A1250" s="19" t="s">
        <v>1919</v>
      </c>
      <c r="B1250" s="19" t="s">
        <v>995</v>
      </c>
      <c r="C1250" s="20"/>
      <c r="D1250" s="19"/>
      <c r="E1250" s="19"/>
      <c r="F1250" s="18" t="s">
        <v>99</v>
      </c>
      <c r="G1250" s="20"/>
      <c r="H1250" s="19" t="s">
        <v>1668</v>
      </c>
      <c r="I1250" s="19" t="s">
        <v>995</v>
      </c>
      <c r="J1250" s="19" t="s">
        <v>21</v>
      </c>
      <c r="K1250" s="19"/>
      <c r="L1250" s="19" t="s">
        <v>997</v>
      </c>
      <c r="M1250" s="19" t="s">
        <v>3044</v>
      </c>
      <c r="N1250">
        <v>3</v>
      </c>
    </row>
    <row r="1251" spans="1:14" ht="12.75" customHeight="1" outlineLevel="3" x14ac:dyDescent="0.3">
      <c r="A1251" s="19" t="s">
        <v>998</v>
      </c>
      <c r="B1251" s="19" t="s">
        <v>999</v>
      </c>
      <c r="C1251" s="18" t="s">
        <v>24</v>
      </c>
      <c r="D1251" s="18">
        <v>8</v>
      </c>
      <c r="E1251" s="18" t="s">
        <v>24</v>
      </c>
      <c r="F1251" s="20" t="str">
        <f>$F$1250</f>
        <v>MANUAL</v>
      </c>
      <c r="G1251" s="20">
        <f>IF($F$1251="MANUAL",$D$1251,IF($F$1251="COMPUTED",$C$1251,$E$1251))</f>
        <v>8</v>
      </c>
      <c r="H1251" s="19" t="s">
        <v>1669</v>
      </c>
      <c r="I1251" s="19" t="s">
        <v>1921</v>
      </c>
      <c r="J1251" s="19" t="s">
        <v>21</v>
      </c>
      <c r="K1251" s="19"/>
      <c r="L1251" s="19" t="s">
        <v>1001</v>
      </c>
      <c r="M1251" s="19" t="s">
        <v>3045</v>
      </c>
      <c r="N1251">
        <v>4</v>
      </c>
    </row>
    <row r="1252" spans="1:14" ht="12.75" customHeight="1" outlineLevel="3" x14ac:dyDescent="0.3">
      <c r="A1252" s="19" t="s">
        <v>1002</v>
      </c>
      <c r="B1252" s="19" t="s">
        <v>1003</v>
      </c>
      <c r="C1252" s="18" t="s">
        <v>24</v>
      </c>
      <c r="D1252" s="18">
        <v>-5</v>
      </c>
      <c r="E1252" s="18" t="s">
        <v>24</v>
      </c>
      <c r="F1252" s="20" t="str">
        <f>$F$1250</f>
        <v>MANUAL</v>
      </c>
      <c r="G1252" s="20">
        <f>IF($F$1252="MANUAL",$D$1252,IF($F$1252="COMPUTED",$C$1252,$E$1252))</f>
        <v>-5</v>
      </c>
      <c r="H1252" s="19" t="s">
        <v>1670</v>
      </c>
      <c r="I1252" s="19" t="s">
        <v>1923</v>
      </c>
      <c r="J1252" s="19" t="s">
        <v>21</v>
      </c>
      <c r="K1252" s="19"/>
      <c r="L1252" s="19" t="s">
        <v>1001</v>
      </c>
      <c r="M1252" s="19" t="s">
        <v>3046</v>
      </c>
      <c r="N1252">
        <v>4</v>
      </c>
    </row>
    <row r="1253" spans="1:14" ht="12.75" customHeight="1" outlineLevel="3" x14ac:dyDescent="0.3">
      <c r="A1253" s="19" t="s">
        <v>1005</v>
      </c>
      <c r="B1253" s="19" t="s">
        <v>1006</v>
      </c>
      <c r="C1253" s="18" t="s">
        <v>24</v>
      </c>
      <c r="D1253" s="18">
        <v>1.8</v>
      </c>
      <c r="E1253" s="18" t="s">
        <v>24</v>
      </c>
      <c r="F1253" s="20" t="str">
        <f>$F$1250</f>
        <v>MANUAL</v>
      </c>
      <c r="G1253" s="20">
        <f>IF($F$1253="MANUAL",$D$1253,IF($F$1253="COMPUTED",$C$1253,$E$1253))</f>
        <v>1.8</v>
      </c>
      <c r="H1253" s="19" t="s">
        <v>1671</v>
      </c>
      <c r="I1253" s="19" t="s">
        <v>1925</v>
      </c>
      <c r="J1253" s="19" t="s">
        <v>21</v>
      </c>
      <c r="K1253" s="19"/>
      <c r="L1253" s="19" t="s">
        <v>1001</v>
      </c>
      <c r="M1253" s="19" t="s">
        <v>3047</v>
      </c>
      <c r="N1253">
        <v>4</v>
      </c>
    </row>
    <row r="1254" spans="1:14" ht="12.75" customHeight="1" outlineLevel="2" x14ac:dyDescent="0.3">
      <c r="A1254" s="19" t="s">
        <v>1008</v>
      </c>
      <c r="B1254" s="19" t="s">
        <v>1009</v>
      </c>
      <c r="C1254" s="18" t="s">
        <v>24</v>
      </c>
      <c r="D1254" s="18">
        <v>3</v>
      </c>
      <c r="E1254" s="18" t="s">
        <v>24</v>
      </c>
      <c r="F1254" s="18" t="s">
        <v>99</v>
      </c>
      <c r="G1254" s="20">
        <f>IF($F$1254="MANUAL",$D$1254,IF($F$1254="COMPUTED",$C$1254,$E$1254))</f>
        <v>3</v>
      </c>
      <c r="H1254" s="19" t="s">
        <v>1672</v>
      </c>
      <c r="I1254" s="19" t="s">
        <v>1011</v>
      </c>
      <c r="J1254" s="19" t="s">
        <v>21</v>
      </c>
      <c r="K1254" s="19"/>
      <c r="L1254" s="19" t="s">
        <v>72</v>
      </c>
      <c r="M1254" s="19" t="s">
        <v>3048</v>
      </c>
      <c r="N1254">
        <v>3</v>
      </c>
    </row>
    <row r="1255" spans="1:14" ht="12.75" customHeight="1" outlineLevel="2" x14ac:dyDescent="0.3">
      <c r="A1255" s="19" t="s">
        <v>1012</v>
      </c>
      <c r="B1255" s="19" t="s">
        <v>1013</v>
      </c>
      <c r="C1255" s="18" t="s">
        <v>24</v>
      </c>
      <c r="D1255" s="18">
        <v>2.8</v>
      </c>
      <c r="E1255" s="18" t="s">
        <v>24</v>
      </c>
      <c r="F1255" s="18" t="s">
        <v>99</v>
      </c>
      <c r="G1255" s="20">
        <f>IF($F$1255="MANUAL",$D$1255,IF($F$1255="COMPUTED",$C$1255,$E$1255))</f>
        <v>2.8</v>
      </c>
      <c r="H1255" s="19" t="s">
        <v>1673</v>
      </c>
      <c r="I1255" s="19" t="s">
        <v>1015</v>
      </c>
      <c r="J1255" s="19" t="s">
        <v>21</v>
      </c>
      <c r="K1255" s="19"/>
      <c r="L1255" s="19" t="s">
        <v>72</v>
      </c>
      <c r="M1255" s="19" t="s">
        <v>3049</v>
      </c>
      <c r="N1255">
        <v>3</v>
      </c>
    </row>
    <row r="1256" spans="1:14" ht="12.75" customHeight="1" outlineLevel="2" x14ac:dyDescent="0.3">
      <c r="A1256" s="19" t="s">
        <v>989</v>
      </c>
      <c r="B1256" s="19" t="s">
        <v>32</v>
      </c>
      <c r="C1256" s="18" t="s">
        <v>24</v>
      </c>
      <c r="D1256" s="18">
        <v>6</v>
      </c>
      <c r="E1256" s="18" t="s">
        <v>24</v>
      </c>
      <c r="F1256" s="18" t="s">
        <v>99</v>
      </c>
      <c r="G1256" s="20">
        <f>IF($F$1256="MANUAL",$D$1256,IF($F$1256="COMPUTED",$C$1256,$E$1256))</f>
        <v>6</v>
      </c>
      <c r="H1256" s="19" t="s">
        <v>1674</v>
      </c>
      <c r="I1256" s="19" t="s">
        <v>33</v>
      </c>
      <c r="J1256" s="19" t="s">
        <v>21</v>
      </c>
      <c r="K1256" s="19"/>
      <c r="L1256" s="19" t="s">
        <v>72</v>
      </c>
      <c r="M1256" s="19" t="s">
        <v>3050</v>
      </c>
      <c r="N1256">
        <v>3</v>
      </c>
    </row>
    <row r="1257" spans="1:14" ht="12.75" customHeight="1" outlineLevel="2" x14ac:dyDescent="0.3">
      <c r="A1257" s="19" t="s">
        <v>1017</v>
      </c>
      <c r="B1257" s="19" t="s">
        <v>1018</v>
      </c>
      <c r="C1257" s="20"/>
      <c r="D1257" s="19"/>
      <c r="E1257" s="19"/>
      <c r="F1257" s="18" t="s">
        <v>99</v>
      </c>
      <c r="G1257" s="20"/>
      <c r="H1257" s="19" t="s">
        <v>1675</v>
      </c>
      <c r="I1257" s="19" t="s">
        <v>1018</v>
      </c>
      <c r="J1257" s="19" t="s">
        <v>21</v>
      </c>
      <c r="K1257" s="19"/>
      <c r="L1257" s="19" t="s">
        <v>997</v>
      </c>
      <c r="M1257" s="19" t="s">
        <v>3051</v>
      </c>
      <c r="N1257">
        <v>3</v>
      </c>
    </row>
    <row r="1258" spans="1:14" ht="12.75" customHeight="1" outlineLevel="3" x14ac:dyDescent="0.3">
      <c r="A1258" s="19" t="s">
        <v>1020</v>
      </c>
      <c r="B1258" s="19" t="s">
        <v>1021</v>
      </c>
      <c r="C1258" s="18" t="s">
        <v>24</v>
      </c>
      <c r="D1258" s="18">
        <v>0</v>
      </c>
      <c r="E1258" s="18" t="s">
        <v>24</v>
      </c>
      <c r="F1258" s="20" t="str">
        <f t="shared" ref="F1258:F1266" si="28">$F$1257</f>
        <v>MANUAL</v>
      </c>
      <c r="G1258" s="20">
        <f>IF($F$1258="MANUAL",$D$1258,IF($F$1258="COMPUTED",$C$1258,$E$1258))</f>
        <v>0</v>
      </c>
      <c r="H1258" s="19" t="s">
        <v>1676</v>
      </c>
      <c r="I1258" s="19" t="s">
        <v>1023</v>
      </c>
      <c r="J1258" s="19" t="s">
        <v>21</v>
      </c>
      <c r="K1258" s="19"/>
      <c r="L1258" s="19" t="s">
        <v>1001</v>
      </c>
      <c r="M1258" s="19" t="s">
        <v>3052</v>
      </c>
      <c r="N1258">
        <v>4</v>
      </c>
    </row>
    <row r="1259" spans="1:14" ht="12.75" customHeight="1" outlineLevel="3" x14ac:dyDescent="0.3">
      <c r="A1259" s="19" t="s">
        <v>1024</v>
      </c>
      <c r="B1259" s="19" t="s">
        <v>1025</v>
      </c>
      <c r="C1259" s="18" t="s">
        <v>24</v>
      </c>
      <c r="D1259" s="18">
        <v>0</v>
      </c>
      <c r="E1259" s="18" t="s">
        <v>24</v>
      </c>
      <c r="F1259" s="20" t="str">
        <f t="shared" si="28"/>
        <v>MANUAL</v>
      </c>
      <c r="G1259" s="20">
        <f>IF($F$1259="MANUAL",$D$1259,IF($F$1259="COMPUTED",$C$1259,$E$1259))</f>
        <v>0</v>
      </c>
      <c r="H1259" s="19" t="s">
        <v>1677</v>
      </c>
      <c r="I1259" s="19" t="s">
        <v>1023</v>
      </c>
      <c r="J1259" s="19" t="s">
        <v>21</v>
      </c>
      <c r="K1259" s="19"/>
      <c r="L1259" s="19" t="s">
        <v>1001</v>
      </c>
      <c r="M1259" s="19" t="s">
        <v>3053</v>
      </c>
      <c r="N1259">
        <v>4</v>
      </c>
    </row>
    <row r="1260" spans="1:14" ht="12.75" customHeight="1" outlineLevel="3" x14ac:dyDescent="0.3">
      <c r="A1260" s="19" t="s">
        <v>1027</v>
      </c>
      <c r="B1260" s="19" t="s">
        <v>1028</v>
      </c>
      <c r="C1260" s="18" t="s">
        <v>24</v>
      </c>
      <c r="D1260" s="18">
        <v>1</v>
      </c>
      <c r="E1260" s="18" t="s">
        <v>24</v>
      </c>
      <c r="F1260" s="20" t="str">
        <f t="shared" si="28"/>
        <v>MANUAL</v>
      </c>
      <c r="G1260" s="20">
        <f>IF($F$1260="MANUAL",$D$1260,IF($F$1260="COMPUTED",$C$1260,$E$1260))</f>
        <v>1</v>
      </c>
      <c r="H1260" s="19" t="s">
        <v>1678</v>
      </c>
      <c r="I1260" s="19" t="s">
        <v>1023</v>
      </c>
      <c r="J1260" s="19" t="s">
        <v>21</v>
      </c>
      <c r="K1260" s="19"/>
      <c r="L1260" s="19" t="s">
        <v>1001</v>
      </c>
      <c r="M1260" s="19" t="s">
        <v>3054</v>
      </c>
      <c r="N1260">
        <v>4</v>
      </c>
    </row>
    <row r="1261" spans="1:14" ht="12.75" customHeight="1" outlineLevel="3" x14ac:dyDescent="0.3">
      <c r="A1261" s="19" t="s">
        <v>1030</v>
      </c>
      <c r="B1261" s="19" t="s">
        <v>1031</v>
      </c>
      <c r="C1261" s="18" t="s">
        <v>24</v>
      </c>
      <c r="D1261" s="18">
        <v>0</v>
      </c>
      <c r="E1261" s="18" t="s">
        <v>24</v>
      </c>
      <c r="F1261" s="20" t="str">
        <f t="shared" si="28"/>
        <v>MANUAL</v>
      </c>
      <c r="G1261" s="20">
        <f>IF($F$1261="MANUAL",$D$1261,IF($F$1261="COMPUTED",$C$1261,$E$1261))</f>
        <v>0</v>
      </c>
      <c r="H1261" s="19" t="s">
        <v>1679</v>
      </c>
      <c r="I1261" s="19" t="s">
        <v>1023</v>
      </c>
      <c r="J1261" s="19" t="s">
        <v>21</v>
      </c>
      <c r="K1261" s="19"/>
      <c r="L1261" s="19" t="s">
        <v>1001</v>
      </c>
      <c r="M1261" s="19" t="s">
        <v>3055</v>
      </c>
      <c r="N1261">
        <v>4</v>
      </c>
    </row>
    <row r="1262" spans="1:14" ht="12.75" customHeight="1" outlineLevel="3" x14ac:dyDescent="0.3">
      <c r="A1262" s="19" t="s">
        <v>1033</v>
      </c>
      <c r="B1262" s="19" t="s">
        <v>1034</v>
      </c>
      <c r="C1262" s="18" t="s">
        <v>24</v>
      </c>
      <c r="D1262" s="18">
        <v>1</v>
      </c>
      <c r="E1262" s="18" t="s">
        <v>24</v>
      </c>
      <c r="F1262" s="20" t="str">
        <f t="shared" si="28"/>
        <v>MANUAL</v>
      </c>
      <c r="G1262" s="20">
        <f>IF($F$1262="MANUAL",$D$1262,IF($F$1262="COMPUTED",$C$1262,$E$1262))</f>
        <v>1</v>
      </c>
      <c r="H1262" s="19" t="s">
        <v>1680</v>
      </c>
      <c r="I1262" s="19" t="s">
        <v>1023</v>
      </c>
      <c r="J1262" s="19" t="s">
        <v>21</v>
      </c>
      <c r="K1262" s="19"/>
      <c r="L1262" s="19" t="s">
        <v>1001</v>
      </c>
      <c r="M1262" s="19" t="s">
        <v>3056</v>
      </c>
      <c r="N1262">
        <v>4</v>
      </c>
    </row>
    <row r="1263" spans="1:14" ht="12.75" customHeight="1" outlineLevel="3" x14ac:dyDescent="0.3">
      <c r="A1263" s="19" t="s">
        <v>1036</v>
      </c>
      <c r="B1263" s="19" t="s">
        <v>1037</v>
      </c>
      <c r="C1263" s="18" t="s">
        <v>24</v>
      </c>
      <c r="D1263" s="18">
        <v>0</v>
      </c>
      <c r="E1263" s="18" t="s">
        <v>24</v>
      </c>
      <c r="F1263" s="20" t="str">
        <f t="shared" si="28"/>
        <v>MANUAL</v>
      </c>
      <c r="G1263" s="20">
        <f>IF($F$1263="MANUAL",$D$1263,IF($F$1263="COMPUTED",$C$1263,$E$1263))</f>
        <v>0</v>
      </c>
      <c r="H1263" s="19" t="s">
        <v>1681</v>
      </c>
      <c r="I1263" s="19" t="s">
        <v>1023</v>
      </c>
      <c r="J1263" s="19" t="s">
        <v>21</v>
      </c>
      <c r="K1263" s="19"/>
      <c r="L1263" s="19" t="s">
        <v>1001</v>
      </c>
      <c r="M1263" s="19" t="s">
        <v>3057</v>
      </c>
      <c r="N1263">
        <v>4</v>
      </c>
    </row>
    <row r="1264" spans="1:14" ht="12.75" customHeight="1" outlineLevel="3" x14ac:dyDescent="0.3">
      <c r="A1264" s="19" t="s">
        <v>1039</v>
      </c>
      <c r="B1264" s="19" t="s">
        <v>1040</v>
      </c>
      <c r="C1264" s="18" t="s">
        <v>24</v>
      </c>
      <c r="D1264" s="18">
        <v>-1</v>
      </c>
      <c r="E1264" s="18" t="s">
        <v>24</v>
      </c>
      <c r="F1264" s="20" t="str">
        <f t="shared" si="28"/>
        <v>MANUAL</v>
      </c>
      <c r="G1264" s="20">
        <f>IF($F$1264="MANUAL",$D$1264,IF($F$1264="COMPUTED",$C$1264,$E$1264))</f>
        <v>-1</v>
      </c>
      <c r="H1264" s="19" t="s">
        <v>1682</v>
      </c>
      <c r="I1264" s="19" t="s">
        <v>1023</v>
      </c>
      <c r="J1264" s="19" t="s">
        <v>21</v>
      </c>
      <c r="K1264" s="19"/>
      <c r="L1264" s="19" t="s">
        <v>1001</v>
      </c>
      <c r="M1264" s="19" t="s">
        <v>3058</v>
      </c>
      <c r="N1264">
        <v>4</v>
      </c>
    </row>
    <row r="1265" spans="1:14" ht="12.75" customHeight="1" outlineLevel="3" x14ac:dyDescent="0.3">
      <c r="A1265" s="19" t="s">
        <v>1042</v>
      </c>
      <c r="B1265" s="19" t="s">
        <v>1043</v>
      </c>
      <c r="C1265" s="18" t="s">
        <v>24</v>
      </c>
      <c r="D1265" s="18">
        <v>0</v>
      </c>
      <c r="E1265" s="18" t="s">
        <v>24</v>
      </c>
      <c r="F1265" s="20" t="str">
        <f t="shared" si="28"/>
        <v>MANUAL</v>
      </c>
      <c r="G1265" s="20">
        <f>IF($F$1265="MANUAL",$D$1265,IF($F$1265="COMPUTED",$C$1265,$E$1265))</f>
        <v>0</v>
      </c>
      <c r="H1265" s="19" t="s">
        <v>1683</v>
      </c>
      <c r="I1265" s="19" t="s">
        <v>1023</v>
      </c>
      <c r="J1265" s="19" t="s">
        <v>21</v>
      </c>
      <c r="K1265" s="19"/>
      <c r="L1265" s="19" t="s">
        <v>1001</v>
      </c>
      <c r="M1265" s="19" t="s">
        <v>3059</v>
      </c>
      <c r="N1265">
        <v>4</v>
      </c>
    </row>
    <row r="1266" spans="1:14" ht="12.75" customHeight="1" outlineLevel="3" x14ac:dyDescent="0.3">
      <c r="A1266" s="19" t="s">
        <v>1045</v>
      </c>
      <c r="B1266" s="19" t="s">
        <v>1046</v>
      </c>
      <c r="C1266" s="18" t="s">
        <v>24</v>
      </c>
      <c r="D1266" s="18">
        <v>0</v>
      </c>
      <c r="E1266" s="18" t="s">
        <v>24</v>
      </c>
      <c r="F1266" s="20" t="str">
        <f t="shared" si="28"/>
        <v>MANUAL</v>
      </c>
      <c r="G1266" s="20">
        <f>IF($F$1266="MANUAL",$D$1266,IF($F$1266="COMPUTED",$C$1266,$E$1266))</f>
        <v>0</v>
      </c>
      <c r="H1266" s="19" t="s">
        <v>1684</v>
      </c>
      <c r="I1266" s="19" t="s">
        <v>1023</v>
      </c>
      <c r="J1266" s="19" t="s">
        <v>21</v>
      </c>
      <c r="K1266" s="19"/>
      <c r="L1266" s="19" t="s">
        <v>1001</v>
      </c>
      <c r="M1266" s="19" t="s">
        <v>3060</v>
      </c>
      <c r="N1266">
        <v>4</v>
      </c>
    </row>
    <row r="1267" spans="1:14" ht="12.75" customHeight="1" outlineLevel="2" x14ac:dyDescent="0.3">
      <c r="A1267" s="19" t="s">
        <v>1048</v>
      </c>
      <c r="B1267" s="19" t="s">
        <v>1049</v>
      </c>
      <c r="C1267" s="18" t="s">
        <v>24</v>
      </c>
      <c r="D1267" s="12" t="s">
        <v>1374</v>
      </c>
      <c r="E1267" s="12" t="s">
        <v>24</v>
      </c>
      <c r="F1267" s="18" t="s">
        <v>99</v>
      </c>
      <c r="G1267" s="20" t="str">
        <f>IF($F$1267="MANUAL",$D$1267,IF($F$1267="COMPUTED",$C$1267,$E$1267))</f>
        <v>box</v>
      </c>
      <c r="H1267" s="19" t="s">
        <v>1685</v>
      </c>
      <c r="I1267" s="19" t="s">
        <v>1049</v>
      </c>
      <c r="J1267" s="19" t="s">
        <v>21</v>
      </c>
      <c r="K1267" s="19"/>
      <c r="L1267" s="19" t="s">
        <v>72</v>
      </c>
      <c r="M1267" s="19" t="s">
        <v>3061</v>
      </c>
      <c r="N1267">
        <v>3</v>
      </c>
    </row>
    <row r="1268" spans="1:14" ht="12.75" customHeight="1" outlineLevel="3" x14ac:dyDescent="0.3">
      <c r="A1268" s="19" t="s">
        <v>1051</v>
      </c>
      <c r="B1268" s="19" t="s">
        <v>1052</v>
      </c>
      <c r="C1268" s="18" t="str">
        <f>ColorCompution!L10</f>
        <v>#0b07db</v>
      </c>
      <c r="D1268" s="12" t="s">
        <v>24</v>
      </c>
      <c r="E1268" s="12" t="s">
        <v>24</v>
      </c>
      <c r="F1268" s="18" t="s">
        <v>70</v>
      </c>
      <c r="G1268" s="20" t="str">
        <f>IF($F$1268="MANUAL",$D$1268,IF($F$1268="COMPUTED",$C$1268,$E$1268))</f>
        <v>#0b07db</v>
      </c>
      <c r="H1268" s="19" t="s">
        <v>1686</v>
      </c>
      <c r="I1268" s="19" t="s">
        <v>1054</v>
      </c>
      <c r="J1268" s="19"/>
      <c r="K1268" s="19"/>
      <c r="L1268" s="19" t="s">
        <v>72</v>
      </c>
      <c r="M1268" s="19" t="s">
        <v>3062</v>
      </c>
      <c r="N1268">
        <v>4</v>
      </c>
    </row>
    <row r="1269" spans="1:14" ht="12.75" customHeight="1" outlineLevel="3" x14ac:dyDescent="0.3">
      <c r="A1269" s="19" t="s">
        <v>1055</v>
      </c>
      <c r="B1269" s="19" t="s">
        <v>1056</v>
      </c>
      <c r="C1269" s="18" t="str">
        <f>ColorCompution!L9</f>
        <v>#0b07db</v>
      </c>
      <c r="D1269" s="12" t="s">
        <v>24</v>
      </c>
      <c r="E1269" s="12" t="s">
        <v>24</v>
      </c>
      <c r="F1269" s="18" t="s">
        <v>70</v>
      </c>
      <c r="G1269" s="20" t="str">
        <f>IF($F$1269="MANUAL",$D$1269,IF($F$1269="COMPUTED",$C$1269,$E$1269))</f>
        <v>#0b07db</v>
      </c>
      <c r="H1269" s="19" t="s">
        <v>1687</v>
      </c>
      <c r="I1269" s="19" t="s">
        <v>1054</v>
      </c>
      <c r="J1269" s="19"/>
      <c r="K1269" s="19"/>
      <c r="L1269" s="19" t="s">
        <v>72</v>
      </c>
      <c r="M1269" s="19" t="s">
        <v>3063</v>
      </c>
      <c r="N1269">
        <v>4</v>
      </c>
    </row>
    <row r="1270" spans="1:14" ht="12.75" customHeight="1" outlineLevel="3" x14ac:dyDescent="0.3">
      <c r="A1270" s="19" t="s">
        <v>1058</v>
      </c>
      <c r="B1270" s="19" t="s">
        <v>1059</v>
      </c>
      <c r="C1270" s="18" t="str">
        <f>ColorCompution!L11</f>
        <v>#07db0e</v>
      </c>
      <c r="D1270" s="12" t="s">
        <v>24</v>
      </c>
      <c r="E1270" s="12" t="s">
        <v>24</v>
      </c>
      <c r="F1270" s="18" t="s">
        <v>70</v>
      </c>
      <c r="G1270" s="20" t="str">
        <f>IF($F$1270="MANUAL",$D$1270,IF($F$1270="COMPUTED",$C$1270,$E$1270))</f>
        <v>#07db0e</v>
      </c>
      <c r="H1270" s="19" t="s">
        <v>1688</v>
      </c>
      <c r="I1270" s="19" t="s">
        <v>1054</v>
      </c>
      <c r="J1270" s="19"/>
      <c r="K1270" s="19"/>
      <c r="L1270" s="19" t="s">
        <v>72</v>
      </c>
      <c r="M1270" s="19" t="s">
        <v>3064</v>
      </c>
      <c r="N1270">
        <v>4</v>
      </c>
    </row>
    <row r="1271" spans="1:14" ht="12.75" customHeight="1" outlineLevel="1" x14ac:dyDescent="0.3">
      <c r="A1271" s="19" t="s">
        <v>358</v>
      </c>
      <c r="B1271" s="19"/>
      <c r="C1271" s="20"/>
      <c r="D1271" s="18"/>
      <c r="E1271" s="20"/>
      <c r="F1271" s="20"/>
      <c r="G1271" s="20"/>
      <c r="H1271" s="19" t="s">
        <v>442</v>
      </c>
      <c r="I1271" s="19"/>
      <c r="J1271" s="19" t="s">
        <v>21</v>
      </c>
      <c r="K1271" s="19" t="s">
        <v>1824</v>
      </c>
      <c r="L1271" s="19" t="s">
        <v>77</v>
      </c>
      <c r="M1271" s="19" t="s">
        <v>3065</v>
      </c>
      <c r="N1271">
        <v>2</v>
      </c>
    </row>
    <row r="1272" spans="1:14" ht="12.75" customHeight="1" outlineLevel="1" x14ac:dyDescent="0.3">
      <c r="A1272" s="19" t="s">
        <v>360</v>
      </c>
      <c r="B1272" s="19"/>
      <c r="C1272" s="20"/>
      <c r="D1272" s="18"/>
      <c r="E1272" s="20"/>
      <c r="F1272" s="20"/>
      <c r="G1272" s="20"/>
      <c r="H1272" s="19" t="s">
        <v>443</v>
      </c>
      <c r="I1272" s="19"/>
      <c r="J1272" s="19" t="s">
        <v>21</v>
      </c>
      <c r="K1272" s="19" t="s">
        <v>1824</v>
      </c>
      <c r="L1272" s="19" t="s">
        <v>77</v>
      </c>
      <c r="M1272" s="19" t="s">
        <v>3066</v>
      </c>
      <c r="N1272">
        <v>2</v>
      </c>
    </row>
    <row r="1273" spans="1:14" ht="12.75" customHeight="1" outlineLevel="2" x14ac:dyDescent="0.3">
      <c r="A1273" s="19" t="s">
        <v>257</v>
      </c>
      <c r="B1273" s="19" t="s">
        <v>258</v>
      </c>
      <c r="C1273" s="18">
        <f>mass_COMP26_MGO</f>
        <v>26700</v>
      </c>
      <c r="D1273" s="18" t="s">
        <v>24</v>
      </c>
      <c r="E1273" s="18" t="s">
        <v>24</v>
      </c>
      <c r="F1273" s="18" t="s">
        <v>70</v>
      </c>
      <c r="G1273" s="20">
        <f>IF($F$1273="MANUAL",$D$1273,IF($F$1273="COMPUTED",$C$1273,$E$1273))</f>
        <v>26700</v>
      </c>
      <c r="H1273" s="19" t="s">
        <v>444</v>
      </c>
      <c r="I1273" s="19" t="s">
        <v>37</v>
      </c>
      <c r="J1273" s="19"/>
      <c r="K1273" s="19"/>
      <c r="L1273" s="19" t="s">
        <v>72</v>
      </c>
      <c r="M1273" s="19" t="s">
        <v>3067</v>
      </c>
      <c r="N1273">
        <v>3</v>
      </c>
    </row>
    <row r="1274" spans="1:14" ht="12.75" customHeight="1" outlineLevel="2" x14ac:dyDescent="0.3">
      <c r="A1274" s="19" t="s">
        <v>259</v>
      </c>
      <c r="B1274" s="19" t="s">
        <v>260</v>
      </c>
      <c r="C1274" s="18">
        <f>mass_COMP26_MeOH</f>
        <v>26700</v>
      </c>
      <c r="D1274" s="18" t="s">
        <v>24</v>
      </c>
      <c r="E1274" s="18" t="s">
        <v>24</v>
      </c>
      <c r="F1274" s="18" t="s">
        <v>70</v>
      </c>
      <c r="G1274" s="20">
        <f>IF($F$1274="MANUAL",$D$1274,IF($F$1274="COMPUTED",$C$1274,$E$1274))</f>
        <v>26700</v>
      </c>
      <c r="H1274" s="19" t="s">
        <v>445</v>
      </c>
      <c r="I1274" s="19" t="s">
        <v>37</v>
      </c>
      <c r="J1274" s="19"/>
      <c r="K1274" s="19"/>
      <c r="L1274" s="19" t="s">
        <v>72</v>
      </c>
      <c r="M1274" s="19" t="s">
        <v>3068</v>
      </c>
      <c r="N1274">
        <v>3</v>
      </c>
    </row>
    <row r="1275" spans="1:14" ht="12.75" customHeight="1" outlineLevel="2" x14ac:dyDescent="0.3">
      <c r="A1275" s="19" t="s">
        <v>835</v>
      </c>
      <c r="B1275" s="19" t="s">
        <v>836</v>
      </c>
      <c r="C1275" s="18">
        <f>'Calculations - tank arrangement'!AB49</f>
        <v>19918.60465116279</v>
      </c>
      <c r="D1275" s="18" t="s">
        <v>24</v>
      </c>
      <c r="E1275" s="18" t="s">
        <v>24</v>
      </c>
      <c r="F1275" s="18" t="s">
        <v>70</v>
      </c>
      <c r="G1275" s="20">
        <f>IF($F$1275="MANUAL",$D$1275,IF($F$1275="COMPUTED",$C$1275,$E$1275))</f>
        <v>19918.60465116279</v>
      </c>
      <c r="H1275" s="19" t="s">
        <v>938</v>
      </c>
      <c r="I1275" s="19" t="s">
        <v>37</v>
      </c>
      <c r="J1275" s="19"/>
      <c r="K1275" s="19"/>
      <c r="L1275" s="19" t="s">
        <v>72</v>
      </c>
      <c r="M1275" s="19" t="s">
        <v>3069</v>
      </c>
      <c r="N1275">
        <v>3</v>
      </c>
    </row>
    <row r="1276" spans="1:14" ht="12.75" customHeight="1" outlineLevel="2" x14ac:dyDescent="0.3">
      <c r="A1276" s="19" t="s">
        <v>639</v>
      </c>
      <c r="B1276" s="19" t="s">
        <v>640</v>
      </c>
      <c r="C1276" s="18">
        <v>26700</v>
      </c>
      <c r="D1276" s="18" t="s">
        <v>24</v>
      </c>
      <c r="E1276" s="18" t="s">
        <v>24</v>
      </c>
      <c r="F1276" s="18" t="s">
        <v>70</v>
      </c>
      <c r="G1276" s="20">
        <f>IF($F$1276="MANUAL",$D$1276,IF($F$1276="COMPUTED",$C$1276,$E$1276))</f>
        <v>26700</v>
      </c>
      <c r="H1276" s="19" t="s">
        <v>693</v>
      </c>
      <c r="I1276" s="19" t="s">
        <v>636</v>
      </c>
      <c r="J1276" s="19"/>
      <c r="K1276" s="19"/>
      <c r="L1276" s="19" t="s">
        <v>72</v>
      </c>
      <c r="M1276" s="19" t="s">
        <v>3070</v>
      </c>
      <c r="N1276">
        <v>3</v>
      </c>
    </row>
    <row r="1277" spans="1:14" ht="12.75" customHeight="1" outlineLevel="2" x14ac:dyDescent="0.3">
      <c r="A1277" s="19" t="s">
        <v>641</v>
      </c>
      <c r="B1277" s="19" t="s">
        <v>642</v>
      </c>
      <c r="C1277" s="18">
        <v>26700</v>
      </c>
      <c r="D1277" s="18" t="s">
        <v>24</v>
      </c>
      <c r="E1277" s="18" t="s">
        <v>24</v>
      </c>
      <c r="F1277" s="18" t="s">
        <v>70</v>
      </c>
      <c r="G1277" s="20">
        <f>IF($F$1277="MANUAL",$D$1277,IF($F$1277="COMPUTED",$C$1277,$E$1277))</f>
        <v>26700</v>
      </c>
      <c r="H1277" s="19" t="s">
        <v>694</v>
      </c>
      <c r="I1277" s="19" t="s">
        <v>636</v>
      </c>
      <c r="J1277" s="19"/>
      <c r="K1277" s="19"/>
      <c r="L1277" s="19" t="s">
        <v>72</v>
      </c>
      <c r="M1277" s="19" t="s">
        <v>3071</v>
      </c>
      <c r="N1277">
        <v>3</v>
      </c>
    </row>
    <row r="1278" spans="1:14" ht="12.75" customHeight="1" outlineLevel="2" x14ac:dyDescent="0.3">
      <c r="A1278" s="19" t="s">
        <v>820</v>
      </c>
      <c r="B1278" s="19" t="s">
        <v>821</v>
      </c>
      <c r="C1278" s="18">
        <v>19918.599999999999</v>
      </c>
      <c r="D1278" s="18" t="s">
        <v>24</v>
      </c>
      <c r="E1278" s="18" t="s">
        <v>24</v>
      </c>
      <c r="F1278" s="18" t="s">
        <v>70</v>
      </c>
      <c r="G1278" s="20">
        <f>IF($F$1278="MANUAL",$D$1278,IF($F$1278="COMPUTED",$C$1278,$E$1278))</f>
        <v>19918.599999999999</v>
      </c>
      <c r="H1278" s="19" t="s">
        <v>939</v>
      </c>
      <c r="I1278" s="19" t="s">
        <v>636</v>
      </c>
      <c r="J1278" s="19"/>
      <c r="K1278" s="19"/>
      <c r="L1278" s="19" t="s">
        <v>72</v>
      </c>
      <c r="M1278" s="19" t="s">
        <v>3072</v>
      </c>
      <c r="N1278">
        <v>3</v>
      </c>
    </row>
    <row r="1279" spans="1:14" ht="12.75" customHeight="1" x14ac:dyDescent="0.3">
      <c r="A1279" s="19" t="s">
        <v>446</v>
      </c>
      <c r="B1279" s="19" t="s">
        <v>485</v>
      </c>
      <c r="C1279" s="20"/>
      <c r="D1279" s="20"/>
      <c r="E1279" s="20"/>
      <c r="F1279" s="20"/>
      <c r="G1279" s="20"/>
      <c r="H1279" s="19" t="s">
        <v>485</v>
      </c>
      <c r="I1279" s="19"/>
      <c r="J1279" s="19" t="s">
        <v>21</v>
      </c>
      <c r="K1279" s="19" t="s">
        <v>54</v>
      </c>
      <c r="L1279" s="19" t="s">
        <v>67</v>
      </c>
      <c r="M1279" s="19" t="s">
        <v>3073</v>
      </c>
      <c r="N1279">
        <v>1</v>
      </c>
    </row>
    <row r="1280" spans="1:14" ht="12.75" customHeight="1" outlineLevel="1" x14ac:dyDescent="0.3">
      <c r="A1280" s="19" t="s">
        <v>38</v>
      </c>
      <c r="B1280" s="19" t="s">
        <v>39</v>
      </c>
      <c r="C1280" s="18" t="s">
        <v>24</v>
      </c>
      <c r="D1280" s="18">
        <v>0</v>
      </c>
      <c r="E1280" s="18" t="s">
        <v>24</v>
      </c>
      <c r="F1280" s="18" t="s">
        <v>99</v>
      </c>
      <c r="G1280" s="20">
        <f>IF($F$1280="MANUAL",$D$1280,IF($F$1280="COMPUTED",$C$1280,$E$1280))</f>
        <v>0</v>
      </c>
      <c r="H1280" s="19" t="s">
        <v>1689</v>
      </c>
      <c r="I1280" s="19" t="s">
        <v>40</v>
      </c>
      <c r="J1280" s="19" t="s">
        <v>21</v>
      </c>
      <c r="K1280" s="19"/>
      <c r="L1280" s="19" t="s">
        <v>72</v>
      </c>
      <c r="M1280" s="19" t="s">
        <v>3074</v>
      </c>
      <c r="N1280">
        <v>2</v>
      </c>
    </row>
    <row r="1281" spans="1:14" ht="12.75" customHeight="1" outlineLevel="1" x14ac:dyDescent="0.3">
      <c r="A1281" s="19" t="s">
        <v>352</v>
      </c>
      <c r="B1281" s="19" t="s">
        <v>353</v>
      </c>
      <c r="C1281" s="18" t="s">
        <v>24</v>
      </c>
      <c r="D1281" s="18">
        <v>5</v>
      </c>
      <c r="E1281" s="18" t="s">
        <v>24</v>
      </c>
      <c r="F1281" s="18" t="s">
        <v>99</v>
      </c>
      <c r="G1281" s="20">
        <f>IF($F$1281="MANUAL",$D$1281,IF($F$1281="COMPUTED",$C$1281,$E$1281))</f>
        <v>5</v>
      </c>
      <c r="H1281" s="19" t="s">
        <v>486</v>
      </c>
      <c r="I1281" s="19" t="s">
        <v>355</v>
      </c>
      <c r="J1281" s="19" t="s">
        <v>21</v>
      </c>
      <c r="K1281" s="19"/>
      <c r="L1281" s="19" t="s">
        <v>72</v>
      </c>
      <c r="M1281" s="19" t="s">
        <v>3075</v>
      </c>
      <c r="N1281">
        <v>2</v>
      </c>
    </row>
    <row r="1282" spans="1:14" ht="12.75" customHeight="1" outlineLevel="1" x14ac:dyDescent="0.3">
      <c r="A1282" s="19" t="s">
        <v>68</v>
      </c>
      <c r="B1282" s="19"/>
      <c r="C1282" s="20"/>
      <c r="D1282" s="20"/>
      <c r="E1282" s="20"/>
      <c r="F1282" s="20"/>
      <c r="G1282" s="20"/>
      <c r="H1282" s="19"/>
      <c r="I1282" s="19"/>
      <c r="J1282" s="19"/>
      <c r="K1282" s="19"/>
      <c r="L1282" s="19" t="s">
        <v>69</v>
      </c>
      <c r="M1282" s="19" t="s">
        <v>3076</v>
      </c>
      <c r="N1282">
        <v>2</v>
      </c>
    </row>
    <row r="1283" spans="1:14" ht="12.75" customHeight="1" outlineLevel="2" x14ac:dyDescent="0.3">
      <c r="A1283" s="19" t="s">
        <v>51</v>
      </c>
      <c r="B1283" s="19" t="s">
        <v>23</v>
      </c>
      <c r="C1283" s="18" t="s">
        <v>24</v>
      </c>
      <c r="D1283" s="18">
        <v>10</v>
      </c>
      <c r="E1283" s="18" t="s">
        <v>24</v>
      </c>
      <c r="F1283" s="18" t="s">
        <v>99</v>
      </c>
      <c r="G1283" s="20">
        <f>IF($F$1283="MANUAL",$D$1283,IF($F$1283="COMPUTED",$C$1283,$E$1283))</f>
        <v>10</v>
      </c>
      <c r="H1283" s="19" t="s">
        <v>487</v>
      </c>
      <c r="I1283" s="19" t="s">
        <v>25</v>
      </c>
      <c r="J1283" s="19" t="s">
        <v>21</v>
      </c>
      <c r="K1283" s="19"/>
      <c r="L1283" s="19" t="s">
        <v>72</v>
      </c>
      <c r="M1283" s="19" t="s">
        <v>3077</v>
      </c>
      <c r="N1283">
        <v>3</v>
      </c>
    </row>
    <row r="1284" spans="1:14" ht="12.75" customHeight="1" outlineLevel="2" x14ac:dyDescent="0.3">
      <c r="A1284" s="19" t="s">
        <v>52</v>
      </c>
      <c r="B1284" s="19" t="s">
        <v>26</v>
      </c>
      <c r="C1284" s="18" t="s">
        <v>24</v>
      </c>
      <c r="D1284" s="18">
        <v>1.5</v>
      </c>
      <c r="E1284" s="18" t="s">
        <v>24</v>
      </c>
      <c r="F1284" s="18" t="s">
        <v>99</v>
      </c>
      <c r="G1284" s="20">
        <f>IF($F$1284="MANUAL",$D$1284,IF($F$1284="COMPUTED",$C$1284,$E$1284))</f>
        <v>1.5</v>
      </c>
      <c r="H1284" s="19" t="s">
        <v>488</v>
      </c>
      <c r="I1284" s="19" t="s">
        <v>27</v>
      </c>
      <c r="J1284" s="19" t="s">
        <v>21</v>
      </c>
      <c r="K1284" s="19"/>
      <c r="L1284" s="19" t="s">
        <v>72</v>
      </c>
      <c r="M1284" s="19" t="s">
        <v>3078</v>
      </c>
      <c r="N1284">
        <v>3</v>
      </c>
    </row>
    <row r="1285" spans="1:14" ht="12.75" customHeight="1" outlineLevel="2" x14ac:dyDescent="0.3">
      <c r="A1285" s="19" t="s">
        <v>753</v>
      </c>
      <c r="B1285" s="19" t="s">
        <v>754</v>
      </c>
      <c r="C1285" s="18" t="s">
        <v>24</v>
      </c>
      <c r="D1285" s="18">
        <v>3.6</v>
      </c>
      <c r="E1285" s="18" t="s">
        <v>24</v>
      </c>
      <c r="F1285" s="18" t="s">
        <v>99</v>
      </c>
      <c r="G1285" s="20">
        <f>IF($F$1285="MANUAL",$D$1285,IF($F$1285="COMPUTED",$C$1285,$E$1285))</f>
        <v>3.6</v>
      </c>
      <c r="H1285" s="19" t="s">
        <v>767</v>
      </c>
      <c r="I1285" s="19" t="s">
        <v>756</v>
      </c>
      <c r="J1285" s="19" t="s">
        <v>21</v>
      </c>
      <c r="K1285" s="19"/>
      <c r="L1285" s="19" t="s">
        <v>72</v>
      </c>
      <c r="M1285" s="19" t="s">
        <v>3079</v>
      </c>
      <c r="N1285">
        <v>3</v>
      </c>
    </row>
    <row r="1286" spans="1:14" ht="12.75" customHeight="1" outlineLevel="3" x14ac:dyDescent="0.3">
      <c r="A1286" s="19" t="s">
        <v>711</v>
      </c>
      <c r="B1286" s="19" t="s">
        <v>241</v>
      </c>
      <c r="C1286" s="18">
        <f>CoG_z27_MGO</f>
        <v>3.6</v>
      </c>
      <c r="D1286" s="18">
        <v>3.65</v>
      </c>
      <c r="E1286" s="18" t="s">
        <v>24</v>
      </c>
      <c r="F1286" s="18" t="s">
        <v>70</v>
      </c>
      <c r="G1286" s="20">
        <f>IF($F$1286="MANUAL",$D$1286,IF($F$1286="COMPUTED",$C$1286,$E$1286))</f>
        <v>3.6</v>
      </c>
      <c r="H1286" s="19" t="s">
        <v>793</v>
      </c>
      <c r="I1286" s="19" t="s">
        <v>29</v>
      </c>
      <c r="J1286" s="19"/>
      <c r="K1286" s="19"/>
      <c r="L1286" s="19" t="s">
        <v>72</v>
      </c>
      <c r="M1286" s="19" t="s">
        <v>3080</v>
      </c>
      <c r="N1286">
        <v>4</v>
      </c>
    </row>
    <row r="1287" spans="1:14" ht="12.75" customHeight="1" outlineLevel="3" x14ac:dyDescent="0.3">
      <c r="A1287" s="19" t="s">
        <v>713</v>
      </c>
      <c r="B1287" s="19" t="s">
        <v>243</v>
      </c>
      <c r="C1287" s="18">
        <f>CoG_z27_MeOH</f>
        <v>3.6</v>
      </c>
      <c r="D1287" s="18">
        <v>3.65</v>
      </c>
      <c r="E1287" s="18" t="s">
        <v>24</v>
      </c>
      <c r="F1287" s="18" t="s">
        <v>70</v>
      </c>
      <c r="G1287" s="20">
        <f>IF($F$1287="MANUAL",$D$1287,IF($F$1287="COMPUTED",$C$1287,$E$1287))</f>
        <v>3.6</v>
      </c>
      <c r="H1287" s="19" t="s">
        <v>794</v>
      </c>
      <c r="I1287" s="19" t="s">
        <v>29</v>
      </c>
      <c r="J1287" s="19"/>
      <c r="K1287" s="19"/>
      <c r="L1287" s="19" t="s">
        <v>72</v>
      </c>
      <c r="M1287" s="19" t="s">
        <v>3081</v>
      </c>
      <c r="N1287">
        <v>4</v>
      </c>
    </row>
    <row r="1288" spans="1:14" ht="12.75" customHeight="1" outlineLevel="3" x14ac:dyDescent="0.3">
      <c r="A1288" s="19" t="s">
        <v>817</v>
      </c>
      <c r="B1288" s="19" t="s">
        <v>818</v>
      </c>
      <c r="C1288" s="18">
        <f>CoG_z27_FullMeOH</f>
        <v>3.3374045801526715</v>
      </c>
      <c r="D1288" s="18" t="s">
        <v>24</v>
      </c>
      <c r="E1288" s="18" t="s">
        <v>24</v>
      </c>
      <c r="F1288" s="18" t="s">
        <v>70</v>
      </c>
      <c r="G1288" s="20">
        <f>IF($F$1288="MANUAL",$D$1288,IF($F$1288="COMPUTED",$C$1288,$E$1288))</f>
        <v>3.3374045801526715</v>
      </c>
      <c r="H1288" s="19" t="s">
        <v>940</v>
      </c>
      <c r="I1288" s="19" t="s">
        <v>29</v>
      </c>
      <c r="J1288" s="19"/>
      <c r="K1288" s="19"/>
      <c r="L1288" s="19" t="s">
        <v>72</v>
      </c>
      <c r="M1288" s="19" t="s">
        <v>3082</v>
      </c>
      <c r="N1288">
        <v>4</v>
      </c>
    </row>
    <row r="1289" spans="1:14" ht="12.75" customHeight="1" outlineLevel="1" x14ac:dyDescent="0.3">
      <c r="A1289" s="19" t="s">
        <v>994</v>
      </c>
      <c r="B1289" s="19"/>
      <c r="C1289" s="20"/>
      <c r="D1289" s="20"/>
      <c r="E1289" s="20"/>
      <c r="F1289" s="20"/>
      <c r="G1289" s="20"/>
      <c r="H1289" s="19"/>
      <c r="I1289" s="19"/>
      <c r="J1289" s="19"/>
      <c r="K1289" s="19"/>
      <c r="L1289" s="19" t="s">
        <v>69</v>
      </c>
      <c r="M1289" s="19" t="s">
        <v>3083</v>
      </c>
      <c r="N1289">
        <v>2</v>
      </c>
    </row>
    <row r="1290" spans="1:14" ht="12.75" customHeight="1" outlineLevel="2" x14ac:dyDescent="0.3">
      <c r="A1290" s="19" t="s">
        <v>1919</v>
      </c>
      <c r="B1290" s="19" t="s">
        <v>995</v>
      </c>
      <c r="C1290" s="20"/>
      <c r="D1290" s="19"/>
      <c r="E1290" s="19"/>
      <c r="F1290" s="18" t="s">
        <v>99</v>
      </c>
      <c r="G1290" s="20"/>
      <c r="H1290" s="19" t="s">
        <v>1690</v>
      </c>
      <c r="I1290" s="19" t="s">
        <v>995</v>
      </c>
      <c r="J1290" s="19" t="s">
        <v>21</v>
      </c>
      <c r="K1290" s="19"/>
      <c r="L1290" s="19" t="s">
        <v>997</v>
      </c>
      <c r="M1290" s="19" t="s">
        <v>3084</v>
      </c>
      <c r="N1290">
        <v>3</v>
      </c>
    </row>
    <row r="1291" spans="1:14" ht="12.75" customHeight="1" outlineLevel="3" x14ac:dyDescent="0.3">
      <c r="A1291" s="19" t="s">
        <v>998</v>
      </c>
      <c r="B1291" s="19" t="s">
        <v>999</v>
      </c>
      <c r="C1291" s="18" t="s">
        <v>24</v>
      </c>
      <c r="D1291" s="18">
        <v>10</v>
      </c>
      <c r="E1291" s="18" t="s">
        <v>24</v>
      </c>
      <c r="F1291" s="20" t="str">
        <f>$F$1290</f>
        <v>MANUAL</v>
      </c>
      <c r="G1291" s="20">
        <f>IF($F$1291="MANUAL",$D$1291,IF($F$1291="COMPUTED",$C$1291,$E$1291))</f>
        <v>10</v>
      </c>
      <c r="H1291" s="19" t="s">
        <v>1691</v>
      </c>
      <c r="I1291" s="19" t="s">
        <v>1921</v>
      </c>
      <c r="J1291" s="19" t="s">
        <v>21</v>
      </c>
      <c r="K1291" s="19"/>
      <c r="L1291" s="19" t="s">
        <v>1001</v>
      </c>
      <c r="M1291" s="19" t="s">
        <v>3085</v>
      </c>
      <c r="N1291">
        <v>4</v>
      </c>
    </row>
    <row r="1292" spans="1:14" ht="12.75" customHeight="1" outlineLevel="3" x14ac:dyDescent="0.3">
      <c r="A1292" s="19" t="s">
        <v>1002</v>
      </c>
      <c r="B1292" s="19" t="s">
        <v>1003</v>
      </c>
      <c r="C1292" s="18" t="s">
        <v>24</v>
      </c>
      <c r="D1292" s="18">
        <v>1.5</v>
      </c>
      <c r="E1292" s="18" t="s">
        <v>24</v>
      </c>
      <c r="F1292" s="20" t="str">
        <f>$F$1290</f>
        <v>MANUAL</v>
      </c>
      <c r="G1292" s="20">
        <f>IF($F$1292="MANUAL",$D$1292,IF($F$1292="COMPUTED",$C$1292,$E$1292))</f>
        <v>1.5</v>
      </c>
      <c r="H1292" s="19" t="s">
        <v>1692</v>
      </c>
      <c r="I1292" s="19" t="s">
        <v>1923</v>
      </c>
      <c r="J1292" s="19" t="s">
        <v>21</v>
      </c>
      <c r="K1292" s="19"/>
      <c r="L1292" s="19" t="s">
        <v>1001</v>
      </c>
      <c r="M1292" s="19" t="s">
        <v>3086</v>
      </c>
      <c r="N1292">
        <v>4</v>
      </c>
    </row>
    <row r="1293" spans="1:14" ht="12.75" customHeight="1" outlineLevel="3" x14ac:dyDescent="0.3">
      <c r="A1293" s="19" t="s">
        <v>1005</v>
      </c>
      <c r="B1293" s="19" t="s">
        <v>1006</v>
      </c>
      <c r="C1293" s="18" t="s">
        <v>24</v>
      </c>
      <c r="D1293" s="18">
        <v>3.6</v>
      </c>
      <c r="E1293" s="18" t="s">
        <v>24</v>
      </c>
      <c r="F1293" s="20" t="str">
        <f>$F$1290</f>
        <v>MANUAL</v>
      </c>
      <c r="G1293" s="20">
        <f>IF($F$1293="MANUAL",$D$1293,IF($F$1293="COMPUTED",$C$1293,$E$1293))</f>
        <v>3.6</v>
      </c>
      <c r="H1293" s="19" t="s">
        <v>1693</v>
      </c>
      <c r="I1293" s="19" t="s">
        <v>1925</v>
      </c>
      <c r="J1293" s="19" t="s">
        <v>21</v>
      </c>
      <c r="K1293" s="19"/>
      <c r="L1293" s="19" t="s">
        <v>1001</v>
      </c>
      <c r="M1293" s="19" t="s">
        <v>3087</v>
      </c>
      <c r="N1293">
        <v>4</v>
      </c>
    </row>
    <row r="1294" spans="1:14" ht="12.75" customHeight="1" outlineLevel="2" x14ac:dyDescent="0.3">
      <c r="A1294" s="19" t="s">
        <v>1008</v>
      </c>
      <c r="B1294" s="19" t="s">
        <v>1009</v>
      </c>
      <c r="C1294" s="18" t="s">
        <v>24</v>
      </c>
      <c r="D1294" s="18">
        <v>2.6</v>
      </c>
      <c r="E1294" s="18" t="s">
        <v>24</v>
      </c>
      <c r="F1294" s="18" t="s">
        <v>99</v>
      </c>
      <c r="G1294" s="20">
        <f>IF($F$1294="MANUAL",$D$1294,IF($F$1294="COMPUTED",$C$1294,$E$1294))</f>
        <v>2.6</v>
      </c>
      <c r="H1294" s="19" t="s">
        <v>1694</v>
      </c>
      <c r="I1294" s="19" t="s">
        <v>1011</v>
      </c>
      <c r="J1294" s="19" t="s">
        <v>21</v>
      </c>
      <c r="K1294" s="19"/>
      <c r="L1294" s="19" t="s">
        <v>72</v>
      </c>
      <c r="M1294" s="19" t="s">
        <v>3088</v>
      </c>
      <c r="N1294">
        <v>3</v>
      </c>
    </row>
    <row r="1295" spans="1:14" ht="12.75" customHeight="1" outlineLevel="2" x14ac:dyDescent="0.3">
      <c r="A1295" s="19" t="s">
        <v>1012</v>
      </c>
      <c r="B1295" s="19" t="s">
        <v>1013</v>
      </c>
      <c r="C1295" s="18" t="s">
        <v>24</v>
      </c>
      <c r="D1295" s="18">
        <v>2.8</v>
      </c>
      <c r="E1295" s="18" t="s">
        <v>24</v>
      </c>
      <c r="F1295" s="18" t="s">
        <v>99</v>
      </c>
      <c r="G1295" s="20">
        <f>IF($F$1295="MANUAL",$D$1295,IF($F$1295="COMPUTED",$C$1295,$E$1295))</f>
        <v>2.8</v>
      </c>
      <c r="H1295" s="19" t="s">
        <v>1695</v>
      </c>
      <c r="I1295" s="19" t="s">
        <v>1015</v>
      </c>
      <c r="J1295" s="19" t="s">
        <v>21</v>
      </c>
      <c r="K1295" s="19"/>
      <c r="L1295" s="19" t="s">
        <v>72</v>
      </c>
      <c r="M1295" s="19" t="s">
        <v>3089</v>
      </c>
      <c r="N1295">
        <v>3</v>
      </c>
    </row>
    <row r="1296" spans="1:14" ht="12.75" customHeight="1" outlineLevel="2" x14ac:dyDescent="0.3">
      <c r="A1296" s="19" t="s">
        <v>989</v>
      </c>
      <c r="B1296" s="19" t="s">
        <v>32</v>
      </c>
      <c r="C1296" s="18" t="s">
        <v>24</v>
      </c>
      <c r="D1296" s="18">
        <v>1.2</v>
      </c>
      <c r="E1296" s="18" t="s">
        <v>24</v>
      </c>
      <c r="F1296" s="18" t="s">
        <v>99</v>
      </c>
      <c r="G1296" s="20">
        <f>IF($F$1296="MANUAL",$D$1296,IF($F$1296="COMPUTED",$C$1296,$E$1296))</f>
        <v>1.2</v>
      </c>
      <c r="H1296" s="19" t="s">
        <v>1696</v>
      </c>
      <c r="I1296" s="19" t="s">
        <v>33</v>
      </c>
      <c r="J1296" s="19" t="s">
        <v>21</v>
      </c>
      <c r="K1296" s="19"/>
      <c r="L1296" s="19" t="s">
        <v>72</v>
      </c>
      <c r="M1296" s="19" t="s">
        <v>3090</v>
      </c>
      <c r="N1296">
        <v>3</v>
      </c>
    </row>
    <row r="1297" spans="1:14" ht="12.75" customHeight="1" outlineLevel="2" x14ac:dyDescent="0.3">
      <c r="A1297" s="19" t="s">
        <v>1017</v>
      </c>
      <c r="B1297" s="19" t="s">
        <v>1018</v>
      </c>
      <c r="C1297" s="20"/>
      <c r="D1297" s="19"/>
      <c r="E1297" s="19"/>
      <c r="F1297" s="18" t="s">
        <v>99</v>
      </c>
      <c r="G1297" s="20"/>
      <c r="H1297" s="19" t="s">
        <v>1697</v>
      </c>
      <c r="I1297" s="19" t="s">
        <v>1018</v>
      </c>
      <c r="J1297" s="19" t="s">
        <v>21</v>
      </c>
      <c r="K1297" s="19"/>
      <c r="L1297" s="19" t="s">
        <v>997</v>
      </c>
      <c r="M1297" s="19" t="s">
        <v>3091</v>
      </c>
      <c r="N1297">
        <v>3</v>
      </c>
    </row>
    <row r="1298" spans="1:14" ht="12.75" customHeight="1" outlineLevel="3" x14ac:dyDescent="0.3">
      <c r="A1298" s="19" t="s">
        <v>1020</v>
      </c>
      <c r="B1298" s="19" t="s">
        <v>1021</v>
      </c>
      <c r="C1298" s="18" t="s">
        <v>24</v>
      </c>
      <c r="D1298" s="18">
        <v>0</v>
      </c>
      <c r="E1298" s="18" t="s">
        <v>24</v>
      </c>
      <c r="F1298" s="20" t="str">
        <f t="shared" ref="F1298:F1306" si="29">$F$1297</f>
        <v>MANUAL</v>
      </c>
      <c r="G1298" s="20">
        <f>IF($F$1298="MANUAL",$D$1298,IF($F$1298="COMPUTED",$C$1298,$E$1298))</f>
        <v>0</v>
      </c>
      <c r="H1298" s="19" t="s">
        <v>1698</v>
      </c>
      <c r="I1298" s="19" t="s">
        <v>1023</v>
      </c>
      <c r="J1298" s="19" t="s">
        <v>21</v>
      </c>
      <c r="K1298" s="19"/>
      <c r="L1298" s="19" t="s">
        <v>1001</v>
      </c>
      <c r="M1298" s="19" t="s">
        <v>3092</v>
      </c>
      <c r="N1298">
        <v>4</v>
      </c>
    </row>
    <row r="1299" spans="1:14" ht="12.75" customHeight="1" outlineLevel="3" x14ac:dyDescent="0.3">
      <c r="A1299" s="19" t="s">
        <v>1024</v>
      </c>
      <c r="B1299" s="19" t="s">
        <v>1025</v>
      </c>
      <c r="C1299" s="18" t="s">
        <v>24</v>
      </c>
      <c r="D1299" s="18">
        <v>0</v>
      </c>
      <c r="E1299" s="18" t="s">
        <v>24</v>
      </c>
      <c r="F1299" s="20" t="str">
        <f t="shared" si="29"/>
        <v>MANUAL</v>
      </c>
      <c r="G1299" s="20">
        <f>IF($F$1299="MANUAL",$D$1299,IF($F$1299="COMPUTED",$C$1299,$E$1299))</f>
        <v>0</v>
      </c>
      <c r="H1299" s="19" t="s">
        <v>1699</v>
      </c>
      <c r="I1299" s="19" t="s">
        <v>1023</v>
      </c>
      <c r="J1299" s="19" t="s">
        <v>21</v>
      </c>
      <c r="K1299" s="19"/>
      <c r="L1299" s="19" t="s">
        <v>1001</v>
      </c>
      <c r="M1299" s="19" t="s">
        <v>3093</v>
      </c>
      <c r="N1299">
        <v>4</v>
      </c>
    </row>
    <row r="1300" spans="1:14" ht="12.75" customHeight="1" outlineLevel="3" x14ac:dyDescent="0.3">
      <c r="A1300" s="19" t="s">
        <v>1027</v>
      </c>
      <c r="B1300" s="19" t="s">
        <v>1028</v>
      </c>
      <c r="C1300" s="18" t="s">
        <v>24</v>
      </c>
      <c r="D1300" s="18">
        <v>1</v>
      </c>
      <c r="E1300" s="18" t="s">
        <v>24</v>
      </c>
      <c r="F1300" s="20" t="str">
        <f t="shared" si="29"/>
        <v>MANUAL</v>
      </c>
      <c r="G1300" s="20">
        <f>IF($F$1300="MANUAL",$D$1300,IF($F$1300="COMPUTED",$C$1300,$E$1300))</f>
        <v>1</v>
      </c>
      <c r="H1300" s="19" t="s">
        <v>1700</v>
      </c>
      <c r="I1300" s="19" t="s">
        <v>1023</v>
      </c>
      <c r="J1300" s="19" t="s">
        <v>21</v>
      </c>
      <c r="K1300" s="19"/>
      <c r="L1300" s="19" t="s">
        <v>1001</v>
      </c>
      <c r="M1300" s="19" t="s">
        <v>3094</v>
      </c>
      <c r="N1300">
        <v>4</v>
      </c>
    </row>
    <row r="1301" spans="1:14" ht="12.75" customHeight="1" outlineLevel="3" x14ac:dyDescent="0.3">
      <c r="A1301" s="19" t="s">
        <v>1030</v>
      </c>
      <c r="B1301" s="19" t="s">
        <v>1031</v>
      </c>
      <c r="C1301" s="18" t="s">
        <v>24</v>
      </c>
      <c r="D1301" s="18">
        <v>0</v>
      </c>
      <c r="E1301" s="18" t="s">
        <v>24</v>
      </c>
      <c r="F1301" s="20" t="str">
        <f t="shared" si="29"/>
        <v>MANUAL</v>
      </c>
      <c r="G1301" s="20">
        <f>IF($F$1301="MANUAL",$D$1301,IF($F$1301="COMPUTED",$C$1301,$E$1301))</f>
        <v>0</v>
      </c>
      <c r="H1301" s="19" t="s">
        <v>1701</v>
      </c>
      <c r="I1301" s="19" t="s">
        <v>1023</v>
      </c>
      <c r="J1301" s="19" t="s">
        <v>21</v>
      </c>
      <c r="K1301" s="19"/>
      <c r="L1301" s="19" t="s">
        <v>1001</v>
      </c>
      <c r="M1301" s="19" t="s">
        <v>3095</v>
      </c>
      <c r="N1301">
        <v>4</v>
      </c>
    </row>
    <row r="1302" spans="1:14" ht="12.75" customHeight="1" outlineLevel="3" x14ac:dyDescent="0.3">
      <c r="A1302" s="19" t="s">
        <v>1033</v>
      </c>
      <c r="B1302" s="19" t="s">
        <v>1034</v>
      </c>
      <c r="C1302" s="18" t="s">
        <v>24</v>
      </c>
      <c r="D1302" s="18">
        <v>1</v>
      </c>
      <c r="E1302" s="18" t="s">
        <v>24</v>
      </c>
      <c r="F1302" s="20" t="str">
        <f t="shared" si="29"/>
        <v>MANUAL</v>
      </c>
      <c r="G1302" s="20">
        <f>IF($F$1302="MANUAL",$D$1302,IF($F$1302="COMPUTED",$C$1302,$E$1302))</f>
        <v>1</v>
      </c>
      <c r="H1302" s="19" t="s">
        <v>1702</v>
      </c>
      <c r="I1302" s="19" t="s">
        <v>1023</v>
      </c>
      <c r="J1302" s="19" t="s">
        <v>21</v>
      </c>
      <c r="K1302" s="19"/>
      <c r="L1302" s="19" t="s">
        <v>1001</v>
      </c>
      <c r="M1302" s="19" t="s">
        <v>3096</v>
      </c>
      <c r="N1302">
        <v>4</v>
      </c>
    </row>
    <row r="1303" spans="1:14" ht="12.75" customHeight="1" outlineLevel="3" x14ac:dyDescent="0.3">
      <c r="A1303" s="19" t="s">
        <v>1036</v>
      </c>
      <c r="B1303" s="19" t="s">
        <v>1037</v>
      </c>
      <c r="C1303" s="18" t="s">
        <v>24</v>
      </c>
      <c r="D1303" s="18">
        <v>0</v>
      </c>
      <c r="E1303" s="18" t="s">
        <v>24</v>
      </c>
      <c r="F1303" s="20" t="str">
        <f t="shared" si="29"/>
        <v>MANUAL</v>
      </c>
      <c r="G1303" s="20">
        <f>IF($F$1303="MANUAL",$D$1303,IF($F$1303="COMPUTED",$C$1303,$E$1303))</f>
        <v>0</v>
      </c>
      <c r="H1303" s="19" t="s">
        <v>1703</v>
      </c>
      <c r="I1303" s="19" t="s">
        <v>1023</v>
      </c>
      <c r="J1303" s="19" t="s">
        <v>21</v>
      </c>
      <c r="K1303" s="19"/>
      <c r="L1303" s="19" t="s">
        <v>1001</v>
      </c>
      <c r="M1303" s="19" t="s">
        <v>3097</v>
      </c>
      <c r="N1303">
        <v>4</v>
      </c>
    </row>
    <row r="1304" spans="1:14" ht="12.75" customHeight="1" outlineLevel="3" x14ac:dyDescent="0.3">
      <c r="A1304" s="19" t="s">
        <v>1039</v>
      </c>
      <c r="B1304" s="19" t="s">
        <v>1040</v>
      </c>
      <c r="C1304" s="18" t="s">
        <v>24</v>
      </c>
      <c r="D1304" s="18">
        <v>-1</v>
      </c>
      <c r="E1304" s="18" t="s">
        <v>24</v>
      </c>
      <c r="F1304" s="20" t="str">
        <f t="shared" si="29"/>
        <v>MANUAL</v>
      </c>
      <c r="G1304" s="20">
        <f>IF($F$1304="MANUAL",$D$1304,IF($F$1304="COMPUTED",$C$1304,$E$1304))</f>
        <v>-1</v>
      </c>
      <c r="H1304" s="19" t="s">
        <v>1704</v>
      </c>
      <c r="I1304" s="19" t="s">
        <v>1023</v>
      </c>
      <c r="J1304" s="19" t="s">
        <v>21</v>
      </c>
      <c r="K1304" s="19"/>
      <c r="L1304" s="19" t="s">
        <v>1001</v>
      </c>
      <c r="M1304" s="19" t="s">
        <v>3098</v>
      </c>
      <c r="N1304">
        <v>4</v>
      </c>
    </row>
    <row r="1305" spans="1:14" ht="12.75" customHeight="1" outlineLevel="3" x14ac:dyDescent="0.3">
      <c r="A1305" s="19" t="s">
        <v>1042</v>
      </c>
      <c r="B1305" s="19" t="s">
        <v>1043</v>
      </c>
      <c r="C1305" s="18" t="s">
        <v>24</v>
      </c>
      <c r="D1305" s="18">
        <v>0</v>
      </c>
      <c r="E1305" s="18" t="s">
        <v>24</v>
      </c>
      <c r="F1305" s="20" t="str">
        <f t="shared" si="29"/>
        <v>MANUAL</v>
      </c>
      <c r="G1305" s="20">
        <f>IF($F$1305="MANUAL",$D$1305,IF($F$1305="COMPUTED",$C$1305,$E$1305))</f>
        <v>0</v>
      </c>
      <c r="H1305" s="19" t="s">
        <v>1705</v>
      </c>
      <c r="I1305" s="19" t="s">
        <v>1023</v>
      </c>
      <c r="J1305" s="19" t="s">
        <v>21</v>
      </c>
      <c r="K1305" s="19"/>
      <c r="L1305" s="19" t="s">
        <v>1001</v>
      </c>
      <c r="M1305" s="19" t="s">
        <v>3099</v>
      </c>
      <c r="N1305">
        <v>4</v>
      </c>
    </row>
    <row r="1306" spans="1:14" ht="12.75" customHeight="1" outlineLevel="3" x14ac:dyDescent="0.3">
      <c r="A1306" s="19" t="s">
        <v>1045</v>
      </c>
      <c r="B1306" s="19" t="s">
        <v>1046</v>
      </c>
      <c r="C1306" s="18" t="s">
        <v>24</v>
      </c>
      <c r="D1306" s="18">
        <v>0</v>
      </c>
      <c r="E1306" s="18" t="s">
        <v>24</v>
      </c>
      <c r="F1306" s="20" t="str">
        <f t="shared" si="29"/>
        <v>MANUAL</v>
      </c>
      <c r="G1306" s="20">
        <f>IF($F$1306="MANUAL",$D$1306,IF($F$1306="COMPUTED",$C$1306,$E$1306))</f>
        <v>0</v>
      </c>
      <c r="H1306" s="19" t="s">
        <v>1706</v>
      </c>
      <c r="I1306" s="19" t="s">
        <v>1023</v>
      </c>
      <c r="J1306" s="19" t="s">
        <v>21</v>
      </c>
      <c r="K1306" s="19"/>
      <c r="L1306" s="19" t="s">
        <v>1001</v>
      </c>
      <c r="M1306" s="19" t="s">
        <v>3100</v>
      </c>
      <c r="N1306">
        <v>4</v>
      </c>
    </row>
    <row r="1307" spans="1:14" ht="12.75" customHeight="1" outlineLevel="2" x14ac:dyDescent="0.3">
      <c r="A1307" s="19" t="s">
        <v>1048</v>
      </c>
      <c r="B1307" s="19" t="s">
        <v>1049</v>
      </c>
      <c r="C1307" s="18" t="s">
        <v>24</v>
      </c>
      <c r="D1307" s="12" t="s">
        <v>1374</v>
      </c>
      <c r="E1307" s="12" t="s">
        <v>24</v>
      </c>
      <c r="F1307" s="18" t="s">
        <v>99</v>
      </c>
      <c r="G1307" s="20" t="str">
        <f>IF($F$1307="MANUAL",$D$1307,IF($F$1307="COMPUTED",$C$1307,$E$1307))</f>
        <v>box</v>
      </c>
      <c r="H1307" s="19" t="s">
        <v>1707</v>
      </c>
      <c r="I1307" s="19" t="s">
        <v>1049</v>
      </c>
      <c r="J1307" s="19" t="s">
        <v>21</v>
      </c>
      <c r="K1307" s="19"/>
      <c r="L1307" s="19" t="s">
        <v>72</v>
      </c>
      <c r="M1307" s="19" t="s">
        <v>3101</v>
      </c>
      <c r="N1307">
        <v>3</v>
      </c>
    </row>
    <row r="1308" spans="1:14" ht="12.75" customHeight="1" outlineLevel="3" x14ac:dyDescent="0.3">
      <c r="A1308" s="19" t="s">
        <v>1051</v>
      </c>
      <c r="B1308" s="19" t="s">
        <v>1052</v>
      </c>
      <c r="C1308" s="18" t="str">
        <f>ColorCompution!M10</f>
        <v>#0b07db</v>
      </c>
      <c r="D1308" s="12" t="s">
        <v>24</v>
      </c>
      <c r="E1308" s="12" t="s">
        <v>24</v>
      </c>
      <c r="F1308" s="18" t="s">
        <v>70</v>
      </c>
      <c r="G1308" s="20" t="str">
        <f>IF($F$1308="MANUAL",$D$1308,IF($F$1308="COMPUTED",$C$1308,$E$1308))</f>
        <v>#0b07db</v>
      </c>
      <c r="H1308" s="19" t="s">
        <v>1708</v>
      </c>
      <c r="I1308" s="19" t="s">
        <v>1054</v>
      </c>
      <c r="J1308" s="19"/>
      <c r="K1308" s="19"/>
      <c r="L1308" s="19" t="s">
        <v>72</v>
      </c>
      <c r="M1308" s="19" t="s">
        <v>3102</v>
      </c>
      <c r="N1308">
        <v>4</v>
      </c>
    </row>
    <row r="1309" spans="1:14" ht="12.75" customHeight="1" outlineLevel="3" x14ac:dyDescent="0.3">
      <c r="A1309" s="19" t="s">
        <v>1055</v>
      </c>
      <c r="B1309" s="19" t="s">
        <v>1056</v>
      </c>
      <c r="C1309" s="18" t="str">
        <f>ColorCompution!M9</f>
        <v>#0b07db</v>
      </c>
      <c r="D1309" s="12" t="s">
        <v>24</v>
      </c>
      <c r="E1309" s="12" t="s">
        <v>24</v>
      </c>
      <c r="F1309" s="18" t="s">
        <v>70</v>
      </c>
      <c r="G1309" s="20" t="str">
        <f>IF($F$1309="MANUAL",$D$1309,IF($F$1309="COMPUTED",$C$1309,$E$1309))</f>
        <v>#0b07db</v>
      </c>
      <c r="H1309" s="19" t="s">
        <v>1709</v>
      </c>
      <c r="I1309" s="19" t="s">
        <v>1054</v>
      </c>
      <c r="J1309" s="19"/>
      <c r="K1309" s="19"/>
      <c r="L1309" s="19" t="s">
        <v>72</v>
      </c>
      <c r="M1309" s="19" t="s">
        <v>3103</v>
      </c>
      <c r="N1309">
        <v>4</v>
      </c>
    </row>
    <row r="1310" spans="1:14" ht="12.75" customHeight="1" outlineLevel="3" x14ac:dyDescent="0.3">
      <c r="A1310" s="19" t="s">
        <v>1058</v>
      </c>
      <c r="B1310" s="19" t="s">
        <v>1059</v>
      </c>
      <c r="C1310" s="18" t="str">
        <f>ColorCompution!M11</f>
        <v>#07db0e</v>
      </c>
      <c r="D1310" s="12" t="s">
        <v>24</v>
      </c>
      <c r="E1310" s="12" t="s">
        <v>24</v>
      </c>
      <c r="F1310" s="18" t="s">
        <v>70</v>
      </c>
      <c r="G1310" s="20" t="str">
        <f>IF($F$1310="MANUAL",$D$1310,IF($F$1310="COMPUTED",$C$1310,$E$1310))</f>
        <v>#07db0e</v>
      </c>
      <c r="H1310" s="19" t="s">
        <v>1710</v>
      </c>
      <c r="I1310" s="19" t="s">
        <v>1054</v>
      </c>
      <c r="J1310" s="19"/>
      <c r="K1310" s="19"/>
      <c r="L1310" s="19" t="s">
        <v>72</v>
      </c>
      <c r="M1310" s="19" t="s">
        <v>3104</v>
      </c>
      <c r="N1310">
        <v>4</v>
      </c>
    </row>
    <row r="1311" spans="1:14" ht="12.75" customHeight="1" outlineLevel="1" x14ac:dyDescent="0.3">
      <c r="A1311" s="19" t="s">
        <v>358</v>
      </c>
      <c r="B1311" s="19"/>
      <c r="C1311" s="20"/>
      <c r="D1311" s="18"/>
      <c r="E1311" s="20"/>
      <c r="F1311" s="20"/>
      <c r="G1311" s="20"/>
      <c r="H1311" s="19" t="s">
        <v>489</v>
      </c>
      <c r="I1311" s="19"/>
      <c r="J1311" s="19" t="s">
        <v>21</v>
      </c>
      <c r="K1311" s="19" t="s">
        <v>1824</v>
      </c>
      <c r="L1311" s="19" t="s">
        <v>77</v>
      </c>
      <c r="M1311" s="19" t="s">
        <v>3105</v>
      </c>
      <c r="N1311">
        <v>2</v>
      </c>
    </row>
    <row r="1312" spans="1:14" ht="12.75" customHeight="1" outlineLevel="1" x14ac:dyDescent="0.3">
      <c r="A1312" s="19" t="s">
        <v>360</v>
      </c>
      <c r="B1312" s="19"/>
      <c r="C1312" s="20"/>
      <c r="D1312" s="18"/>
      <c r="E1312" s="20"/>
      <c r="F1312" s="20"/>
      <c r="G1312" s="20"/>
      <c r="H1312" s="19" t="s">
        <v>490</v>
      </c>
      <c r="I1312" s="19"/>
      <c r="J1312" s="19" t="s">
        <v>21</v>
      </c>
      <c r="K1312" s="19" t="s">
        <v>1824</v>
      </c>
      <c r="L1312" s="19" t="s">
        <v>77</v>
      </c>
      <c r="M1312" s="19" t="s">
        <v>3106</v>
      </c>
      <c r="N1312">
        <v>2</v>
      </c>
    </row>
    <row r="1313" spans="1:14" ht="12.75" customHeight="1" outlineLevel="2" x14ac:dyDescent="0.3">
      <c r="A1313" s="19" t="s">
        <v>257</v>
      </c>
      <c r="B1313" s="19" t="s">
        <v>258</v>
      </c>
      <c r="C1313" s="18">
        <f>mass_COMP27_MGO</f>
        <v>4450</v>
      </c>
      <c r="D1313" s="18" t="s">
        <v>24</v>
      </c>
      <c r="E1313" s="18" t="s">
        <v>24</v>
      </c>
      <c r="F1313" s="18" t="s">
        <v>70</v>
      </c>
      <c r="G1313" s="20">
        <f>IF($F$1313="MANUAL",$D$1313,IF($F$1313="COMPUTED",$C$1313,$E$1313))</f>
        <v>4450</v>
      </c>
      <c r="H1313" s="19" t="s">
        <v>491</v>
      </c>
      <c r="I1313" s="19" t="s">
        <v>37</v>
      </c>
      <c r="J1313" s="19"/>
      <c r="K1313" s="19"/>
      <c r="L1313" s="19" t="s">
        <v>72</v>
      </c>
      <c r="M1313" s="19" t="s">
        <v>3107</v>
      </c>
      <c r="N1313">
        <v>3</v>
      </c>
    </row>
    <row r="1314" spans="1:14" ht="12.75" customHeight="1" outlineLevel="2" x14ac:dyDescent="0.3">
      <c r="A1314" s="19" t="s">
        <v>259</v>
      </c>
      <c r="B1314" s="19" t="s">
        <v>260</v>
      </c>
      <c r="C1314" s="18">
        <f>mass_COMP27_MeOH</f>
        <v>4450</v>
      </c>
      <c r="D1314" s="18" t="s">
        <v>24</v>
      </c>
      <c r="E1314" s="18" t="s">
        <v>24</v>
      </c>
      <c r="F1314" s="18" t="s">
        <v>70</v>
      </c>
      <c r="G1314" s="20">
        <f>IF($F$1314="MANUAL",$D$1314,IF($F$1314="COMPUTED",$C$1314,$E$1314))</f>
        <v>4450</v>
      </c>
      <c r="H1314" s="19" t="s">
        <v>492</v>
      </c>
      <c r="I1314" s="19" t="s">
        <v>37</v>
      </c>
      <c r="J1314" s="19"/>
      <c r="K1314" s="19"/>
      <c r="L1314" s="19" t="s">
        <v>72</v>
      </c>
      <c r="M1314" s="19" t="s">
        <v>3108</v>
      </c>
      <c r="N1314">
        <v>3</v>
      </c>
    </row>
    <row r="1315" spans="1:14" ht="12.75" customHeight="1" outlineLevel="2" x14ac:dyDescent="0.3">
      <c r="A1315" s="19" t="s">
        <v>835</v>
      </c>
      <c r="B1315" s="19" t="s">
        <v>836</v>
      </c>
      <c r="C1315" s="18">
        <f>'Calculations - tank arrangement'!AC49</f>
        <v>4569.7674418604656</v>
      </c>
      <c r="D1315" s="18" t="s">
        <v>24</v>
      </c>
      <c r="E1315" s="18" t="s">
        <v>24</v>
      </c>
      <c r="F1315" s="18" t="s">
        <v>70</v>
      </c>
      <c r="G1315" s="20">
        <f>IF($F$1315="MANUAL",$D$1315,IF($F$1315="COMPUTED",$C$1315,$E$1315))</f>
        <v>4569.7674418604656</v>
      </c>
      <c r="H1315" s="19" t="s">
        <v>941</v>
      </c>
      <c r="I1315" s="19" t="s">
        <v>37</v>
      </c>
      <c r="J1315" s="19"/>
      <c r="K1315" s="19"/>
      <c r="L1315" s="19" t="s">
        <v>72</v>
      </c>
      <c r="M1315" s="19" t="s">
        <v>3109</v>
      </c>
      <c r="N1315">
        <v>3</v>
      </c>
    </row>
    <row r="1316" spans="1:14" ht="12.75" customHeight="1" outlineLevel="2" x14ac:dyDescent="0.3">
      <c r="A1316" s="19" t="s">
        <v>639</v>
      </c>
      <c r="B1316" s="19" t="s">
        <v>640</v>
      </c>
      <c r="C1316" s="18">
        <v>4450</v>
      </c>
      <c r="D1316" s="18" t="s">
        <v>24</v>
      </c>
      <c r="E1316" s="18" t="s">
        <v>24</v>
      </c>
      <c r="F1316" s="18" t="s">
        <v>70</v>
      </c>
      <c r="G1316" s="20">
        <f>IF($F$1316="MANUAL",$D$1316,IF($F$1316="COMPUTED",$C$1316,$E$1316))</f>
        <v>4450</v>
      </c>
      <c r="H1316" s="19" t="s">
        <v>695</v>
      </c>
      <c r="I1316" s="19" t="s">
        <v>636</v>
      </c>
      <c r="J1316" s="19"/>
      <c r="K1316" s="19"/>
      <c r="L1316" s="19" t="s">
        <v>72</v>
      </c>
      <c r="M1316" s="19" t="s">
        <v>3110</v>
      </c>
      <c r="N1316">
        <v>3</v>
      </c>
    </row>
    <row r="1317" spans="1:14" ht="12.75" customHeight="1" outlineLevel="2" x14ac:dyDescent="0.3">
      <c r="A1317" s="19" t="s">
        <v>641</v>
      </c>
      <c r="B1317" s="19" t="s">
        <v>642</v>
      </c>
      <c r="C1317" s="18">
        <v>4450</v>
      </c>
      <c r="D1317" s="18" t="s">
        <v>24</v>
      </c>
      <c r="E1317" s="18" t="s">
        <v>24</v>
      </c>
      <c r="F1317" s="18" t="s">
        <v>70</v>
      </c>
      <c r="G1317" s="20">
        <f>IF($F$1317="MANUAL",$D$1317,IF($F$1317="COMPUTED",$C$1317,$E$1317))</f>
        <v>4450</v>
      </c>
      <c r="H1317" s="19" t="s">
        <v>696</v>
      </c>
      <c r="I1317" s="19" t="s">
        <v>636</v>
      </c>
      <c r="J1317" s="19"/>
      <c r="K1317" s="19"/>
      <c r="L1317" s="19" t="s">
        <v>72</v>
      </c>
      <c r="M1317" s="19" t="s">
        <v>3111</v>
      </c>
      <c r="N1317">
        <v>3</v>
      </c>
    </row>
    <row r="1318" spans="1:14" ht="12.75" customHeight="1" outlineLevel="2" x14ac:dyDescent="0.3">
      <c r="A1318" s="19" t="s">
        <v>820</v>
      </c>
      <c r="B1318" s="19" t="s">
        <v>821</v>
      </c>
      <c r="C1318" s="18">
        <v>4569.7700000000004</v>
      </c>
      <c r="D1318" s="18" t="s">
        <v>24</v>
      </c>
      <c r="E1318" s="18" t="s">
        <v>24</v>
      </c>
      <c r="F1318" s="18" t="s">
        <v>70</v>
      </c>
      <c r="G1318" s="20">
        <f>IF($F$1318="MANUAL",$D$1318,IF($F$1318="COMPUTED",$C$1318,$E$1318))</f>
        <v>4569.7700000000004</v>
      </c>
      <c r="H1318" s="19" t="s">
        <v>942</v>
      </c>
      <c r="I1318" s="19" t="s">
        <v>636</v>
      </c>
      <c r="J1318" s="19"/>
      <c r="K1318" s="19"/>
      <c r="L1318" s="19" t="s">
        <v>72</v>
      </c>
      <c r="M1318" s="19" t="s">
        <v>3112</v>
      </c>
      <c r="N1318">
        <v>3</v>
      </c>
    </row>
    <row r="1319" spans="1:14" ht="12.75" customHeight="1" x14ac:dyDescent="0.3">
      <c r="A1319" s="19" t="s">
        <v>447</v>
      </c>
      <c r="B1319" s="19" t="s">
        <v>448</v>
      </c>
      <c r="C1319" s="20"/>
      <c r="D1319" s="20"/>
      <c r="E1319" s="20"/>
      <c r="F1319" s="20"/>
      <c r="G1319" s="20"/>
      <c r="H1319" s="19" t="s">
        <v>448</v>
      </c>
      <c r="I1319" s="19"/>
      <c r="J1319" s="19" t="s">
        <v>21</v>
      </c>
      <c r="K1319" s="19" t="s">
        <v>54</v>
      </c>
      <c r="L1319" s="19" t="s">
        <v>67</v>
      </c>
      <c r="M1319" s="19" t="s">
        <v>3113</v>
      </c>
      <c r="N1319">
        <v>1</v>
      </c>
    </row>
    <row r="1320" spans="1:14" ht="12.75" customHeight="1" outlineLevel="1" x14ac:dyDescent="0.3">
      <c r="A1320" s="19" t="s">
        <v>38</v>
      </c>
      <c r="B1320" s="19" t="s">
        <v>39</v>
      </c>
      <c r="C1320" s="18" t="s">
        <v>24</v>
      </c>
      <c r="D1320" s="18">
        <v>0</v>
      </c>
      <c r="E1320" s="18" t="s">
        <v>24</v>
      </c>
      <c r="F1320" s="18" t="s">
        <v>99</v>
      </c>
      <c r="G1320" s="20">
        <f>IF($F$1320="MANUAL",$D$1320,IF($F$1320="COMPUTED",$C$1320,$E$1320))</f>
        <v>0</v>
      </c>
      <c r="H1320" s="19" t="s">
        <v>1711</v>
      </c>
      <c r="I1320" s="19" t="s">
        <v>40</v>
      </c>
      <c r="J1320" s="19" t="s">
        <v>21</v>
      </c>
      <c r="K1320" s="19"/>
      <c r="L1320" s="19" t="s">
        <v>72</v>
      </c>
      <c r="M1320" s="19" t="s">
        <v>3114</v>
      </c>
      <c r="N1320">
        <v>2</v>
      </c>
    </row>
    <row r="1321" spans="1:14" ht="12.75" customHeight="1" outlineLevel="1" x14ac:dyDescent="0.3">
      <c r="A1321" s="19" t="s">
        <v>352</v>
      </c>
      <c r="B1321" s="19" t="s">
        <v>353</v>
      </c>
      <c r="C1321" s="18" t="s">
        <v>24</v>
      </c>
      <c r="D1321" s="18">
        <v>5</v>
      </c>
      <c r="E1321" s="18" t="s">
        <v>24</v>
      </c>
      <c r="F1321" s="18" t="s">
        <v>99</v>
      </c>
      <c r="G1321" s="20">
        <f>IF($F$1321="MANUAL",$D$1321,IF($F$1321="COMPUTED",$C$1321,$E$1321))</f>
        <v>5</v>
      </c>
      <c r="H1321" s="19" t="s">
        <v>449</v>
      </c>
      <c r="I1321" s="19" t="s">
        <v>355</v>
      </c>
      <c r="J1321" s="19" t="s">
        <v>21</v>
      </c>
      <c r="K1321" s="19"/>
      <c r="L1321" s="19" t="s">
        <v>72</v>
      </c>
      <c r="M1321" s="19" t="s">
        <v>3115</v>
      </c>
      <c r="N1321">
        <v>2</v>
      </c>
    </row>
    <row r="1322" spans="1:14" ht="12.75" customHeight="1" outlineLevel="1" x14ac:dyDescent="0.3">
      <c r="A1322" s="19" t="s">
        <v>68</v>
      </c>
      <c r="B1322" s="19"/>
      <c r="C1322" s="20"/>
      <c r="D1322" s="20"/>
      <c r="E1322" s="20"/>
      <c r="F1322" s="20"/>
      <c r="G1322" s="20"/>
      <c r="H1322" s="19"/>
      <c r="I1322" s="19"/>
      <c r="J1322" s="19"/>
      <c r="K1322" s="19"/>
      <c r="L1322" s="19" t="s">
        <v>69</v>
      </c>
      <c r="M1322" s="19" t="s">
        <v>3116</v>
      </c>
      <c r="N1322">
        <v>2</v>
      </c>
    </row>
    <row r="1323" spans="1:14" ht="12.75" customHeight="1" outlineLevel="2" x14ac:dyDescent="0.3">
      <c r="A1323" s="19" t="s">
        <v>51</v>
      </c>
      <c r="B1323" s="19" t="s">
        <v>23</v>
      </c>
      <c r="C1323" s="18" t="s">
        <v>24</v>
      </c>
      <c r="D1323" s="18">
        <v>10</v>
      </c>
      <c r="E1323" s="18" t="s">
        <v>24</v>
      </c>
      <c r="F1323" s="18" t="s">
        <v>99</v>
      </c>
      <c r="G1323" s="20">
        <f>IF($F$1323="MANUAL",$D$1323,IF($F$1323="COMPUTED",$C$1323,$E$1323))</f>
        <v>10</v>
      </c>
      <c r="H1323" s="19" t="s">
        <v>450</v>
      </c>
      <c r="I1323" s="19" t="s">
        <v>25</v>
      </c>
      <c r="J1323" s="19" t="s">
        <v>21</v>
      </c>
      <c r="K1323" s="19"/>
      <c r="L1323" s="19" t="s">
        <v>72</v>
      </c>
      <c r="M1323" s="19" t="s">
        <v>3117</v>
      </c>
      <c r="N1323">
        <v>3</v>
      </c>
    </row>
    <row r="1324" spans="1:14" ht="12.75" customHeight="1" outlineLevel="2" x14ac:dyDescent="0.3">
      <c r="A1324" s="19" t="s">
        <v>52</v>
      </c>
      <c r="B1324" s="19" t="s">
        <v>26</v>
      </c>
      <c r="C1324" s="18" t="s">
        <v>24</v>
      </c>
      <c r="D1324" s="18">
        <v>-1.5</v>
      </c>
      <c r="E1324" s="18" t="s">
        <v>24</v>
      </c>
      <c r="F1324" s="18" t="s">
        <v>99</v>
      </c>
      <c r="G1324" s="20">
        <f>IF($F$1324="MANUAL",$D$1324,IF($F$1324="COMPUTED",$C$1324,$E$1324))</f>
        <v>-1.5</v>
      </c>
      <c r="H1324" s="19" t="s">
        <v>451</v>
      </c>
      <c r="I1324" s="19" t="s">
        <v>27</v>
      </c>
      <c r="J1324" s="19" t="s">
        <v>21</v>
      </c>
      <c r="K1324" s="19"/>
      <c r="L1324" s="19" t="s">
        <v>72</v>
      </c>
      <c r="M1324" s="19" t="s">
        <v>3118</v>
      </c>
      <c r="N1324">
        <v>3</v>
      </c>
    </row>
    <row r="1325" spans="1:14" ht="12.75" customHeight="1" outlineLevel="2" x14ac:dyDescent="0.3">
      <c r="A1325" s="19" t="s">
        <v>753</v>
      </c>
      <c r="B1325" s="19" t="s">
        <v>754</v>
      </c>
      <c r="C1325" s="18" t="s">
        <v>24</v>
      </c>
      <c r="D1325" s="18">
        <v>3.6</v>
      </c>
      <c r="E1325" s="18" t="s">
        <v>24</v>
      </c>
      <c r="F1325" s="18" t="s">
        <v>99</v>
      </c>
      <c r="G1325" s="20">
        <f>IF($F$1325="MANUAL",$D$1325,IF($F$1325="COMPUTED",$C$1325,$E$1325))</f>
        <v>3.6</v>
      </c>
      <c r="H1325" s="19" t="s">
        <v>768</v>
      </c>
      <c r="I1325" s="19" t="s">
        <v>756</v>
      </c>
      <c r="J1325" s="19" t="s">
        <v>21</v>
      </c>
      <c r="K1325" s="19"/>
      <c r="L1325" s="19" t="s">
        <v>72</v>
      </c>
      <c r="M1325" s="19" t="s">
        <v>3119</v>
      </c>
      <c r="N1325">
        <v>3</v>
      </c>
    </row>
    <row r="1326" spans="1:14" ht="12.75" customHeight="1" outlineLevel="3" x14ac:dyDescent="0.3">
      <c r="A1326" s="19" t="s">
        <v>711</v>
      </c>
      <c r="B1326" s="19" t="s">
        <v>241</v>
      </c>
      <c r="C1326" s="18">
        <f>CoG_z28_MGO</f>
        <v>3.6</v>
      </c>
      <c r="D1326" s="18">
        <v>-3.65</v>
      </c>
      <c r="E1326" s="18" t="s">
        <v>24</v>
      </c>
      <c r="F1326" s="18" t="s">
        <v>70</v>
      </c>
      <c r="G1326" s="20">
        <f>IF($F$1326="MANUAL",$D$1326,IF($F$1326="COMPUTED",$C$1326,$E$1326))</f>
        <v>3.6</v>
      </c>
      <c r="H1326" s="19" t="s">
        <v>795</v>
      </c>
      <c r="I1326" s="19" t="s">
        <v>29</v>
      </c>
      <c r="J1326" s="19"/>
      <c r="K1326" s="19"/>
      <c r="L1326" s="19" t="s">
        <v>72</v>
      </c>
      <c r="M1326" s="19" t="s">
        <v>3120</v>
      </c>
      <c r="N1326">
        <v>4</v>
      </c>
    </row>
    <row r="1327" spans="1:14" ht="12.75" customHeight="1" outlineLevel="3" x14ac:dyDescent="0.3">
      <c r="A1327" s="19" t="s">
        <v>713</v>
      </c>
      <c r="B1327" s="19" t="s">
        <v>243</v>
      </c>
      <c r="C1327" s="18">
        <f>CoG_z28_MeOH</f>
        <v>3.6</v>
      </c>
      <c r="D1327" s="18">
        <v>-3.65</v>
      </c>
      <c r="E1327" s="18" t="s">
        <v>24</v>
      </c>
      <c r="F1327" s="18" t="s">
        <v>70</v>
      </c>
      <c r="G1327" s="20">
        <f>IF($F$1327="MANUAL",$D$1327,IF($F$1327="COMPUTED",$C$1327,$E$1327))</f>
        <v>3.6</v>
      </c>
      <c r="H1327" s="19" t="s">
        <v>796</v>
      </c>
      <c r="I1327" s="19" t="s">
        <v>29</v>
      </c>
      <c r="J1327" s="19"/>
      <c r="K1327" s="19"/>
      <c r="L1327" s="19" t="s">
        <v>72</v>
      </c>
      <c r="M1327" s="19" t="s">
        <v>3121</v>
      </c>
      <c r="N1327">
        <v>4</v>
      </c>
    </row>
    <row r="1328" spans="1:14" ht="12.75" customHeight="1" outlineLevel="3" x14ac:dyDescent="0.3">
      <c r="A1328" s="19" t="s">
        <v>817</v>
      </c>
      <c r="B1328" s="19" t="s">
        <v>818</v>
      </c>
      <c r="C1328" s="18">
        <f>CoG_z28_FullMeOH</f>
        <v>3.3374045801526715</v>
      </c>
      <c r="D1328" s="18" t="s">
        <v>24</v>
      </c>
      <c r="E1328" s="18" t="s">
        <v>24</v>
      </c>
      <c r="F1328" s="18" t="s">
        <v>70</v>
      </c>
      <c r="G1328" s="20">
        <f>IF($F$1328="MANUAL",$D$1328,IF($F$1328="COMPUTED",$C$1328,$E$1328))</f>
        <v>3.3374045801526715</v>
      </c>
      <c r="H1328" s="19" t="s">
        <v>943</v>
      </c>
      <c r="I1328" s="19" t="s">
        <v>29</v>
      </c>
      <c r="J1328" s="19"/>
      <c r="K1328" s="19"/>
      <c r="L1328" s="19" t="s">
        <v>72</v>
      </c>
      <c r="M1328" s="19" t="s">
        <v>3122</v>
      </c>
      <c r="N1328">
        <v>4</v>
      </c>
    </row>
    <row r="1329" spans="1:14" ht="12.75" customHeight="1" outlineLevel="1" x14ac:dyDescent="0.3">
      <c r="A1329" s="19" t="s">
        <v>994</v>
      </c>
      <c r="B1329" s="19"/>
      <c r="C1329" s="20"/>
      <c r="D1329" s="20"/>
      <c r="E1329" s="20"/>
      <c r="F1329" s="20"/>
      <c r="G1329" s="20"/>
      <c r="H1329" s="19"/>
      <c r="I1329" s="19"/>
      <c r="J1329" s="19"/>
      <c r="K1329" s="19"/>
      <c r="L1329" s="19" t="s">
        <v>69</v>
      </c>
      <c r="M1329" s="19" t="s">
        <v>3123</v>
      </c>
      <c r="N1329">
        <v>2</v>
      </c>
    </row>
    <row r="1330" spans="1:14" ht="12.75" customHeight="1" outlineLevel="2" x14ac:dyDescent="0.3">
      <c r="A1330" s="19" t="s">
        <v>1919</v>
      </c>
      <c r="B1330" s="19" t="s">
        <v>995</v>
      </c>
      <c r="C1330" s="20"/>
      <c r="D1330" s="19"/>
      <c r="E1330" s="19"/>
      <c r="F1330" s="18" t="s">
        <v>99</v>
      </c>
      <c r="G1330" s="20"/>
      <c r="H1330" s="19" t="s">
        <v>1712</v>
      </c>
      <c r="I1330" s="19" t="s">
        <v>995</v>
      </c>
      <c r="J1330" s="19" t="s">
        <v>21</v>
      </c>
      <c r="K1330" s="19"/>
      <c r="L1330" s="19" t="s">
        <v>997</v>
      </c>
      <c r="M1330" s="19" t="s">
        <v>3124</v>
      </c>
      <c r="N1330">
        <v>3</v>
      </c>
    </row>
    <row r="1331" spans="1:14" ht="12.75" customHeight="1" outlineLevel="3" x14ac:dyDescent="0.3">
      <c r="A1331" s="19" t="s">
        <v>998</v>
      </c>
      <c r="B1331" s="19" t="s">
        <v>999</v>
      </c>
      <c r="C1331" s="18" t="s">
        <v>24</v>
      </c>
      <c r="D1331" s="18">
        <v>10</v>
      </c>
      <c r="E1331" s="18" t="s">
        <v>24</v>
      </c>
      <c r="F1331" s="20" t="str">
        <f>$F$1330</f>
        <v>MANUAL</v>
      </c>
      <c r="G1331" s="20">
        <f>IF($F$1331="MANUAL",$D$1331,IF($F$1331="COMPUTED",$C$1331,$E$1331))</f>
        <v>10</v>
      </c>
      <c r="H1331" s="19" t="s">
        <v>1713</v>
      </c>
      <c r="I1331" s="19" t="s">
        <v>1921</v>
      </c>
      <c r="J1331" s="19" t="s">
        <v>21</v>
      </c>
      <c r="K1331" s="19"/>
      <c r="L1331" s="19" t="s">
        <v>1001</v>
      </c>
      <c r="M1331" s="19" t="s">
        <v>3125</v>
      </c>
      <c r="N1331">
        <v>4</v>
      </c>
    </row>
    <row r="1332" spans="1:14" ht="12.75" customHeight="1" outlineLevel="3" x14ac:dyDescent="0.3">
      <c r="A1332" s="19" t="s">
        <v>1002</v>
      </c>
      <c r="B1332" s="19" t="s">
        <v>1003</v>
      </c>
      <c r="C1332" s="18" t="s">
        <v>24</v>
      </c>
      <c r="D1332" s="18">
        <v>1.5</v>
      </c>
      <c r="E1332" s="18" t="s">
        <v>24</v>
      </c>
      <c r="F1332" s="20" t="str">
        <f>$F$1330</f>
        <v>MANUAL</v>
      </c>
      <c r="G1332" s="20">
        <f>IF($F$1332="MANUAL",$D$1332,IF($F$1332="COMPUTED",$C$1332,$E$1332))</f>
        <v>1.5</v>
      </c>
      <c r="H1332" s="19" t="s">
        <v>1714</v>
      </c>
      <c r="I1332" s="19" t="s">
        <v>1923</v>
      </c>
      <c r="J1332" s="19" t="s">
        <v>21</v>
      </c>
      <c r="K1332" s="19"/>
      <c r="L1332" s="19" t="s">
        <v>1001</v>
      </c>
      <c r="M1332" s="19" t="s">
        <v>3126</v>
      </c>
      <c r="N1332">
        <v>4</v>
      </c>
    </row>
    <row r="1333" spans="1:14" ht="12.75" customHeight="1" outlineLevel="3" x14ac:dyDescent="0.3">
      <c r="A1333" s="19" t="s">
        <v>1005</v>
      </c>
      <c r="B1333" s="19" t="s">
        <v>1006</v>
      </c>
      <c r="C1333" s="18" t="s">
        <v>24</v>
      </c>
      <c r="D1333" s="18">
        <v>3.6</v>
      </c>
      <c r="E1333" s="18" t="s">
        <v>24</v>
      </c>
      <c r="F1333" s="20" t="str">
        <f>$F$1330</f>
        <v>MANUAL</v>
      </c>
      <c r="G1333" s="20">
        <f>IF($F$1333="MANUAL",$D$1333,IF($F$1333="COMPUTED",$C$1333,$E$1333))</f>
        <v>3.6</v>
      </c>
      <c r="H1333" s="19" t="s">
        <v>1715</v>
      </c>
      <c r="I1333" s="19" t="s">
        <v>1925</v>
      </c>
      <c r="J1333" s="19" t="s">
        <v>21</v>
      </c>
      <c r="K1333" s="19"/>
      <c r="L1333" s="19" t="s">
        <v>1001</v>
      </c>
      <c r="M1333" s="19" t="s">
        <v>3127</v>
      </c>
      <c r="N1333">
        <v>4</v>
      </c>
    </row>
    <row r="1334" spans="1:14" ht="12.75" customHeight="1" outlineLevel="2" x14ac:dyDescent="0.3">
      <c r="A1334" s="19" t="s">
        <v>1008</v>
      </c>
      <c r="B1334" s="19" t="s">
        <v>1009</v>
      </c>
      <c r="C1334" s="18" t="s">
        <v>24</v>
      </c>
      <c r="D1334" s="18">
        <v>2.6</v>
      </c>
      <c r="E1334" s="18" t="s">
        <v>24</v>
      </c>
      <c r="F1334" s="18" t="s">
        <v>99</v>
      </c>
      <c r="G1334" s="20">
        <f>IF($F$1334="MANUAL",$D$1334,IF($F$1334="COMPUTED",$C$1334,$E$1334))</f>
        <v>2.6</v>
      </c>
      <c r="H1334" s="19" t="s">
        <v>1716</v>
      </c>
      <c r="I1334" s="19" t="s">
        <v>1011</v>
      </c>
      <c r="J1334" s="19" t="s">
        <v>21</v>
      </c>
      <c r="K1334" s="19"/>
      <c r="L1334" s="19" t="s">
        <v>72</v>
      </c>
      <c r="M1334" s="19" t="s">
        <v>3128</v>
      </c>
      <c r="N1334">
        <v>3</v>
      </c>
    </row>
    <row r="1335" spans="1:14" ht="12.75" customHeight="1" outlineLevel="2" x14ac:dyDescent="0.3">
      <c r="A1335" s="19" t="s">
        <v>1012</v>
      </c>
      <c r="B1335" s="19" t="s">
        <v>1013</v>
      </c>
      <c r="C1335" s="18" t="s">
        <v>24</v>
      </c>
      <c r="D1335" s="18">
        <v>2.8</v>
      </c>
      <c r="E1335" s="18" t="s">
        <v>24</v>
      </c>
      <c r="F1335" s="18" t="s">
        <v>99</v>
      </c>
      <c r="G1335" s="20">
        <f>IF($F$1335="MANUAL",$D$1335,IF($F$1335="COMPUTED",$C$1335,$E$1335))</f>
        <v>2.8</v>
      </c>
      <c r="H1335" s="19" t="s">
        <v>1717</v>
      </c>
      <c r="I1335" s="19" t="s">
        <v>1015</v>
      </c>
      <c r="J1335" s="19" t="s">
        <v>21</v>
      </c>
      <c r="K1335" s="19"/>
      <c r="L1335" s="19" t="s">
        <v>72</v>
      </c>
      <c r="M1335" s="19" t="s">
        <v>3129</v>
      </c>
      <c r="N1335">
        <v>3</v>
      </c>
    </row>
    <row r="1336" spans="1:14" ht="12.75" customHeight="1" outlineLevel="2" x14ac:dyDescent="0.3">
      <c r="A1336" s="19" t="s">
        <v>989</v>
      </c>
      <c r="B1336" s="19" t="s">
        <v>32</v>
      </c>
      <c r="C1336" s="18" t="s">
        <v>24</v>
      </c>
      <c r="D1336" s="18">
        <v>1.2</v>
      </c>
      <c r="E1336" s="18" t="s">
        <v>24</v>
      </c>
      <c r="F1336" s="18" t="s">
        <v>99</v>
      </c>
      <c r="G1336" s="20">
        <f>IF($F$1336="MANUAL",$D$1336,IF($F$1336="COMPUTED",$C$1336,$E$1336))</f>
        <v>1.2</v>
      </c>
      <c r="H1336" s="19" t="s">
        <v>1718</v>
      </c>
      <c r="I1336" s="19" t="s">
        <v>33</v>
      </c>
      <c r="J1336" s="19" t="s">
        <v>21</v>
      </c>
      <c r="K1336" s="19"/>
      <c r="L1336" s="19" t="s">
        <v>72</v>
      </c>
      <c r="M1336" s="19" t="s">
        <v>3130</v>
      </c>
      <c r="N1336">
        <v>3</v>
      </c>
    </row>
    <row r="1337" spans="1:14" ht="12.75" customHeight="1" outlineLevel="2" x14ac:dyDescent="0.3">
      <c r="A1337" s="19" t="s">
        <v>1017</v>
      </c>
      <c r="B1337" s="19" t="s">
        <v>1018</v>
      </c>
      <c r="C1337" s="20"/>
      <c r="D1337" s="19"/>
      <c r="E1337" s="19"/>
      <c r="F1337" s="18" t="s">
        <v>99</v>
      </c>
      <c r="G1337" s="20"/>
      <c r="H1337" s="19" t="s">
        <v>1719</v>
      </c>
      <c r="I1337" s="19" t="s">
        <v>1018</v>
      </c>
      <c r="J1337" s="19" t="s">
        <v>21</v>
      </c>
      <c r="K1337" s="19"/>
      <c r="L1337" s="19" t="s">
        <v>997</v>
      </c>
      <c r="M1337" s="19" t="s">
        <v>3131</v>
      </c>
      <c r="N1337">
        <v>3</v>
      </c>
    </row>
    <row r="1338" spans="1:14" ht="12.75" customHeight="1" outlineLevel="3" x14ac:dyDescent="0.3">
      <c r="A1338" s="19" t="s">
        <v>1020</v>
      </c>
      <c r="B1338" s="19" t="s">
        <v>1021</v>
      </c>
      <c r="C1338" s="18" t="s">
        <v>24</v>
      </c>
      <c r="D1338" s="18">
        <v>0</v>
      </c>
      <c r="E1338" s="18" t="s">
        <v>24</v>
      </c>
      <c r="F1338" s="20" t="str">
        <f t="shared" ref="F1338:F1346" si="30">$F$1337</f>
        <v>MANUAL</v>
      </c>
      <c r="G1338" s="20">
        <f>IF($F$1338="MANUAL",$D$1338,IF($F$1338="COMPUTED",$C$1338,$E$1338))</f>
        <v>0</v>
      </c>
      <c r="H1338" s="19" t="s">
        <v>1720</v>
      </c>
      <c r="I1338" s="19" t="s">
        <v>1023</v>
      </c>
      <c r="J1338" s="19" t="s">
        <v>21</v>
      </c>
      <c r="K1338" s="19"/>
      <c r="L1338" s="19" t="s">
        <v>1001</v>
      </c>
      <c r="M1338" s="19" t="s">
        <v>3132</v>
      </c>
      <c r="N1338">
        <v>4</v>
      </c>
    </row>
    <row r="1339" spans="1:14" ht="12.75" customHeight="1" outlineLevel="3" x14ac:dyDescent="0.3">
      <c r="A1339" s="19" t="s">
        <v>1024</v>
      </c>
      <c r="B1339" s="19" t="s">
        <v>1025</v>
      </c>
      <c r="C1339" s="18" t="s">
        <v>24</v>
      </c>
      <c r="D1339" s="18">
        <v>0</v>
      </c>
      <c r="E1339" s="18" t="s">
        <v>24</v>
      </c>
      <c r="F1339" s="20" t="str">
        <f t="shared" si="30"/>
        <v>MANUAL</v>
      </c>
      <c r="G1339" s="20">
        <f>IF($F$1339="MANUAL",$D$1339,IF($F$1339="COMPUTED",$C$1339,$E$1339))</f>
        <v>0</v>
      </c>
      <c r="H1339" s="19" t="s">
        <v>1721</v>
      </c>
      <c r="I1339" s="19" t="s">
        <v>1023</v>
      </c>
      <c r="J1339" s="19" t="s">
        <v>21</v>
      </c>
      <c r="K1339" s="19"/>
      <c r="L1339" s="19" t="s">
        <v>1001</v>
      </c>
      <c r="M1339" s="19" t="s">
        <v>3133</v>
      </c>
      <c r="N1339">
        <v>4</v>
      </c>
    </row>
    <row r="1340" spans="1:14" ht="12.75" customHeight="1" outlineLevel="3" x14ac:dyDescent="0.3">
      <c r="A1340" s="19" t="s">
        <v>1027</v>
      </c>
      <c r="B1340" s="19" t="s">
        <v>1028</v>
      </c>
      <c r="C1340" s="18" t="s">
        <v>24</v>
      </c>
      <c r="D1340" s="18">
        <v>1</v>
      </c>
      <c r="E1340" s="18" t="s">
        <v>24</v>
      </c>
      <c r="F1340" s="20" t="str">
        <f t="shared" si="30"/>
        <v>MANUAL</v>
      </c>
      <c r="G1340" s="20">
        <f>IF($F$1340="MANUAL",$D$1340,IF($F$1340="COMPUTED",$C$1340,$E$1340))</f>
        <v>1</v>
      </c>
      <c r="H1340" s="19" t="s">
        <v>1722</v>
      </c>
      <c r="I1340" s="19" t="s">
        <v>1023</v>
      </c>
      <c r="J1340" s="19" t="s">
        <v>21</v>
      </c>
      <c r="K1340" s="19"/>
      <c r="L1340" s="19" t="s">
        <v>1001</v>
      </c>
      <c r="M1340" s="19" t="s">
        <v>3134</v>
      </c>
      <c r="N1340">
        <v>4</v>
      </c>
    </row>
    <row r="1341" spans="1:14" ht="12.75" customHeight="1" outlineLevel="3" x14ac:dyDescent="0.3">
      <c r="A1341" s="19" t="s">
        <v>1030</v>
      </c>
      <c r="B1341" s="19" t="s">
        <v>1031</v>
      </c>
      <c r="C1341" s="18" t="s">
        <v>24</v>
      </c>
      <c r="D1341" s="18">
        <v>0</v>
      </c>
      <c r="E1341" s="18" t="s">
        <v>24</v>
      </c>
      <c r="F1341" s="20" t="str">
        <f t="shared" si="30"/>
        <v>MANUAL</v>
      </c>
      <c r="G1341" s="20">
        <f>IF($F$1341="MANUAL",$D$1341,IF($F$1341="COMPUTED",$C$1341,$E$1341))</f>
        <v>0</v>
      </c>
      <c r="H1341" s="19" t="s">
        <v>1723</v>
      </c>
      <c r="I1341" s="19" t="s">
        <v>1023</v>
      </c>
      <c r="J1341" s="19" t="s">
        <v>21</v>
      </c>
      <c r="K1341" s="19"/>
      <c r="L1341" s="19" t="s">
        <v>1001</v>
      </c>
      <c r="M1341" s="19" t="s">
        <v>3135</v>
      </c>
      <c r="N1341">
        <v>4</v>
      </c>
    </row>
    <row r="1342" spans="1:14" ht="12.75" customHeight="1" outlineLevel="3" x14ac:dyDescent="0.3">
      <c r="A1342" s="19" t="s">
        <v>1033</v>
      </c>
      <c r="B1342" s="19" t="s">
        <v>1034</v>
      </c>
      <c r="C1342" s="18" t="s">
        <v>24</v>
      </c>
      <c r="D1342" s="18">
        <v>1</v>
      </c>
      <c r="E1342" s="18" t="s">
        <v>24</v>
      </c>
      <c r="F1342" s="20" t="str">
        <f t="shared" si="30"/>
        <v>MANUAL</v>
      </c>
      <c r="G1342" s="20">
        <f>IF($F$1342="MANUAL",$D$1342,IF($F$1342="COMPUTED",$C$1342,$E$1342))</f>
        <v>1</v>
      </c>
      <c r="H1342" s="19" t="s">
        <v>1724</v>
      </c>
      <c r="I1342" s="19" t="s">
        <v>1023</v>
      </c>
      <c r="J1342" s="19" t="s">
        <v>21</v>
      </c>
      <c r="K1342" s="19"/>
      <c r="L1342" s="19" t="s">
        <v>1001</v>
      </c>
      <c r="M1342" s="19" t="s">
        <v>3136</v>
      </c>
      <c r="N1342">
        <v>4</v>
      </c>
    </row>
    <row r="1343" spans="1:14" ht="12.75" customHeight="1" outlineLevel="3" x14ac:dyDescent="0.3">
      <c r="A1343" s="19" t="s">
        <v>1036</v>
      </c>
      <c r="B1343" s="19" t="s">
        <v>1037</v>
      </c>
      <c r="C1343" s="18" t="s">
        <v>24</v>
      </c>
      <c r="D1343" s="18">
        <v>0</v>
      </c>
      <c r="E1343" s="18" t="s">
        <v>24</v>
      </c>
      <c r="F1343" s="20" t="str">
        <f t="shared" si="30"/>
        <v>MANUAL</v>
      </c>
      <c r="G1343" s="20">
        <f>IF($F$1343="MANUAL",$D$1343,IF($F$1343="COMPUTED",$C$1343,$E$1343))</f>
        <v>0</v>
      </c>
      <c r="H1343" s="19" t="s">
        <v>1725</v>
      </c>
      <c r="I1343" s="19" t="s">
        <v>1023</v>
      </c>
      <c r="J1343" s="19" t="s">
        <v>21</v>
      </c>
      <c r="K1343" s="19"/>
      <c r="L1343" s="19" t="s">
        <v>1001</v>
      </c>
      <c r="M1343" s="19" t="s">
        <v>3137</v>
      </c>
      <c r="N1343">
        <v>4</v>
      </c>
    </row>
    <row r="1344" spans="1:14" ht="12.75" customHeight="1" outlineLevel="3" x14ac:dyDescent="0.3">
      <c r="A1344" s="19" t="s">
        <v>1039</v>
      </c>
      <c r="B1344" s="19" t="s">
        <v>1040</v>
      </c>
      <c r="C1344" s="18" t="s">
        <v>24</v>
      </c>
      <c r="D1344" s="18">
        <v>-1</v>
      </c>
      <c r="E1344" s="18" t="s">
        <v>24</v>
      </c>
      <c r="F1344" s="20" t="str">
        <f t="shared" si="30"/>
        <v>MANUAL</v>
      </c>
      <c r="G1344" s="20">
        <f>IF($F$1344="MANUAL",$D$1344,IF($F$1344="COMPUTED",$C$1344,$E$1344))</f>
        <v>-1</v>
      </c>
      <c r="H1344" s="19" t="s">
        <v>1726</v>
      </c>
      <c r="I1344" s="19" t="s">
        <v>1023</v>
      </c>
      <c r="J1344" s="19" t="s">
        <v>21</v>
      </c>
      <c r="K1344" s="19"/>
      <c r="L1344" s="19" t="s">
        <v>1001</v>
      </c>
      <c r="M1344" s="19" t="s">
        <v>3138</v>
      </c>
      <c r="N1344">
        <v>4</v>
      </c>
    </row>
    <row r="1345" spans="1:14" ht="12.75" customHeight="1" outlineLevel="3" x14ac:dyDescent="0.3">
      <c r="A1345" s="19" t="s">
        <v>1042</v>
      </c>
      <c r="B1345" s="19" t="s">
        <v>1043</v>
      </c>
      <c r="C1345" s="18" t="s">
        <v>24</v>
      </c>
      <c r="D1345" s="18">
        <v>0</v>
      </c>
      <c r="E1345" s="18" t="s">
        <v>24</v>
      </c>
      <c r="F1345" s="20" t="str">
        <f t="shared" si="30"/>
        <v>MANUAL</v>
      </c>
      <c r="G1345" s="20">
        <f>IF($F$1345="MANUAL",$D$1345,IF($F$1345="COMPUTED",$C$1345,$E$1345))</f>
        <v>0</v>
      </c>
      <c r="H1345" s="19" t="s">
        <v>1727</v>
      </c>
      <c r="I1345" s="19" t="s">
        <v>1023</v>
      </c>
      <c r="J1345" s="19" t="s">
        <v>21</v>
      </c>
      <c r="K1345" s="19"/>
      <c r="L1345" s="19" t="s">
        <v>1001</v>
      </c>
      <c r="M1345" s="19" t="s">
        <v>3139</v>
      </c>
      <c r="N1345">
        <v>4</v>
      </c>
    </row>
    <row r="1346" spans="1:14" ht="12.75" customHeight="1" outlineLevel="3" x14ac:dyDescent="0.3">
      <c r="A1346" s="19" t="s">
        <v>1045</v>
      </c>
      <c r="B1346" s="19" t="s">
        <v>1046</v>
      </c>
      <c r="C1346" s="18" t="s">
        <v>24</v>
      </c>
      <c r="D1346" s="18">
        <v>0</v>
      </c>
      <c r="E1346" s="18" t="s">
        <v>24</v>
      </c>
      <c r="F1346" s="20" t="str">
        <f t="shared" si="30"/>
        <v>MANUAL</v>
      </c>
      <c r="G1346" s="20">
        <f>IF($F$1346="MANUAL",$D$1346,IF($F$1346="COMPUTED",$C$1346,$E$1346))</f>
        <v>0</v>
      </c>
      <c r="H1346" s="19" t="s">
        <v>1728</v>
      </c>
      <c r="I1346" s="19" t="s">
        <v>1023</v>
      </c>
      <c r="J1346" s="19" t="s">
        <v>21</v>
      </c>
      <c r="K1346" s="19"/>
      <c r="L1346" s="19" t="s">
        <v>1001</v>
      </c>
      <c r="M1346" s="19" t="s">
        <v>3140</v>
      </c>
      <c r="N1346">
        <v>4</v>
      </c>
    </row>
    <row r="1347" spans="1:14" ht="12.75" customHeight="1" outlineLevel="2" x14ac:dyDescent="0.3">
      <c r="A1347" s="19" t="s">
        <v>1048</v>
      </c>
      <c r="B1347" s="19" t="s">
        <v>1049</v>
      </c>
      <c r="C1347" s="18" t="s">
        <v>24</v>
      </c>
      <c r="D1347" s="12" t="s">
        <v>1374</v>
      </c>
      <c r="E1347" s="12" t="s">
        <v>24</v>
      </c>
      <c r="F1347" s="18" t="s">
        <v>99</v>
      </c>
      <c r="G1347" s="20" t="str">
        <f>IF($F$1347="MANUAL",$D$1347,IF($F$1347="COMPUTED",$C$1347,$E$1347))</f>
        <v>box</v>
      </c>
      <c r="H1347" s="19" t="s">
        <v>1729</v>
      </c>
      <c r="I1347" s="19" t="s">
        <v>1049</v>
      </c>
      <c r="J1347" s="19" t="s">
        <v>21</v>
      </c>
      <c r="K1347" s="19"/>
      <c r="L1347" s="19" t="s">
        <v>72</v>
      </c>
      <c r="M1347" s="19" t="s">
        <v>3141</v>
      </c>
      <c r="N1347">
        <v>3</v>
      </c>
    </row>
    <row r="1348" spans="1:14" ht="12.75" customHeight="1" outlineLevel="3" x14ac:dyDescent="0.3">
      <c r="A1348" s="19" t="s">
        <v>1051</v>
      </c>
      <c r="B1348" s="19" t="s">
        <v>1052</v>
      </c>
      <c r="C1348" s="18" t="str">
        <f>ColorCompution!N10</f>
        <v>#0b07db</v>
      </c>
      <c r="D1348" s="12" t="s">
        <v>24</v>
      </c>
      <c r="E1348" s="12" t="s">
        <v>24</v>
      </c>
      <c r="F1348" s="18" t="s">
        <v>70</v>
      </c>
      <c r="G1348" s="20" t="str">
        <f>IF($F$1348="MANUAL",$D$1348,IF($F$1348="COMPUTED",$C$1348,$E$1348))</f>
        <v>#0b07db</v>
      </c>
      <c r="H1348" s="19" t="s">
        <v>1730</v>
      </c>
      <c r="I1348" s="19" t="s">
        <v>1054</v>
      </c>
      <c r="J1348" s="19"/>
      <c r="K1348" s="19"/>
      <c r="L1348" s="19" t="s">
        <v>72</v>
      </c>
      <c r="M1348" s="19" t="s">
        <v>3142</v>
      </c>
      <c r="N1348">
        <v>4</v>
      </c>
    </row>
    <row r="1349" spans="1:14" ht="12.75" customHeight="1" outlineLevel="3" x14ac:dyDescent="0.3">
      <c r="A1349" s="19" t="s">
        <v>1055</v>
      </c>
      <c r="B1349" s="19" t="s">
        <v>1056</v>
      </c>
      <c r="C1349" s="18" t="str">
        <f>ColorCompution!N9</f>
        <v>#0b07db</v>
      </c>
      <c r="D1349" s="12" t="s">
        <v>24</v>
      </c>
      <c r="E1349" s="12" t="s">
        <v>24</v>
      </c>
      <c r="F1349" s="18" t="s">
        <v>70</v>
      </c>
      <c r="G1349" s="20" t="str">
        <f>IF($F$1349="MANUAL",$D$1349,IF($F$1349="COMPUTED",$C$1349,$E$1349))</f>
        <v>#0b07db</v>
      </c>
      <c r="H1349" s="19" t="s">
        <v>1731</v>
      </c>
      <c r="I1349" s="19" t="s">
        <v>1054</v>
      </c>
      <c r="J1349" s="19"/>
      <c r="K1349" s="19"/>
      <c r="L1349" s="19" t="s">
        <v>72</v>
      </c>
      <c r="M1349" s="19" t="s">
        <v>3143</v>
      </c>
      <c r="N1349">
        <v>4</v>
      </c>
    </row>
    <row r="1350" spans="1:14" ht="12.75" customHeight="1" outlineLevel="3" x14ac:dyDescent="0.3">
      <c r="A1350" s="19" t="s">
        <v>1058</v>
      </c>
      <c r="B1350" s="19" t="s">
        <v>1059</v>
      </c>
      <c r="C1350" s="18" t="str">
        <f>ColorCompution!N11</f>
        <v>#07db0e</v>
      </c>
      <c r="D1350" s="12" t="s">
        <v>24</v>
      </c>
      <c r="E1350" s="12" t="s">
        <v>24</v>
      </c>
      <c r="F1350" s="18" t="s">
        <v>70</v>
      </c>
      <c r="G1350" s="20" t="str">
        <f>IF($F$1350="MANUAL",$D$1350,IF($F$1350="COMPUTED",$C$1350,$E$1350))</f>
        <v>#07db0e</v>
      </c>
      <c r="H1350" s="19" t="s">
        <v>1732</v>
      </c>
      <c r="I1350" s="19" t="s">
        <v>1054</v>
      </c>
      <c r="J1350" s="19"/>
      <c r="K1350" s="19"/>
      <c r="L1350" s="19" t="s">
        <v>72</v>
      </c>
      <c r="M1350" s="19" t="s">
        <v>3144</v>
      </c>
      <c r="N1350">
        <v>4</v>
      </c>
    </row>
    <row r="1351" spans="1:14" ht="12.75" customHeight="1" outlineLevel="1" x14ac:dyDescent="0.3">
      <c r="A1351" s="19" t="s">
        <v>358</v>
      </c>
      <c r="B1351" s="19"/>
      <c r="C1351" s="20"/>
      <c r="D1351" s="18"/>
      <c r="E1351" s="20"/>
      <c r="F1351" s="20"/>
      <c r="G1351" s="20"/>
      <c r="H1351" s="19" t="s">
        <v>452</v>
      </c>
      <c r="I1351" s="19"/>
      <c r="J1351" s="19" t="s">
        <v>21</v>
      </c>
      <c r="K1351" s="19" t="s">
        <v>1824</v>
      </c>
      <c r="L1351" s="19" t="s">
        <v>77</v>
      </c>
      <c r="M1351" s="19" t="s">
        <v>3145</v>
      </c>
      <c r="N1351">
        <v>2</v>
      </c>
    </row>
    <row r="1352" spans="1:14" ht="12.75" customHeight="1" outlineLevel="1" x14ac:dyDescent="0.3">
      <c r="A1352" s="19" t="s">
        <v>360</v>
      </c>
      <c r="B1352" s="19"/>
      <c r="C1352" s="20"/>
      <c r="D1352" s="18"/>
      <c r="E1352" s="20"/>
      <c r="F1352" s="20"/>
      <c r="G1352" s="20"/>
      <c r="H1352" s="19" t="s">
        <v>453</v>
      </c>
      <c r="I1352" s="19"/>
      <c r="J1352" s="19" t="s">
        <v>21</v>
      </c>
      <c r="K1352" s="19" t="s">
        <v>1824</v>
      </c>
      <c r="L1352" s="19" t="s">
        <v>77</v>
      </c>
      <c r="M1352" s="19" t="s">
        <v>3146</v>
      </c>
      <c r="N1352">
        <v>2</v>
      </c>
    </row>
    <row r="1353" spans="1:14" ht="12.75" customHeight="1" outlineLevel="2" x14ac:dyDescent="0.3">
      <c r="A1353" s="19" t="s">
        <v>257</v>
      </c>
      <c r="B1353" s="19" t="s">
        <v>258</v>
      </c>
      <c r="C1353" s="18">
        <f>mass_COMP28_MGO</f>
        <v>4450</v>
      </c>
      <c r="D1353" s="18" t="s">
        <v>24</v>
      </c>
      <c r="E1353" s="18" t="s">
        <v>24</v>
      </c>
      <c r="F1353" s="18" t="s">
        <v>70</v>
      </c>
      <c r="G1353" s="20">
        <f>IF($F$1353="MANUAL",$D$1353,IF($F$1353="COMPUTED",$C$1353,$E$1353))</f>
        <v>4450</v>
      </c>
      <c r="H1353" s="19" t="s">
        <v>454</v>
      </c>
      <c r="I1353" s="19" t="s">
        <v>37</v>
      </c>
      <c r="J1353" s="19"/>
      <c r="K1353" s="19"/>
      <c r="L1353" s="19" t="s">
        <v>72</v>
      </c>
      <c r="M1353" s="19" t="s">
        <v>3147</v>
      </c>
      <c r="N1353">
        <v>3</v>
      </c>
    </row>
    <row r="1354" spans="1:14" ht="12.75" customHeight="1" outlineLevel="2" x14ac:dyDescent="0.3">
      <c r="A1354" s="19" t="s">
        <v>259</v>
      </c>
      <c r="B1354" s="19" t="s">
        <v>260</v>
      </c>
      <c r="C1354" s="18">
        <f>mass_COMP28_MeOH</f>
        <v>4450</v>
      </c>
      <c r="D1354" s="18" t="s">
        <v>24</v>
      </c>
      <c r="E1354" s="18" t="s">
        <v>24</v>
      </c>
      <c r="F1354" s="18" t="s">
        <v>70</v>
      </c>
      <c r="G1354" s="20">
        <f>IF($F$1354="MANUAL",$D$1354,IF($F$1354="COMPUTED",$C$1354,$E$1354))</f>
        <v>4450</v>
      </c>
      <c r="H1354" s="19" t="s">
        <v>455</v>
      </c>
      <c r="I1354" s="19" t="s">
        <v>37</v>
      </c>
      <c r="J1354" s="19"/>
      <c r="K1354" s="19"/>
      <c r="L1354" s="19" t="s">
        <v>72</v>
      </c>
      <c r="M1354" s="19" t="s">
        <v>3148</v>
      </c>
      <c r="N1354">
        <v>3</v>
      </c>
    </row>
    <row r="1355" spans="1:14" ht="12.75" customHeight="1" outlineLevel="2" x14ac:dyDescent="0.3">
      <c r="A1355" s="19" t="s">
        <v>835</v>
      </c>
      <c r="B1355" s="19" t="s">
        <v>836</v>
      </c>
      <c r="C1355" s="18">
        <f>'Calculations - tank arrangement'!AD49</f>
        <v>4569.7674418604656</v>
      </c>
      <c r="D1355" s="18" t="s">
        <v>24</v>
      </c>
      <c r="E1355" s="18" t="s">
        <v>24</v>
      </c>
      <c r="F1355" s="18" t="s">
        <v>70</v>
      </c>
      <c r="G1355" s="20">
        <f>IF($F$1355="MANUAL",$D$1355,IF($F$1355="COMPUTED",$C$1355,$E$1355))</f>
        <v>4569.7674418604656</v>
      </c>
      <c r="H1355" s="19" t="s">
        <v>944</v>
      </c>
      <c r="I1355" s="19" t="s">
        <v>37</v>
      </c>
      <c r="J1355" s="19"/>
      <c r="K1355" s="19"/>
      <c r="L1355" s="19" t="s">
        <v>72</v>
      </c>
      <c r="M1355" s="19" t="s">
        <v>3149</v>
      </c>
      <c r="N1355">
        <v>3</v>
      </c>
    </row>
    <row r="1356" spans="1:14" ht="12.75" customHeight="1" outlineLevel="2" x14ac:dyDescent="0.3">
      <c r="A1356" s="19" t="s">
        <v>639</v>
      </c>
      <c r="B1356" s="19" t="s">
        <v>640</v>
      </c>
      <c r="C1356" s="18">
        <v>4450</v>
      </c>
      <c r="D1356" s="18" t="s">
        <v>24</v>
      </c>
      <c r="E1356" s="18" t="s">
        <v>24</v>
      </c>
      <c r="F1356" s="18" t="s">
        <v>70</v>
      </c>
      <c r="G1356" s="20">
        <f>IF($F$1356="MANUAL",$D$1356,IF($F$1356="COMPUTED",$C$1356,$E$1356))</f>
        <v>4450</v>
      </c>
      <c r="H1356" s="19" t="s">
        <v>697</v>
      </c>
      <c r="I1356" s="19" t="s">
        <v>636</v>
      </c>
      <c r="J1356" s="19"/>
      <c r="K1356" s="19"/>
      <c r="L1356" s="19" t="s">
        <v>72</v>
      </c>
      <c r="M1356" s="19" t="s">
        <v>3150</v>
      </c>
      <c r="N1356">
        <v>3</v>
      </c>
    </row>
    <row r="1357" spans="1:14" ht="12.75" customHeight="1" outlineLevel="2" x14ac:dyDescent="0.3">
      <c r="A1357" s="19" t="s">
        <v>641</v>
      </c>
      <c r="B1357" s="19" t="s">
        <v>642</v>
      </c>
      <c r="C1357" s="18">
        <v>4450</v>
      </c>
      <c r="D1357" s="18" t="s">
        <v>24</v>
      </c>
      <c r="E1357" s="18" t="s">
        <v>24</v>
      </c>
      <c r="F1357" s="18" t="s">
        <v>70</v>
      </c>
      <c r="G1357" s="20">
        <f>IF($F$1357="MANUAL",$D$1357,IF($F$1357="COMPUTED",$C$1357,$E$1357))</f>
        <v>4450</v>
      </c>
      <c r="H1357" s="19" t="s">
        <v>698</v>
      </c>
      <c r="I1357" s="19" t="s">
        <v>636</v>
      </c>
      <c r="J1357" s="19"/>
      <c r="K1357" s="19"/>
      <c r="L1357" s="19" t="s">
        <v>72</v>
      </c>
      <c r="M1357" s="19" t="s">
        <v>3151</v>
      </c>
      <c r="N1357">
        <v>3</v>
      </c>
    </row>
    <row r="1358" spans="1:14" ht="12.75" customHeight="1" outlineLevel="2" x14ac:dyDescent="0.3">
      <c r="A1358" s="19" t="s">
        <v>820</v>
      </c>
      <c r="B1358" s="19" t="s">
        <v>821</v>
      </c>
      <c r="C1358" s="18">
        <v>4569.7700000000004</v>
      </c>
      <c r="D1358" s="18" t="s">
        <v>24</v>
      </c>
      <c r="E1358" s="18" t="s">
        <v>24</v>
      </c>
      <c r="F1358" s="18" t="s">
        <v>70</v>
      </c>
      <c r="G1358" s="20">
        <f>IF($F$1358="MANUAL",$D$1358,IF($F$1358="COMPUTED",$C$1358,$E$1358))</f>
        <v>4569.7700000000004</v>
      </c>
      <c r="H1358" s="19" t="s">
        <v>945</v>
      </c>
      <c r="I1358" s="19" t="s">
        <v>636</v>
      </c>
      <c r="J1358" s="19"/>
      <c r="K1358" s="19"/>
      <c r="L1358" s="19" t="s">
        <v>72</v>
      </c>
      <c r="M1358" s="19" t="s">
        <v>3152</v>
      </c>
      <c r="N1358">
        <v>3</v>
      </c>
    </row>
    <row r="1359" spans="1:14" ht="12.75" customHeight="1" x14ac:dyDescent="0.3">
      <c r="A1359" s="19" t="s">
        <v>456</v>
      </c>
      <c r="B1359" s="19" t="s">
        <v>457</v>
      </c>
      <c r="C1359" s="20"/>
      <c r="D1359" s="20"/>
      <c r="E1359" s="20"/>
      <c r="F1359" s="20"/>
      <c r="G1359" s="20"/>
      <c r="H1359" s="19" t="s">
        <v>457</v>
      </c>
      <c r="I1359" s="19"/>
      <c r="J1359" s="19" t="s">
        <v>21</v>
      </c>
      <c r="K1359" s="19" t="s">
        <v>54</v>
      </c>
      <c r="L1359" s="19" t="s">
        <v>67</v>
      </c>
      <c r="M1359" s="19" t="s">
        <v>3153</v>
      </c>
      <c r="N1359">
        <v>1</v>
      </c>
    </row>
    <row r="1360" spans="1:14" ht="12.75" customHeight="1" outlineLevel="1" x14ac:dyDescent="0.3">
      <c r="A1360" s="19" t="s">
        <v>38</v>
      </c>
      <c r="B1360" s="19" t="s">
        <v>39</v>
      </c>
      <c r="C1360" s="18" t="s">
        <v>24</v>
      </c>
      <c r="D1360" s="18">
        <v>0</v>
      </c>
      <c r="E1360" s="18" t="s">
        <v>24</v>
      </c>
      <c r="F1360" s="18" t="s">
        <v>99</v>
      </c>
      <c r="G1360" s="20">
        <f>IF($F$1360="MANUAL",$D$1360,IF($F$1360="COMPUTED",$C$1360,$E$1360))</f>
        <v>0</v>
      </c>
      <c r="H1360" s="19" t="s">
        <v>1733</v>
      </c>
      <c r="I1360" s="19" t="s">
        <v>40</v>
      </c>
      <c r="J1360" s="19" t="s">
        <v>21</v>
      </c>
      <c r="K1360" s="19"/>
      <c r="L1360" s="19" t="s">
        <v>72</v>
      </c>
      <c r="M1360" s="19" t="s">
        <v>3154</v>
      </c>
      <c r="N1360">
        <v>2</v>
      </c>
    </row>
    <row r="1361" spans="1:14" ht="12.75" customHeight="1" outlineLevel="1" x14ac:dyDescent="0.3">
      <c r="A1361" s="19" t="s">
        <v>352</v>
      </c>
      <c r="B1361" s="19" t="s">
        <v>353</v>
      </c>
      <c r="C1361" s="18" t="s">
        <v>24</v>
      </c>
      <c r="D1361" s="18">
        <v>15</v>
      </c>
      <c r="E1361" s="18" t="s">
        <v>24</v>
      </c>
      <c r="F1361" s="18" t="s">
        <v>99</v>
      </c>
      <c r="G1361" s="20">
        <f>IF($F$1361="MANUAL",$D$1361,IF($F$1361="COMPUTED",$C$1361,$E$1361))</f>
        <v>15</v>
      </c>
      <c r="H1361" s="19" t="s">
        <v>458</v>
      </c>
      <c r="I1361" s="19" t="s">
        <v>355</v>
      </c>
      <c r="J1361" s="19" t="s">
        <v>21</v>
      </c>
      <c r="K1361" s="19"/>
      <c r="L1361" s="19" t="s">
        <v>72</v>
      </c>
      <c r="M1361" s="19" t="s">
        <v>3155</v>
      </c>
      <c r="N1361">
        <v>2</v>
      </c>
    </row>
    <row r="1362" spans="1:14" ht="12.75" customHeight="1" outlineLevel="1" x14ac:dyDescent="0.3">
      <c r="A1362" s="19" t="s">
        <v>68</v>
      </c>
      <c r="B1362" s="19"/>
      <c r="C1362" s="20"/>
      <c r="D1362" s="20"/>
      <c r="E1362" s="20"/>
      <c r="F1362" s="20"/>
      <c r="G1362" s="20"/>
      <c r="H1362" s="19"/>
      <c r="I1362" s="19"/>
      <c r="J1362" s="19"/>
      <c r="K1362" s="19"/>
      <c r="L1362" s="19" t="s">
        <v>69</v>
      </c>
      <c r="M1362" s="19" t="s">
        <v>3156</v>
      </c>
      <c r="N1362">
        <v>2</v>
      </c>
    </row>
    <row r="1363" spans="1:14" ht="12.75" customHeight="1" outlineLevel="2" x14ac:dyDescent="0.3">
      <c r="A1363" s="19" t="s">
        <v>51</v>
      </c>
      <c r="B1363" s="19" t="s">
        <v>23</v>
      </c>
      <c r="C1363" s="18" t="s">
        <v>24</v>
      </c>
      <c r="D1363" s="18">
        <v>25</v>
      </c>
      <c r="E1363" s="18" t="s">
        <v>24</v>
      </c>
      <c r="F1363" s="18" t="s">
        <v>99</v>
      </c>
      <c r="G1363" s="20">
        <f>IF($F$1363="MANUAL",$D$1363,IF($F$1363="COMPUTED",$C$1363,$E$1363))</f>
        <v>25</v>
      </c>
      <c r="H1363" s="19" t="s">
        <v>459</v>
      </c>
      <c r="I1363" s="19" t="s">
        <v>25</v>
      </c>
      <c r="J1363" s="19" t="s">
        <v>21</v>
      </c>
      <c r="K1363" s="19"/>
      <c r="L1363" s="19" t="s">
        <v>72</v>
      </c>
      <c r="M1363" s="19" t="s">
        <v>3157</v>
      </c>
      <c r="N1363">
        <v>3</v>
      </c>
    </row>
    <row r="1364" spans="1:14" ht="12.75" customHeight="1" outlineLevel="2" x14ac:dyDescent="0.3">
      <c r="A1364" s="19" t="s">
        <v>52</v>
      </c>
      <c r="B1364" s="19" t="s">
        <v>26</v>
      </c>
      <c r="C1364" s="18" t="s">
        <v>24</v>
      </c>
      <c r="D1364" s="18">
        <v>5</v>
      </c>
      <c r="E1364" s="18" t="s">
        <v>24</v>
      </c>
      <c r="F1364" s="18" t="s">
        <v>99</v>
      </c>
      <c r="G1364" s="20">
        <f>IF($F$1364="MANUAL",$D$1364,IF($F$1364="COMPUTED",$C$1364,$E$1364))</f>
        <v>5</v>
      </c>
      <c r="H1364" s="19" t="s">
        <v>460</v>
      </c>
      <c r="I1364" s="19" t="s">
        <v>27</v>
      </c>
      <c r="J1364" s="19" t="s">
        <v>21</v>
      </c>
      <c r="K1364" s="19"/>
      <c r="L1364" s="19" t="s">
        <v>72</v>
      </c>
      <c r="M1364" s="19" t="s">
        <v>3158</v>
      </c>
      <c r="N1364">
        <v>3</v>
      </c>
    </row>
    <row r="1365" spans="1:14" ht="12.75" customHeight="1" outlineLevel="2" x14ac:dyDescent="0.3">
      <c r="A1365" s="19" t="s">
        <v>753</v>
      </c>
      <c r="B1365" s="19" t="s">
        <v>754</v>
      </c>
      <c r="C1365" s="18" t="s">
        <v>24</v>
      </c>
      <c r="D1365" s="18">
        <v>1.8</v>
      </c>
      <c r="E1365" s="18" t="s">
        <v>24</v>
      </c>
      <c r="F1365" s="18" t="s">
        <v>99</v>
      </c>
      <c r="G1365" s="20">
        <f>IF($F$1365="MANUAL",$D$1365,IF($F$1365="COMPUTED",$C$1365,$E$1365))</f>
        <v>1.8</v>
      </c>
      <c r="H1365" s="19" t="s">
        <v>769</v>
      </c>
      <c r="I1365" s="19" t="s">
        <v>756</v>
      </c>
      <c r="J1365" s="19" t="s">
        <v>21</v>
      </c>
      <c r="K1365" s="19"/>
      <c r="L1365" s="19" t="s">
        <v>72</v>
      </c>
      <c r="M1365" s="19" t="s">
        <v>3159</v>
      </c>
      <c r="N1365">
        <v>3</v>
      </c>
    </row>
    <row r="1366" spans="1:14" ht="12.75" customHeight="1" outlineLevel="3" x14ac:dyDescent="0.3">
      <c r="A1366" s="19" t="s">
        <v>711</v>
      </c>
      <c r="B1366" s="19" t="s">
        <v>241</v>
      </c>
      <c r="C1366" s="18">
        <f>CoG_z31_MGO</f>
        <v>1.8</v>
      </c>
      <c r="D1366" s="18">
        <v>1.802</v>
      </c>
      <c r="E1366" s="18" t="s">
        <v>24</v>
      </c>
      <c r="F1366" s="18" t="s">
        <v>70</v>
      </c>
      <c r="G1366" s="20">
        <f>IF($F$1366="MANUAL",$D$1366,IF($F$1366="COMPUTED",$C$1366,$E$1366))</f>
        <v>1.8</v>
      </c>
      <c r="H1366" s="19" t="s">
        <v>797</v>
      </c>
      <c r="I1366" s="19" t="s">
        <v>29</v>
      </c>
      <c r="J1366" s="19"/>
      <c r="K1366" s="19"/>
      <c r="L1366" s="19" t="s">
        <v>72</v>
      </c>
      <c r="M1366" s="19" t="s">
        <v>3160</v>
      </c>
      <c r="N1366">
        <v>4</v>
      </c>
    </row>
    <row r="1367" spans="1:14" ht="12.75" customHeight="1" outlineLevel="3" x14ac:dyDescent="0.3">
      <c r="A1367" s="19" t="s">
        <v>713</v>
      </c>
      <c r="B1367" s="19" t="s">
        <v>243</v>
      </c>
      <c r="C1367" s="18">
        <f>CoG_z31_MeOH</f>
        <v>1.9400651465798047</v>
      </c>
      <c r="D1367" s="18">
        <v>1.802</v>
      </c>
      <c r="E1367" s="18" t="s">
        <v>24</v>
      </c>
      <c r="F1367" s="18" t="s">
        <v>70</v>
      </c>
      <c r="G1367" s="20">
        <f>IF($F$1367="MANUAL",$D$1367,IF($F$1367="COMPUTED",$C$1367,$E$1367))</f>
        <v>1.9400651465798047</v>
      </c>
      <c r="H1367" s="19" t="s">
        <v>798</v>
      </c>
      <c r="I1367" s="19" t="s">
        <v>29</v>
      </c>
      <c r="J1367" s="19"/>
      <c r="K1367" s="19"/>
      <c r="L1367" s="19" t="s">
        <v>72</v>
      </c>
      <c r="M1367" s="19" t="s">
        <v>3161</v>
      </c>
      <c r="N1367">
        <v>4</v>
      </c>
    </row>
    <row r="1368" spans="1:14" ht="12.75" customHeight="1" outlineLevel="3" x14ac:dyDescent="0.3">
      <c r="A1368" s="19" t="s">
        <v>817</v>
      </c>
      <c r="B1368" s="19" t="s">
        <v>818</v>
      </c>
      <c r="C1368" s="18">
        <f>CoG_z31_FullMeOH</f>
        <v>1.9400651465798047</v>
      </c>
      <c r="D1368" s="18" t="s">
        <v>24</v>
      </c>
      <c r="E1368" s="18" t="s">
        <v>24</v>
      </c>
      <c r="F1368" s="18" t="s">
        <v>70</v>
      </c>
      <c r="G1368" s="20">
        <f>IF($F$1368="MANUAL",$D$1368,IF($F$1368="COMPUTED",$C$1368,$E$1368))</f>
        <v>1.9400651465798047</v>
      </c>
      <c r="H1368" s="19" t="s">
        <v>946</v>
      </c>
      <c r="I1368" s="19" t="s">
        <v>29</v>
      </c>
      <c r="J1368" s="19"/>
      <c r="K1368" s="19"/>
      <c r="L1368" s="19" t="s">
        <v>72</v>
      </c>
      <c r="M1368" s="19" t="s">
        <v>3162</v>
      </c>
      <c r="N1368">
        <v>4</v>
      </c>
    </row>
    <row r="1369" spans="1:14" ht="12.75" customHeight="1" outlineLevel="1" x14ac:dyDescent="0.3">
      <c r="A1369" s="19" t="s">
        <v>994</v>
      </c>
      <c r="B1369" s="19"/>
      <c r="C1369" s="20"/>
      <c r="D1369" s="20"/>
      <c r="E1369" s="20"/>
      <c r="F1369" s="20"/>
      <c r="G1369" s="20"/>
      <c r="H1369" s="19"/>
      <c r="I1369" s="19"/>
      <c r="J1369" s="19"/>
      <c r="K1369" s="19"/>
      <c r="L1369" s="19" t="s">
        <v>69</v>
      </c>
      <c r="M1369" s="19" t="s">
        <v>3163</v>
      </c>
      <c r="N1369">
        <v>2</v>
      </c>
    </row>
    <row r="1370" spans="1:14" ht="12.75" customHeight="1" outlineLevel="2" x14ac:dyDescent="0.3">
      <c r="A1370" s="19" t="s">
        <v>1919</v>
      </c>
      <c r="B1370" s="19" t="s">
        <v>995</v>
      </c>
      <c r="C1370" s="20"/>
      <c r="D1370" s="19"/>
      <c r="E1370" s="19"/>
      <c r="F1370" s="18" t="s">
        <v>99</v>
      </c>
      <c r="G1370" s="20"/>
      <c r="H1370" s="19" t="s">
        <v>1734</v>
      </c>
      <c r="I1370" s="19" t="s">
        <v>995</v>
      </c>
      <c r="J1370" s="19" t="s">
        <v>21</v>
      </c>
      <c r="K1370" s="19"/>
      <c r="L1370" s="19" t="s">
        <v>997</v>
      </c>
      <c r="M1370" s="19" t="s">
        <v>3164</v>
      </c>
      <c r="N1370">
        <v>3</v>
      </c>
    </row>
    <row r="1371" spans="1:14" ht="12.75" customHeight="1" outlineLevel="3" x14ac:dyDescent="0.3">
      <c r="A1371" s="19" t="s">
        <v>998</v>
      </c>
      <c r="B1371" s="19" t="s">
        <v>999</v>
      </c>
      <c r="C1371" s="18" t="s">
        <v>24</v>
      </c>
      <c r="D1371" s="18">
        <v>25</v>
      </c>
      <c r="E1371" s="18" t="s">
        <v>24</v>
      </c>
      <c r="F1371" s="20" t="str">
        <f>$F$1370</f>
        <v>MANUAL</v>
      </c>
      <c r="G1371" s="20">
        <f>IF($F$1371="MANUAL",$D$1371,IF($F$1371="COMPUTED",$C$1371,$E$1371))</f>
        <v>25</v>
      </c>
      <c r="H1371" s="19" t="s">
        <v>1735</v>
      </c>
      <c r="I1371" s="19" t="s">
        <v>1921</v>
      </c>
      <c r="J1371" s="19" t="s">
        <v>21</v>
      </c>
      <c r="K1371" s="19"/>
      <c r="L1371" s="19" t="s">
        <v>1001</v>
      </c>
      <c r="M1371" s="19" t="s">
        <v>3165</v>
      </c>
      <c r="N1371">
        <v>4</v>
      </c>
    </row>
    <row r="1372" spans="1:14" ht="12.75" customHeight="1" outlineLevel="3" x14ac:dyDescent="0.3">
      <c r="A1372" s="19" t="s">
        <v>1002</v>
      </c>
      <c r="B1372" s="19" t="s">
        <v>1003</v>
      </c>
      <c r="C1372" s="18" t="s">
        <v>24</v>
      </c>
      <c r="D1372" s="18">
        <v>5</v>
      </c>
      <c r="E1372" s="18" t="s">
        <v>24</v>
      </c>
      <c r="F1372" s="20" t="str">
        <f>$F$1370</f>
        <v>MANUAL</v>
      </c>
      <c r="G1372" s="20">
        <f>IF($F$1372="MANUAL",$D$1372,IF($F$1372="COMPUTED",$C$1372,$E$1372))</f>
        <v>5</v>
      </c>
      <c r="H1372" s="19" t="s">
        <v>1736</v>
      </c>
      <c r="I1372" s="19" t="s">
        <v>1923</v>
      </c>
      <c r="J1372" s="19" t="s">
        <v>21</v>
      </c>
      <c r="K1372" s="19"/>
      <c r="L1372" s="19" t="s">
        <v>1001</v>
      </c>
      <c r="M1372" s="19" t="s">
        <v>3166</v>
      </c>
      <c r="N1372">
        <v>4</v>
      </c>
    </row>
    <row r="1373" spans="1:14" ht="12.75" customHeight="1" outlineLevel="3" x14ac:dyDescent="0.3">
      <c r="A1373" s="19" t="s">
        <v>1005</v>
      </c>
      <c r="B1373" s="19" t="s">
        <v>1006</v>
      </c>
      <c r="C1373" s="18" t="s">
        <v>24</v>
      </c>
      <c r="D1373" s="18">
        <v>1.8</v>
      </c>
      <c r="E1373" s="18" t="s">
        <v>24</v>
      </c>
      <c r="F1373" s="20" t="str">
        <f>$F$1370</f>
        <v>MANUAL</v>
      </c>
      <c r="G1373" s="20">
        <f>IF($F$1373="MANUAL",$D$1373,IF($F$1373="COMPUTED",$C$1373,$E$1373))</f>
        <v>1.8</v>
      </c>
      <c r="H1373" s="19" t="s">
        <v>1737</v>
      </c>
      <c r="I1373" s="19" t="s">
        <v>1925</v>
      </c>
      <c r="J1373" s="19" t="s">
        <v>21</v>
      </c>
      <c r="K1373" s="19"/>
      <c r="L1373" s="19" t="s">
        <v>1001</v>
      </c>
      <c r="M1373" s="19" t="s">
        <v>3167</v>
      </c>
      <c r="N1373">
        <v>4</v>
      </c>
    </row>
    <row r="1374" spans="1:14" ht="12.75" customHeight="1" outlineLevel="2" x14ac:dyDescent="0.3">
      <c r="A1374" s="19" t="s">
        <v>1008</v>
      </c>
      <c r="B1374" s="19" t="s">
        <v>1009</v>
      </c>
      <c r="C1374" s="18" t="s">
        <v>24</v>
      </c>
      <c r="D1374" s="18">
        <v>3</v>
      </c>
      <c r="E1374" s="18" t="s">
        <v>24</v>
      </c>
      <c r="F1374" s="18" t="s">
        <v>99</v>
      </c>
      <c r="G1374" s="20">
        <f>IF($F$1374="MANUAL",$D$1374,IF($F$1374="COMPUTED",$C$1374,$E$1374))</f>
        <v>3</v>
      </c>
      <c r="H1374" s="19" t="s">
        <v>1738</v>
      </c>
      <c r="I1374" s="19" t="s">
        <v>1011</v>
      </c>
      <c r="J1374" s="19" t="s">
        <v>21</v>
      </c>
      <c r="K1374" s="19"/>
      <c r="L1374" s="19" t="s">
        <v>72</v>
      </c>
      <c r="M1374" s="19" t="s">
        <v>3168</v>
      </c>
      <c r="N1374">
        <v>3</v>
      </c>
    </row>
    <row r="1375" spans="1:14" ht="12.75" customHeight="1" outlineLevel="2" x14ac:dyDescent="0.3">
      <c r="A1375" s="19" t="s">
        <v>1012</v>
      </c>
      <c r="B1375" s="19" t="s">
        <v>1013</v>
      </c>
      <c r="C1375" s="18" t="s">
        <v>24</v>
      </c>
      <c r="D1375" s="18">
        <v>2.8</v>
      </c>
      <c r="E1375" s="18" t="s">
        <v>24</v>
      </c>
      <c r="F1375" s="18" t="s">
        <v>99</v>
      </c>
      <c r="G1375" s="20">
        <f>IF($F$1375="MANUAL",$D$1375,IF($F$1375="COMPUTED",$C$1375,$E$1375))</f>
        <v>2.8</v>
      </c>
      <c r="H1375" s="19" t="s">
        <v>1739</v>
      </c>
      <c r="I1375" s="19" t="s">
        <v>1015</v>
      </c>
      <c r="J1375" s="19" t="s">
        <v>21</v>
      </c>
      <c r="K1375" s="19"/>
      <c r="L1375" s="19" t="s">
        <v>72</v>
      </c>
      <c r="M1375" s="19" t="s">
        <v>3169</v>
      </c>
      <c r="N1375">
        <v>3</v>
      </c>
    </row>
    <row r="1376" spans="1:14" ht="12.75" customHeight="1" outlineLevel="2" x14ac:dyDescent="0.3">
      <c r="A1376" s="19" t="s">
        <v>989</v>
      </c>
      <c r="B1376" s="19" t="s">
        <v>32</v>
      </c>
      <c r="C1376" s="18" t="s">
        <v>24</v>
      </c>
      <c r="D1376" s="18">
        <v>1.8</v>
      </c>
      <c r="E1376" s="18" t="s">
        <v>24</v>
      </c>
      <c r="F1376" s="18" t="s">
        <v>99</v>
      </c>
      <c r="G1376" s="20">
        <f>IF($F$1376="MANUAL",$D$1376,IF($F$1376="COMPUTED",$C$1376,$E$1376))</f>
        <v>1.8</v>
      </c>
      <c r="H1376" s="19" t="s">
        <v>1740</v>
      </c>
      <c r="I1376" s="19" t="s">
        <v>33</v>
      </c>
      <c r="J1376" s="19" t="s">
        <v>21</v>
      </c>
      <c r="K1376" s="19"/>
      <c r="L1376" s="19" t="s">
        <v>72</v>
      </c>
      <c r="M1376" s="19" t="s">
        <v>3170</v>
      </c>
      <c r="N1376">
        <v>3</v>
      </c>
    </row>
    <row r="1377" spans="1:14" ht="12.75" customHeight="1" outlineLevel="2" x14ac:dyDescent="0.3">
      <c r="A1377" s="19" t="s">
        <v>1017</v>
      </c>
      <c r="B1377" s="19" t="s">
        <v>1018</v>
      </c>
      <c r="C1377" s="20"/>
      <c r="D1377" s="19"/>
      <c r="E1377" s="19"/>
      <c r="F1377" s="18" t="s">
        <v>99</v>
      </c>
      <c r="G1377" s="20"/>
      <c r="H1377" s="19" t="s">
        <v>1741</v>
      </c>
      <c r="I1377" s="19" t="s">
        <v>1018</v>
      </c>
      <c r="J1377" s="19" t="s">
        <v>21</v>
      </c>
      <c r="K1377" s="19"/>
      <c r="L1377" s="19" t="s">
        <v>997</v>
      </c>
      <c r="M1377" s="19" t="s">
        <v>3171</v>
      </c>
      <c r="N1377">
        <v>3</v>
      </c>
    </row>
    <row r="1378" spans="1:14" ht="12.75" customHeight="1" outlineLevel="3" x14ac:dyDescent="0.3">
      <c r="A1378" s="19" t="s">
        <v>1020</v>
      </c>
      <c r="B1378" s="19" t="s">
        <v>1021</v>
      </c>
      <c r="C1378" s="18" t="s">
        <v>24</v>
      </c>
      <c r="D1378" s="18">
        <v>0</v>
      </c>
      <c r="E1378" s="18" t="s">
        <v>24</v>
      </c>
      <c r="F1378" s="20" t="str">
        <f t="shared" ref="F1378:F1386" si="31">$F$1377</f>
        <v>MANUAL</v>
      </c>
      <c r="G1378" s="20">
        <f>IF($F$1378="MANUAL",$D$1378,IF($F$1378="COMPUTED",$C$1378,$E$1378))</f>
        <v>0</v>
      </c>
      <c r="H1378" s="19" t="s">
        <v>1742</v>
      </c>
      <c r="I1378" s="19" t="s">
        <v>1023</v>
      </c>
      <c r="J1378" s="19" t="s">
        <v>21</v>
      </c>
      <c r="K1378" s="19"/>
      <c r="L1378" s="19" t="s">
        <v>1001</v>
      </c>
      <c r="M1378" s="19" t="s">
        <v>3172</v>
      </c>
      <c r="N1378">
        <v>4</v>
      </c>
    </row>
    <row r="1379" spans="1:14" ht="12.75" customHeight="1" outlineLevel="3" x14ac:dyDescent="0.3">
      <c r="A1379" s="19" t="s">
        <v>1024</v>
      </c>
      <c r="B1379" s="19" t="s">
        <v>1025</v>
      </c>
      <c r="C1379" s="18" t="s">
        <v>24</v>
      </c>
      <c r="D1379" s="18">
        <v>0</v>
      </c>
      <c r="E1379" s="18" t="s">
        <v>24</v>
      </c>
      <c r="F1379" s="20" t="str">
        <f t="shared" si="31"/>
        <v>MANUAL</v>
      </c>
      <c r="G1379" s="20">
        <f>IF($F$1379="MANUAL",$D$1379,IF($F$1379="COMPUTED",$C$1379,$E$1379))</f>
        <v>0</v>
      </c>
      <c r="H1379" s="19" t="s">
        <v>1743</v>
      </c>
      <c r="I1379" s="19" t="s">
        <v>1023</v>
      </c>
      <c r="J1379" s="19" t="s">
        <v>21</v>
      </c>
      <c r="K1379" s="19"/>
      <c r="L1379" s="19" t="s">
        <v>1001</v>
      </c>
      <c r="M1379" s="19" t="s">
        <v>3173</v>
      </c>
      <c r="N1379">
        <v>4</v>
      </c>
    </row>
    <row r="1380" spans="1:14" ht="12.75" customHeight="1" outlineLevel="3" x14ac:dyDescent="0.3">
      <c r="A1380" s="19" t="s">
        <v>1027</v>
      </c>
      <c r="B1380" s="19" t="s">
        <v>1028</v>
      </c>
      <c r="C1380" s="18" t="s">
        <v>24</v>
      </c>
      <c r="D1380" s="18">
        <v>1</v>
      </c>
      <c r="E1380" s="18" t="s">
        <v>24</v>
      </c>
      <c r="F1380" s="20" t="str">
        <f t="shared" si="31"/>
        <v>MANUAL</v>
      </c>
      <c r="G1380" s="20">
        <f>IF($F$1380="MANUAL",$D$1380,IF($F$1380="COMPUTED",$C$1380,$E$1380))</f>
        <v>1</v>
      </c>
      <c r="H1380" s="19" t="s">
        <v>1744</v>
      </c>
      <c r="I1380" s="19" t="s">
        <v>1023</v>
      </c>
      <c r="J1380" s="19" t="s">
        <v>21</v>
      </c>
      <c r="K1380" s="19"/>
      <c r="L1380" s="19" t="s">
        <v>1001</v>
      </c>
      <c r="M1380" s="19" t="s">
        <v>3174</v>
      </c>
      <c r="N1380">
        <v>4</v>
      </c>
    </row>
    <row r="1381" spans="1:14" ht="12.75" customHeight="1" outlineLevel="3" x14ac:dyDescent="0.3">
      <c r="A1381" s="19" t="s">
        <v>1030</v>
      </c>
      <c r="B1381" s="19" t="s">
        <v>1031</v>
      </c>
      <c r="C1381" s="18" t="s">
        <v>24</v>
      </c>
      <c r="D1381" s="18">
        <v>0</v>
      </c>
      <c r="E1381" s="18" t="s">
        <v>24</v>
      </c>
      <c r="F1381" s="20" t="str">
        <f t="shared" si="31"/>
        <v>MANUAL</v>
      </c>
      <c r="G1381" s="20">
        <f>IF($F$1381="MANUAL",$D$1381,IF($F$1381="COMPUTED",$C$1381,$E$1381))</f>
        <v>0</v>
      </c>
      <c r="H1381" s="19" t="s">
        <v>1745</v>
      </c>
      <c r="I1381" s="19" t="s">
        <v>1023</v>
      </c>
      <c r="J1381" s="19" t="s">
        <v>21</v>
      </c>
      <c r="K1381" s="19"/>
      <c r="L1381" s="19" t="s">
        <v>1001</v>
      </c>
      <c r="M1381" s="19" t="s">
        <v>3175</v>
      </c>
      <c r="N1381">
        <v>4</v>
      </c>
    </row>
    <row r="1382" spans="1:14" ht="12.75" customHeight="1" outlineLevel="3" x14ac:dyDescent="0.3">
      <c r="A1382" s="19" t="s">
        <v>1033</v>
      </c>
      <c r="B1382" s="19" t="s">
        <v>1034</v>
      </c>
      <c r="C1382" s="18" t="s">
        <v>24</v>
      </c>
      <c r="D1382" s="18">
        <v>1</v>
      </c>
      <c r="E1382" s="18" t="s">
        <v>24</v>
      </c>
      <c r="F1382" s="20" t="str">
        <f t="shared" si="31"/>
        <v>MANUAL</v>
      </c>
      <c r="G1382" s="20">
        <f>IF($F$1382="MANUAL",$D$1382,IF($F$1382="COMPUTED",$C$1382,$E$1382))</f>
        <v>1</v>
      </c>
      <c r="H1382" s="19" t="s">
        <v>1746</v>
      </c>
      <c r="I1382" s="19" t="s">
        <v>1023</v>
      </c>
      <c r="J1382" s="19" t="s">
        <v>21</v>
      </c>
      <c r="K1382" s="19"/>
      <c r="L1382" s="19" t="s">
        <v>1001</v>
      </c>
      <c r="M1382" s="19" t="s">
        <v>3176</v>
      </c>
      <c r="N1382">
        <v>4</v>
      </c>
    </row>
    <row r="1383" spans="1:14" ht="12.75" customHeight="1" outlineLevel="3" x14ac:dyDescent="0.3">
      <c r="A1383" s="19" t="s">
        <v>1036</v>
      </c>
      <c r="B1383" s="19" t="s">
        <v>1037</v>
      </c>
      <c r="C1383" s="18" t="s">
        <v>24</v>
      </c>
      <c r="D1383" s="18">
        <v>0</v>
      </c>
      <c r="E1383" s="18" t="s">
        <v>24</v>
      </c>
      <c r="F1383" s="20" t="str">
        <f t="shared" si="31"/>
        <v>MANUAL</v>
      </c>
      <c r="G1383" s="20">
        <f>IF($F$1383="MANUAL",$D$1383,IF($F$1383="COMPUTED",$C$1383,$E$1383))</f>
        <v>0</v>
      </c>
      <c r="H1383" s="19" t="s">
        <v>1747</v>
      </c>
      <c r="I1383" s="19" t="s">
        <v>1023</v>
      </c>
      <c r="J1383" s="19" t="s">
        <v>21</v>
      </c>
      <c r="K1383" s="19"/>
      <c r="L1383" s="19" t="s">
        <v>1001</v>
      </c>
      <c r="M1383" s="19" t="s">
        <v>3177</v>
      </c>
      <c r="N1383">
        <v>4</v>
      </c>
    </row>
    <row r="1384" spans="1:14" ht="12.75" customHeight="1" outlineLevel="3" x14ac:dyDescent="0.3">
      <c r="A1384" s="19" t="s">
        <v>1039</v>
      </c>
      <c r="B1384" s="19" t="s">
        <v>1040</v>
      </c>
      <c r="C1384" s="18" t="s">
        <v>24</v>
      </c>
      <c r="D1384" s="18">
        <v>-1</v>
      </c>
      <c r="E1384" s="18" t="s">
        <v>24</v>
      </c>
      <c r="F1384" s="20" t="str">
        <f t="shared" si="31"/>
        <v>MANUAL</v>
      </c>
      <c r="G1384" s="20">
        <f>IF($F$1384="MANUAL",$D$1384,IF($F$1384="COMPUTED",$C$1384,$E$1384))</f>
        <v>-1</v>
      </c>
      <c r="H1384" s="19" t="s">
        <v>1748</v>
      </c>
      <c r="I1384" s="19" t="s">
        <v>1023</v>
      </c>
      <c r="J1384" s="19" t="s">
        <v>21</v>
      </c>
      <c r="K1384" s="19"/>
      <c r="L1384" s="19" t="s">
        <v>1001</v>
      </c>
      <c r="M1384" s="19" t="s">
        <v>3178</v>
      </c>
      <c r="N1384">
        <v>4</v>
      </c>
    </row>
    <row r="1385" spans="1:14" ht="12.75" customHeight="1" outlineLevel="3" x14ac:dyDescent="0.3">
      <c r="A1385" s="19" t="s">
        <v>1042</v>
      </c>
      <c r="B1385" s="19" t="s">
        <v>1043</v>
      </c>
      <c r="C1385" s="18" t="s">
        <v>24</v>
      </c>
      <c r="D1385" s="18">
        <v>0</v>
      </c>
      <c r="E1385" s="18" t="s">
        <v>24</v>
      </c>
      <c r="F1385" s="20" t="str">
        <f t="shared" si="31"/>
        <v>MANUAL</v>
      </c>
      <c r="G1385" s="20">
        <f>IF($F$1385="MANUAL",$D$1385,IF($F$1385="COMPUTED",$C$1385,$E$1385))</f>
        <v>0</v>
      </c>
      <c r="H1385" s="19" t="s">
        <v>1749</v>
      </c>
      <c r="I1385" s="19" t="s">
        <v>1023</v>
      </c>
      <c r="J1385" s="19" t="s">
        <v>21</v>
      </c>
      <c r="K1385" s="19"/>
      <c r="L1385" s="19" t="s">
        <v>1001</v>
      </c>
      <c r="M1385" s="19" t="s">
        <v>3179</v>
      </c>
      <c r="N1385">
        <v>4</v>
      </c>
    </row>
    <row r="1386" spans="1:14" ht="12.75" customHeight="1" outlineLevel="3" x14ac:dyDescent="0.3">
      <c r="A1386" s="19" t="s">
        <v>1045</v>
      </c>
      <c r="B1386" s="19" t="s">
        <v>1046</v>
      </c>
      <c r="C1386" s="18" t="s">
        <v>24</v>
      </c>
      <c r="D1386" s="18">
        <v>0</v>
      </c>
      <c r="E1386" s="18" t="s">
        <v>24</v>
      </c>
      <c r="F1386" s="20" t="str">
        <f t="shared" si="31"/>
        <v>MANUAL</v>
      </c>
      <c r="G1386" s="20">
        <f>IF($F$1386="MANUAL",$D$1386,IF($F$1386="COMPUTED",$C$1386,$E$1386))</f>
        <v>0</v>
      </c>
      <c r="H1386" s="19" t="s">
        <v>1750</v>
      </c>
      <c r="I1386" s="19" t="s">
        <v>1023</v>
      </c>
      <c r="J1386" s="19" t="s">
        <v>21</v>
      </c>
      <c r="K1386" s="19"/>
      <c r="L1386" s="19" t="s">
        <v>1001</v>
      </c>
      <c r="M1386" s="19" t="s">
        <v>3180</v>
      </c>
      <c r="N1386">
        <v>4</v>
      </c>
    </row>
    <row r="1387" spans="1:14" ht="12.75" customHeight="1" outlineLevel="2" x14ac:dyDescent="0.3">
      <c r="A1387" s="19" t="s">
        <v>1048</v>
      </c>
      <c r="B1387" s="19" t="s">
        <v>1049</v>
      </c>
      <c r="C1387" s="18" t="s">
        <v>24</v>
      </c>
      <c r="D1387" s="12" t="s">
        <v>1374</v>
      </c>
      <c r="E1387" s="12" t="s">
        <v>24</v>
      </c>
      <c r="F1387" s="18" t="s">
        <v>99</v>
      </c>
      <c r="G1387" s="20" t="str">
        <f>IF($F$1387="MANUAL",$D$1387,IF($F$1387="COMPUTED",$C$1387,$E$1387))</f>
        <v>box</v>
      </c>
      <c r="H1387" s="19" t="s">
        <v>1751</v>
      </c>
      <c r="I1387" s="19" t="s">
        <v>1049</v>
      </c>
      <c r="J1387" s="19" t="s">
        <v>21</v>
      </c>
      <c r="K1387" s="19"/>
      <c r="L1387" s="19" t="s">
        <v>72</v>
      </c>
      <c r="M1387" s="19" t="s">
        <v>3181</v>
      </c>
      <c r="N1387">
        <v>3</v>
      </c>
    </row>
    <row r="1388" spans="1:14" ht="12.75" customHeight="1" outlineLevel="3" x14ac:dyDescent="0.3">
      <c r="A1388" s="19" t="s">
        <v>1051</v>
      </c>
      <c r="B1388" s="19" t="s">
        <v>1052</v>
      </c>
      <c r="C1388" s="18" t="str">
        <f>ColorCompution!O10</f>
        <v>#ffffff</v>
      </c>
      <c r="D1388" s="12" t="s">
        <v>24</v>
      </c>
      <c r="E1388" s="12" t="s">
        <v>24</v>
      </c>
      <c r="F1388" s="18" t="s">
        <v>70</v>
      </c>
      <c r="G1388" s="20" t="str">
        <f>IF($F$1388="MANUAL",$D$1388,IF($F$1388="COMPUTED",$C$1388,$E$1388))</f>
        <v>#ffffff</v>
      </c>
      <c r="H1388" s="19" t="s">
        <v>1752</v>
      </c>
      <c r="I1388" s="19" t="s">
        <v>1054</v>
      </c>
      <c r="J1388" s="19"/>
      <c r="K1388" s="19"/>
      <c r="L1388" s="19" t="s">
        <v>72</v>
      </c>
      <c r="M1388" s="19" t="s">
        <v>3182</v>
      </c>
      <c r="N1388">
        <v>4</v>
      </c>
    </row>
    <row r="1389" spans="1:14" ht="12.75" customHeight="1" outlineLevel="3" x14ac:dyDescent="0.3">
      <c r="A1389" s="19" t="s">
        <v>1055</v>
      </c>
      <c r="B1389" s="19" t="s">
        <v>1056</v>
      </c>
      <c r="C1389" s="18" t="str">
        <f>ColorCompution!O9</f>
        <v>#07db0e</v>
      </c>
      <c r="D1389" s="12" t="s">
        <v>24</v>
      </c>
      <c r="E1389" s="12" t="s">
        <v>24</v>
      </c>
      <c r="F1389" s="18" t="s">
        <v>70</v>
      </c>
      <c r="G1389" s="20" t="str">
        <f>IF($F$1389="MANUAL",$D$1389,IF($F$1389="COMPUTED",$C$1389,$E$1389))</f>
        <v>#07db0e</v>
      </c>
      <c r="H1389" s="19" t="s">
        <v>1753</v>
      </c>
      <c r="I1389" s="19" t="s">
        <v>1054</v>
      </c>
      <c r="J1389" s="19"/>
      <c r="K1389" s="19"/>
      <c r="L1389" s="19" t="s">
        <v>72</v>
      </c>
      <c r="M1389" s="19" t="s">
        <v>3183</v>
      </c>
      <c r="N1389">
        <v>4</v>
      </c>
    </row>
    <row r="1390" spans="1:14" ht="12.75" customHeight="1" outlineLevel="3" x14ac:dyDescent="0.3">
      <c r="A1390" s="19" t="s">
        <v>1058</v>
      </c>
      <c r="B1390" s="19" t="s">
        <v>1059</v>
      </c>
      <c r="C1390" s="18" t="str">
        <f>ColorCompution!O11</f>
        <v>#07db0e</v>
      </c>
      <c r="D1390" s="12" t="s">
        <v>24</v>
      </c>
      <c r="E1390" s="12" t="s">
        <v>24</v>
      </c>
      <c r="F1390" s="18" t="s">
        <v>70</v>
      </c>
      <c r="G1390" s="20" t="str">
        <f>IF($F$1390="MANUAL",$D$1390,IF($F$1390="COMPUTED",$C$1390,$E$1390))</f>
        <v>#07db0e</v>
      </c>
      <c r="H1390" s="19" t="s">
        <v>1754</v>
      </c>
      <c r="I1390" s="19" t="s">
        <v>1054</v>
      </c>
      <c r="J1390" s="19"/>
      <c r="K1390" s="19"/>
      <c r="L1390" s="19" t="s">
        <v>72</v>
      </c>
      <c r="M1390" s="19" t="s">
        <v>3184</v>
      </c>
      <c r="N1390">
        <v>4</v>
      </c>
    </row>
    <row r="1391" spans="1:14" ht="12.75" customHeight="1" outlineLevel="1" x14ac:dyDescent="0.3">
      <c r="A1391" s="19" t="s">
        <v>620</v>
      </c>
      <c r="B1391" s="19"/>
      <c r="C1391" s="20"/>
      <c r="D1391" s="18"/>
      <c r="E1391" s="20"/>
      <c r="F1391" s="20"/>
      <c r="G1391" s="20"/>
      <c r="H1391" s="19" t="s">
        <v>954</v>
      </c>
      <c r="I1391" s="19"/>
      <c r="J1391" s="19" t="s">
        <v>21</v>
      </c>
      <c r="K1391" s="19" t="s">
        <v>1824</v>
      </c>
      <c r="L1391" s="19" t="s">
        <v>77</v>
      </c>
      <c r="M1391" s="19" t="s">
        <v>3185</v>
      </c>
      <c r="N1391">
        <v>2</v>
      </c>
    </row>
    <row r="1392" spans="1:14" ht="12.75" customHeight="1" outlineLevel="1" x14ac:dyDescent="0.3">
      <c r="A1392" s="19" t="s">
        <v>358</v>
      </c>
      <c r="B1392" s="19"/>
      <c r="C1392" s="20"/>
      <c r="D1392" s="18"/>
      <c r="E1392" s="20"/>
      <c r="F1392" s="20"/>
      <c r="G1392" s="20"/>
      <c r="H1392" s="19" t="s">
        <v>461</v>
      </c>
      <c r="I1392" s="19"/>
      <c r="J1392" s="19" t="s">
        <v>21</v>
      </c>
      <c r="K1392" s="19" t="s">
        <v>1824</v>
      </c>
      <c r="L1392" s="19" t="s">
        <v>77</v>
      </c>
      <c r="M1392" s="19" t="s">
        <v>3186</v>
      </c>
      <c r="N1392">
        <v>2</v>
      </c>
    </row>
    <row r="1393" spans="1:14" ht="12.75" customHeight="1" outlineLevel="1" x14ac:dyDescent="0.3">
      <c r="A1393" s="19" t="s">
        <v>360</v>
      </c>
      <c r="B1393" s="19"/>
      <c r="C1393" s="20"/>
      <c r="D1393" s="18"/>
      <c r="E1393" s="20"/>
      <c r="F1393" s="20"/>
      <c r="G1393" s="20"/>
      <c r="H1393" s="19" t="s">
        <v>462</v>
      </c>
      <c r="I1393" s="19"/>
      <c r="J1393" s="19" t="s">
        <v>21</v>
      </c>
      <c r="K1393" s="19" t="s">
        <v>1824</v>
      </c>
      <c r="L1393" s="19" t="s">
        <v>77</v>
      </c>
      <c r="M1393" s="19" t="s">
        <v>3187</v>
      </c>
      <c r="N1393">
        <v>2</v>
      </c>
    </row>
    <row r="1394" spans="1:14" ht="12.75" customHeight="1" outlineLevel="2" x14ac:dyDescent="0.3">
      <c r="A1394" s="19" t="s">
        <v>257</v>
      </c>
      <c r="B1394" s="19" t="s">
        <v>258</v>
      </c>
      <c r="C1394" s="18">
        <f>mass_COMP31_MGO</f>
        <v>0</v>
      </c>
      <c r="D1394" s="18" t="s">
        <v>24</v>
      </c>
      <c r="E1394" s="18" t="s">
        <v>24</v>
      </c>
      <c r="F1394" s="18" t="s">
        <v>70</v>
      </c>
      <c r="G1394" s="20">
        <f>IF($F$1394="MANUAL",$D$1394,IF($F$1394="COMPUTED",$C$1394,$E$1394))</f>
        <v>0</v>
      </c>
      <c r="H1394" s="19" t="s">
        <v>463</v>
      </c>
      <c r="I1394" s="19" t="s">
        <v>37</v>
      </c>
      <c r="J1394" s="19"/>
      <c r="K1394" s="19"/>
      <c r="L1394" s="19" t="s">
        <v>72</v>
      </c>
      <c r="M1394" s="19" t="s">
        <v>3188</v>
      </c>
      <c r="N1394">
        <v>3</v>
      </c>
    </row>
    <row r="1395" spans="1:14" ht="12.75" customHeight="1" outlineLevel="2" x14ac:dyDescent="0.3">
      <c r="A1395" s="19" t="s">
        <v>259</v>
      </c>
      <c r="B1395" s="19" t="s">
        <v>260</v>
      </c>
      <c r="C1395" s="18">
        <f>mass_COMP31</f>
        <v>10709.302325581395</v>
      </c>
      <c r="D1395" s="18" t="s">
        <v>24</v>
      </c>
      <c r="E1395" s="18" t="s">
        <v>24</v>
      </c>
      <c r="F1395" s="18" t="s">
        <v>70</v>
      </c>
      <c r="G1395" s="20">
        <f>IF($F$1395="MANUAL",$D$1395,IF($F$1395="COMPUTED",$C$1395,$E$1395))</f>
        <v>10709.302325581395</v>
      </c>
      <c r="H1395" s="19" t="s">
        <v>464</v>
      </c>
      <c r="I1395" s="19" t="s">
        <v>37</v>
      </c>
      <c r="J1395" s="19"/>
      <c r="K1395" s="19"/>
      <c r="L1395" s="19" t="s">
        <v>72</v>
      </c>
      <c r="M1395" s="19" t="s">
        <v>3189</v>
      </c>
      <c r="N1395">
        <v>3</v>
      </c>
    </row>
    <row r="1396" spans="1:14" ht="12.75" customHeight="1" outlineLevel="2" x14ac:dyDescent="0.3">
      <c r="A1396" s="19" t="s">
        <v>835</v>
      </c>
      <c r="B1396" s="19" t="s">
        <v>836</v>
      </c>
      <c r="C1396" s="18">
        <f>'Calculations - tank arrangement'!AG49</f>
        <v>10709.302325581395</v>
      </c>
      <c r="D1396" s="18" t="s">
        <v>24</v>
      </c>
      <c r="E1396" s="18" t="s">
        <v>24</v>
      </c>
      <c r="F1396" s="18" t="s">
        <v>70</v>
      </c>
      <c r="G1396" s="20">
        <f>IF($F$1396="MANUAL",$D$1396,IF($F$1396="COMPUTED",$C$1396,$E$1396))</f>
        <v>10709.302325581395</v>
      </c>
      <c r="H1396" s="19" t="s">
        <v>947</v>
      </c>
      <c r="I1396" s="19" t="s">
        <v>37</v>
      </c>
      <c r="J1396" s="19"/>
      <c r="K1396" s="19"/>
      <c r="L1396" s="19" t="s">
        <v>72</v>
      </c>
      <c r="M1396" s="19" t="s">
        <v>3190</v>
      </c>
      <c r="N1396">
        <v>3</v>
      </c>
    </row>
    <row r="1397" spans="1:14" ht="12.75" customHeight="1" outlineLevel="2" x14ac:dyDescent="0.3">
      <c r="A1397" s="19" t="s">
        <v>639</v>
      </c>
      <c r="B1397" s="19" t="s">
        <v>640</v>
      </c>
      <c r="C1397" s="18">
        <v>0</v>
      </c>
      <c r="D1397" s="18" t="s">
        <v>24</v>
      </c>
      <c r="E1397" s="18" t="s">
        <v>24</v>
      </c>
      <c r="F1397" s="18" t="s">
        <v>70</v>
      </c>
      <c r="G1397" s="20">
        <f>IF($F$1397="MANUAL",$D$1397,IF($F$1397="COMPUTED",$C$1397,$E$1397))</f>
        <v>0</v>
      </c>
      <c r="H1397" s="19" t="s">
        <v>699</v>
      </c>
      <c r="I1397" s="19" t="s">
        <v>636</v>
      </c>
      <c r="J1397" s="19"/>
      <c r="K1397" s="19"/>
      <c r="L1397" s="19" t="s">
        <v>72</v>
      </c>
      <c r="M1397" s="19" t="s">
        <v>3191</v>
      </c>
      <c r="N1397">
        <v>3</v>
      </c>
    </row>
    <row r="1398" spans="1:14" ht="12.75" customHeight="1" outlineLevel="2" x14ac:dyDescent="0.3">
      <c r="A1398" s="19" t="s">
        <v>641</v>
      </c>
      <c r="B1398" s="19" t="s">
        <v>642</v>
      </c>
      <c r="C1398" s="18">
        <v>10709.3</v>
      </c>
      <c r="D1398" s="18" t="s">
        <v>24</v>
      </c>
      <c r="E1398" s="18" t="s">
        <v>24</v>
      </c>
      <c r="F1398" s="18" t="s">
        <v>70</v>
      </c>
      <c r="G1398" s="20">
        <f>IF($F$1398="MANUAL",$D$1398,IF($F$1398="COMPUTED",$C$1398,$E$1398))</f>
        <v>10709.3</v>
      </c>
      <c r="H1398" s="19" t="s">
        <v>700</v>
      </c>
      <c r="I1398" s="19" t="s">
        <v>636</v>
      </c>
      <c r="J1398" s="19"/>
      <c r="K1398" s="19"/>
      <c r="L1398" s="19" t="s">
        <v>72</v>
      </c>
      <c r="M1398" s="19" t="s">
        <v>3192</v>
      </c>
      <c r="N1398">
        <v>3</v>
      </c>
    </row>
    <row r="1399" spans="1:14" ht="12.75" customHeight="1" outlineLevel="2" x14ac:dyDescent="0.3">
      <c r="A1399" s="19" t="s">
        <v>820</v>
      </c>
      <c r="B1399" s="19" t="s">
        <v>821</v>
      </c>
      <c r="C1399" s="18">
        <v>10709.3</v>
      </c>
      <c r="D1399" s="18" t="s">
        <v>24</v>
      </c>
      <c r="E1399" s="18" t="s">
        <v>24</v>
      </c>
      <c r="F1399" s="18" t="s">
        <v>70</v>
      </c>
      <c r="G1399" s="20">
        <f>IF($F$1399="MANUAL",$D$1399,IF($F$1399="COMPUTED",$C$1399,$E$1399))</f>
        <v>10709.3</v>
      </c>
      <c r="H1399" s="19" t="s">
        <v>948</v>
      </c>
      <c r="I1399" s="19" t="s">
        <v>636</v>
      </c>
      <c r="J1399" s="19"/>
      <c r="K1399" s="19"/>
      <c r="L1399" s="19" t="s">
        <v>72</v>
      </c>
      <c r="M1399" s="19" t="s">
        <v>3193</v>
      </c>
      <c r="N1399">
        <v>3</v>
      </c>
    </row>
    <row r="1400" spans="1:14" ht="12.75" customHeight="1" x14ac:dyDescent="0.3">
      <c r="A1400" s="19" t="s">
        <v>955</v>
      </c>
      <c r="B1400" s="19" t="s">
        <v>956</v>
      </c>
      <c r="C1400" s="20"/>
      <c r="D1400" s="20"/>
      <c r="E1400" s="20"/>
      <c r="F1400" s="20"/>
      <c r="G1400" s="20"/>
      <c r="H1400" s="19" t="s">
        <v>956</v>
      </c>
      <c r="I1400" s="19"/>
      <c r="J1400" s="19" t="s">
        <v>21</v>
      </c>
      <c r="K1400" s="19" t="s">
        <v>54</v>
      </c>
      <c r="L1400" s="19" t="s">
        <v>67</v>
      </c>
      <c r="M1400" s="19" t="s">
        <v>3194</v>
      </c>
      <c r="N1400">
        <v>1</v>
      </c>
    </row>
    <row r="1401" spans="1:14" ht="12.75" customHeight="1" outlineLevel="1" x14ac:dyDescent="0.3">
      <c r="A1401" s="19" t="s">
        <v>38</v>
      </c>
      <c r="B1401" s="19" t="s">
        <v>39</v>
      </c>
      <c r="C1401" s="18" t="s">
        <v>24</v>
      </c>
      <c r="D1401" s="18">
        <v>0</v>
      </c>
      <c r="E1401" s="18" t="s">
        <v>24</v>
      </c>
      <c r="F1401" s="18" t="s">
        <v>99</v>
      </c>
      <c r="G1401" s="20">
        <f>IF($F$1401="MANUAL",$D$1401,IF($F$1401="COMPUTED",$C$1401,$E$1401))</f>
        <v>0</v>
      </c>
      <c r="H1401" s="19" t="s">
        <v>1755</v>
      </c>
      <c r="I1401" s="19" t="s">
        <v>40</v>
      </c>
      <c r="J1401" s="19" t="s">
        <v>21</v>
      </c>
      <c r="K1401" s="19"/>
      <c r="L1401" s="19" t="s">
        <v>72</v>
      </c>
      <c r="M1401" s="19" t="s">
        <v>3195</v>
      </c>
      <c r="N1401">
        <v>2</v>
      </c>
    </row>
    <row r="1402" spans="1:14" ht="12.75" customHeight="1" outlineLevel="1" x14ac:dyDescent="0.3">
      <c r="A1402" s="19" t="s">
        <v>352</v>
      </c>
      <c r="B1402" s="19" t="s">
        <v>353</v>
      </c>
      <c r="C1402" s="18" t="s">
        <v>24</v>
      </c>
      <c r="D1402" s="18">
        <v>5</v>
      </c>
      <c r="E1402" s="18" t="s">
        <v>24</v>
      </c>
      <c r="F1402" s="18" t="s">
        <v>99</v>
      </c>
      <c r="G1402" s="20">
        <f>IF($F$1402="MANUAL",$D$1402,IF($F$1402="COMPUTED",$C$1402,$E$1402))</f>
        <v>5</v>
      </c>
      <c r="H1402" s="19" t="s">
        <v>957</v>
      </c>
      <c r="I1402" s="19" t="s">
        <v>355</v>
      </c>
      <c r="J1402" s="19" t="s">
        <v>21</v>
      </c>
      <c r="K1402" s="19"/>
      <c r="L1402" s="19" t="s">
        <v>72</v>
      </c>
      <c r="M1402" s="19" t="s">
        <v>3196</v>
      </c>
      <c r="N1402">
        <v>2</v>
      </c>
    </row>
    <row r="1403" spans="1:14" ht="12.75" customHeight="1" outlineLevel="1" x14ac:dyDescent="0.3">
      <c r="A1403" s="19" t="s">
        <v>68</v>
      </c>
      <c r="B1403" s="19"/>
      <c r="C1403" s="20"/>
      <c r="D1403" s="20"/>
      <c r="E1403" s="20"/>
      <c r="F1403" s="20"/>
      <c r="G1403" s="20"/>
      <c r="H1403" s="19"/>
      <c r="I1403" s="19"/>
      <c r="J1403" s="19"/>
      <c r="K1403" s="19"/>
      <c r="L1403" s="19" t="s">
        <v>69</v>
      </c>
      <c r="M1403" s="19" t="s">
        <v>3197</v>
      </c>
      <c r="N1403">
        <v>2</v>
      </c>
    </row>
    <row r="1404" spans="1:14" ht="12.75" customHeight="1" outlineLevel="2" x14ac:dyDescent="0.3">
      <c r="A1404" s="19" t="s">
        <v>51</v>
      </c>
      <c r="B1404" s="19" t="s">
        <v>23</v>
      </c>
      <c r="C1404" s="18" t="s">
        <v>24</v>
      </c>
      <c r="D1404" s="18">
        <v>19</v>
      </c>
      <c r="E1404" s="18" t="s">
        <v>24</v>
      </c>
      <c r="F1404" s="18" t="s">
        <v>99</v>
      </c>
      <c r="G1404" s="20">
        <f>IF($F$1404="MANUAL",$D$1404,IF($F$1404="COMPUTED",$C$1404,$E$1404))</f>
        <v>19</v>
      </c>
      <c r="H1404" s="19" t="s">
        <v>958</v>
      </c>
      <c r="I1404" s="19" t="s">
        <v>25</v>
      </c>
      <c r="J1404" s="19" t="s">
        <v>21</v>
      </c>
      <c r="K1404" s="19"/>
      <c r="L1404" s="19" t="s">
        <v>72</v>
      </c>
      <c r="M1404" s="19" t="s">
        <v>3198</v>
      </c>
      <c r="N1404">
        <v>3</v>
      </c>
    </row>
    <row r="1405" spans="1:14" ht="12.75" customHeight="1" outlineLevel="2" x14ac:dyDescent="0.3">
      <c r="A1405" s="19" t="s">
        <v>52</v>
      </c>
      <c r="B1405" s="19" t="s">
        <v>26</v>
      </c>
      <c r="C1405" s="18" t="s">
        <v>24</v>
      </c>
      <c r="D1405" s="18">
        <v>5.5</v>
      </c>
      <c r="E1405" s="18" t="s">
        <v>24</v>
      </c>
      <c r="F1405" s="18" t="s">
        <v>99</v>
      </c>
      <c r="G1405" s="20">
        <f>IF($F$1405="MANUAL",$D$1405,IF($F$1405="COMPUTED",$C$1405,$E$1405))</f>
        <v>5.5</v>
      </c>
      <c r="H1405" s="19" t="s">
        <v>959</v>
      </c>
      <c r="I1405" s="19" t="s">
        <v>27</v>
      </c>
      <c r="J1405" s="19" t="s">
        <v>21</v>
      </c>
      <c r="K1405" s="19"/>
      <c r="L1405" s="19" t="s">
        <v>72</v>
      </c>
      <c r="M1405" s="19" t="s">
        <v>3199</v>
      </c>
      <c r="N1405">
        <v>3</v>
      </c>
    </row>
    <row r="1406" spans="1:14" ht="12.75" customHeight="1" outlineLevel="2" x14ac:dyDescent="0.3">
      <c r="A1406" s="19" t="s">
        <v>753</v>
      </c>
      <c r="B1406" s="19" t="s">
        <v>754</v>
      </c>
      <c r="C1406" s="18" t="s">
        <v>24</v>
      </c>
      <c r="D1406" s="18">
        <v>1.8</v>
      </c>
      <c r="E1406" s="18" t="s">
        <v>24</v>
      </c>
      <c r="F1406" s="18" t="s">
        <v>99</v>
      </c>
      <c r="G1406" s="20">
        <f>IF($F$1406="MANUAL",$D$1406,IF($F$1406="COMPUTED",$C$1406,$E$1406))</f>
        <v>1.8</v>
      </c>
      <c r="H1406" s="19" t="s">
        <v>960</v>
      </c>
      <c r="I1406" s="19" t="s">
        <v>756</v>
      </c>
      <c r="J1406" s="19" t="s">
        <v>21</v>
      </c>
      <c r="K1406" s="19"/>
      <c r="L1406" s="19" t="s">
        <v>72</v>
      </c>
      <c r="M1406" s="19" t="s">
        <v>3200</v>
      </c>
      <c r="N1406">
        <v>3</v>
      </c>
    </row>
    <row r="1407" spans="1:14" ht="12.75" customHeight="1" outlineLevel="3" x14ac:dyDescent="0.3">
      <c r="A1407" s="19" t="s">
        <v>711</v>
      </c>
      <c r="B1407" s="19" t="s">
        <v>241</v>
      </c>
      <c r="C1407" s="18">
        <f>CoG_z32_MGO</f>
        <v>1.8</v>
      </c>
      <c r="D1407" s="18" t="s">
        <v>24</v>
      </c>
      <c r="E1407" s="18" t="s">
        <v>24</v>
      </c>
      <c r="F1407" s="18" t="s">
        <v>70</v>
      </c>
      <c r="G1407" s="20">
        <f>IF($F$1407="MANUAL",$D$1407,IF($F$1407="COMPUTED",$C$1407,$E$1407))</f>
        <v>1.8</v>
      </c>
      <c r="H1407" s="19" t="s">
        <v>961</v>
      </c>
      <c r="I1407" s="19" t="s">
        <v>29</v>
      </c>
      <c r="J1407" s="19"/>
      <c r="K1407" s="19"/>
      <c r="L1407" s="19" t="s">
        <v>72</v>
      </c>
      <c r="M1407" s="19" t="s">
        <v>3201</v>
      </c>
      <c r="N1407">
        <v>4</v>
      </c>
    </row>
    <row r="1408" spans="1:14" ht="12.75" customHeight="1" outlineLevel="3" x14ac:dyDescent="0.3">
      <c r="A1408" s="19" t="s">
        <v>713</v>
      </c>
      <c r="B1408" s="19" t="s">
        <v>243</v>
      </c>
      <c r="C1408" s="18">
        <f>CoG_z32_MeOH</f>
        <v>1.8</v>
      </c>
      <c r="D1408" s="18" t="s">
        <v>24</v>
      </c>
      <c r="E1408" s="18" t="s">
        <v>24</v>
      </c>
      <c r="F1408" s="18" t="s">
        <v>70</v>
      </c>
      <c r="G1408" s="20">
        <f>IF($F$1408="MANUAL",$D$1408,IF($F$1408="COMPUTED",$C$1408,$E$1408))</f>
        <v>1.8</v>
      </c>
      <c r="H1408" s="19" t="s">
        <v>962</v>
      </c>
      <c r="I1408" s="19" t="s">
        <v>29</v>
      </c>
      <c r="J1408" s="19"/>
      <c r="K1408" s="19"/>
      <c r="L1408" s="19" t="s">
        <v>72</v>
      </c>
      <c r="M1408" s="19" t="s">
        <v>3202</v>
      </c>
      <c r="N1408">
        <v>4</v>
      </c>
    </row>
    <row r="1409" spans="1:14" ht="12.75" customHeight="1" outlineLevel="3" x14ac:dyDescent="0.3">
      <c r="A1409" s="19" t="s">
        <v>817</v>
      </c>
      <c r="B1409" s="19" t="s">
        <v>818</v>
      </c>
      <c r="C1409" s="18">
        <f>CoG_z32_FullMeOH</f>
        <v>1.8</v>
      </c>
      <c r="D1409" s="18" t="s">
        <v>24</v>
      </c>
      <c r="E1409" s="18" t="s">
        <v>24</v>
      </c>
      <c r="F1409" s="18" t="s">
        <v>70</v>
      </c>
      <c r="G1409" s="20">
        <f>IF($F$1409="MANUAL",$D$1409,IF($F$1409="COMPUTED",$C$1409,$E$1409))</f>
        <v>1.8</v>
      </c>
      <c r="H1409" s="19" t="s">
        <v>963</v>
      </c>
      <c r="I1409" s="19" t="s">
        <v>29</v>
      </c>
      <c r="J1409" s="19"/>
      <c r="K1409" s="19"/>
      <c r="L1409" s="19" t="s">
        <v>72</v>
      </c>
      <c r="M1409" s="19" t="s">
        <v>3203</v>
      </c>
      <c r="N1409">
        <v>4</v>
      </c>
    </row>
    <row r="1410" spans="1:14" ht="12.75" customHeight="1" outlineLevel="1" x14ac:dyDescent="0.3">
      <c r="A1410" s="19" t="s">
        <v>994</v>
      </c>
      <c r="B1410" s="19"/>
      <c r="C1410" s="20"/>
      <c r="D1410" s="20"/>
      <c r="E1410" s="20"/>
      <c r="F1410" s="20"/>
      <c r="G1410" s="20"/>
      <c r="H1410" s="19"/>
      <c r="I1410" s="19"/>
      <c r="J1410" s="19"/>
      <c r="K1410" s="19"/>
      <c r="L1410" s="19" t="s">
        <v>69</v>
      </c>
      <c r="M1410" s="19" t="s">
        <v>3204</v>
      </c>
      <c r="N1410">
        <v>2</v>
      </c>
    </row>
    <row r="1411" spans="1:14" ht="12.75" customHeight="1" outlineLevel="2" x14ac:dyDescent="0.3">
      <c r="A1411" s="19" t="s">
        <v>1919</v>
      </c>
      <c r="B1411" s="19" t="s">
        <v>995</v>
      </c>
      <c r="C1411" s="20"/>
      <c r="D1411" s="19"/>
      <c r="E1411" s="19"/>
      <c r="F1411" s="18" t="s">
        <v>99</v>
      </c>
      <c r="G1411" s="20"/>
      <c r="H1411" s="19" t="s">
        <v>1756</v>
      </c>
      <c r="I1411" s="19" t="s">
        <v>995</v>
      </c>
      <c r="J1411" s="19" t="s">
        <v>21</v>
      </c>
      <c r="K1411" s="19"/>
      <c r="L1411" s="19" t="s">
        <v>997</v>
      </c>
      <c r="M1411" s="19" t="s">
        <v>3205</v>
      </c>
      <c r="N1411">
        <v>3</v>
      </c>
    </row>
    <row r="1412" spans="1:14" ht="12.75" customHeight="1" outlineLevel="3" x14ac:dyDescent="0.3">
      <c r="A1412" s="19" t="s">
        <v>998</v>
      </c>
      <c r="B1412" s="19" t="s">
        <v>999</v>
      </c>
      <c r="C1412" s="18" t="s">
        <v>24</v>
      </c>
      <c r="D1412" s="18">
        <v>19</v>
      </c>
      <c r="E1412" s="18" t="s">
        <v>24</v>
      </c>
      <c r="F1412" s="20" t="str">
        <f>$F$1411</f>
        <v>MANUAL</v>
      </c>
      <c r="G1412" s="20">
        <f>IF($F$1412="MANUAL",$D$1412,IF($F$1412="COMPUTED",$C$1412,$E$1412))</f>
        <v>19</v>
      </c>
      <c r="H1412" s="19" t="s">
        <v>1757</v>
      </c>
      <c r="I1412" s="19" t="s">
        <v>1921</v>
      </c>
      <c r="J1412" s="19" t="s">
        <v>21</v>
      </c>
      <c r="K1412" s="19"/>
      <c r="L1412" s="19" t="s">
        <v>1001</v>
      </c>
      <c r="M1412" s="19" t="s">
        <v>3206</v>
      </c>
      <c r="N1412">
        <v>4</v>
      </c>
    </row>
    <row r="1413" spans="1:14" ht="12.75" customHeight="1" outlineLevel="3" x14ac:dyDescent="0.3">
      <c r="A1413" s="19" t="s">
        <v>1002</v>
      </c>
      <c r="B1413" s="19" t="s">
        <v>1003</v>
      </c>
      <c r="C1413" s="18" t="s">
        <v>24</v>
      </c>
      <c r="D1413" s="18">
        <v>5.5</v>
      </c>
      <c r="E1413" s="18" t="s">
        <v>24</v>
      </c>
      <c r="F1413" s="20" t="str">
        <f>$F$1411</f>
        <v>MANUAL</v>
      </c>
      <c r="G1413" s="20">
        <f>IF($F$1413="MANUAL",$D$1413,IF($F$1413="COMPUTED",$C$1413,$E$1413))</f>
        <v>5.5</v>
      </c>
      <c r="H1413" s="19" t="s">
        <v>1758</v>
      </c>
      <c r="I1413" s="19" t="s">
        <v>1923</v>
      </c>
      <c r="J1413" s="19" t="s">
        <v>21</v>
      </c>
      <c r="K1413" s="19"/>
      <c r="L1413" s="19" t="s">
        <v>1001</v>
      </c>
      <c r="M1413" s="19" t="s">
        <v>3207</v>
      </c>
      <c r="N1413">
        <v>4</v>
      </c>
    </row>
    <row r="1414" spans="1:14" ht="12.75" customHeight="1" outlineLevel="3" x14ac:dyDescent="0.3">
      <c r="A1414" s="19" t="s">
        <v>1005</v>
      </c>
      <c r="B1414" s="19" t="s">
        <v>1006</v>
      </c>
      <c r="C1414" s="18" t="s">
        <v>24</v>
      </c>
      <c r="D1414" s="18">
        <v>1.8</v>
      </c>
      <c r="E1414" s="18" t="s">
        <v>24</v>
      </c>
      <c r="F1414" s="20" t="str">
        <f>$F$1411</f>
        <v>MANUAL</v>
      </c>
      <c r="G1414" s="20">
        <f>IF($F$1414="MANUAL",$D$1414,IF($F$1414="COMPUTED",$C$1414,$E$1414))</f>
        <v>1.8</v>
      </c>
      <c r="H1414" s="19" t="s">
        <v>1759</v>
      </c>
      <c r="I1414" s="19" t="s">
        <v>1925</v>
      </c>
      <c r="J1414" s="19" t="s">
        <v>21</v>
      </c>
      <c r="K1414" s="19"/>
      <c r="L1414" s="19" t="s">
        <v>1001</v>
      </c>
      <c r="M1414" s="19" t="s">
        <v>3208</v>
      </c>
      <c r="N1414">
        <v>4</v>
      </c>
    </row>
    <row r="1415" spans="1:14" ht="12.75" customHeight="1" outlineLevel="2" x14ac:dyDescent="0.3">
      <c r="A1415" s="19" t="s">
        <v>1008</v>
      </c>
      <c r="B1415" s="19" t="s">
        <v>1009</v>
      </c>
      <c r="C1415" s="18" t="s">
        <v>24</v>
      </c>
      <c r="D1415" s="18">
        <v>1.8</v>
      </c>
      <c r="E1415" s="18" t="s">
        <v>24</v>
      </c>
      <c r="F1415" s="18" t="s">
        <v>99</v>
      </c>
      <c r="G1415" s="20">
        <f>IF($F$1415="MANUAL",$D$1415,IF($F$1415="COMPUTED",$C$1415,$E$1415))</f>
        <v>1.8</v>
      </c>
      <c r="H1415" s="19" t="s">
        <v>1760</v>
      </c>
      <c r="I1415" s="19" t="s">
        <v>1011</v>
      </c>
      <c r="J1415" s="19" t="s">
        <v>21</v>
      </c>
      <c r="K1415" s="19"/>
      <c r="L1415" s="19" t="s">
        <v>72</v>
      </c>
      <c r="M1415" s="19" t="s">
        <v>3209</v>
      </c>
      <c r="N1415">
        <v>3</v>
      </c>
    </row>
    <row r="1416" spans="1:14" ht="12.75" customHeight="1" outlineLevel="2" x14ac:dyDescent="0.3">
      <c r="A1416" s="19" t="s">
        <v>1012</v>
      </c>
      <c r="B1416" s="19" t="s">
        <v>1013</v>
      </c>
      <c r="C1416" s="18" t="s">
        <v>24</v>
      </c>
      <c r="D1416" s="18">
        <v>2.8</v>
      </c>
      <c r="E1416" s="18" t="s">
        <v>24</v>
      </c>
      <c r="F1416" s="18" t="s">
        <v>99</v>
      </c>
      <c r="G1416" s="20">
        <f>IF($F$1416="MANUAL",$D$1416,IF($F$1416="COMPUTED",$C$1416,$E$1416))</f>
        <v>2.8</v>
      </c>
      <c r="H1416" s="19" t="s">
        <v>1761</v>
      </c>
      <c r="I1416" s="19" t="s">
        <v>1015</v>
      </c>
      <c r="J1416" s="19" t="s">
        <v>21</v>
      </c>
      <c r="K1416" s="19"/>
      <c r="L1416" s="19" t="s">
        <v>72</v>
      </c>
      <c r="M1416" s="19" t="s">
        <v>3210</v>
      </c>
      <c r="N1416">
        <v>3</v>
      </c>
    </row>
    <row r="1417" spans="1:14" ht="12.75" customHeight="1" outlineLevel="2" x14ac:dyDescent="0.3">
      <c r="A1417" s="19" t="s">
        <v>989</v>
      </c>
      <c r="B1417" s="19" t="s">
        <v>32</v>
      </c>
      <c r="C1417" s="18" t="s">
        <v>24</v>
      </c>
      <c r="D1417" s="18">
        <v>1.8</v>
      </c>
      <c r="E1417" s="18" t="s">
        <v>24</v>
      </c>
      <c r="F1417" s="18" t="s">
        <v>99</v>
      </c>
      <c r="G1417" s="20">
        <f>IF($F$1417="MANUAL",$D$1417,IF($F$1417="COMPUTED",$C$1417,$E$1417))</f>
        <v>1.8</v>
      </c>
      <c r="H1417" s="19" t="s">
        <v>1762</v>
      </c>
      <c r="I1417" s="19" t="s">
        <v>33</v>
      </c>
      <c r="J1417" s="19" t="s">
        <v>21</v>
      </c>
      <c r="K1417" s="19"/>
      <c r="L1417" s="19" t="s">
        <v>72</v>
      </c>
      <c r="M1417" s="19" t="s">
        <v>3211</v>
      </c>
      <c r="N1417">
        <v>3</v>
      </c>
    </row>
    <row r="1418" spans="1:14" ht="12.75" customHeight="1" outlineLevel="2" x14ac:dyDescent="0.3">
      <c r="A1418" s="19" t="s">
        <v>1017</v>
      </c>
      <c r="B1418" s="19" t="s">
        <v>1018</v>
      </c>
      <c r="C1418" s="20"/>
      <c r="D1418" s="19"/>
      <c r="E1418" s="19"/>
      <c r="F1418" s="18" t="s">
        <v>99</v>
      </c>
      <c r="G1418" s="20"/>
      <c r="H1418" s="19" t="s">
        <v>1763</v>
      </c>
      <c r="I1418" s="19" t="s">
        <v>1018</v>
      </c>
      <c r="J1418" s="19" t="s">
        <v>21</v>
      </c>
      <c r="K1418" s="19"/>
      <c r="L1418" s="19" t="s">
        <v>997</v>
      </c>
      <c r="M1418" s="19" t="s">
        <v>3212</v>
      </c>
      <c r="N1418">
        <v>3</v>
      </c>
    </row>
    <row r="1419" spans="1:14" ht="12.75" customHeight="1" outlineLevel="3" x14ac:dyDescent="0.3">
      <c r="A1419" s="19" t="s">
        <v>1020</v>
      </c>
      <c r="B1419" s="19" t="s">
        <v>1021</v>
      </c>
      <c r="C1419" s="18" t="s">
        <v>24</v>
      </c>
      <c r="D1419" s="18">
        <v>0</v>
      </c>
      <c r="E1419" s="18" t="s">
        <v>24</v>
      </c>
      <c r="F1419" s="20" t="str">
        <f t="shared" ref="F1419:F1427" si="32">$F$1418</f>
        <v>MANUAL</v>
      </c>
      <c r="G1419" s="20">
        <f>IF($F$1419="MANUAL",$D$1419,IF($F$1419="COMPUTED",$C$1419,$E$1419))</f>
        <v>0</v>
      </c>
      <c r="H1419" s="19" t="s">
        <v>1764</v>
      </c>
      <c r="I1419" s="19" t="s">
        <v>1023</v>
      </c>
      <c r="J1419" s="19" t="s">
        <v>21</v>
      </c>
      <c r="K1419" s="19"/>
      <c r="L1419" s="19" t="s">
        <v>1001</v>
      </c>
      <c r="M1419" s="19" t="s">
        <v>3213</v>
      </c>
      <c r="N1419">
        <v>4</v>
      </c>
    </row>
    <row r="1420" spans="1:14" ht="12.75" customHeight="1" outlineLevel="3" x14ac:dyDescent="0.3">
      <c r="A1420" s="19" t="s">
        <v>1024</v>
      </c>
      <c r="B1420" s="19" t="s">
        <v>1025</v>
      </c>
      <c r="C1420" s="18" t="s">
        <v>24</v>
      </c>
      <c r="D1420" s="18">
        <v>0</v>
      </c>
      <c r="E1420" s="18" t="s">
        <v>24</v>
      </c>
      <c r="F1420" s="20" t="str">
        <f t="shared" si="32"/>
        <v>MANUAL</v>
      </c>
      <c r="G1420" s="20">
        <f>IF($F$1420="MANUAL",$D$1420,IF($F$1420="COMPUTED",$C$1420,$E$1420))</f>
        <v>0</v>
      </c>
      <c r="H1420" s="19" t="s">
        <v>1765</v>
      </c>
      <c r="I1420" s="19" t="s">
        <v>1023</v>
      </c>
      <c r="J1420" s="19" t="s">
        <v>21</v>
      </c>
      <c r="K1420" s="19"/>
      <c r="L1420" s="19" t="s">
        <v>1001</v>
      </c>
      <c r="M1420" s="19" t="s">
        <v>3214</v>
      </c>
      <c r="N1420">
        <v>4</v>
      </c>
    </row>
    <row r="1421" spans="1:14" ht="12.75" customHeight="1" outlineLevel="3" x14ac:dyDescent="0.3">
      <c r="A1421" s="19" t="s">
        <v>1027</v>
      </c>
      <c r="B1421" s="19" t="s">
        <v>1028</v>
      </c>
      <c r="C1421" s="18" t="s">
        <v>24</v>
      </c>
      <c r="D1421" s="18">
        <v>1</v>
      </c>
      <c r="E1421" s="18" t="s">
        <v>24</v>
      </c>
      <c r="F1421" s="20" t="str">
        <f t="shared" si="32"/>
        <v>MANUAL</v>
      </c>
      <c r="G1421" s="20">
        <f>IF($F$1421="MANUAL",$D$1421,IF($F$1421="COMPUTED",$C$1421,$E$1421))</f>
        <v>1</v>
      </c>
      <c r="H1421" s="19" t="s">
        <v>1766</v>
      </c>
      <c r="I1421" s="19" t="s">
        <v>1023</v>
      </c>
      <c r="J1421" s="19" t="s">
        <v>21</v>
      </c>
      <c r="K1421" s="19"/>
      <c r="L1421" s="19" t="s">
        <v>1001</v>
      </c>
      <c r="M1421" s="19" t="s">
        <v>3215</v>
      </c>
      <c r="N1421">
        <v>4</v>
      </c>
    </row>
    <row r="1422" spans="1:14" ht="12.75" customHeight="1" outlineLevel="3" x14ac:dyDescent="0.3">
      <c r="A1422" s="19" t="s">
        <v>1030</v>
      </c>
      <c r="B1422" s="19" t="s">
        <v>1031</v>
      </c>
      <c r="C1422" s="18" t="s">
        <v>24</v>
      </c>
      <c r="D1422" s="18">
        <v>0</v>
      </c>
      <c r="E1422" s="18" t="s">
        <v>24</v>
      </c>
      <c r="F1422" s="20" t="str">
        <f t="shared" si="32"/>
        <v>MANUAL</v>
      </c>
      <c r="G1422" s="20">
        <f>IF($F$1422="MANUAL",$D$1422,IF($F$1422="COMPUTED",$C$1422,$E$1422))</f>
        <v>0</v>
      </c>
      <c r="H1422" s="19" t="s">
        <v>1767</v>
      </c>
      <c r="I1422" s="19" t="s">
        <v>1023</v>
      </c>
      <c r="J1422" s="19" t="s">
        <v>21</v>
      </c>
      <c r="K1422" s="19"/>
      <c r="L1422" s="19" t="s">
        <v>1001</v>
      </c>
      <c r="M1422" s="19" t="s">
        <v>3216</v>
      </c>
      <c r="N1422">
        <v>4</v>
      </c>
    </row>
    <row r="1423" spans="1:14" ht="12.75" customHeight="1" outlineLevel="3" x14ac:dyDescent="0.3">
      <c r="A1423" s="19" t="s">
        <v>1033</v>
      </c>
      <c r="B1423" s="19" t="s">
        <v>1034</v>
      </c>
      <c r="C1423" s="18" t="s">
        <v>24</v>
      </c>
      <c r="D1423" s="18">
        <v>1</v>
      </c>
      <c r="E1423" s="18" t="s">
        <v>24</v>
      </c>
      <c r="F1423" s="20" t="str">
        <f t="shared" si="32"/>
        <v>MANUAL</v>
      </c>
      <c r="G1423" s="20">
        <f>IF($F$1423="MANUAL",$D$1423,IF($F$1423="COMPUTED",$C$1423,$E$1423))</f>
        <v>1</v>
      </c>
      <c r="H1423" s="19" t="s">
        <v>1768</v>
      </c>
      <c r="I1423" s="19" t="s">
        <v>1023</v>
      </c>
      <c r="J1423" s="19" t="s">
        <v>21</v>
      </c>
      <c r="K1423" s="19"/>
      <c r="L1423" s="19" t="s">
        <v>1001</v>
      </c>
      <c r="M1423" s="19" t="s">
        <v>3217</v>
      </c>
      <c r="N1423">
        <v>4</v>
      </c>
    </row>
    <row r="1424" spans="1:14" ht="12.75" customHeight="1" outlineLevel="3" x14ac:dyDescent="0.3">
      <c r="A1424" s="19" t="s">
        <v>1036</v>
      </c>
      <c r="B1424" s="19" t="s">
        <v>1037</v>
      </c>
      <c r="C1424" s="18" t="s">
        <v>24</v>
      </c>
      <c r="D1424" s="18">
        <v>0</v>
      </c>
      <c r="E1424" s="18" t="s">
        <v>24</v>
      </c>
      <c r="F1424" s="20" t="str">
        <f t="shared" si="32"/>
        <v>MANUAL</v>
      </c>
      <c r="G1424" s="20">
        <f>IF($F$1424="MANUAL",$D$1424,IF($F$1424="COMPUTED",$C$1424,$E$1424))</f>
        <v>0</v>
      </c>
      <c r="H1424" s="19" t="s">
        <v>1769</v>
      </c>
      <c r="I1424" s="19" t="s">
        <v>1023</v>
      </c>
      <c r="J1424" s="19" t="s">
        <v>21</v>
      </c>
      <c r="K1424" s="19"/>
      <c r="L1424" s="19" t="s">
        <v>1001</v>
      </c>
      <c r="M1424" s="19" t="s">
        <v>3218</v>
      </c>
      <c r="N1424">
        <v>4</v>
      </c>
    </row>
    <row r="1425" spans="1:14" ht="12.75" customHeight="1" outlineLevel="3" x14ac:dyDescent="0.3">
      <c r="A1425" s="19" t="s">
        <v>1039</v>
      </c>
      <c r="B1425" s="19" t="s">
        <v>1040</v>
      </c>
      <c r="C1425" s="18" t="s">
        <v>24</v>
      </c>
      <c r="D1425" s="18">
        <v>-1</v>
      </c>
      <c r="E1425" s="18" t="s">
        <v>24</v>
      </c>
      <c r="F1425" s="20" t="str">
        <f t="shared" si="32"/>
        <v>MANUAL</v>
      </c>
      <c r="G1425" s="20">
        <f>IF($F$1425="MANUAL",$D$1425,IF($F$1425="COMPUTED",$C$1425,$E$1425))</f>
        <v>-1</v>
      </c>
      <c r="H1425" s="19" t="s">
        <v>1770</v>
      </c>
      <c r="I1425" s="19" t="s">
        <v>1023</v>
      </c>
      <c r="J1425" s="19" t="s">
        <v>21</v>
      </c>
      <c r="K1425" s="19"/>
      <c r="L1425" s="19" t="s">
        <v>1001</v>
      </c>
      <c r="M1425" s="19" t="s">
        <v>3219</v>
      </c>
      <c r="N1425">
        <v>4</v>
      </c>
    </row>
    <row r="1426" spans="1:14" ht="12.75" customHeight="1" outlineLevel="3" x14ac:dyDescent="0.3">
      <c r="A1426" s="19" t="s">
        <v>1042</v>
      </c>
      <c r="B1426" s="19" t="s">
        <v>1043</v>
      </c>
      <c r="C1426" s="18" t="s">
        <v>24</v>
      </c>
      <c r="D1426" s="18">
        <v>0</v>
      </c>
      <c r="E1426" s="18" t="s">
        <v>24</v>
      </c>
      <c r="F1426" s="20" t="str">
        <f t="shared" si="32"/>
        <v>MANUAL</v>
      </c>
      <c r="G1426" s="20">
        <f>IF($F$1426="MANUAL",$D$1426,IF($F$1426="COMPUTED",$C$1426,$E$1426))</f>
        <v>0</v>
      </c>
      <c r="H1426" s="19" t="s">
        <v>1771</v>
      </c>
      <c r="I1426" s="19" t="s">
        <v>1023</v>
      </c>
      <c r="J1426" s="19" t="s">
        <v>21</v>
      </c>
      <c r="K1426" s="19"/>
      <c r="L1426" s="19" t="s">
        <v>1001</v>
      </c>
      <c r="M1426" s="19" t="s">
        <v>3220</v>
      </c>
      <c r="N1426">
        <v>4</v>
      </c>
    </row>
    <row r="1427" spans="1:14" ht="12.75" customHeight="1" outlineLevel="3" x14ac:dyDescent="0.3">
      <c r="A1427" s="19" t="s">
        <v>1045</v>
      </c>
      <c r="B1427" s="19" t="s">
        <v>1046</v>
      </c>
      <c r="C1427" s="18" t="s">
        <v>24</v>
      </c>
      <c r="D1427" s="18">
        <v>0</v>
      </c>
      <c r="E1427" s="18" t="s">
        <v>24</v>
      </c>
      <c r="F1427" s="20" t="str">
        <f t="shared" si="32"/>
        <v>MANUAL</v>
      </c>
      <c r="G1427" s="20">
        <f>IF($F$1427="MANUAL",$D$1427,IF($F$1427="COMPUTED",$C$1427,$E$1427))</f>
        <v>0</v>
      </c>
      <c r="H1427" s="19" t="s">
        <v>1772</v>
      </c>
      <c r="I1427" s="19" t="s">
        <v>1023</v>
      </c>
      <c r="J1427" s="19" t="s">
        <v>21</v>
      </c>
      <c r="K1427" s="19"/>
      <c r="L1427" s="19" t="s">
        <v>1001</v>
      </c>
      <c r="M1427" s="19" t="s">
        <v>3221</v>
      </c>
      <c r="N1427">
        <v>4</v>
      </c>
    </row>
    <row r="1428" spans="1:14" ht="12.75" customHeight="1" outlineLevel="2" x14ac:dyDescent="0.3">
      <c r="A1428" s="19" t="s">
        <v>1048</v>
      </c>
      <c r="B1428" s="19" t="s">
        <v>1049</v>
      </c>
      <c r="C1428" s="18" t="s">
        <v>24</v>
      </c>
      <c r="D1428" s="12" t="s">
        <v>1374</v>
      </c>
      <c r="E1428" s="12" t="s">
        <v>24</v>
      </c>
      <c r="F1428" s="18" t="s">
        <v>99</v>
      </c>
      <c r="G1428" s="20" t="str">
        <f>IF($F$1428="MANUAL",$D$1428,IF($F$1428="COMPUTED",$C$1428,$E$1428))</f>
        <v>box</v>
      </c>
      <c r="H1428" s="19" t="s">
        <v>1773</v>
      </c>
      <c r="I1428" s="19" t="s">
        <v>1049</v>
      </c>
      <c r="J1428" s="19" t="s">
        <v>21</v>
      </c>
      <c r="K1428" s="19"/>
      <c r="L1428" s="19" t="s">
        <v>72</v>
      </c>
      <c r="M1428" s="19" t="s">
        <v>3222</v>
      </c>
      <c r="N1428">
        <v>3</v>
      </c>
    </row>
    <row r="1429" spans="1:14" ht="12.75" customHeight="1" outlineLevel="3" x14ac:dyDescent="0.3">
      <c r="A1429" s="19" t="s">
        <v>1051</v>
      </c>
      <c r="B1429" s="19" t="s">
        <v>1052</v>
      </c>
      <c r="C1429" s="18" t="str">
        <f>ColorCompution!P10</f>
        <v>#0b07db</v>
      </c>
      <c r="D1429" s="12" t="s">
        <v>24</v>
      </c>
      <c r="E1429" s="12" t="s">
        <v>24</v>
      </c>
      <c r="F1429" s="18" t="s">
        <v>70</v>
      </c>
      <c r="G1429" s="20" t="str">
        <f>IF($F$1429="MANUAL",$D$1429,IF($F$1429="COMPUTED",$C$1429,$E$1429))</f>
        <v>#0b07db</v>
      </c>
      <c r="H1429" s="19" t="s">
        <v>1774</v>
      </c>
      <c r="I1429" s="19" t="s">
        <v>1054</v>
      </c>
      <c r="J1429" s="19"/>
      <c r="K1429" s="19"/>
      <c r="L1429" s="19" t="s">
        <v>72</v>
      </c>
      <c r="M1429" s="19" t="s">
        <v>3223</v>
      </c>
      <c r="N1429">
        <v>4</v>
      </c>
    </row>
    <row r="1430" spans="1:14" ht="12.75" customHeight="1" outlineLevel="3" x14ac:dyDescent="0.3">
      <c r="A1430" s="19" t="s">
        <v>1055</v>
      </c>
      <c r="B1430" s="19" t="s">
        <v>1056</v>
      </c>
      <c r="C1430" s="18" t="str">
        <f>ColorCompution!P9</f>
        <v>#b3b1b1</v>
      </c>
      <c r="D1430" s="12" t="s">
        <v>24</v>
      </c>
      <c r="E1430" s="12" t="s">
        <v>24</v>
      </c>
      <c r="F1430" s="18" t="s">
        <v>70</v>
      </c>
      <c r="G1430" s="20" t="str">
        <f>IF($F$1430="MANUAL",$D$1430,IF($F$1430="COMPUTED",$C$1430,$E$1430))</f>
        <v>#b3b1b1</v>
      </c>
      <c r="H1430" s="19" t="s">
        <v>1775</v>
      </c>
      <c r="I1430" s="19" t="s">
        <v>1054</v>
      </c>
      <c r="J1430" s="19"/>
      <c r="K1430" s="19"/>
      <c r="L1430" s="19" t="s">
        <v>72</v>
      </c>
      <c r="M1430" s="19" t="s">
        <v>3224</v>
      </c>
      <c r="N1430">
        <v>4</v>
      </c>
    </row>
    <row r="1431" spans="1:14" ht="12.75" customHeight="1" outlineLevel="3" x14ac:dyDescent="0.3">
      <c r="A1431" s="19" t="s">
        <v>1058</v>
      </c>
      <c r="B1431" s="19" t="s">
        <v>1059</v>
      </c>
      <c r="C1431" s="18" t="str">
        <f>ColorCompution!P11</f>
        <v>#b3b1b1</v>
      </c>
      <c r="D1431" s="12" t="s">
        <v>24</v>
      </c>
      <c r="E1431" s="12" t="s">
        <v>24</v>
      </c>
      <c r="F1431" s="18" t="s">
        <v>70</v>
      </c>
      <c r="G1431" s="20" t="str">
        <f>IF($F$1431="MANUAL",$D$1431,IF($F$1431="COMPUTED",$C$1431,$E$1431))</f>
        <v>#b3b1b1</v>
      </c>
      <c r="H1431" s="19" t="s">
        <v>1776</v>
      </c>
      <c r="I1431" s="19" t="s">
        <v>1054</v>
      </c>
      <c r="J1431" s="19"/>
      <c r="K1431" s="19"/>
      <c r="L1431" s="19" t="s">
        <v>72</v>
      </c>
      <c r="M1431" s="19" t="s">
        <v>3225</v>
      </c>
      <c r="N1431">
        <v>4</v>
      </c>
    </row>
    <row r="1432" spans="1:14" ht="12.75" customHeight="1" outlineLevel="1" x14ac:dyDescent="0.3">
      <c r="A1432" s="19" t="s">
        <v>620</v>
      </c>
      <c r="B1432" s="19"/>
      <c r="C1432" s="20"/>
      <c r="D1432" s="18"/>
      <c r="E1432" s="20"/>
      <c r="F1432" s="20"/>
      <c r="G1432" s="20"/>
      <c r="H1432" s="19" t="s">
        <v>964</v>
      </c>
      <c r="I1432" s="19"/>
      <c r="J1432" s="19" t="s">
        <v>21</v>
      </c>
      <c r="K1432" s="19" t="s">
        <v>1824</v>
      </c>
      <c r="L1432" s="19" t="s">
        <v>77</v>
      </c>
      <c r="M1432" s="19" t="s">
        <v>3226</v>
      </c>
      <c r="N1432">
        <v>2</v>
      </c>
    </row>
    <row r="1433" spans="1:14" ht="12.75" customHeight="1" outlineLevel="1" x14ac:dyDescent="0.3">
      <c r="A1433" s="19" t="s">
        <v>358</v>
      </c>
      <c r="B1433" s="19"/>
      <c r="C1433" s="20"/>
      <c r="D1433" s="18"/>
      <c r="E1433" s="20"/>
      <c r="F1433" s="20"/>
      <c r="G1433" s="20"/>
      <c r="H1433" s="19" t="s">
        <v>965</v>
      </c>
      <c r="I1433" s="19"/>
      <c r="J1433" s="19" t="s">
        <v>21</v>
      </c>
      <c r="K1433" s="19" t="s">
        <v>1824</v>
      </c>
      <c r="L1433" s="19" t="s">
        <v>77</v>
      </c>
      <c r="M1433" s="19" t="s">
        <v>3227</v>
      </c>
      <c r="N1433">
        <v>2</v>
      </c>
    </row>
    <row r="1434" spans="1:14" ht="12.75" customHeight="1" outlineLevel="1" x14ac:dyDescent="0.3">
      <c r="A1434" s="19" t="s">
        <v>360</v>
      </c>
      <c r="B1434" s="19"/>
      <c r="C1434" s="20"/>
      <c r="D1434" s="18"/>
      <c r="E1434" s="20"/>
      <c r="F1434" s="20"/>
      <c r="G1434" s="20"/>
      <c r="H1434" s="19" t="s">
        <v>966</v>
      </c>
      <c r="I1434" s="19"/>
      <c r="J1434" s="19" t="s">
        <v>21</v>
      </c>
      <c r="K1434" s="19" t="s">
        <v>1824</v>
      </c>
      <c r="L1434" s="19" t="s">
        <v>77</v>
      </c>
      <c r="M1434" s="19" t="s">
        <v>3228</v>
      </c>
      <c r="N1434">
        <v>2</v>
      </c>
    </row>
    <row r="1435" spans="1:14" ht="12.75" customHeight="1" outlineLevel="2" x14ac:dyDescent="0.3">
      <c r="A1435" s="19" t="s">
        <v>257</v>
      </c>
      <c r="B1435" s="19" t="s">
        <v>258</v>
      </c>
      <c r="C1435" s="18">
        <f>mass_COMP32_MGO</f>
        <v>4450</v>
      </c>
      <c r="D1435" s="18" t="s">
        <v>24</v>
      </c>
      <c r="E1435" s="18" t="s">
        <v>24</v>
      </c>
      <c r="F1435" s="18" t="s">
        <v>70</v>
      </c>
      <c r="G1435" s="20">
        <f>IF($F$1435="MANUAL",$D$1435,IF($F$1435="COMPUTED",$C$1435,$E$1435))</f>
        <v>4450</v>
      </c>
      <c r="H1435" s="19" t="s">
        <v>967</v>
      </c>
      <c r="I1435" s="19" t="s">
        <v>37</v>
      </c>
      <c r="J1435" s="19"/>
      <c r="K1435" s="19"/>
      <c r="L1435" s="19" t="s">
        <v>72</v>
      </c>
      <c r="M1435" s="19" t="s">
        <v>3229</v>
      </c>
      <c r="N1435">
        <v>3</v>
      </c>
    </row>
    <row r="1436" spans="1:14" ht="12.75" customHeight="1" outlineLevel="2" x14ac:dyDescent="0.3">
      <c r="A1436" s="19" t="s">
        <v>259</v>
      </c>
      <c r="B1436" s="19" t="s">
        <v>260</v>
      </c>
      <c r="C1436" s="18">
        <f>mass_COMP32</f>
        <v>5125</v>
      </c>
      <c r="D1436" s="18" t="s">
        <v>24</v>
      </c>
      <c r="E1436" s="18" t="s">
        <v>24</v>
      </c>
      <c r="F1436" s="18" t="s">
        <v>70</v>
      </c>
      <c r="G1436" s="20">
        <f>IF($F$1436="MANUAL",$D$1436,IF($F$1436="COMPUTED",$C$1436,$E$1436))</f>
        <v>5125</v>
      </c>
      <c r="H1436" s="19" t="s">
        <v>968</v>
      </c>
      <c r="I1436" s="19" t="s">
        <v>37</v>
      </c>
      <c r="J1436" s="19"/>
      <c r="K1436" s="19"/>
      <c r="L1436" s="19" t="s">
        <v>72</v>
      </c>
      <c r="M1436" s="19" t="s">
        <v>3230</v>
      </c>
      <c r="N1436">
        <v>3</v>
      </c>
    </row>
    <row r="1437" spans="1:14" ht="12.75" customHeight="1" outlineLevel="2" x14ac:dyDescent="0.3">
      <c r="A1437" s="19" t="s">
        <v>835</v>
      </c>
      <c r="B1437" s="19" t="s">
        <v>836</v>
      </c>
      <c r="C1437" s="18">
        <f>'Calculations - tank arrangement'!AH49</f>
        <v>5125</v>
      </c>
      <c r="D1437" s="18" t="s">
        <v>24</v>
      </c>
      <c r="E1437" s="18" t="s">
        <v>24</v>
      </c>
      <c r="F1437" s="18" t="s">
        <v>70</v>
      </c>
      <c r="G1437" s="20">
        <f>IF($F$1437="MANUAL",$D$1437,IF($F$1437="COMPUTED",$C$1437,$E$1437))</f>
        <v>5125</v>
      </c>
      <c r="H1437" s="19" t="s">
        <v>969</v>
      </c>
      <c r="I1437" s="19" t="s">
        <v>37</v>
      </c>
      <c r="J1437" s="19"/>
      <c r="K1437" s="19"/>
      <c r="L1437" s="19" t="s">
        <v>72</v>
      </c>
      <c r="M1437" s="19" t="s">
        <v>3231</v>
      </c>
      <c r="N1437">
        <v>3</v>
      </c>
    </row>
    <row r="1438" spans="1:14" ht="12.75" customHeight="1" outlineLevel="2" x14ac:dyDescent="0.3">
      <c r="A1438" s="19" t="s">
        <v>639</v>
      </c>
      <c r="B1438" s="19" t="s">
        <v>640</v>
      </c>
      <c r="C1438" s="18">
        <v>4450</v>
      </c>
      <c r="D1438" s="18" t="s">
        <v>24</v>
      </c>
      <c r="E1438" s="18" t="s">
        <v>24</v>
      </c>
      <c r="F1438" s="18" t="s">
        <v>70</v>
      </c>
      <c r="G1438" s="20">
        <f>IF($F$1438="MANUAL",$D$1438,IF($F$1438="COMPUTED",$C$1438,$E$1438))</f>
        <v>4450</v>
      </c>
      <c r="H1438" s="19" t="s">
        <v>970</v>
      </c>
      <c r="I1438" s="19" t="s">
        <v>636</v>
      </c>
      <c r="J1438" s="19"/>
      <c r="K1438" s="19"/>
      <c r="L1438" s="19" t="s">
        <v>72</v>
      </c>
      <c r="M1438" s="19" t="s">
        <v>3232</v>
      </c>
      <c r="N1438">
        <v>3</v>
      </c>
    </row>
    <row r="1439" spans="1:14" ht="12.75" customHeight="1" outlineLevel="2" x14ac:dyDescent="0.3">
      <c r="A1439" s="19" t="s">
        <v>641</v>
      </c>
      <c r="B1439" s="19" t="s">
        <v>642</v>
      </c>
      <c r="C1439" s="18">
        <v>5125</v>
      </c>
      <c r="D1439" s="18" t="s">
        <v>24</v>
      </c>
      <c r="E1439" s="18" t="s">
        <v>24</v>
      </c>
      <c r="F1439" s="18" t="s">
        <v>70</v>
      </c>
      <c r="G1439" s="20">
        <f>IF($F$1439="MANUAL",$D$1439,IF($F$1439="COMPUTED",$C$1439,$E$1439))</f>
        <v>5125</v>
      </c>
      <c r="H1439" s="19" t="s">
        <v>971</v>
      </c>
      <c r="I1439" s="19" t="s">
        <v>636</v>
      </c>
      <c r="J1439" s="19"/>
      <c r="K1439" s="19"/>
      <c r="L1439" s="19" t="s">
        <v>72</v>
      </c>
      <c r="M1439" s="19" t="s">
        <v>3233</v>
      </c>
      <c r="N1439">
        <v>3</v>
      </c>
    </row>
    <row r="1440" spans="1:14" ht="12.75" customHeight="1" outlineLevel="2" x14ac:dyDescent="0.3">
      <c r="A1440" s="19" t="s">
        <v>820</v>
      </c>
      <c r="B1440" s="19" t="s">
        <v>821</v>
      </c>
      <c r="C1440" s="18">
        <v>5125</v>
      </c>
      <c r="D1440" s="18" t="s">
        <v>24</v>
      </c>
      <c r="E1440" s="18" t="s">
        <v>24</v>
      </c>
      <c r="F1440" s="18" t="s">
        <v>70</v>
      </c>
      <c r="G1440" s="20">
        <f>IF($F$1440="MANUAL",$D$1440,IF($F$1440="COMPUTED",$C$1440,$E$1440))</f>
        <v>5125</v>
      </c>
      <c r="H1440" s="19" t="s">
        <v>972</v>
      </c>
      <c r="I1440" s="19" t="s">
        <v>636</v>
      </c>
      <c r="J1440" s="19"/>
      <c r="K1440" s="19"/>
      <c r="L1440" s="19" t="s">
        <v>72</v>
      </c>
      <c r="M1440" s="19" t="s">
        <v>3234</v>
      </c>
      <c r="N1440">
        <v>3</v>
      </c>
    </row>
  </sheetData>
  <sheetProtection sheet="1" objects="1" scenarios="1" pivotTables="0"/>
  <dataValidations count="2">
    <dataValidation type="list" allowBlank="1" showInputMessage="1" showErrorMessage="1" sqref="F11 F13 F14 F15 F16 F17 F20 F21 F22 F23 F24 F25 F26 F27 F28 F29 F30 F31 F32 F33 F34 F35 F37 F39 F41 F42 F43 F44 F46 F47 F48 F50 F51 F52 F53 F54 F55 F56 F57 F58 F59 F60 F61 F62 F64 F65 F66 F68 F69 F70 F71 F72 F73 F74 F75 F76 F77 F78 F79 F80 F82 F84 F85 F86 F87 F88 F89 F92 F93 F94 F95 F96 F97 F98 F99 F100 F101 F102 F103 F104 F106 F108 F109 F110 F111 F113 F115 F116 F117 F118 F120 F122 F123 F124 F126 F127 F128 F130 F134 F135 F136 F137 F147 F148 F149 F150 F152 F153 F154 F155 F157 F158 F159 F161 F165 F166 F167 F168 F178 F179 F180 F181 F183 F184 F186 F187 F188 F190 F194 F195 F196 F197 F207 F208 F209 F210 F211 F212 F213 F215 F216 F217 F219 F220 F221 F223 F227 F228 F229 F230 F240 F241 F242 F243 F245 F246 F247 F248 F250 F251 F252 F254 F258 F259 F260 F261 F271 F272 F273 F274 F276 F277 F278 F279 F281 F282 F283 F285 F289 F290 F291 F292 F302 F303 F304 F305 F306 F307 F308 F310 F311 F312 F313 F314 F316 F317 F318 F320 F324 F325 F326 F327 F337 F338 F339 F340 F342 F343 F344 F345 F346 F348 F349 F350 F352 F356 F357 F358 F359 F369 F370 F371 F372 F374 F375 F376 F377 F378 F380 F381 F382 F384 F388 F389 F390 F391 F401 F402 F403 F404 F406 F407 F408 F410 F411 F412 F414 F418 F419 F420 F421 F431 F432 F433 F434 F436 F437 F438 F440 F441 F442 F444 F448 F449 F450 F451 F461 F462 F463 F464 F466 F467 F468 F470 F471 F472 F474 F478 F479 F480 F481 F491 F492 F493 F494 F496 F497 F498 F500 F501 F502 F504 F508 F509 F510 F511 F521 F522 F523 F524 F526 F527 F528 F530 F531 F532 F534 F538 F539 F540 F541 F551 F552 F553 F554 F556 F557 F558 F559 F561 F562 F563 F564 F565 F567 F568 F569 F571 F575 F576 F577 F578 F588 F589 F590 F591 F593 F594 F595 F596 F597 F599 F600 F601 F603 F607 F608 F609 F610 F620 F621 F622 F623 F625 F626 F627 F628 F629 F631 F632 F633 F635 F639 F640 F641 F642 F652 F653 F654 F655 F657 F658 F659 F660 F661 F663 F664 F665 F667 F671 F672 F673 F674 F684 F685 F686 F687 F689 F691 F692 F693 F694 F695 F696 F698 F699 F701 F702 F703 F704 F706 F708 F709 F710 F711 F714 F715 F716 F717 F718 F719 F720 F723 F724 F725 F726 F727 F728 F729 F732 F733 F735 F736 F737 F738 F739 F740 F743 F744 F745 F746 F747 F748 F749 F750 F751 F752 F753 F754 F755 F756 F757 F758 F759 F760 F761 F762 F763 F764 F765 F766 F768 F769 F770 F771 F772 F773 F774 F775 F776 F778 F780 F781 F782 F783 F784 F785 F786 F787 F788 F789 F790 F791 F792 F793 F794 F795 F796 F797 F798 F799 F800 F801 F802 F803 F804 F805 F806 F807 F808 F809 F810 F811 F813 F815 F816 F817 F818 F819 F820 F821 F822 F823 F824 F825 F826 F827 F828 F829 F830 F831 F832 F833 F834 F835 F836 F837 F839 F840 F842 F843 F844 F845 F846 F847 F849 F853 F854 F855 F856 F866 F867 F868 F869 F870 F871 F872 F873 F874 F875 F876 F877 F879 F880 F882 F883 F884 F885 F886 F887 F889 F893 F894 F895 F896 F906 F907 F908 F909 F910 F911 F912 F913 F914 F915 F916 F917 F919 F920 F922 F923 F924 F925 F926 F927 F929 F933 F934 F935 F936 F946 F947 F948 F949 F950 F951 F952 F953 F954 F955 F956 F957 F959 F960 F962 F963 F964 F965 F966 F967 F969 F973 F974 F975 F976 F986 F987 F988 F989 F990 F991 F992 F993 F994 F995 F996 F997 F999 F1000 F1002 F1003 F1004 F1005 F1006 F1007 F1009 F1013 F1014 F1015 F1016 F1026 F1027 F1028 F1029 F1030 F1031 F1032 F1033 F1034 F1035 F1036 F1037 F1039 F1040 F1042 F1043 F1044 F1045 F1046 F1047 F1049 F1053 F1054 F1055 F1056 F1066 F1067 F1068 F1069 F1070 F1071 F1072 F1073 F1074 F1075 F1076 F1077 F1078 F1080 F1081 F1083 F1084 F1085 F1086 F1087 F1088 F1090 F1094 F1095 F1096 F1097 F1107 F1108 F1109 F1110 F1111 F1112 F1113 F1114 F1115 F1116 F1117 F1118 F1120 F1121 F1123 F1124 F1125 F1126 F1127 F1128 F1130 F1134 F1135 F1136 F1137 F1147 F1148 F1149 F1150 F1151 F1152 F1153 F1154 F1155 F1156 F1157 F1158 F1160 F1161 F1163 F1164 F1165 F1166 F1167 F1168 F1170 F1174 F1175 F1176 F1177 F1187 F1188 F1189 F1190 F1191 F1192 F1193 F1194 F1195 F1196 F1197 F1198 F1200 F1201 F1203 F1204 F1205 F1206 F1207 F1208 F1210 F1214 F1215 F1216 F1217 F1227 F1228 F1229 F1230 F1231 F1232 F1233 F1234 F1235 F1236 F1237 F1238 F1240 F1241 F1243 F1244 F1245 F1246 F1247 F1248 F1250 F1254 F1255 F1256 F1257 F1267 F1268 F1269 F1270 F1271 F1272 F1273 F1274 F1275 F1276 F1277 F1278 F1280 F1281 F1283 F1284 F1285 F1286 F1287 F1288 F1290 F1294 F1295 F1296 F1297 F1307 F1308 F1309 F1310 F1311 F1312 F1313 F1314 F1315 F1316 F1317 F1318 F1320 F1321 F1323 F1324 F1325 F1326 F1327 F1328 F1330 F1334 F1335 F1336 F1337 F1347 F1348 F1349 F1350 F1351 F1352 F1353 F1354 F1355 F1356 F1357 F1358 F1360 F1361 F1363 F1364 F1365 F1366 F1367 F1368 F1370 F1374 F1375 F1376 F1377 F1387 F1388 F1389 F1390 F1391 F1392 F1393 F1394 F1395 F1396 F1397 F1398 F1399 F1401 F1402 F1404 F1405 F1406 F1407 F1408 F1409 F1411 F1415 F1416 F1417 F1418 F1428 F1429 F1430 F1431 F1432 F1433 F1434 F1435 F1436 F1437 F1438 F1439 F1440" xr:uid="{D4AAFE5E-20BF-4337-BCC8-1F89926D9A54}">
      <formula1>"COMPUTED,MANUAL,REFERENCE"</formula1>
    </dataValidation>
    <dataValidation type="list" allowBlank="1" showInputMessage="1" showErrorMessage="1" sqref="D147 E147 D178 E178 D207 E207 D240 E240 D271 E271 D302 E302 D337 E337 D369 E369 D401 E401 D431 E431 D461 E461 D491 E491 D521 E521 D551 E551 D588 E588 D620 E620 D652 E652 D684 E684 D866 E866 D906 E906 D946 E946 D986 E986 D1026 E1026 D1066 E1066 D1107 E1107 D1147 E1147 D1187 E1187 D1227 E1227 D1267 E1267 D1307 E1307 D1347 E1347 D1387 E1387 D1428 E1428" xr:uid="{E84DB9DB-35E8-4D68-9C53-0A74395CC4D2}">
      <formula1>"-,box,cone,cylinder"</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ADFFF-AB43-4F86-87E7-44A328ECB973}">
  <dimension ref="A1:AF43"/>
  <sheetViews>
    <sheetView workbookViewId="0">
      <selection activeCell="AC13" sqref="AC13"/>
    </sheetView>
  </sheetViews>
  <sheetFormatPr defaultRowHeight="14.4" x14ac:dyDescent="0.3"/>
  <cols>
    <col min="1" max="2" width="8.88671875" style="2"/>
  </cols>
  <sheetData>
    <row r="1" spans="1:32" x14ac:dyDescent="0.3">
      <c r="A1" s="11" t="s">
        <v>291</v>
      </c>
      <c r="B1" s="11" t="s">
        <v>292</v>
      </c>
      <c r="C1" s="6" t="s">
        <v>293</v>
      </c>
      <c r="D1" s="6" t="s">
        <v>294</v>
      </c>
      <c r="E1" s="6" t="s">
        <v>295</v>
      </c>
      <c r="F1" s="6" t="s">
        <v>296</v>
      </c>
      <c r="G1" s="6" t="s">
        <v>297</v>
      </c>
      <c r="H1" s="6" t="s">
        <v>298</v>
      </c>
      <c r="I1" s="6" t="s">
        <v>299</v>
      </c>
      <c r="J1" s="6" t="s">
        <v>300</v>
      </c>
      <c r="K1" s="6" t="s">
        <v>540</v>
      </c>
      <c r="L1" s="6" t="s">
        <v>541</v>
      </c>
    </row>
    <row r="2" spans="1:32" x14ac:dyDescent="0.3">
      <c r="A2" s="2" t="s">
        <v>36</v>
      </c>
      <c r="B2" s="2" t="s">
        <v>36</v>
      </c>
      <c r="C2" t="s">
        <v>301</v>
      </c>
      <c r="D2" t="s">
        <v>302</v>
      </c>
      <c r="E2" t="s">
        <v>36</v>
      </c>
      <c r="F2" t="s">
        <v>36</v>
      </c>
      <c r="G2" t="s">
        <v>36</v>
      </c>
      <c r="H2" t="s">
        <v>303</v>
      </c>
      <c r="I2" t="s">
        <v>36</v>
      </c>
      <c r="J2" t="s">
        <v>36</v>
      </c>
      <c r="K2" t="s">
        <v>542</v>
      </c>
      <c r="L2" t="s">
        <v>543</v>
      </c>
    </row>
    <row r="3" spans="1:32" x14ac:dyDescent="0.3">
      <c r="A3" s="2">
        <v>2.4</v>
      </c>
      <c r="B3" s="2" t="s">
        <v>1791</v>
      </c>
      <c r="C3" t="s">
        <v>1792</v>
      </c>
      <c r="D3">
        <v>1110</v>
      </c>
      <c r="E3" t="s">
        <v>1793</v>
      </c>
      <c r="F3">
        <v>23.96</v>
      </c>
      <c r="G3" t="s">
        <v>1793</v>
      </c>
      <c r="H3" t="s">
        <v>1793</v>
      </c>
      <c r="I3" t="s">
        <v>1794</v>
      </c>
      <c r="J3">
        <v>7.09</v>
      </c>
      <c r="K3" t="s">
        <v>1795</v>
      </c>
      <c r="L3">
        <v>19</v>
      </c>
      <c r="AF3">
        <f>ROUND(V3+0.2, 1)</f>
        <v>0.2</v>
      </c>
    </row>
    <row r="4" spans="1:32" x14ac:dyDescent="0.3">
      <c r="A4" s="2">
        <v>2.42</v>
      </c>
      <c r="B4" s="2" t="s">
        <v>1791</v>
      </c>
      <c r="C4" t="s">
        <v>1792</v>
      </c>
      <c r="D4">
        <v>1121</v>
      </c>
      <c r="E4" t="s">
        <v>1793</v>
      </c>
      <c r="F4">
        <v>23.93</v>
      </c>
      <c r="G4" t="s">
        <v>1793</v>
      </c>
      <c r="H4" t="s">
        <v>1793</v>
      </c>
      <c r="I4" t="s">
        <v>1794</v>
      </c>
      <c r="J4">
        <v>7.06</v>
      </c>
      <c r="K4" t="s">
        <v>1795</v>
      </c>
      <c r="L4">
        <v>19.100000000000001</v>
      </c>
      <c r="AF4">
        <f t="shared" ref="AF4:AF43" si="0">ROUND(V4+0.2, 1)</f>
        <v>0.2</v>
      </c>
    </row>
    <row r="5" spans="1:32" x14ac:dyDescent="0.3">
      <c r="A5" s="2">
        <v>2.44</v>
      </c>
      <c r="B5" s="2" t="s">
        <v>1791</v>
      </c>
      <c r="C5" t="s">
        <v>1792</v>
      </c>
      <c r="D5">
        <v>1132</v>
      </c>
      <c r="E5" t="s">
        <v>1793</v>
      </c>
      <c r="F5">
        <v>23.9</v>
      </c>
      <c r="G5" t="s">
        <v>1793</v>
      </c>
      <c r="H5" t="s">
        <v>1793</v>
      </c>
      <c r="I5" t="s">
        <v>1794</v>
      </c>
      <c r="J5">
        <v>7.03</v>
      </c>
      <c r="K5" t="s">
        <v>1795</v>
      </c>
      <c r="L5">
        <v>19.3</v>
      </c>
      <c r="AF5">
        <f t="shared" si="0"/>
        <v>0.2</v>
      </c>
    </row>
    <row r="6" spans="1:32" x14ac:dyDescent="0.3">
      <c r="A6" s="2">
        <v>2.46</v>
      </c>
      <c r="B6" s="2" t="s">
        <v>1791</v>
      </c>
      <c r="C6" t="s">
        <v>1792</v>
      </c>
      <c r="D6">
        <v>1143</v>
      </c>
      <c r="E6" t="s">
        <v>1793</v>
      </c>
      <c r="F6">
        <v>23.87</v>
      </c>
      <c r="G6" t="s">
        <v>1793</v>
      </c>
      <c r="H6" t="s">
        <v>1793</v>
      </c>
      <c r="I6" t="s">
        <v>1794</v>
      </c>
      <c r="J6">
        <v>7</v>
      </c>
      <c r="K6" t="s">
        <v>1795</v>
      </c>
      <c r="L6">
        <v>19.399999999999999</v>
      </c>
      <c r="AF6">
        <f t="shared" si="0"/>
        <v>0.2</v>
      </c>
    </row>
    <row r="7" spans="1:32" x14ac:dyDescent="0.3">
      <c r="A7" s="2">
        <v>2.48</v>
      </c>
      <c r="B7" s="2" t="s">
        <v>1791</v>
      </c>
      <c r="C7" t="s">
        <v>1792</v>
      </c>
      <c r="D7">
        <v>1154</v>
      </c>
      <c r="E7" t="s">
        <v>1793</v>
      </c>
      <c r="F7">
        <v>23.83</v>
      </c>
      <c r="G7" t="s">
        <v>1793</v>
      </c>
      <c r="H7" t="s">
        <v>1793</v>
      </c>
      <c r="I7" t="s">
        <v>1794</v>
      </c>
      <c r="J7">
        <v>6.97</v>
      </c>
      <c r="K7" t="s">
        <v>1795</v>
      </c>
      <c r="L7">
        <v>19.600000000000001</v>
      </c>
      <c r="AF7">
        <f t="shared" si="0"/>
        <v>0.2</v>
      </c>
    </row>
    <row r="8" spans="1:32" x14ac:dyDescent="0.3">
      <c r="A8" s="2">
        <v>2.5</v>
      </c>
      <c r="B8" s="2" t="s">
        <v>1791</v>
      </c>
      <c r="C8" t="s">
        <v>1792</v>
      </c>
      <c r="D8">
        <v>1165</v>
      </c>
      <c r="E8" t="s">
        <v>1793</v>
      </c>
      <c r="F8">
        <v>23.8</v>
      </c>
      <c r="G8" t="s">
        <v>1793</v>
      </c>
      <c r="H8" t="s">
        <v>1793</v>
      </c>
      <c r="I8" t="s">
        <v>1794</v>
      </c>
      <c r="J8">
        <v>6.94</v>
      </c>
      <c r="K8" t="s">
        <v>1795</v>
      </c>
      <c r="L8">
        <v>19.7</v>
      </c>
      <c r="AF8">
        <f t="shared" si="0"/>
        <v>0.2</v>
      </c>
    </row>
    <row r="9" spans="1:32" x14ac:dyDescent="0.3">
      <c r="A9" s="2">
        <v>2.52</v>
      </c>
      <c r="B9" s="2" t="s">
        <v>1791</v>
      </c>
      <c r="C9" t="s">
        <v>1792</v>
      </c>
      <c r="D9">
        <v>1176</v>
      </c>
      <c r="E9" t="s">
        <v>1793</v>
      </c>
      <c r="F9">
        <v>23.77</v>
      </c>
      <c r="G9" t="s">
        <v>1793</v>
      </c>
      <c r="H9" t="s">
        <v>1793</v>
      </c>
      <c r="I9" t="s">
        <v>1794</v>
      </c>
      <c r="J9">
        <v>6.91</v>
      </c>
      <c r="K9" t="s">
        <v>1795</v>
      </c>
      <c r="L9">
        <v>19.899999999999999</v>
      </c>
      <c r="AF9">
        <f t="shared" si="0"/>
        <v>0.2</v>
      </c>
    </row>
    <row r="10" spans="1:32" x14ac:dyDescent="0.3">
      <c r="A10" s="2">
        <v>2.54</v>
      </c>
      <c r="B10" s="2" t="s">
        <v>1791</v>
      </c>
      <c r="C10" t="s">
        <v>1792</v>
      </c>
      <c r="D10">
        <v>1188</v>
      </c>
      <c r="E10" t="s">
        <v>1793</v>
      </c>
      <c r="F10">
        <v>23.74</v>
      </c>
      <c r="G10" t="s">
        <v>1793</v>
      </c>
      <c r="H10" t="s">
        <v>1793</v>
      </c>
      <c r="I10" t="s">
        <v>1794</v>
      </c>
      <c r="J10">
        <v>6.88</v>
      </c>
      <c r="K10" t="s">
        <v>1795</v>
      </c>
      <c r="L10">
        <v>20</v>
      </c>
      <c r="AF10">
        <f t="shared" si="0"/>
        <v>0.2</v>
      </c>
    </row>
    <row r="11" spans="1:32" x14ac:dyDescent="0.3">
      <c r="A11" s="2">
        <v>2.56</v>
      </c>
      <c r="B11" s="2" t="s">
        <v>1791</v>
      </c>
      <c r="C11" t="s">
        <v>1792</v>
      </c>
      <c r="D11">
        <v>1199</v>
      </c>
      <c r="E11" t="s">
        <v>1793</v>
      </c>
      <c r="F11">
        <v>23.71</v>
      </c>
      <c r="G11" t="s">
        <v>1793</v>
      </c>
      <c r="H11" t="s">
        <v>1793</v>
      </c>
      <c r="I11" t="s">
        <v>1794</v>
      </c>
      <c r="J11">
        <v>6.86</v>
      </c>
      <c r="K11" t="s">
        <v>1795</v>
      </c>
      <c r="L11">
        <v>20.100000000000001</v>
      </c>
      <c r="AF11">
        <f t="shared" si="0"/>
        <v>0.2</v>
      </c>
    </row>
    <row r="12" spans="1:32" x14ac:dyDescent="0.3">
      <c r="A12" s="2">
        <v>2.58</v>
      </c>
      <c r="B12" s="2" t="s">
        <v>1791</v>
      </c>
      <c r="C12" t="s">
        <v>1792</v>
      </c>
      <c r="D12">
        <v>1210</v>
      </c>
      <c r="E12" t="s">
        <v>1793</v>
      </c>
      <c r="F12">
        <v>23.68</v>
      </c>
      <c r="G12" t="s">
        <v>1793</v>
      </c>
      <c r="H12" t="s">
        <v>1793</v>
      </c>
      <c r="I12" t="s">
        <v>1794</v>
      </c>
      <c r="J12">
        <v>6.83</v>
      </c>
      <c r="K12" t="s">
        <v>1795</v>
      </c>
      <c r="L12">
        <v>20.2</v>
      </c>
      <c r="AF12">
        <f t="shared" si="0"/>
        <v>0.2</v>
      </c>
    </row>
    <row r="13" spans="1:32" x14ac:dyDescent="0.3">
      <c r="A13" s="2">
        <v>2.6</v>
      </c>
      <c r="B13" s="2" t="s">
        <v>1791</v>
      </c>
      <c r="C13" t="s">
        <v>1792</v>
      </c>
      <c r="D13">
        <v>1221</v>
      </c>
      <c r="E13" t="s">
        <v>1793</v>
      </c>
      <c r="F13">
        <v>23.65</v>
      </c>
      <c r="G13" t="s">
        <v>1793</v>
      </c>
      <c r="H13" t="s">
        <v>1793</v>
      </c>
      <c r="I13" t="s">
        <v>1794</v>
      </c>
      <c r="J13">
        <v>6.8</v>
      </c>
      <c r="K13" t="s">
        <v>1795</v>
      </c>
      <c r="L13">
        <v>20.3</v>
      </c>
      <c r="AF13">
        <f t="shared" si="0"/>
        <v>0.2</v>
      </c>
    </row>
    <row r="14" spans="1:32" x14ac:dyDescent="0.3">
      <c r="A14" s="2">
        <v>2.62</v>
      </c>
      <c r="B14" s="2" t="s">
        <v>1791</v>
      </c>
      <c r="C14" t="s">
        <v>1792</v>
      </c>
      <c r="D14">
        <v>1232</v>
      </c>
      <c r="E14" t="s">
        <v>1793</v>
      </c>
      <c r="F14">
        <v>23.62</v>
      </c>
      <c r="G14" t="s">
        <v>1793</v>
      </c>
      <c r="H14" t="s">
        <v>1793</v>
      </c>
      <c r="I14" t="s">
        <v>1794</v>
      </c>
      <c r="J14">
        <v>6.78</v>
      </c>
      <c r="K14" t="s">
        <v>1795</v>
      </c>
      <c r="L14">
        <v>20.399999999999999</v>
      </c>
      <c r="AF14">
        <f t="shared" si="0"/>
        <v>0.2</v>
      </c>
    </row>
    <row r="15" spans="1:32" x14ac:dyDescent="0.3">
      <c r="A15" s="2">
        <v>2.64</v>
      </c>
      <c r="B15" s="2" t="s">
        <v>1791</v>
      </c>
      <c r="C15" t="s">
        <v>1792</v>
      </c>
      <c r="D15">
        <v>1243</v>
      </c>
      <c r="E15" t="s">
        <v>1793</v>
      </c>
      <c r="F15">
        <v>23.59</v>
      </c>
      <c r="G15" t="s">
        <v>1793</v>
      </c>
      <c r="H15" t="s">
        <v>1793</v>
      </c>
      <c r="I15" t="s">
        <v>1794</v>
      </c>
      <c r="J15">
        <v>6.76</v>
      </c>
      <c r="K15" t="s">
        <v>1795</v>
      </c>
      <c r="L15">
        <v>20.5</v>
      </c>
      <c r="AF15">
        <f t="shared" si="0"/>
        <v>0.2</v>
      </c>
    </row>
    <row r="16" spans="1:32" x14ac:dyDescent="0.3">
      <c r="A16" s="2">
        <v>2.66</v>
      </c>
      <c r="B16" s="2" t="s">
        <v>1791</v>
      </c>
      <c r="C16" t="s">
        <v>1792</v>
      </c>
      <c r="D16">
        <v>1255</v>
      </c>
      <c r="E16" t="s">
        <v>1793</v>
      </c>
      <c r="F16">
        <v>23.56</v>
      </c>
      <c r="G16" t="s">
        <v>1793</v>
      </c>
      <c r="H16" t="s">
        <v>1793</v>
      </c>
      <c r="I16" t="s">
        <v>1794</v>
      </c>
      <c r="J16">
        <v>6.73</v>
      </c>
      <c r="K16" t="s">
        <v>1795</v>
      </c>
      <c r="L16">
        <v>20.6</v>
      </c>
      <c r="AF16">
        <f t="shared" si="0"/>
        <v>0.2</v>
      </c>
    </row>
    <row r="17" spans="1:32" x14ac:dyDescent="0.3">
      <c r="A17" s="2">
        <v>2.68</v>
      </c>
      <c r="B17" s="2" t="s">
        <v>1791</v>
      </c>
      <c r="C17" t="s">
        <v>1792</v>
      </c>
      <c r="D17">
        <v>1266</v>
      </c>
      <c r="E17" t="s">
        <v>1793</v>
      </c>
      <c r="F17">
        <v>23.53</v>
      </c>
      <c r="G17" t="s">
        <v>1793</v>
      </c>
      <c r="H17" t="s">
        <v>1793</v>
      </c>
      <c r="I17" t="s">
        <v>1794</v>
      </c>
      <c r="J17">
        <v>6.71</v>
      </c>
      <c r="K17" t="s">
        <v>1795</v>
      </c>
      <c r="L17">
        <v>20.7</v>
      </c>
      <c r="AF17">
        <f t="shared" si="0"/>
        <v>0.2</v>
      </c>
    </row>
    <row r="18" spans="1:32" x14ac:dyDescent="0.3">
      <c r="A18" s="2">
        <v>2.7</v>
      </c>
      <c r="B18" s="2" t="s">
        <v>1791</v>
      </c>
      <c r="C18" t="s">
        <v>1792</v>
      </c>
      <c r="D18">
        <v>1277</v>
      </c>
      <c r="E18" t="s">
        <v>1793</v>
      </c>
      <c r="F18">
        <v>23.5</v>
      </c>
      <c r="G18" t="s">
        <v>1793</v>
      </c>
      <c r="H18" t="s">
        <v>1793</v>
      </c>
      <c r="I18" t="s">
        <v>1794</v>
      </c>
      <c r="J18">
        <v>6.69</v>
      </c>
      <c r="K18" t="s">
        <v>1795</v>
      </c>
      <c r="L18">
        <v>20.8</v>
      </c>
      <c r="AF18">
        <f t="shared" si="0"/>
        <v>0.2</v>
      </c>
    </row>
    <row r="19" spans="1:32" x14ac:dyDescent="0.3">
      <c r="A19" s="2">
        <v>2.72</v>
      </c>
      <c r="B19" s="2" t="s">
        <v>1791</v>
      </c>
      <c r="C19" t="s">
        <v>1792</v>
      </c>
      <c r="D19">
        <v>1289</v>
      </c>
      <c r="E19" t="s">
        <v>1793</v>
      </c>
      <c r="F19">
        <v>23.47</v>
      </c>
      <c r="G19" t="s">
        <v>1793</v>
      </c>
      <c r="H19" t="s">
        <v>1793</v>
      </c>
      <c r="I19" t="s">
        <v>1794</v>
      </c>
      <c r="J19">
        <v>6.66</v>
      </c>
      <c r="K19" t="s">
        <v>1795</v>
      </c>
      <c r="L19">
        <v>20.9</v>
      </c>
      <c r="AF19">
        <f t="shared" si="0"/>
        <v>0.2</v>
      </c>
    </row>
    <row r="20" spans="1:32" x14ac:dyDescent="0.3">
      <c r="A20" s="2">
        <v>2.74</v>
      </c>
      <c r="B20" s="2" t="s">
        <v>1791</v>
      </c>
      <c r="C20" t="s">
        <v>1792</v>
      </c>
      <c r="D20">
        <v>1300</v>
      </c>
      <c r="E20" t="s">
        <v>1793</v>
      </c>
      <c r="F20">
        <v>23.44</v>
      </c>
      <c r="G20" t="s">
        <v>1793</v>
      </c>
      <c r="H20" t="s">
        <v>1793</v>
      </c>
      <c r="I20" t="s">
        <v>1794</v>
      </c>
      <c r="J20">
        <v>6.64</v>
      </c>
      <c r="K20" t="s">
        <v>1795</v>
      </c>
      <c r="L20">
        <v>21</v>
      </c>
      <c r="AF20">
        <f t="shared" si="0"/>
        <v>0.2</v>
      </c>
    </row>
    <row r="21" spans="1:32" x14ac:dyDescent="0.3">
      <c r="A21" s="2">
        <v>2.76</v>
      </c>
      <c r="B21" s="2" t="s">
        <v>1791</v>
      </c>
      <c r="C21" t="s">
        <v>1792</v>
      </c>
      <c r="D21">
        <v>1311</v>
      </c>
      <c r="E21" t="s">
        <v>1793</v>
      </c>
      <c r="F21">
        <v>23.41</v>
      </c>
      <c r="G21" t="s">
        <v>1793</v>
      </c>
      <c r="H21" t="s">
        <v>1793</v>
      </c>
      <c r="I21" t="s">
        <v>1794</v>
      </c>
      <c r="J21">
        <v>6.62</v>
      </c>
      <c r="K21" t="s">
        <v>1795</v>
      </c>
      <c r="L21">
        <v>21.1</v>
      </c>
      <c r="AF21">
        <f t="shared" si="0"/>
        <v>0.2</v>
      </c>
    </row>
    <row r="22" spans="1:32" x14ac:dyDescent="0.3">
      <c r="A22" s="2">
        <v>2.78</v>
      </c>
      <c r="B22" s="2" t="s">
        <v>1791</v>
      </c>
      <c r="C22" t="s">
        <v>1792</v>
      </c>
      <c r="D22">
        <v>1323</v>
      </c>
      <c r="E22" t="s">
        <v>1793</v>
      </c>
      <c r="F22">
        <v>23.38</v>
      </c>
      <c r="G22" t="s">
        <v>1793</v>
      </c>
      <c r="H22" t="s">
        <v>1793</v>
      </c>
      <c r="I22" t="s">
        <v>1794</v>
      </c>
      <c r="J22">
        <v>6.6</v>
      </c>
      <c r="K22" t="s">
        <v>1795</v>
      </c>
      <c r="L22">
        <v>21.1</v>
      </c>
      <c r="AF22">
        <f t="shared" si="0"/>
        <v>0.2</v>
      </c>
    </row>
    <row r="23" spans="1:32" x14ac:dyDescent="0.3">
      <c r="A23" s="2">
        <v>2.8</v>
      </c>
      <c r="B23" s="2" t="s">
        <v>1791</v>
      </c>
      <c r="C23" t="s">
        <v>1792</v>
      </c>
      <c r="D23">
        <v>1334</v>
      </c>
      <c r="E23" t="s">
        <v>1793</v>
      </c>
      <c r="F23">
        <v>23.35</v>
      </c>
      <c r="G23" t="s">
        <v>1793</v>
      </c>
      <c r="H23" t="s">
        <v>1793</v>
      </c>
      <c r="I23" t="s">
        <v>1794</v>
      </c>
      <c r="J23">
        <v>6.57</v>
      </c>
      <c r="K23" t="s">
        <v>1795</v>
      </c>
      <c r="L23">
        <v>21.2</v>
      </c>
      <c r="AF23">
        <f t="shared" si="0"/>
        <v>0.2</v>
      </c>
    </row>
    <row r="24" spans="1:32" x14ac:dyDescent="0.3">
      <c r="A24" s="2">
        <v>2.82</v>
      </c>
      <c r="B24" s="2" t="s">
        <v>1791</v>
      </c>
      <c r="C24" t="s">
        <v>1792</v>
      </c>
      <c r="D24">
        <v>1345</v>
      </c>
      <c r="E24" t="s">
        <v>1793</v>
      </c>
      <c r="F24">
        <v>23.32</v>
      </c>
      <c r="G24" t="s">
        <v>1793</v>
      </c>
      <c r="H24" t="s">
        <v>1793</v>
      </c>
      <c r="I24" t="s">
        <v>1794</v>
      </c>
      <c r="J24">
        <v>6.55</v>
      </c>
      <c r="K24" t="s">
        <v>1795</v>
      </c>
      <c r="L24">
        <v>21.3</v>
      </c>
      <c r="AF24">
        <f t="shared" si="0"/>
        <v>0.2</v>
      </c>
    </row>
    <row r="25" spans="1:32" x14ac:dyDescent="0.3">
      <c r="A25" s="2">
        <v>2.84</v>
      </c>
      <c r="B25" s="2" t="s">
        <v>1791</v>
      </c>
      <c r="C25" t="s">
        <v>1792</v>
      </c>
      <c r="D25">
        <v>1357</v>
      </c>
      <c r="E25" t="s">
        <v>1793</v>
      </c>
      <c r="F25">
        <v>23.29</v>
      </c>
      <c r="G25" t="s">
        <v>1793</v>
      </c>
      <c r="H25" t="s">
        <v>1793</v>
      </c>
      <c r="I25" t="s">
        <v>1794</v>
      </c>
      <c r="J25">
        <v>6.53</v>
      </c>
      <c r="K25" t="s">
        <v>1795</v>
      </c>
      <c r="L25">
        <v>21.3</v>
      </c>
      <c r="AF25">
        <f t="shared" si="0"/>
        <v>0.2</v>
      </c>
    </row>
    <row r="26" spans="1:32" x14ac:dyDescent="0.3">
      <c r="A26" s="2">
        <v>2.86</v>
      </c>
      <c r="B26" s="2" t="s">
        <v>1791</v>
      </c>
      <c r="C26" t="s">
        <v>1792</v>
      </c>
      <c r="D26">
        <v>1368</v>
      </c>
      <c r="E26" t="s">
        <v>1793</v>
      </c>
      <c r="F26">
        <v>23.27</v>
      </c>
      <c r="G26" t="s">
        <v>1793</v>
      </c>
      <c r="H26" t="s">
        <v>1793</v>
      </c>
      <c r="I26" t="s">
        <v>1794</v>
      </c>
      <c r="J26">
        <v>6.51</v>
      </c>
      <c r="K26" t="s">
        <v>1795</v>
      </c>
      <c r="L26">
        <v>21.4</v>
      </c>
      <c r="AF26">
        <f t="shared" si="0"/>
        <v>0.2</v>
      </c>
    </row>
    <row r="27" spans="1:32" x14ac:dyDescent="0.3">
      <c r="A27" s="2">
        <v>2.88</v>
      </c>
      <c r="B27" s="2" t="s">
        <v>1791</v>
      </c>
      <c r="C27" t="s">
        <v>1792</v>
      </c>
      <c r="D27">
        <v>1379</v>
      </c>
      <c r="E27" t="s">
        <v>1793</v>
      </c>
      <c r="F27">
        <v>23.24</v>
      </c>
      <c r="G27" t="s">
        <v>1793</v>
      </c>
      <c r="H27" t="s">
        <v>1793</v>
      </c>
      <c r="I27" t="s">
        <v>1794</v>
      </c>
      <c r="J27">
        <v>6.49</v>
      </c>
      <c r="K27" t="s">
        <v>1795</v>
      </c>
      <c r="L27">
        <v>21.4</v>
      </c>
      <c r="AF27">
        <f t="shared" si="0"/>
        <v>0.2</v>
      </c>
    </row>
    <row r="28" spans="1:32" x14ac:dyDescent="0.3">
      <c r="A28" s="2">
        <v>2.9</v>
      </c>
      <c r="B28" s="2" t="s">
        <v>1791</v>
      </c>
      <c r="C28" t="s">
        <v>1792</v>
      </c>
      <c r="D28">
        <v>1391</v>
      </c>
      <c r="E28" t="s">
        <v>1793</v>
      </c>
      <c r="F28">
        <v>23.21</v>
      </c>
      <c r="G28" t="s">
        <v>1793</v>
      </c>
      <c r="H28" t="s">
        <v>1793</v>
      </c>
      <c r="I28" t="s">
        <v>1794</v>
      </c>
      <c r="J28">
        <v>6.46</v>
      </c>
      <c r="K28" t="s">
        <v>1795</v>
      </c>
      <c r="L28">
        <v>21.5</v>
      </c>
      <c r="AF28">
        <f t="shared" si="0"/>
        <v>0.2</v>
      </c>
    </row>
    <row r="29" spans="1:32" x14ac:dyDescent="0.3">
      <c r="A29" s="2">
        <v>2.92</v>
      </c>
      <c r="B29" s="2" t="s">
        <v>1791</v>
      </c>
      <c r="C29" t="s">
        <v>1792</v>
      </c>
      <c r="D29">
        <v>1402</v>
      </c>
      <c r="E29" t="s">
        <v>1793</v>
      </c>
      <c r="F29">
        <v>23.19</v>
      </c>
      <c r="G29" t="s">
        <v>1793</v>
      </c>
      <c r="H29" t="s">
        <v>1793</v>
      </c>
      <c r="I29" t="s">
        <v>1794</v>
      </c>
      <c r="J29">
        <v>6.44</v>
      </c>
      <c r="K29" t="s">
        <v>1795</v>
      </c>
      <c r="L29">
        <v>21.5</v>
      </c>
      <c r="AF29">
        <f t="shared" si="0"/>
        <v>0.2</v>
      </c>
    </row>
    <row r="30" spans="1:32" x14ac:dyDescent="0.3">
      <c r="A30" s="2">
        <v>2.94</v>
      </c>
      <c r="B30" s="2" t="s">
        <v>1791</v>
      </c>
      <c r="C30" t="s">
        <v>1792</v>
      </c>
      <c r="D30">
        <v>1414</v>
      </c>
      <c r="E30" t="s">
        <v>1793</v>
      </c>
      <c r="F30">
        <v>23.16</v>
      </c>
      <c r="G30" t="s">
        <v>1793</v>
      </c>
      <c r="H30" t="s">
        <v>1793</v>
      </c>
      <c r="I30" t="s">
        <v>1794</v>
      </c>
      <c r="J30">
        <v>6.42</v>
      </c>
      <c r="K30" t="s">
        <v>1795</v>
      </c>
      <c r="L30">
        <v>21.5</v>
      </c>
      <c r="AF30">
        <f t="shared" si="0"/>
        <v>0.2</v>
      </c>
    </row>
    <row r="31" spans="1:32" x14ac:dyDescent="0.3">
      <c r="A31" s="2">
        <v>2.96</v>
      </c>
      <c r="B31" s="2" t="s">
        <v>1791</v>
      </c>
      <c r="C31" t="s">
        <v>1792</v>
      </c>
      <c r="D31">
        <v>1425</v>
      </c>
      <c r="E31" t="s">
        <v>1793</v>
      </c>
      <c r="F31">
        <v>23.13</v>
      </c>
      <c r="G31" t="s">
        <v>1793</v>
      </c>
      <c r="H31" t="s">
        <v>1793</v>
      </c>
      <c r="I31" t="s">
        <v>1794</v>
      </c>
      <c r="J31">
        <v>6.4</v>
      </c>
      <c r="K31" t="s">
        <v>1795</v>
      </c>
      <c r="L31">
        <v>21.6</v>
      </c>
      <c r="AF31">
        <f t="shared" si="0"/>
        <v>0.2</v>
      </c>
    </row>
    <row r="32" spans="1:32" x14ac:dyDescent="0.3">
      <c r="A32" s="2">
        <v>2.98</v>
      </c>
      <c r="B32" s="2" t="s">
        <v>1791</v>
      </c>
      <c r="C32" t="s">
        <v>1792</v>
      </c>
      <c r="D32">
        <v>1437</v>
      </c>
      <c r="E32" t="s">
        <v>1793</v>
      </c>
      <c r="F32">
        <v>23.11</v>
      </c>
      <c r="G32" t="s">
        <v>1793</v>
      </c>
      <c r="H32" t="s">
        <v>1793</v>
      </c>
      <c r="I32" t="s">
        <v>1794</v>
      </c>
      <c r="J32">
        <v>6.38</v>
      </c>
      <c r="K32" t="s">
        <v>1795</v>
      </c>
      <c r="L32">
        <v>21.6</v>
      </c>
      <c r="AF32">
        <f t="shared" si="0"/>
        <v>0.2</v>
      </c>
    </row>
    <row r="33" spans="1:32" x14ac:dyDescent="0.3">
      <c r="A33" s="2">
        <v>3</v>
      </c>
      <c r="B33" s="2" t="s">
        <v>1791</v>
      </c>
      <c r="C33" t="s">
        <v>1792</v>
      </c>
      <c r="D33">
        <v>1448</v>
      </c>
      <c r="E33" t="s">
        <v>1793</v>
      </c>
      <c r="F33">
        <v>23.08</v>
      </c>
      <c r="G33" t="s">
        <v>1793</v>
      </c>
      <c r="H33" t="s">
        <v>1793</v>
      </c>
      <c r="I33" t="s">
        <v>1794</v>
      </c>
      <c r="J33">
        <v>6.36</v>
      </c>
      <c r="K33" t="s">
        <v>1795</v>
      </c>
      <c r="L33">
        <v>21.6</v>
      </c>
      <c r="AF33">
        <f t="shared" si="0"/>
        <v>0.2</v>
      </c>
    </row>
    <row r="34" spans="1:32" x14ac:dyDescent="0.3">
      <c r="A34" s="2">
        <v>3.02</v>
      </c>
      <c r="B34" s="2" t="s">
        <v>1791</v>
      </c>
      <c r="C34" t="s">
        <v>1792</v>
      </c>
      <c r="D34">
        <v>1460</v>
      </c>
      <c r="E34" t="s">
        <v>1793</v>
      </c>
      <c r="F34">
        <v>23.06</v>
      </c>
      <c r="G34" t="s">
        <v>1793</v>
      </c>
      <c r="H34" t="s">
        <v>1793</v>
      </c>
      <c r="I34" t="s">
        <v>1794</v>
      </c>
      <c r="J34">
        <v>6.34</v>
      </c>
      <c r="K34" t="s">
        <v>1795</v>
      </c>
      <c r="L34">
        <v>21.7</v>
      </c>
      <c r="AF34">
        <f t="shared" si="0"/>
        <v>0.2</v>
      </c>
    </row>
    <row r="35" spans="1:32" x14ac:dyDescent="0.3">
      <c r="A35" s="2">
        <v>3.04</v>
      </c>
      <c r="B35" s="2" t="s">
        <v>1791</v>
      </c>
      <c r="C35" t="s">
        <v>1792</v>
      </c>
      <c r="D35">
        <v>1471</v>
      </c>
      <c r="E35" t="s">
        <v>1793</v>
      </c>
      <c r="F35">
        <v>23.03</v>
      </c>
      <c r="G35" t="s">
        <v>1793</v>
      </c>
      <c r="H35" t="s">
        <v>1793</v>
      </c>
      <c r="I35" t="s">
        <v>1794</v>
      </c>
      <c r="J35">
        <v>6.32</v>
      </c>
      <c r="K35" t="s">
        <v>1795</v>
      </c>
      <c r="L35">
        <v>21.7</v>
      </c>
      <c r="AF35">
        <f t="shared" si="0"/>
        <v>0.2</v>
      </c>
    </row>
    <row r="36" spans="1:32" x14ac:dyDescent="0.3">
      <c r="A36" s="2">
        <v>3.06</v>
      </c>
      <c r="B36" s="2" t="s">
        <v>1791</v>
      </c>
      <c r="C36" t="s">
        <v>1792</v>
      </c>
      <c r="D36">
        <v>1483</v>
      </c>
      <c r="E36" t="s">
        <v>1793</v>
      </c>
      <c r="F36">
        <v>23.01</v>
      </c>
      <c r="G36" t="s">
        <v>1793</v>
      </c>
      <c r="H36" t="s">
        <v>1793</v>
      </c>
      <c r="I36" t="s">
        <v>1794</v>
      </c>
      <c r="J36">
        <v>6.3</v>
      </c>
      <c r="K36" t="s">
        <v>1795</v>
      </c>
      <c r="L36">
        <v>21.7</v>
      </c>
      <c r="AF36">
        <f t="shared" si="0"/>
        <v>0.2</v>
      </c>
    </row>
    <row r="37" spans="1:32" x14ac:dyDescent="0.3">
      <c r="A37" s="2">
        <v>3.08</v>
      </c>
      <c r="B37" s="2" t="s">
        <v>1791</v>
      </c>
      <c r="C37" t="s">
        <v>1792</v>
      </c>
      <c r="D37">
        <v>1494</v>
      </c>
      <c r="E37" t="s">
        <v>1793</v>
      </c>
      <c r="F37">
        <v>22.98</v>
      </c>
      <c r="G37" t="s">
        <v>1793</v>
      </c>
      <c r="H37" t="s">
        <v>1793</v>
      </c>
      <c r="I37" t="s">
        <v>1794</v>
      </c>
      <c r="J37">
        <v>6.28</v>
      </c>
      <c r="K37" t="s">
        <v>1795</v>
      </c>
      <c r="L37">
        <v>21.8</v>
      </c>
      <c r="AF37">
        <f t="shared" si="0"/>
        <v>0.2</v>
      </c>
    </row>
    <row r="38" spans="1:32" x14ac:dyDescent="0.3">
      <c r="A38" s="2">
        <v>3.1</v>
      </c>
      <c r="B38" s="2" t="s">
        <v>1791</v>
      </c>
      <c r="C38" t="s">
        <v>1792</v>
      </c>
      <c r="D38">
        <v>1506</v>
      </c>
      <c r="E38" t="s">
        <v>1793</v>
      </c>
      <c r="F38">
        <v>22.96</v>
      </c>
      <c r="G38" t="s">
        <v>1793</v>
      </c>
      <c r="H38" t="s">
        <v>1793</v>
      </c>
      <c r="I38" t="s">
        <v>1794</v>
      </c>
      <c r="J38">
        <v>6.26</v>
      </c>
      <c r="K38" t="s">
        <v>1795</v>
      </c>
      <c r="L38">
        <v>21.8</v>
      </c>
      <c r="AF38">
        <f t="shared" si="0"/>
        <v>0.2</v>
      </c>
    </row>
    <row r="39" spans="1:32" x14ac:dyDescent="0.3">
      <c r="A39" s="2">
        <v>3.12</v>
      </c>
      <c r="B39" s="2" t="s">
        <v>1791</v>
      </c>
      <c r="C39" t="s">
        <v>1792</v>
      </c>
      <c r="D39">
        <v>1517</v>
      </c>
      <c r="E39" t="s">
        <v>1793</v>
      </c>
      <c r="F39">
        <v>22.94</v>
      </c>
      <c r="G39" t="s">
        <v>1793</v>
      </c>
      <c r="H39" t="s">
        <v>1793</v>
      </c>
      <c r="I39" t="s">
        <v>1794</v>
      </c>
      <c r="J39">
        <v>6.24</v>
      </c>
      <c r="K39" t="s">
        <v>1795</v>
      </c>
      <c r="L39">
        <v>21.8</v>
      </c>
      <c r="AF39">
        <f t="shared" si="0"/>
        <v>0.2</v>
      </c>
    </row>
    <row r="40" spans="1:32" x14ac:dyDescent="0.3">
      <c r="A40" s="2">
        <v>3.14</v>
      </c>
      <c r="B40" s="2" t="s">
        <v>1791</v>
      </c>
      <c r="C40" t="s">
        <v>1792</v>
      </c>
      <c r="D40">
        <v>1529</v>
      </c>
      <c r="E40" t="s">
        <v>1793</v>
      </c>
      <c r="F40">
        <v>22.91</v>
      </c>
      <c r="G40" t="s">
        <v>1793</v>
      </c>
      <c r="H40" t="s">
        <v>1793</v>
      </c>
      <c r="I40" t="s">
        <v>1794</v>
      </c>
      <c r="J40">
        <v>6.23</v>
      </c>
      <c r="K40" t="s">
        <v>1795</v>
      </c>
      <c r="L40">
        <v>21.9</v>
      </c>
      <c r="AF40">
        <f t="shared" si="0"/>
        <v>0.2</v>
      </c>
    </row>
    <row r="41" spans="1:32" x14ac:dyDescent="0.3">
      <c r="A41" s="2">
        <v>3.16</v>
      </c>
      <c r="B41" s="2" t="s">
        <v>1791</v>
      </c>
      <c r="C41" t="s">
        <v>1792</v>
      </c>
      <c r="D41">
        <v>1540</v>
      </c>
      <c r="E41" t="s">
        <v>1793</v>
      </c>
      <c r="F41">
        <v>22.89</v>
      </c>
      <c r="G41" t="s">
        <v>1793</v>
      </c>
      <c r="H41" t="s">
        <v>1793</v>
      </c>
      <c r="I41" t="s">
        <v>1794</v>
      </c>
      <c r="J41">
        <v>6.21</v>
      </c>
      <c r="K41" t="s">
        <v>1795</v>
      </c>
      <c r="L41">
        <v>21.9</v>
      </c>
      <c r="AF41">
        <f t="shared" si="0"/>
        <v>0.2</v>
      </c>
    </row>
    <row r="42" spans="1:32" x14ac:dyDescent="0.3">
      <c r="A42" s="2">
        <v>3.18</v>
      </c>
      <c r="B42" s="2" t="s">
        <v>1791</v>
      </c>
      <c r="C42" t="s">
        <v>1792</v>
      </c>
      <c r="D42">
        <v>1552</v>
      </c>
      <c r="E42" t="s">
        <v>1793</v>
      </c>
      <c r="F42">
        <v>22.87</v>
      </c>
      <c r="G42" t="s">
        <v>1793</v>
      </c>
      <c r="H42" t="s">
        <v>1793</v>
      </c>
      <c r="I42" t="s">
        <v>1794</v>
      </c>
      <c r="J42">
        <v>6.19</v>
      </c>
      <c r="K42" t="s">
        <v>1795</v>
      </c>
      <c r="L42">
        <v>21.9</v>
      </c>
      <c r="AF42">
        <f t="shared" si="0"/>
        <v>0.2</v>
      </c>
    </row>
    <row r="43" spans="1:32" x14ac:dyDescent="0.3">
      <c r="A43" s="2">
        <v>3.2</v>
      </c>
      <c r="B43" s="2" t="s">
        <v>1791</v>
      </c>
      <c r="C43" t="s">
        <v>1792</v>
      </c>
      <c r="D43">
        <v>1563</v>
      </c>
      <c r="E43" t="s">
        <v>1793</v>
      </c>
      <c r="F43">
        <v>22.85</v>
      </c>
      <c r="G43" t="s">
        <v>1793</v>
      </c>
      <c r="H43" t="s">
        <v>1793</v>
      </c>
      <c r="I43" t="s">
        <v>1794</v>
      </c>
      <c r="J43">
        <v>6.17</v>
      </c>
      <c r="K43" t="s">
        <v>1795</v>
      </c>
      <c r="L43">
        <v>21.9</v>
      </c>
      <c r="AF43">
        <f t="shared" si="0"/>
        <v>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1D77A-B074-4B45-95C8-3D31FAAEDCE8}">
  <dimension ref="A1:J5"/>
  <sheetViews>
    <sheetView workbookViewId="0">
      <selection activeCell="P11" sqref="P11"/>
    </sheetView>
  </sheetViews>
  <sheetFormatPr defaultRowHeight="18" x14ac:dyDescent="0.35"/>
  <cols>
    <col min="1" max="1" width="21.109375" style="3" customWidth="1"/>
    <col min="2" max="2" width="17.33203125" customWidth="1"/>
    <col min="3" max="3" width="14.33203125" customWidth="1"/>
    <col min="4" max="4" width="14.6640625" customWidth="1"/>
    <col min="5" max="5" width="14.33203125" customWidth="1"/>
    <col min="6" max="6" width="21.88671875" customWidth="1"/>
    <col min="8" max="8" width="15.21875" customWidth="1"/>
  </cols>
  <sheetData>
    <row r="1" spans="1:10" s="3" customFormat="1" x14ac:dyDescent="0.35">
      <c r="A1" s="3" t="s">
        <v>24</v>
      </c>
      <c r="B1" s="3" t="s">
        <v>291</v>
      </c>
      <c r="C1" s="3" t="s">
        <v>300</v>
      </c>
      <c r="D1" s="3" t="s">
        <v>304</v>
      </c>
      <c r="E1" s="3" t="s">
        <v>305</v>
      </c>
      <c r="F1" s="4" t="s">
        <v>341</v>
      </c>
      <c r="G1" s="3" t="s">
        <v>541</v>
      </c>
      <c r="H1" s="3" t="s">
        <v>296</v>
      </c>
      <c r="I1" s="3" t="s">
        <v>544</v>
      </c>
      <c r="J1" s="3" t="s">
        <v>340</v>
      </c>
    </row>
    <row r="2" spans="1:10" x14ac:dyDescent="0.35">
      <c r="A2" s="3" t="s">
        <v>306</v>
      </c>
      <c r="B2" t="s">
        <v>307</v>
      </c>
      <c r="C2" t="s">
        <v>307</v>
      </c>
      <c r="D2" t="s">
        <v>307</v>
      </c>
      <c r="E2" t="s">
        <v>307</v>
      </c>
      <c r="F2" t="s">
        <v>308</v>
      </c>
      <c r="G2" t="s">
        <v>545</v>
      </c>
      <c r="H2" t="s">
        <v>307</v>
      </c>
      <c r="I2" t="s">
        <v>307</v>
      </c>
      <c r="J2" t="s">
        <v>307</v>
      </c>
    </row>
    <row r="3" spans="1:10" x14ac:dyDescent="0.35">
      <c r="A3" s="3" t="s">
        <v>309</v>
      </c>
      <c r="B3" cm="1">
        <f t="array" ref="B3">INDEX('Input (hydrostatics)'!A3:A43, MATCH(MIN(ABS('Input (hydrostatics)'!D3:D43-SHP\m_tot\\MeOH/1000)), ABS('Input (hydrostatics)'!D3:D43-SHP\m_tot\\MeOH/1000), 0))</f>
        <v>3.1</v>
      </c>
      <c r="C3" cm="1">
        <f t="array" ref="C3">INDEX('Input (hydrostatics)'!J3:J43, MATCH(MIN(ABS('Input (hydrostatics)'!D3:D43-SHP\m_tot\\MeOH/1000)), ABS('Input (hydrostatics)'!D3:D43-SHP\m_tot\\MeOH/1000), 0))</f>
        <v>6.26</v>
      </c>
      <c r="D3" s="6">
        <f>SHP\CoG_z\\MeOH</f>
        <v>4.54</v>
      </c>
      <c r="E3">
        <f>C3-D3</f>
        <v>1.7199999999999998</v>
      </c>
      <c r="F3" s="6">
        <f>DEGREES(ATAN(SHP\CoG_y\\MeOH/GM_MeOH_option))</f>
        <v>-0.33311124392136665</v>
      </c>
      <c r="G3" cm="1">
        <f t="array" ref="G3">INDEX('Input (hydrostatics)'!L3:L43, MATCH(MIN(ABS('Input (hydrostatics)'!D3:D43-SHP\m_tot\\MeOH/1000)), ABS('Input (hydrostatics)'!D3:D43-SHP\m_tot\\MeOH/1000), 0))</f>
        <v>21.8</v>
      </c>
      <c r="H3" cm="1">
        <f t="array" ref="H3">INDEX('Input (hydrostatics)'!F3:F43, MATCH(MIN(ABS('Input (hydrostatics)'!D3:D43-SHP\m_tot\\MeOH/1000)), ABS('Input (hydrostatics)'!D3:D43-SHP\m_tot\\MeOH/1000), 0))</f>
        <v>22.96</v>
      </c>
      <c r="I3">
        <f>SHP.CoG_x\MeOH</f>
        <v>22.92</v>
      </c>
      <c r="J3">
        <f>(((H3-I3)*SHP.m_tot\MeOH/1000)/G3)/100</f>
        <v>2.7683691009173721E-2</v>
      </c>
    </row>
    <row r="4" spans="1:10" x14ac:dyDescent="0.35">
      <c r="A4" s="3" t="s">
        <v>310</v>
      </c>
      <c r="B4" cm="1">
        <f t="array" ref="B4">INDEX('Input (hydrostatics)'!A3:A43, MATCH(MIN(ABS('Input (hydrostatics)'!D3:D43-SHP\m_tot\\MGO/1000)), ABS('Input (hydrostatics)'!D3:D43-SHP\m_tot\\MGO/1000), 0))</f>
        <v>3.06</v>
      </c>
      <c r="C4" cm="1">
        <f t="array" ref="C4">INDEX('Input (hydrostatics)'!J3:J43, MATCH(MIN(ABS('Input (hydrostatics)'!D3:D43-SHP\m_tot\\MGO/1000)), ABS('Input (hydrostatics)'!D3:D43-SHP\m_tot\\MGO/1000), 0))</f>
        <v>6.3</v>
      </c>
      <c r="D4" s="6">
        <f t="array" ref="D4">SHP\CoG_z\\MGO</f>
        <v>4.57</v>
      </c>
      <c r="E4">
        <f>C4-D4</f>
        <v>1.7299999999999995</v>
      </c>
      <c r="F4" s="6">
        <f>DEGREES(ATAN(SHP\CoG_y\\MGO/GM_MGO_option))</f>
        <v>1.3245219122911989</v>
      </c>
      <c r="G4" cm="1">
        <f t="array" ref="G4">INDEX('Input (hydrostatics)'!L3:L43, MATCH(MIN(ABS('Input (hydrostatics)'!D3:D43-SHP\m_tot\\MGO/1000)), ABS('Input (hydrostatics)'!D3:D43-SHP\m_tot\\MGO/1000), 0))</f>
        <v>21.7</v>
      </c>
      <c r="H4" cm="1">
        <f t="array" ref="H4">INDEX('Input (hydrostatics)'!F3:F43, MATCH(MIN(ABS('Input (hydrostatics)'!D3:D43-SHP\m_tot\\MGO/1000)), ABS('Input (hydrostatics)'!D3:D43-SHP\m_tot\\MGO/1000), 0))</f>
        <v>23.01</v>
      </c>
      <c r="I4">
        <f>SHP.CoG_x\MGO</f>
        <v>22.96</v>
      </c>
      <c r="J4" s="6">
        <f>(((H4-I4)*SHP.m_tot\MGO/1000)/G4)/100</f>
        <v>3.4119815668203247E-2</v>
      </c>
    </row>
    <row r="5" spans="1:10" x14ac:dyDescent="0.35">
      <c r="A5" s="3" t="s">
        <v>988</v>
      </c>
      <c r="B5" cm="1">
        <f t="array" ref="B5">INDEX('Input (hydrostatics)'!A3:A43, MATCH(MIN(ABS('Input (hydrostatics)'!D3:D43-SHP\m_tot\\Full_MeOH/1000)), ABS('Input (hydrostatics)'!D3:D43-SHP\m_tot\\Full_MeOH/1000), 0))</f>
        <v>3.06</v>
      </c>
      <c r="C5" cm="1">
        <f t="array" ref="C5">INDEX('Input (hydrostatics)'!J3:J43, MATCH(MIN(ABS('Input (hydrostatics)'!D3:D43-SHP\m_tot\\Full_MeOH/1000)), ABS('Input (hydrostatics)'!D3:D43-SHP\m_tot\\Full_MeOH/1000), 0))</f>
        <v>6.3</v>
      </c>
      <c r="D5" s="6">
        <f>SHP\CoG_z\\Full_MeOH</f>
        <v>4.5999999999999996</v>
      </c>
      <c r="E5">
        <f>C5-D5</f>
        <v>1.7000000000000002</v>
      </c>
      <c r="F5" s="6" cm="1">
        <f t="array" ref="F5">DEGREES(ATAN(SHP\CoG_y\\Full_MeOH/GM_FullMeOH_option))</f>
        <v>-0.67403689798450528</v>
      </c>
      <c r="G5" cm="1">
        <f t="array" ref="G5">INDEX('Input (hydrostatics)'!L3:L43, MATCH(MIN(ABS('Input (hydrostatics)'!D3:D43-SHP\m_tot\\Full_MeOH/1000)), ABS('Input (hydrostatics)'!D3:D43-SHP\m_tot\\Full_MeOH/1000), 0))</f>
        <v>21.7</v>
      </c>
      <c r="H5" cm="1">
        <f t="array" ref="H5">INDEX('Input (hydrostatics)'!F3:F43, MATCH(MIN(ABS('Input (hydrostatics)'!D3:D43-SHP\m_tot\\Full_MeOH/1000)), ABS('Input (hydrostatics)'!D3:D43-SHP\m_tot\\Full_MeOH/1000), 0))</f>
        <v>23.01</v>
      </c>
      <c r="I5">
        <f>SHP.CoG_x\Full_MeOH</f>
        <v>23.16</v>
      </c>
      <c r="J5" s="6">
        <f>(((H5-I5)*SHP.m_tot\Full_MeOH/1000)/G5)/100</f>
        <v>-0.10229688110598982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DAD8B-85BC-4286-81C3-77042E77C96B}">
  <dimension ref="A1:H12"/>
  <sheetViews>
    <sheetView workbookViewId="0">
      <selection activeCell="F24" sqref="F24"/>
    </sheetView>
  </sheetViews>
  <sheetFormatPr defaultRowHeight="18" x14ac:dyDescent="0.35"/>
  <cols>
    <col min="1" max="1" width="21.33203125" style="3" customWidth="1"/>
    <col min="2" max="2" width="21.33203125" bestFit="1" customWidth="1"/>
    <col min="3" max="3" width="27.77734375" bestFit="1" customWidth="1"/>
    <col min="4" max="4" width="26.44140625" bestFit="1" customWidth="1"/>
    <col min="5" max="5" width="30.109375" bestFit="1" customWidth="1"/>
    <col min="6" max="6" width="28.6640625" bestFit="1" customWidth="1"/>
    <col min="7" max="7" width="30.109375" bestFit="1" customWidth="1"/>
    <col min="8" max="8" width="28.6640625" bestFit="1" customWidth="1"/>
  </cols>
  <sheetData>
    <row r="1" spans="1:8" s="3" customFormat="1" x14ac:dyDescent="0.35">
      <c r="A1" s="3" t="s">
        <v>24</v>
      </c>
      <c r="B1" s="7" t="s">
        <v>311</v>
      </c>
      <c r="C1" s="7" t="s">
        <v>372</v>
      </c>
      <c r="D1" s="7" t="s">
        <v>371</v>
      </c>
      <c r="E1" s="7" t="s">
        <v>312</v>
      </c>
      <c r="F1" s="7" t="s">
        <v>313</v>
      </c>
      <c r="H1" s="7"/>
    </row>
    <row r="2" spans="1:8" ht="14.4" x14ac:dyDescent="0.3">
      <c r="A2" t="s">
        <v>306</v>
      </c>
      <c r="B2" t="s">
        <v>314</v>
      </c>
      <c r="C2" t="s">
        <v>320</v>
      </c>
      <c r="D2" t="s">
        <v>320</v>
      </c>
      <c r="E2" t="s">
        <v>321</v>
      </c>
      <c r="F2" t="s">
        <v>321</v>
      </c>
    </row>
    <row r="3" spans="1:8" x14ac:dyDescent="0.35">
      <c r="A3" s="3" t="s">
        <v>309</v>
      </c>
      <c r="B3" s="6" cm="1">
        <f t="array" ref="B3">IF(ISERROR(SHP.ELEC_PLNT.Electric_PWR_Generation.Ship_Service_PWR_Generation.MGOGENSET1\P_out\\MeOH), 0, SHP.ELEC_PLNT.Electric_PWR_Generation.Ship_Service_PWR_Generation.MGOGENSET1\P_out\\MeOH)+IF(ISERROR(SHP.ELEC_PLNT.Electric_PWR_Generation.Ship_Service_PWR_Generation.MGOGENSET2\P_out\\MeOH), 0, SHP.ELEC_PLNT.Electric_PWR_Generation.Ship_Service_PWR_Generation.MGOGENSET2\P_out\\MeOH)+IF(ISERROR(SHP.ELEC_PLNT.Electric_PWR_Generation.Ship_Service_PWR_Generation.MGOGENSET3\P_out\\MeOH), 0, SHP.ELEC_PLNT.Electric_PWR_Generation.Ship_Service_PWR_Generation.MGOGENSET3\P_out\\MeOH)+IF(ISERROR(SHP.ELEC_PLNT.Electric_PWR_Generation.Ship_Service_PWR_Generation.MGOGENSET4\P_out\\MeOH), 0, SHP.ELEC_PLNT.Electric_PWR_Generation.Ship_Service_PWR_Generation.MGOGENSET4\P_out\\MeOH)+IF(ISERROR(SHP.ELEC_PLNT.Electric_PWR_Generation.Ship_Service_PWR_Generation.MEOHGENSET1\P_out\\MeOH), 0, SHP.ELEC_PLNT.Electric_PWR_Generation.Ship_Service_PWR_Generation.MEOHGENSET1\P_out\\MeOH)+IF(ISERROR(SHP.ELEC_PLNT.Electric_PWR_Generation.Ship_Service_PWR_Generation.MEOHGENSET2\P_out\\MeOH), 0, SHP.ELEC_PLNT.Electric_PWR_Generation.Ship_Service_PWR_Generation.MEOHGENSET2\P_out\\MeOH)</f>
        <v>2000</v>
      </c>
      <c r="C3" s="6">
        <f>'Calculations - tank arrangement'!B17</f>
        <v>147.28682170542635</v>
      </c>
      <c r="D3" s="6">
        <f>'Calculations - tank arrangement'!B18</f>
        <v>135</v>
      </c>
      <c r="E3">
        <f>C3/B8</f>
        <v>49.095607235142118</v>
      </c>
      <c r="F3">
        <f>D3/B11</f>
        <v>90</v>
      </c>
    </row>
    <row r="4" spans="1:8" x14ac:dyDescent="0.35">
      <c r="A4" s="3" t="s">
        <v>310</v>
      </c>
      <c r="B4" s="6" cm="1">
        <f t="array" ref="B4">IF(ISERROR(SHP.ELEC_PLNT.Electric_PWR_Generation.Ship_Service_PWR_Generation.MGOGENSET1\P_out\\MGO), 0, SHP.ELEC_PLNT.Electric_PWR_Generation.Ship_Service_PWR_Generation.MGOGENSET1\P_out\\MGO)+IF(ISERROR(SHP.ELEC_PLNT.Electric_PWR_Generation.Ship_Service_PWR_Generation.MGOGENSET2\P_out\\MGO), 0, SHP.ELEC_PLNT.Electric_PWR_Generation.Ship_Service_PWR_Generation.MGOGENSET2\P_out\\MGO)+IF(ISERROR(SHP.ELEC_PLNT.Electric_PWR_Generation.Ship_Service_PWR_Generation.MGOGENSET3\P_out\\MGO), 0, SHP.ELEC_PLNT.Electric_PWR_Generation.Ship_Service_PWR_Generation.MGOGENSET3\P_out\\MGO)+IF(ISERROR(SHP.ELEC_PLNT.Electric_PWR_Generation.Ship_Service_PWR_Generation.MGOGENSET4\P_out\\MGO), 0, SHP.ELEC_PLNT.Electric_PWR_Generation.Ship_Service_PWR_Generation.MGOGENSET4\P_out\\MGO)+IF(ISERROR(SHP.ELEC_PLNT.Electric_PWR_Generation.Ship_Service_PWR_Generation.MEOHGENSET1\P_out\\MGO), 0, SHP.ELEC_PLNT.Electric_PWR_Generation.Ship_Service_PWR_Generation.MEOHGENSET1\P_out\\MGO)+IF(ISERROR(SHP.ELEC_PLNT.Electric_PWR_Generation.Ship_Service_PWR_Generation.MEOHGENSET2\P_out\\MGO), 0, SHP.ELEC_PLNT.Electric_PWR_Generation.Ship_Service_PWR_Generation.MEOHGENSET2\P_out\\MGO)</f>
        <v>2000</v>
      </c>
      <c r="C4" s="6">
        <f>'Calculations - tank arrangement'!B37</f>
        <v>0</v>
      </c>
      <c r="D4" s="6">
        <f>'Calculations - tank arrangement'!B38</f>
        <v>300</v>
      </c>
      <c r="E4">
        <f>C4/B8</f>
        <v>0</v>
      </c>
      <c r="F4">
        <f>D4/B11</f>
        <v>200</v>
      </c>
    </row>
    <row r="5" spans="1:8" x14ac:dyDescent="0.35">
      <c r="A5" s="3" t="s">
        <v>987</v>
      </c>
      <c r="B5" s="6">
        <v>2000</v>
      </c>
      <c r="C5">
        <f>MeOH_Cap_tot_FullMeOHopt</f>
        <v>251.93798449612402</v>
      </c>
      <c r="D5">
        <f>MGO_Cap_tot_FullMeOHopt</f>
        <v>0</v>
      </c>
      <c r="E5">
        <f>C5/B8</f>
        <v>83.979328165374667</v>
      </c>
      <c r="F5">
        <f>D5/B11</f>
        <v>0</v>
      </c>
    </row>
    <row r="6" spans="1:8" x14ac:dyDescent="0.35">
      <c r="B6" s="6"/>
    </row>
    <row r="7" spans="1:8" ht="14.4" x14ac:dyDescent="0.3">
      <c r="A7" s="5" t="s">
        <v>315</v>
      </c>
      <c r="B7" s="6" t="s">
        <v>318</v>
      </c>
      <c r="C7" t="s">
        <v>319</v>
      </c>
    </row>
    <row r="8" spans="1:8" ht="14.4" x14ac:dyDescent="0.3">
      <c r="A8" t="s">
        <v>316</v>
      </c>
      <c r="B8" s="6">
        <v>3</v>
      </c>
      <c r="C8" t="s">
        <v>317</v>
      </c>
    </row>
    <row r="9" spans="1:8" ht="14.4" x14ac:dyDescent="0.3">
      <c r="A9"/>
      <c r="B9" s="6"/>
    </row>
    <row r="10" spans="1:8" ht="14.4" x14ac:dyDescent="0.3">
      <c r="A10" s="5" t="s">
        <v>60</v>
      </c>
      <c r="B10" s="6"/>
    </row>
    <row r="11" spans="1:8" ht="14.4" x14ac:dyDescent="0.3">
      <c r="A11" t="s">
        <v>316</v>
      </c>
      <c r="B11" s="6">
        <v>1.5</v>
      </c>
      <c r="C11" t="s">
        <v>317</v>
      </c>
    </row>
    <row r="12" spans="1:8" ht="14.4" x14ac:dyDescent="0.3">
      <c r="A12"/>
      <c r="B12" s="10"/>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76936-9CFA-4E54-AE89-9322037A1DEC}">
  <dimension ref="A1:AH58"/>
  <sheetViews>
    <sheetView topLeftCell="A33" workbookViewId="0">
      <selection activeCell="AD16" sqref="AD16"/>
    </sheetView>
  </sheetViews>
  <sheetFormatPr defaultRowHeight="14.4" x14ac:dyDescent="0.3"/>
  <cols>
    <col min="1" max="1" width="25.88671875" customWidth="1"/>
    <col min="2" max="2" width="25.6640625" customWidth="1"/>
    <col min="3" max="3" width="8.44140625" hidden="1" customWidth="1"/>
    <col min="4" max="4" width="0.6640625" hidden="1" customWidth="1"/>
    <col min="5" max="5" width="0" hidden="1" customWidth="1"/>
    <col min="6" max="6" width="9" bestFit="1" customWidth="1"/>
    <col min="8" max="10" width="0" hidden="1" customWidth="1"/>
    <col min="12" max="12" width="10" bestFit="1" customWidth="1"/>
    <col min="13" max="15" width="0" hidden="1" customWidth="1"/>
    <col min="16" max="17" width="7" bestFit="1" customWidth="1"/>
    <col min="18" max="22" width="3" hidden="1" customWidth="1"/>
    <col min="25" max="25" width="0" hidden="1" customWidth="1"/>
    <col min="31" max="32" width="0" hidden="1" customWidth="1"/>
  </cols>
  <sheetData>
    <row r="1" spans="1:34" ht="18" x14ac:dyDescent="0.35">
      <c r="A1" s="3" t="s">
        <v>369</v>
      </c>
    </row>
    <row r="2" spans="1:34" x14ac:dyDescent="0.3">
      <c r="B2" t="s">
        <v>373</v>
      </c>
      <c r="C2">
        <v>1</v>
      </c>
      <c r="D2">
        <v>2</v>
      </c>
      <c r="E2">
        <v>3</v>
      </c>
      <c r="F2">
        <v>4</v>
      </c>
      <c r="G2">
        <v>5</v>
      </c>
      <c r="H2">
        <v>6</v>
      </c>
      <c r="I2">
        <v>7</v>
      </c>
      <c r="J2">
        <v>8</v>
      </c>
      <c r="K2" s="6">
        <v>9</v>
      </c>
      <c r="L2" s="6">
        <v>10</v>
      </c>
      <c r="M2" s="6">
        <v>11</v>
      </c>
      <c r="N2" s="6">
        <v>12</v>
      </c>
      <c r="O2" s="6">
        <v>13</v>
      </c>
      <c r="P2" s="6">
        <v>14</v>
      </c>
      <c r="Q2" s="6">
        <v>15</v>
      </c>
      <c r="R2">
        <v>16</v>
      </c>
      <c r="S2">
        <v>17</v>
      </c>
      <c r="T2">
        <v>18</v>
      </c>
      <c r="U2">
        <v>19</v>
      </c>
      <c r="V2">
        <v>20</v>
      </c>
      <c r="W2">
        <v>21</v>
      </c>
      <c r="X2">
        <v>22</v>
      </c>
      <c r="Y2">
        <v>23</v>
      </c>
      <c r="Z2">
        <v>24</v>
      </c>
      <c r="AA2">
        <v>25</v>
      </c>
      <c r="AB2">
        <v>26</v>
      </c>
      <c r="AC2">
        <v>27</v>
      </c>
      <c r="AD2">
        <v>28</v>
      </c>
      <c r="AE2">
        <v>29</v>
      </c>
      <c r="AF2">
        <v>30</v>
      </c>
      <c r="AG2" s="6">
        <v>31</v>
      </c>
      <c r="AH2">
        <v>32</v>
      </c>
    </row>
    <row r="3" spans="1:34" x14ac:dyDescent="0.3">
      <c r="B3" t="s">
        <v>364</v>
      </c>
      <c r="F3">
        <f>TANKCOMP04.V</f>
        <v>50</v>
      </c>
      <c r="G3">
        <f>TANKCOMP05.V</f>
        <v>50</v>
      </c>
      <c r="K3">
        <f>TANKCOMP09.V</f>
        <v>30</v>
      </c>
      <c r="L3">
        <f>TANKCOMP10.V</f>
        <v>45</v>
      </c>
      <c r="P3">
        <f>TANKCOMP14.V</f>
        <v>30</v>
      </c>
      <c r="Q3">
        <f>TANKCOMP15.V</f>
        <v>30</v>
      </c>
      <c r="W3">
        <f>TANKCOMP21.V</f>
        <v>15</v>
      </c>
      <c r="X3">
        <f>TANKCOMP22.V</f>
        <v>15</v>
      </c>
      <c r="Z3">
        <f>TANKCOMP24.V</f>
        <v>35</v>
      </c>
      <c r="AA3">
        <f>TANKCOMP25.V</f>
        <v>30</v>
      </c>
      <c r="AB3">
        <f>TANKCOMP26.V</f>
        <v>30</v>
      </c>
      <c r="AC3" cm="1">
        <f t="array" ref="AC3">TANKCOMP27.V</f>
        <v>5</v>
      </c>
      <c r="AD3">
        <f>TANKCOMP28.V</f>
        <v>5</v>
      </c>
      <c r="AG3">
        <f>TANKCOMP31.V</f>
        <v>15</v>
      </c>
      <c r="AH3">
        <f>TANKCOMP32.V</f>
        <v>5</v>
      </c>
    </row>
    <row r="4" spans="1:34" x14ac:dyDescent="0.3">
      <c r="B4" t="s">
        <v>365</v>
      </c>
      <c r="F4" cm="1">
        <f t="array" ref="F4">IF(ISERROR(SHP.AUX_SYS.Fuels_And_Lubricants_Handling_And_Storage.SHIPFUELSYS.TANKCOMP04.MGO\ρ\\MeOH), 0, SHP.AUX_SYS.Fuels_And_Lubricants_Handling_And_Storage.SHIPFUELSYS.TANKCOMP04.MGO\ρ\\MeOH)+IF(ISERROR(SHP.AUX_SYS.Fuels_And_Lubricants_Handling_And_Storage.SHIPFUELSYS.TANKCOMP04.MeOH\ρ\\MeOH), 0, SHP.AUX_SYS.Fuels_And_Lubricants_Handling_And_Storage.SHIPFUELSYS.TANKCOMP04.MeOH\ρ\\MeOH)+IF(ISERROR(SHP.AUX_SYS.Fuels_And_Lubricants_Handling_And_Storage.SHIPFUELSYS.TANKCOMP04.BW\ρ\\MeOH), 0, SHP.AUX_SYS.Fuels_And_Lubricants_Handling_And_Storage.SHIPFUELSYS.TANKCOMP04.BW\ρ\\MeOH)</f>
        <v>0.79200000000000004</v>
      </c>
      <c r="G4" cm="1">
        <f t="array" ref="G4">IF(ISERROR(SHP.AUX_SYS.Fuels_And_Lubricants_Handling_And_Storage.SHIPFUELSYS.TANKCOMP05.MGO\ρ\\MeOH), 0, SHP.AUX_SYS.Fuels_And_Lubricants_Handling_And_Storage.SHIPFUELSYS.TANKCOMP05.MGO\ρ\\MeOH)+IF(ISERROR(SHP.AUX_SYS.Fuels_And_Lubricants_Handling_And_Storage.SHIPFUELSYS.TANKCOMP05.MeOH\ρ\\MeOH), 0, SHP.AUX_SYS.Fuels_And_Lubricants_Handling_And_Storage.SHIPFUELSYS.TANKCOMP05.MeOH\ρ\\MeOH)+IF(ISERROR(SHP.AUX_SYS.Fuels_And_Lubricants_Handling_And_Storage.SHIPFUELSYS.TANKCOMP04.BW\ρ\\MeOH), 0, SHP.AUX_SYS.Fuels_And_Lubricants_Handling_And_Storage.SHIPFUELSYS.TANKCOMP04.BW\ρ\\MeOH)</f>
        <v>0.79200000000000004</v>
      </c>
      <c r="K4" cm="1">
        <f t="array" ref="K4">IF(ISERROR(SHP.AUX_SYS.Fuels_And_Lubricants_Handling_And_Storage.SHIPFUELSYS.TANKCOMP09.MGO\ρ\\MeOH), 0, SHP.AUX_SYS.Fuels_And_Lubricants_Handling_And_Storage.SHIPFUELSYS.TANKCOMP09.MGO\ρ\\MeOH)+IF(ISERROR(SHP.AUX_SYS.Fuels_And_Lubricants_Handling_And_Storage.SHIPFUELSYS.TANKCOMP09.MeOH\ρ\\MeOH), 0, SHP.AUX_SYS.Fuels_And_Lubricants_Handling_And_Storage.SHIPFUELSYS.TANKCOMP09.MeOH\ρ\\MeOH)+IF(ISERROR(SHP.AUX_SYS.Fuels_And_Lubricants_Handling_And_Storage.SHIPFUELSYS.TANKCOMP04.BW\ρ\\MeOH), 0, SHP.AUX_SYS.Fuels_And_Lubricants_Handling_And_Storage.SHIPFUELSYS.TANKCOMP04.BW\ρ\\MeOH)</f>
        <v>0.79200000000000004</v>
      </c>
      <c r="L4" cm="1">
        <f t="array" ref="L4">IF(ISERROR(SHP.AUX_SYS.Fuels_And_Lubricants_Handling_And_Storage.SHIPFUELSYS.TANKCOMP10.MGO\ρ\\MeOH), 0, SHP.AUX_SYS.Fuels_And_Lubricants_Handling_And_Storage.SHIPFUELSYS.TANKCOMP10.MGO\ρ\\MeOH)+IF(ISERROR(SHP.AUX_SYS.Fuels_And_Lubricants_Handling_And_Storage.SHIPFUELSYS.TANKCOMP10.MeOH\ρ\\MeOH), 0, SHP.AUX_SYS.Fuels_And_Lubricants_Handling_And_Storage.SHIPFUELSYS.TANKCOMP10.MeOH\ρ\\MeOH)+IF(ISERROR(SHP.AUX_SYS.Fuels_And_Lubricants_Handling_And_Storage.SHIPFUELSYS.TANKCOMP10.BW\ρ\\MeOH), 0, SHP.AUX_SYS.Fuels_And_Lubricants_Handling_And_Storage.SHIPFUELSYS.TANKCOMP10.BW\ρ\\MeOH)</f>
        <v>0.79200000000000004</v>
      </c>
      <c r="P4" cm="1">
        <f t="array" ref="P4">IF(ISERROR(SHP.AUX_SYS.Fuels_And_Lubricants_Handling_And_Storage.SHIPFUELSYS.TANKCOMP14.MGO\ρ\\MeOH), 0, SHP.AUX_SYS.Fuels_And_Lubricants_Handling_And_Storage.SHIPFUELSYS.TANKCOMP14.MGO\ρ\\MeOH)+IF(ISERROR(SHP.AUX_SYS.Fuels_And_Lubricants_Handling_And_Storage.SHIPFUELSYS.TANKCOMP14.MeOH\ρ\\MeOH), 0, SHP.AUX_SYS.Fuels_And_Lubricants_Handling_And_Storage.SHIPFUELSYS.TANKCOMP14.MeOH\ρ\\MeOH)+IF(ISERROR(SHP.AUX_SYS.Fuels_And_Lubricants_Handling_And_Storage.SHIPFUELSYS.TANKCOMP14.BW\ρ\\MeOH), 0, SHP.AUX_SYS.Fuels_And_Lubricants_Handling_And_Storage.SHIPFUELSYS.TANKCOMP14.BW\ρ\\MeOH)</f>
        <v>0</v>
      </c>
      <c r="Q4" cm="1">
        <f t="array" ref="Q4">IF(ISERROR(SHP.AUX_SYS.Fuels_And_Lubricants_Handling_And_Storage.SHIPFUELSYS.TANKCOMP15.MGO\ρ\\MeOH), 0, SHP.AUX_SYS.Fuels_And_Lubricants_Handling_And_Storage.SHIPFUELSYS.TANKCOMP15.MGO\ρ\\MeOH)+IF(ISERROR(SHP.AUX_SYS.Fuels_And_Lubricants_Handling_And_Storage.SHIPFUELSYS.TANKCOMP15.MeOH\ρ\\MeOH), 0, SHP.AUX_SYS.Fuels_And_Lubricants_Handling_And_Storage.SHIPFUELSYS.TANKCOMP15.MeOH\ρ\\MeOH)+IF(ISERROR(SHP.AUX_SYS.Fuels_And_Lubricants_Handling_And_Storage.SHIPFUELSYS.TANKCOMP15.BW\ρ\\MeOH), 0, SHP.AUX_SYS.Fuels_And_Lubricants_Handling_And_Storage.SHIPFUELSYS.TANKCOMP15.BW\ρ\\MeOH)</f>
        <v>1.0249999999999999</v>
      </c>
      <c r="W4" cm="1">
        <f t="array" ref="W4">IF(ISERROR(SHP.AUX_SYS.Fuels_And_Lubricants_Handling_And_Storage.SHIPFUELSYS.TANKCOMP21.MGO\ρ\\MeOH), 0, SHP.AUX_SYS.Fuels_And_Lubricants_Handling_And_Storage.SHIPFUELSYS.TANKCOMP21.MGO\ρ\\MeOH)+IF(ISERROR(SHP.AUX_SYS.Fuels_And_Lubricants_Handling_And_Storage.SHIPFUELSYS.TANKCOMP21.MeOH\ρ\\MeOH), 0, SHP.AUX_SYS.Fuels_And_Lubricants_Handling_And_Storage.SHIPFUELSYS.TANKCOMP21.MeOH\ρ\\MeOH)+IF(ISERROR(SHP.AUX_SYS.Fuels_And_Lubricants_Handling_And_Storage.SHIPFUELSYS.TANKCOMP21.BW\ρ\\MeOH), 0, SHP.AUX_SYS.Fuels_And_Lubricants_Handling_And_Storage.SHIPFUELSYS.TANKCOMP21.BW\ρ\\MeOH)</f>
        <v>0.89</v>
      </c>
      <c r="X4" cm="1">
        <f t="array" ref="X4">IF(ISERROR(SHP.AUX_SYS.Fuels_And_Lubricants_Handling_And_Storage.SHIPFUELSYS.TANKCOMP22.MGO\ρ\\MeOH), 0, SHP.AUX_SYS.Fuels_And_Lubricants_Handling_And_Storage.SHIPFUELSYS.TANKCOMP22.MGO\ρ\\MeOH)+IF(ISERROR(SHP.AUX_SYS.Fuels_And_Lubricants_Handling_And_Storage.SHIPFUELSYS.TANKCOMP22.MeOH\ρ\\MeOH), 0, SHP.AUX_SYS.Fuels_And_Lubricants_Handling_And_Storage.SHIPFUELSYS.TANKCOMP22.MeOH\ρ\\MeOH)+IF(ISERROR(SHP.AUX_SYS.Fuels_And_Lubricants_Handling_And_Storage.SHIPFUELSYS.TANKCOMP22.BW\ρ\\MeOH), 0, SHP.AUX_SYS.Fuels_And_Lubricants_Handling_And_Storage.SHIPFUELSYS.TANKCOMP22.BW\ρ\\MeOH)</f>
        <v>0.89</v>
      </c>
      <c r="Z4" cm="1">
        <f t="array" ref="Z4">IF(ISERROR(SHP.AUX_SYS.Fuels_And_Lubricants_Handling_And_Storage.SHIPFUELSYS.TANKCOMP24.MGO\ρ\\MeOH), 0, SHP.AUX_SYS.Fuels_And_Lubricants_Handling_And_Storage.SHIPFUELSYS.TANKCOMP24.MGO\ρ\\MeOH)+IF(ISERROR(SHP.AUX_SYS.Fuels_And_Lubricants_Handling_And_Storage.SHIPFUELSYS.TANKCOMP24.MeOH\ρ\\MeOH), 0, SHP.AUX_SYS.Fuels_And_Lubricants_Handling_And_Storage.SHIPFUELSYS.TANKCOMP24.MeOH\ρ\\MeOH)+IF(ISERROR(SHP.AUX_SYS.Fuels_And_Lubricants_Handling_And_Storage.SHIPFUELSYS.TANKCOMP24.BW\ρ\\MeOH), 0, SHP.AUX_SYS.Fuels_And_Lubricants_Handling_And_Storage.SHIPFUELSYS.TANKCOMP24.BW\ρ\\MeOH)</f>
        <v>0.89</v>
      </c>
      <c r="AA4" cm="1">
        <f t="array" ref="AA4">IF(ISERROR(SHP.AUX_SYS.Fuels_And_Lubricants_Handling_And_Storage.SHIPFUELSYS.TANKCOMP25.MGO\ρ\\MeOH), 0, SHP.AUX_SYS.Fuels_And_Lubricants_Handling_And_Storage.SHIPFUELSYS.TANKCOMP25.MGO\ρ\\MeOH)+IF(ISERROR(SHP.AUX_SYS.Fuels_And_Lubricants_Handling_And_Storage.SHIPFUELSYS.TANKCOMP25.MeOH\ρ\\MeOH), 0, SHP.AUX_SYS.Fuels_And_Lubricants_Handling_And_Storage.SHIPFUELSYS.TANKCOMP25.MeOH\ρ\\MeOH)+IF(ISERROR(SHP.AUX_SYS.Fuels_And_Lubricants_Handling_And_Storage.SHIPFUELSYS.TANKCOMP25.BW\ρ\\MeOH), 0, SHP.AUX_SYS.Fuels_And_Lubricants_Handling_And_Storage.SHIPFUELSYS.TANKCOMP25.BW\ρ\\MeOH)</f>
        <v>0.89</v>
      </c>
      <c r="AB4" cm="1">
        <f t="array" ref="AB4">IF(ISERROR(SHP.AUX_SYS.Fuels_And_Lubricants_Handling_And_Storage.SHIPFUELSYS.TANKCOMP26.MGO\ρ\\MeOH), 0, SHP.AUX_SYS.Fuels_And_Lubricants_Handling_And_Storage.SHIPFUELSYS.TANKCOMP26.MGO\ρ\\MeOH)+IF(ISERROR(SHP.AUX_SYS.Fuels_And_Lubricants_Handling_And_Storage.SHIPFUELSYS.TANKCOMP26.MeOH\ρ\\MeOH), 0, SHP.AUX_SYS.Fuels_And_Lubricants_Handling_And_Storage.SHIPFUELSYS.TANKCOMP26.MeOH\ρ\\MeOH)+IF(ISERROR(SHP.AUX_SYS.Fuels_And_Lubricants_Handling_And_Storage.SHIPFUELSYS.TANKCOMP26.BW\ρ\\MeOH), 0, SHP.AUX_SYS.Fuels_And_Lubricants_Handling_And_Storage.SHIPFUELSYS.TANKCOMP26.BW\ρ\\MeOH)</f>
        <v>0.89</v>
      </c>
      <c r="AC4" cm="1">
        <f t="array" ref="AC4">IF(ISERROR(SHP.AUX_SYS.Fuels_And_Lubricants_Handling_And_Storage.SHIPFUELSYS.TANKCOMP27.MGO\ρ\\MeOH), 0, SHP.AUX_SYS.Fuels_And_Lubricants_Handling_And_Storage.SHIPFUELSYS.TANKCOMP27.MGO\ρ\\MeOH)+IF(ISERROR(SHP.AUX_SYS.Fuels_And_Lubricants_Handling_And_Storage.SHIPFUELSYS.TANKCOMP27.MeOH\ρ\\MeOH), 0, SHP.AUX_SYS.Fuels_And_Lubricants_Handling_And_Storage.SHIPFUELSYS.TANKCOMP27.MeOH\ρ\\MeOH)+IF(ISERROR(SHP.AUX_SYS.Fuels_And_Lubricants_Handling_And_Storage.SHIPFUELSYS.TANKCOMP27.BW\ρ\\MeOH), 0, SHP.AUX_SYS.Fuels_And_Lubricants_Handling_And_Storage.SHIPFUELSYS.TANKCOMP27.BW\ρ\\MeOH)</f>
        <v>0.89</v>
      </c>
      <c r="AD4" cm="1">
        <f t="array" ref="AD4">IF(ISERROR(SHP.AUX_SYS.Fuels_And_Lubricants_Handling_And_Storage.SHIPFUELSYS.TANKCOMP28.MGO\ρ\\MeOH), 0, SHP.AUX_SYS.Fuels_And_Lubricants_Handling_And_Storage.SHIPFUELSYS.TANKCOMP28.MGO\ρ\\MeOH)+IF(ISERROR(SHP.AUX_SYS.Fuels_And_Lubricants_Handling_And_Storage.SHIPFUELSYS.TANKCOMP28.MeOH\ρ\\MeOH), 0, SHP.AUX_SYS.Fuels_And_Lubricants_Handling_And_Storage.SHIPFUELSYS.TANKCOMP28.MeOH\ρ\\MeOH)+IF(ISERROR(SHP.AUX_SYS.Fuels_And_Lubricants_Handling_And_Storage.SHIPFUELSYS.TANKCOMP28.BW\ρ\\MeOH), 0, SHP.AUX_SYS.Fuels_And_Lubricants_Handling_And_Storage.SHIPFUELSYS.TANKCOMP28.BW\ρ\\MeOH)</f>
        <v>0.89</v>
      </c>
      <c r="AG4" cm="1">
        <f t="array" ref="AG4">IF(ISERROR(SHP.AUX_SYS.Fuels_And_Lubricants_Handling_And_Storage.SHIPFUELSYS.TANKCOMP31.MGO\ρ\\MeOH), 0, SHP.AUX_SYS.Fuels_And_Lubricants_Handling_And_Storage.SHIPFUELSYS.TANKCOMP31.MGO\ρ\\MeOH)+IF(ISERROR(SHP.AUX_SYS.Fuels_And_Lubricants_Handling_And_Storage.SHIPFUELSYS.TANKCOMP31.MeOH\ρ\\MeOH), 0, SHP.AUX_SYS.Fuels_And_Lubricants_Handling_And_Storage.SHIPFUELSYS.TANKCOMP31.MeOH\ρ\\MeOH)+IF(ISERROR(SHP.AUX_SYS.Fuels_And_Lubricants_Handling_And_Storage.SHIPFUELSYS.TANKCOMP31.BW\ρ\\MeOH), 0, SHP.AUX_SYS.Fuels_And_Lubricants_Handling_And_Storage.SHIPFUELSYS.TANKCOMP31.BW\ρ\\MeOH)</f>
        <v>0.79200000000000004</v>
      </c>
      <c r="AH4" cm="1">
        <f t="array" ref="AH4">IF(ISERROR(SHP.AUX_SYS.Fuels_And_Lubricants_Handling_And_Storage.SHIPFUELSYS.TANKCOMP32.MGO\ρ\\MeOH), 0, SHP.AUX_SYS.Fuels_And_Lubricants_Handling_And_Storage.SHIPFUELSYS.TANKCOMP32.MGO\ρ\\MeOH)+IF(ISERROR(SHP.AUX_SYS.Fuels_And_Lubricants_Handling_And_Storage.SHIPFUELSYS.TANKCOMP32.MeOH\ρ\\MeOH), 0, SHP.AUX_SYS.Fuels_And_Lubricants_Handling_And_Storage.SHIPFUELSYS.TANKCOMP32.MeOH\ρ\\MeOH)+IF(ISERROR(SHP.AUX_SYS.Fuels_And_Lubricants_Handling_And_Storage.SHIPFUELSYS.TANKCOMP32.BW\ρ\\MeOH), 0, SHP.AUX_SYS.Fuels_And_Lubricants_Handling_And_Storage.SHIPFUELSYS.TANKCOMP32.BW\ρ\\MeOH)</f>
        <v>1.0249999999999999</v>
      </c>
    </row>
    <row r="5" spans="1:34" x14ac:dyDescent="0.3">
      <c r="B5" t="s">
        <v>975</v>
      </c>
      <c r="F5">
        <f>IF(ISERROR(SHP.AUX_SYS.Fuels_And_Lubricants_Handling_And_Storage.SHIPFUELSYS.TANKCOMP04.MeOH\Coff_penal\\MeOH), 0, MeOH.Coff_penal)</f>
        <v>1500</v>
      </c>
      <c r="G5">
        <f>IF(ISERROR(SHP.AUX_SYS.Fuels_And_Lubricants_Handling_And_Storage.SHIPFUELSYS.TANKCOMP05.MeOH\Coff_penal\\MeOH), 0, MeOH.Coff_penal)</f>
        <v>1500</v>
      </c>
      <c r="K5">
        <f>IF(ISERROR(SHP.AUX_SYS.Fuels_And_Lubricants_Handling_And_Storage.SHIPFUELSYS.TANKCOMP09.MeOH\Coff_penal\\MeOH), 0, MeOH.Coff_penal)</f>
        <v>1500</v>
      </c>
      <c r="L5">
        <f>IF(ISERROR(SHP.AUX_SYS.Fuels_And_Lubricants_Handling_And_Storage.SHIPFUELSYS.TANKCOMP10.MeOH\Coff_penal\\MeOH), 0, MeOH.Coff_penal)</f>
        <v>1500</v>
      </c>
      <c r="P5" cm="1">
        <f t="array" ref="P5">IF(ISERROR(SHP.AUX_SYS.Fuels_And_Lubricants_Handling_And_Storage.SHIPFUELSYS.TANKCOMP14.MeOH\Coff_penal\\MeOH), 0, MeOH.Coff_penal)</f>
        <v>0</v>
      </c>
      <c r="Q5" cm="1">
        <f t="array" ref="Q5">IF(ISERROR(SHP.AUX_SYS.Fuels_And_Lubricants_Handling_And_Storage.SHIPFUELSYS.TANKCOMP15.MeOH\Coff_penal\\MeOH), 0, MeOH.Coff_penal)</f>
        <v>0</v>
      </c>
      <c r="W5" cm="1">
        <f t="array" ref="W5">IF(ISERROR(SHP.AUX_SYS.Fuels_And_Lubricants_Handling_And_Storage.SHIPFUELSYS.TANKCOMP21.MeOH\Coff_penal\\MeOH), 0, MeOH.Coff_penal)</f>
        <v>0</v>
      </c>
      <c r="X5" cm="1">
        <f t="array" ref="X5">IF(ISERROR(SHP.AUX_SYS.Fuels_And_Lubricants_Handling_And_Storage.SHIPFUELSYS.TANKCOMP22.MeOH\Coff_penal\\MeOH), 0, MeOH.Coff_penal)</f>
        <v>0</v>
      </c>
      <c r="Z5" cm="1">
        <f t="array" ref="Z5">IF(ISERROR(SHP.AUX_SYS.Fuels_And_Lubricants_Handling_And_Storage.SHIPFUELSYS.TANKCOMP24.MeOH\Coff_penal\\MeOH), 0, MeOH.Coff_penal)</f>
        <v>0</v>
      </c>
      <c r="AA5" cm="1">
        <f t="array" ref="AA5">IF(ISERROR(SHP.AUX_SYS.Fuels_And_Lubricants_Handling_And_Storage.SHIPFUELSYS.TANKCOMP25.MeOH\Coff_penal\\MeOH), 0, MeOH.Coff_penal)</f>
        <v>0</v>
      </c>
      <c r="AB5" cm="1">
        <f t="array" ref="AB5">IF(ISERROR(SHP.AUX_SYS.Fuels_And_Lubricants_Handling_And_Storage.SHIPFUELSYS.TANKCOMP26.MeOH\Coff_penal\\MeOH), 0, MeOH.Coff_penal)</f>
        <v>0</v>
      </c>
      <c r="AC5" cm="1">
        <f t="array" ref="AC5">IF(ISERROR(SHP.AUX_SYS.Fuels_And_Lubricants_Handling_And_Storage.SHIPFUELSYS.TANKCOMP27.MeOH\Coff_penal\\MeOH), 0, MeOH.Coff_penal)</f>
        <v>0</v>
      </c>
      <c r="AD5" cm="1">
        <f t="array" ref="AD5">IF(ISERROR(SHP.AUX_SYS.Fuels_And_Lubricants_Handling_And_Storage.SHIPFUELSYS.TANKCOMP28.MeOH\Coff_penal\\MeOH), 0, MeOH.Coff_penal)</f>
        <v>0</v>
      </c>
      <c r="AG5">
        <f>IF(ISERROR(SHP.AUX_SYS.Fuels_And_Lubricants_Handling_And_Storage.SHIPFUELSYS.TANKCOMP31.MeOH\Coff_penal\\MeOH), 0, MeOH.Coff_penal)</f>
        <v>1500</v>
      </c>
      <c r="AH5" cm="1">
        <f t="array" ref="AH5">IF(ISERROR(SHP.AUX_SYS.Fuels_And_Lubricants_Handling_And_Storage.SHIPFUELSYS.TANKCOMP32.MeOH\Coff_penal\\MeOH), 0, MeOH.Coff_penal)</f>
        <v>0</v>
      </c>
    </row>
    <row r="6" spans="1:34" x14ac:dyDescent="0.3">
      <c r="B6" t="s">
        <v>976</v>
      </c>
      <c r="F6">
        <f>IF(ISERROR(SHP.AUX_SYS.Fuels_And_Lubricants_Handling_And_Storage.SHIPFUELSYS.TANKCOMP04.MeOH\Coff_V_penal\\MeOH), 0, MeOH.Coff_V_penal)</f>
        <v>29</v>
      </c>
      <c r="G6">
        <f>IF(ISERROR(SHP.AUX_SYS.Fuels_And_Lubricants_Handling_And_Storage.SHIPFUELSYS.TANKCOMP05.MeOH\Coff_V_penal\\MeOH), 0, MeOH.Coff_V_penal)</f>
        <v>29</v>
      </c>
      <c r="H6">
        <f>IF(ISERROR(SHP.AUX_SYS.Fuels_And_Lubricants_Handling_And_Storage.SHIPFUELSYS.TANKCOMP04.MeOH\Coff_V_penal\\MeOH), 0, MeOH.Coff_V_penal)</f>
        <v>29</v>
      </c>
      <c r="I6">
        <f>IF(ISERROR(SHP.AUX_SYS.Fuels_And_Lubricants_Handling_And_Storage.SHIPFUELSYS.TANKCOMP04.MeOH\Coff_V_penal\\MeOH), 0, MeOH.Coff_V_penal)</f>
        <v>29</v>
      </c>
      <c r="J6">
        <f>IF(ISERROR(SHP.AUX_SYS.Fuels_And_Lubricants_Handling_And_Storage.SHIPFUELSYS.TANKCOMP04.MeOH\Coff_V_penal\\MeOH), 0, MeOH.Coff_V_penal)</f>
        <v>29</v>
      </c>
      <c r="K6">
        <f>IF(ISERROR(SHP.AUX_SYS.Fuels_And_Lubricants_Handling_And_Storage.SHIPFUELSYS.TANKCOMP09.MeOH\Coff_V_penal\\MeOH), 0, MeOH.Coff_V_penal)</f>
        <v>29</v>
      </c>
      <c r="L6">
        <f>IF(ISERROR(SHP.AUX_SYS.Fuels_And_Lubricants_Handling_And_Storage.SHIPFUELSYS.TANKCOMP10.MeOH\Coff_V_penal\\MeOH), 0, MeOH.Coff_V_penal)</f>
        <v>29</v>
      </c>
      <c r="M6">
        <f>IF(ISERROR(SHP.AUX_SYS.Fuels_And_Lubricants_Handling_And_Storage.SHIPFUELSYS.TANKCOMP04.MeOH\Coff_V_penal\\MeOH), 0, MeOH.Coff_V_penal)</f>
        <v>29</v>
      </c>
      <c r="N6">
        <f>IF(ISERROR(SHP.AUX_SYS.Fuels_And_Lubricants_Handling_And_Storage.SHIPFUELSYS.TANKCOMP04.MeOH\Coff_V_penal\\MeOH), 0, MeOH.Coff_V_penal)</f>
        <v>29</v>
      </c>
      <c r="O6">
        <f>IF(ISERROR(SHP.AUX_SYS.Fuels_And_Lubricants_Handling_And_Storage.SHIPFUELSYS.TANKCOMP04.MeOH\Coff_V_penal\\MeOH), 0, MeOH.Coff_V_penal)</f>
        <v>29</v>
      </c>
      <c r="P6" cm="1">
        <f t="array" ref="P6">IF(ISERROR(SHP.AUX_SYS.Fuels_And_Lubricants_Handling_And_Storage.SHIPFUELSYS.TANKCOMP14.MeOH\Coff_V_penal\\MeOH), 0, MeOH.Coff_V_penal)</f>
        <v>0</v>
      </c>
      <c r="Q6" cm="1">
        <f t="array" ref="Q6">IF(ISERROR(SHP.AUX_SYS.Fuels_And_Lubricants_Handling_And_Storage.SHIPFUELSYS.TANKCOMP15.MeOH\Coff_V_penal\\MeOH), 0, MeOH.Coff_V_penal)</f>
        <v>0</v>
      </c>
      <c r="R6">
        <f>IF(ISERROR(SHP.AUX_SYS.Fuels_And_Lubricants_Handling_And_Storage.SHIPFUELSYS.TANKCOMP04.MeOH\Coff_V_penal\\MeOH), 0, MeOH.Coff_V_penal)</f>
        <v>29</v>
      </c>
      <c r="S6">
        <f>IF(ISERROR(SHP.AUX_SYS.Fuels_And_Lubricants_Handling_And_Storage.SHIPFUELSYS.TANKCOMP04.MeOH\Coff_V_penal\\MeOH), 0, MeOH.Coff_V_penal)</f>
        <v>29</v>
      </c>
      <c r="T6">
        <f>IF(ISERROR(SHP.AUX_SYS.Fuels_And_Lubricants_Handling_And_Storage.SHIPFUELSYS.TANKCOMP04.MeOH\Coff_V_penal\\MeOH), 0, MeOH.Coff_V_penal)</f>
        <v>29</v>
      </c>
      <c r="U6">
        <f>IF(ISERROR(SHP.AUX_SYS.Fuels_And_Lubricants_Handling_And_Storage.SHIPFUELSYS.TANKCOMP04.MeOH\Coff_V_penal\\MeOH), 0, MeOH.Coff_V_penal)</f>
        <v>29</v>
      </c>
      <c r="V6">
        <f>IF(ISERROR(SHP.AUX_SYS.Fuels_And_Lubricants_Handling_And_Storage.SHIPFUELSYS.TANKCOMP04.MeOH\Coff_V_penal\\MeOH), 0, MeOH.Coff_V_penal)</f>
        <v>29</v>
      </c>
      <c r="W6" cm="1">
        <f t="array" ref="W6">IF(ISERROR(SHP.AUX_SYS.Fuels_And_Lubricants_Handling_And_Storage.SHIPFUELSYS.TANKCOMP21.MeOH\Coff_V_penal\\MeOH), 0, MeOH.Coff_V_penal)</f>
        <v>0</v>
      </c>
      <c r="X6" cm="1">
        <f t="array" ref="X6">IF(ISERROR(SHP.AUX_SYS.Fuels_And_Lubricants_Handling_And_Storage.SHIPFUELSYS.TANKCOMP22.MeOH\Coff_V_penal\\MeOH), 0, MeOH.Coff_V_penal)</f>
        <v>0</v>
      </c>
      <c r="Y6">
        <f>IF(ISERROR(SHP.AUX_SYS.Fuels_And_Lubricants_Handling_And_Storage.SHIPFUELSYS.TANKCOMP04.MeOH\Coff_V_penal\\MeOH), 0, MeOH.Coff_V_penal)</f>
        <v>29</v>
      </c>
      <c r="Z6" cm="1">
        <f t="array" ref="Z6">IF(ISERROR(SHP.AUX_SYS.Fuels_And_Lubricants_Handling_And_Storage.SHIPFUELSYS.TANKCOMP24.MeOH\Coff_V_penal\\MeOH), 0, MeOH.Coff_V_penal)</f>
        <v>0</v>
      </c>
      <c r="AA6" cm="1">
        <f t="array" ref="AA6">IF(ISERROR(SHP.AUX_SYS.Fuels_And_Lubricants_Handling_And_Storage.SHIPFUELSYS.TANKCOMP25.MeOH\Coff_V_penal\\MeOH), 0, MeOH.Coff_V_penal)</f>
        <v>0</v>
      </c>
      <c r="AB6" cm="1">
        <f t="array" ref="AB6">IF(ISERROR(SHP.AUX_SYS.Fuels_And_Lubricants_Handling_And_Storage.SHIPFUELSYS.TANKCOMP26.MeOH\Coff_V_penal\\MeOH), 0, MeOH.Coff_V_penal)</f>
        <v>0</v>
      </c>
      <c r="AC6" cm="1">
        <f t="array" ref="AC6">IF(ISERROR(SHP.AUX_SYS.Fuels_And_Lubricants_Handling_And_Storage.SHIPFUELSYS.TANKCOMP27.MeOH\Coff_V_penal\\MeOH), 0, MeOH.Coff_V_penal)</f>
        <v>0</v>
      </c>
      <c r="AD6" cm="1">
        <f t="array" ref="AD6">IF(ISERROR(SHP.AUX_SYS.Fuels_And_Lubricants_Handling_And_Storage.SHIPFUELSYS.TANKCOMP28.MeOH\Coff_V_penal\\MeOH), 0, MeOH.Coff_V_penal)</f>
        <v>0</v>
      </c>
      <c r="AE6">
        <f>IF(ISERROR(SHP.AUX_SYS.Fuels_And_Lubricants_Handling_And_Storage.SHIPFUELSYS.TANKCOMP04.MeOH\Coff_V_penal\\MeOH), 0, MeOH.Coff_V_penal)</f>
        <v>29</v>
      </c>
      <c r="AF6">
        <f>IF(ISERROR(SHP.AUX_SYS.Fuels_And_Lubricants_Handling_And_Storage.SHIPFUELSYS.TANKCOMP04.MeOH\Coff_V_penal\\MeOH), 0, MeOH.Coff_V_penal)</f>
        <v>29</v>
      </c>
      <c r="AG6">
        <f>IF(ISERROR(SHP.AUX_SYS.Fuels_And_Lubricants_Handling_And_Storage.SHIPFUELSYS.TANKCOMP31.MeOH\Coff_V_penal\\MeOH), 0, MeOH.Coff_V_penal)</f>
        <v>29</v>
      </c>
      <c r="AH6" cm="1">
        <f t="array" ref="AH6">IF(ISERROR(SHP.AUX_SYS.Fuels_And_Lubricants_Handling_And_Storage.SHIPFUELSYS.TANKCOMP32.MeOH\Coff_V_penal\\MeOH), 0, MeOH.Coff_V_penal)</f>
        <v>0</v>
      </c>
    </row>
    <row r="7" spans="1:34" x14ac:dyDescent="0.3">
      <c r="B7" t="s">
        <v>28</v>
      </c>
      <c r="F7">
        <f>SHP.AUX_SYS.Fuels_And_Lubricants_Handling_And_Storage.SHIPFUELSYS.TANKCOMP04\CoG_Z_fuel\\MeOH</f>
        <v>1.8</v>
      </c>
      <c r="G7">
        <f>SHP.AUX_SYS.Fuels_And_Lubricants_Handling_And_Storage.SHIPFUELSYS.TANKCOMP05\CoG_Z_fuel\\MeOH</f>
        <v>1.8</v>
      </c>
      <c r="K7">
        <f>SHP.AUX_SYS.Fuels_And_Lubricants_Handling_And_Storage.SHIPFUELSYS.TANKCOMP09\CoG_Z_fuel\\MeOH</f>
        <v>1.8</v>
      </c>
      <c r="L7">
        <f>SHP.AUX_SYS.Fuels_And_Lubricants_Handling_And_Storage.SHIPFUELSYS.TANKCOMP10\CoG_Z_fuel\\MeOH</f>
        <v>1.8</v>
      </c>
      <c r="P7">
        <f>SHP.AUX_SYS.Fuels_And_Lubricants_Handling_And_Storage.SHIPFUELSYS.TANKCOMP14\CoG_Z_fuel\\MeOH</f>
        <v>2</v>
      </c>
      <c r="Q7">
        <f>SHP.AUX_SYS.Fuels_And_Lubricants_Handling_And_Storage.SHIPFUELSYS.TANKCOMP15\CoG_Z_fuel\\MeOH</f>
        <v>2.1</v>
      </c>
      <c r="W7">
        <f>SHP.AUX_SYS.Fuels_And_Lubricants_Handling_And_Storage.SHIPFUELSYS.TANKCOMP21\CoG_Z_fuel\\MeOH</f>
        <v>1.8</v>
      </c>
      <c r="X7">
        <f>SHP.AUX_SYS.Fuels_And_Lubricants_Handling_And_Storage.SHIPFUELSYS.TANKCOMP22\CoG_Z_fuel\\MeOH</f>
        <v>1.8</v>
      </c>
      <c r="Z7">
        <f>SHP.AUX_SYS.Fuels_And_Lubricants_Handling_And_Storage.SHIPFUELSYS.TANKCOMP24\CoG_Z_fuel\\MeOH</f>
        <v>1.6</v>
      </c>
      <c r="AA7">
        <f>SHP.AUX_SYS.Fuels_And_Lubricants_Handling_And_Storage.SHIPFUELSYS.TANKCOMP25\CoG_Z_fuel\\MeOH</f>
        <v>1.8</v>
      </c>
      <c r="AB7">
        <f>SHP.AUX_SYS.Fuels_And_Lubricants_Handling_And_Storage.SHIPFUELSYS.TANKCOMP26\CoG_Z_fuel\\MeOH</f>
        <v>1.8</v>
      </c>
      <c r="AC7">
        <f>SHP.AUX_SYS.Fuels_And_Lubricants_Handling_And_Storage.SHIPFUELSYS.TANKCOMP27\CoG_Z_fuel\\MeOH</f>
        <v>3.6</v>
      </c>
      <c r="AD7">
        <f>SHP.AUX_SYS.Fuels_And_Lubricants_Handling_And_Storage.SHIPFUELSYS.TANKCOMP28\CoG_Z_fuel\\MeOH</f>
        <v>3.6</v>
      </c>
      <c r="AG7">
        <f>SHP.AUX_SYS.Fuels_And_Lubricants_Handling_And_Storage.SHIPFUELSYS.TANKCOMP31\CoG_Z_fuel\\MeOH</f>
        <v>1.8</v>
      </c>
      <c r="AH7">
        <f>SHP.AUX_SYS.Fuels_And_Lubricants_Handling_And_Storage.SHIPFUELSYS.TANKCOMP32\CoG_Z_fuel\\MeOH</f>
        <v>1.8</v>
      </c>
    </row>
    <row r="8" spans="1:34" x14ac:dyDescent="0.3">
      <c r="B8" t="s">
        <v>770</v>
      </c>
      <c r="F8">
        <f>IF(F9=0, F7, ((F13+F14+F15)*F4*F7*1000+F5*2.8)/F9)</f>
        <v>1.8465872156013003</v>
      </c>
      <c r="G8">
        <f t="shared" ref="G8:AH8" si="0">IF(G9=0, G7, ((G13+G14+G15)*G4*G7*1000+G5*2.8)/G9)</f>
        <v>1.8465872156013003</v>
      </c>
      <c r="H8">
        <f t="shared" si="0"/>
        <v>0</v>
      </c>
      <c r="I8">
        <f t="shared" si="0"/>
        <v>0</v>
      </c>
      <c r="J8">
        <f t="shared" si="0"/>
        <v>0</v>
      </c>
      <c r="K8">
        <f t="shared" si="0"/>
        <v>1.8753064798598951</v>
      </c>
      <c r="L8">
        <f t="shared" si="0"/>
        <v>1.8514970059880238</v>
      </c>
      <c r="M8">
        <f t="shared" si="0"/>
        <v>0</v>
      </c>
      <c r="N8">
        <f t="shared" si="0"/>
        <v>0</v>
      </c>
      <c r="O8">
        <f t="shared" si="0"/>
        <v>0</v>
      </c>
      <c r="P8">
        <f t="shared" si="0"/>
        <v>2</v>
      </c>
      <c r="Q8">
        <f t="shared" si="0"/>
        <v>2.0999999999999996</v>
      </c>
      <c r="R8">
        <f t="shared" si="0"/>
        <v>0</v>
      </c>
      <c r="S8">
        <f t="shared" si="0"/>
        <v>0</v>
      </c>
      <c r="T8">
        <f t="shared" si="0"/>
        <v>0</v>
      </c>
      <c r="U8">
        <f t="shared" si="0"/>
        <v>0</v>
      </c>
      <c r="V8">
        <f t="shared" si="0"/>
        <v>0</v>
      </c>
      <c r="W8">
        <f t="shared" si="0"/>
        <v>1.8</v>
      </c>
      <c r="X8">
        <f t="shared" si="0"/>
        <v>1.8</v>
      </c>
      <c r="Y8">
        <f t="shared" si="0"/>
        <v>0</v>
      </c>
      <c r="Z8">
        <f t="shared" si="0"/>
        <v>1.5999999999999999</v>
      </c>
      <c r="AA8">
        <f t="shared" si="0"/>
        <v>1.8</v>
      </c>
      <c r="AB8">
        <f t="shared" si="0"/>
        <v>1.8</v>
      </c>
      <c r="AC8">
        <f t="shared" si="0"/>
        <v>3.6</v>
      </c>
      <c r="AD8">
        <f t="shared" si="0"/>
        <v>3.6</v>
      </c>
      <c r="AE8">
        <f t="shared" si="0"/>
        <v>0</v>
      </c>
      <c r="AF8">
        <f t="shared" si="0"/>
        <v>0</v>
      </c>
      <c r="AG8">
        <f t="shared" si="0"/>
        <v>1.9400651465798047</v>
      </c>
      <c r="AH8">
        <f t="shared" si="0"/>
        <v>1.8</v>
      </c>
    </row>
    <row r="9" spans="1:34" x14ac:dyDescent="0.3">
      <c r="B9" t="s">
        <v>366</v>
      </c>
      <c r="F9">
        <f>(F13+F14+F15)*F4*1000+F5</f>
        <v>32197.674418604653</v>
      </c>
      <c r="G9">
        <f t="shared" ref="G9:AH9" si="1">(G13+G14+G15)*G4*1000+G5</f>
        <v>32197.674418604653</v>
      </c>
      <c r="H9">
        <f t="shared" si="1"/>
        <v>0</v>
      </c>
      <c r="I9">
        <f t="shared" si="1"/>
        <v>0</v>
      </c>
      <c r="J9">
        <f t="shared" si="1"/>
        <v>0</v>
      </c>
      <c r="K9">
        <f t="shared" si="1"/>
        <v>19918.60465116279</v>
      </c>
      <c r="L9">
        <f t="shared" si="1"/>
        <v>29127.906976744187</v>
      </c>
      <c r="M9">
        <f t="shared" si="1"/>
        <v>0</v>
      </c>
      <c r="N9">
        <f t="shared" si="1"/>
        <v>0</v>
      </c>
      <c r="O9">
        <f t="shared" si="1"/>
        <v>0</v>
      </c>
      <c r="P9">
        <f t="shared" si="1"/>
        <v>0</v>
      </c>
      <c r="Q9">
        <f t="shared" si="1"/>
        <v>30749.999999999996</v>
      </c>
      <c r="R9">
        <f t="shared" si="1"/>
        <v>0</v>
      </c>
      <c r="S9">
        <f t="shared" si="1"/>
        <v>0</v>
      </c>
      <c r="T9">
        <f t="shared" si="1"/>
        <v>0</v>
      </c>
      <c r="U9">
        <f t="shared" si="1"/>
        <v>0</v>
      </c>
      <c r="V9">
        <f t="shared" si="1"/>
        <v>0</v>
      </c>
      <c r="W9">
        <f t="shared" si="1"/>
        <v>13350</v>
      </c>
      <c r="X9">
        <f t="shared" si="1"/>
        <v>13350</v>
      </c>
      <c r="Y9">
        <f t="shared" si="1"/>
        <v>0</v>
      </c>
      <c r="Z9">
        <f t="shared" si="1"/>
        <v>31150.000000000004</v>
      </c>
      <c r="AA9">
        <f t="shared" si="1"/>
        <v>26700</v>
      </c>
      <c r="AB9">
        <f t="shared" si="1"/>
        <v>26700</v>
      </c>
      <c r="AC9">
        <f t="shared" si="1"/>
        <v>4450</v>
      </c>
      <c r="AD9">
        <f t="shared" si="1"/>
        <v>4450</v>
      </c>
      <c r="AE9">
        <f t="shared" si="1"/>
        <v>0</v>
      </c>
      <c r="AF9">
        <f t="shared" si="1"/>
        <v>0</v>
      </c>
      <c r="AG9">
        <f t="shared" si="1"/>
        <v>10709.302325581395</v>
      </c>
      <c r="AH9">
        <f t="shared" si="1"/>
        <v>5125</v>
      </c>
    </row>
    <row r="11" spans="1:34" x14ac:dyDescent="0.3">
      <c r="B11" t="s">
        <v>799</v>
      </c>
      <c r="F11">
        <f>IF(F13&lt;&gt;0,1,0)</f>
        <v>1</v>
      </c>
      <c r="G11">
        <f t="shared" ref="G11:AH11" si="2">IF(G13&lt;&gt;0,1,0)</f>
        <v>1</v>
      </c>
      <c r="H11">
        <f t="shared" si="2"/>
        <v>0</v>
      </c>
      <c r="I11">
        <f t="shared" si="2"/>
        <v>0</v>
      </c>
      <c r="J11">
        <f t="shared" si="2"/>
        <v>0</v>
      </c>
      <c r="K11">
        <f t="shared" si="2"/>
        <v>1</v>
      </c>
      <c r="L11">
        <f t="shared" si="2"/>
        <v>1</v>
      </c>
      <c r="M11">
        <f t="shared" si="2"/>
        <v>0</v>
      </c>
      <c r="N11">
        <f t="shared" si="2"/>
        <v>0</v>
      </c>
      <c r="O11">
        <f t="shared" si="2"/>
        <v>0</v>
      </c>
      <c r="P11">
        <f t="shared" si="2"/>
        <v>0</v>
      </c>
      <c r="Q11">
        <f t="shared" si="2"/>
        <v>0</v>
      </c>
      <c r="R11">
        <f t="shared" si="2"/>
        <v>0</v>
      </c>
      <c r="S11">
        <f t="shared" si="2"/>
        <v>0</v>
      </c>
      <c r="T11">
        <f t="shared" si="2"/>
        <v>0</v>
      </c>
      <c r="U11">
        <f t="shared" si="2"/>
        <v>0</v>
      </c>
      <c r="V11">
        <f t="shared" si="2"/>
        <v>0</v>
      </c>
      <c r="W11">
        <f t="shared" si="2"/>
        <v>0</v>
      </c>
      <c r="X11">
        <f t="shared" si="2"/>
        <v>0</v>
      </c>
      <c r="Y11">
        <f t="shared" si="2"/>
        <v>0</v>
      </c>
      <c r="Z11">
        <f t="shared" si="2"/>
        <v>0</v>
      </c>
      <c r="AA11">
        <f t="shared" si="2"/>
        <v>0</v>
      </c>
      <c r="AB11">
        <f t="shared" si="2"/>
        <v>0</v>
      </c>
      <c r="AC11">
        <f t="shared" si="2"/>
        <v>0</v>
      </c>
      <c r="AD11">
        <f t="shared" si="2"/>
        <v>0</v>
      </c>
      <c r="AE11">
        <f t="shared" si="2"/>
        <v>0</v>
      </c>
      <c r="AF11">
        <f t="shared" si="2"/>
        <v>0</v>
      </c>
      <c r="AG11">
        <f t="shared" si="2"/>
        <v>1</v>
      </c>
      <c r="AH11">
        <f t="shared" si="2"/>
        <v>0</v>
      </c>
    </row>
    <row r="13" spans="1:34" x14ac:dyDescent="0.3">
      <c r="B13" t="s">
        <v>367</v>
      </c>
      <c r="F13">
        <f>IF(F4=MeOH.ρ,'Calculations - tank arrangement'!F3/(1+F6/100),0)</f>
        <v>38.759689922480618</v>
      </c>
      <c r="G13">
        <f>IF(G4=MeOH.ρ,'Calculations - tank arrangement'!G3/(1+G6/100),0)</f>
        <v>38.759689922480618</v>
      </c>
      <c r="H13">
        <f>IF(H4=MeOH.ρ,'Calculations - tank arrangement'!H3/(1+H6/100),0)</f>
        <v>0</v>
      </c>
      <c r="I13">
        <f>IF(I4=MeOH.ρ,'Calculations - tank arrangement'!I3/(1+I6/100),0)</f>
        <v>0</v>
      </c>
      <c r="J13">
        <f>IF(J4=MeOH.ρ,'Calculations - tank arrangement'!J3/(1+J6/100),0)</f>
        <v>0</v>
      </c>
      <c r="K13">
        <f>IF(K4=MeOH.ρ,'Calculations - tank arrangement'!K3/(1+K6/100),0)</f>
        <v>23.255813953488371</v>
      </c>
      <c r="L13">
        <f>IF(L4=MeOH.ρ,'Calculations - tank arrangement'!L3/(1+L6/100),0)</f>
        <v>34.883720930232556</v>
      </c>
      <c r="M13">
        <f>IF(M4=MeOH.ρ,'Calculations - tank arrangement'!M3/(1+M6/100),0)</f>
        <v>0</v>
      </c>
      <c r="N13">
        <f>IF(N4=MeOH.ρ,'Calculations - tank arrangement'!N3/(1+N6/100),0)</f>
        <v>0</v>
      </c>
      <c r="O13">
        <f>IF(O4=MeOH.ρ,'Calculations - tank arrangement'!O3/(1+O6/100),0)</f>
        <v>0</v>
      </c>
      <c r="P13">
        <f>IF(P4=MeOH.ρ,'Calculations - tank arrangement'!P3/(1+P6/100),0)</f>
        <v>0</v>
      </c>
      <c r="Q13">
        <f>IF(Q4=MeOH.ρ,'Calculations - tank arrangement'!Q3/(1+Q6/100),0)</f>
        <v>0</v>
      </c>
      <c r="R13">
        <f>IF(R4=MeOH.ρ,'Calculations - tank arrangement'!R3/(1+R6/100),0)</f>
        <v>0</v>
      </c>
      <c r="S13">
        <f>IF(S4=MeOH.ρ,'Calculations - tank arrangement'!S3/(1+S6/100),0)</f>
        <v>0</v>
      </c>
      <c r="T13">
        <f>IF(T4=MeOH.ρ,'Calculations - tank arrangement'!T3/(1+T6/100),0)</f>
        <v>0</v>
      </c>
      <c r="U13">
        <f>IF(U4=MeOH.ρ,'Calculations - tank arrangement'!U3/(1+U6/100),0)</f>
        <v>0</v>
      </c>
      <c r="V13">
        <f>IF(V4=MeOH.ρ,'Calculations - tank arrangement'!V3/(1+V6/100),0)</f>
        <v>0</v>
      </c>
      <c r="W13">
        <f>IF(W4=MeOH.ρ,'Calculations - tank arrangement'!W3/(1+W6/100),0)</f>
        <v>0</v>
      </c>
      <c r="X13">
        <f>IF(X4=MeOH.ρ,'Calculations - tank arrangement'!X3/(1+X6/100),0)</f>
        <v>0</v>
      </c>
      <c r="Y13">
        <f>IF(Y4=MeOH.ρ,'Calculations - tank arrangement'!Y3/(1+Y6/100),0)</f>
        <v>0</v>
      </c>
      <c r="Z13">
        <f>IF(Z4=MeOH.ρ,'Calculations - tank arrangement'!Z3/(1+Z6/100),0)</f>
        <v>0</v>
      </c>
      <c r="AA13">
        <f>IF(AA4=MeOH.ρ,'Calculations - tank arrangement'!AA3/(1+AA6/100),0)</f>
        <v>0</v>
      </c>
      <c r="AB13">
        <f>IF(AB4=MeOH.ρ,'Calculations - tank arrangement'!AB3/(1+AB6/100),0)</f>
        <v>0</v>
      </c>
      <c r="AC13">
        <f>IF(AC4=MeOH.ρ,'Calculations - tank arrangement'!AC3/(1+AC6/100),0)</f>
        <v>0</v>
      </c>
      <c r="AD13">
        <f>IF(AD4=MeOH.ρ,'Calculations - tank arrangement'!AD3/(1+AD6/100),0)</f>
        <v>0</v>
      </c>
      <c r="AE13">
        <f>IF(AE4=MeOH.ρ,'Calculations - tank arrangement'!AE3/(1+AE6/100),0)</f>
        <v>0</v>
      </c>
      <c r="AF13">
        <f>IF(AF4=MeOH.ρ,'Calculations - tank arrangement'!AF3/(1+AF6/100),0)</f>
        <v>0</v>
      </c>
      <c r="AG13">
        <f>IF(AG4=MeOH.ρ,'Calculations - tank arrangement'!AG3/(1+AG6/100),0)</f>
        <v>11.627906976744185</v>
      </c>
      <c r="AH13">
        <f>IF(AH4=MeOH.ρ,'Calculations - tank arrangement'!AH3/(1+AH6/100),0)</f>
        <v>0</v>
      </c>
    </row>
    <row r="14" spans="1:34" x14ac:dyDescent="0.3">
      <c r="B14" t="s">
        <v>368</v>
      </c>
      <c r="F14">
        <f>IF(F4=MGO.ρ,'Calculations - tank arrangement'!F3,0)</f>
        <v>0</v>
      </c>
      <c r="G14">
        <f>IF(G4=MGO.ρ,'Calculations - tank arrangement'!G3,0)</f>
        <v>0</v>
      </c>
      <c r="K14">
        <f>IF(K4=MGO.ρ,'Calculations - tank arrangement'!K3,0)</f>
        <v>0</v>
      </c>
      <c r="L14">
        <f>IF(L4=MGO.ρ,'Calculations - tank arrangement'!L3,0)</f>
        <v>0</v>
      </c>
      <c r="M14">
        <f>IF(M4=MGO.ρ,'Calculations - tank arrangement'!M3,0)</f>
        <v>0</v>
      </c>
      <c r="N14">
        <f>IF(N4=MGO.ρ,'Calculations - tank arrangement'!N3,0)</f>
        <v>0</v>
      </c>
      <c r="O14">
        <f>IF(O4=MGO.ρ,'Calculations - tank arrangement'!O3,0)</f>
        <v>0</v>
      </c>
      <c r="P14">
        <f>IF(P4=MGO.ρ,'Calculations - tank arrangement'!P3,0)</f>
        <v>0</v>
      </c>
      <c r="Q14">
        <f>IF(Q4=MGO.ρ,'Calculations - tank arrangement'!Q3,0)</f>
        <v>0</v>
      </c>
      <c r="W14">
        <f>IF(W4=MGO.ρ,'Calculations - tank arrangement'!W3,0)</f>
        <v>15</v>
      </c>
      <c r="X14">
        <f>IF(X4=MGO.ρ,'Calculations - tank arrangement'!X3,0)</f>
        <v>15</v>
      </c>
      <c r="Z14">
        <f>IF(Z4=MGO.ρ,'Calculations - tank arrangement'!Z3,0)</f>
        <v>35</v>
      </c>
      <c r="AA14">
        <f>IF(AA4=MGO.ρ,'Calculations - tank arrangement'!AA3,0)</f>
        <v>30</v>
      </c>
      <c r="AB14">
        <f>IF(AB4=MGO.ρ,'Calculations - tank arrangement'!AB3,0)</f>
        <v>30</v>
      </c>
      <c r="AC14">
        <f>IF(AC4=MGO.ρ,'Calculations - tank arrangement'!AC3,0)</f>
        <v>5</v>
      </c>
      <c r="AD14">
        <f>IF(AD4=MGO.ρ,'Calculations - tank arrangement'!AD3,0)</f>
        <v>5</v>
      </c>
      <c r="AG14">
        <f>IF(AG4=MGO.ρ,'Calculations - tank arrangement'!AG3,0)</f>
        <v>0</v>
      </c>
      <c r="AH14">
        <f>IF(AH4=MGO.ρ,'Calculations - tank arrangement'!AH3,0)</f>
        <v>0</v>
      </c>
    </row>
    <row r="15" spans="1:34" x14ac:dyDescent="0.3">
      <c r="B15" t="s">
        <v>985</v>
      </c>
      <c r="F15">
        <f>IF(F4=BW.ρ,'Calculations - tank arrangement'!F3,0)</f>
        <v>0</v>
      </c>
      <c r="G15">
        <f>IF(G4=BW.ρ,'Calculations - tank arrangement'!G3,0)</f>
        <v>0</v>
      </c>
      <c r="H15">
        <f>IF(H4=BW.ρ,'Calculations - tank arrangement'!H3,0)</f>
        <v>0</v>
      </c>
      <c r="I15">
        <f>IF(I4=BW.ρ,'Calculations - tank arrangement'!I3,0)</f>
        <v>0</v>
      </c>
      <c r="J15">
        <f>IF(J4=BW.ρ,'Calculations - tank arrangement'!J3,0)</f>
        <v>0</v>
      </c>
      <c r="K15">
        <f>IF(K4=BW.ρ,'Calculations - tank arrangement'!K3,0)</f>
        <v>0</v>
      </c>
      <c r="L15">
        <f>IF(L4=BW.ρ,'Calculations - tank arrangement'!L3,0)</f>
        <v>0</v>
      </c>
      <c r="M15">
        <f>IF(M4=BW.ρ,'Calculations - tank arrangement'!M3,0)</f>
        <v>0</v>
      </c>
      <c r="N15">
        <f>IF(N4=BW.ρ,'Calculations - tank arrangement'!N3,0)</f>
        <v>0</v>
      </c>
      <c r="O15">
        <f>IF(O4=BW.ρ,'Calculations - tank arrangement'!O3,0)</f>
        <v>0</v>
      </c>
      <c r="P15">
        <f>IF(P4=BW.ρ,'Calculations - tank arrangement'!P3,0)</f>
        <v>0</v>
      </c>
      <c r="Q15">
        <f>IF(Q4=BW.ρ,'Calculations - tank arrangement'!Q3,0)</f>
        <v>30</v>
      </c>
      <c r="R15">
        <f>IF(R4=BW.ρ,'Calculations - tank arrangement'!R3,0)</f>
        <v>0</v>
      </c>
      <c r="S15">
        <f>IF(S4=BW.ρ,'Calculations - tank arrangement'!S3,0)</f>
        <v>0</v>
      </c>
      <c r="T15">
        <f>IF(T4=BW.ρ,'Calculations - tank arrangement'!T3,0)</f>
        <v>0</v>
      </c>
      <c r="U15">
        <f>IF(U4=BW.ρ,'Calculations - tank arrangement'!U3,0)</f>
        <v>0</v>
      </c>
      <c r="V15">
        <f>IF(V4=BW.ρ,'Calculations - tank arrangement'!V3,0)</f>
        <v>0</v>
      </c>
      <c r="W15">
        <f>IF(W4=BW.ρ,'Calculations - tank arrangement'!W3,0)</f>
        <v>0</v>
      </c>
      <c r="X15">
        <f>IF(X4=BW.ρ,'Calculations - tank arrangement'!X3,0)</f>
        <v>0</v>
      </c>
      <c r="Y15">
        <f>IF(Y4=BW.ρ,'Calculations - tank arrangement'!Y3,0)</f>
        <v>0</v>
      </c>
      <c r="Z15">
        <f>IF(Z4=BW.ρ,'Calculations - tank arrangement'!Z3,0)</f>
        <v>0</v>
      </c>
      <c r="AA15">
        <f>IF(AA4=BW.ρ,'Calculations - tank arrangement'!AA3,0)</f>
        <v>0</v>
      </c>
      <c r="AB15">
        <f>IF(AB4=BW.ρ,'Calculations - tank arrangement'!AB3,0)</f>
        <v>0</v>
      </c>
      <c r="AC15">
        <f>IF(AC4=BW.ρ,'Calculations - tank arrangement'!AC3,0)</f>
        <v>0</v>
      </c>
      <c r="AD15">
        <f>IF(AD4=BW.ρ,'Calculations - tank arrangement'!AD3,0)</f>
        <v>0</v>
      </c>
      <c r="AE15">
        <f>IF(AE4=BW.ρ,'Calculations - tank arrangement'!AE3,0)</f>
        <v>0</v>
      </c>
      <c r="AF15">
        <f>IF(AF4=BW.ρ,'Calculations - tank arrangement'!AF3,0)</f>
        <v>0</v>
      </c>
      <c r="AG15">
        <f>IF(AG4=BW.ρ,'Calculations - tank arrangement'!AG3,0)</f>
        <v>0</v>
      </c>
      <c r="AH15">
        <f>IF(AH4=BW.ρ,'Calculations - tank arrangement'!AH3,0)</f>
        <v>5</v>
      </c>
    </row>
    <row r="17" spans="1:34" x14ac:dyDescent="0.3">
      <c r="A17" t="s">
        <v>374</v>
      </c>
      <c r="B17">
        <f>SUM(F13:AH13)</f>
        <v>147.28682170542635</v>
      </c>
      <c r="G17" t="s">
        <v>800</v>
      </c>
      <c r="L17">
        <f>IF(SUM(F11:AH11)&lt;&gt;0,SUM(F11:AH11),"")</f>
        <v>5</v>
      </c>
    </row>
    <row r="18" spans="1:34" x14ac:dyDescent="0.3">
      <c r="A18" t="s">
        <v>375</v>
      </c>
      <c r="B18">
        <f>SUM(F14:AH14)</f>
        <v>135</v>
      </c>
    </row>
    <row r="20" spans="1:34" x14ac:dyDescent="0.3">
      <c r="AB20" t="s">
        <v>801</v>
      </c>
    </row>
    <row r="21" spans="1:34" ht="18" x14ac:dyDescent="0.35">
      <c r="A21" s="3" t="s">
        <v>370</v>
      </c>
    </row>
    <row r="22" spans="1:34" x14ac:dyDescent="0.3">
      <c r="B22" t="s">
        <v>373</v>
      </c>
      <c r="C22">
        <v>1</v>
      </c>
      <c r="D22">
        <v>2</v>
      </c>
      <c r="E22">
        <v>3</v>
      </c>
      <c r="F22">
        <v>4</v>
      </c>
      <c r="G22">
        <v>5</v>
      </c>
      <c r="H22">
        <v>6</v>
      </c>
      <c r="I22">
        <v>7</v>
      </c>
      <c r="J22">
        <v>8</v>
      </c>
      <c r="K22" s="6">
        <v>9</v>
      </c>
      <c r="L22" s="6">
        <v>10</v>
      </c>
      <c r="M22" s="6">
        <v>11</v>
      </c>
      <c r="N22" s="6">
        <v>12</v>
      </c>
      <c r="O22" s="6">
        <v>13</v>
      </c>
      <c r="P22" s="6">
        <v>14</v>
      </c>
      <c r="Q22" s="6">
        <v>15</v>
      </c>
      <c r="R22">
        <v>16</v>
      </c>
      <c r="S22">
        <v>17</v>
      </c>
      <c r="T22">
        <v>18</v>
      </c>
      <c r="U22">
        <v>19</v>
      </c>
      <c r="V22">
        <v>20</v>
      </c>
      <c r="W22">
        <v>21</v>
      </c>
      <c r="X22">
        <v>22</v>
      </c>
      <c r="Y22">
        <v>23</v>
      </c>
      <c r="Z22">
        <v>24</v>
      </c>
      <c r="AA22">
        <v>25</v>
      </c>
      <c r="AB22">
        <v>26</v>
      </c>
      <c r="AC22">
        <v>27</v>
      </c>
      <c r="AD22">
        <v>28</v>
      </c>
      <c r="AE22">
        <v>29</v>
      </c>
      <c r="AF22">
        <v>30</v>
      </c>
      <c r="AG22" s="6">
        <v>31</v>
      </c>
      <c r="AH22">
        <v>32</v>
      </c>
    </row>
    <row r="23" spans="1:34" x14ac:dyDescent="0.3">
      <c r="B23" t="s">
        <v>364</v>
      </c>
      <c r="F23">
        <f>TANKCOMP04.V</f>
        <v>50</v>
      </c>
      <c r="G23">
        <f>TANKCOMP05.V</f>
        <v>50</v>
      </c>
      <c r="K23">
        <f>TANKCOMP09.V</f>
        <v>30</v>
      </c>
      <c r="L23">
        <f>TANKCOMP10.V</f>
        <v>45</v>
      </c>
      <c r="P23">
        <f>TANKCOMP14.V</f>
        <v>30</v>
      </c>
      <c r="Q23">
        <f>TANKCOMP15.V</f>
        <v>30</v>
      </c>
      <c r="W23">
        <f>TANKCOMP21.V</f>
        <v>15</v>
      </c>
      <c r="X23">
        <f>TANKCOMP22.V</f>
        <v>15</v>
      </c>
      <c r="Z23">
        <f>TANKCOMP24.V</f>
        <v>35</v>
      </c>
      <c r="AA23">
        <f>TANKCOMP25.V</f>
        <v>30</v>
      </c>
      <c r="AB23">
        <f>TANKCOMP26.V</f>
        <v>30</v>
      </c>
      <c r="AC23">
        <f>TANKCOMP27.V</f>
        <v>5</v>
      </c>
      <c r="AD23">
        <f>TANKCOMP28.V</f>
        <v>5</v>
      </c>
      <c r="AG23">
        <f>TANKCOMP31.V</f>
        <v>15</v>
      </c>
      <c r="AH23">
        <f>TANKCOMP32.V</f>
        <v>5</v>
      </c>
    </row>
    <row r="24" spans="1:34" x14ac:dyDescent="0.3">
      <c r="B24" t="s">
        <v>365</v>
      </c>
      <c r="F24" cm="1">
        <f t="array" ref="F24">IF(ISERROR(SHP.AUX_SYS.Fuels_And_Lubricants_Handling_And_Storage.SHIPFUELSYS.TANKCOMP04.MGO\ρ\\MGO), 0, SHP.AUX_SYS.Fuels_And_Lubricants_Handling_And_Storage.SHIPFUELSYS.TANKCOMP04.MGO\ρ\\MGO)+IF(ISERROR(SHP.AUX_SYS.Fuels_And_Lubricants_Handling_And_Storage.SHIPFUELSYS.TANKCOMP04.MeOH\ρ\\MGO), 0, SHP.AUX_SYS.Fuels_And_Lubricants_Handling_And_Storage.SHIPFUELSYS.TANKCOMP04.MeOH\ρ\\MGO)+IF(ISERROR(SHP.AUX_SYS.Fuels_And_Lubricants_Handling_And_Storage.SHIPFUELSYS.TANKCOMP04.BW\ρ\\MGO), 0, SHP.AUX_SYS.Fuels_And_Lubricants_Handling_And_Storage.SHIPFUELSYS.TANKCOMP04.BW\ρ\\MGO)</f>
        <v>0.89</v>
      </c>
      <c r="G24" cm="1">
        <f t="array" ref="G24">IF(ISERROR(SHP.AUX_SYS.Fuels_And_Lubricants_Handling_And_Storage.SHIPFUELSYS.TANKCOMP05.MGO\ρ\\MGO), 0, SHP.AUX_SYS.Fuels_And_Lubricants_Handling_And_Storage.SHIPFUELSYS.TANKCOMP05.MGO\ρ\\MGO)+IF(ISERROR(SHP.AUX_SYS.Fuels_And_Lubricants_Handling_And_Storage.SHIPFUELSYS.TANKCOMP05.MeOH\ρ\\MGO), 0, SHP.AUX_SYS.Fuels_And_Lubricants_Handling_And_Storage.SHIPFUELSYS.TANKCOMP05.MeOH\ρ\\MGO)+IF(ISERROR(SHP.AUX_SYS.Fuels_And_Lubricants_Handling_And_Storage.SHIPFUELSYS.TANKCOMP05.BW\ρ\\MGO), 0, SHP.AUX_SYS.Fuels_And_Lubricants_Handling_And_Storage.SHIPFUELSYS.TANKCOMP05.BW\ρ\\MGO)</f>
        <v>0.89</v>
      </c>
      <c r="K24" cm="1">
        <f t="array" ref="K24">IF(ISERROR(SHP.AUX_SYS.Fuels_And_Lubricants_Handling_And_Storage.SHIPFUELSYS.TANKCOMP09.MGO\ρ\\MGO), 0, SHP.AUX_SYS.Fuels_And_Lubricants_Handling_And_Storage.SHIPFUELSYS.TANKCOMP09.MGO\ρ\\MGO)+IF(ISERROR(SHP.AUX_SYS.Fuels_And_Lubricants_Handling_And_Storage.SHIPFUELSYS.TANKCOMP09.MeOH\ρ\\MGO), 0, SHP.AUX_SYS.Fuels_And_Lubricants_Handling_And_Storage.SHIPFUELSYS.TANKCOMP09.MeOH\ρ\\MGO)+IF(ISERROR(SHP.AUX_SYS.Fuels_And_Lubricants_Handling_And_Storage.SHIPFUELSYS.TANKCOMP09.BW\ρ\\MGO), 0, SHP.AUX_SYS.Fuels_And_Lubricants_Handling_And_Storage.SHIPFUELSYS.TANKCOMP09.BW\ρ\\MGO)</f>
        <v>0</v>
      </c>
      <c r="L24" cm="1">
        <f t="array" ref="L24">IF(ISERROR(SHP.AUX_SYS.Fuels_And_Lubricants_Handling_And_Storage.SHIPFUELSYS.TANKCOMP10.MGO\ρ\\MGO), 0, SHP.AUX_SYS.Fuels_And_Lubricants_Handling_And_Storage.SHIPFUELSYS.TANKCOMP10.MGO\ρ\\MGO)+IF(ISERROR(SHP.AUX_SYS.Fuels_And_Lubricants_Handling_And_Storage.SHIPFUELSYS.TANKCOMP10.MeOH\ρ\\MGO), 0, SHP.AUX_SYS.Fuels_And_Lubricants_Handling_And_Storage.SHIPFUELSYS.TANKCOMP10.MeOH\ρ\\MGO)+IF(ISERROR(SHP.AUX_SYS.Fuels_And_Lubricants_Handling_And_Storage.SHIPFUELSYS.TANKCOMP10.BW\ρ\\MGO), 0, SHP.AUX_SYS.Fuels_And_Lubricants_Handling_And_Storage.SHIPFUELSYS.TANKCOMP10.BW\ρ\\MGO)</f>
        <v>0</v>
      </c>
      <c r="P24" cm="1">
        <f t="array" ref="P24">IF(ISERROR(SHP.AUX_SYS.Fuels_And_Lubricants_Handling_And_Storage.SHIPFUELSYS.TANKCOMP14.MGO\ρ\\MGO), 0, SHP.AUX_SYS.Fuels_And_Lubricants_Handling_And_Storage.SHIPFUELSYS.TANKCOMP14.MGO\ρ\\MGO)+IF(ISERROR(SHP.AUX_SYS.Fuels_And_Lubricants_Handling_And_Storage.SHIPFUELSYS.TANKCOMP14.MeOH\ρ\\MGO), 0, SHP.AUX_SYS.Fuels_And_Lubricants_Handling_And_Storage.SHIPFUELSYS.TANKCOMP14.MeOH\ρ\\MGO)+IF(ISERROR(SHP.AUX_SYS.Fuels_And_Lubricants_Handling_And_Storage.SHIPFUELSYS.TANKCOMP14.BW\ρ\\MGO), 0, SHP.AUX_SYS.Fuels_And_Lubricants_Handling_And_Storage.SHIPFUELSYS.TANKCOMP14.BW\ρ\\MGO)</f>
        <v>0.89</v>
      </c>
      <c r="Q24" cm="1">
        <f t="array" ref="Q24">IF(ISERROR(SHP.AUX_SYS.Fuels_And_Lubricants_Handling_And_Storage.SHIPFUELSYS.TANKCOMP15.MGO\ρ\\MGO), 0, SHP.AUX_SYS.Fuels_And_Lubricants_Handling_And_Storage.SHIPFUELSYS.TANKCOMP15.MGO\ρ\\MGO)+IF(ISERROR(SHP.AUX_SYS.Fuels_And_Lubricants_Handling_And_Storage.SHIPFUELSYS.TANKCOMP15.MeOH\ρ\\MGO), 0, SHP.AUX_SYS.Fuels_And_Lubricants_Handling_And_Storage.SHIPFUELSYS.TANKCOMP15.MeOH\ρ\\MGO)+IF(ISERROR(SHP.AUX_SYS.Fuels_And_Lubricants_Handling_And_Storage.SHIPFUELSYS.TANKCOMP15.BW\ρ\\MGO), 0, SHP.AUX_SYS.Fuels_And_Lubricants_Handling_And_Storage.SHIPFUELSYS.TANKCOMP15.BW\ρ\\MGO)</f>
        <v>0.89</v>
      </c>
      <c r="W24" cm="1">
        <f t="array" ref="W24">IF(ISERROR(SHP.AUX_SYS.Fuels_And_Lubricants_Handling_And_Storage.SHIPFUELSYS.TANKCOMP21.MGO\ρ\\MGO), 0, SHP.AUX_SYS.Fuels_And_Lubricants_Handling_And_Storage.SHIPFUELSYS.TANKCOMP21.MGO\ρ\\MGO)+IF(ISERROR(SHP.AUX_SYS.Fuels_And_Lubricants_Handling_And_Storage.SHIPFUELSYS.TANKCOMP21.MeOH\ρ\\MGO), 0, SHP.AUX_SYS.Fuels_And_Lubricants_Handling_And_Storage.SHIPFUELSYS.TANKCOMP21.MeOH\ρ\\MGO)+IF(ISERROR(SHP.AUX_SYS.Fuels_And_Lubricants_Handling_And_Storage.SHIPFUELSYS.TANKCOMP21.BW\ρ\\MGO), 0, SHP.AUX_SYS.Fuels_And_Lubricants_Handling_And_Storage.SHIPFUELSYS.TANKCOMP21.BW\ρ\\MGO)</f>
        <v>0.89</v>
      </c>
      <c r="X24" cm="1">
        <f t="array" ref="X24">IF(ISERROR(SHP.AUX_SYS.Fuels_And_Lubricants_Handling_And_Storage.SHIPFUELSYS.TANKCOMP22.MGO\ρ\\MGO), 0, SHP.AUX_SYS.Fuels_And_Lubricants_Handling_And_Storage.SHIPFUELSYS.TANKCOMP22.MGO\ρ\\MGO)+IF(ISERROR(SHP.AUX_SYS.Fuels_And_Lubricants_Handling_And_Storage.SHIPFUELSYS.TANKCOMP22.MeOH\ρ\\MGO), 0, SHP.AUX_SYS.Fuels_And_Lubricants_Handling_And_Storage.SHIPFUELSYS.TANKCOMP22.MeOH\ρ\\MGO)+IF(ISERROR(SHP.AUX_SYS.Fuels_And_Lubricants_Handling_And_Storage.SHIPFUELSYS.TANKCOMP22.BW\ρ\\MGO), 0, SHP.AUX_SYS.Fuels_And_Lubricants_Handling_And_Storage.SHIPFUELSYS.TANKCOMP22.BW\ρ\\MGO)</f>
        <v>0.89</v>
      </c>
      <c r="Z24" cm="1">
        <f t="array" ref="Z24">IF(ISERROR(SHP.AUX_SYS.Fuels_And_Lubricants_Handling_And_Storage.SHIPFUELSYS.TANKCOMP24.MGO\ρ\\MGO), 0, SHP.AUX_SYS.Fuels_And_Lubricants_Handling_And_Storage.SHIPFUELSYS.TANKCOMP24.MGO\ρ\\MGO)+IF(ISERROR(SHP.AUX_SYS.Fuels_And_Lubricants_Handling_And_Storage.SHIPFUELSYS.TANKCOMP24.MeOH\ρ\\MGO), 0, SHP.AUX_SYS.Fuels_And_Lubricants_Handling_And_Storage.SHIPFUELSYS.TANKCOMP24.MeOH\ρ\\MGO)+IF(ISERROR(SHP.AUX_SYS.Fuels_And_Lubricants_Handling_And_Storage.SHIPFUELSYS.TANKCOMP24.BW\ρ\\MGO), 0, SHP.AUX_SYS.Fuels_And_Lubricants_Handling_And_Storage.SHIPFUELSYS.TANKCOMP24.BW\ρ\\MGO)</f>
        <v>0.89</v>
      </c>
      <c r="AA24" cm="1">
        <f t="array" ref="AA24">IF(ISERROR(SHP.AUX_SYS.Fuels_And_Lubricants_Handling_And_Storage.SHIPFUELSYS.TANKCOMP25.MGO\ρ\\MGO), 0, SHP.AUX_SYS.Fuels_And_Lubricants_Handling_And_Storage.SHIPFUELSYS.TANKCOMP25.MGO\ρ\\MGO)+IF(ISERROR(SHP.AUX_SYS.Fuels_And_Lubricants_Handling_And_Storage.SHIPFUELSYS.TANKCOMP25.MeOH\ρ\\MGO), 0, SHP.AUX_SYS.Fuels_And_Lubricants_Handling_And_Storage.SHIPFUELSYS.TANKCOMP25.MeOH\ρ\\MGO)+IF(ISERROR(SHP.AUX_SYS.Fuels_And_Lubricants_Handling_And_Storage.SHIPFUELSYS.TANKCOMP25.BW\ρ\\MGO), 0, SHP.AUX_SYS.Fuels_And_Lubricants_Handling_And_Storage.SHIPFUELSYS.TANKCOMP25.BW\ρ\\MGO)</f>
        <v>0.89</v>
      </c>
      <c r="AB24" cm="1">
        <f t="array" ref="AB24">IF(ISERROR(SHP.AUX_SYS.Fuels_And_Lubricants_Handling_And_Storage.SHIPFUELSYS.TANKCOMP26.MGO\ρ\\MGO), 0, SHP.AUX_SYS.Fuels_And_Lubricants_Handling_And_Storage.SHIPFUELSYS.TANKCOMP26.MGO\ρ\\MGO)+IF(ISERROR(SHP.AUX_SYS.Fuels_And_Lubricants_Handling_And_Storage.SHIPFUELSYS.TANKCOMP26.MeOH\ρ\\MGO), 0, SHP.AUX_SYS.Fuels_And_Lubricants_Handling_And_Storage.SHIPFUELSYS.TANKCOMP26.MeOH\ρ\\MGO)+IF(ISERROR(SHP.AUX_SYS.Fuels_And_Lubricants_Handling_And_Storage.SHIPFUELSYS.TANKCOMP26.BW\ρ\\MGO), 0, SHP.AUX_SYS.Fuels_And_Lubricants_Handling_And_Storage.SHIPFUELSYS.TANKCOMP26.BW\ρ\\MGO)</f>
        <v>0.89</v>
      </c>
      <c r="AC24" cm="1">
        <f t="array" ref="AC24">IF(ISERROR(SHP.AUX_SYS.Fuels_And_Lubricants_Handling_And_Storage.SHIPFUELSYS.TANKCOMP27.MGO\ρ\\MGO), 0, SHP.AUX_SYS.Fuels_And_Lubricants_Handling_And_Storage.SHIPFUELSYS.TANKCOMP27.MGO\ρ\\MGO)+IF(ISERROR(SHP.AUX_SYS.Fuels_And_Lubricants_Handling_And_Storage.SHIPFUELSYS.TANKCOMP27.MeOH\ρ\\MGO), 0, SHP.AUX_SYS.Fuels_And_Lubricants_Handling_And_Storage.SHIPFUELSYS.TANKCOMP27.MeOH\ρ\\MGO)+IF(ISERROR(SHP.AUX_SYS.Fuels_And_Lubricants_Handling_And_Storage.SHIPFUELSYS.TANKCOMP27.BW\ρ\\MGO), 0, SHP.AUX_SYS.Fuels_And_Lubricants_Handling_And_Storage.SHIPFUELSYS.TANKCOMP27.BW\ρ\\MGO)</f>
        <v>0.89</v>
      </c>
      <c r="AD24" cm="1">
        <f t="array" ref="AD24">IF(ISERROR(SHP.AUX_SYS.Fuels_And_Lubricants_Handling_And_Storage.SHIPFUELSYS.TANKCOMP28.MGO\ρ\\MGO), 0, SHP.AUX_SYS.Fuels_And_Lubricants_Handling_And_Storage.SHIPFUELSYS.TANKCOMP28.MGO\ρ\\MGO)+IF(ISERROR(SHP.AUX_SYS.Fuels_And_Lubricants_Handling_And_Storage.SHIPFUELSYS.TANKCOMP28.MeOH\ρ\\MGO), 0, SHP.AUX_SYS.Fuels_And_Lubricants_Handling_And_Storage.SHIPFUELSYS.TANKCOMP28.MeOH\ρ\\MGO)+IF(ISERROR(SHP.AUX_SYS.Fuels_And_Lubricants_Handling_And_Storage.SHIPFUELSYS.TANKCOMP28.BW\ρ\\MGO), 0, SHP.AUX_SYS.Fuels_And_Lubricants_Handling_And_Storage.SHIPFUELSYS.TANKCOMP28.BW\ρ\\MGO)</f>
        <v>0.89</v>
      </c>
      <c r="AG24" cm="1">
        <f t="array" ref="AG24">IF(ISERROR(SHP.AUX_SYS.Fuels_And_Lubricants_Handling_And_Storage.SHIPFUELSYS.TANKCOMP31.MGO\ρ\\MGO), 0, SHP.AUX_SYS.Fuels_And_Lubricants_Handling_And_Storage.SHIPFUELSYS.TANKCOMP31.MGO\ρ\\MGO)+IF(ISERROR(SHP.AUX_SYS.Fuels_And_Lubricants_Handling_And_Storage.SHIPFUELSYS.TANKCOMP31.MeOH\ρ\\MGO), 0, SHP.AUX_SYS.Fuels_And_Lubricants_Handling_And_Storage.SHIPFUELSYS.TANKCOMP31.MeOH\ρ\\MGO)+IF(ISERROR(SHP.AUX_SYS.Fuels_And_Lubricants_Handling_And_Storage.SHIPFUELSYS.TANKCOMP31.BW\ρ\\MGO), 0, SHP.AUX_SYS.Fuels_And_Lubricants_Handling_And_Storage.SHIPFUELSYS.TANKCOMP31.BW\ρ\\MGO)</f>
        <v>0</v>
      </c>
      <c r="AH24" cm="1">
        <f t="array" ref="AH24">IF(ISERROR(SHP.AUX_SYS.Fuels_And_Lubricants_Handling_And_Storage.SHIPFUELSYS.TANKCOMP32.MGO\ρ\\MGO), 0, SHP.AUX_SYS.Fuels_And_Lubricants_Handling_And_Storage.SHIPFUELSYS.TANKCOMP32.MGO\ρ\\MGO)+IF(ISERROR(SHP.AUX_SYS.Fuels_And_Lubricants_Handling_And_Storage.SHIPFUELSYS.TANKCOMP32.MeOH\ρ\\MGO), 0, SHP.AUX_SYS.Fuels_And_Lubricants_Handling_And_Storage.SHIPFUELSYS.TANKCOMP32.MeOH\ρ\\MGO)+IF(ISERROR(SHP.AUX_SYS.Fuels_And_Lubricants_Handling_And_Storage.SHIPFUELSYS.TANKCOMP32.BW\ρ\\MGO), 0, SHP.AUX_SYS.Fuels_And_Lubricants_Handling_And_Storage.SHIPFUELSYS.TANKCOMP32.BW\ρ\\MGO)</f>
        <v>0.89</v>
      </c>
    </row>
    <row r="25" spans="1:34" x14ac:dyDescent="0.3">
      <c r="B25" t="s">
        <v>975</v>
      </c>
      <c r="F25" cm="1">
        <f t="array" ref="F25">IF(ISERROR(SHP.AUX_SYS.Fuels_And_Lubricants_Handling_And_Storage.SHIPFUELSYS.TANKCOMP04.MeOH\Coff_penal\\MGO), 0, MeOH.Coff_penal)</f>
        <v>0</v>
      </c>
      <c r="G25" cm="1">
        <f t="array" ref="G25">IF(ISERROR(SHP.AUX_SYS.Fuels_And_Lubricants_Handling_And_Storage.SHIPFUELSYS.TANKCOMP05.MeOH\Coff_penal\\MGO), 0, MeOH.Coff_penal)</f>
        <v>0</v>
      </c>
      <c r="K25" cm="1">
        <f t="array" ref="K25">IF(ISERROR(SHP.AUX_SYS.Fuels_And_Lubricants_Handling_And_Storage.SHIPFUELSYS.TANKCOMP09.MeOH\Coff_penal\\MGO), 0, MeOH.Coff_penal)</f>
        <v>0</v>
      </c>
      <c r="L25" cm="1">
        <f t="array" ref="L25">IF(ISERROR(SHP.AUX_SYS.Fuels_And_Lubricants_Handling_And_Storage.SHIPFUELSYS.TANKCOMP10.MeOH\Coff_penal\\MGO), 0, MeOH.Coff_penal)</f>
        <v>0</v>
      </c>
      <c r="P25" cm="1">
        <f t="array" ref="P25">IF(ISERROR(SHP.AUX_SYS.Fuels_And_Lubricants_Handling_And_Storage.SHIPFUELSYS.TANKCOMP14.MeOH\Coff_penal\\MGO), 0, MeOH.Coff_penal)</f>
        <v>0</v>
      </c>
      <c r="Q25" cm="1">
        <f t="array" ref="Q25">IF(ISERROR(SHP.AUX_SYS.Fuels_And_Lubricants_Handling_And_Storage.SHIPFUELSYS.TANKCOMP15.MeOH\Coff_penal\\MGO), 0, MeOH.Coff_penal)</f>
        <v>0</v>
      </c>
      <c r="W25" cm="1">
        <f t="array" ref="W25">IF(ISERROR(SHP.AUX_SYS.Fuels_And_Lubricants_Handling_And_Storage.SHIPFUELSYS.TANKCOMP21.MeOH\Coff_penal\\MGO), 0, MeOH.Coff_penal)</f>
        <v>0</v>
      </c>
      <c r="X25" cm="1">
        <f t="array" ref="X25">IF(ISERROR(SHP.AUX_SYS.Fuels_And_Lubricants_Handling_And_Storage.SHIPFUELSYS.TANKCOMP22.MeOH\Coff_penal\\MGO), 0, MeOH.Coff_penal)</f>
        <v>0</v>
      </c>
      <c r="Z25" cm="1">
        <f t="array" ref="Z25">IF(ISERROR(SHP.AUX_SYS.Fuels_And_Lubricants_Handling_And_Storage.SHIPFUELSYS.TANKCOMP24.MeOH\Coff_penal\\MGO), 0, MeOH.Coff_penal)</f>
        <v>0</v>
      </c>
      <c r="AA25" cm="1">
        <f t="array" ref="AA25">IF(ISERROR(SHP.AUX_SYS.Fuels_And_Lubricants_Handling_And_Storage.SHIPFUELSYS.TANKCOMP25.MeOH\Coff_penal\\MGO), 0, MeOH.Coff_penal)</f>
        <v>0</v>
      </c>
      <c r="AB25" cm="1">
        <f t="array" ref="AB25">IF(ISERROR(SHP.AUX_SYS.Fuels_And_Lubricants_Handling_And_Storage.SHIPFUELSYS.TANKCOMP26.MeOH\Coff_penal\\MGO), 0, MeOH.Coff_penal)</f>
        <v>0</v>
      </c>
      <c r="AC25" cm="1">
        <f t="array" ref="AC25">IF(ISERROR(SHP.AUX_SYS.Fuels_And_Lubricants_Handling_And_Storage.SHIPFUELSYS.TANKCOMP27.MeOH\Coff_penal\\MGO), 0, MeOH.Coff_penal)</f>
        <v>0</v>
      </c>
      <c r="AD25" cm="1">
        <f t="array" ref="AD25">IF(ISERROR(SHP.AUX_SYS.Fuels_And_Lubricants_Handling_And_Storage.SHIPFUELSYS.TANKCOMP28.MeOH\Coff_penal\\MGO), 0, MeOH.Coff_penal)</f>
        <v>0</v>
      </c>
      <c r="AG25" cm="1">
        <f t="array" ref="AG25">IF(ISERROR(SHP.AUX_SYS.Fuels_And_Lubricants_Handling_And_Storage.SHIPFUELSYS.TANKCOMP31.MeOH\Coff_penal\\MGO), 0, MeOH.Coff_penal)</f>
        <v>0</v>
      </c>
      <c r="AH25" cm="1">
        <f t="array" ref="AH25">IF(ISERROR(SHP.AUX_SYS.Fuels_And_Lubricants_Handling_And_Storage.SHIPFUELSYS.TANKCOMP32.MeOH\Coff_penal\\MGO), 0, MeOH.Coff_penal)</f>
        <v>0</v>
      </c>
    </row>
    <row r="26" spans="1:34" x14ac:dyDescent="0.3">
      <c r="B26" t="s">
        <v>976</v>
      </c>
      <c r="F26" cm="1">
        <f t="array" ref="F26">IF(ISERROR(SHP.AUX_SYS.Fuels_And_Lubricants_Handling_And_Storage.SHIPFUELSYS.TANKCOMP04.MeOH\Coff_V_penal\\MGO), 0, MeOH.Coff_V_penal)</f>
        <v>0</v>
      </c>
      <c r="G26" cm="1">
        <f t="array" ref="G26">IF(ISERROR(SHP.AUX_SYS.Fuels_And_Lubricants_Handling_And_Storage.SHIPFUELSYS.TANKCOMP05.MeOH\Coff_V_penal\\MGO), 0, MeOH.Coff_V_penal)</f>
        <v>0</v>
      </c>
      <c r="H26" cm="1">
        <f t="array" ref="H26">IF(ISERROR(SHP.AUX_SYS.Fuels_And_Lubricants_Handling_And_Storage.SHIPFUELSYS.TANKCOMP04.MeOH\Coff_V_penal\\MGO), 0, MeOH.Coff_V_penal)</f>
        <v>0</v>
      </c>
      <c r="I26" cm="1">
        <f t="array" ref="I26">IF(ISERROR(SHP.AUX_SYS.Fuels_And_Lubricants_Handling_And_Storage.SHIPFUELSYS.TANKCOMP04.MeOH\Coff_V_penal\\MGO), 0, MeOH.Coff_V_penal)</f>
        <v>0</v>
      </c>
      <c r="J26" cm="1">
        <f t="array" ref="J26">IF(ISERROR(SHP.AUX_SYS.Fuels_And_Lubricants_Handling_And_Storage.SHIPFUELSYS.TANKCOMP04.MeOH\Coff_V_penal\\MGO), 0, MeOH.Coff_V_penal)</f>
        <v>0</v>
      </c>
      <c r="K26" cm="1">
        <f t="array" ref="K26">IF(ISERROR(SHP.AUX_SYS.Fuels_And_Lubricants_Handling_And_Storage.SHIPFUELSYS.TANKCOMP09.MeOH\Coff_V_penal\\MGO), 0, MeOH.Coff_V_penal)</f>
        <v>0</v>
      </c>
      <c r="L26" cm="1">
        <f t="array" ref="L26">IF(ISERROR(SHP.AUX_SYS.Fuels_And_Lubricants_Handling_And_Storage.SHIPFUELSYS.TANKCOMP10.MeOH\Coff_V_penal\\MGO), 0, MeOH.Coff_V_penal)</f>
        <v>0</v>
      </c>
      <c r="M26" cm="1">
        <f t="array" ref="M26">IF(ISERROR(SHP.AUX_SYS.Fuels_And_Lubricants_Handling_And_Storage.SHIPFUELSYS.TANKCOMP04.MeOH\Coff_V_penal\\MGO), 0, MeOH.Coff_V_penal)</f>
        <v>0</v>
      </c>
      <c r="N26" cm="1">
        <f t="array" ref="N26">IF(ISERROR(SHP.AUX_SYS.Fuels_And_Lubricants_Handling_And_Storage.SHIPFUELSYS.TANKCOMP04.MeOH\Coff_V_penal\\MGO), 0, MeOH.Coff_V_penal)</f>
        <v>0</v>
      </c>
      <c r="O26" cm="1">
        <f t="array" ref="O26">IF(ISERROR(SHP.AUX_SYS.Fuels_And_Lubricants_Handling_And_Storage.SHIPFUELSYS.TANKCOMP04.MeOH\Coff_V_penal\\MGO), 0, MeOH.Coff_V_penal)</f>
        <v>0</v>
      </c>
      <c r="P26" cm="1">
        <f t="array" ref="P26">IF(ISERROR(SHP.AUX_SYS.Fuels_And_Lubricants_Handling_And_Storage.SHIPFUELSYS.TANKCOMP14.MeOH\Coff_V_penal\\MGO), 0, MeOH.Coff_V_penal)</f>
        <v>0</v>
      </c>
      <c r="Q26" cm="1">
        <f t="array" ref="Q26">IF(ISERROR(SHP.AUX_SYS.Fuels_And_Lubricants_Handling_And_Storage.SHIPFUELSYS.TANKCOMP15.MeOH\Coff_V_penal\\MGO), 0, MeOH.Coff_V_penal)</f>
        <v>0</v>
      </c>
      <c r="R26" cm="1">
        <f t="array" ref="R26">IF(ISERROR(SHP.AUX_SYS.Fuels_And_Lubricants_Handling_And_Storage.SHIPFUELSYS.TANKCOMP04.MeOH\Coff_V_penal\\MGO), 0, MeOH.Coff_V_penal)</f>
        <v>0</v>
      </c>
      <c r="S26" cm="1">
        <f t="array" ref="S26">IF(ISERROR(SHP.AUX_SYS.Fuels_And_Lubricants_Handling_And_Storage.SHIPFUELSYS.TANKCOMP04.MeOH\Coff_V_penal\\MGO), 0, MeOH.Coff_V_penal)</f>
        <v>0</v>
      </c>
      <c r="T26" cm="1">
        <f t="array" ref="T26">IF(ISERROR(SHP.AUX_SYS.Fuels_And_Lubricants_Handling_And_Storage.SHIPFUELSYS.TANKCOMP04.MeOH\Coff_V_penal\\MGO), 0, MeOH.Coff_V_penal)</f>
        <v>0</v>
      </c>
      <c r="U26" cm="1">
        <f t="array" ref="U26">IF(ISERROR(SHP.AUX_SYS.Fuels_And_Lubricants_Handling_And_Storage.SHIPFUELSYS.TANKCOMP04.MeOH\Coff_V_penal\\MGO), 0, MeOH.Coff_V_penal)</f>
        <v>0</v>
      </c>
      <c r="V26" cm="1">
        <f t="array" ref="V26">IF(ISERROR(SHP.AUX_SYS.Fuels_And_Lubricants_Handling_And_Storage.SHIPFUELSYS.TANKCOMP04.MeOH\Coff_V_penal\\MGO), 0, MeOH.Coff_V_penal)</f>
        <v>0</v>
      </c>
      <c r="W26" cm="1">
        <f t="array" ref="W26">IF(ISERROR(SHP.AUX_SYS.Fuels_And_Lubricants_Handling_And_Storage.SHIPFUELSYS.TANKCOMP21.MeOH\Coff_V_penal\\MGO), 0, MeOH.Coff_V_penal)</f>
        <v>0</v>
      </c>
      <c r="X26" cm="1">
        <f t="array" ref="X26">IF(ISERROR(SHP.AUX_SYS.Fuels_And_Lubricants_Handling_And_Storage.SHIPFUELSYS.TANKCOMP22.MeOH\Coff_V_penal\\MGO), 0, MeOH.Coff_V_penal)</f>
        <v>0</v>
      </c>
      <c r="Y26" cm="1">
        <f t="array" ref="Y26">IF(ISERROR(SHP.AUX_SYS.Fuels_And_Lubricants_Handling_And_Storage.SHIPFUELSYS.TANKCOMP04.MeOH\Coff_V_penal\\MGO), 0, MeOH.Coff_V_penal)</f>
        <v>0</v>
      </c>
      <c r="Z26" cm="1">
        <f t="array" ref="Z26">IF(ISERROR(SHP.AUX_SYS.Fuels_And_Lubricants_Handling_And_Storage.SHIPFUELSYS.TANKCOMP24.MeOH\Coff_V_penal\\MGO), 0, MeOH.Coff_V_penal)</f>
        <v>0</v>
      </c>
      <c r="AA26" cm="1">
        <f t="array" ref="AA26">IF(ISERROR(SHP.AUX_SYS.Fuels_And_Lubricants_Handling_And_Storage.SHIPFUELSYS.TANKCOMP25.MeOH\Coff_V_penal\\MGO), 0, MeOH.Coff_V_penal)</f>
        <v>0</v>
      </c>
      <c r="AB26" cm="1">
        <f t="array" ref="AB26">IF(ISERROR(SHP.AUX_SYS.Fuels_And_Lubricants_Handling_And_Storage.SHIPFUELSYS.TANKCOMP26.MeOH\Coff_V_penal\\MGO), 0, MeOH.Coff_V_penal)</f>
        <v>0</v>
      </c>
      <c r="AC26" cm="1">
        <f t="array" ref="AC26">IF(ISERROR(SHP.AUX_SYS.Fuels_And_Lubricants_Handling_And_Storage.SHIPFUELSYS.TANKCOMP27.MeOH\Coff_V_penal\\MGO), 0, MeOH.Coff_V_penal)</f>
        <v>0</v>
      </c>
      <c r="AD26" cm="1">
        <f t="array" ref="AD26">IF(ISERROR(SHP.AUX_SYS.Fuels_And_Lubricants_Handling_And_Storage.SHIPFUELSYS.TANKCOMP28.MeOH\Coff_V_penal\\MGO), 0, MeOH.Coff_V_penal)</f>
        <v>0</v>
      </c>
      <c r="AE26" cm="1">
        <f t="array" ref="AE26">IF(ISERROR(SHP.AUX_SYS.Fuels_And_Lubricants_Handling_And_Storage.SHIPFUELSYS.TANKCOMP04.MeOH\Coff_V_penal\\MGO), 0, MeOH.Coff_V_penal)</f>
        <v>0</v>
      </c>
      <c r="AF26" cm="1">
        <f t="array" ref="AF26">IF(ISERROR(SHP.AUX_SYS.Fuels_And_Lubricants_Handling_And_Storage.SHIPFUELSYS.TANKCOMP04.MeOH\Coff_V_penal\\MGO), 0, MeOH.Coff_V_penal)</f>
        <v>0</v>
      </c>
      <c r="AG26" cm="1">
        <f t="array" ref="AG26">IF(ISERROR(SHP.AUX_SYS.Fuels_And_Lubricants_Handling_And_Storage.SHIPFUELSYS.TANKCOMP31.MeOH\Coff_V_penal\\MGO), 0, MeOH.Coff_V_penal)</f>
        <v>0</v>
      </c>
      <c r="AH26" cm="1">
        <f t="array" ref="AH26">IF(ISERROR(SHP.AUX_SYS.Fuels_And_Lubricants_Handling_And_Storage.SHIPFUELSYS.TANKCOMP32.MeOH\Coff_V_penal\\MGO), 0, MeOH.Coff_V_penal)</f>
        <v>0</v>
      </c>
    </row>
    <row r="27" spans="1:34" x14ac:dyDescent="0.3">
      <c r="B27" t="s">
        <v>28</v>
      </c>
      <c r="F27">
        <f>SHP.AUX_SYS.Fuels_And_Lubricants_Handling_And_Storage.SHIPFUELSYS.TANKCOMP04\CoG_Z_fuel\\MGO</f>
        <v>1.8</v>
      </c>
      <c r="G27">
        <f>SHP.AUX_SYS.Fuels_And_Lubricants_Handling_And_Storage.SHIPFUELSYS.TANKCOMP05\CoG_Z_fuel\\MGO</f>
        <v>1.8</v>
      </c>
      <c r="K27">
        <f>SHP.AUX_SYS.Fuels_And_Lubricants_Handling_And_Storage.SHIPFUELSYS.TANKCOMP09\CoG_Z_fuel\\MGO</f>
        <v>1.8</v>
      </c>
      <c r="L27">
        <f>SHP.AUX_SYS.Fuels_And_Lubricants_Handling_And_Storage.SHIPFUELSYS.TANKCOMP10\CoG_Z_fuel\\MGO</f>
        <v>1.8</v>
      </c>
      <c r="P27">
        <f>SHP.AUX_SYS.Fuels_And_Lubricants_Handling_And_Storage.SHIPFUELSYS.TANKCOMP14\CoG_Z_fuel\\MGO</f>
        <v>2</v>
      </c>
      <c r="Q27">
        <f>SHP.AUX_SYS.Fuels_And_Lubricants_Handling_And_Storage.SHIPFUELSYS.TANKCOMP15\CoG_Z_fuel\\MGO</f>
        <v>2.1</v>
      </c>
      <c r="W27">
        <f>SHP.AUX_SYS.Fuels_And_Lubricants_Handling_And_Storage.SHIPFUELSYS.TANKCOMP21\CoG_Z_fuel\\MGO</f>
        <v>1.8</v>
      </c>
      <c r="X27">
        <f>SHP.AUX_SYS.Fuels_And_Lubricants_Handling_And_Storage.SHIPFUELSYS.TANKCOMP22\CoG_Z_fuel\\MGO</f>
        <v>1.8</v>
      </c>
      <c r="Z27">
        <f>SHP.AUX_SYS.Fuels_And_Lubricants_Handling_And_Storage.SHIPFUELSYS.TANKCOMP24\CoG_Z_fuel\\MGO</f>
        <v>1.6</v>
      </c>
      <c r="AA27">
        <f>SHP.AUX_SYS.Fuels_And_Lubricants_Handling_And_Storage.SHIPFUELSYS.TANKCOMP25\CoG_Z_fuel\\MGO</f>
        <v>1.8</v>
      </c>
      <c r="AB27">
        <f>SHP.AUX_SYS.Fuels_And_Lubricants_Handling_And_Storage.SHIPFUELSYS.TANKCOMP26\CoG_Z_fuel\\MGO</f>
        <v>1.8</v>
      </c>
      <c r="AC27">
        <f>SHP.AUX_SYS.Fuels_And_Lubricants_Handling_And_Storage.SHIPFUELSYS.TANKCOMP27\CoG_Z_fuel\\MGO</f>
        <v>3.6</v>
      </c>
      <c r="AD27">
        <f>SHP.AUX_SYS.Fuels_And_Lubricants_Handling_And_Storage.SHIPFUELSYS.TANKCOMP28\CoG_Z_fuel\\MGO</f>
        <v>3.6</v>
      </c>
      <c r="AG27">
        <f>SHP.AUX_SYS.Fuels_And_Lubricants_Handling_And_Storage.SHIPFUELSYS.TANKCOMP31\CoG_Z_fuel\\MGO</f>
        <v>1.8</v>
      </c>
      <c r="AH27">
        <f>SHP.AUX_SYS.Fuels_And_Lubricants_Handling_And_Storage.SHIPFUELSYS.TANKCOMP32\CoG_Z_fuel\\MGO</f>
        <v>1.8</v>
      </c>
    </row>
    <row r="28" spans="1:34" x14ac:dyDescent="0.3">
      <c r="B28" t="s">
        <v>770</v>
      </c>
      <c r="F28">
        <f>IF(F29=0, F27, ((F33+F34+F35)*F24*F27*1000+F25*2.8)/F29)</f>
        <v>1.8000000000000003</v>
      </c>
      <c r="G28">
        <f t="shared" ref="G28:AH28" si="3">IF(G29=0, G27, ((G33+G34+G35)*G24*G27*1000+G25*2.8)/G29)</f>
        <v>1.8000000000000003</v>
      </c>
      <c r="H28">
        <f t="shared" si="3"/>
        <v>0</v>
      </c>
      <c r="I28">
        <f t="shared" si="3"/>
        <v>0</v>
      </c>
      <c r="J28">
        <f t="shared" si="3"/>
        <v>0</v>
      </c>
      <c r="K28">
        <f t="shared" si="3"/>
        <v>1.8</v>
      </c>
      <c r="L28">
        <f t="shared" si="3"/>
        <v>1.8</v>
      </c>
      <c r="M28">
        <f t="shared" si="3"/>
        <v>0</v>
      </c>
      <c r="N28">
        <f t="shared" si="3"/>
        <v>0</v>
      </c>
      <c r="O28">
        <f t="shared" si="3"/>
        <v>0</v>
      </c>
      <c r="P28">
        <f t="shared" si="3"/>
        <v>2</v>
      </c>
      <c r="Q28">
        <f t="shared" si="3"/>
        <v>2.1</v>
      </c>
      <c r="R28">
        <f t="shared" si="3"/>
        <v>0</v>
      </c>
      <c r="S28">
        <f t="shared" si="3"/>
        <v>0</v>
      </c>
      <c r="T28">
        <f t="shared" si="3"/>
        <v>0</v>
      </c>
      <c r="U28">
        <f t="shared" si="3"/>
        <v>0</v>
      </c>
      <c r="V28">
        <f t="shared" si="3"/>
        <v>0</v>
      </c>
      <c r="W28">
        <f t="shared" si="3"/>
        <v>1.8</v>
      </c>
      <c r="X28">
        <f t="shared" si="3"/>
        <v>1.8</v>
      </c>
      <c r="Y28">
        <f t="shared" si="3"/>
        <v>0</v>
      </c>
      <c r="Z28">
        <f t="shared" si="3"/>
        <v>1.5999999999999999</v>
      </c>
      <c r="AA28">
        <f t="shared" si="3"/>
        <v>1.8</v>
      </c>
      <c r="AB28">
        <f t="shared" si="3"/>
        <v>1.8</v>
      </c>
      <c r="AC28">
        <f t="shared" si="3"/>
        <v>3.6</v>
      </c>
      <c r="AD28">
        <f t="shared" si="3"/>
        <v>3.6</v>
      </c>
      <c r="AE28">
        <f t="shared" si="3"/>
        <v>0</v>
      </c>
      <c r="AF28">
        <f t="shared" si="3"/>
        <v>0</v>
      </c>
      <c r="AG28">
        <f t="shared" si="3"/>
        <v>1.8</v>
      </c>
      <c r="AH28">
        <f t="shared" si="3"/>
        <v>1.8</v>
      </c>
    </row>
    <row r="29" spans="1:34" x14ac:dyDescent="0.3">
      <c r="B29" t="s">
        <v>366</v>
      </c>
      <c r="F29">
        <f t="shared" ref="F29:J29" si="4">(F33+F34+F35)*F24*1000+F25</f>
        <v>44500</v>
      </c>
      <c r="G29">
        <f t="shared" si="4"/>
        <v>44500</v>
      </c>
      <c r="H29">
        <f t="shared" si="4"/>
        <v>0</v>
      </c>
      <c r="I29">
        <f t="shared" si="4"/>
        <v>0</v>
      </c>
      <c r="J29">
        <f t="shared" si="4"/>
        <v>0</v>
      </c>
      <c r="K29" s="9">
        <f>(K33+K34+K35)*K24*1000+K25</f>
        <v>0</v>
      </c>
      <c r="L29" s="9">
        <f t="shared" ref="L29:AH29" si="5">(L33+L34+L35)*L24*1000+L25</f>
        <v>0</v>
      </c>
      <c r="M29">
        <f t="shared" si="5"/>
        <v>0</v>
      </c>
      <c r="N29">
        <f t="shared" si="5"/>
        <v>0</v>
      </c>
      <c r="O29">
        <f t="shared" si="5"/>
        <v>0</v>
      </c>
      <c r="P29">
        <f t="shared" si="5"/>
        <v>26700</v>
      </c>
      <c r="Q29">
        <f t="shared" si="5"/>
        <v>26700</v>
      </c>
      <c r="R29">
        <f t="shared" si="5"/>
        <v>0</v>
      </c>
      <c r="S29">
        <f t="shared" si="5"/>
        <v>0</v>
      </c>
      <c r="T29">
        <f t="shared" si="5"/>
        <v>0</v>
      </c>
      <c r="U29">
        <f t="shared" si="5"/>
        <v>0</v>
      </c>
      <c r="V29">
        <f t="shared" si="5"/>
        <v>0</v>
      </c>
      <c r="W29">
        <f t="shared" si="5"/>
        <v>13350</v>
      </c>
      <c r="X29">
        <f t="shared" si="5"/>
        <v>13350</v>
      </c>
      <c r="Y29">
        <f t="shared" si="5"/>
        <v>0</v>
      </c>
      <c r="Z29">
        <f t="shared" si="5"/>
        <v>31150.000000000004</v>
      </c>
      <c r="AA29">
        <f t="shared" si="5"/>
        <v>26700</v>
      </c>
      <c r="AB29">
        <f t="shared" si="5"/>
        <v>26700</v>
      </c>
      <c r="AC29">
        <f t="shared" si="5"/>
        <v>4450</v>
      </c>
      <c r="AD29">
        <f t="shared" si="5"/>
        <v>4450</v>
      </c>
      <c r="AE29">
        <f t="shared" si="5"/>
        <v>0</v>
      </c>
      <c r="AF29">
        <f t="shared" si="5"/>
        <v>0</v>
      </c>
      <c r="AG29" s="9">
        <f t="shared" si="5"/>
        <v>0</v>
      </c>
      <c r="AH29">
        <f t="shared" si="5"/>
        <v>4450</v>
      </c>
    </row>
    <row r="31" spans="1:34" x14ac:dyDescent="0.3">
      <c r="B31" t="s">
        <v>799</v>
      </c>
      <c r="F31">
        <f>IF(F33&lt;&gt;0,1,0)</f>
        <v>0</v>
      </c>
      <c r="G31">
        <f t="shared" ref="G31:AH31" si="6">IF(G33&lt;&gt;0,1,0)</f>
        <v>0</v>
      </c>
      <c r="H31">
        <f t="shared" si="6"/>
        <v>0</v>
      </c>
      <c r="I31">
        <f t="shared" si="6"/>
        <v>0</v>
      </c>
      <c r="J31">
        <f t="shared" si="6"/>
        <v>0</v>
      </c>
      <c r="K31">
        <f t="shared" si="6"/>
        <v>0</v>
      </c>
      <c r="L31">
        <f t="shared" si="6"/>
        <v>0</v>
      </c>
      <c r="M31">
        <f t="shared" si="6"/>
        <v>0</v>
      </c>
      <c r="N31">
        <f t="shared" si="6"/>
        <v>0</v>
      </c>
      <c r="O31">
        <f t="shared" si="6"/>
        <v>0</v>
      </c>
      <c r="P31">
        <f t="shared" si="6"/>
        <v>0</v>
      </c>
      <c r="Q31">
        <f t="shared" si="6"/>
        <v>0</v>
      </c>
      <c r="R31">
        <f t="shared" si="6"/>
        <v>0</v>
      </c>
      <c r="S31">
        <f t="shared" si="6"/>
        <v>0</v>
      </c>
      <c r="T31">
        <f t="shared" si="6"/>
        <v>0</v>
      </c>
      <c r="U31">
        <f t="shared" si="6"/>
        <v>0</v>
      </c>
      <c r="V31">
        <f t="shared" si="6"/>
        <v>0</v>
      </c>
      <c r="W31">
        <f t="shared" si="6"/>
        <v>0</v>
      </c>
      <c r="X31">
        <f t="shared" si="6"/>
        <v>0</v>
      </c>
      <c r="Y31">
        <f t="shared" si="6"/>
        <v>0</v>
      </c>
      <c r="Z31">
        <f t="shared" si="6"/>
        <v>0</v>
      </c>
      <c r="AA31">
        <f t="shared" si="6"/>
        <v>0</v>
      </c>
      <c r="AB31">
        <f t="shared" si="6"/>
        <v>0</v>
      </c>
      <c r="AC31">
        <f t="shared" si="6"/>
        <v>0</v>
      </c>
      <c r="AD31">
        <f t="shared" si="6"/>
        <v>0</v>
      </c>
      <c r="AE31">
        <f t="shared" si="6"/>
        <v>0</v>
      </c>
      <c r="AF31">
        <f t="shared" si="6"/>
        <v>0</v>
      </c>
      <c r="AG31">
        <f t="shared" si="6"/>
        <v>0</v>
      </c>
      <c r="AH31">
        <f t="shared" si="6"/>
        <v>0</v>
      </c>
    </row>
    <row r="33" spans="1:34" x14ac:dyDescent="0.3">
      <c r="B33" t="s">
        <v>367</v>
      </c>
      <c r="F33">
        <f>IF(F24=MeOH.ρ,'Calculations - tank arrangement'!F23/(1+F26/100),0)</f>
        <v>0</v>
      </c>
      <c r="G33">
        <f>IF(G24=MeOH.ρ,'Calculations - tank arrangement'!G23/(1+G26/100),0)</f>
        <v>0</v>
      </c>
      <c r="H33">
        <f>IF(H24=MeOH.ρ,'Calculations - tank arrangement'!H23/(1+H26/100),0)</f>
        <v>0</v>
      </c>
      <c r="I33">
        <f>IF(I24=MeOH.ρ,'Calculations - tank arrangement'!I23/(1+I26/100),0)</f>
        <v>0</v>
      </c>
      <c r="J33">
        <f>IF(J24=MeOH.ρ,'Calculations - tank arrangement'!J23/(1+J26/100),0)</f>
        <v>0</v>
      </c>
      <c r="K33">
        <f>IF(K24=MeOH.ρ,'Calculations - tank arrangement'!K23/(1+K26/100),0)</f>
        <v>0</v>
      </c>
      <c r="L33">
        <f>IF(L24=MeOH.ρ,'Calculations - tank arrangement'!L23/(1+L26/100),0)</f>
        <v>0</v>
      </c>
      <c r="M33">
        <f>IF(M24=MeOH.ρ,'Calculations - tank arrangement'!M23/(1+M26/100),0)</f>
        <v>0</v>
      </c>
      <c r="N33">
        <f>IF(N24=MeOH.ρ,'Calculations - tank arrangement'!N23/(1+N26/100),0)</f>
        <v>0</v>
      </c>
      <c r="O33">
        <f>IF(O24=MeOH.ρ,'Calculations - tank arrangement'!O23/(1+O26/100),0)</f>
        <v>0</v>
      </c>
      <c r="P33">
        <f>IF(P24=MeOH.ρ,'Calculations - tank arrangement'!P23/(1+P26/100),0)</f>
        <v>0</v>
      </c>
      <c r="Q33">
        <f>IF(Q24=MeOH.ρ,'Calculations - tank arrangement'!Q23/(1+Q26/100),0)</f>
        <v>0</v>
      </c>
      <c r="R33">
        <f>IF(R24=MeOH.ρ,'Calculations - tank arrangement'!R23/(1+R26/100),0)</f>
        <v>0</v>
      </c>
      <c r="S33">
        <f>IF(S24=MeOH.ρ,'Calculations - tank arrangement'!S23/(1+S26/100),0)</f>
        <v>0</v>
      </c>
      <c r="T33">
        <f>IF(T24=MeOH.ρ,'Calculations - tank arrangement'!T23/(1+T26/100),0)</f>
        <v>0</v>
      </c>
      <c r="U33">
        <f>IF(U24=MeOH.ρ,'Calculations - tank arrangement'!U23/(1+U26/100),0)</f>
        <v>0</v>
      </c>
      <c r="V33">
        <f>IF(V24=MeOH.ρ,'Calculations - tank arrangement'!V23/(1+V26/100),0)</f>
        <v>0</v>
      </c>
      <c r="W33">
        <f>IF(W24=MeOH.ρ,'Calculations - tank arrangement'!W23/(1+W26/100),0)</f>
        <v>0</v>
      </c>
      <c r="X33">
        <f>IF(X24=MeOH.ρ,'Calculations - tank arrangement'!X23/(1+X26/100),0)</f>
        <v>0</v>
      </c>
      <c r="Y33">
        <f>IF(Y24=MeOH.ρ,'Calculations - tank arrangement'!Y23/(1+Y26/100),0)</f>
        <v>0</v>
      </c>
      <c r="Z33">
        <f>IF(Z24=MeOH.ρ,'Calculations - tank arrangement'!Z23/(1+Z26/100),0)</f>
        <v>0</v>
      </c>
      <c r="AA33">
        <f>IF(AA24=MeOH.ρ,'Calculations - tank arrangement'!AA23/(1+AA26/100),0)</f>
        <v>0</v>
      </c>
      <c r="AB33">
        <f>IF(AB24=MeOH.ρ,'Calculations - tank arrangement'!AB23/(1+AB26/100),0)</f>
        <v>0</v>
      </c>
      <c r="AC33">
        <f>IF(AC24=MeOH.ρ,'Calculations - tank arrangement'!AC23/(1+AC26/100),0)</f>
        <v>0</v>
      </c>
      <c r="AD33">
        <f>IF(AD24=MeOH.ρ,'Calculations - tank arrangement'!AD23/(1+AD26/100),0)</f>
        <v>0</v>
      </c>
      <c r="AE33">
        <f>IF(AE24=MeOH.ρ,'Calculations - tank arrangement'!AE23/(1+AE26/100),0)</f>
        <v>0</v>
      </c>
      <c r="AF33">
        <f>IF(AF24=MeOH.ρ,'Calculations - tank arrangement'!AF23/(1+AF26/100),0)</f>
        <v>0</v>
      </c>
      <c r="AG33">
        <f>IF(AG24=MeOH.ρ,'Calculations - tank arrangement'!AG23/(1+AG26/100),0)</f>
        <v>0</v>
      </c>
      <c r="AH33">
        <f>IF(AH24=MeOH.ρ,'Calculations - tank arrangement'!AH23/(1+AH26/100),0)</f>
        <v>0</v>
      </c>
    </row>
    <row r="34" spans="1:34" x14ac:dyDescent="0.3">
      <c r="B34" t="s">
        <v>368</v>
      </c>
      <c r="F34">
        <f>IF(F24=MGO.ρ,'Calculations - tank arrangement'!F23,0)</f>
        <v>50</v>
      </c>
      <c r="G34">
        <f>IF(G24=MGO.ρ,'Calculations - tank arrangement'!G23,0)</f>
        <v>50</v>
      </c>
      <c r="K34">
        <f>IF(K24=MGO.ρ,'Calculations - tank arrangement'!K23,0)</f>
        <v>0</v>
      </c>
      <c r="L34">
        <f>IF(L24=MGO.ρ,'Calculations - tank arrangement'!L23,0)</f>
        <v>0</v>
      </c>
      <c r="M34">
        <f>IF(M24=MGO.ρ,'Calculations - tank arrangement'!M23,0)</f>
        <v>0</v>
      </c>
      <c r="N34">
        <f>IF(N24=MGO.ρ,'Calculations - tank arrangement'!N23,0)</f>
        <v>0</v>
      </c>
      <c r="O34">
        <f>IF(O24=MGO.ρ,'Calculations - tank arrangement'!O23,0)</f>
        <v>0</v>
      </c>
      <c r="P34">
        <f>IF(P24=MGO.ρ,'Calculations - tank arrangement'!P23,0)</f>
        <v>30</v>
      </c>
      <c r="Q34">
        <f>IF(Q24=MGO.ρ,'Calculations - tank arrangement'!Q23,0)</f>
        <v>30</v>
      </c>
      <c r="W34">
        <f>IF(W24=MGO.ρ,'Calculations - tank arrangement'!W23,0)</f>
        <v>15</v>
      </c>
      <c r="X34">
        <f>IF(X24=MGO.ρ,'Calculations - tank arrangement'!X23,0)</f>
        <v>15</v>
      </c>
      <c r="Z34">
        <f>IF(Z24=MGO.ρ,'Calculations - tank arrangement'!Z23,0)</f>
        <v>35</v>
      </c>
      <c r="AA34">
        <f>IF(AA24=MGO.ρ,'Calculations - tank arrangement'!AA23,0)</f>
        <v>30</v>
      </c>
      <c r="AB34">
        <f>IF(AB24=MGO.ρ,'Calculations - tank arrangement'!AB23,0)</f>
        <v>30</v>
      </c>
      <c r="AC34">
        <f>IF(AC24=MGO.ρ,'Calculations - tank arrangement'!AC23,0)</f>
        <v>5</v>
      </c>
      <c r="AD34">
        <f>IF(AD24=MGO.ρ,'Calculations - tank arrangement'!AD23,0)</f>
        <v>5</v>
      </c>
      <c r="AG34">
        <f>IF(AG24=MGO.ρ,'Calculations - tank arrangement'!AG23,0)</f>
        <v>0</v>
      </c>
      <c r="AH34">
        <f>IF(AH24=MGO.ρ,'Calculations - tank arrangement'!AH23,0)</f>
        <v>5</v>
      </c>
    </row>
    <row r="35" spans="1:34" x14ac:dyDescent="0.3">
      <c r="B35" t="s">
        <v>985</v>
      </c>
      <c r="F35">
        <f>IF(F24=BW.ρ,'Calculations - tank arrangement'!F23,0)</f>
        <v>0</v>
      </c>
      <c r="G35">
        <f>IF(G24=BW.ρ,'Calculations - tank arrangement'!G23,0)</f>
        <v>0</v>
      </c>
      <c r="H35">
        <f>IF(H24=BW.ρ,'Calculations - tank arrangement'!H23,0)</f>
        <v>0</v>
      </c>
      <c r="I35">
        <f>IF(I24=BW.ρ,'Calculations - tank arrangement'!I23,0)</f>
        <v>0</v>
      </c>
      <c r="J35">
        <f>IF(J24=BW.ρ,'Calculations - tank arrangement'!J23,0)</f>
        <v>0</v>
      </c>
      <c r="K35">
        <f>IF(K24=BW.ρ,'Calculations - tank arrangement'!K23,0)</f>
        <v>0</v>
      </c>
      <c r="L35">
        <f>IF(L24=BW.ρ,'Calculations - tank arrangement'!L23,0)</f>
        <v>0</v>
      </c>
      <c r="M35">
        <f>IF(M24=BW.ρ,'Calculations - tank arrangement'!M23,0)</f>
        <v>0</v>
      </c>
      <c r="N35">
        <f>IF(N24=BW.ρ,'Calculations - tank arrangement'!N23,0)</f>
        <v>0</v>
      </c>
      <c r="O35">
        <f>IF(O24=BW.ρ,'Calculations - tank arrangement'!O23,0)</f>
        <v>0</v>
      </c>
      <c r="P35">
        <f>IF(P24=BW.ρ,'Calculations - tank arrangement'!P23,0)</f>
        <v>0</v>
      </c>
      <c r="Q35">
        <f>IF(Q24=BW.ρ,'Calculations - tank arrangement'!Q23,0)</f>
        <v>0</v>
      </c>
      <c r="R35">
        <f>IF(R24=BW.ρ,'Calculations - tank arrangement'!R23,0)</f>
        <v>0</v>
      </c>
      <c r="S35">
        <f>IF(S24=BW.ρ,'Calculations - tank arrangement'!S23,0)</f>
        <v>0</v>
      </c>
      <c r="T35">
        <f>IF(T24=BW.ρ,'Calculations - tank arrangement'!T23,0)</f>
        <v>0</v>
      </c>
      <c r="U35">
        <f>IF(U24=BW.ρ,'Calculations - tank arrangement'!U23,0)</f>
        <v>0</v>
      </c>
      <c r="V35">
        <f>IF(V24=BW.ρ,'Calculations - tank arrangement'!V23,0)</f>
        <v>0</v>
      </c>
      <c r="W35">
        <f>IF(W24=BW.ρ,'Calculations - tank arrangement'!W23,0)</f>
        <v>0</v>
      </c>
      <c r="X35">
        <f>IF(X24=BW.ρ,'Calculations - tank arrangement'!X23,0)</f>
        <v>0</v>
      </c>
      <c r="Y35">
        <f>IF(Y24=BW.ρ,'Calculations - tank arrangement'!Y23,0)</f>
        <v>0</v>
      </c>
      <c r="Z35">
        <f>IF(Z24=BW.ρ,'Calculations - tank arrangement'!Z23,0)</f>
        <v>0</v>
      </c>
      <c r="AA35">
        <f>IF(AA24=BW.ρ,'Calculations - tank arrangement'!AA23,0)</f>
        <v>0</v>
      </c>
      <c r="AB35">
        <f>IF(AB24=BW.ρ,'Calculations - tank arrangement'!AB23,0)</f>
        <v>0</v>
      </c>
      <c r="AC35">
        <f>IF(AC24=BW.ρ,'Calculations - tank arrangement'!AC23,0)</f>
        <v>0</v>
      </c>
      <c r="AD35">
        <f>IF(AD24=BW.ρ,'Calculations - tank arrangement'!AD23,0)</f>
        <v>0</v>
      </c>
      <c r="AE35">
        <f>IF(AE24=BW.ρ,'Calculations - tank arrangement'!AE23,0)</f>
        <v>0</v>
      </c>
      <c r="AF35">
        <f>IF(AF24=BW.ρ,'Calculations - tank arrangement'!AF23,0)</f>
        <v>0</v>
      </c>
      <c r="AG35">
        <f>IF(AG24=BW.ρ,'Calculations - tank arrangement'!AG23,0)</f>
        <v>0</v>
      </c>
      <c r="AH35">
        <f>IF(AH24=BW.ρ,'Calculations - tank arrangement'!AH23,0)</f>
        <v>0</v>
      </c>
    </row>
    <row r="37" spans="1:34" x14ac:dyDescent="0.3">
      <c r="A37" t="s">
        <v>374</v>
      </c>
      <c r="B37">
        <f>SUM(F33:AH33)</f>
        <v>0</v>
      </c>
      <c r="G37" t="s">
        <v>800</v>
      </c>
      <c r="L37" t="str">
        <f>IF(SUM(F31:AH31)&lt;&gt;0,SUM(F31:AH31),"")</f>
        <v/>
      </c>
    </row>
    <row r="38" spans="1:34" x14ac:dyDescent="0.3">
      <c r="A38" t="s">
        <v>375</v>
      </c>
      <c r="B38">
        <f>SUM(F34:AH34)</f>
        <v>300</v>
      </c>
    </row>
    <row r="41" spans="1:34" ht="18" x14ac:dyDescent="0.35">
      <c r="A41" s="3" t="s">
        <v>986</v>
      </c>
    </row>
    <row r="42" spans="1:34" x14ac:dyDescent="0.3">
      <c r="B42" t="s">
        <v>373</v>
      </c>
      <c r="C42">
        <v>1</v>
      </c>
      <c r="D42">
        <v>2</v>
      </c>
      <c r="E42">
        <v>3</v>
      </c>
      <c r="F42">
        <v>4</v>
      </c>
      <c r="G42">
        <v>5</v>
      </c>
      <c r="H42">
        <v>6</v>
      </c>
      <c r="I42">
        <v>7</v>
      </c>
      <c r="J42">
        <v>8</v>
      </c>
      <c r="K42" s="6">
        <v>9</v>
      </c>
      <c r="L42" s="6">
        <v>10</v>
      </c>
      <c r="M42" s="6">
        <v>11</v>
      </c>
      <c r="N42" s="6">
        <v>12</v>
      </c>
      <c r="O42" s="6">
        <v>13</v>
      </c>
      <c r="P42" s="6">
        <v>14</v>
      </c>
      <c r="Q42" s="6">
        <v>15</v>
      </c>
      <c r="R42">
        <v>16</v>
      </c>
      <c r="S42">
        <v>17</v>
      </c>
      <c r="T42">
        <v>18</v>
      </c>
      <c r="U42">
        <v>19</v>
      </c>
      <c r="V42">
        <v>20</v>
      </c>
      <c r="W42">
        <v>21</v>
      </c>
      <c r="X42">
        <v>22</v>
      </c>
      <c r="Y42">
        <v>23</v>
      </c>
      <c r="Z42">
        <v>24</v>
      </c>
      <c r="AA42">
        <v>25</v>
      </c>
      <c r="AB42">
        <v>26</v>
      </c>
      <c r="AC42">
        <v>27</v>
      </c>
      <c r="AD42">
        <v>28</v>
      </c>
      <c r="AE42">
        <v>29</v>
      </c>
      <c r="AF42">
        <v>30</v>
      </c>
      <c r="AG42" s="6">
        <v>31</v>
      </c>
      <c r="AH42">
        <v>32</v>
      </c>
    </row>
    <row r="43" spans="1:34" x14ac:dyDescent="0.3">
      <c r="B43" t="s">
        <v>364</v>
      </c>
      <c r="F43">
        <f>TANKCOMP04.V</f>
        <v>50</v>
      </c>
      <c r="G43">
        <f>TANKCOMP05.V</f>
        <v>50</v>
      </c>
      <c r="K43">
        <f>TANKCOMP09.V</f>
        <v>30</v>
      </c>
      <c r="L43">
        <f>TANKCOMP10.V</f>
        <v>45</v>
      </c>
      <c r="P43">
        <f>TANKCOMP14.V</f>
        <v>30</v>
      </c>
      <c r="Q43">
        <f>TANKCOMP15.V</f>
        <v>30</v>
      </c>
      <c r="W43">
        <f>TANKCOMP21.V</f>
        <v>15</v>
      </c>
      <c r="X43">
        <f>TANKCOMP22.V</f>
        <v>15</v>
      </c>
      <c r="Z43">
        <f>TANKCOMP24.V</f>
        <v>35</v>
      </c>
      <c r="AA43">
        <f>TANKCOMP25.V</f>
        <v>30</v>
      </c>
      <c r="AB43">
        <f>TANKCOMP26.V</f>
        <v>30</v>
      </c>
      <c r="AC43">
        <f>TANKCOMP27.V</f>
        <v>5</v>
      </c>
      <c r="AD43">
        <f>TANKCOMP28.V</f>
        <v>5</v>
      </c>
      <c r="AG43">
        <f>TANKCOMP31.V</f>
        <v>15</v>
      </c>
      <c r="AH43">
        <f>TANKCOMP32.V</f>
        <v>5</v>
      </c>
    </row>
    <row r="44" spans="1:34" x14ac:dyDescent="0.3">
      <c r="B44" t="s">
        <v>365</v>
      </c>
      <c r="F44" cm="1">
        <f t="array" ref="F44">IF(ISERROR(SHP.AUX_SYS.Fuels_And_Lubricants_Handling_And_Storage.SHIPFUELSYS.TANKCOMP04.MGO\ρ\\Full_MeOH), 0, SHP.AUX_SYS.Fuels_And_Lubricants_Handling_And_Storage.SHIPFUELSYS.TANKCOMP04.MGO\ρ\\Full_MeOH)+IF(ISERROR(SHP.AUX_SYS.Fuels_And_Lubricants_Handling_And_Storage.SHIPFUELSYS.TANKCOMP04.MeOH\ρ\\Full_MeOH), 0, SHP.AUX_SYS.Fuels_And_Lubricants_Handling_And_Storage.SHIPFUELSYS.TANKCOMP04.MeOH\ρ\\Full_MeOH)+IF(ISERROR(SHP.AUX_SYS.Fuels_And_Lubricants_Handling_And_Storage.SHIPFUELSYS.TANKCOMP04.BW\ρ\\Full_MeOH), 0, SHP.AUX_SYS.Fuels_And_Lubricants_Handling_And_Storage.SHIPFUELSYS.TANKCOMP04.BW\ρ\\Full_MeOH)</f>
        <v>0.79200000000000004</v>
      </c>
      <c r="G44" cm="1">
        <f t="array" ref="G44">IF(ISERROR(SHP.AUX_SYS.Fuels_And_Lubricants_Handling_And_Storage.SHIPFUELSYS.TANKCOMP05.MGO\ρ\\Full_MeOH), 0, SHP.AUX_SYS.Fuels_And_Lubricants_Handling_And_Storage.SHIPFUELSYS.TANKCOMP05.MGO\ρ\\Full_MeOH)+IF(ISERROR(SHP.AUX_SYS.Fuels_And_Lubricants_Handling_And_Storage.SHIPFUELSYS.TANKCOMP05.MeOH\ρ\\Full_MeOH), 0, SHP.AUX_SYS.Fuels_And_Lubricants_Handling_And_Storage.SHIPFUELSYS.TANKCOMP05.MeOH\ρ\\Full_MeOH)+IF(ISERROR(SHP.AUX_SYS.Fuels_And_Lubricants_Handling_And_Storage.SHIPFUELSYS.TANKCOMP05.BW\ρ\\Full_MeOH), 0, SHP.AUX_SYS.Fuels_And_Lubricants_Handling_And_Storage.SHIPFUELSYS.TANKCOMP05.BW\ρ\\Full_MeOH)</f>
        <v>0.79200000000000004</v>
      </c>
      <c r="K44" cm="1">
        <f t="array" ref="K44">IF(ISERROR(SHP.AUX_SYS.Fuels_And_Lubricants_Handling_And_Storage.SHIPFUELSYS.TANKCOMP09.MGO\ρ\\Full_MeOH), 0, SHP.AUX_SYS.Fuels_And_Lubricants_Handling_And_Storage.SHIPFUELSYS.TANKCOMP09.MGO\ρ\\Full_MeOH)+IF(ISERROR(SHP.AUX_SYS.Fuels_And_Lubricants_Handling_And_Storage.SHIPFUELSYS.TANKCOMP09.MeOH\ρ\\Full_MeOH), 0, SHP.AUX_SYS.Fuels_And_Lubricants_Handling_And_Storage.SHIPFUELSYS.TANKCOMP09.MeOH\ρ\\Full_MeOH)+IF(ISERROR(SHP.AUX_SYS.Fuels_And_Lubricants_Handling_And_Storage.SHIPFUELSYS.TANKCOMP09.BW\ρ\\Full_MeOH), 0, SHP.AUX_SYS.Fuels_And_Lubricants_Handling_And_Storage.SHIPFUELSYS.TANKCOMP09.BW\ρ\\Full_MeOH)</f>
        <v>0.79200000000000004</v>
      </c>
      <c r="L44" cm="1">
        <f t="array" ref="L44">IF(ISERROR(SHP.AUX_SYS.Fuels_And_Lubricants_Handling_And_Storage.SHIPFUELSYS.TANKCOMP10.MGO\ρ\\Full_MeOH), 0, SHP.AUX_SYS.Fuels_And_Lubricants_Handling_And_Storage.SHIPFUELSYS.TANKCOMP10.MGO\ρ\\Full_MeOH)+IF(ISERROR(SHP.AUX_SYS.Fuels_And_Lubricants_Handling_And_Storage.SHIPFUELSYS.TANKCOMP10.MeOH\ρ\\Full_MeOH), 0, SHP.AUX_SYS.Fuels_And_Lubricants_Handling_And_Storage.SHIPFUELSYS.TANKCOMP10.MeOH\ρ\\Full_MeOH)+IF(ISERROR(SHP.AUX_SYS.Fuels_And_Lubricants_Handling_And_Storage.SHIPFUELSYS.TANKCOMP10.BW\ρ\\Full_MeOH), 0, SHP.AUX_SYS.Fuels_And_Lubricants_Handling_And_Storage.SHIPFUELSYS.TANKCOMP10.BW\ρ\\Full_MeOH)</f>
        <v>0.79200000000000004</v>
      </c>
      <c r="P44" cm="1">
        <f t="array" ref="P44">IF(ISERROR(SHP.AUX_SYS.Fuels_And_Lubricants_Handling_And_Storage.SHIPFUELSYS.TANKCOMP14.MGO\ρ\\Full_MeOH), 0, SHP.AUX_SYS.Fuels_And_Lubricants_Handling_And_Storage.SHIPFUELSYS.TANKCOMP14.MGO\ρ\\Full_MeOH)+IF(ISERROR(SHP.AUX_SYS.Fuels_And_Lubricants_Handling_And_Storage.SHIPFUELSYS.TANKCOMP14.MeOH\ρ\\Full_MeOH), 0, SHP.AUX_SYS.Fuels_And_Lubricants_Handling_And_Storage.SHIPFUELSYS.TANKCOMP14.MeOH\ρ\\Full_MeOH)+IF(ISERROR(SHP.AUX_SYS.Fuels_And_Lubricants_Handling_And_Storage.SHIPFUELSYS.TANKCOMP14.BW\ρ\\Full_MeOH), 0, SHP.AUX_SYS.Fuels_And_Lubricants_Handling_And_Storage.SHIPFUELSYS.TANKCOMP14.BW\ρ\\Full_MeOH)</f>
        <v>0</v>
      </c>
      <c r="Q44" cm="1">
        <f t="array" ref="Q44">IF(ISERROR(SHP.AUX_SYS.Fuels_And_Lubricants_Handling_And_Storage.SHIPFUELSYS.TANKCOMP15.MGO\ρ\\Full_MeOH), 0, SHP.AUX_SYS.Fuels_And_Lubricants_Handling_And_Storage.SHIPFUELSYS.TANKCOMP15.MGO\ρ\\Full_MeOH)+IF(ISERROR(SHP.AUX_SYS.Fuels_And_Lubricants_Handling_And_Storage.SHIPFUELSYS.TANKCOMP15.MeOH\ρ\\Full_MeOH), 0, SHP.AUX_SYS.Fuels_And_Lubricants_Handling_And_Storage.SHIPFUELSYS.TANKCOMP15.MeOH\ρ\\Full_MeOH)+IF(ISERROR(SHP.AUX_SYS.Fuels_And_Lubricants_Handling_And_Storage.SHIPFUELSYS.TANKCOMP15.BW\ρ\\Full_MeOH), 0, SHP.AUX_SYS.Fuels_And_Lubricants_Handling_And_Storage.SHIPFUELSYS.TANKCOMP15.BW\ρ\\Full_MeOH)</f>
        <v>1.0249999999999999</v>
      </c>
      <c r="W44" cm="1">
        <f t="array" ref="W44">IF(ISERROR(SHP.AUX_SYS.Fuels_And_Lubricants_Handling_And_Storage.SHIPFUELSYS.TANKCOMP21.MGO\ρ\\Full_MeOH), 0, SHP.AUX_SYS.Fuels_And_Lubricants_Handling_And_Storage.SHIPFUELSYS.TANKCOMP21.MGO\ρ\\Full_MeOH)+IF(ISERROR(SHP.AUX_SYS.Fuels_And_Lubricants_Handling_And_Storage.SHIPFUELSYS.TANKCOMP21.MeOH\ρ\\Full_MeOH), 0, SHP.AUX_SYS.Fuels_And_Lubricants_Handling_And_Storage.SHIPFUELSYS.TANKCOMP21.MeOH\ρ\\Full_MeOH)+IF(ISERROR(SHP.AUX_SYS.Fuels_And_Lubricants_Handling_And_Storage.SHIPFUELSYS.TANKCOMP21.BW\ρ\\Full_MeOH), 0, SHP.AUX_SYS.Fuels_And_Lubricants_Handling_And_Storage.SHIPFUELSYS.TANKCOMP21.BW\ρ\\Full_MeOH)</f>
        <v>0.79200000000000004</v>
      </c>
      <c r="X44" cm="1">
        <f t="array" ref="X44">IF(ISERROR(SHP.AUX_SYS.Fuels_And_Lubricants_Handling_And_Storage.SHIPFUELSYS.TANKCOMP22.MGO\ρ\\Full_MeOH), 0, SHP.AUX_SYS.Fuels_And_Lubricants_Handling_And_Storage.SHIPFUELSYS.TANKCOMP22.MGO\ρ\\Full_MeOH)+IF(ISERROR(SHP.AUX_SYS.Fuels_And_Lubricants_Handling_And_Storage.SHIPFUELSYS.TANKCOMP22.MeOH\ρ\\Full_MeOH), 0, SHP.AUX_SYS.Fuels_And_Lubricants_Handling_And_Storage.SHIPFUELSYS.TANKCOMP22.MeOH\ρ\\Full_MeOH)+IF(ISERROR(SHP.AUX_SYS.Fuels_And_Lubricants_Handling_And_Storage.SHIPFUELSYS.TANKCOMP22.BW\ρ\\Full_MeOH), 0, SHP.AUX_SYS.Fuels_And_Lubricants_Handling_And_Storage.SHIPFUELSYS.TANKCOMP22.BW\ρ\\Full_MeOH)</f>
        <v>0.79200000000000004</v>
      </c>
      <c r="Z44" cm="1">
        <f t="array" ref="Z44">IF(ISERROR(SHP.AUX_SYS.Fuels_And_Lubricants_Handling_And_Storage.SHIPFUELSYS.TANKCOMP24.MGO\ρ\\Full_MeOH), 0, SHP.AUX_SYS.Fuels_And_Lubricants_Handling_And_Storage.SHIPFUELSYS.TANKCOMP24.MGO\ρ\\Full_MeOH)+IF(ISERROR(SHP.AUX_SYS.Fuels_And_Lubricants_Handling_And_Storage.SHIPFUELSYS.TANKCOMP24.MeOH\ρ\\Full_MeOH), 0, SHP.AUX_SYS.Fuels_And_Lubricants_Handling_And_Storage.SHIPFUELSYS.TANKCOMP24.MeOH\ρ\\Full_MeOH)+IF(ISERROR(SHP.AUX_SYS.Fuels_And_Lubricants_Handling_And_Storage.SHIPFUELSYS.TANKCOMP24.BW\ρ\\Full_MeOH), 0, SHP.AUX_SYS.Fuels_And_Lubricants_Handling_And_Storage.SHIPFUELSYS.TANKCOMP24.BW\ρ\\Full_MeOH)</f>
        <v>0.79200000000000004</v>
      </c>
      <c r="AA44" cm="1">
        <f t="array" ref="AA44">IF(ISERROR(SHP.AUX_SYS.Fuels_And_Lubricants_Handling_And_Storage.SHIPFUELSYS.TANKCOMP25.MGO\ρ\\Full_MeOH), 0, SHP.AUX_SYS.Fuels_And_Lubricants_Handling_And_Storage.SHIPFUELSYS.TANKCOMP25.MGO\ρ\\Full_MeOH)+IF(ISERROR(SHP.AUX_SYS.Fuels_And_Lubricants_Handling_And_Storage.SHIPFUELSYS.TANKCOMP25.MeOH\ρ\\Full_MeOH), 0, SHP.AUX_SYS.Fuels_And_Lubricants_Handling_And_Storage.SHIPFUELSYS.TANKCOMP25.MeOH\ρ\\Full_MeOH)+IF(ISERROR(SHP.AUX_SYS.Fuels_And_Lubricants_Handling_And_Storage.SHIPFUELSYS.TANKCOMP25.BW\ρ\\Full_MeOH), 0, SHP.AUX_SYS.Fuels_And_Lubricants_Handling_And_Storage.SHIPFUELSYS.TANKCOMP25.BW\ρ\\Full_MeOH)</f>
        <v>0.79200000000000004</v>
      </c>
      <c r="AB44" cm="1">
        <f t="array" ref="AB44">IF(ISERROR(SHP.AUX_SYS.Fuels_And_Lubricants_Handling_And_Storage.SHIPFUELSYS.TANKCOMP26.MGO\ρ\\Full_MeOH), 0, SHP.AUX_SYS.Fuels_And_Lubricants_Handling_And_Storage.SHIPFUELSYS.TANKCOMP26.MGO\ρ\\Full_MeOH)+IF(ISERROR(SHP.AUX_SYS.Fuels_And_Lubricants_Handling_And_Storage.SHIPFUELSYS.TANKCOMP26.MeOH\ρ\\Full_MeOH), 0, SHP.AUX_SYS.Fuels_And_Lubricants_Handling_And_Storage.SHIPFUELSYS.TANKCOMP26.MeOH\ρ\\Full_MeOH)+IF(ISERROR(SHP.AUX_SYS.Fuels_And_Lubricants_Handling_And_Storage.SHIPFUELSYS.TANKCOMP26.BW\ρ\\Full_MeOH), 0, SHP.AUX_SYS.Fuels_And_Lubricants_Handling_And_Storage.SHIPFUELSYS.TANKCOMP26.BW\ρ\\Full_MeOH)</f>
        <v>0.79200000000000004</v>
      </c>
      <c r="AC44" cm="1">
        <f t="array" ref="AC44">IF(ISERROR(SHP.AUX_SYS.Fuels_And_Lubricants_Handling_And_Storage.SHIPFUELSYS.TANKCOMP27.MGO\ρ\\Full_MeOH), 0, SHP.AUX_SYS.Fuels_And_Lubricants_Handling_And_Storage.SHIPFUELSYS.TANKCOMP27.MGO\ρ\\Full_MeOH)+IF(ISERROR(SHP.AUX_SYS.Fuels_And_Lubricants_Handling_And_Storage.SHIPFUELSYS.TANKCOMP27.MeOH\ρ\\Full_MeOH), 0, SHP.AUX_SYS.Fuels_And_Lubricants_Handling_And_Storage.SHIPFUELSYS.TANKCOMP27.MeOH\ρ\\Full_MeOH)+IF(ISERROR(SHP.AUX_SYS.Fuels_And_Lubricants_Handling_And_Storage.SHIPFUELSYS.TANKCOMP27.BW\ρ\\Full_MeOH), 0, SHP.AUX_SYS.Fuels_And_Lubricants_Handling_And_Storage.SHIPFUELSYS.TANKCOMP27.BW\ρ\\Full_MeOH)</f>
        <v>0.79200000000000004</v>
      </c>
      <c r="AD44" cm="1">
        <f t="array" ref="AD44">IF(ISERROR(SHP.AUX_SYS.Fuels_And_Lubricants_Handling_And_Storage.SHIPFUELSYS.TANKCOMP28.MGO\ρ\\Full_MeOH), 0, SHP.AUX_SYS.Fuels_And_Lubricants_Handling_And_Storage.SHIPFUELSYS.TANKCOMP28.MGO\ρ\\Full_MeOH)+IF(ISERROR(SHP.AUX_SYS.Fuels_And_Lubricants_Handling_And_Storage.SHIPFUELSYS.TANKCOMP28.MeOH\ρ\\Full_MeOH), 0, SHP.AUX_SYS.Fuels_And_Lubricants_Handling_And_Storage.SHIPFUELSYS.TANKCOMP28.MeOH\ρ\\Full_MeOH)+IF(ISERROR(SHP.AUX_SYS.Fuels_And_Lubricants_Handling_And_Storage.SHIPFUELSYS.TANKCOMP28.BW\ρ\\Full_MeOH), 0, SHP.AUX_SYS.Fuels_And_Lubricants_Handling_And_Storage.SHIPFUELSYS.TANKCOMP28.BW\ρ\\Full_MeOH)</f>
        <v>0.79200000000000004</v>
      </c>
      <c r="AG44" cm="1">
        <f t="array" ref="AG44">IF(ISERROR(SHP.AUX_SYS.Fuels_And_Lubricants_Handling_And_Storage.SHIPFUELSYS.TANKCOMP31.MGO\ρ\\Full_MeOH), 0, SHP.AUX_SYS.Fuels_And_Lubricants_Handling_And_Storage.SHIPFUELSYS.TANKCOMP31.MGO\ρ\\Full_MeOH)+IF(ISERROR(SHP.AUX_SYS.Fuels_And_Lubricants_Handling_And_Storage.SHIPFUELSYS.TANKCOMP31.MeOH\ρ\\Full_MeOH), 0, SHP.AUX_SYS.Fuels_And_Lubricants_Handling_And_Storage.SHIPFUELSYS.TANKCOMP31.MeOH\ρ\\Full_MeOH)+IF(ISERROR(SHP.AUX_SYS.Fuels_And_Lubricants_Handling_And_Storage.SHIPFUELSYS.TANKCOMP31.BW\ρ\\Full_MeOH), 0, SHP.AUX_SYS.Fuels_And_Lubricants_Handling_And_Storage.SHIPFUELSYS.TANKCOMP31.BW\ρ\\Full_MeOH)</f>
        <v>0.79200000000000004</v>
      </c>
      <c r="AH44" cm="1">
        <f t="array" ref="AH44">IF(ISERROR(SHP.AUX_SYS.Fuels_And_Lubricants_Handling_And_Storage.SHIPFUELSYS.TANKCOMP32.MGO\ρ\\Full_MeOH), 0, SHP.AUX_SYS.Fuels_And_Lubricants_Handling_And_Storage.SHIPFUELSYS.TANKCOMP32.MGO\ρ\\Full_MeOH)+IF(ISERROR(SHP.AUX_SYS.Fuels_And_Lubricants_Handling_And_Storage.SHIPFUELSYS.TANKCOMP32.MeOH\ρ\\Full_MeOH), 0, SHP.AUX_SYS.Fuels_And_Lubricants_Handling_And_Storage.SHIPFUELSYS.TANKCOMP32.MeOH\ρ\\Full_MeOH)+IF(ISERROR(SHP.AUX_SYS.Fuels_And_Lubricants_Handling_And_Storage.SHIPFUELSYS.TANKCOMP32.BW\ρ\\Full_MeOH), 0, SHP.AUX_SYS.Fuels_And_Lubricants_Handling_And_Storage.SHIPFUELSYS.TANKCOMP32.BW\ρ\\Full_MeOH)</f>
        <v>1.0249999999999999</v>
      </c>
    </row>
    <row r="45" spans="1:34" x14ac:dyDescent="0.3">
      <c r="B45" t="s">
        <v>975</v>
      </c>
      <c r="F45">
        <f>IF(ISERROR(SHP.AUX_SYS.Fuels_And_Lubricants_Handling_And_Storage.SHIPFUELSYS.TANKCOMP04.MeOH\Coff_penal\\Full_MeOH), 0, MeOH.Coff_penal)</f>
        <v>1500</v>
      </c>
      <c r="G45">
        <f>IF(ISERROR(SHP.AUX_SYS.Fuels_And_Lubricants_Handling_And_Storage.SHIPFUELSYS.TANKCOMP05.MeOH\Coff_penal\\Full_MeOH), 0, MeOH.Coff_penal)</f>
        <v>1500</v>
      </c>
      <c r="K45">
        <f>IF(ISERROR(SHP.AUX_SYS.Fuels_And_Lubricants_Handling_And_Storage.SHIPFUELSYS.TANKCOMP09.MeOH\Coff_penal\\Full_MeOH), 0, MeOH.Coff_penal)</f>
        <v>1500</v>
      </c>
      <c r="L45">
        <f>IF(ISERROR(SHP.AUX_SYS.Fuels_And_Lubricants_Handling_And_Storage.SHIPFUELSYS.TANKCOMP10.MeOH\Coff_penal\\Full_MeOH), 0, MeOH.Coff_penal)</f>
        <v>1500</v>
      </c>
      <c r="P45" cm="1">
        <f t="array" ref="P45">IF(ISERROR(SHP.AUX_SYS.Fuels_And_Lubricants_Handling_And_Storage.SHIPFUELSYS.TANKCOMP14.MeOH\Coff_penal\\Full_MeOH), 0, MeOH.Coff_penal)</f>
        <v>0</v>
      </c>
      <c r="Q45">
        <f>IF(ISERROR(SHP.AUX_SYS.Fuels_And_Lubricants_Handling_And_Storage.SHIPFUELSYS.TANKCOMP15.MeOH\Coff_penal\\Full_MeOH), 0, MeOH.Coff_penal)</f>
        <v>0</v>
      </c>
      <c r="W45">
        <f>IF(ISERROR(SHP.AUX_SYS.Fuels_And_Lubricants_Handling_And_Storage.SHIPFUELSYS.TANKCOMP21.MeOH\Coff_penal\\Full_MeOH), 0, MeOH.Coff_penal)</f>
        <v>1500</v>
      </c>
      <c r="X45">
        <f>IF(ISERROR(SHP.AUX_SYS.Fuels_And_Lubricants_Handling_And_Storage.SHIPFUELSYS.TANKCOMP22.MeOH\Coff_penal\\Full_MeOH), 0, MeOH.Coff_penal)</f>
        <v>1500</v>
      </c>
      <c r="Z45">
        <f>IF(ISERROR(SHP.AUX_SYS.Fuels_And_Lubricants_Handling_And_Storage.SHIPFUELSYS.TANKCOMP24.MeOH\Coff_penal\\Full_MeOH), 0, MeOH.Coff_penal)</f>
        <v>1500</v>
      </c>
      <c r="AA45">
        <f>IF(ISERROR(SHP.AUX_SYS.Fuels_And_Lubricants_Handling_And_Storage.SHIPFUELSYS.TANKCOMP25.MeOH\Coff_penal\\Full_MeOH), 0, MeOH.Coff_penal)</f>
        <v>1500</v>
      </c>
      <c r="AB45">
        <f>IF(ISERROR(SHP.AUX_SYS.Fuels_And_Lubricants_Handling_And_Storage.SHIPFUELSYS.TANKCOMP26.MeOH\Coff_penal\\Full_MeOH), 0, MeOH.Coff_penal)</f>
        <v>1500</v>
      </c>
      <c r="AC45">
        <f>IF(ISERROR(SHP.AUX_SYS.Fuels_And_Lubricants_Handling_And_Storage.SHIPFUELSYS.TANKCOMP27.MeOH\Coff_penal\\Full_MeOH), 0, MeOH.Coff_penal)</f>
        <v>1500</v>
      </c>
      <c r="AD45">
        <f>IF(ISERROR(SHP.AUX_SYS.Fuels_And_Lubricants_Handling_And_Storage.SHIPFUELSYS.TANKCOMP28.MeOH\Coff_penal\\Full_MeOH), 0, MeOH.Coff_penal)</f>
        <v>1500</v>
      </c>
      <c r="AG45">
        <f>IF(ISERROR(SHP.AUX_SYS.Fuels_And_Lubricants_Handling_And_Storage.SHIPFUELSYS.TANKCOMP31.MeOH\Coff_penal\\Full_MeOH), 0, MeOH.Coff_penal)</f>
        <v>1500</v>
      </c>
      <c r="AH45" cm="1">
        <f t="array" ref="AH45">IF(ISERROR(SHP.AUX_SYS.Fuels_And_Lubricants_Handling_And_Storage.SHIPFUELSYS.TANKCOMP32.MeOH\Coff_penal\\Full_MeOH), 0, MeOH.Coff_penal)</f>
        <v>0</v>
      </c>
    </row>
    <row r="46" spans="1:34" x14ac:dyDescent="0.3">
      <c r="B46" t="s">
        <v>976</v>
      </c>
      <c r="F46">
        <f>IF(ISERROR(SHP.AUX_SYS.Fuels_And_Lubricants_Handling_And_Storage.SHIPFUELSYS.TANKCOMP04.MeOH\Coff_V_penal\\Full_MeOH), 0, MeOH.Coff_V_penal)</f>
        <v>29</v>
      </c>
      <c r="G46">
        <f>IF(ISERROR(SHP.AUX_SYS.Fuels_And_Lubricants_Handling_And_Storage.SHIPFUELSYS.TANKCOMP05.MeOH\Coff_V_penal\\Full_MeOH), 0, MeOH.Coff_V_penal)</f>
        <v>29</v>
      </c>
      <c r="H46">
        <f>IF(ISERROR(SHP.AUX_SYS.Fuels_And_Lubricants_Handling_And_Storage.SHIPFUELSYS.TANKCOMP04.MeOH\Coff_V_penal\\Full_MeOH), 0, MeOH.Coff_V_penal)</f>
        <v>29</v>
      </c>
      <c r="I46">
        <f>IF(ISERROR(SHP.AUX_SYS.Fuels_And_Lubricants_Handling_And_Storage.SHIPFUELSYS.TANKCOMP04.MeOH\Coff_V_penal\\Full_MeOH), 0, MeOH.Coff_V_penal)</f>
        <v>29</v>
      </c>
      <c r="J46">
        <f>IF(ISERROR(SHP.AUX_SYS.Fuels_And_Lubricants_Handling_And_Storage.SHIPFUELSYS.TANKCOMP04.MeOH\Coff_V_penal\\Full_MeOH), 0, MeOH.Coff_V_penal)</f>
        <v>29</v>
      </c>
      <c r="K46">
        <f>IF(ISERROR(SHP.AUX_SYS.Fuels_And_Lubricants_Handling_And_Storage.SHIPFUELSYS.TANKCOMP09.MeOH\Coff_V_penal\\Full_MeOH), 0, MeOH.Coff_V_penal)</f>
        <v>29</v>
      </c>
      <c r="L46">
        <f>IF(ISERROR(SHP.AUX_SYS.Fuels_And_Lubricants_Handling_And_Storage.SHIPFUELSYS.TANKCOMP10.MeOH\Coff_V_penal\\Full_MeOH), 0, MeOH.Coff_V_penal)</f>
        <v>29</v>
      </c>
      <c r="M46">
        <f>IF(ISERROR(SHP.AUX_SYS.Fuels_And_Lubricants_Handling_And_Storage.SHIPFUELSYS.TANKCOMP04.MeOH\Coff_V_penal\\Full_MeOH), 0, MeOH.Coff_V_penal)</f>
        <v>29</v>
      </c>
      <c r="N46">
        <f>IF(ISERROR(SHP.AUX_SYS.Fuels_And_Lubricants_Handling_And_Storage.SHIPFUELSYS.TANKCOMP04.MeOH\Coff_V_penal\\Full_MeOH), 0, MeOH.Coff_V_penal)</f>
        <v>29</v>
      </c>
      <c r="O46">
        <f>IF(ISERROR(SHP.AUX_SYS.Fuels_And_Lubricants_Handling_And_Storage.SHIPFUELSYS.TANKCOMP04.MeOH\Coff_V_penal\\Full_MeOH), 0, MeOH.Coff_V_penal)</f>
        <v>29</v>
      </c>
      <c r="P46" cm="1">
        <f t="array" ref="P46">IF(ISERROR(SHP.AUX_SYS.Fuels_And_Lubricants_Handling_And_Storage.SHIPFUELSYS.TANKCOMP14.MeOH\Coff_V_penal\\Full_MeOH), 0, MeOH.Coff_V_penal)</f>
        <v>0</v>
      </c>
      <c r="Q46">
        <f>IF(ISERROR(SHP.AUX_SYS.Fuels_And_Lubricants_Handling_And_Storage.SHIPFUELSYS.TANKCOMP15.MeOH\Coff_V_penal\\Full_MeOH), 0, MeOH.Coff_V_penal)</f>
        <v>0</v>
      </c>
      <c r="R46">
        <f>IF(ISERROR(SHP.AUX_SYS.Fuels_And_Lubricants_Handling_And_Storage.SHIPFUELSYS.TANKCOMP04.MeOH\Coff_V_penal\\Full_MeOH), 0, MeOH.Coff_V_penal)</f>
        <v>29</v>
      </c>
      <c r="S46">
        <f>IF(ISERROR(SHP.AUX_SYS.Fuels_And_Lubricants_Handling_And_Storage.SHIPFUELSYS.TANKCOMP04.MeOH\Coff_V_penal\\Full_MeOH), 0, MeOH.Coff_V_penal)</f>
        <v>29</v>
      </c>
      <c r="T46">
        <f>IF(ISERROR(SHP.AUX_SYS.Fuels_And_Lubricants_Handling_And_Storage.SHIPFUELSYS.TANKCOMP04.MeOH\Coff_V_penal\\Full_MeOH), 0, MeOH.Coff_V_penal)</f>
        <v>29</v>
      </c>
      <c r="U46">
        <f>IF(ISERROR(SHP.AUX_SYS.Fuels_And_Lubricants_Handling_And_Storage.SHIPFUELSYS.TANKCOMP04.MeOH\Coff_V_penal\\Full_MeOH), 0, MeOH.Coff_V_penal)</f>
        <v>29</v>
      </c>
      <c r="V46">
        <f>IF(ISERROR(SHP.AUX_SYS.Fuels_And_Lubricants_Handling_And_Storage.SHIPFUELSYS.TANKCOMP04.MeOH\Coff_V_penal\\Full_MeOH), 0, MeOH.Coff_V_penal)</f>
        <v>29</v>
      </c>
      <c r="W46">
        <f>IF(ISERROR(SHP.AUX_SYS.Fuels_And_Lubricants_Handling_And_Storage.SHIPFUELSYS.TANKCOMP21.MeOH\Coff_V_penal\\Full_MeOH), 0, MeOH.Coff_V_penal)</f>
        <v>29</v>
      </c>
      <c r="X46">
        <f>IF(ISERROR(SHP.AUX_SYS.Fuels_And_Lubricants_Handling_And_Storage.SHIPFUELSYS.TANKCOMP22.MeOH\Coff_V_penal\\Full_MeOH), 0, MeOH.Coff_V_penal)</f>
        <v>29</v>
      </c>
      <c r="Y46">
        <f>IF(ISERROR(SHP.AUX_SYS.Fuels_And_Lubricants_Handling_And_Storage.SHIPFUELSYS.TANKCOMP04.MeOH\Coff_V_penal\\Full_MeOH), 0, MeOH.Coff_V_penal)</f>
        <v>29</v>
      </c>
      <c r="Z46">
        <f>IF(ISERROR(SHP.AUX_SYS.Fuels_And_Lubricants_Handling_And_Storage.SHIPFUELSYS.TANKCOMP24.MeOH\Coff_V_penal\\Full_MeOH), 0, MeOH.Coff_V_penal)</f>
        <v>29</v>
      </c>
      <c r="AA46">
        <f>IF(ISERROR(SHP.AUX_SYS.Fuels_And_Lubricants_Handling_And_Storage.SHIPFUELSYS.TANKCOMP25.MeOH\Coff_V_penal\\Full_MeOH), 0, MeOH.Coff_V_penal)</f>
        <v>29</v>
      </c>
      <c r="AB46">
        <f>IF(ISERROR(SHP.AUX_SYS.Fuels_And_Lubricants_Handling_And_Storage.SHIPFUELSYS.TANKCOMP26.MeOH\Coff_V_penal\\Full_MeOH), 0, MeOH.Coff_V_penal)</f>
        <v>29</v>
      </c>
      <c r="AC46">
        <f>IF(ISERROR(SHP.AUX_SYS.Fuels_And_Lubricants_Handling_And_Storage.SHIPFUELSYS.TANKCOMP27.MeOH\Coff_V_penal\\Full_MeOH), 0, MeOH.Coff_V_penal)</f>
        <v>29</v>
      </c>
      <c r="AD46">
        <f>IF(ISERROR(SHP.AUX_SYS.Fuels_And_Lubricants_Handling_And_Storage.SHIPFUELSYS.TANKCOMP28.MeOH\Coff_V_penal\\Full_MeOH), 0, MeOH.Coff_V_penal)</f>
        <v>29</v>
      </c>
      <c r="AE46">
        <f>IF(ISERROR(SHP.AUX_SYS.Fuels_And_Lubricants_Handling_And_Storage.SHIPFUELSYS.TANKCOMP04.MeOH\Coff_V_penal\\Full_MeOH), 0, MeOH.Coff_V_penal)</f>
        <v>29</v>
      </c>
      <c r="AF46">
        <f>IF(ISERROR(SHP.AUX_SYS.Fuels_And_Lubricants_Handling_And_Storage.SHIPFUELSYS.TANKCOMP04.MeOH\Coff_V_penal\\Full_MeOH), 0, MeOH.Coff_V_penal)</f>
        <v>29</v>
      </c>
      <c r="AG46">
        <f>IF(ISERROR(SHP.AUX_SYS.Fuels_And_Lubricants_Handling_And_Storage.SHIPFUELSYS.TANKCOMP31.MeOH\Coff_V_penal\\Full_MeOH), 0, MeOH.Coff_V_penal)</f>
        <v>29</v>
      </c>
      <c r="AH46" cm="1">
        <f t="array" ref="AH46">IF(ISERROR(SHP.AUX_SYS.Fuels_And_Lubricants_Handling_And_Storage.SHIPFUELSYS.TANKCOMP32.MeOH\Coff_V_penal\\Full_MeOH), 0, MeOH.Coff_V_penal)</f>
        <v>0</v>
      </c>
    </row>
    <row r="47" spans="1:34" x14ac:dyDescent="0.3">
      <c r="B47" t="s">
        <v>28</v>
      </c>
      <c r="F47">
        <f>SHP.AUX_SYS.Fuels_And_Lubricants_Handling_And_Storage.SHIPFUELSYS.TANKCOMP04\CoG_Z_fuel\\Full_MeOH</f>
        <v>1.8</v>
      </c>
      <c r="G47">
        <f>SHP.AUX_SYS.Fuels_And_Lubricants_Handling_And_Storage.SHIPFUELSYS.TANKCOMP05\CoG_Z_fuel\\Full_MeOH</f>
        <v>1.8</v>
      </c>
      <c r="K47">
        <f>SHP.AUX_SYS.Fuels_And_Lubricants_Handling_And_Storage.SHIPFUELSYS.TANKCOMP09\CoG_Z_fuel\\Full_MeOH</f>
        <v>1.8</v>
      </c>
      <c r="L47">
        <f>SHP.AUX_SYS.Fuels_And_Lubricants_Handling_And_Storage.SHIPFUELSYS.TANKCOMP10\CoG_Z_fuel\\Full_MeOH</f>
        <v>1.8</v>
      </c>
      <c r="P47">
        <f>SHP.AUX_SYS.Fuels_And_Lubricants_Handling_And_Storage.SHIPFUELSYS.TANKCOMP14\CoG_Z_fuel\\Full_MeOH</f>
        <v>2</v>
      </c>
      <c r="Q47">
        <f>SHP.AUX_SYS.Fuels_And_Lubricants_Handling_And_Storage.SHIPFUELSYS.TANKCOMP15\CoG_Z_fuel\\Full_MeOH</f>
        <v>2.1</v>
      </c>
      <c r="W47">
        <f>SHP.AUX_SYS.Fuels_And_Lubricants_Handling_And_Storage.SHIPFUELSYS.TANKCOMP21\CoG_Z_fuel\\Full_MeOH</f>
        <v>1.8</v>
      </c>
      <c r="X47">
        <f>SHP.AUX_SYS.Fuels_And_Lubricants_Handling_And_Storage.SHIPFUELSYS.TANKCOMP22\CoG_Z_fuel\\Full_MeOH</f>
        <v>1.8</v>
      </c>
      <c r="Z47">
        <f>SHP.AUX_SYS.Fuels_And_Lubricants_Handling_And_Storage.SHIPFUELSYS.TANKCOMP24\CoG_Z_fuel\\Full_MeOH</f>
        <v>1.6</v>
      </c>
      <c r="AA47">
        <f>SHP.AUX_SYS.Fuels_And_Lubricants_Handling_And_Storage.SHIPFUELSYS.TANKCOMP25\CoG_Z_fuel\\Full_MeOH</f>
        <v>1.8</v>
      </c>
      <c r="AB47">
        <f>SHP.AUX_SYS.Fuels_And_Lubricants_Handling_And_Storage.SHIPFUELSYS.TANKCOMP26\CoG_Z_fuel\\Full_MeOH</f>
        <v>1.8</v>
      </c>
      <c r="AC47">
        <f>SHP.AUX_SYS.Fuels_And_Lubricants_Handling_And_Storage.SHIPFUELSYS.TANKCOMP27\CoG_Z_fuel\\Full_MeOH</f>
        <v>3.6</v>
      </c>
      <c r="AD47">
        <f>SHP.AUX_SYS.Fuels_And_Lubricants_Handling_And_Storage.SHIPFUELSYS.TANKCOMP28\CoG_Z_fuel\\Full_MeOH</f>
        <v>3.6</v>
      </c>
      <c r="AG47">
        <f>SHP.AUX_SYS.Fuels_And_Lubricants_Handling_And_Storage.SHIPFUELSYS.TANKCOMP31\CoG_Z_fuel\\Full_MeOH</f>
        <v>1.8</v>
      </c>
      <c r="AH47">
        <f>SHP.AUX_SYS.Fuels_And_Lubricants_Handling_And_Storage.SHIPFUELSYS.TANKCOMP32\CoG_Z_fuel\\Full_MeOH</f>
        <v>1.8</v>
      </c>
    </row>
    <row r="48" spans="1:34" x14ac:dyDescent="0.3">
      <c r="B48" t="s">
        <v>770</v>
      </c>
      <c r="F48">
        <f t="shared" ref="F48:AG48" si="7">IF(F49=0, F47, ((F53+F54+F55)*F44*F47*1000+F45*2.8)/F49)</f>
        <v>1.8465872156013003</v>
      </c>
      <c r="G48">
        <f t="shared" si="7"/>
        <v>1.8465872156013003</v>
      </c>
      <c r="H48">
        <f t="shared" si="7"/>
        <v>0</v>
      </c>
      <c r="I48">
        <f t="shared" si="7"/>
        <v>0</v>
      </c>
      <c r="J48">
        <f t="shared" si="7"/>
        <v>0</v>
      </c>
      <c r="K48">
        <f t="shared" si="7"/>
        <v>1.8753064798598951</v>
      </c>
      <c r="L48">
        <f t="shared" si="7"/>
        <v>1.8514970059880238</v>
      </c>
      <c r="M48">
        <f t="shared" si="7"/>
        <v>0</v>
      </c>
      <c r="N48">
        <f t="shared" si="7"/>
        <v>0</v>
      </c>
      <c r="O48">
        <f t="shared" si="7"/>
        <v>0</v>
      </c>
      <c r="P48">
        <f t="shared" si="7"/>
        <v>2</v>
      </c>
      <c r="Q48">
        <f t="shared" si="7"/>
        <v>2.0999999999999996</v>
      </c>
      <c r="R48">
        <f t="shared" si="7"/>
        <v>0</v>
      </c>
      <c r="S48">
        <f t="shared" si="7"/>
        <v>0</v>
      </c>
      <c r="T48">
        <f t="shared" si="7"/>
        <v>0</v>
      </c>
      <c r="U48">
        <f t="shared" si="7"/>
        <v>0</v>
      </c>
      <c r="V48">
        <f t="shared" si="7"/>
        <v>0</v>
      </c>
      <c r="W48">
        <f t="shared" si="7"/>
        <v>1.9400651465798047</v>
      </c>
      <c r="X48">
        <f t="shared" si="7"/>
        <v>1.9400651465798047</v>
      </c>
      <c r="Y48">
        <f t="shared" si="7"/>
        <v>0</v>
      </c>
      <c r="Z48">
        <f t="shared" si="7"/>
        <v>1.6783004552352048</v>
      </c>
      <c r="AA48">
        <f t="shared" si="7"/>
        <v>1.8753064798598951</v>
      </c>
      <c r="AB48">
        <f t="shared" si="7"/>
        <v>1.8753064798598951</v>
      </c>
      <c r="AC48">
        <f t="shared" si="7"/>
        <v>3.3374045801526715</v>
      </c>
      <c r="AD48">
        <f t="shared" si="7"/>
        <v>3.3374045801526715</v>
      </c>
      <c r="AE48">
        <f t="shared" si="7"/>
        <v>0</v>
      </c>
      <c r="AF48">
        <f t="shared" si="7"/>
        <v>0</v>
      </c>
      <c r="AG48">
        <f t="shared" si="7"/>
        <v>1.9400651465798047</v>
      </c>
      <c r="AH48">
        <f>IF(AH49=0, AH47, ((AH53+AH54+AH55)*AH44*AH47*1000+AH45*2.8)/AH49)</f>
        <v>1.8</v>
      </c>
    </row>
    <row r="49" spans="1:34" x14ac:dyDescent="0.3">
      <c r="B49" t="s">
        <v>366</v>
      </c>
      <c r="F49">
        <f t="shared" ref="F49:J49" si="8">(F53+F54+F55)*F44*1000+F45</f>
        <v>32197.674418604653</v>
      </c>
      <c r="G49">
        <f t="shared" si="8"/>
        <v>32197.674418604653</v>
      </c>
      <c r="H49">
        <f t="shared" si="8"/>
        <v>0</v>
      </c>
      <c r="I49">
        <f t="shared" si="8"/>
        <v>0</v>
      </c>
      <c r="J49">
        <f t="shared" si="8"/>
        <v>0</v>
      </c>
      <c r="K49">
        <f>(K53+K54+K55)*K44*1000+K45</f>
        <v>19918.60465116279</v>
      </c>
      <c r="L49">
        <f t="shared" ref="L49:AH49" si="9">(L53+L54+L55)*L44*1000+L45</f>
        <v>29127.906976744187</v>
      </c>
      <c r="M49">
        <f t="shared" si="9"/>
        <v>0</v>
      </c>
      <c r="N49">
        <f t="shared" si="9"/>
        <v>0</v>
      </c>
      <c r="O49">
        <f t="shared" si="9"/>
        <v>0</v>
      </c>
      <c r="P49">
        <f t="shared" si="9"/>
        <v>0</v>
      </c>
      <c r="Q49">
        <f t="shared" si="9"/>
        <v>30749.999999999996</v>
      </c>
      <c r="R49">
        <f t="shared" si="9"/>
        <v>0</v>
      </c>
      <c r="S49">
        <f t="shared" si="9"/>
        <v>0</v>
      </c>
      <c r="T49">
        <f t="shared" si="9"/>
        <v>0</v>
      </c>
      <c r="U49">
        <f t="shared" si="9"/>
        <v>0</v>
      </c>
      <c r="V49">
        <f t="shared" si="9"/>
        <v>0</v>
      </c>
      <c r="W49">
        <f t="shared" si="9"/>
        <v>10709.302325581395</v>
      </c>
      <c r="X49">
        <f t="shared" si="9"/>
        <v>10709.302325581395</v>
      </c>
      <c r="Y49">
        <f t="shared" si="9"/>
        <v>0</v>
      </c>
      <c r="Z49">
        <f t="shared" si="9"/>
        <v>22988.372093023256</v>
      </c>
      <c r="AA49">
        <f t="shared" si="9"/>
        <v>19918.60465116279</v>
      </c>
      <c r="AB49">
        <f t="shared" si="9"/>
        <v>19918.60465116279</v>
      </c>
      <c r="AC49">
        <f t="shared" si="9"/>
        <v>4569.7674418604656</v>
      </c>
      <c r="AD49">
        <f t="shared" si="9"/>
        <v>4569.7674418604656</v>
      </c>
      <c r="AE49">
        <f t="shared" si="9"/>
        <v>0</v>
      </c>
      <c r="AF49">
        <f t="shared" si="9"/>
        <v>0</v>
      </c>
      <c r="AG49">
        <f t="shared" si="9"/>
        <v>10709.302325581395</v>
      </c>
      <c r="AH49">
        <f t="shared" si="9"/>
        <v>5125</v>
      </c>
    </row>
    <row r="51" spans="1:34" x14ac:dyDescent="0.3">
      <c r="B51" t="s">
        <v>799</v>
      </c>
      <c r="F51">
        <f>IF(F53&lt;&gt;0,1,0)</f>
        <v>1</v>
      </c>
      <c r="G51">
        <f t="shared" ref="G51:AH51" si="10">IF(G53&lt;&gt;0,1,0)</f>
        <v>1</v>
      </c>
      <c r="H51">
        <f t="shared" si="10"/>
        <v>0</v>
      </c>
      <c r="I51">
        <f t="shared" si="10"/>
        <v>0</v>
      </c>
      <c r="J51">
        <f t="shared" si="10"/>
        <v>0</v>
      </c>
      <c r="K51">
        <f t="shared" si="10"/>
        <v>1</v>
      </c>
      <c r="L51">
        <f t="shared" si="10"/>
        <v>1</v>
      </c>
      <c r="M51">
        <f t="shared" si="10"/>
        <v>0</v>
      </c>
      <c r="N51">
        <f t="shared" si="10"/>
        <v>0</v>
      </c>
      <c r="O51">
        <f t="shared" si="10"/>
        <v>0</v>
      </c>
      <c r="P51">
        <f t="shared" si="10"/>
        <v>0</v>
      </c>
      <c r="Q51">
        <f t="shared" si="10"/>
        <v>0</v>
      </c>
      <c r="R51">
        <f t="shared" si="10"/>
        <v>0</v>
      </c>
      <c r="S51">
        <f t="shared" si="10"/>
        <v>0</v>
      </c>
      <c r="T51">
        <f t="shared" si="10"/>
        <v>0</v>
      </c>
      <c r="U51">
        <f t="shared" si="10"/>
        <v>0</v>
      </c>
      <c r="V51">
        <f t="shared" si="10"/>
        <v>0</v>
      </c>
      <c r="W51">
        <f t="shared" si="10"/>
        <v>1</v>
      </c>
      <c r="X51">
        <f t="shared" si="10"/>
        <v>1</v>
      </c>
      <c r="Y51">
        <f t="shared" si="10"/>
        <v>0</v>
      </c>
      <c r="Z51">
        <f t="shared" si="10"/>
        <v>1</v>
      </c>
      <c r="AA51">
        <f t="shared" si="10"/>
        <v>1</v>
      </c>
      <c r="AB51">
        <f t="shared" si="10"/>
        <v>1</v>
      </c>
      <c r="AC51">
        <f t="shared" si="10"/>
        <v>1</v>
      </c>
      <c r="AD51">
        <f t="shared" si="10"/>
        <v>1</v>
      </c>
      <c r="AE51">
        <f t="shared" si="10"/>
        <v>0</v>
      </c>
      <c r="AF51">
        <f t="shared" si="10"/>
        <v>0</v>
      </c>
      <c r="AG51">
        <f t="shared" si="10"/>
        <v>1</v>
      </c>
      <c r="AH51">
        <f t="shared" si="10"/>
        <v>0</v>
      </c>
    </row>
    <row r="53" spans="1:34" x14ac:dyDescent="0.3">
      <c r="B53" t="s">
        <v>367</v>
      </c>
      <c r="F53">
        <f>IF(F44=MeOH.ρ,'Calculations - tank arrangement'!F43/(1+F46/100),0)</f>
        <v>38.759689922480618</v>
      </c>
      <c r="G53">
        <f>IF(G44=MeOH.ρ,'Calculations - tank arrangement'!G43/(1+G46/100),0)</f>
        <v>38.759689922480618</v>
      </c>
      <c r="H53">
        <f>IF(H44=MeOH.ρ,'Calculations - tank arrangement'!H43/(1+H46/100),0)</f>
        <v>0</v>
      </c>
      <c r="I53">
        <f>IF(I44=MeOH.ρ,'Calculations - tank arrangement'!I43/(1+I46/100),0)</f>
        <v>0</v>
      </c>
      <c r="J53">
        <f>IF(J44=MeOH.ρ,'Calculations - tank arrangement'!J43/(1+J46/100),0)</f>
        <v>0</v>
      </c>
      <c r="K53">
        <f>IF(K44=MeOH.ρ,'Calculations - tank arrangement'!K43/(1+K46/100),0)</f>
        <v>23.255813953488371</v>
      </c>
      <c r="L53">
        <f>IF(L44=MeOH.ρ,'Calculations - tank arrangement'!L43/(1+L46/100),0)</f>
        <v>34.883720930232556</v>
      </c>
      <c r="M53">
        <f>IF(M44=MeOH.ρ,'Calculations - tank arrangement'!M43/(1+M46/100),0)</f>
        <v>0</v>
      </c>
      <c r="N53">
        <f>IF(N44=MeOH.ρ,'Calculations - tank arrangement'!N43/(1+N46/100),0)</f>
        <v>0</v>
      </c>
      <c r="O53">
        <f>IF(O44=MeOH.ρ,'Calculations - tank arrangement'!O43/(1+O46/100),0)</f>
        <v>0</v>
      </c>
      <c r="P53">
        <f>IF(P44=MeOH.ρ,'Calculations - tank arrangement'!P43/(1+P46/100),0)</f>
        <v>0</v>
      </c>
      <c r="Q53">
        <f>IF(Q44=MeOH.ρ,'Calculations - tank arrangement'!Q43/(1+Q46/100),0)</f>
        <v>0</v>
      </c>
      <c r="R53">
        <f>IF(R44=MeOH.ρ,'Calculations - tank arrangement'!R43/(1+R46/100),0)</f>
        <v>0</v>
      </c>
      <c r="S53">
        <f>IF(S44=MeOH.ρ,'Calculations - tank arrangement'!S43/(1+S46/100),0)</f>
        <v>0</v>
      </c>
      <c r="T53">
        <f>IF(T44=MeOH.ρ,'Calculations - tank arrangement'!T43/(1+T46/100),0)</f>
        <v>0</v>
      </c>
      <c r="U53">
        <f>IF(U44=MeOH.ρ,'Calculations - tank arrangement'!U43/(1+U46/100),0)</f>
        <v>0</v>
      </c>
      <c r="V53">
        <f>IF(V44=MeOH.ρ,'Calculations - tank arrangement'!V43/(1+V46/100),0)</f>
        <v>0</v>
      </c>
      <c r="W53">
        <f>IF(W44=MeOH.ρ,'Calculations - tank arrangement'!W43/(1+W46/100),0)</f>
        <v>11.627906976744185</v>
      </c>
      <c r="X53">
        <f>IF(X44=MeOH.ρ,'Calculations - tank arrangement'!X43/(1+X46/100),0)</f>
        <v>11.627906976744185</v>
      </c>
      <c r="Y53">
        <f>IF(Y44=MeOH.ρ,'Calculations - tank arrangement'!Y43/(1+Y46/100),0)</f>
        <v>0</v>
      </c>
      <c r="Z53">
        <f>IF(Z44=MeOH.ρ,'Calculations - tank arrangement'!Z43/(1+Z46/100),0)</f>
        <v>27.131782945736433</v>
      </c>
      <c r="AA53">
        <f>IF(AA44=MeOH.ρ,'Calculations - tank arrangement'!AA43/(1+AA46/100),0)</f>
        <v>23.255813953488371</v>
      </c>
      <c r="AB53">
        <f>IF(AB44=MeOH.ρ,'Calculations - tank arrangement'!AB43/(1+AB46/100),0)</f>
        <v>23.255813953488371</v>
      </c>
      <c r="AC53">
        <f>IF(AC44=MeOH.ρ,'Calculations - tank arrangement'!AC43/(1+AC46/100),0)</f>
        <v>3.8759689922480618</v>
      </c>
      <c r="AD53">
        <f>IF(AD44=MeOH.ρ,'Calculations - tank arrangement'!AD43/(1+AD46/100),0)</f>
        <v>3.8759689922480618</v>
      </c>
      <c r="AE53">
        <f>IF(AE44=MeOH.ρ,'Calculations - tank arrangement'!AE43/(1+AE46/100),0)</f>
        <v>0</v>
      </c>
      <c r="AF53">
        <f>IF(AF44=MeOH.ρ,'Calculations - tank arrangement'!AF43/(1+AF46/100),0)</f>
        <v>0</v>
      </c>
      <c r="AG53">
        <f>IF(AG44=MeOH.ρ,'Calculations - tank arrangement'!AG43/(1+AG46/100),0)</f>
        <v>11.627906976744185</v>
      </c>
      <c r="AH53">
        <f>IF(AH44=MeOH.ρ,'Calculations - tank arrangement'!AH43/(1+AH46/100),0)</f>
        <v>0</v>
      </c>
    </row>
    <row r="54" spans="1:34" x14ac:dyDescent="0.3">
      <c r="B54" t="s">
        <v>368</v>
      </c>
      <c r="F54">
        <f>IF(F44=MGO.ρ,'Calculations - tank arrangement'!F43,0)</f>
        <v>0</v>
      </c>
      <c r="G54">
        <f>IF(G44=MGO.ρ,'Calculations - tank arrangement'!G43,0)</f>
        <v>0</v>
      </c>
      <c r="K54">
        <f>IF(K44=MGO.ρ,'Calculations - tank arrangement'!K43,0)</f>
        <v>0</v>
      </c>
      <c r="L54">
        <f>IF(L44=MGO.ρ,'Calculations - tank arrangement'!L43,0)</f>
        <v>0</v>
      </c>
      <c r="M54">
        <f>IF(M44=MGO.ρ,'Calculations - tank arrangement'!M43,0)</f>
        <v>0</v>
      </c>
      <c r="N54">
        <f>IF(N44=MGO.ρ,'Calculations - tank arrangement'!N43,0)</f>
        <v>0</v>
      </c>
      <c r="O54">
        <f>IF(O44=MGO.ρ,'Calculations - tank arrangement'!O43,0)</f>
        <v>0</v>
      </c>
      <c r="P54">
        <f>IF(P44=MGO.ρ,'Calculations - tank arrangement'!P43,0)</f>
        <v>0</v>
      </c>
      <c r="Q54">
        <f>IF(Q44=MGO.ρ,'Calculations - tank arrangement'!Q43,0)</f>
        <v>0</v>
      </c>
      <c r="W54">
        <f>IF(W44=MGO.ρ,'Calculations - tank arrangement'!W43,0)</f>
        <v>0</v>
      </c>
      <c r="X54">
        <f>IF(X44=MGO.ρ,'Calculations - tank arrangement'!X43,0)</f>
        <v>0</v>
      </c>
      <c r="Z54">
        <f>IF(Z44=MGO.ρ,'Calculations - tank arrangement'!Z43,0)</f>
        <v>0</v>
      </c>
      <c r="AA54">
        <f>IF(AA44=MGO.ρ,'Calculations - tank arrangement'!AA43,0)</f>
        <v>0</v>
      </c>
      <c r="AB54">
        <f>IF(AB44=MGO.ρ,'Calculations - tank arrangement'!AB43,0)</f>
        <v>0</v>
      </c>
      <c r="AC54">
        <f>IF(AC44=MGO.ρ,'Calculations - tank arrangement'!AC43,0)</f>
        <v>0</v>
      </c>
      <c r="AD54">
        <f>IF(AD44=MGO.ρ,'Calculations - tank arrangement'!AD43,0)</f>
        <v>0</v>
      </c>
      <c r="AG54">
        <f>IF(AG44=MGO.ρ,'Calculations - tank arrangement'!AG43,0)</f>
        <v>0</v>
      </c>
      <c r="AH54">
        <f>IF(AH44=MGO.ρ,'Calculations - tank arrangement'!AH43,0)</f>
        <v>0</v>
      </c>
    </row>
    <row r="55" spans="1:34" x14ac:dyDescent="0.3">
      <c r="B55" t="s">
        <v>985</v>
      </c>
      <c r="F55">
        <f>IF(F44=BW.ρ,'Calculations - tank arrangement'!F43,0)</f>
        <v>0</v>
      </c>
      <c r="G55">
        <f>IF(G44=BW.ρ,'Calculations - tank arrangement'!G43,0)</f>
        <v>0</v>
      </c>
      <c r="H55">
        <f>IF(H44=BW.ρ,'Calculations - tank arrangement'!H43,0)</f>
        <v>0</v>
      </c>
      <c r="I55">
        <f>IF(I44=BW.ρ,'Calculations - tank arrangement'!I43,0)</f>
        <v>0</v>
      </c>
      <c r="J55">
        <f>IF(J44=BW.ρ,'Calculations - tank arrangement'!J43,0)</f>
        <v>0</v>
      </c>
      <c r="K55">
        <f>IF(K44=BW.ρ,'Calculations - tank arrangement'!K43,0)</f>
        <v>0</v>
      </c>
      <c r="L55">
        <f>IF(L44=BW.ρ,'Calculations - tank arrangement'!L43,0)</f>
        <v>0</v>
      </c>
      <c r="M55">
        <f>IF(M44=BW.ρ,'Calculations - tank arrangement'!M43,0)</f>
        <v>0</v>
      </c>
      <c r="N55">
        <f>IF(N44=BW.ρ,'Calculations - tank arrangement'!N43,0)</f>
        <v>0</v>
      </c>
      <c r="O55">
        <f>IF(O44=BW.ρ,'Calculations - tank arrangement'!O43,0)</f>
        <v>0</v>
      </c>
      <c r="P55">
        <f>IF(P44=BW.ρ,'Calculations - tank arrangement'!P43,0)</f>
        <v>0</v>
      </c>
      <c r="Q55">
        <f>IF(Q44=BW.ρ,'Calculations - tank arrangement'!Q43,0)</f>
        <v>30</v>
      </c>
      <c r="R55">
        <f>IF(R44=BW.ρ,'Calculations - tank arrangement'!R43,0)</f>
        <v>0</v>
      </c>
      <c r="S55">
        <f>IF(S44=BW.ρ,'Calculations - tank arrangement'!S43,0)</f>
        <v>0</v>
      </c>
      <c r="T55">
        <f>IF(T44=BW.ρ,'Calculations - tank arrangement'!T43,0)</f>
        <v>0</v>
      </c>
      <c r="U55">
        <f>IF(U44=BW.ρ,'Calculations - tank arrangement'!U43,0)</f>
        <v>0</v>
      </c>
      <c r="V55">
        <f>IF(V44=BW.ρ,'Calculations - tank arrangement'!V43,0)</f>
        <v>0</v>
      </c>
      <c r="W55">
        <f>IF(W44=BW.ρ,'Calculations - tank arrangement'!W43,0)</f>
        <v>0</v>
      </c>
      <c r="X55">
        <f>IF(X44=BW.ρ,'Calculations - tank arrangement'!X43,0)</f>
        <v>0</v>
      </c>
      <c r="Y55">
        <f>IF(Y44=BW.ρ,'Calculations - tank arrangement'!Y43,0)</f>
        <v>0</v>
      </c>
      <c r="Z55">
        <f>IF(Z44=BW.ρ,'Calculations - tank arrangement'!Z43,0)</f>
        <v>0</v>
      </c>
      <c r="AA55">
        <f>IF(AA44=BW.ρ,'Calculations - tank arrangement'!AA43,0)</f>
        <v>0</v>
      </c>
      <c r="AB55">
        <f>IF(AB44=BW.ρ,'Calculations - tank arrangement'!AB43,0)</f>
        <v>0</v>
      </c>
      <c r="AC55">
        <f>IF(AC44=BW.ρ,'Calculations - tank arrangement'!AC43,0)</f>
        <v>0</v>
      </c>
      <c r="AD55">
        <f>IF(AD44=BW.ρ,'Calculations - tank arrangement'!AD43,0)</f>
        <v>0</v>
      </c>
      <c r="AE55">
        <f>IF(AE44=BW.ρ,'Calculations - tank arrangement'!AE43,0)</f>
        <v>0</v>
      </c>
      <c r="AF55">
        <f>IF(AF44=BW.ρ,'Calculations - tank arrangement'!AF43,0)</f>
        <v>0</v>
      </c>
      <c r="AG55">
        <f>IF(AG44=BW.ρ,'Calculations - tank arrangement'!AG43,0)</f>
        <v>0</v>
      </c>
      <c r="AH55">
        <f>IF(AH44=BW.ρ,'Calculations - tank arrangement'!AH43,0)</f>
        <v>5</v>
      </c>
    </row>
    <row r="57" spans="1:34" x14ac:dyDescent="0.3">
      <c r="A57" t="s">
        <v>374</v>
      </c>
      <c r="B57">
        <f>SUM(F53:AH53)</f>
        <v>251.93798449612402</v>
      </c>
      <c r="G57" t="s">
        <v>800</v>
      </c>
      <c r="L57">
        <f>IF(SUM(F51:AH51)&lt;&gt;0,SUM(F51:AH51),"")</f>
        <v>12</v>
      </c>
    </row>
    <row r="58" spans="1:34" x14ac:dyDescent="0.3">
      <c r="A58" t="s">
        <v>375</v>
      </c>
      <c r="B58">
        <f>SUM(F54:AH54)</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68F58-88BD-4837-942F-24AB2D18120A}">
  <dimension ref="A1:P24"/>
  <sheetViews>
    <sheetView tabSelected="1" workbookViewId="0">
      <selection activeCell="E27" sqref="E27"/>
    </sheetView>
  </sheetViews>
  <sheetFormatPr defaultRowHeight="14.4" x14ac:dyDescent="0.3"/>
  <cols>
    <col min="1" max="1" width="21.88671875" customWidth="1"/>
    <col min="2" max="2" width="14.6640625" customWidth="1"/>
    <col min="3" max="3" width="15.21875" customWidth="1"/>
    <col min="4" max="4" width="17.5546875" customWidth="1"/>
    <col min="5" max="5" width="19.6640625" customWidth="1"/>
    <col min="6" max="6" width="17.109375" customWidth="1"/>
    <col min="7" max="7" width="22.33203125" customWidth="1"/>
    <col min="8" max="8" width="18.21875" customWidth="1"/>
    <col min="9" max="9" width="15.88671875" customWidth="1"/>
    <col min="10" max="10" width="17.88671875" customWidth="1"/>
    <col min="11" max="11" width="16.88671875" customWidth="1"/>
    <col min="12" max="12" width="17" customWidth="1"/>
    <col min="13" max="13" width="18.33203125" customWidth="1"/>
    <col min="14" max="14" width="15.44140625" customWidth="1"/>
    <col min="15" max="15" width="15.77734375" customWidth="1"/>
    <col min="16" max="16" width="15.44140625" customWidth="1"/>
  </cols>
  <sheetData>
    <row r="1" spans="1:16" x14ac:dyDescent="0.3">
      <c r="A1" t="s">
        <v>1777</v>
      </c>
      <c r="B1" s="8" t="s">
        <v>348</v>
      </c>
      <c r="C1" s="8" t="s">
        <v>465</v>
      </c>
      <c r="D1" s="8" t="s">
        <v>467</v>
      </c>
      <c r="E1" s="8" t="s">
        <v>469</v>
      </c>
      <c r="F1" s="8" t="s">
        <v>626</v>
      </c>
      <c r="G1" s="8" t="s">
        <v>628</v>
      </c>
      <c r="H1" s="8" t="s">
        <v>471</v>
      </c>
      <c r="I1" s="8" t="s">
        <v>473</v>
      </c>
      <c r="J1" s="8" t="s">
        <v>475</v>
      </c>
      <c r="K1" s="8" t="s">
        <v>481</v>
      </c>
      <c r="L1" s="8" t="s">
        <v>477</v>
      </c>
      <c r="M1" s="8" t="s">
        <v>493</v>
      </c>
      <c r="N1" s="8" t="s">
        <v>483</v>
      </c>
      <c r="O1" s="8" t="s">
        <v>479</v>
      </c>
      <c r="P1" s="8" t="s">
        <v>973</v>
      </c>
    </row>
    <row r="2" spans="1:16" x14ac:dyDescent="0.3">
      <c r="A2" t="s">
        <v>1778</v>
      </c>
      <c r="B2" cm="1">
        <f t="array" ref="B2">IF(ISERROR(SHP.AUX_SYS.Fuels_And_Lubricants_Handling_And_Storage.SHIPFUELSYS.TANKCOMP04.MGO\ρ\\MeOH), 0, SHP.AUX_SYS.Fuels_And_Lubricants_Handling_And_Storage.SHIPFUELSYS.TANKCOMP04.MGO\ρ\\MeOH)+IF(ISERROR(SHP.AUX_SYS.Fuels_And_Lubricants_Handling_And_Storage.SHIPFUELSYS.TANKCOMP04.MeOH\ρ\\MeOH), 0, SHP.AUX_SYS.Fuels_And_Lubricants_Handling_And_Storage.SHIPFUELSYS.TANKCOMP04.MeOH\ρ\\MeOH)+IF(ISERROR(SHP.AUX_SYS.Fuels_And_Lubricants_Handling_And_Storage.SHIPFUELSYS.TANKCOMP04.BW\ρ\\MeOH), 0, SHP.AUX_SYS.Fuels_And_Lubricants_Handling_And_Storage.SHIPFUELSYS.TANKCOMP04.BW\ρ\\MeOH)</f>
        <v>0.79200000000000004</v>
      </c>
      <c r="C2" cm="1">
        <f t="array" ref="C2">IF(ISERROR(SHP.AUX_SYS.Fuels_And_Lubricants_Handling_And_Storage.SHIPFUELSYS.TANKCOMP05.MGO\ρ\\MeOH), 0, SHP.AUX_SYS.Fuels_And_Lubricants_Handling_And_Storage.SHIPFUELSYS.TANKCOMP05.MGO\ρ\\MeOH)+IF(ISERROR(SHP.AUX_SYS.Fuels_And_Lubricants_Handling_And_Storage.SHIPFUELSYS.TANKCOMP05.MeOH\ρ\\MeOH), 0, SHP.AUX_SYS.Fuels_And_Lubricants_Handling_And_Storage.SHIPFUELSYS.TANKCOMP05.MeOH\ρ\\MeOH)+IF(ISERROR(SHP.AUX_SYS.Fuels_And_Lubricants_Handling_And_Storage.SHIPFUELSYS.TANKCOMP04.BW\ρ\\MeOH), 0, SHP.AUX_SYS.Fuels_And_Lubricants_Handling_And_Storage.SHIPFUELSYS.TANKCOMP04.BW\ρ\\MeOH)</f>
        <v>0.79200000000000004</v>
      </c>
      <c r="D2" cm="1">
        <f t="array" ref="D2">IF(ISERROR(SHP.AUX_SYS.Fuels_And_Lubricants_Handling_And_Storage.SHIPFUELSYS.TANKCOMP09.MGO\ρ\\MeOH), 0, SHP.AUX_SYS.Fuels_And_Lubricants_Handling_And_Storage.SHIPFUELSYS.TANKCOMP09.MGO\ρ\\MeOH)+IF(ISERROR(SHP.AUX_SYS.Fuels_And_Lubricants_Handling_And_Storage.SHIPFUELSYS.TANKCOMP09.MeOH\ρ\\MeOH), 0, SHP.AUX_SYS.Fuels_And_Lubricants_Handling_And_Storage.SHIPFUELSYS.TANKCOMP09.MeOH\ρ\\MeOH)+IF(ISERROR(SHP.AUX_SYS.Fuels_And_Lubricants_Handling_And_Storage.SHIPFUELSYS.TANKCOMP04.BW\ρ\\MeOH), 0, SHP.AUX_SYS.Fuels_And_Lubricants_Handling_And_Storage.SHIPFUELSYS.TANKCOMP04.BW\ρ\\MeOH)</f>
        <v>0.79200000000000004</v>
      </c>
      <c r="E2" cm="1">
        <f t="array" ref="E2">IF(ISERROR(SHP.AUX_SYS.Fuels_And_Lubricants_Handling_And_Storage.SHIPFUELSYS.TANKCOMP10.MGO\ρ\\MeOH), 0, SHP.AUX_SYS.Fuels_And_Lubricants_Handling_And_Storage.SHIPFUELSYS.TANKCOMP10.MGO\ρ\\MeOH)+IF(ISERROR(SHP.AUX_SYS.Fuels_And_Lubricants_Handling_And_Storage.SHIPFUELSYS.TANKCOMP10.MeOH\ρ\\MeOH), 0, SHP.AUX_SYS.Fuels_And_Lubricants_Handling_And_Storage.SHIPFUELSYS.TANKCOMP10.MeOH\ρ\\MeOH)+IF(ISERROR(SHP.AUX_SYS.Fuels_And_Lubricants_Handling_And_Storage.SHIPFUELSYS.TANKCOMP10.BW\ρ\\MeOH), 0, SHP.AUX_SYS.Fuels_And_Lubricants_Handling_And_Storage.SHIPFUELSYS.TANKCOMP10.BW\ρ\\MeOH)</f>
        <v>0.79200000000000004</v>
      </c>
      <c r="F2" cm="1">
        <f t="array" ref="F2">IF(ISERROR(SHP.AUX_SYS.Fuels_And_Lubricants_Handling_And_Storage.SHIPFUELSYS.TANKCOMP14.MGO\ρ\\MeOH), 0, SHP.AUX_SYS.Fuels_And_Lubricants_Handling_And_Storage.SHIPFUELSYS.TANKCOMP14.MGO\ρ\\MeOH)+IF(ISERROR(SHP.AUX_SYS.Fuels_And_Lubricants_Handling_And_Storage.SHIPFUELSYS.TANKCOMP14.MeOH\ρ\\MeOH), 0, SHP.AUX_SYS.Fuels_And_Lubricants_Handling_And_Storage.SHIPFUELSYS.TANKCOMP14.MeOH\ρ\\MeOH)+IF(ISERROR(SHP.AUX_SYS.Fuels_And_Lubricants_Handling_And_Storage.SHIPFUELSYS.TANKCOMP14.BW\ρ\\MeOH), 0, SHP.AUX_SYS.Fuels_And_Lubricants_Handling_And_Storage.SHIPFUELSYS.TANKCOMP14.BW\ρ\\MeOH)</f>
        <v>0</v>
      </c>
      <c r="G2" cm="1">
        <f t="array" ref="G2">IF(ISERROR(SHP.AUX_SYS.Fuels_And_Lubricants_Handling_And_Storage.SHIPFUELSYS.TANKCOMP15.MGO\ρ\\MeOH), 0, SHP.AUX_SYS.Fuels_And_Lubricants_Handling_And_Storage.SHIPFUELSYS.TANKCOMP15.MGO\ρ\\MeOH)+IF(ISERROR(SHP.AUX_SYS.Fuels_And_Lubricants_Handling_And_Storage.SHIPFUELSYS.TANKCOMP15.MeOH\ρ\\MeOH), 0, SHP.AUX_SYS.Fuels_And_Lubricants_Handling_And_Storage.SHIPFUELSYS.TANKCOMP15.MeOH\ρ\\MeOH)+IF(ISERROR(SHP.AUX_SYS.Fuels_And_Lubricants_Handling_And_Storage.SHIPFUELSYS.TANKCOMP15.BW\ρ\\MeOH), 0, SHP.AUX_SYS.Fuels_And_Lubricants_Handling_And_Storage.SHIPFUELSYS.TANKCOMP15.BW\ρ\\MeOH)</f>
        <v>1.0249999999999999</v>
      </c>
      <c r="H2" cm="1">
        <f t="array" ref="H2">IF(ISERROR(SHP.AUX_SYS.Fuels_And_Lubricants_Handling_And_Storage.SHIPFUELSYS.TANKCOMP21.MGO\ρ\\MeOH), 0, SHP.AUX_SYS.Fuels_And_Lubricants_Handling_And_Storage.SHIPFUELSYS.TANKCOMP21.MGO\ρ\\MeOH)+IF(ISERROR(SHP.AUX_SYS.Fuels_And_Lubricants_Handling_And_Storage.SHIPFUELSYS.TANKCOMP21.MeOH\ρ\\MeOH), 0, SHP.AUX_SYS.Fuels_And_Lubricants_Handling_And_Storage.SHIPFUELSYS.TANKCOMP21.MeOH\ρ\\MeOH)+IF(ISERROR(SHP.AUX_SYS.Fuels_And_Lubricants_Handling_And_Storage.SHIPFUELSYS.TANKCOMP21.BW\ρ\\MeOH), 0, SHP.AUX_SYS.Fuels_And_Lubricants_Handling_And_Storage.SHIPFUELSYS.TANKCOMP21.BW\ρ\\MeOH)</f>
        <v>0.89</v>
      </c>
      <c r="I2" cm="1">
        <f t="array" ref="I2">IF(ISERROR(SHP.AUX_SYS.Fuels_And_Lubricants_Handling_And_Storage.SHIPFUELSYS.TANKCOMP22.MGO\ρ\\MeOH), 0, SHP.AUX_SYS.Fuels_And_Lubricants_Handling_And_Storage.SHIPFUELSYS.TANKCOMP22.MGO\ρ\\MeOH)+IF(ISERROR(SHP.AUX_SYS.Fuels_And_Lubricants_Handling_And_Storage.SHIPFUELSYS.TANKCOMP22.MeOH\ρ\\MeOH), 0, SHP.AUX_SYS.Fuels_And_Lubricants_Handling_And_Storage.SHIPFUELSYS.TANKCOMP22.MeOH\ρ\\MeOH)+IF(ISERROR(SHP.AUX_SYS.Fuels_And_Lubricants_Handling_And_Storage.SHIPFUELSYS.TANKCOMP22.BW\ρ\\MeOH), 0, SHP.AUX_SYS.Fuels_And_Lubricants_Handling_And_Storage.SHIPFUELSYS.TANKCOMP22.BW\ρ\\MeOH)</f>
        <v>0.89</v>
      </c>
      <c r="J2" cm="1">
        <f t="array" ref="J2">IF(ISERROR(SHP.AUX_SYS.Fuels_And_Lubricants_Handling_And_Storage.SHIPFUELSYS.TANKCOMP24.MGO\ρ\\MeOH), 0, SHP.AUX_SYS.Fuels_And_Lubricants_Handling_And_Storage.SHIPFUELSYS.TANKCOMP24.MGO\ρ\\MeOH)+IF(ISERROR(SHP.AUX_SYS.Fuels_And_Lubricants_Handling_And_Storage.SHIPFUELSYS.TANKCOMP24.MeOH\ρ\\MeOH), 0, SHP.AUX_SYS.Fuels_And_Lubricants_Handling_And_Storage.SHIPFUELSYS.TANKCOMP24.MeOH\ρ\\MeOH)+IF(ISERROR(SHP.AUX_SYS.Fuels_And_Lubricants_Handling_And_Storage.SHIPFUELSYS.TANKCOMP24.BW\ρ\\MeOH), 0, SHP.AUX_SYS.Fuels_And_Lubricants_Handling_And_Storage.SHIPFUELSYS.TANKCOMP24.BW\ρ\\MeOH)</f>
        <v>0.89</v>
      </c>
      <c r="K2" cm="1">
        <f t="array" ref="K2">IF(ISERROR(SHP.AUX_SYS.Fuels_And_Lubricants_Handling_And_Storage.SHIPFUELSYS.TANKCOMP25.MGO\ρ\\MeOH), 0, SHP.AUX_SYS.Fuels_And_Lubricants_Handling_And_Storage.SHIPFUELSYS.TANKCOMP25.MGO\ρ\\MeOH)+IF(ISERROR(SHP.AUX_SYS.Fuels_And_Lubricants_Handling_And_Storage.SHIPFUELSYS.TANKCOMP25.MeOH\ρ\\MeOH), 0, SHP.AUX_SYS.Fuels_And_Lubricants_Handling_And_Storage.SHIPFUELSYS.TANKCOMP25.MeOH\ρ\\MeOH)+IF(ISERROR(SHP.AUX_SYS.Fuels_And_Lubricants_Handling_And_Storage.SHIPFUELSYS.TANKCOMP25.BW\ρ\\MeOH), 0, SHP.AUX_SYS.Fuels_And_Lubricants_Handling_And_Storage.SHIPFUELSYS.TANKCOMP25.BW\ρ\\MeOH)</f>
        <v>0.89</v>
      </c>
      <c r="L2" cm="1">
        <f t="array" ref="L2">IF(ISERROR(SHP.AUX_SYS.Fuels_And_Lubricants_Handling_And_Storage.SHIPFUELSYS.TANKCOMP26.MGO\ρ\\MeOH), 0, SHP.AUX_SYS.Fuels_And_Lubricants_Handling_And_Storage.SHIPFUELSYS.TANKCOMP26.MGO\ρ\\MeOH)+IF(ISERROR(SHP.AUX_SYS.Fuels_And_Lubricants_Handling_And_Storage.SHIPFUELSYS.TANKCOMP26.MeOH\ρ\\MeOH), 0, SHP.AUX_SYS.Fuels_And_Lubricants_Handling_And_Storage.SHIPFUELSYS.TANKCOMP26.MeOH\ρ\\MeOH)+IF(ISERROR(SHP.AUX_SYS.Fuels_And_Lubricants_Handling_And_Storage.SHIPFUELSYS.TANKCOMP26.BW\ρ\\MeOH), 0, SHP.AUX_SYS.Fuels_And_Lubricants_Handling_And_Storage.SHIPFUELSYS.TANKCOMP26.BW\ρ\\MeOH)</f>
        <v>0.89</v>
      </c>
      <c r="M2" cm="1">
        <f t="array" ref="M2">IF(ISERROR(SHP.AUX_SYS.Fuels_And_Lubricants_Handling_And_Storage.SHIPFUELSYS.TANKCOMP27.MGO\ρ\\MeOH), 0, SHP.AUX_SYS.Fuels_And_Lubricants_Handling_And_Storage.SHIPFUELSYS.TANKCOMP27.MGO\ρ\\MeOH)+IF(ISERROR(SHP.AUX_SYS.Fuels_And_Lubricants_Handling_And_Storage.SHIPFUELSYS.TANKCOMP27.MeOH\ρ\\MeOH), 0, SHP.AUX_SYS.Fuels_And_Lubricants_Handling_And_Storage.SHIPFUELSYS.TANKCOMP27.MeOH\ρ\\MeOH)+IF(ISERROR(SHP.AUX_SYS.Fuels_And_Lubricants_Handling_And_Storage.SHIPFUELSYS.TANKCOMP27.BW\ρ\\MeOH), 0, SHP.AUX_SYS.Fuels_And_Lubricants_Handling_And_Storage.SHIPFUELSYS.TANKCOMP27.BW\ρ\\MeOH)</f>
        <v>0.89</v>
      </c>
      <c r="N2" cm="1">
        <f t="array" ref="N2">IF(ISERROR(SHP.AUX_SYS.Fuels_And_Lubricants_Handling_And_Storage.SHIPFUELSYS.TANKCOMP28.MGO\ρ\\MeOH), 0, SHP.AUX_SYS.Fuels_And_Lubricants_Handling_And_Storage.SHIPFUELSYS.TANKCOMP28.MGO\ρ\\MeOH)+IF(ISERROR(SHP.AUX_SYS.Fuels_And_Lubricants_Handling_And_Storage.SHIPFUELSYS.TANKCOMP28.MeOH\ρ\\MeOH), 0, SHP.AUX_SYS.Fuels_And_Lubricants_Handling_And_Storage.SHIPFUELSYS.TANKCOMP28.MeOH\ρ\\MeOH)+IF(ISERROR(SHP.AUX_SYS.Fuels_And_Lubricants_Handling_And_Storage.SHIPFUELSYS.TANKCOMP28.BW\ρ\\MeOH), 0, SHP.AUX_SYS.Fuels_And_Lubricants_Handling_And_Storage.SHIPFUELSYS.TANKCOMP28.BW\ρ\\MeOH)</f>
        <v>0.89</v>
      </c>
      <c r="O2" cm="1">
        <f t="array" ref="O2">IF(ISERROR(SHP.AUX_SYS.Fuels_And_Lubricants_Handling_And_Storage.SHIPFUELSYS.TANKCOMP31.MGO\ρ\\MeOH), 0, SHP.AUX_SYS.Fuels_And_Lubricants_Handling_And_Storage.SHIPFUELSYS.TANKCOMP31.MGO\ρ\\MeOH)+IF(ISERROR(SHP.AUX_SYS.Fuels_And_Lubricants_Handling_And_Storage.SHIPFUELSYS.TANKCOMP31.MeOH\ρ\\MeOH), 0, SHP.AUX_SYS.Fuels_And_Lubricants_Handling_And_Storage.SHIPFUELSYS.TANKCOMP31.MeOH\ρ\\MeOH)+IF(ISERROR(SHP.AUX_SYS.Fuels_And_Lubricants_Handling_And_Storage.SHIPFUELSYS.TANKCOMP31.BW\ρ\\MeOH), 0, SHP.AUX_SYS.Fuels_And_Lubricants_Handling_And_Storage.SHIPFUELSYS.TANKCOMP31.BW\ρ\\MeOH)</f>
        <v>0.79200000000000004</v>
      </c>
      <c r="P2" cm="1">
        <f t="array" ref="P2">IF(ISERROR(SHP.AUX_SYS.Fuels_And_Lubricants_Handling_And_Storage.SHIPFUELSYS.TANKCOMP32.MGO\ρ\\MeOH), 0, SHP.AUX_SYS.Fuels_And_Lubricants_Handling_And_Storage.SHIPFUELSYS.TANKCOMP32.MGO\ρ\\MeOH)+IF(ISERROR(SHP.AUX_SYS.Fuels_And_Lubricants_Handling_And_Storage.SHIPFUELSYS.TANKCOMP32.MeOH\ρ\\MeOH), 0, SHP.AUX_SYS.Fuels_And_Lubricants_Handling_And_Storage.SHIPFUELSYS.TANKCOMP32.MeOH\ρ\\MeOH)+IF(ISERROR(SHP.AUX_SYS.Fuels_And_Lubricants_Handling_And_Storage.SHIPFUELSYS.TANKCOMP32.BW\ρ\\MeOH), 0, SHP.AUX_SYS.Fuels_And_Lubricants_Handling_And_Storage.SHIPFUELSYS.TANKCOMP32.BW\ρ\\MeOH)</f>
        <v>1.0249999999999999</v>
      </c>
    </row>
    <row r="3" spans="1:16" x14ac:dyDescent="0.3">
      <c r="A3" t="s">
        <v>1779</v>
      </c>
      <c r="B3" cm="1">
        <f t="array" ref="B3">IF(ISERROR(SHP.AUX_SYS.Fuels_And_Lubricants_Handling_And_Storage.SHIPFUELSYS.TANKCOMP04.MGO\ρ\\MGO), 0, SHP.AUX_SYS.Fuels_And_Lubricants_Handling_And_Storage.SHIPFUELSYS.TANKCOMP04.MGO\ρ\\MGO)+IF(ISERROR(SHP.AUX_SYS.Fuels_And_Lubricants_Handling_And_Storage.SHIPFUELSYS.TANKCOMP04.MeOH\ρ\\MGO), 0, SHP.AUX_SYS.Fuels_And_Lubricants_Handling_And_Storage.SHIPFUELSYS.TANKCOMP04.MeOH\ρ\\MGO)+IF(ISERROR(SHP.AUX_SYS.Fuels_And_Lubricants_Handling_And_Storage.SHIPFUELSYS.TANKCOMP04.BW\ρ\\MGO), 0, SHP.AUX_SYS.Fuels_And_Lubricants_Handling_And_Storage.SHIPFUELSYS.TANKCOMP04.BW\ρ\\MGO)</f>
        <v>0.89</v>
      </c>
      <c r="C3" cm="1">
        <f t="array" ref="C3">IF(ISERROR(SHP.AUX_SYS.Fuels_And_Lubricants_Handling_And_Storage.SHIPFUELSYS.TANKCOMP05.MGO\ρ\\MGO), 0, SHP.AUX_SYS.Fuels_And_Lubricants_Handling_And_Storage.SHIPFUELSYS.TANKCOMP05.MGO\ρ\\MGO)+IF(ISERROR(SHP.AUX_SYS.Fuels_And_Lubricants_Handling_And_Storage.SHIPFUELSYS.TANKCOMP05.MeOH\ρ\\MGO), 0, SHP.AUX_SYS.Fuels_And_Lubricants_Handling_And_Storage.SHIPFUELSYS.TANKCOMP05.MeOH\ρ\\MGO)+IF(ISERROR(SHP.AUX_SYS.Fuels_And_Lubricants_Handling_And_Storage.SHIPFUELSYS.TANKCOMP05.BW\ρ\\MGO), 0, SHP.AUX_SYS.Fuels_And_Lubricants_Handling_And_Storage.SHIPFUELSYS.TANKCOMP05.BW\ρ\\MGO)</f>
        <v>0.89</v>
      </c>
      <c r="D3" cm="1">
        <f t="array" ref="D3">IF(ISERROR(SHP.AUX_SYS.Fuels_And_Lubricants_Handling_And_Storage.SHIPFUELSYS.TANKCOMP09.MGO\ρ\\MGO), 0, SHP.AUX_SYS.Fuels_And_Lubricants_Handling_And_Storage.SHIPFUELSYS.TANKCOMP09.MGO\ρ\\MGO)+IF(ISERROR(SHP.AUX_SYS.Fuels_And_Lubricants_Handling_And_Storage.SHIPFUELSYS.TANKCOMP09.MeOH\ρ\\MGO), 0, SHP.AUX_SYS.Fuels_And_Lubricants_Handling_And_Storage.SHIPFUELSYS.TANKCOMP09.MeOH\ρ\\MGO)+IF(ISERROR(SHP.AUX_SYS.Fuels_And_Lubricants_Handling_And_Storage.SHIPFUELSYS.TANKCOMP09.BW\ρ\\MGO), 0, SHP.AUX_SYS.Fuels_And_Lubricants_Handling_And_Storage.SHIPFUELSYS.TANKCOMP09.BW\ρ\\MGO)</f>
        <v>0</v>
      </c>
      <c r="E3" cm="1">
        <f t="array" ref="E3">IF(ISERROR(SHP.AUX_SYS.Fuels_And_Lubricants_Handling_And_Storage.SHIPFUELSYS.TANKCOMP10.MGO\ρ\\MGO), 0, SHP.AUX_SYS.Fuels_And_Lubricants_Handling_And_Storage.SHIPFUELSYS.TANKCOMP10.MGO\ρ\\MGO)+IF(ISERROR(SHP.AUX_SYS.Fuels_And_Lubricants_Handling_And_Storage.SHIPFUELSYS.TANKCOMP10.MeOH\ρ\\MGO), 0, SHP.AUX_SYS.Fuels_And_Lubricants_Handling_And_Storage.SHIPFUELSYS.TANKCOMP10.MeOH\ρ\\MGO)+IF(ISERROR(SHP.AUX_SYS.Fuels_And_Lubricants_Handling_And_Storage.SHIPFUELSYS.TANKCOMP10.BW\ρ\\MGO), 0, SHP.AUX_SYS.Fuels_And_Lubricants_Handling_And_Storage.SHIPFUELSYS.TANKCOMP10.BW\ρ\\MGO)</f>
        <v>0</v>
      </c>
      <c r="F3" cm="1">
        <f t="array" ref="F3">IF(ISERROR(SHP.AUX_SYS.Fuels_And_Lubricants_Handling_And_Storage.SHIPFUELSYS.TANKCOMP14.MGO\ρ\\MGO), 0, SHP.AUX_SYS.Fuels_And_Lubricants_Handling_And_Storage.SHIPFUELSYS.TANKCOMP14.MGO\ρ\\MGO)+IF(ISERROR(SHP.AUX_SYS.Fuels_And_Lubricants_Handling_And_Storage.SHIPFUELSYS.TANKCOMP14.MeOH\ρ\\MGO), 0, SHP.AUX_SYS.Fuels_And_Lubricants_Handling_And_Storage.SHIPFUELSYS.TANKCOMP14.MeOH\ρ\\MGO)+IF(ISERROR(SHP.AUX_SYS.Fuels_And_Lubricants_Handling_And_Storage.SHIPFUELSYS.TANKCOMP14.BW\ρ\\MGO), 0, SHP.AUX_SYS.Fuels_And_Lubricants_Handling_And_Storage.SHIPFUELSYS.TANKCOMP14.BW\ρ\\MGO)</f>
        <v>0.89</v>
      </c>
      <c r="G3" cm="1">
        <f t="array" ref="G3">IF(ISERROR(SHP.AUX_SYS.Fuels_And_Lubricants_Handling_And_Storage.SHIPFUELSYS.TANKCOMP15.MGO\ρ\\MGO), 0, SHP.AUX_SYS.Fuels_And_Lubricants_Handling_And_Storage.SHIPFUELSYS.TANKCOMP15.MGO\ρ\\MGO)+IF(ISERROR(SHP.AUX_SYS.Fuels_And_Lubricants_Handling_And_Storage.SHIPFUELSYS.TANKCOMP15.MeOH\ρ\\MGO), 0, SHP.AUX_SYS.Fuels_And_Lubricants_Handling_And_Storage.SHIPFUELSYS.TANKCOMP15.MeOH\ρ\\MGO)+IF(ISERROR(SHP.AUX_SYS.Fuels_And_Lubricants_Handling_And_Storage.SHIPFUELSYS.TANKCOMP15.BW\ρ\\MGO), 0, SHP.AUX_SYS.Fuels_And_Lubricants_Handling_And_Storage.SHIPFUELSYS.TANKCOMP15.BW\ρ\\MGO)</f>
        <v>0.89</v>
      </c>
      <c r="H3" cm="1">
        <f t="array" ref="H3">IF(ISERROR(SHP.AUX_SYS.Fuels_And_Lubricants_Handling_And_Storage.SHIPFUELSYS.TANKCOMP21.MGO\ρ\\MGO), 0, SHP.AUX_SYS.Fuels_And_Lubricants_Handling_And_Storage.SHIPFUELSYS.TANKCOMP21.MGO\ρ\\MGO)+IF(ISERROR(SHP.AUX_SYS.Fuels_And_Lubricants_Handling_And_Storage.SHIPFUELSYS.TANKCOMP21.MeOH\ρ\\MGO), 0, SHP.AUX_SYS.Fuels_And_Lubricants_Handling_And_Storage.SHIPFUELSYS.TANKCOMP21.MeOH\ρ\\MGO)+IF(ISERROR(SHP.AUX_SYS.Fuels_And_Lubricants_Handling_And_Storage.SHIPFUELSYS.TANKCOMP21.BW\ρ\\MGO), 0, SHP.AUX_SYS.Fuels_And_Lubricants_Handling_And_Storage.SHIPFUELSYS.TANKCOMP21.BW\ρ\\MGO)</f>
        <v>0.89</v>
      </c>
      <c r="I3" cm="1">
        <f t="array" ref="I3">IF(ISERROR(SHP.AUX_SYS.Fuels_And_Lubricants_Handling_And_Storage.SHIPFUELSYS.TANKCOMP22.MGO\ρ\\MGO), 0, SHP.AUX_SYS.Fuels_And_Lubricants_Handling_And_Storage.SHIPFUELSYS.TANKCOMP22.MGO\ρ\\MGO)+IF(ISERROR(SHP.AUX_SYS.Fuels_And_Lubricants_Handling_And_Storage.SHIPFUELSYS.TANKCOMP22.MeOH\ρ\\MGO), 0, SHP.AUX_SYS.Fuels_And_Lubricants_Handling_And_Storage.SHIPFUELSYS.TANKCOMP22.MeOH\ρ\\MGO)+IF(ISERROR(SHP.AUX_SYS.Fuels_And_Lubricants_Handling_And_Storage.SHIPFUELSYS.TANKCOMP22.BW\ρ\\MGO), 0, SHP.AUX_SYS.Fuels_And_Lubricants_Handling_And_Storage.SHIPFUELSYS.TANKCOMP22.BW\ρ\\MGO)</f>
        <v>0.89</v>
      </c>
      <c r="J3" cm="1">
        <f t="array" ref="J3">IF(ISERROR(SHP.AUX_SYS.Fuels_And_Lubricants_Handling_And_Storage.SHIPFUELSYS.TANKCOMP24.MGO\ρ\\MGO), 0, SHP.AUX_SYS.Fuels_And_Lubricants_Handling_And_Storage.SHIPFUELSYS.TANKCOMP24.MGO\ρ\\MGO)+IF(ISERROR(SHP.AUX_SYS.Fuels_And_Lubricants_Handling_And_Storage.SHIPFUELSYS.TANKCOMP24.MeOH\ρ\\MGO), 0, SHP.AUX_SYS.Fuels_And_Lubricants_Handling_And_Storage.SHIPFUELSYS.TANKCOMP24.MeOH\ρ\\MGO)+IF(ISERROR(SHP.AUX_SYS.Fuels_And_Lubricants_Handling_And_Storage.SHIPFUELSYS.TANKCOMP24.BW\ρ\\MGO), 0, SHP.AUX_SYS.Fuels_And_Lubricants_Handling_And_Storage.SHIPFUELSYS.TANKCOMP24.BW\ρ\\MGO)</f>
        <v>0.89</v>
      </c>
      <c r="K3" cm="1">
        <f t="array" ref="K3">IF(ISERROR(SHP.AUX_SYS.Fuels_And_Lubricants_Handling_And_Storage.SHIPFUELSYS.TANKCOMP25.MGO\ρ\\MGO), 0, SHP.AUX_SYS.Fuels_And_Lubricants_Handling_And_Storage.SHIPFUELSYS.TANKCOMP25.MGO\ρ\\MGO)+IF(ISERROR(SHP.AUX_SYS.Fuels_And_Lubricants_Handling_And_Storage.SHIPFUELSYS.TANKCOMP25.MeOH\ρ\\MGO), 0, SHP.AUX_SYS.Fuels_And_Lubricants_Handling_And_Storage.SHIPFUELSYS.TANKCOMP25.MeOH\ρ\\MGO)+IF(ISERROR(SHP.AUX_SYS.Fuels_And_Lubricants_Handling_And_Storage.SHIPFUELSYS.TANKCOMP25.BW\ρ\\MGO), 0, SHP.AUX_SYS.Fuels_And_Lubricants_Handling_And_Storage.SHIPFUELSYS.TANKCOMP25.BW\ρ\\MGO)</f>
        <v>0.89</v>
      </c>
      <c r="L3" cm="1">
        <f t="array" ref="L3">IF(ISERROR(SHP.AUX_SYS.Fuels_And_Lubricants_Handling_And_Storage.SHIPFUELSYS.TANKCOMP26.MGO\ρ\\MGO), 0, SHP.AUX_SYS.Fuels_And_Lubricants_Handling_And_Storage.SHIPFUELSYS.TANKCOMP26.MGO\ρ\\MGO)+IF(ISERROR(SHP.AUX_SYS.Fuels_And_Lubricants_Handling_And_Storage.SHIPFUELSYS.TANKCOMP26.MeOH\ρ\\MGO), 0, SHP.AUX_SYS.Fuels_And_Lubricants_Handling_And_Storage.SHIPFUELSYS.TANKCOMP26.MeOH\ρ\\MGO)+IF(ISERROR(SHP.AUX_SYS.Fuels_And_Lubricants_Handling_And_Storage.SHIPFUELSYS.TANKCOMP26.BW\ρ\\MGO), 0, SHP.AUX_SYS.Fuels_And_Lubricants_Handling_And_Storage.SHIPFUELSYS.TANKCOMP26.BW\ρ\\MGO)</f>
        <v>0.89</v>
      </c>
      <c r="M3" cm="1">
        <f t="array" ref="M3">IF(ISERROR(SHP.AUX_SYS.Fuels_And_Lubricants_Handling_And_Storage.SHIPFUELSYS.TANKCOMP27.MGO\ρ\\MGO), 0, SHP.AUX_SYS.Fuels_And_Lubricants_Handling_And_Storage.SHIPFUELSYS.TANKCOMP27.MGO\ρ\\MGO)+IF(ISERROR(SHP.AUX_SYS.Fuels_And_Lubricants_Handling_And_Storage.SHIPFUELSYS.TANKCOMP27.MeOH\ρ\\MGO), 0, SHP.AUX_SYS.Fuels_And_Lubricants_Handling_And_Storage.SHIPFUELSYS.TANKCOMP27.MeOH\ρ\\MGO)+IF(ISERROR(SHP.AUX_SYS.Fuels_And_Lubricants_Handling_And_Storage.SHIPFUELSYS.TANKCOMP27.BW\ρ\\MGO), 0, SHP.AUX_SYS.Fuels_And_Lubricants_Handling_And_Storage.SHIPFUELSYS.TANKCOMP27.BW\ρ\\MGO)</f>
        <v>0.89</v>
      </c>
      <c r="N3" cm="1">
        <f t="array" ref="N3">IF(ISERROR(SHP.AUX_SYS.Fuels_And_Lubricants_Handling_And_Storage.SHIPFUELSYS.TANKCOMP28.MGO\ρ\\MGO), 0, SHP.AUX_SYS.Fuels_And_Lubricants_Handling_And_Storage.SHIPFUELSYS.TANKCOMP28.MGO\ρ\\MGO)+IF(ISERROR(SHP.AUX_SYS.Fuels_And_Lubricants_Handling_And_Storage.SHIPFUELSYS.TANKCOMP28.MeOH\ρ\\MGO), 0, SHP.AUX_SYS.Fuels_And_Lubricants_Handling_And_Storage.SHIPFUELSYS.TANKCOMP28.MeOH\ρ\\MGO)+IF(ISERROR(SHP.AUX_SYS.Fuels_And_Lubricants_Handling_And_Storage.SHIPFUELSYS.TANKCOMP28.BW\ρ\\MGO), 0, SHP.AUX_SYS.Fuels_And_Lubricants_Handling_And_Storage.SHIPFUELSYS.TANKCOMP28.BW\ρ\\MGO)</f>
        <v>0.89</v>
      </c>
      <c r="O3" cm="1">
        <f t="array" ref="O3">IF(ISERROR(SHP.AUX_SYS.Fuels_And_Lubricants_Handling_And_Storage.SHIPFUELSYS.TANKCOMP31.MGO\ρ\\MGO), 0, SHP.AUX_SYS.Fuels_And_Lubricants_Handling_And_Storage.SHIPFUELSYS.TANKCOMP31.MGO\ρ\\MGO)+IF(ISERROR(SHP.AUX_SYS.Fuels_And_Lubricants_Handling_And_Storage.SHIPFUELSYS.TANKCOMP31.MeOH\ρ\\MGO), 0, SHP.AUX_SYS.Fuels_And_Lubricants_Handling_And_Storage.SHIPFUELSYS.TANKCOMP31.MeOH\ρ\\MGO)+IF(ISERROR(SHP.AUX_SYS.Fuels_And_Lubricants_Handling_And_Storage.SHIPFUELSYS.TANKCOMP31.BW\ρ\\MGO), 0, SHP.AUX_SYS.Fuels_And_Lubricants_Handling_And_Storage.SHIPFUELSYS.TANKCOMP31.BW\ρ\\MGO)</f>
        <v>0</v>
      </c>
      <c r="P3" cm="1">
        <f t="array" ref="P3">IF(ISERROR(SHP.AUX_SYS.Fuels_And_Lubricants_Handling_And_Storage.SHIPFUELSYS.TANKCOMP32.MGO\ρ\\MGO), 0, SHP.AUX_SYS.Fuels_And_Lubricants_Handling_And_Storage.SHIPFUELSYS.TANKCOMP32.MGO\ρ\\MGO)+IF(ISERROR(SHP.AUX_SYS.Fuels_And_Lubricants_Handling_And_Storage.SHIPFUELSYS.TANKCOMP32.MeOH\ρ\\MGO), 0, SHP.AUX_SYS.Fuels_And_Lubricants_Handling_And_Storage.SHIPFUELSYS.TANKCOMP32.MeOH\ρ\\MGO)+IF(ISERROR(SHP.AUX_SYS.Fuels_And_Lubricants_Handling_And_Storage.SHIPFUELSYS.TANKCOMP32.BW\ρ\\MGO), 0, SHP.AUX_SYS.Fuels_And_Lubricants_Handling_And_Storage.SHIPFUELSYS.TANKCOMP32.BW\ρ\\MGO)</f>
        <v>0.89</v>
      </c>
    </row>
    <row r="4" spans="1:16" x14ac:dyDescent="0.3">
      <c r="A4" t="s">
        <v>1780</v>
      </c>
      <c r="B4" cm="1">
        <f t="array" ref="B4">IF(ISERROR(SHP.AUX_SYS.Fuels_And_Lubricants_Handling_And_Storage.SHIPFUELSYS.TANKCOMP04.MGO\ρ\\Full_MeOH), 0, SHP.AUX_SYS.Fuels_And_Lubricants_Handling_And_Storage.SHIPFUELSYS.TANKCOMP04.MGO\ρ\\Full_MeOH)+IF(ISERROR(SHP.AUX_SYS.Fuels_And_Lubricants_Handling_And_Storage.SHIPFUELSYS.TANKCOMP04.MeOH\ρ\\Full_MeOH), 0, SHP.AUX_SYS.Fuels_And_Lubricants_Handling_And_Storage.SHIPFUELSYS.TANKCOMP04.MeOH\ρ\\Full_MeOH)+IF(ISERROR(SHP.AUX_SYS.Fuels_And_Lubricants_Handling_And_Storage.SHIPFUELSYS.TANKCOMP04.BW\ρ\\Full_MeOH), 0, SHP.AUX_SYS.Fuels_And_Lubricants_Handling_And_Storage.SHIPFUELSYS.TANKCOMP04.BW\ρ\\Full_MeOH)</f>
        <v>0.79200000000000004</v>
      </c>
      <c r="C4" cm="1">
        <f t="array" ref="C4">IF(ISERROR(SHP.AUX_SYS.Fuels_And_Lubricants_Handling_And_Storage.SHIPFUELSYS.TANKCOMP05.MGO\ρ\\Full_MeOH), 0, SHP.AUX_SYS.Fuels_And_Lubricants_Handling_And_Storage.SHIPFUELSYS.TANKCOMP05.MGO\ρ\\Full_MeOH)+IF(ISERROR(SHP.AUX_SYS.Fuels_And_Lubricants_Handling_And_Storage.SHIPFUELSYS.TANKCOMP05.MeOH\ρ\\Full_MeOH), 0, SHP.AUX_SYS.Fuels_And_Lubricants_Handling_And_Storage.SHIPFUELSYS.TANKCOMP05.MeOH\ρ\\Full_MeOH)+IF(ISERROR(SHP.AUX_SYS.Fuels_And_Lubricants_Handling_And_Storage.SHIPFUELSYS.TANKCOMP05.BW\ρ\\Full_MeOH), 0, SHP.AUX_SYS.Fuels_And_Lubricants_Handling_And_Storage.SHIPFUELSYS.TANKCOMP05.BW\ρ\\Full_MeOH)</f>
        <v>0.79200000000000004</v>
      </c>
      <c r="D4" cm="1">
        <f t="array" ref="D4">IF(ISERROR(SHP.AUX_SYS.Fuels_And_Lubricants_Handling_And_Storage.SHIPFUELSYS.TANKCOMP09.MGO\ρ\\Full_MeOH), 0, SHP.AUX_SYS.Fuels_And_Lubricants_Handling_And_Storage.SHIPFUELSYS.TANKCOMP09.MGO\ρ\\Full_MeOH)+IF(ISERROR(SHP.AUX_SYS.Fuels_And_Lubricants_Handling_And_Storage.SHIPFUELSYS.TANKCOMP09.MeOH\ρ\\Full_MeOH), 0, SHP.AUX_SYS.Fuels_And_Lubricants_Handling_And_Storage.SHIPFUELSYS.TANKCOMP09.MeOH\ρ\\Full_MeOH)+IF(ISERROR(SHP.AUX_SYS.Fuels_And_Lubricants_Handling_And_Storage.SHIPFUELSYS.TANKCOMP09.BW\ρ\\Full_MeOH), 0, SHP.AUX_SYS.Fuels_And_Lubricants_Handling_And_Storage.SHIPFUELSYS.TANKCOMP09.BW\ρ\\Full_MeOH)</f>
        <v>0.79200000000000004</v>
      </c>
      <c r="E4" cm="1">
        <f t="array" ref="E4">IF(ISERROR(SHP.AUX_SYS.Fuels_And_Lubricants_Handling_And_Storage.SHIPFUELSYS.TANKCOMP10.MGO\ρ\\Full_MeOH), 0, SHP.AUX_SYS.Fuels_And_Lubricants_Handling_And_Storage.SHIPFUELSYS.TANKCOMP10.MGO\ρ\\Full_MeOH)+IF(ISERROR(SHP.AUX_SYS.Fuels_And_Lubricants_Handling_And_Storage.SHIPFUELSYS.TANKCOMP10.MeOH\ρ\\Full_MeOH), 0, SHP.AUX_SYS.Fuels_And_Lubricants_Handling_And_Storage.SHIPFUELSYS.TANKCOMP10.MeOH\ρ\\Full_MeOH)+IF(ISERROR(SHP.AUX_SYS.Fuels_And_Lubricants_Handling_And_Storage.SHIPFUELSYS.TANKCOMP10.BW\ρ\\Full_MeOH), 0, SHP.AUX_SYS.Fuels_And_Lubricants_Handling_And_Storage.SHIPFUELSYS.TANKCOMP10.BW\ρ\\Full_MeOH)</f>
        <v>0.79200000000000004</v>
      </c>
      <c r="F4" cm="1">
        <f t="array" ref="F4">IF(ISERROR(SHP.AUX_SYS.Fuels_And_Lubricants_Handling_And_Storage.SHIPFUELSYS.TANKCOMP14.MGO\ρ\\Full_MeOH), 0, SHP.AUX_SYS.Fuels_And_Lubricants_Handling_And_Storage.SHIPFUELSYS.TANKCOMP14.MGO\ρ\\Full_MeOH)+IF(ISERROR(SHP.AUX_SYS.Fuels_And_Lubricants_Handling_And_Storage.SHIPFUELSYS.TANKCOMP14.MeOH\ρ\\Full_MeOH), 0, SHP.AUX_SYS.Fuels_And_Lubricants_Handling_And_Storage.SHIPFUELSYS.TANKCOMP14.MeOH\ρ\\Full_MeOH)+IF(ISERROR(SHP.AUX_SYS.Fuels_And_Lubricants_Handling_And_Storage.SHIPFUELSYS.TANKCOMP14.BW\ρ\\Full_MeOH), 0, SHP.AUX_SYS.Fuels_And_Lubricants_Handling_And_Storage.SHIPFUELSYS.TANKCOMP14.BW\ρ\\Full_MeOH)</f>
        <v>0</v>
      </c>
      <c r="G4" cm="1">
        <f t="array" ref="G4">IF(ISERROR(SHP.AUX_SYS.Fuels_And_Lubricants_Handling_And_Storage.SHIPFUELSYS.TANKCOMP15.MGO\ρ\\Full_MeOH), 0, SHP.AUX_SYS.Fuels_And_Lubricants_Handling_And_Storage.SHIPFUELSYS.TANKCOMP15.MGO\ρ\\Full_MeOH)+IF(ISERROR(SHP.AUX_SYS.Fuels_And_Lubricants_Handling_And_Storage.SHIPFUELSYS.TANKCOMP15.MeOH\ρ\\Full_MeOH), 0, SHP.AUX_SYS.Fuels_And_Lubricants_Handling_And_Storage.SHIPFUELSYS.TANKCOMP15.MeOH\ρ\\Full_MeOH)+IF(ISERROR(SHP.AUX_SYS.Fuels_And_Lubricants_Handling_And_Storage.SHIPFUELSYS.TANKCOMP15.BW\ρ\\Full_MeOH), 0, SHP.AUX_SYS.Fuels_And_Lubricants_Handling_And_Storage.SHIPFUELSYS.TANKCOMP15.BW\ρ\\Full_MeOH)</f>
        <v>1.0249999999999999</v>
      </c>
      <c r="H4" cm="1">
        <f t="array" ref="H4">IF(ISERROR(SHP.AUX_SYS.Fuels_And_Lubricants_Handling_And_Storage.SHIPFUELSYS.TANKCOMP21.MGO\ρ\\Full_MeOH), 0, SHP.AUX_SYS.Fuels_And_Lubricants_Handling_And_Storage.SHIPFUELSYS.TANKCOMP21.MGO\ρ\\Full_MeOH)+IF(ISERROR(SHP.AUX_SYS.Fuels_And_Lubricants_Handling_And_Storage.SHIPFUELSYS.TANKCOMP21.MeOH\ρ\\Full_MeOH), 0, SHP.AUX_SYS.Fuels_And_Lubricants_Handling_And_Storage.SHIPFUELSYS.TANKCOMP21.MeOH\ρ\\Full_MeOH)+IF(ISERROR(SHP.AUX_SYS.Fuels_And_Lubricants_Handling_And_Storage.SHIPFUELSYS.TANKCOMP21.BW\ρ\\Full_MeOH), 0, SHP.AUX_SYS.Fuels_And_Lubricants_Handling_And_Storage.SHIPFUELSYS.TANKCOMP21.BW\ρ\\Full_MeOH)</f>
        <v>0.79200000000000004</v>
      </c>
      <c r="I4" cm="1">
        <f t="array" ref="I4">IF(ISERROR(SHP.AUX_SYS.Fuels_And_Lubricants_Handling_And_Storage.SHIPFUELSYS.TANKCOMP22.MGO\ρ\\Full_MeOH), 0, SHP.AUX_SYS.Fuels_And_Lubricants_Handling_And_Storage.SHIPFUELSYS.TANKCOMP22.MGO\ρ\\Full_MeOH)+IF(ISERROR(SHP.AUX_SYS.Fuels_And_Lubricants_Handling_And_Storage.SHIPFUELSYS.TANKCOMP22.MeOH\ρ\\Full_MeOH), 0, SHP.AUX_SYS.Fuels_And_Lubricants_Handling_And_Storage.SHIPFUELSYS.TANKCOMP22.MeOH\ρ\\Full_MeOH)+IF(ISERROR(SHP.AUX_SYS.Fuels_And_Lubricants_Handling_And_Storage.SHIPFUELSYS.TANKCOMP22.BW\ρ\\Full_MeOH), 0, SHP.AUX_SYS.Fuels_And_Lubricants_Handling_And_Storage.SHIPFUELSYS.TANKCOMP22.BW\ρ\\Full_MeOH)</f>
        <v>0.79200000000000004</v>
      </c>
      <c r="J4" cm="1">
        <f t="array" ref="J4">IF(ISERROR(SHP.AUX_SYS.Fuels_And_Lubricants_Handling_And_Storage.SHIPFUELSYS.TANKCOMP24.MGO\ρ\\Full_MeOH), 0, SHP.AUX_SYS.Fuels_And_Lubricants_Handling_And_Storage.SHIPFUELSYS.TANKCOMP24.MGO\ρ\\Full_MeOH)+IF(ISERROR(SHP.AUX_SYS.Fuels_And_Lubricants_Handling_And_Storage.SHIPFUELSYS.TANKCOMP24.MeOH\ρ\\Full_MeOH), 0, SHP.AUX_SYS.Fuels_And_Lubricants_Handling_And_Storage.SHIPFUELSYS.TANKCOMP24.MeOH\ρ\\Full_MeOH)+IF(ISERROR(SHP.AUX_SYS.Fuels_And_Lubricants_Handling_And_Storage.SHIPFUELSYS.TANKCOMP24.BW\ρ\\Full_MeOH), 0, SHP.AUX_SYS.Fuels_And_Lubricants_Handling_And_Storage.SHIPFUELSYS.TANKCOMP24.BW\ρ\\Full_MeOH)</f>
        <v>0.79200000000000004</v>
      </c>
      <c r="K4" cm="1">
        <f t="array" ref="K4">IF(ISERROR(SHP.AUX_SYS.Fuels_And_Lubricants_Handling_And_Storage.SHIPFUELSYS.TANKCOMP25.MGO\ρ\\Full_MeOH), 0, SHP.AUX_SYS.Fuels_And_Lubricants_Handling_And_Storage.SHIPFUELSYS.TANKCOMP25.MGO\ρ\\Full_MeOH)+IF(ISERROR(SHP.AUX_SYS.Fuels_And_Lubricants_Handling_And_Storage.SHIPFUELSYS.TANKCOMP25.MeOH\ρ\\Full_MeOH), 0, SHP.AUX_SYS.Fuels_And_Lubricants_Handling_And_Storage.SHIPFUELSYS.TANKCOMP25.MeOH\ρ\\Full_MeOH)+IF(ISERROR(SHP.AUX_SYS.Fuels_And_Lubricants_Handling_And_Storage.SHIPFUELSYS.TANKCOMP25.BW\ρ\\Full_MeOH), 0, SHP.AUX_SYS.Fuels_And_Lubricants_Handling_And_Storage.SHIPFUELSYS.TANKCOMP25.BW\ρ\\Full_MeOH)</f>
        <v>0.79200000000000004</v>
      </c>
      <c r="L4" cm="1">
        <f t="array" ref="L4">IF(ISERROR(SHP.AUX_SYS.Fuels_And_Lubricants_Handling_And_Storage.SHIPFUELSYS.TANKCOMP26.MGO\ρ\\Full_MeOH), 0, SHP.AUX_SYS.Fuels_And_Lubricants_Handling_And_Storage.SHIPFUELSYS.TANKCOMP26.MGO\ρ\\Full_MeOH)+IF(ISERROR(SHP.AUX_SYS.Fuels_And_Lubricants_Handling_And_Storage.SHIPFUELSYS.TANKCOMP26.MeOH\ρ\\Full_MeOH), 0, SHP.AUX_SYS.Fuels_And_Lubricants_Handling_And_Storage.SHIPFUELSYS.TANKCOMP26.MeOH\ρ\\Full_MeOH)+IF(ISERROR(SHP.AUX_SYS.Fuels_And_Lubricants_Handling_And_Storage.SHIPFUELSYS.TANKCOMP26.BW\ρ\\Full_MeOH), 0, SHP.AUX_SYS.Fuels_And_Lubricants_Handling_And_Storage.SHIPFUELSYS.TANKCOMP26.BW\ρ\\Full_MeOH)</f>
        <v>0.79200000000000004</v>
      </c>
      <c r="M4" cm="1">
        <f t="array" ref="M4">IF(ISERROR(SHP.AUX_SYS.Fuels_And_Lubricants_Handling_And_Storage.SHIPFUELSYS.TANKCOMP27.MGO\ρ\\Full_MeOH), 0, SHP.AUX_SYS.Fuels_And_Lubricants_Handling_And_Storage.SHIPFUELSYS.TANKCOMP27.MGO\ρ\\Full_MeOH)+IF(ISERROR(SHP.AUX_SYS.Fuels_And_Lubricants_Handling_And_Storage.SHIPFUELSYS.TANKCOMP27.MeOH\ρ\\Full_MeOH), 0, SHP.AUX_SYS.Fuels_And_Lubricants_Handling_And_Storage.SHIPFUELSYS.TANKCOMP27.MeOH\ρ\\Full_MeOH)+IF(ISERROR(SHP.AUX_SYS.Fuels_And_Lubricants_Handling_And_Storage.SHIPFUELSYS.TANKCOMP27.BW\ρ\\Full_MeOH), 0, SHP.AUX_SYS.Fuels_And_Lubricants_Handling_And_Storage.SHIPFUELSYS.TANKCOMP27.BW\ρ\\Full_MeOH)</f>
        <v>0.79200000000000004</v>
      </c>
      <c r="N4" cm="1">
        <f t="array" ref="N4">IF(ISERROR(SHP.AUX_SYS.Fuels_And_Lubricants_Handling_And_Storage.SHIPFUELSYS.TANKCOMP28.MGO\ρ\\Full_MeOH), 0, SHP.AUX_SYS.Fuels_And_Lubricants_Handling_And_Storage.SHIPFUELSYS.TANKCOMP28.MGO\ρ\\Full_MeOH)+IF(ISERROR(SHP.AUX_SYS.Fuels_And_Lubricants_Handling_And_Storage.SHIPFUELSYS.TANKCOMP28.MeOH\ρ\\Full_MeOH), 0, SHP.AUX_SYS.Fuels_And_Lubricants_Handling_And_Storage.SHIPFUELSYS.TANKCOMP28.MeOH\ρ\\Full_MeOH)+IF(ISERROR(SHP.AUX_SYS.Fuels_And_Lubricants_Handling_And_Storage.SHIPFUELSYS.TANKCOMP28.BW\ρ\\Full_MeOH), 0, SHP.AUX_SYS.Fuels_And_Lubricants_Handling_And_Storage.SHIPFUELSYS.TANKCOMP28.BW\ρ\\Full_MeOH)</f>
        <v>0.79200000000000004</v>
      </c>
      <c r="O4" cm="1">
        <f t="array" ref="O4">IF(ISERROR(SHP.AUX_SYS.Fuels_And_Lubricants_Handling_And_Storage.SHIPFUELSYS.TANKCOMP31.MGO\ρ\\Full_MeOH), 0, SHP.AUX_SYS.Fuels_And_Lubricants_Handling_And_Storage.SHIPFUELSYS.TANKCOMP31.MGO\ρ\\Full_MeOH)+IF(ISERROR(SHP.AUX_SYS.Fuels_And_Lubricants_Handling_And_Storage.SHIPFUELSYS.TANKCOMP31.MeOH\ρ\\Full_MeOH), 0, SHP.AUX_SYS.Fuels_And_Lubricants_Handling_And_Storage.SHIPFUELSYS.TANKCOMP31.MeOH\ρ\\Full_MeOH)+IF(ISERROR(SHP.AUX_SYS.Fuels_And_Lubricants_Handling_And_Storage.SHIPFUELSYS.TANKCOMP31.BW\ρ\\Full_MeOH), 0, SHP.AUX_SYS.Fuels_And_Lubricants_Handling_And_Storage.SHIPFUELSYS.TANKCOMP31.BW\ρ\\Full_MeOH)</f>
        <v>0.79200000000000004</v>
      </c>
      <c r="P4" cm="1">
        <f t="array" ref="P4">IF(ISERROR(SHP.AUX_SYS.Fuels_And_Lubricants_Handling_And_Storage.SHIPFUELSYS.TANKCOMP32.MGO\ρ\\Full_MeOH), 0, SHP.AUX_SYS.Fuels_And_Lubricants_Handling_And_Storage.SHIPFUELSYS.TANKCOMP32.MGO\ρ\\Full_MeOH)+IF(ISERROR(SHP.AUX_SYS.Fuels_And_Lubricants_Handling_And_Storage.SHIPFUELSYS.TANKCOMP32.MeOH\ρ\\Full_MeOH), 0, SHP.AUX_SYS.Fuels_And_Lubricants_Handling_And_Storage.SHIPFUELSYS.TANKCOMP32.MeOH\ρ\\Full_MeOH)+IF(ISERROR(SHP.AUX_SYS.Fuels_And_Lubricants_Handling_And_Storage.SHIPFUELSYS.TANKCOMP32.BW\ρ\\Full_MeOH), 0, SHP.AUX_SYS.Fuels_And_Lubricants_Handling_And_Storage.SHIPFUELSYS.TANKCOMP32.BW\ρ\\Full_MeOH)</f>
        <v>1.0249999999999999</v>
      </c>
    </row>
    <row r="9" spans="1:16" x14ac:dyDescent="0.3">
      <c r="A9" t="s">
        <v>1781</v>
      </c>
      <c r="B9" t="str">
        <f t="shared" ref="B9:P11" si="0">IF(B2=0.792, $B$14, IF(B2=0.89, $B$15, IF(B2=0, $B$16, IF(B2=1.025, $B$17, $B$18))))</f>
        <v>#07db0e</v>
      </c>
      <c r="C9" t="str">
        <f t="shared" si="0"/>
        <v>#07db0e</v>
      </c>
      <c r="D9" t="str">
        <f t="shared" si="0"/>
        <v>#07db0e</v>
      </c>
      <c r="E9" t="str">
        <f t="shared" si="0"/>
        <v>#07db0e</v>
      </c>
      <c r="F9" t="str">
        <f t="shared" si="0"/>
        <v>#ffffff</v>
      </c>
      <c r="G9" t="str">
        <f t="shared" si="0"/>
        <v>#b3b1b1</v>
      </c>
      <c r="H9" t="str">
        <f t="shared" si="0"/>
        <v>#0b07db</v>
      </c>
      <c r="I9" t="str">
        <f t="shared" si="0"/>
        <v>#0b07db</v>
      </c>
      <c r="J9" t="str">
        <f t="shared" si="0"/>
        <v>#0b07db</v>
      </c>
      <c r="K9" t="str">
        <f t="shared" si="0"/>
        <v>#0b07db</v>
      </c>
      <c r="L9" t="str">
        <f t="shared" si="0"/>
        <v>#0b07db</v>
      </c>
      <c r="M9" t="str">
        <f t="shared" si="0"/>
        <v>#0b07db</v>
      </c>
      <c r="N9" t="str">
        <f t="shared" si="0"/>
        <v>#0b07db</v>
      </c>
      <c r="O9" t="str">
        <f t="shared" si="0"/>
        <v>#07db0e</v>
      </c>
      <c r="P9" t="str">
        <f t="shared" si="0"/>
        <v>#b3b1b1</v>
      </c>
    </row>
    <row r="10" spans="1:16" x14ac:dyDescent="0.3">
      <c r="A10" t="s">
        <v>1782</v>
      </c>
      <c r="B10" t="str">
        <f t="shared" si="0"/>
        <v>#0b07db</v>
      </c>
      <c r="C10" t="str">
        <f t="shared" si="0"/>
        <v>#0b07db</v>
      </c>
      <c r="D10" t="str">
        <f t="shared" si="0"/>
        <v>#ffffff</v>
      </c>
      <c r="E10" t="str">
        <f t="shared" si="0"/>
        <v>#ffffff</v>
      </c>
      <c r="F10" t="str">
        <f t="shared" si="0"/>
        <v>#0b07db</v>
      </c>
      <c r="G10" t="str">
        <f t="shared" si="0"/>
        <v>#0b07db</v>
      </c>
      <c r="H10" t="str">
        <f t="shared" si="0"/>
        <v>#0b07db</v>
      </c>
      <c r="I10" t="str">
        <f t="shared" si="0"/>
        <v>#0b07db</v>
      </c>
      <c r="J10" t="str">
        <f t="shared" si="0"/>
        <v>#0b07db</v>
      </c>
      <c r="K10" t="str">
        <f t="shared" si="0"/>
        <v>#0b07db</v>
      </c>
      <c r="L10" t="str">
        <f t="shared" si="0"/>
        <v>#0b07db</v>
      </c>
      <c r="M10" t="str">
        <f t="shared" si="0"/>
        <v>#0b07db</v>
      </c>
      <c r="N10" t="str">
        <f t="shared" si="0"/>
        <v>#0b07db</v>
      </c>
      <c r="O10" t="str">
        <f t="shared" si="0"/>
        <v>#ffffff</v>
      </c>
      <c r="P10" t="str">
        <f t="shared" si="0"/>
        <v>#0b07db</v>
      </c>
    </row>
    <row r="11" spans="1:16" x14ac:dyDescent="0.3">
      <c r="A11" t="s">
        <v>1783</v>
      </c>
      <c r="B11" t="str">
        <f t="shared" si="0"/>
        <v>#07db0e</v>
      </c>
      <c r="C11" t="str">
        <f t="shared" si="0"/>
        <v>#07db0e</v>
      </c>
      <c r="D11" t="str">
        <f t="shared" si="0"/>
        <v>#07db0e</v>
      </c>
      <c r="E11" t="str">
        <f t="shared" si="0"/>
        <v>#07db0e</v>
      </c>
      <c r="F11" t="str">
        <f t="shared" si="0"/>
        <v>#ffffff</v>
      </c>
      <c r="G11" t="str">
        <f t="shared" si="0"/>
        <v>#b3b1b1</v>
      </c>
      <c r="H11" t="str">
        <f t="shared" si="0"/>
        <v>#07db0e</v>
      </c>
      <c r="I11" t="str">
        <f t="shared" si="0"/>
        <v>#07db0e</v>
      </c>
      <c r="J11" t="str">
        <f t="shared" si="0"/>
        <v>#07db0e</v>
      </c>
      <c r="K11" t="str">
        <f t="shared" si="0"/>
        <v>#07db0e</v>
      </c>
      <c r="L11" t="str">
        <f t="shared" si="0"/>
        <v>#07db0e</v>
      </c>
      <c r="M11" t="str">
        <f t="shared" si="0"/>
        <v>#07db0e</v>
      </c>
      <c r="N11" t="str">
        <f t="shared" si="0"/>
        <v>#07db0e</v>
      </c>
      <c r="O11" t="str">
        <f t="shared" si="0"/>
        <v>#07db0e</v>
      </c>
      <c r="P11" t="str">
        <f t="shared" si="0"/>
        <v>#b3b1b1</v>
      </c>
    </row>
    <row r="12" spans="1:16" x14ac:dyDescent="0.3">
      <c r="P12" s="8"/>
    </row>
    <row r="13" spans="1:16" x14ac:dyDescent="0.3">
      <c r="A13" t="s">
        <v>1784</v>
      </c>
      <c r="P13" s="8"/>
    </row>
    <row r="14" spans="1:16" x14ac:dyDescent="0.3">
      <c r="A14" t="s">
        <v>1785</v>
      </c>
      <c r="B14" t="s">
        <v>1379</v>
      </c>
      <c r="P14" s="8"/>
    </row>
    <row r="15" spans="1:16" x14ac:dyDescent="0.3">
      <c r="A15" t="s">
        <v>1786</v>
      </c>
      <c r="B15" t="s">
        <v>1376</v>
      </c>
      <c r="P15" s="8"/>
    </row>
    <row r="16" spans="1:16" x14ac:dyDescent="0.3">
      <c r="A16" t="s">
        <v>1787</v>
      </c>
      <c r="B16" t="s">
        <v>1554</v>
      </c>
      <c r="P16" s="8"/>
    </row>
    <row r="17" spans="1:16" x14ac:dyDescent="0.3">
      <c r="A17" t="s">
        <v>1788</v>
      </c>
      <c r="B17" t="s">
        <v>1508</v>
      </c>
      <c r="P17" s="8"/>
    </row>
    <row r="18" spans="1:16" x14ac:dyDescent="0.3">
      <c r="A18" t="s">
        <v>1789</v>
      </c>
      <c r="B18" t="s">
        <v>1790</v>
      </c>
      <c r="P18" s="8"/>
    </row>
    <row r="19" spans="1:16" x14ac:dyDescent="0.3">
      <c r="P19" s="8"/>
    </row>
    <row r="20" spans="1:16" x14ac:dyDescent="0.3">
      <c r="P20" s="8"/>
    </row>
    <row r="21" spans="1:16" x14ac:dyDescent="0.3">
      <c r="P21" s="8"/>
    </row>
    <row r="22" spans="1:16" x14ac:dyDescent="0.3">
      <c r="P22" s="8"/>
    </row>
    <row r="23" spans="1:16" x14ac:dyDescent="0.3">
      <c r="P23" s="8"/>
    </row>
    <row r="24" spans="1:16" x14ac:dyDescent="0.3">
      <c r="P24"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612e9c3-a5e9-453b-9a3f-3d85e904f6c0">
      <Terms xmlns="http://schemas.microsoft.com/office/infopath/2007/PartnerControls"/>
    </lcf76f155ced4ddcb4097134ff3c332f>
    <TaxCatchAll xmlns="c409ee38-4ea4-4d35-9f68-8731c880d11e"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8A8F84123B78B749981719F01117FEE3" ma:contentTypeVersion="18" ma:contentTypeDescription="Create a new document." ma:contentTypeScope="" ma:versionID="c8b6a9f8eeac1ddd40bf22db1ad65cca">
  <xsd:schema xmlns:xsd="http://www.w3.org/2001/XMLSchema" xmlns:xs="http://www.w3.org/2001/XMLSchema" xmlns:p="http://schemas.microsoft.com/office/2006/metadata/properties" xmlns:ns2="3612e9c3-a5e9-453b-9a3f-3d85e904f6c0" xmlns:ns3="c409ee38-4ea4-4d35-9f68-8731c880d11e" targetNamespace="http://schemas.microsoft.com/office/2006/metadata/properties" ma:root="true" ma:fieldsID="915acc57d7d7c3a866fe5394edee9a98" ns2:_="" ns3:_="">
    <xsd:import namespace="3612e9c3-a5e9-453b-9a3f-3d85e904f6c0"/>
    <xsd:import namespace="c409ee38-4ea4-4d35-9f68-8731c880d11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12e9c3-a5e9-453b-9a3f-3d85e904f6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454beaa3-a1fb-4dfd-bbf1-cfc6f70e07ce"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Location" ma:index="24"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09ee38-4ea4-4d35-9f68-8731c880d11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b92ce2b-dbe5-401d-9592-e06357536290}" ma:internalName="TaxCatchAll" ma:showField="CatchAllData" ma:web="c409ee38-4ea4-4d35-9f68-8731c880d1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 �� ��� = "m/"�_n/���+"F "��,,� �/d������""T)e���������[c[c[c = [/[� [[� � = �_r/��������� �  of     �����/(���� �� �� ������� �� �� � � � �"v/"� � � ����"� (���} (}} (}��(��_�(��_�(��/������������ �� �� � � ���(����, ��������+" r� � "� ���_�(���_�(�������p/�� ������ / �����} (}} (}����������� �����������"�� ��������/���� � ��� = �/���[� [� �������+"+"+"���"p/"���/2�� � � �������������������_s/���"p/"[� [� [� �� c� �� � ��� = �����""�����,,���, ���� � � � ������ �������[[[����bbbbbbb�� �� ��������� = �_t/��������x[x[x[�_s/������""�����(���(�)x(�) d���(�)y(�) d���(�)z(�) d���������"�� � �(����{ �T{ xx"r/"� � "�/"��t(���� � � �t(E� � ����������� = ��/����� � � { � = �_a/�����"N/"[� [� ��xxx = xd - xbxdxb,,��,�EEE" pb q'bbb����������� = �l/l� �� ������ ���� Tt ��� = �V/V� �� �� = "�/"�,""x"�������"�/"���T/���d"�������"m/"������ ��������������+"}}}� � ���������������������������c�c�c = �/�� ��� ��� = ��" Tcc�� �� �� ��������������(�� (��(��������"� (���� � � � ����_�(��) d��_�(�������������������� (�� (�� (�� (�� (���_v/��������}}}}}}}, }}}+" r� � "� ������/(��� ���""T)e�� ����"m/"�(����{ �T{ �vl/����-""x"y"  �,y�,z��,y�,z������e�e�e����� = �/�� ��� ������� = "(1/�)("�/"� ���������     M ST   E ST         { { � � � { { �{ &!{ � { { { { t { �{ { ��m{ { { { { �{ { { { "{ { ��m{ { { { ��K{ t { t { { ��m{ { &!H"��{ H"H"u { { � { { { �&!&!{ { { { { t { { { { �w { H"H"u { �y { ��m{ { { { { { ""H"{ { { { &!{ { { ��{ ��m{ { { { ��K{ t { t �{ { ��m{ { { &!p )v p p )x p )t p )w p p p )u �
</file>

<file path=customXml/itemProps1.xml><?xml version="1.0" encoding="utf-8"?>
<ds:datastoreItem xmlns:ds="http://schemas.openxmlformats.org/officeDocument/2006/customXml" ds:itemID="{B3372792-8083-42FF-A157-91E978EC3EF0}">
  <ds:schemaRefs>
    <ds:schemaRef ds:uri="http://www.w3.org/2001/XMLSchema"/>
    <ds:schemaRef ds:uri="http://cdp4session.stariongroup.eu"/>
  </ds:schemaRefs>
</ds:datastoreItem>
</file>

<file path=customXml/itemProps2.xml><?xml version="1.0" encoding="utf-8"?>
<ds:datastoreItem xmlns:ds="http://schemas.openxmlformats.org/officeDocument/2006/customXml" ds:itemID="{F637758C-A84D-4546-8818-014E1C92082A}">
  <ds:schemaRefs>
    <ds:schemaRef ds:uri="http://schemas.microsoft.com/sharepoint/v3/contenttype/forms"/>
  </ds:schemaRefs>
</ds:datastoreItem>
</file>

<file path=customXml/itemProps3.xml><?xml version="1.0" encoding="utf-8"?>
<ds:datastoreItem xmlns:ds="http://schemas.openxmlformats.org/officeDocument/2006/customXml" ds:itemID="{F60B830E-0921-48E8-9299-CC5BCCAAA3ED}">
  <ds:schemaRefs>
    <ds:schemaRef ds:uri="http://schemas.microsoft.com/office/2006/metadata/properties"/>
    <ds:schemaRef ds:uri="http://schemas.microsoft.com/office/infopath/2007/PartnerControls"/>
    <ds:schemaRef ds:uri="3612e9c3-a5e9-453b-9a3f-3d85e904f6c0"/>
    <ds:schemaRef ds:uri="c409ee38-4ea4-4d35-9f68-8731c880d11e"/>
  </ds:schemaRefs>
</ds:datastoreItem>
</file>

<file path=customXml/itemProps4.xml><?xml version="1.0" encoding="utf-8"?>
<ds:datastoreItem xmlns:ds="http://schemas.openxmlformats.org/officeDocument/2006/customXml" ds:itemID="{C5CD456B-90C6-4BEC-9070-883DB16B4C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12e9c3-a5e9-453b-9a3f-3d85e904f6c0"/>
    <ds:schemaRef ds:uri="c409ee38-4ea4-4d35-9f68-8731c880d1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793B4009-EC3F-4621-AD53-79F69DC67CA3}">
  <ds:schemaRefs>
    <ds:schemaRef ds:uri="http://www.w3.org/2001/XMLSchema"/>
    <ds:schemaRef ds:uri="http://cdp4data.stariongroup.eu"/>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3905</vt:i4>
      </vt:variant>
    </vt:vector>
  </HeadingPairs>
  <TitlesOfParts>
    <vt:vector size="3914" baseType="lpstr">
      <vt:lpstr>Full_MeOH</vt:lpstr>
      <vt:lpstr>MeOH</vt:lpstr>
      <vt:lpstr>MGO</vt:lpstr>
      <vt:lpstr>Parameters</vt:lpstr>
      <vt:lpstr>Input (hydrostatics)</vt:lpstr>
      <vt:lpstr>Calculations - hydrostatics</vt:lpstr>
      <vt:lpstr>Calculations - endurance</vt:lpstr>
      <vt:lpstr>Calculations - tank arrangement</vt:lpstr>
      <vt:lpstr>ColorCompution</vt:lpstr>
      <vt:lpstr>AIR_Gas_And_Miscellaneous_Fluid_SYSs</vt:lpstr>
      <vt:lpstr>AIR_Gas_And_Miscellaneous_Fluid_SYSs.CoG_x</vt:lpstr>
      <vt:lpstr>AIR_Gas_And_Miscellaneous_Fluid_SYSs.CoG_y</vt:lpstr>
      <vt:lpstr>AIR_Gas_And_Miscellaneous_Fluid_SYSs.CoG_z</vt:lpstr>
      <vt:lpstr>AIR_Gas_And_Miscellaneous_Fluid_SYSs.FIEXSYS</vt:lpstr>
      <vt:lpstr>AIR_Gas_And_Miscellaneous_Fluid_SYSs.m_tot</vt:lpstr>
      <vt:lpstr>AIR_Gas_And_Miscellaneous_Fluid_SYSs.O2N2SYS</vt:lpstr>
      <vt:lpstr>AUX_SYS</vt:lpstr>
      <vt:lpstr>AUX_SYS.AIR_Gas_And_Miscellaneous_Fluid_SYSs</vt:lpstr>
      <vt:lpstr>AUX_SYS.Climate_Control</vt:lpstr>
      <vt:lpstr>AUX_SYS.CoG_x\Full_MeOH</vt:lpstr>
      <vt:lpstr>AUX_SYS.CoG_x\MeOH</vt:lpstr>
      <vt:lpstr>AUX_SYS.CoG_x\MGO</vt:lpstr>
      <vt:lpstr>AUX_SYS.CoG_y\Full_MeOH</vt:lpstr>
      <vt:lpstr>AUX_SYS.CoG_y\MeOH</vt:lpstr>
      <vt:lpstr>AUX_SYS.CoG_y\MGO</vt:lpstr>
      <vt:lpstr>AUX_SYS.CoG_z\Full_MeOH</vt:lpstr>
      <vt:lpstr>AUX_SYS.CoG_z\MeOH</vt:lpstr>
      <vt:lpstr>AUX_SYS.CoG_z\MGO</vt:lpstr>
      <vt:lpstr>AUX_SYS.Fuels_And_Lubricants_Handling_And_Storage</vt:lpstr>
      <vt:lpstr>AUX_SYS.m_tot\Full_MeOH</vt:lpstr>
      <vt:lpstr>AUX_SYS.m_tot\MeOH</vt:lpstr>
      <vt:lpstr>AUX_SYS.m_tot\MGO</vt:lpstr>
      <vt:lpstr>AUX_SYS.Replenishment_SYSs</vt:lpstr>
      <vt:lpstr>BUNKSTATIONMEOH</vt:lpstr>
      <vt:lpstr>BUNKSTATIONMEOH.CoG_x</vt:lpstr>
      <vt:lpstr>BUNKSTATIONMEOH.CoG_y</vt:lpstr>
      <vt:lpstr>BUNKSTATIONMEOH.CoG_z</vt:lpstr>
      <vt:lpstr>BUNKSTATIONMEOH.color\Full_MeOH</vt:lpstr>
      <vt:lpstr>BUNKSTATIONMEOH.color\MeOH</vt:lpstr>
      <vt:lpstr>BUNKSTATIONMEOH.color\MGO</vt:lpstr>
      <vt:lpstr>BUNKSTATIONMEOH.coord</vt:lpstr>
      <vt:lpstr>BUNKSTATIONMEOH.coord.x</vt:lpstr>
      <vt:lpstr>BUNKSTATIONMEOH.coord.y</vt:lpstr>
      <vt:lpstr>BUNKSTATIONMEOH.coord.z</vt:lpstr>
      <vt:lpstr>BUNKSTATIONMEOH.h</vt:lpstr>
      <vt:lpstr>BUNKSTATIONMEOH.kind</vt:lpstr>
      <vt:lpstr>BUNKSTATIONMEOH.l</vt:lpstr>
      <vt:lpstr>BUNKSTATIONMEOH.m</vt:lpstr>
      <vt:lpstr>BUNKSTATIONMEOH.m_tot</vt:lpstr>
      <vt:lpstr>BUNKSTATIONMEOH.mass_margin</vt:lpstr>
      <vt:lpstr>BUNKSTATIONMEOH.n_items</vt:lpstr>
      <vt:lpstr>BUNKSTATIONMEOH.orientation</vt:lpstr>
      <vt:lpstr>BUNKSTATIONMEOH.orientation.r11</vt:lpstr>
      <vt:lpstr>BUNKSTATIONMEOH.orientation.r12</vt:lpstr>
      <vt:lpstr>BUNKSTATIONMEOH.orientation.r13</vt:lpstr>
      <vt:lpstr>BUNKSTATIONMEOH.orientation.r21</vt:lpstr>
      <vt:lpstr>BUNKSTATIONMEOH.orientation.r22</vt:lpstr>
      <vt:lpstr>BUNKSTATIONMEOH.orientation.r23</vt:lpstr>
      <vt:lpstr>BUNKSTATIONMEOH.orientation.r31</vt:lpstr>
      <vt:lpstr>BUNKSTATIONMEOH.orientation.r32</vt:lpstr>
      <vt:lpstr>BUNKSTATIONMEOH.orientation.r33</vt:lpstr>
      <vt:lpstr>BUNKSTATIONMEOH.wid_diameter</vt:lpstr>
      <vt:lpstr>BW</vt:lpstr>
      <vt:lpstr>BW.ρ</vt:lpstr>
      <vt:lpstr>Climate_Control</vt:lpstr>
      <vt:lpstr>Climate_Control.CoG_x</vt:lpstr>
      <vt:lpstr>Climate_Control.CoG_y</vt:lpstr>
      <vt:lpstr>Climate_Control.CoG_z</vt:lpstr>
      <vt:lpstr>Climate_Control.m_tot</vt:lpstr>
      <vt:lpstr>Climate_Control.Machinery_Space_Ventilation_SYS</vt:lpstr>
      <vt:lpstr>CoG_z10_FullMeOH</vt:lpstr>
      <vt:lpstr>CoG_z10_MeOH</vt:lpstr>
      <vt:lpstr>CoG_z10_MGO</vt:lpstr>
      <vt:lpstr>CoG_z14_FullMeOH</vt:lpstr>
      <vt:lpstr>CoG_z14_MeOH</vt:lpstr>
      <vt:lpstr>CoG_z14_MGO</vt:lpstr>
      <vt:lpstr>CoG_z15_FullMeOH</vt:lpstr>
      <vt:lpstr>CoG_z15_MeOH</vt:lpstr>
      <vt:lpstr>CoG_z15_MGO</vt:lpstr>
      <vt:lpstr>CoG_z21_FullMeOH</vt:lpstr>
      <vt:lpstr>CoG_z21_MeOH</vt:lpstr>
      <vt:lpstr>CoG_z21_MGO</vt:lpstr>
      <vt:lpstr>CoG_z22_FullMeOH</vt:lpstr>
      <vt:lpstr>CoG_z22_MeOH</vt:lpstr>
      <vt:lpstr>CoG_z22_MGO</vt:lpstr>
      <vt:lpstr>CoG_z24_FullMeOH</vt:lpstr>
      <vt:lpstr>CoG_z24_MeOH</vt:lpstr>
      <vt:lpstr>CoG_z24_MGO</vt:lpstr>
      <vt:lpstr>CoG_z25_FullMeOH</vt:lpstr>
      <vt:lpstr>CoG_z25_MeOH</vt:lpstr>
      <vt:lpstr>CoG_z25_MGO</vt:lpstr>
      <vt:lpstr>CoG_z26_FullMeOH</vt:lpstr>
      <vt:lpstr>CoG_z26_MeOH</vt:lpstr>
      <vt:lpstr>CoG_z26_MGO</vt:lpstr>
      <vt:lpstr>CoG_z27_FullMeOH</vt:lpstr>
      <vt:lpstr>CoG_z27_MeOH</vt:lpstr>
      <vt:lpstr>CoG_z27_MGO</vt:lpstr>
      <vt:lpstr>CoG_z28_FullMeOH</vt:lpstr>
      <vt:lpstr>CoG_z28_MeOH</vt:lpstr>
      <vt:lpstr>CoG_z28_MGO</vt:lpstr>
      <vt:lpstr>CoG_z31_FullMeOH</vt:lpstr>
      <vt:lpstr>CoG_z31_MeOH</vt:lpstr>
      <vt:lpstr>CoG_z31_MGO</vt:lpstr>
      <vt:lpstr>CoG_z32_FullMeOH</vt:lpstr>
      <vt:lpstr>CoG_z32_MeOH</vt:lpstr>
      <vt:lpstr>CoG_z32_MGO</vt:lpstr>
      <vt:lpstr>CoG_z4_FullMeOH</vt:lpstr>
      <vt:lpstr>CoG_z4_MeOH</vt:lpstr>
      <vt:lpstr>CoG_z4_MGO</vt:lpstr>
      <vt:lpstr>CoG_z5_FullMeOH</vt:lpstr>
      <vt:lpstr>CoG_z5_MeOH</vt:lpstr>
      <vt:lpstr>CoG_z5_MGO</vt:lpstr>
      <vt:lpstr>CoG_z9_FullMeOH</vt:lpstr>
      <vt:lpstr>CoG_z9_MeOH</vt:lpstr>
      <vt:lpstr>CoG_z9_MGO</vt:lpstr>
      <vt:lpstr>Draft_FullMeOH</vt:lpstr>
      <vt:lpstr>Draft_of_MeOH_option</vt:lpstr>
      <vt:lpstr>Draft_of_MGO_option</vt:lpstr>
      <vt:lpstr>ELEC_PLNT</vt:lpstr>
      <vt:lpstr>ELEC_PLNT.CoG_x\Full_MeOH</vt:lpstr>
      <vt:lpstr>ELEC_PLNT.CoG_x\MeOH</vt:lpstr>
      <vt:lpstr>ELEC_PLNT.CoG_x\MGO</vt:lpstr>
      <vt:lpstr>ELEC_PLNT.CoG_y\Full_MeOH</vt:lpstr>
      <vt:lpstr>ELEC_PLNT.CoG_y\MeOH</vt:lpstr>
      <vt:lpstr>ELEC_PLNT.CoG_y\MGO</vt:lpstr>
      <vt:lpstr>ELEC_PLNT.CoG_z\Full_MeOH</vt:lpstr>
      <vt:lpstr>ELEC_PLNT.CoG_z\MeOH</vt:lpstr>
      <vt:lpstr>ELEC_PLNT.CoG_z\MGO</vt:lpstr>
      <vt:lpstr>ELEC_PLNT.Electric_PWR_Generation</vt:lpstr>
      <vt:lpstr>ELEC_PLNT.m_tot\Full_MeOH</vt:lpstr>
      <vt:lpstr>ELEC_PLNT.m_tot\MeOH</vt:lpstr>
      <vt:lpstr>ELEC_PLNT.m_tot\MGO</vt:lpstr>
      <vt:lpstr>ELEC_PLNT.P_mean</vt:lpstr>
      <vt:lpstr>ELEC_PLNT.P_peak</vt:lpstr>
      <vt:lpstr>ELEC_PLNT.SWBS_cd</vt:lpstr>
      <vt:lpstr>Electric_PWR_Generation</vt:lpstr>
      <vt:lpstr>Electric_PWR_Generation.CoG_x\Full_MeOH</vt:lpstr>
      <vt:lpstr>Electric_PWR_Generation.CoG_x\MeOH</vt:lpstr>
      <vt:lpstr>Electric_PWR_Generation.CoG_x\MGO</vt:lpstr>
      <vt:lpstr>Electric_PWR_Generation.CoG_y\Full_MeOH</vt:lpstr>
      <vt:lpstr>Electric_PWR_Generation.CoG_y\MeOH</vt:lpstr>
      <vt:lpstr>Electric_PWR_Generation.CoG_y\MGO</vt:lpstr>
      <vt:lpstr>Electric_PWR_Generation.CoG_z\Full_MeOH</vt:lpstr>
      <vt:lpstr>Electric_PWR_Generation.CoG_z\MeOH</vt:lpstr>
      <vt:lpstr>Electric_PWR_Generation.CoG_z\MGO</vt:lpstr>
      <vt:lpstr>Electric_PWR_Generation.m_tot\Full_MeOH</vt:lpstr>
      <vt:lpstr>Electric_PWR_Generation.m_tot\MeOH</vt:lpstr>
      <vt:lpstr>Electric_PWR_Generation.m_tot\MGO</vt:lpstr>
      <vt:lpstr>Electric_PWR_Generation.P_mean</vt:lpstr>
      <vt:lpstr>Electric_PWR_Generation.P_peak</vt:lpstr>
      <vt:lpstr>Electric_PWR_Generation.Ship_Service_PWR_Generation</vt:lpstr>
      <vt:lpstr>Electric_PWR_Generation.SWBS_cd</vt:lpstr>
      <vt:lpstr>end_on_MeOH_avg_MeOHopt</vt:lpstr>
      <vt:lpstr>end_on_MeOH_avg_MGOopt</vt:lpstr>
      <vt:lpstr>end_on_MeOH_FullMeOHopt</vt:lpstr>
      <vt:lpstr>end_on_MGO_avg_FullMeOHopt</vt:lpstr>
      <vt:lpstr>end_on_MGO_avg_MeOHopt</vt:lpstr>
      <vt:lpstr>end_on_MGO_avg_MGOopt</vt:lpstr>
      <vt:lpstr>EQMNT</vt:lpstr>
      <vt:lpstr>EQMNT.CoG_x</vt:lpstr>
      <vt:lpstr>EQMNT.CoG_y</vt:lpstr>
      <vt:lpstr>EQMNT.CoG_z</vt:lpstr>
      <vt:lpstr>EQMNT.color\Full_MeOH</vt:lpstr>
      <vt:lpstr>EQMNT.color\MeOH</vt:lpstr>
      <vt:lpstr>EQMNT.color\MGO</vt:lpstr>
      <vt:lpstr>EQMNT.coord</vt:lpstr>
      <vt:lpstr>EQMNT.coord.x</vt:lpstr>
      <vt:lpstr>EQMNT.coord.y</vt:lpstr>
      <vt:lpstr>EQMNT.coord.z</vt:lpstr>
      <vt:lpstr>EQMNT.h</vt:lpstr>
      <vt:lpstr>EQMNT.kind</vt:lpstr>
      <vt:lpstr>EQMNT.l</vt:lpstr>
      <vt:lpstr>EQMNT.m</vt:lpstr>
      <vt:lpstr>EQMNT.m_tot\Full_MeOH</vt:lpstr>
      <vt:lpstr>EQMNT.m_tot\MeOH</vt:lpstr>
      <vt:lpstr>EQMNT.m_tot\MGO</vt:lpstr>
      <vt:lpstr>EQMNT.mass_margin</vt:lpstr>
      <vt:lpstr>EQMNT.orientation</vt:lpstr>
      <vt:lpstr>EQMNT.orientation.r11</vt:lpstr>
      <vt:lpstr>EQMNT.orientation.r12</vt:lpstr>
      <vt:lpstr>EQMNT.orientation.r13</vt:lpstr>
      <vt:lpstr>EQMNT.orientation.r21</vt:lpstr>
      <vt:lpstr>EQMNT.orientation.r22</vt:lpstr>
      <vt:lpstr>EQMNT.orientation.r23</vt:lpstr>
      <vt:lpstr>EQMNT.orientation.r31</vt:lpstr>
      <vt:lpstr>EQMNT.orientation.r32</vt:lpstr>
      <vt:lpstr>EQMNT.orientation.r33</vt:lpstr>
      <vt:lpstr>EQMNT.wid_diameter</vt:lpstr>
      <vt:lpstr>FIEXSYS</vt:lpstr>
      <vt:lpstr>FIEXSYS.CoG_x</vt:lpstr>
      <vt:lpstr>FIEXSYS.CoG_y</vt:lpstr>
      <vt:lpstr>FIEXSYS.CoG_z</vt:lpstr>
      <vt:lpstr>FIEXSYS.FIFOAM</vt:lpstr>
      <vt:lpstr>FIEXSYS.m_tot</vt:lpstr>
      <vt:lpstr>FIEXSYS.TANKCOMP32</vt:lpstr>
      <vt:lpstr>FIEXSYS.WATERSPRAYSYS</vt:lpstr>
      <vt:lpstr>FIFOAM</vt:lpstr>
      <vt:lpstr>FIFOAM.CoG_x</vt:lpstr>
      <vt:lpstr>FIFOAM.CoG_y</vt:lpstr>
      <vt:lpstr>FIFOAM.CoG_z</vt:lpstr>
      <vt:lpstr>FIFOAM.color\Full_MeOH</vt:lpstr>
      <vt:lpstr>FIFOAM.color\MeOH</vt:lpstr>
      <vt:lpstr>FIFOAM.color\MGO</vt:lpstr>
      <vt:lpstr>FIFOAM.coord</vt:lpstr>
      <vt:lpstr>FIFOAM.coord.x</vt:lpstr>
      <vt:lpstr>FIFOAM.coord.y</vt:lpstr>
      <vt:lpstr>FIFOAM.coord.z</vt:lpstr>
      <vt:lpstr>FIFOAM.h</vt:lpstr>
      <vt:lpstr>FIFOAM.kind</vt:lpstr>
      <vt:lpstr>FIFOAM.l</vt:lpstr>
      <vt:lpstr>FIFOAM.m</vt:lpstr>
      <vt:lpstr>FIFOAM.m_tot</vt:lpstr>
      <vt:lpstr>FIFOAM.mass_margin</vt:lpstr>
      <vt:lpstr>FIFOAM.orientation</vt:lpstr>
      <vt:lpstr>FIFOAM.orientation.r11</vt:lpstr>
      <vt:lpstr>FIFOAM.orientation.r12</vt:lpstr>
      <vt:lpstr>FIFOAM.orientation.r13</vt:lpstr>
      <vt:lpstr>FIFOAM.orientation.r21</vt:lpstr>
      <vt:lpstr>FIFOAM.orientation.r22</vt:lpstr>
      <vt:lpstr>FIFOAM.orientation.r23</vt:lpstr>
      <vt:lpstr>FIFOAM.orientation.r31</vt:lpstr>
      <vt:lpstr>FIFOAM.orientation.r32</vt:lpstr>
      <vt:lpstr>FIFOAM.orientation.r33</vt:lpstr>
      <vt:lpstr>FIFOAM.wid_diameter</vt:lpstr>
      <vt:lpstr>FPS</vt:lpstr>
      <vt:lpstr>FPS.CoG_x</vt:lpstr>
      <vt:lpstr>FPS.CoG_y</vt:lpstr>
      <vt:lpstr>FPS.CoG_z</vt:lpstr>
      <vt:lpstr>FPS.color\Full_MeOH</vt:lpstr>
      <vt:lpstr>FPS.color\MeOH</vt:lpstr>
      <vt:lpstr>FPS.color\MGO</vt:lpstr>
      <vt:lpstr>FPS.coord</vt:lpstr>
      <vt:lpstr>FPS.coord.x</vt:lpstr>
      <vt:lpstr>FPS.coord.y</vt:lpstr>
      <vt:lpstr>FPS.coord.z</vt:lpstr>
      <vt:lpstr>FPS.h</vt:lpstr>
      <vt:lpstr>FPS.kind</vt:lpstr>
      <vt:lpstr>FPS.l</vt:lpstr>
      <vt:lpstr>FPS.m</vt:lpstr>
      <vt:lpstr>FPS.m_tot</vt:lpstr>
      <vt:lpstr>FPS.mass_margin</vt:lpstr>
      <vt:lpstr>FPS.n_items</vt:lpstr>
      <vt:lpstr>FPS.orientation</vt:lpstr>
      <vt:lpstr>FPS.orientation.r11</vt:lpstr>
      <vt:lpstr>FPS.orientation.r12</vt:lpstr>
      <vt:lpstr>FPS.orientation.r13</vt:lpstr>
      <vt:lpstr>FPS.orientation.r21</vt:lpstr>
      <vt:lpstr>FPS.orientation.r22</vt:lpstr>
      <vt:lpstr>FPS.orientation.r23</vt:lpstr>
      <vt:lpstr>FPS.orientation.r31</vt:lpstr>
      <vt:lpstr>FPS.orientation.r32</vt:lpstr>
      <vt:lpstr>FPS.orientation.r33</vt:lpstr>
      <vt:lpstr>FPS.wid_diameter</vt:lpstr>
      <vt:lpstr>Fuels_And_Lubricants_Handling_And_Storage</vt:lpstr>
      <vt:lpstr>Fuels_And_Lubricants_Handling_And_Storage.CoG_x\Full_MeOH</vt:lpstr>
      <vt:lpstr>Fuels_And_Lubricants_Handling_And_Storage.CoG_x\MeOH</vt:lpstr>
      <vt:lpstr>Fuels_And_Lubricants_Handling_And_Storage.CoG_x\MGO</vt:lpstr>
      <vt:lpstr>Fuels_And_Lubricants_Handling_And_Storage.CoG_y\Full_MeOH</vt:lpstr>
      <vt:lpstr>Fuels_And_Lubricants_Handling_And_Storage.CoG_y\MeOH</vt:lpstr>
      <vt:lpstr>Fuels_And_Lubricants_Handling_And_Storage.CoG_y\MGO</vt:lpstr>
      <vt:lpstr>Fuels_And_Lubricants_Handling_And_Storage.CoG_z\Full_MeOH</vt:lpstr>
      <vt:lpstr>Fuels_And_Lubricants_Handling_And_Storage.CoG_z\MeOH</vt:lpstr>
      <vt:lpstr>Fuels_And_Lubricants_Handling_And_Storage.CoG_z\MGO</vt:lpstr>
      <vt:lpstr>Fuels_And_Lubricants_Handling_And_Storage.m_tot\Full_MeOH</vt:lpstr>
      <vt:lpstr>Fuels_And_Lubricants_Handling_And_Storage.m_tot\MeOH</vt:lpstr>
      <vt:lpstr>Fuels_And_Lubricants_Handling_And_Storage.m_tot\MGO</vt:lpstr>
      <vt:lpstr>Fuels_And_Lubricants_Handling_And_Storage.SHIPFUELSYS</vt:lpstr>
      <vt:lpstr>GM_FullMeOH_option</vt:lpstr>
      <vt:lpstr>GM_MeOH_option</vt:lpstr>
      <vt:lpstr>GM_MGO_option</vt:lpstr>
      <vt:lpstr>Header</vt:lpstr>
      <vt:lpstr>HULLSTRUCT</vt:lpstr>
      <vt:lpstr>HULLSTRUCT.CoG_x</vt:lpstr>
      <vt:lpstr>HULLSTRUCT.CoG_y</vt:lpstr>
      <vt:lpstr>HULLSTRUCT.CoG_z</vt:lpstr>
      <vt:lpstr>HULLSTRUCT.m_tot</vt:lpstr>
      <vt:lpstr>HULLSTRUCT.REST</vt:lpstr>
      <vt:lpstr>Machinery_Space_Ventilation_SYS</vt:lpstr>
      <vt:lpstr>Machinery_Space_Ventilation_SYS.CoG_x</vt:lpstr>
      <vt:lpstr>Machinery_Space_Ventilation_SYS.CoG_y</vt:lpstr>
      <vt:lpstr>Machinery_Space_Ventilation_SYS.CoG_z</vt:lpstr>
      <vt:lpstr>Machinery_Space_Ventilation_SYS.m_tot</vt:lpstr>
      <vt:lpstr>Machinery_Space_Ventilation_SYS.VENT</vt:lpstr>
      <vt:lpstr>MANDCOG</vt:lpstr>
      <vt:lpstr>MANDCOG.CoG_x</vt:lpstr>
      <vt:lpstr>MANDCOG.CoG_y</vt:lpstr>
      <vt:lpstr>MANDCOG.CoG_z</vt:lpstr>
      <vt:lpstr>MANDCOG.color\Full_MeOH</vt:lpstr>
      <vt:lpstr>MANDCOG.color\MeOH</vt:lpstr>
      <vt:lpstr>MANDCOG.color\MGO</vt:lpstr>
      <vt:lpstr>MANDCOG.coord</vt:lpstr>
      <vt:lpstr>MANDCOG.coord.x</vt:lpstr>
      <vt:lpstr>MANDCOG.coord.y</vt:lpstr>
      <vt:lpstr>MANDCOG.coord.z</vt:lpstr>
      <vt:lpstr>MANDCOG.h</vt:lpstr>
      <vt:lpstr>MANDCOG.kind</vt:lpstr>
      <vt:lpstr>MANDCOG.l</vt:lpstr>
      <vt:lpstr>MANDCOG.m</vt:lpstr>
      <vt:lpstr>MANDCOG.m_tot</vt:lpstr>
      <vt:lpstr>MANDCOG.mass_margin</vt:lpstr>
      <vt:lpstr>MANDCOG.orientation</vt:lpstr>
      <vt:lpstr>MANDCOG.orientation.r11</vt:lpstr>
      <vt:lpstr>MANDCOG.orientation.r12</vt:lpstr>
      <vt:lpstr>MANDCOG.orientation.r13</vt:lpstr>
      <vt:lpstr>MANDCOG.orientation.r21</vt:lpstr>
      <vt:lpstr>MANDCOG.orientation.r22</vt:lpstr>
      <vt:lpstr>MANDCOG.orientation.r23</vt:lpstr>
      <vt:lpstr>MANDCOG.orientation.r31</vt:lpstr>
      <vt:lpstr>MANDCOG.orientation.r32</vt:lpstr>
      <vt:lpstr>MANDCOG.orientation.r33</vt:lpstr>
      <vt:lpstr>MANDCOG.wid_diameter</vt:lpstr>
      <vt:lpstr>mass_COMP04_MeOH</vt:lpstr>
      <vt:lpstr>mass_COMP04_MGO</vt:lpstr>
      <vt:lpstr>mass_COMP05_MeOH</vt:lpstr>
      <vt:lpstr>mass_COMP05_MGO</vt:lpstr>
      <vt:lpstr>mass_COMP09_MeOH</vt:lpstr>
      <vt:lpstr>mass_COMP09_MGO</vt:lpstr>
      <vt:lpstr>mass_COMP10_MeOH</vt:lpstr>
      <vt:lpstr>mass_COMP10_MGO</vt:lpstr>
      <vt:lpstr>mass_COMP14_MeOH</vt:lpstr>
      <vt:lpstr>mass_COMP14_MGO</vt:lpstr>
      <vt:lpstr>mass_COMP15_MeOH</vt:lpstr>
      <vt:lpstr>mass_COMP15_MGO</vt:lpstr>
      <vt:lpstr>mass_COMP21_MeOH</vt:lpstr>
      <vt:lpstr>mass_COMP21_MGO</vt:lpstr>
      <vt:lpstr>mass_COMP22_MeOH</vt:lpstr>
      <vt:lpstr>mass_COMP22_MGO</vt:lpstr>
      <vt:lpstr>mass_COMP24_MeOH</vt:lpstr>
      <vt:lpstr>mass_COMP24_MGO</vt:lpstr>
      <vt:lpstr>mass_COMP25_MeOH</vt:lpstr>
      <vt:lpstr>mass_COMP25_MGO</vt:lpstr>
      <vt:lpstr>mass_COMP26_MeOH</vt:lpstr>
      <vt:lpstr>mass_COMP26_MGO</vt:lpstr>
      <vt:lpstr>mass_COMP27_MeOH</vt:lpstr>
      <vt:lpstr>mass_COMP27_MGO</vt:lpstr>
      <vt:lpstr>mass_COMP28_MeOH</vt:lpstr>
      <vt:lpstr>mass_COMP28_MGO</vt:lpstr>
      <vt:lpstr>mass_COMP31</vt:lpstr>
      <vt:lpstr>mass_COMP31_MeOH</vt:lpstr>
      <vt:lpstr>mass_COMP31_MGO</vt:lpstr>
      <vt:lpstr>mass_COMP32</vt:lpstr>
      <vt:lpstr>mass_COMP32_MGO</vt:lpstr>
      <vt:lpstr>MeOH</vt:lpstr>
      <vt:lpstr>MeOH.Coff_penal</vt:lpstr>
      <vt:lpstr>MeOH.Coff_V_penal</vt:lpstr>
      <vt:lpstr>MeOH.n_items</vt:lpstr>
      <vt:lpstr>MeOH.ρ</vt:lpstr>
      <vt:lpstr>MeOH_Cap_tot_FullMeOHopt</vt:lpstr>
      <vt:lpstr>MeOH_Cap_tot_MeOHopt</vt:lpstr>
      <vt:lpstr>MeOH_Cap_tot_MGOopt</vt:lpstr>
      <vt:lpstr>MEOHGENSET1</vt:lpstr>
      <vt:lpstr>MEOHGENSET1.CoG_x</vt:lpstr>
      <vt:lpstr>MEOHGENSET1.CoG_y</vt:lpstr>
      <vt:lpstr>MEOHGENSET1.CoG_z</vt:lpstr>
      <vt:lpstr>MEOHGENSET1.color\Full_MeOH</vt:lpstr>
      <vt:lpstr>MEOHGENSET1.color\MeOH</vt:lpstr>
      <vt:lpstr>MEOHGENSET1.color\MGO</vt:lpstr>
      <vt:lpstr>MEOHGENSET1.coord</vt:lpstr>
      <vt:lpstr>MEOHGENSET1.coord.x</vt:lpstr>
      <vt:lpstr>MEOHGENSET1.coord.y</vt:lpstr>
      <vt:lpstr>MEOHGENSET1.coord.z</vt:lpstr>
      <vt:lpstr>MEOHGENSET1.h</vt:lpstr>
      <vt:lpstr>MEOHGENSET1.kind</vt:lpstr>
      <vt:lpstr>MEOHGENSET1.l</vt:lpstr>
      <vt:lpstr>MEOHGENSET1.m</vt:lpstr>
      <vt:lpstr>MEOHGENSET1.m_tot</vt:lpstr>
      <vt:lpstr>MEOHGENSET1.mass_margin</vt:lpstr>
      <vt:lpstr>MEOHGENSET1.n_items\Full_MeOH</vt:lpstr>
      <vt:lpstr>MEOHGENSET1.n_items\MeOH</vt:lpstr>
      <vt:lpstr>MEOHGENSET1.n_items\MGO</vt:lpstr>
      <vt:lpstr>MEOHGENSET1.orientation</vt:lpstr>
      <vt:lpstr>MEOHGENSET1.orientation.r11</vt:lpstr>
      <vt:lpstr>MEOHGENSET1.orientation.r12</vt:lpstr>
      <vt:lpstr>MEOHGENSET1.orientation.r13</vt:lpstr>
      <vt:lpstr>MEOHGENSET1.orientation.r21</vt:lpstr>
      <vt:lpstr>MEOHGENSET1.orientation.r22</vt:lpstr>
      <vt:lpstr>MEOHGENSET1.orientation.r23</vt:lpstr>
      <vt:lpstr>MEOHGENSET1.orientation.r31</vt:lpstr>
      <vt:lpstr>MEOHGENSET1.orientation.r32</vt:lpstr>
      <vt:lpstr>MEOHGENSET1.orientation.r33</vt:lpstr>
      <vt:lpstr>MEOHGENSET1.P_out</vt:lpstr>
      <vt:lpstr>MEOHGENSET1.wid_diameter</vt:lpstr>
      <vt:lpstr>MEOHGENSET2</vt:lpstr>
      <vt:lpstr>MEOHGENSET2.CoG_x</vt:lpstr>
      <vt:lpstr>MEOHGENSET2.CoG_y</vt:lpstr>
      <vt:lpstr>MEOHGENSET2.CoG_z</vt:lpstr>
      <vt:lpstr>MEOHGENSET2.color\Full_MeOH</vt:lpstr>
      <vt:lpstr>MEOHGENSET2.color\MeOH</vt:lpstr>
      <vt:lpstr>MEOHGENSET2.color\MGO</vt:lpstr>
      <vt:lpstr>MEOHGENSET2.coord</vt:lpstr>
      <vt:lpstr>MEOHGENSET2.coord.x</vt:lpstr>
      <vt:lpstr>MEOHGENSET2.coord.y</vt:lpstr>
      <vt:lpstr>MEOHGENSET2.coord.z</vt:lpstr>
      <vt:lpstr>MEOHGENSET2.h</vt:lpstr>
      <vt:lpstr>MEOHGENSET2.kind</vt:lpstr>
      <vt:lpstr>MEOHGENSET2.l</vt:lpstr>
      <vt:lpstr>MEOHGENSET2.m</vt:lpstr>
      <vt:lpstr>MEOHGENSET2.m_tot</vt:lpstr>
      <vt:lpstr>MEOHGENSET2.mass_margin</vt:lpstr>
      <vt:lpstr>MEOHGENSET2.n_items</vt:lpstr>
      <vt:lpstr>MEOHGENSET2.orientation</vt:lpstr>
      <vt:lpstr>MEOHGENSET2.orientation.r11</vt:lpstr>
      <vt:lpstr>MEOHGENSET2.orientation.r12</vt:lpstr>
      <vt:lpstr>MEOHGENSET2.orientation.r13</vt:lpstr>
      <vt:lpstr>MEOHGENSET2.orientation.r21</vt:lpstr>
      <vt:lpstr>MEOHGENSET2.orientation.r22</vt:lpstr>
      <vt:lpstr>MEOHGENSET2.orientation.r23</vt:lpstr>
      <vt:lpstr>MEOHGENSET2.orientation.r31</vt:lpstr>
      <vt:lpstr>MEOHGENSET2.orientation.r32</vt:lpstr>
      <vt:lpstr>MEOHGENSET2.orientation.r33</vt:lpstr>
      <vt:lpstr>MEOHGENSET2.P_out</vt:lpstr>
      <vt:lpstr>MEOHGENSET2.wid_diameter</vt:lpstr>
      <vt:lpstr>MEOHGENSET3</vt:lpstr>
      <vt:lpstr>MEOHGENSET3.CoG_x</vt:lpstr>
      <vt:lpstr>MEOHGENSET3.CoG_y</vt:lpstr>
      <vt:lpstr>MEOHGENSET3.CoG_z</vt:lpstr>
      <vt:lpstr>MEOHGENSET3.color\Full_MeOH</vt:lpstr>
      <vt:lpstr>MEOHGENSET3.color\MeOH</vt:lpstr>
      <vt:lpstr>MEOHGENSET3.color\MGO</vt:lpstr>
      <vt:lpstr>MEOHGENSET3.coord</vt:lpstr>
      <vt:lpstr>MEOHGENSET3.coord.x</vt:lpstr>
      <vt:lpstr>MEOHGENSET3.coord.y</vt:lpstr>
      <vt:lpstr>MEOHGENSET3.coord.z</vt:lpstr>
      <vt:lpstr>MEOHGENSET3.h</vt:lpstr>
      <vt:lpstr>MEOHGENSET3.kind</vt:lpstr>
      <vt:lpstr>MEOHGENSET3.l</vt:lpstr>
      <vt:lpstr>MEOHGENSET3.m</vt:lpstr>
      <vt:lpstr>MEOHGENSET3.m_tot</vt:lpstr>
      <vt:lpstr>MEOHGENSET3.mass_margin</vt:lpstr>
      <vt:lpstr>MEOHGENSET3.n_items</vt:lpstr>
      <vt:lpstr>MEOHGENSET3.orientation</vt:lpstr>
      <vt:lpstr>MEOHGENSET3.orientation.r11</vt:lpstr>
      <vt:lpstr>MEOHGENSET3.orientation.r12</vt:lpstr>
      <vt:lpstr>MEOHGENSET3.orientation.r13</vt:lpstr>
      <vt:lpstr>MEOHGENSET3.orientation.r21</vt:lpstr>
      <vt:lpstr>MEOHGENSET3.orientation.r22</vt:lpstr>
      <vt:lpstr>MEOHGENSET3.orientation.r23</vt:lpstr>
      <vt:lpstr>MEOHGENSET3.orientation.r31</vt:lpstr>
      <vt:lpstr>MEOHGENSET3.orientation.r32</vt:lpstr>
      <vt:lpstr>MEOHGENSET3.orientation.r33</vt:lpstr>
      <vt:lpstr>MEOHGENSET3.P_out</vt:lpstr>
      <vt:lpstr>MEOHGENSET3.wid_diameter</vt:lpstr>
      <vt:lpstr>MEOHGENSET4</vt:lpstr>
      <vt:lpstr>MEOHGENSET4.CoG_x</vt:lpstr>
      <vt:lpstr>MEOHGENSET4.CoG_y</vt:lpstr>
      <vt:lpstr>MEOHGENSET4.CoG_z</vt:lpstr>
      <vt:lpstr>MEOHGENSET4.color\Full_MeOH</vt:lpstr>
      <vt:lpstr>MEOHGENSET4.color\MeOH</vt:lpstr>
      <vt:lpstr>MEOHGENSET4.color\MGO</vt:lpstr>
      <vt:lpstr>MEOHGENSET4.coord</vt:lpstr>
      <vt:lpstr>MEOHGENSET4.coord.x</vt:lpstr>
      <vt:lpstr>MEOHGENSET4.coord.y</vt:lpstr>
      <vt:lpstr>MEOHGENSET4.coord.z</vt:lpstr>
      <vt:lpstr>MEOHGENSET4.h</vt:lpstr>
      <vt:lpstr>MEOHGENSET4.kind</vt:lpstr>
      <vt:lpstr>MEOHGENSET4.l</vt:lpstr>
      <vt:lpstr>MEOHGENSET4.m</vt:lpstr>
      <vt:lpstr>MEOHGENSET4.m_tot</vt:lpstr>
      <vt:lpstr>MEOHGENSET4.mass_margin</vt:lpstr>
      <vt:lpstr>MEOHGENSET4.n_items</vt:lpstr>
      <vt:lpstr>MEOHGENSET4.orientation</vt:lpstr>
      <vt:lpstr>MEOHGENSET4.orientation.r11</vt:lpstr>
      <vt:lpstr>MEOHGENSET4.orientation.r12</vt:lpstr>
      <vt:lpstr>MEOHGENSET4.orientation.r13</vt:lpstr>
      <vt:lpstr>MEOHGENSET4.orientation.r21</vt:lpstr>
      <vt:lpstr>MEOHGENSET4.orientation.r22</vt:lpstr>
      <vt:lpstr>MEOHGENSET4.orientation.r23</vt:lpstr>
      <vt:lpstr>MEOHGENSET4.orientation.r31</vt:lpstr>
      <vt:lpstr>MEOHGENSET4.orientation.r32</vt:lpstr>
      <vt:lpstr>MEOHGENSET4.orientation.r33</vt:lpstr>
      <vt:lpstr>MEOHGENSET4.P_out</vt:lpstr>
      <vt:lpstr>MEOHGENSET4.wid_diameter</vt:lpstr>
      <vt:lpstr>MGO</vt:lpstr>
      <vt:lpstr>MGO.ρ</vt:lpstr>
      <vt:lpstr>MGO_Cap_tot_FullMeOHopt</vt:lpstr>
      <vt:lpstr>MGO_Cap_tot_MeOHopt</vt:lpstr>
      <vt:lpstr>MGO_Cap_tot_MGOopt</vt:lpstr>
      <vt:lpstr>MGOGENSET1</vt:lpstr>
      <vt:lpstr>MGOGENSET1.CoG_x</vt:lpstr>
      <vt:lpstr>MGOGENSET1.CoG_y</vt:lpstr>
      <vt:lpstr>MGOGENSET1.CoG_z</vt:lpstr>
      <vt:lpstr>MGOGENSET1.color\Full_MeOH</vt:lpstr>
      <vt:lpstr>MGOGENSET1.color\MeOH</vt:lpstr>
      <vt:lpstr>MGOGENSET1.color\MGO</vt:lpstr>
      <vt:lpstr>MGOGENSET1.coord</vt:lpstr>
      <vt:lpstr>MGOGENSET1.coord.x</vt:lpstr>
      <vt:lpstr>MGOGENSET1.coord.y</vt:lpstr>
      <vt:lpstr>MGOGENSET1.coord.z</vt:lpstr>
      <vt:lpstr>MGOGENSET1.h</vt:lpstr>
      <vt:lpstr>MGOGENSET1.kind</vt:lpstr>
      <vt:lpstr>MGOGENSET1.l</vt:lpstr>
      <vt:lpstr>MGOGENSET1.m</vt:lpstr>
      <vt:lpstr>MGOGENSET1.m_tot</vt:lpstr>
      <vt:lpstr>MGOGENSET1.mass_margin</vt:lpstr>
      <vt:lpstr>MGOGENSET1.n_items</vt:lpstr>
      <vt:lpstr>MGOGENSET1.orientation</vt:lpstr>
      <vt:lpstr>MGOGENSET1.orientation.r11</vt:lpstr>
      <vt:lpstr>MGOGENSET1.orientation.r12</vt:lpstr>
      <vt:lpstr>MGOGENSET1.orientation.r13</vt:lpstr>
      <vt:lpstr>MGOGENSET1.orientation.r21</vt:lpstr>
      <vt:lpstr>MGOGENSET1.orientation.r22</vt:lpstr>
      <vt:lpstr>MGOGENSET1.orientation.r23</vt:lpstr>
      <vt:lpstr>MGOGENSET1.orientation.r31</vt:lpstr>
      <vt:lpstr>MGOGENSET1.orientation.r32</vt:lpstr>
      <vt:lpstr>MGOGENSET1.orientation.r33</vt:lpstr>
      <vt:lpstr>MGOGENSET1.P_out</vt:lpstr>
      <vt:lpstr>MGOGENSET1.wid_diameter</vt:lpstr>
      <vt:lpstr>MGOGENSET2</vt:lpstr>
      <vt:lpstr>MGOGENSET2.CoG_x</vt:lpstr>
      <vt:lpstr>MGOGENSET2.CoG_y</vt:lpstr>
      <vt:lpstr>MGOGENSET2.CoG_z</vt:lpstr>
      <vt:lpstr>MGOGENSET2.color\Full_MeOH</vt:lpstr>
      <vt:lpstr>MGOGENSET2.color\MeOH</vt:lpstr>
      <vt:lpstr>MGOGENSET2.color\MGO</vt:lpstr>
      <vt:lpstr>MGOGENSET2.coord</vt:lpstr>
      <vt:lpstr>MGOGENSET2.coord.x</vt:lpstr>
      <vt:lpstr>MGOGENSET2.coord.y</vt:lpstr>
      <vt:lpstr>MGOGENSET2.coord.z</vt:lpstr>
      <vt:lpstr>MGOGENSET2.h</vt:lpstr>
      <vt:lpstr>MGOGENSET2.kind</vt:lpstr>
      <vt:lpstr>MGOGENSET2.l</vt:lpstr>
      <vt:lpstr>MGOGENSET2.m</vt:lpstr>
      <vt:lpstr>MGOGENSET2.m_tot</vt:lpstr>
      <vt:lpstr>MGOGENSET2.mass_margin</vt:lpstr>
      <vt:lpstr>MGOGENSET2.n_items</vt:lpstr>
      <vt:lpstr>MGOGENSET2.orientation</vt:lpstr>
      <vt:lpstr>MGOGENSET2.orientation.r11</vt:lpstr>
      <vt:lpstr>MGOGENSET2.orientation.r12</vt:lpstr>
      <vt:lpstr>MGOGENSET2.orientation.r13</vt:lpstr>
      <vt:lpstr>MGOGENSET2.orientation.r21</vt:lpstr>
      <vt:lpstr>MGOGENSET2.orientation.r22</vt:lpstr>
      <vt:lpstr>MGOGENSET2.orientation.r23</vt:lpstr>
      <vt:lpstr>MGOGENSET2.orientation.r31</vt:lpstr>
      <vt:lpstr>MGOGENSET2.orientation.r32</vt:lpstr>
      <vt:lpstr>MGOGENSET2.orientation.r33</vt:lpstr>
      <vt:lpstr>MGOGENSET2.P_out</vt:lpstr>
      <vt:lpstr>MGOGENSET2.wid_diameter</vt:lpstr>
      <vt:lpstr>MGOGENSET3</vt:lpstr>
      <vt:lpstr>MGOGENSET3.CoG_x</vt:lpstr>
      <vt:lpstr>MGOGENSET3.CoG_y</vt:lpstr>
      <vt:lpstr>MGOGENSET3.CoG_z</vt:lpstr>
      <vt:lpstr>MGOGENSET3.color\Full_MeOH</vt:lpstr>
      <vt:lpstr>MGOGENSET3.color\MeOH</vt:lpstr>
      <vt:lpstr>MGOGENSET3.color\MGO</vt:lpstr>
      <vt:lpstr>MGOGENSET3.coord</vt:lpstr>
      <vt:lpstr>MGOGENSET3.coord.x</vt:lpstr>
      <vt:lpstr>MGOGENSET3.coord.y</vt:lpstr>
      <vt:lpstr>MGOGENSET3.coord.z</vt:lpstr>
      <vt:lpstr>MGOGENSET3.h</vt:lpstr>
      <vt:lpstr>MGOGENSET3.kind</vt:lpstr>
      <vt:lpstr>MGOGENSET3.l</vt:lpstr>
      <vt:lpstr>MGOGENSET3.m</vt:lpstr>
      <vt:lpstr>MGOGENSET3.m_tot</vt:lpstr>
      <vt:lpstr>MGOGENSET3.mass_margin</vt:lpstr>
      <vt:lpstr>MGOGENSET3.n_items</vt:lpstr>
      <vt:lpstr>MGOGENSET3.orientation</vt:lpstr>
      <vt:lpstr>MGOGENSET3.orientation.r11</vt:lpstr>
      <vt:lpstr>MGOGENSET3.orientation.r12</vt:lpstr>
      <vt:lpstr>MGOGENSET3.orientation.r13</vt:lpstr>
      <vt:lpstr>MGOGENSET3.orientation.r21</vt:lpstr>
      <vt:lpstr>MGOGENSET3.orientation.r22</vt:lpstr>
      <vt:lpstr>MGOGENSET3.orientation.r23</vt:lpstr>
      <vt:lpstr>MGOGENSET3.orientation.r31</vt:lpstr>
      <vt:lpstr>MGOGENSET3.orientation.r32</vt:lpstr>
      <vt:lpstr>MGOGENSET3.orientation.r33</vt:lpstr>
      <vt:lpstr>MGOGENSET3.P_out</vt:lpstr>
      <vt:lpstr>MGOGENSET3.wid_diameter</vt:lpstr>
      <vt:lpstr>MGOGENSET4</vt:lpstr>
      <vt:lpstr>MGOGENSET4.CoG_x</vt:lpstr>
      <vt:lpstr>MGOGENSET4.CoG_y</vt:lpstr>
      <vt:lpstr>MGOGENSET4.CoG_z</vt:lpstr>
      <vt:lpstr>MGOGENSET4.color\Full_MeOH</vt:lpstr>
      <vt:lpstr>MGOGENSET4.color\MeOH</vt:lpstr>
      <vt:lpstr>MGOGENSET4.color\MGO</vt:lpstr>
      <vt:lpstr>MGOGENSET4.coord</vt:lpstr>
      <vt:lpstr>MGOGENSET4.coord.x</vt:lpstr>
      <vt:lpstr>MGOGENSET4.coord.y</vt:lpstr>
      <vt:lpstr>MGOGENSET4.coord.z</vt:lpstr>
      <vt:lpstr>MGOGENSET4.h</vt:lpstr>
      <vt:lpstr>MGOGENSET4.kind</vt:lpstr>
      <vt:lpstr>MGOGENSET4.l</vt:lpstr>
      <vt:lpstr>MGOGENSET4.m</vt:lpstr>
      <vt:lpstr>MGOGENSET4.m_tot</vt:lpstr>
      <vt:lpstr>MGOGENSET4.mass_margin</vt:lpstr>
      <vt:lpstr>MGOGENSET4.n_items</vt:lpstr>
      <vt:lpstr>MGOGENSET4.orientation</vt:lpstr>
      <vt:lpstr>MGOGENSET4.orientation.r11</vt:lpstr>
      <vt:lpstr>MGOGENSET4.orientation.r12</vt:lpstr>
      <vt:lpstr>MGOGENSET4.orientation.r13</vt:lpstr>
      <vt:lpstr>MGOGENSET4.orientation.r21</vt:lpstr>
      <vt:lpstr>MGOGENSET4.orientation.r22</vt:lpstr>
      <vt:lpstr>MGOGENSET4.orientation.r23</vt:lpstr>
      <vt:lpstr>MGOGENSET4.orientation.r31</vt:lpstr>
      <vt:lpstr>MGOGENSET4.orientation.r32</vt:lpstr>
      <vt:lpstr>MGOGENSET4.orientation.r33</vt:lpstr>
      <vt:lpstr>MGOGENSET4.P_out</vt:lpstr>
      <vt:lpstr>MGOGENSET4.wid_diameter</vt:lpstr>
      <vt:lpstr>N2DOWN</vt:lpstr>
      <vt:lpstr>N2DOWN.CoG_x</vt:lpstr>
      <vt:lpstr>N2DOWN.CoG_y</vt:lpstr>
      <vt:lpstr>N2DOWN.CoG_z</vt:lpstr>
      <vt:lpstr>N2DOWN.color\Full_MeOH</vt:lpstr>
      <vt:lpstr>N2DOWN.color\MeOH</vt:lpstr>
      <vt:lpstr>N2DOWN.color\MGO</vt:lpstr>
      <vt:lpstr>N2DOWN.coord</vt:lpstr>
      <vt:lpstr>N2DOWN.coord.x</vt:lpstr>
      <vt:lpstr>N2DOWN.coord.y</vt:lpstr>
      <vt:lpstr>N2DOWN.coord.z</vt:lpstr>
      <vt:lpstr>N2DOWN.h</vt:lpstr>
      <vt:lpstr>N2DOWN.kind</vt:lpstr>
      <vt:lpstr>N2DOWN.l</vt:lpstr>
      <vt:lpstr>N2DOWN.m</vt:lpstr>
      <vt:lpstr>N2DOWN.m_tot</vt:lpstr>
      <vt:lpstr>N2DOWN.mass_margin</vt:lpstr>
      <vt:lpstr>N2DOWN.orientation</vt:lpstr>
      <vt:lpstr>N2DOWN.orientation.r11</vt:lpstr>
      <vt:lpstr>N2DOWN.orientation.r12</vt:lpstr>
      <vt:lpstr>N2DOWN.orientation.r13</vt:lpstr>
      <vt:lpstr>N2DOWN.orientation.r21</vt:lpstr>
      <vt:lpstr>N2DOWN.orientation.r22</vt:lpstr>
      <vt:lpstr>N2DOWN.orientation.r23</vt:lpstr>
      <vt:lpstr>N2DOWN.orientation.r31</vt:lpstr>
      <vt:lpstr>N2DOWN.orientation.r32</vt:lpstr>
      <vt:lpstr>N2DOWN.orientation.r33</vt:lpstr>
      <vt:lpstr>N2DOWN.wid_diameter</vt:lpstr>
      <vt:lpstr>N2GEN</vt:lpstr>
      <vt:lpstr>N2GEN.CoG_x</vt:lpstr>
      <vt:lpstr>N2GEN.CoG_y</vt:lpstr>
      <vt:lpstr>N2GEN.CoG_z</vt:lpstr>
      <vt:lpstr>N2GEN.color\Full_MeOH</vt:lpstr>
      <vt:lpstr>N2GEN.color\MeOH</vt:lpstr>
      <vt:lpstr>N2GEN.color\MGO</vt:lpstr>
      <vt:lpstr>N2GEN.coord</vt:lpstr>
      <vt:lpstr>N2GEN.coord.x</vt:lpstr>
      <vt:lpstr>N2GEN.coord.y</vt:lpstr>
      <vt:lpstr>N2GEN.coord.z</vt:lpstr>
      <vt:lpstr>N2GEN.h</vt:lpstr>
      <vt:lpstr>N2GEN.kind</vt:lpstr>
      <vt:lpstr>N2GEN.l</vt:lpstr>
      <vt:lpstr>N2GEN.m</vt:lpstr>
      <vt:lpstr>N2GEN.m_tot</vt:lpstr>
      <vt:lpstr>N2GEN.mass_margin</vt:lpstr>
      <vt:lpstr>N2GEN.orientation</vt:lpstr>
      <vt:lpstr>N2GEN.orientation.r11</vt:lpstr>
      <vt:lpstr>N2GEN.orientation.r12</vt:lpstr>
      <vt:lpstr>N2GEN.orientation.r13</vt:lpstr>
      <vt:lpstr>N2GEN.orientation.r21</vt:lpstr>
      <vt:lpstr>N2GEN.orientation.r22</vt:lpstr>
      <vt:lpstr>N2GEN.orientation.r23</vt:lpstr>
      <vt:lpstr>N2GEN.orientation.r31</vt:lpstr>
      <vt:lpstr>N2GEN.orientation.r32</vt:lpstr>
      <vt:lpstr>N2GEN.orientation.r33</vt:lpstr>
      <vt:lpstr>N2GEN.wid_diameter</vt:lpstr>
      <vt:lpstr>N2UP</vt:lpstr>
      <vt:lpstr>N2UP.CoG_x</vt:lpstr>
      <vt:lpstr>N2UP.CoG_y</vt:lpstr>
      <vt:lpstr>N2UP.CoG_z</vt:lpstr>
      <vt:lpstr>N2UP.color\Full_MeOH</vt:lpstr>
      <vt:lpstr>N2UP.color\MeOH</vt:lpstr>
      <vt:lpstr>N2UP.color\MGO</vt:lpstr>
      <vt:lpstr>N2UP.coord</vt:lpstr>
      <vt:lpstr>N2UP.coord.x</vt:lpstr>
      <vt:lpstr>N2UP.coord.y</vt:lpstr>
      <vt:lpstr>N2UP.coord.z</vt:lpstr>
      <vt:lpstr>N2UP.h</vt:lpstr>
      <vt:lpstr>N2UP.kind</vt:lpstr>
      <vt:lpstr>N2UP.l</vt:lpstr>
      <vt:lpstr>N2UP.m</vt:lpstr>
      <vt:lpstr>N2UP.m_tot</vt:lpstr>
      <vt:lpstr>N2UP.mass_margin</vt:lpstr>
      <vt:lpstr>N2UP.orientation</vt:lpstr>
      <vt:lpstr>N2UP.orientation.r11</vt:lpstr>
      <vt:lpstr>N2UP.orientation.r12</vt:lpstr>
      <vt:lpstr>N2UP.orientation.r13</vt:lpstr>
      <vt:lpstr>N2UP.orientation.r21</vt:lpstr>
      <vt:lpstr>N2UP.orientation.r22</vt:lpstr>
      <vt:lpstr>N2UP.orientation.r23</vt:lpstr>
      <vt:lpstr>N2UP.orientation.r31</vt:lpstr>
      <vt:lpstr>N2UP.orientation.r32</vt:lpstr>
      <vt:lpstr>N2UP.orientation.r33</vt:lpstr>
      <vt:lpstr>N2UP.wid_diameter</vt:lpstr>
      <vt:lpstr>O2N2SYS</vt:lpstr>
      <vt:lpstr>O2N2SYS.CoG_x</vt:lpstr>
      <vt:lpstr>O2N2SYS.CoG_y</vt:lpstr>
      <vt:lpstr>O2N2SYS.CoG_z</vt:lpstr>
      <vt:lpstr>O2N2SYS.m_tot</vt:lpstr>
      <vt:lpstr>O2N2SYS.N2DOWN</vt:lpstr>
      <vt:lpstr>O2N2SYS.N2GEN</vt:lpstr>
      <vt:lpstr>O2N2SYS.N2UP</vt:lpstr>
      <vt:lpstr>Parameters</vt:lpstr>
      <vt:lpstr>RAS</vt:lpstr>
      <vt:lpstr>RAS.BUNKSTATIONMEOH</vt:lpstr>
      <vt:lpstr>RAS.CoG_x</vt:lpstr>
      <vt:lpstr>RAS.CoG_y</vt:lpstr>
      <vt:lpstr>RAS.CoG_z</vt:lpstr>
      <vt:lpstr>RAS.m_tot</vt:lpstr>
      <vt:lpstr>Replenishment_SYSs</vt:lpstr>
      <vt:lpstr>Replenishment_SYSs.CoG_x</vt:lpstr>
      <vt:lpstr>Replenishment_SYSs.CoG_y</vt:lpstr>
      <vt:lpstr>Replenishment_SYSs.CoG_z</vt:lpstr>
      <vt:lpstr>Replenishment_SYSs.m_tot</vt:lpstr>
      <vt:lpstr>Replenishment_SYSs.RAS</vt:lpstr>
      <vt:lpstr>Replenishment_SYSs.SWBS_cd</vt:lpstr>
      <vt:lpstr>REST</vt:lpstr>
      <vt:lpstr>REST.CoG_x</vt:lpstr>
      <vt:lpstr>REST.CoG_y</vt:lpstr>
      <vt:lpstr>REST.CoG_z</vt:lpstr>
      <vt:lpstr>REST.m_tot\Full_MeOH</vt:lpstr>
      <vt:lpstr>REST.m_tot\MeOH</vt:lpstr>
      <vt:lpstr>REST.m_tot\MGO</vt:lpstr>
      <vt:lpstr>REST.REST2</vt:lpstr>
      <vt:lpstr>REST2</vt:lpstr>
      <vt:lpstr>REST2.CoG_x</vt:lpstr>
      <vt:lpstr>REST2.CoG_y</vt:lpstr>
      <vt:lpstr>REST2.CoG_z</vt:lpstr>
      <vt:lpstr>REST2.m_tot\Full_MeOH</vt:lpstr>
      <vt:lpstr>REST2.m_tot\MeOH</vt:lpstr>
      <vt:lpstr>REST2.m_tot\MGO</vt:lpstr>
      <vt:lpstr>REST2.MANDCOG</vt:lpstr>
      <vt:lpstr>Ship_Service_PWR_Generation</vt:lpstr>
      <vt:lpstr>Ship_Service_PWR_Generation.CoG_x\Full_MeOH</vt:lpstr>
      <vt:lpstr>Ship_Service_PWR_Generation.CoG_x\MeOH</vt:lpstr>
      <vt:lpstr>Ship_Service_PWR_Generation.CoG_x\MGO</vt:lpstr>
      <vt:lpstr>Ship_Service_PWR_Generation.CoG_y\Full_MeOH</vt:lpstr>
      <vt:lpstr>Ship_Service_PWR_Generation.CoG_y\MeOH</vt:lpstr>
      <vt:lpstr>Ship_Service_PWR_Generation.CoG_y\MGO</vt:lpstr>
      <vt:lpstr>Ship_Service_PWR_Generation.CoG_z\Full_MeOH</vt:lpstr>
      <vt:lpstr>Ship_Service_PWR_Generation.CoG_z\MeOH</vt:lpstr>
      <vt:lpstr>Ship_Service_PWR_Generation.CoG_z\MGO</vt:lpstr>
      <vt:lpstr>Ship_Service_PWR_Generation.m_tot\Full_MeOH</vt:lpstr>
      <vt:lpstr>Ship_Service_PWR_Generation.m_tot\MeOH</vt:lpstr>
      <vt:lpstr>Ship_Service_PWR_Generation.m_tot\MGO</vt:lpstr>
      <vt:lpstr>Ship_Service_PWR_Generation.MEOHGENSET1</vt:lpstr>
      <vt:lpstr>Ship_Service_PWR_Generation.MEOHGENSET2</vt:lpstr>
      <vt:lpstr>Ship_Service_PWR_Generation.MEOHGENSET3</vt:lpstr>
      <vt:lpstr>Ship_Service_PWR_Generation.MEOHGENSET4</vt:lpstr>
      <vt:lpstr>Ship_Service_PWR_Generation.MGOGENSET1</vt:lpstr>
      <vt:lpstr>Ship_Service_PWR_Generation.MGOGENSET2</vt:lpstr>
      <vt:lpstr>Ship_Service_PWR_Generation.MGOGENSET3</vt:lpstr>
      <vt:lpstr>Ship_Service_PWR_Generation.MGOGENSET4</vt:lpstr>
      <vt:lpstr>Ship_Service_PWR_Generation.P_out\Full_MeOH</vt:lpstr>
      <vt:lpstr>Ship_Service_PWR_Generation.P_out\MeOH</vt:lpstr>
      <vt:lpstr>Ship_Service_PWR_Generation.P_out\MGO</vt:lpstr>
      <vt:lpstr>Ship_Service_PWR_Generation.SWBS_cd</vt:lpstr>
      <vt:lpstr>SHIPFUELSYS</vt:lpstr>
      <vt:lpstr>SHIPFUELSYS.CoG_x\Full_MeOH</vt:lpstr>
      <vt:lpstr>SHIPFUELSYS.CoG_x\MeOH</vt:lpstr>
      <vt:lpstr>SHIPFUELSYS.CoG_x\MGO</vt:lpstr>
      <vt:lpstr>SHIPFUELSYS.CoG_y\Full_MeOH</vt:lpstr>
      <vt:lpstr>SHIPFUELSYS.CoG_y\MeOH</vt:lpstr>
      <vt:lpstr>SHIPFUELSYS.CoG_y\MGO</vt:lpstr>
      <vt:lpstr>SHIPFUELSYS.CoG_z\Full_MeOH</vt:lpstr>
      <vt:lpstr>SHIPFUELSYS.CoG_z\MeOH</vt:lpstr>
      <vt:lpstr>SHIPFUELSYS.CoG_z\MGO</vt:lpstr>
      <vt:lpstr>SHIPFUELSYS.EQMNT</vt:lpstr>
      <vt:lpstr>SHIPFUELSYS.FPS</vt:lpstr>
      <vt:lpstr>SHIPFUELSYS.m_tot\Full_MeOH</vt:lpstr>
      <vt:lpstr>SHIPFUELSYS.m_tot\MeOH</vt:lpstr>
      <vt:lpstr>SHIPFUELSYS.m_tot\MGO</vt:lpstr>
      <vt:lpstr>SHIPFUELSYS.num_of_MeOH_tanks\Full_MeOH</vt:lpstr>
      <vt:lpstr>SHIPFUELSYS.num_of_MeOH_tanks\MeOH</vt:lpstr>
      <vt:lpstr>SHIPFUELSYS.num_of_MeOH_tanks\MGO</vt:lpstr>
      <vt:lpstr>SHIPFUELSYS.SWBS_cd</vt:lpstr>
      <vt:lpstr>SHIPFUELSYS.TANKCOMP04</vt:lpstr>
      <vt:lpstr>SHIPFUELSYS.TANKCOMP05</vt:lpstr>
      <vt:lpstr>SHIPFUELSYS.TANKCOMP09</vt:lpstr>
      <vt:lpstr>SHIPFUELSYS.TANKCOMP10</vt:lpstr>
      <vt:lpstr>SHIPFUELSYS.TANKCOMP14</vt:lpstr>
      <vt:lpstr>SHIPFUELSYS.TANKCOMP15</vt:lpstr>
      <vt:lpstr>SHIPFUELSYS.TANKCOMP21</vt:lpstr>
      <vt:lpstr>SHIPFUELSYS.TANKCOMP22</vt:lpstr>
      <vt:lpstr>SHIPFUELSYS.TANKCOMP24</vt:lpstr>
      <vt:lpstr>SHIPFUELSYS.TANKCOMP25</vt:lpstr>
      <vt:lpstr>SHIPFUELSYS.TANKCOMP26</vt:lpstr>
      <vt:lpstr>SHIPFUELSYS.TANKCOMP27</vt:lpstr>
      <vt:lpstr>SHIPFUELSYS.TANKCOMP28</vt:lpstr>
      <vt:lpstr>SHIPFUELSYS.TANKCOMP31</vt:lpstr>
      <vt:lpstr>SHIPFUELSYS.TANKCOMP32</vt:lpstr>
      <vt:lpstr>SHP</vt:lpstr>
      <vt:lpstr>SHP.AUX_SYS</vt:lpstr>
      <vt:lpstr>SHP.AUX_SYS.AIR_Gas_And_Miscellaneous_Fluid_SYSs.FIEXSYS.FIFOAM\CoG_x\\Full_MeOH</vt:lpstr>
      <vt:lpstr>SHP.AUX_SYS.AIR_Gas_And_Miscellaneous_Fluid_SYSs.FIEXSYS.FIFOAM\CoG_x\\MeOH</vt:lpstr>
      <vt:lpstr>SHP.AUX_SYS.AIR_Gas_And_Miscellaneous_Fluid_SYSs.FIEXSYS.FIFOAM\CoG_y\\Full_MeOH</vt:lpstr>
      <vt:lpstr>SHP.AUX_SYS.AIR_Gas_And_Miscellaneous_Fluid_SYSs.FIEXSYS.FIFOAM\CoG_y\\MeOH</vt:lpstr>
      <vt:lpstr>SHP.AUX_SYS.AIR_Gas_And_Miscellaneous_Fluid_SYSs.FIEXSYS.FIFOAM\CoG_z\\Full_MeOH</vt:lpstr>
      <vt:lpstr>SHP.AUX_SYS.AIR_Gas_And_Miscellaneous_Fluid_SYSs.FIEXSYS.FIFOAM\CoG_z\\MeOH</vt:lpstr>
      <vt:lpstr>SHP.AUX_SYS.AIR_Gas_And_Miscellaneous_Fluid_SYSs.FIEXSYS.FIFOAM\color\\Full_MeOH</vt:lpstr>
      <vt:lpstr>SHP.AUX_SYS.AIR_Gas_And_Miscellaneous_Fluid_SYSs.FIEXSYS.FIFOAM\color\\MeOH</vt:lpstr>
      <vt:lpstr>SHP.AUX_SYS.AIR_Gas_And_Miscellaneous_Fluid_SYSs.FIEXSYS.FIFOAM\coord.x\\Full_MeOH</vt:lpstr>
      <vt:lpstr>SHP.AUX_SYS.AIR_Gas_And_Miscellaneous_Fluid_SYSs.FIEXSYS.FIFOAM\coord.x\\MeOH</vt:lpstr>
      <vt:lpstr>SHP.AUX_SYS.AIR_Gas_And_Miscellaneous_Fluid_SYSs.FIEXSYS.FIFOAM\coord.y\\Full_MeOH</vt:lpstr>
      <vt:lpstr>SHP.AUX_SYS.AIR_Gas_And_Miscellaneous_Fluid_SYSs.FIEXSYS.FIFOAM\coord.y\\MeOH</vt:lpstr>
      <vt:lpstr>SHP.AUX_SYS.AIR_Gas_And_Miscellaneous_Fluid_SYSs.FIEXSYS.FIFOAM\coord.z\\Full_MeOH</vt:lpstr>
      <vt:lpstr>SHP.AUX_SYS.AIR_Gas_And_Miscellaneous_Fluid_SYSs.FIEXSYS.FIFOAM\coord.z\\MeOH</vt:lpstr>
      <vt:lpstr>SHP.AUX_SYS.AIR_Gas_And_Miscellaneous_Fluid_SYSs.FIEXSYS.FIFOAM\Full_MeOH</vt:lpstr>
      <vt:lpstr>SHP.AUX_SYS.AIR_Gas_And_Miscellaneous_Fluid_SYSs.FIEXSYS.FIFOAM\h\\Full_MeOH</vt:lpstr>
      <vt:lpstr>SHP.AUX_SYS.AIR_Gas_And_Miscellaneous_Fluid_SYSs.FIEXSYS.FIFOAM\h\\MeOH</vt:lpstr>
      <vt:lpstr>SHP.AUX_SYS.AIR_Gas_And_Miscellaneous_Fluid_SYSs.FIEXSYS.FIFOAM\kind\\Full_MeOH</vt:lpstr>
      <vt:lpstr>SHP.AUX_SYS.AIR_Gas_And_Miscellaneous_Fluid_SYSs.FIEXSYS.FIFOAM\kind\\MeOH</vt:lpstr>
      <vt:lpstr>SHP.AUX_SYS.AIR_Gas_And_Miscellaneous_Fluid_SYSs.FIEXSYS.FIFOAM\l\\Full_MeOH</vt:lpstr>
      <vt:lpstr>SHP.AUX_SYS.AIR_Gas_And_Miscellaneous_Fluid_SYSs.FIEXSYS.FIFOAM\l\\MeOH</vt:lpstr>
      <vt:lpstr>SHP.AUX_SYS.AIR_Gas_And_Miscellaneous_Fluid_SYSs.FIEXSYS.FIFOAM\m\\Full_MeOH</vt:lpstr>
      <vt:lpstr>SHP.AUX_SYS.AIR_Gas_And_Miscellaneous_Fluid_SYSs.FIEXSYS.FIFOAM\m\\MeOH</vt:lpstr>
      <vt:lpstr>SHP.AUX_SYS.AIR_Gas_And_Miscellaneous_Fluid_SYSs.FIEXSYS.FIFOAM\m_tot\\Full_MeOH</vt:lpstr>
      <vt:lpstr>SHP.AUX_SYS.AIR_Gas_And_Miscellaneous_Fluid_SYSs.FIEXSYS.FIFOAM\m_tot\\MeOH</vt:lpstr>
      <vt:lpstr>SHP.AUX_SYS.AIR_Gas_And_Miscellaneous_Fluid_SYSs.FIEXSYS.FIFOAM\mass_margin\\Full_MeOH</vt:lpstr>
      <vt:lpstr>SHP.AUX_SYS.AIR_Gas_And_Miscellaneous_Fluid_SYSs.FIEXSYS.FIFOAM\mass_margin\\MeOH</vt:lpstr>
      <vt:lpstr>SHP.AUX_SYS.AIR_Gas_And_Miscellaneous_Fluid_SYSs.FIEXSYS.FIFOAM\MeOH</vt:lpstr>
      <vt:lpstr>SHP.AUX_SYS.AIR_Gas_And_Miscellaneous_Fluid_SYSs.FIEXSYS.FIFOAM\orientation.r11\\Full_MeOH</vt:lpstr>
      <vt:lpstr>SHP.AUX_SYS.AIR_Gas_And_Miscellaneous_Fluid_SYSs.FIEXSYS.FIFOAM\orientation.r11\\MeOH</vt:lpstr>
      <vt:lpstr>SHP.AUX_SYS.AIR_Gas_And_Miscellaneous_Fluid_SYSs.FIEXSYS.FIFOAM\orientation.r12\\Full_MeOH</vt:lpstr>
      <vt:lpstr>SHP.AUX_SYS.AIR_Gas_And_Miscellaneous_Fluid_SYSs.FIEXSYS.FIFOAM\orientation.r12\\MeOH</vt:lpstr>
      <vt:lpstr>SHP.AUX_SYS.AIR_Gas_And_Miscellaneous_Fluid_SYSs.FIEXSYS.FIFOAM\orientation.r13\\Full_MeOH</vt:lpstr>
      <vt:lpstr>SHP.AUX_SYS.AIR_Gas_And_Miscellaneous_Fluid_SYSs.FIEXSYS.FIFOAM\orientation.r13\\MeOH</vt:lpstr>
      <vt:lpstr>SHP.AUX_SYS.AIR_Gas_And_Miscellaneous_Fluid_SYSs.FIEXSYS.FIFOAM\orientation.r21\\Full_MeOH</vt:lpstr>
      <vt:lpstr>SHP.AUX_SYS.AIR_Gas_And_Miscellaneous_Fluid_SYSs.FIEXSYS.FIFOAM\orientation.r21\\MeOH</vt:lpstr>
      <vt:lpstr>SHP.AUX_SYS.AIR_Gas_And_Miscellaneous_Fluid_SYSs.FIEXSYS.FIFOAM\orientation.r22\\Full_MeOH</vt:lpstr>
      <vt:lpstr>SHP.AUX_SYS.AIR_Gas_And_Miscellaneous_Fluid_SYSs.FIEXSYS.FIFOAM\orientation.r22\\MeOH</vt:lpstr>
      <vt:lpstr>SHP.AUX_SYS.AIR_Gas_And_Miscellaneous_Fluid_SYSs.FIEXSYS.FIFOAM\orientation.r23\\Full_MeOH</vt:lpstr>
      <vt:lpstr>SHP.AUX_SYS.AIR_Gas_And_Miscellaneous_Fluid_SYSs.FIEXSYS.FIFOAM\orientation.r23\\MeOH</vt:lpstr>
      <vt:lpstr>SHP.AUX_SYS.AIR_Gas_And_Miscellaneous_Fluid_SYSs.FIEXSYS.FIFOAM\orientation.r31\\Full_MeOH</vt:lpstr>
      <vt:lpstr>SHP.AUX_SYS.AIR_Gas_And_Miscellaneous_Fluid_SYSs.FIEXSYS.FIFOAM\orientation.r31\\MeOH</vt:lpstr>
      <vt:lpstr>SHP.AUX_SYS.AIR_Gas_And_Miscellaneous_Fluid_SYSs.FIEXSYS.FIFOAM\orientation.r32\\Full_MeOH</vt:lpstr>
      <vt:lpstr>SHP.AUX_SYS.AIR_Gas_And_Miscellaneous_Fluid_SYSs.FIEXSYS.FIFOAM\orientation.r32\\MeOH</vt:lpstr>
      <vt:lpstr>SHP.AUX_SYS.AIR_Gas_And_Miscellaneous_Fluid_SYSs.FIEXSYS.FIFOAM\orientation.r33\\Full_MeOH</vt:lpstr>
      <vt:lpstr>SHP.AUX_SYS.AIR_Gas_And_Miscellaneous_Fluid_SYSs.FIEXSYS.FIFOAM\orientation.r33\\MeOH</vt:lpstr>
      <vt:lpstr>SHP.AUX_SYS.AIR_Gas_And_Miscellaneous_Fluid_SYSs.FIEXSYS.FIFOAM\wid_diameter\\Full_MeOH</vt:lpstr>
      <vt:lpstr>SHP.AUX_SYS.AIR_Gas_And_Miscellaneous_Fluid_SYSs.FIEXSYS.FIFOAM\wid_diameter\\MeOH</vt:lpstr>
      <vt:lpstr>SHP.AUX_SYS.AIR_Gas_And_Miscellaneous_Fluid_SYSs.FIEXSYS.TANKCOMP32.BW\Full_MeOH</vt:lpstr>
      <vt:lpstr>SHP.AUX_SYS.AIR_Gas_And_Miscellaneous_Fluid_SYSs.FIEXSYS.TANKCOMP32.BW\MeOH</vt:lpstr>
      <vt:lpstr>SHP.AUX_SYS.AIR_Gas_And_Miscellaneous_Fluid_SYSs.FIEXSYS.TANKCOMP32.BW\ρ\\Full_MeOH</vt:lpstr>
      <vt:lpstr>SHP.AUX_SYS.AIR_Gas_And_Miscellaneous_Fluid_SYSs.FIEXSYS.TANKCOMP32.BW\ρ\\MeOH</vt:lpstr>
      <vt:lpstr>SHP.AUX_SYS.AIR_Gas_And_Miscellaneous_Fluid_SYSs.FIEXSYS.TANKCOMP32\CoG_x\\Full_MeOH</vt:lpstr>
      <vt:lpstr>SHP.AUX_SYS.AIR_Gas_And_Miscellaneous_Fluid_SYSs.FIEXSYS.TANKCOMP32\CoG_x\\MeOH</vt:lpstr>
      <vt:lpstr>SHP.AUX_SYS.AIR_Gas_And_Miscellaneous_Fluid_SYSs.FIEXSYS.TANKCOMP32\CoG_y\\Full_MeOH</vt:lpstr>
      <vt:lpstr>SHP.AUX_SYS.AIR_Gas_And_Miscellaneous_Fluid_SYSs.FIEXSYS.TANKCOMP32\CoG_y\\MeOH</vt:lpstr>
      <vt:lpstr>SHP.AUX_SYS.AIR_Gas_And_Miscellaneous_Fluid_SYSs.FIEXSYS.TANKCOMP32\CoG_z\\Full_MeOH</vt:lpstr>
      <vt:lpstr>SHP.AUX_SYS.AIR_Gas_And_Miscellaneous_Fluid_SYSs.FIEXSYS.TANKCOMP32\CoG_z\\MeOH</vt:lpstr>
      <vt:lpstr>SHP.AUX_SYS.AIR_Gas_And_Miscellaneous_Fluid_SYSs.FIEXSYS.TANKCOMP32\CoG_Z_fuel\\Full_MeOH</vt:lpstr>
      <vt:lpstr>SHP.AUX_SYS.AIR_Gas_And_Miscellaneous_Fluid_SYSs.FIEXSYS.TANKCOMP32\CoG_Z_fuel\\MeOH</vt:lpstr>
      <vt:lpstr>SHP.AUX_SYS.AIR_Gas_And_Miscellaneous_Fluid_SYSs.FIEXSYS.TANKCOMP32\color\\Full_MeOH</vt:lpstr>
      <vt:lpstr>SHP.AUX_SYS.AIR_Gas_And_Miscellaneous_Fluid_SYSs.FIEXSYS.TANKCOMP32\color\\MeOH</vt:lpstr>
      <vt:lpstr>SHP.AUX_SYS.AIR_Gas_And_Miscellaneous_Fluid_SYSs.FIEXSYS.TANKCOMP32\coord.x\\Full_MeOH</vt:lpstr>
      <vt:lpstr>SHP.AUX_SYS.AIR_Gas_And_Miscellaneous_Fluid_SYSs.FIEXSYS.TANKCOMP32\coord.x\\MeOH</vt:lpstr>
      <vt:lpstr>SHP.AUX_SYS.AIR_Gas_And_Miscellaneous_Fluid_SYSs.FIEXSYS.TANKCOMP32\coord.y\\Full_MeOH</vt:lpstr>
      <vt:lpstr>SHP.AUX_SYS.AIR_Gas_And_Miscellaneous_Fluid_SYSs.FIEXSYS.TANKCOMP32\coord.y\\MeOH</vt:lpstr>
      <vt:lpstr>SHP.AUX_SYS.AIR_Gas_And_Miscellaneous_Fluid_SYSs.FIEXSYS.TANKCOMP32\coord.z\\Full_MeOH</vt:lpstr>
      <vt:lpstr>SHP.AUX_SYS.AIR_Gas_And_Miscellaneous_Fluid_SYSs.FIEXSYS.TANKCOMP32\coord.z\\MeOH</vt:lpstr>
      <vt:lpstr>SHP.AUX_SYS.AIR_Gas_And_Miscellaneous_Fluid_SYSs.FIEXSYS.TANKCOMP32\Full_MeOH</vt:lpstr>
      <vt:lpstr>SHP.AUX_SYS.AIR_Gas_And_Miscellaneous_Fluid_SYSs.FIEXSYS.TANKCOMP32\h\\Full_MeOH</vt:lpstr>
      <vt:lpstr>SHP.AUX_SYS.AIR_Gas_And_Miscellaneous_Fluid_SYSs.FIEXSYS.TANKCOMP32\h\\MeOH</vt:lpstr>
      <vt:lpstr>SHP.AUX_SYS.AIR_Gas_And_Miscellaneous_Fluid_SYSs.FIEXSYS.TANKCOMP32\kind\\Full_MeOH</vt:lpstr>
      <vt:lpstr>SHP.AUX_SYS.AIR_Gas_And_Miscellaneous_Fluid_SYSs.FIEXSYS.TANKCOMP32\kind\\MeOH</vt:lpstr>
      <vt:lpstr>SHP.AUX_SYS.AIR_Gas_And_Miscellaneous_Fluid_SYSs.FIEXSYS.TANKCOMP32\l\\Full_MeOH</vt:lpstr>
      <vt:lpstr>SHP.AUX_SYS.AIR_Gas_And_Miscellaneous_Fluid_SYSs.FIEXSYS.TANKCOMP32\l\\MeOH</vt:lpstr>
      <vt:lpstr>SHP.AUX_SYS.AIR_Gas_And_Miscellaneous_Fluid_SYSs.FIEXSYS.TANKCOMP32\m\\Full_MeOH</vt:lpstr>
      <vt:lpstr>SHP.AUX_SYS.AIR_Gas_And_Miscellaneous_Fluid_SYSs.FIEXSYS.TANKCOMP32\m\\MeOH</vt:lpstr>
      <vt:lpstr>SHP.AUX_SYS.AIR_Gas_And_Miscellaneous_Fluid_SYSs.FIEXSYS.TANKCOMP32\m_tot\\Full_MeOH</vt:lpstr>
      <vt:lpstr>SHP.AUX_SYS.AIR_Gas_And_Miscellaneous_Fluid_SYSs.FIEXSYS.TANKCOMP32\m_tot\\MeOH</vt:lpstr>
      <vt:lpstr>SHP.AUX_SYS.AIR_Gas_And_Miscellaneous_Fluid_SYSs.FIEXSYS.TANKCOMP32\mass_margin\\Full_MeOH</vt:lpstr>
      <vt:lpstr>SHP.AUX_SYS.AIR_Gas_And_Miscellaneous_Fluid_SYSs.FIEXSYS.TANKCOMP32\mass_margin\\MeOH</vt:lpstr>
      <vt:lpstr>SHP.AUX_SYS.AIR_Gas_And_Miscellaneous_Fluid_SYSs.FIEXSYS.TANKCOMP32\MeOH</vt:lpstr>
      <vt:lpstr>SHP.AUX_SYS.AIR_Gas_And_Miscellaneous_Fluid_SYSs.FIEXSYS.TANKCOMP32\orientation.r11\\Full_MeOH</vt:lpstr>
      <vt:lpstr>SHP.AUX_SYS.AIR_Gas_And_Miscellaneous_Fluid_SYSs.FIEXSYS.TANKCOMP32\orientation.r11\\MeOH</vt:lpstr>
      <vt:lpstr>SHP.AUX_SYS.AIR_Gas_And_Miscellaneous_Fluid_SYSs.FIEXSYS.TANKCOMP32\orientation.r12\\Full_MeOH</vt:lpstr>
      <vt:lpstr>SHP.AUX_SYS.AIR_Gas_And_Miscellaneous_Fluid_SYSs.FIEXSYS.TANKCOMP32\orientation.r12\\MeOH</vt:lpstr>
      <vt:lpstr>SHP.AUX_SYS.AIR_Gas_And_Miscellaneous_Fluid_SYSs.FIEXSYS.TANKCOMP32\orientation.r13\\Full_MeOH</vt:lpstr>
      <vt:lpstr>SHP.AUX_SYS.AIR_Gas_And_Miscellaneous_Fluid_SYSs.FIEXSYS.TANKCOMP32\orientation.r13\\MeOH</vt:lpstr>
      <vt:lpstr>SHP.AUX_SYS.AIR_Gas_And_Miscellaneous_Fluid_SYSs.FIEXSYS.TANKCOMP32\orientation.r21\\Full_MeOH</vt:lpstr>
      <vt:lpstr>SHP.AUX_SYS.AIR_Gas_And_Miscellaneous_Fluid_SYSs.FIEXSYS.TANKCOMP32\orientation.r21\\MeOH</vt:lpstr>
      <vt:lpstr>SHP.AUX_SYS.AIR_Gas_And_Miscellaneous_Fluid_SYSs.FIEXSYS.TANKCOMP32\orientation.r22\\Full_MeOH</vt:lpstr>
      <vt:lpstr>SHP.AUX_SYS.AIR_Gas_And_Miscellaneous_Fluid_SYSs.FIEXSYS.TANKCOMP32\orientation.r22\\MeOH</vt:lpstr>
      <vt:lpstr>SHP.AUX_SYS.AIR_Gas_And_Miscellaneous_Fluid_SYSs.FIEXSYS.TANKCOMP32\orientation.r23\\Full_MeOH</vt:lpstr>
      <vt:lpstr>SHP.AUX_SYS.AIR_Gas_And_Miscellaneous_Fluid_SYSs.FIEXSYS.TANKCOMP32\orientation.r23\\MeOH</vt:lpstr>
      <vt:lpstr>SHP.AUX_SYS.AIR_Gas_And_Miscellaneous_Fluid_SYSs.FIEXSYS.TANKCOMP32\orientation.r31\\Full_MeOH</vt:lpstr>
      <vt:lpstr>SHP.AUX_SYS.AIR_Gas_And_Miscellaneous_Fluid_SYSs.FIEXSYS.TANKCOMP32\orientation.r31\\MeOH</vt:lpstr>
      <vt:lpstr>SHP.AUX_SYS.AIR_Gas_And_Miscellaneous_Fluid_SYSs.FIEXSYS.TANKCOMP32\orientation.r32\\Full_MeOH</vt:lpstr>
      <vt:lpstr>SHP.AUX_SYS.AIR_Gas_And_Miscellaneous_Fluid_SYSs.FIEXSYS.TANKCOMP32\orientation.r32\\MeOH</vt:lpstr>
      <vt:lpstr>SHP.AUX_SYS.AIR_Gas_And_Miscellaneous_Fluid_SYSs.FIEXSYS.TANKCOMP32\orientation.r33\\Full_MeOH</vt:lpstr>
      <vt:lpstr>SHP.AUX_SYS.AIR_Gas_And_Miscellaneous_Fluid_SYSs.FIEXSYS.TANKCOMP32\orientation.r33\\MeOH</vt:lpstr>
      <vt:lpstr>SHP.AUX_SYS.AIR_Gas_And_Miscellaneous_Fluid_SYSs.FIEXSYS.TANKCOMP32\V\\Full_MeOH</vt:lpstr>
      <vt:lpstr>SHP.AUX_SYS.AIR_Gas_And_Miscellaneous_Fluid_SYSs.FIEXSYS.TANKCOMP32\V\\MeOH</vt:lpstr>
      <vt:lpstr>SHP.AUX_SYS.AIR_Gas_And_Miscellaneous_Fluid_SYSs.FIEXSYS.TANKCOMP32\wid_diameter\\Full_MeOH</vt:lpstr>
      <vt:lpstr>SHP.AUX_SYS.AIR_Gas_And_Miscellaneous_Fluid_SYSs.FIEXSYS.TANKCOMP32\wid_diameter\\MeOH</vt:lpstr>
      <vt:lpstr>SHP.AUX_SYS.AIR_Gas_And_Miscellaneous_Fluid_SYSs.FIEXSYS.WATERSPRAYSYS\CoG_x\\Full_MeOH</vt:lpstr>
      <vt:lpstr>SHP.AUX_SYS.AIR_Gas_And_Miscellaneous_Fluid_SYSs.FIEXSYS.WATERSPRAYSYS\CoG_x\\MeOH</vt:lpstr>
      <vt:lpstr>SHP.AUX_SYS.AIR_Gas_And_Miscellaneous_Fluid_SYSs.FIEXSYS.WATERSPRAYSYS\CoG_y\\Full_MeOH</vt:lpstr>
      <vt:lpstr>SHP.AUX_SYS.AIR_Gas_And_Miscellaneous_Fluid_SYSs.FIEXSYS.WATERSPRAYSYS\CoG_y\\MeOH</vt:lpstr>
      <vt:lpstr>SHP.AUX_SYS.AIR_Gas_And_Miscellaneous_Fluid_SYSs.FIEXSYS.WATERSPRAYSYS\CoG_z\\Full_MeOH</vt:lpstr>
      <vt:lpstr>SHP.AUX_SYS.AIR_Gas_And_Miscellaneous_Fluid_SYSs.FIEXSYS.WATERSPRAYSYS\CoG_z\\MeOH</vt:lpstr>
      <vt:lpstr>SHP.AUX_SYS.AIR_Gas_And_Miscellaneous_Fluid_SYSs.FIEXSYS.WATERSPRAYSYS\color\\Full_MeOH</vt:lpstr>
      <vt:lpstr>SHP.AUX_SYS.AIR_Gas_And_Miscellaneous_Fluid_SYSs.FIEXSYS.WATERSPRAYSYS\color\\MeOH</vt:lpstr>
      <vt:lpstr>SHP.AUX_SYS.AIR_Gas_And_Miscellaneous_Fluid_SYSs.FIEXSYS.WATERSPRAYSYS\coord.x\\Full_MeOH</vt:lpstr>
      <vt:lpstr>SHP.AUX_SYS.AIR_Gas_And_Miscellaneous_Fluid_SYSs.FIEXSYS.WATERSPRAYSYS\coord.x\\MeOH</vt:lpstr>
      <vt:lpstr>SHP.AUX_SYS.AIR_Gas_And_Miscellaneous_Fluid_SYSs.FIEXSYS.WATERSPRAYSYS\coord.y\\Full_MeOH</vt:lpstr>
      <vt:lpstr>SHP.AUX_SYS.AIR_Gas_And_Miscellaneous_Fluid_SYSs.FIEXSYS.WATERSPRAYSYS\coord.y\\MeOH</vt:lpstr>
      <vt:lpstr>SHP.AUX_SYS.AIR_Gas_And_Miscellaneous_Fluid_SYSs.FIEXSYS.WATERSPRAYSYS\coord.z\\Full_MeOH</vt:lpstr>
      <vt:lpstr>SHP.AUX_SYS.AIR_Gas_And_Miscellaneous_Fluid_SYSs.FIEXSYS.WATERSPRAYSYS\coord.z\\MeOH</vt:lpstr>
      <vt:lpstr>SHP.AUX_SYS.AIR_Gas_And_Miscellaneous_Fluid_SYSs.FIEXSYS.WATERSPRAYSYS\Full_MeOH</vt:lpstr>
      <vt:lpstr>SHP.AUX_SYS.AIR_Gas_And_Miscellaneous_Fluid_SYSs.FIEXSYS.WATERSPRAYSYS\h\\Full_MeOH</vt:lpstr>
      <vt:lpstr>SHP.AUX_SYS.AIR_Gas_And_Miscellaneous_Fluid_SYSs.FIEXSYS.WATERSPRAYSYS\h\\MeOH</vt:lpstr>
      <vt:lpstr>SHP.AUX_SYS.AIR_Gas_And_Miscellaneous_Fluid_SYSs.FIEXSYS.WATERSPRAYSYS\kind\\Full_MeOH</vt:lpstr>
      <vt:lpstr>SHP.AUX_SYS.AIR_Gas_And_Miscellaneous_Fluid_SYSs.FIEXSYS.WATERSPRAYSYS\kind\\MeOH</vt:lpstr>
      <vt:lpstr>SHP.AUX_SYS.AIR_Gas_And_Miscellaneous_Fluid_SYSs.FIEXSYS.WATERSPRAYSYS\l\\Full_MeOH</vt:lpstr>
      <vt:lpstr>SHP.AUX_SYS.AIR_Gas_And_Miscellaneous_Fluid_SYSs.FIEXSYS.WATERSPRAYSYS\l\\MeOH</vt:lpstr>
      <vt:lpstr>SHP.AUX_SYS.AIR_Gas_And_Miscellaneous_Fluid_SYSs.FIEXSYS.WATERSPRAYSYS\m\\Full_MeOH</vt:lpstr>
      <vt:lpstr>SHP.AUX_SYS.AIR_Gas_And_Miscellaneous_Fluid_SYSs.FIEXSYS.WATERSPRAYSYS\m\\MeOH</vt:lpstr>
      <vt:lpstr>SHP.AUX_SYS.AIR_Gas_And_Miscellaneous_Fluid_SYSs.FIEXSYS.WATERSPRAYSYS\m_tot\\Full_MeOH</vt:lpstr>
      <vt:lpstr>SHP.AUX_SYS.AIR_Gas_And_Miscellaneous_Fluid_SYSs.FIEXSYS.WATERSPRAYSYS\m_tot\\MeOH</vt:lpstr>
      <vt:lpstr>SHP.AUX_SYS.AIR_Gas_And_Miscellaneous_Fluid_SYSs.FIEXSYS.WATERSPRAYSYS\mass_margin\\Full_MeOH</vt:lpstr>
      <vt:lpstr>SHP.AUX_SYS.AIR_Gas_And_Miscellaneous_Fluid_SYSs.FIEXSYS.WATERSPRAYSYS\mass_margin\\MeOH</vt:lpstr>
      <vt:lpstr>SHP.AUX_SYS.AIR_Gas_And_Miscellaneous_Fluid_SYSs.FIEXSYS.WATERSPRAYSYS\MeOH</vt:lpstr>
      <vt:lpstr>SHP.AUX_SYS.AIR_Gas_And_Miscellaneous_Fluid_SYSs.FIEXSYS.WATERSPRAYSYS\orientation.r11\\Full_MeOH</vt:lpstr>
      <vt:lpstr>SHP.AUX_SYS.AIR_Gas_And_Miscellaneous_Fluid_SYSs.FIEXSYS.WATERSPRAYSYS\orientation.r11\\MeOH</vt:lpstr>
      <vt:lpstr>SHP.AUX_SYS.AIR_Gas_And_Miscellaneous_Fluid_SYSs.FIEXSYS.WATERSPRAYSYS\orientation.r12\\Full_MeOH</vt:lpstr>
      <vt:lpstr>SHP.AUX_SYS.AIR_Gas_And_Miscellaneous_Fluid_SYSs.FIEXSYS.WATERSPRAYSYS\orientation.r12\\MeOH</vt:lpstr>
      <vt:lpstr>SHP.AUX_SYS.AIR_Gas_And_Miscellaneous_Fluid_SYSs.FIEXSYS.WATERSPRAYSYS\orientation.r13\\Full_MeOH</vt:lpstr>
      <vt:lpstr>SHP.AUX_SYS.AIR_Gas_And_Miscellaneous_Fluid_SYSs.FIEXSYS.WATERSPRAYSYS\orientation.r13\\MeOH</vt:lpstr>
      <vt:lpstr>SHP.AUX_SYS.AIR_Gas_And_Miscellaneous_Fluid_SYSs.FIEXSYS.WATERSPRAYSYS\orientation.r21\\Full_MeOH</vt:lpstr>
      <vt:lpstr>SHP.AUX_SYS.AIR_Gas_And_Miscellaneous_Fluid_SYSs.FIEXSYS.WATERSPRAYSYS\orientation.r21\\MeOH</vt:lpstr>
      <vt:lpstr>SHP.AUX_SYS.AIR_Gas_And_Miscellaneous_Fluid_SYSs.FIEXSYS.WATERSPRAYSYS\orientation.r22\\Full_MeOH</vt:lpstr>
      <vt:lpstr>SHP.AUX_SYS.AIR_Gas_And_Miscellaneous_Fluid_SYSs.FIEXSYS.WATERSPRAYSYS\orientation.r22\\MeOH</vt:lpstr>
      <vt:lpstr>SHP.AUX_SYS.AIR_Gas_And_Miscellaneous_Fluid_SYSs.FIEXSYS.WATERSPRAYSYS\orientation.r23\\Full_MeOH</vt:lpstr>
      <vt:lpstr>SHP.AUX_SYS.AIR_Gas_And_Miscellaneous_Fluid_SYSs.FIEXSYS.WATERSPRAYSYS\orientation.r23\\MeOH</vt:lpstr>
      <vt:lpstr>SHP.AUX_SYS.AIR_Gas_And_Miscellaneous_Fluid_SYSs.FIEXSYS.WATERSPRAYSYS\orientation.r31\\Full_MeOH</vt:lpstr>
      <vt:lpstr>SHP.AUX_SYS.AIR_Gas_And_Miscellaneous_Fluid_SYSs.FIEXSYS.WATERSPRAYSYS\orientation.r31\\MeOH</vt:lpstr>
      <vt:lpstr>SHP.AUX_SYS.AIR_Gas_And_Miscellaneous_Fluid_SYSs.FIEXSYS.WATERSPRAYSYS\orientation.r32\\Full_MeOH</vt:lpstr>
      <vt:lpstr>SHP.AUX_SYS.AIR_Gas_And_Miscellaneous_Fluid_SYSs.FIEXSYS.WATERSPRAYSYS\orientation.r32\\MeOH</vt:lpstr>
      <vt:lpstr>SHP.AUX_SYS.AIR_Gas_And_Miscellaneous_Fluid_SYSs.FIEXSYS.WATERSPRAYSYS\orientation.r33\\Full_MeOH</vt:lpstr>
      <vt:lpstr>SHP.AUX_SYS.AIR_Gas_And_Miscellaneous_Fluid_SYSs.FIEXSYS.WATERSPRAYSYS\orientation.r33\\MeOH</vt:lpstr>
      <vt:lpstr>SHP.AUX_SYS.AIR_Gas_And_Miscellaneous_Fluid_SYSs.FIEXSYS.WATERSPRAYSYS\wid_diameter\\Full_MeOH</vt:lpstr>
      <vt:lpstr>SHP.AUX_SYS.AIR_Gas_And_Miscellaneous_Fluid_SYSs.FIEXSYS.WATERSPRAYSYS\wid_diameter\\MeOH</vt:lpstr>
      <vt:lpstr>SHP.AUX_SYS.AIR_Gas_And_Miscellaneous_Fluid_SYSs.FIEXSYS\CoG_x\\Full_MeOH</vt:lpstr>
      <vt:lpstr>SHP.AUX_SYS.AIR_Gas_And_Miscellaneous_Fluid_SYSs.FIEXSYS\CoG_x\\MeOH</vt:lpstr>
      <vt:lpstr>SHP.AUX_SYS.AIR_Gas_And_Miscellaneous_Fluid_SYSs.FIEXSYS\CoG_y\\Full_MeOH</vt:lpstr>
      <vt:lpstr>SHP.AUX_SYS.AIR_Gas_And_Miscellaneous_Fluid_SYSs.FIEXSYS\CoG_y\\MeOH</vt:lpstr>
      <vt:lpstr>SHP.AUX_SYS.AIR_Gas_And_Miscellaneous_Fluid_SYSs.FIEXSYS\CoG_z\\Full_MeOH</vt:lpstr>
      <vt:lpstr>SHP.AUX_SYS.AIR_Gas_And_Miscellaneous_Fluid_SYSs.FIEXSYS\CoG_z\\MeOH</vt:lpstr>
      <vt:lpstr>SHP.AUX_SYS.AIR_Gas_And_Miscellaneous_Fluid_SYSs.FIEXSYS\Full_MeOH</vt:lpstr>
      <vt:lpstr>SHP.AUX_SYS.AIR_Gas_And_Miscellaneous_Fluid_SYSs.FIEXSYS\m_tot\\Full_MeOH</vt:lpstr>
      <vt:lpstr>SHP.AUX_SYS.AIR_Gas_And_Miscellaneous_Fluid_SYSs.FIEXSYS\m_tot\\MeOH</vt:lpstr>
      <vt:lpstr>SHP.AUX_SYS.AIR_Gas_And_Miscellaneous_Fluid_SYSs.FIEXSYS\MeOH</vt:lpstr>
      <vt:lpstr>SHP.AUX_SYS.AIR_Gas_And_Miscellaneous_Fluid_SYSs.O2N2SYS.N2DOWN\CoG_x\\Full_MeOH</vt:lpstr>
      <vt:lpstr>SHP.AUX_SYS.AIR_Gas_And_Miscellaneous_Fluid_SYSs.O2N2SYS.N2DOWN\CoG_x\\MeOH</vt:lpstr>
      <vt:lpstr>SHP.AUX_SYS.AIR_Gas_And_Miscellaneous_Fluid_SYSs.O2N2SYS.N2DOWN\CoG_y\\Full_MeOH</vt:lpstr>
      <vt:lpstr>SHP.AUX_SYS.AIR_Gas_And_Miscellaneous_Fluid_SYSs.O2N2SYS.N2DOWN\CoG_y\\MeOH</vt:lpstr>
      <vt:lpstr>SHP.AUX_SYS.AIR_Gas_And_Miscellaneous_Fluid_SYSs.O2N2SYS.N2DOWN\CoG_z\\Full_MeOH</vt:lpstr>
      <vt:lpstr>SHP.AUX_SYS.AIR_Gas_And_Miscellaneous_Fluid_SYSs.O2N2SYS.N2DOWN\CoG_z\\MeOH</vt:lpstr>
      <vt:lpstr>SHP.AUX_SYS.AIR_Gas_And_Miscellaneous_Fluid_SYSs.O2N2SYS.N2DOWN\color\\Full_MeOH</vt:lpstr>
      <vt:lpstr>SHP.AUX_SYS.AIR_Gas_And_Miscellaneous_Fluid_SYSs.O2N2SYS.N2DOWN\color\\MeOH</vt:lpstr>
      <vt:lpstr>SHP.AUX_SYS.AIR_Gas_And_Miscellaneous_Fluid_SYSs.O2N2SYS.N2DOWN\coord.x\\Full_MeOH</vt:lpstr>
      <vt:lpstr>SHP.AUX_SYS.AIR_Gas_And_Miscellaneous_Fluid_SYSs.O2N2SYS.N2DOWN\coord.x\\MeOH</vt:lpstr>
      <vt:lpstr>SHP.AUX_SYS.AIR_Gas_And_Miscellaneous_Fluid_SYSs.O2N2SYS.N2DOWN\coord.y\\Full_MeOH</vt:lpstr>
      <vt:lpstr>SHP.AUX_SYS.AIR_Gas_And_Miscellaneous_Fluid_SYSs.O2N2SYS.N2DOWN\coord.y\\MeOH</vt:lpstr>
      <vt:lpstr>SHP.AUX_SYS.AIR_Gas_And_Miscellaneous_Fluid_SYSs.O2N2SYS.N2DOWN\coord.z\\Full_MeOH</vt:lpstr>
      <vt:lpstr>SHP.AUX_SYS.AIR_Gas_And_Miscellaneous_Fluid_SYSs.O2N2SYS.N2DOWN\coord.z\\MeOH</vt:lpstr>
      <vt:lpstr>SHP.AUX_SYS.AIR_Gas_And_Miscellaneous_Fluid_SYSs.O2N2SYS.N2DOWN\Full_MeOH</vt:lpstr>
      <vt:lpstr>SHP.AUX_SYS.AIR_Gas_And_Miscellaneous_Fluid_SYSs.O2N2SYS.N2DOWN\h\\Full_MeOH</vt:lpstr>
      <vt:lpstr>SHP.AUX_SYS.AIR_Gas_And_Miscellaneous_Fluid_SYSs.O2N2SYS.N2DOWN\h\\MeOH</vt:lpstr>
      <vt:lpstr>SHP.AUX_SYS.AIR_Gas_And_Miscellaneous_Fluid_SYSs.O2N2SYS.N2DOWN\kind\\Full_MeOH</vt:lpstr>
      <vt:lpstr>SHP.AUX_SYS.AIR_Gas_And_Miscellaneous_Fluid_SYSs.O2N2SYS.N2DOWN\kind\\MeOH</vt:lpstr>
      <vt:lpstr>SHP.AUX_SYS.AIR_Gas_And_Miscellaneous_Fluid_SYSs.O2N2SYS.N2DOWN\l\\Full_MeOH</vt:lpstr>
      <vt:lpstr>SHP.AUX_SYS.AIR_Gas_And_Miscellaneous_Fluid_SYSs.O2N2SYS.N2DOWN\l\\MeOH</vt:lpstr>
      <vt:lpstr>SHP.AUX_SYS.AIR_Gas_And_Miscellaneous_Fluid_SYSs.O2N2SYS.N2DOWN\m\\Full_MeOH</vt:lpstr>
      <vt:lpstr>SHP.AUX_SYS.AIR_Gas_And_Miscellaneous_Fluid_SYSs.O2N2SYS.N2DOWN\m\\MeOH</vt:lpstr>
      <vt:lpstr>SHP.AUX_SYS.AIR_Gas_And_Miscellaneous_Fluid_SYSs.O2N2SYS.N2DOWN\m_tot\\Full_MeOH</vt:lpstr>
      <vt:lpstr>SHP.AUX_SYS.AIR_Gas_And_Miscellaneous_Fluid_SYSs.O2N2SYS.N2DOWN\m_tot\\MeOH</vt:lpstr>
      <vt:lpstr>SHP.AUX_SYS.AIR_Gas_And_Miscellaneous_Fluid_SYSs.O2N2SYS.N2DOWN\mass_margin\\Full_MeOH</vt:lpstr>
      <vt:lpstr>SHP.AUX_SYS.AIR_Gas_And_Miscellaneous_Fluid_SYSs.O2N2SYS.N2DOWN\mass_margin\\MeOH</vt:lpstr>
      <vt:lpstr>SHP.AUX_SYS.AIR_Gas_And_Miscellaneous_Fluid_SYSs.O2N2SYS.N2DOWN\MeOH</vt:lpstr>
      <vt:lpstr>SHP.AUX_SYS.AIR_Gas_And_Miscellaneous_Fluid_SYSs.O2N2SYS.N2DOWN\orientation.r11\\Full_MeOH</vt:lpstr>
      <vt:lpstr>SHP.AUX_SYS.AIR_Gas_And_Miscellaneous_Fluid_SYSs.O2N2SYS.N2DOWN\orientation.r11\\MeOH</vt:lpstr>
      <vt:lpstr>SHP.AUX_SYS.AIR_Gas_And_Miscellaneous_Fluid_SYSs.O2N2SYS.N2DOWN\orientation.r12\\Full_MeOH</vt:lpstr>
      <vt:lpstr>SHP.AUX_SYS.AIR_Gas_And_Miscellaneous_Fluid_SYSs.O2N2SYS.N2DOWN\orientation.r12\\MeOH</vt:lpstr>
      <vt:lpstr>SHP.AUX_SYS.AIR_Gas_And_Miscellaneous_Fluid_SYSs.O2N2SYS.N2DOWN\orientation.r13\\Full_MeOH</vt:lpstr>
      <vt:lpstr>SHP.AUX_SYS.AIR_Gas_And_Miscellaneous_Fluid_SYSs.O2N2SYS.N2DOWN\orientation.r13\\MeOH</vt:lpstr>
      <vt:lpstr>SHP.AUX_SYS.AIR_Gas_And_Miscellaneous_Fluid_SYSs.O2N2SYS.N2DOWN\orientation.r21\\Full_MeOH</vt:lpstr>
      <vt:lpstr>SHP.AUX_SYS.AIR_Gas_And_Miscellaneous_Fluid_SYSs.O2N2SYS.N2DOWN\orientation.r21\\MeOH</vt:lpstr>
      <vt:lpstr>SHP.AUX_SYS.AIR_Gas_And_Miscellaneous_Fluid_SYSs.O2N2SYS.N2DOWN\orientation.r22\\Full_MeOH</vt:lpstr>
      <vt:lpstr>SHP.AUX_SYS.AIR_Gas_And_Miscellaneous_Fluid_SYSs.O2N2SYS.N2DOWN\orientation.r22\\MeOH</vt:lpstr>
      <vt:lpstr>SHP.AUX_SYS.AIR_Gas_And_Miscellaneous_Fluid_SYSs.O2N2SYS.N2DOWN\orientation.r23\\Full_MeOH</vt:lpstr>
      <vt:lpstr>SHP.AUX_SYS.AIR_Gas_And_Miscellaneous_Fluid_SYSs.O2N2SYS.N2DOWN\orientation.r23\\MeOH</vt:lpstr>
      <vt:lpstr>SHP.AUX_SYS.AIR_Gas_And_Miscellaneous_Fluid_SYSs.O2N2SYS.N2DOWN\orientation.r31\\Full_MeOH</vt:lpstr>
      <vt:lpstr>SHP.AUX_SYS.AIR_Gas_And_Miscellaneous_Fluid_SYSs.O2N2SYS.N2DOWN\orientation.r31\\MeOH</vt:lpstr>
      <vt:lpstr>SHP.AUX_SYS.AIR_Gas_And_Miscellaneous_Fluid_SYSs.O2N2SYS.N2DOWN\orientation.r32\\Full_MeOH</vt:lpstr>
      <vt:lpstr>SHP.AUX_SYS.AIR_Gas_And_Miscellaneous_Fluid_SYSs.O2N2SYS.N2DOWN\orientation.r32\\MeOH</vt:lpstr>
      <vt:lpstr>SHP.AUX_SYS.AIR_Gas_And_Miscellaneous_Fluid_SYSs.O2N2SYS.N2DOWN\orientation.r33\\Full_MeOH</vt:lpstr>
      <vt:lpstr>SHP.AUX_SYS.AIR_Gas_And_Miscellaneous_Fluid_SYSs.O2N2SYS.N2DOWN\orientation.r33\\MeOH</vt:lpstr>
      <vt:lpstr>SHP.AUX_SYS.AIR_Gas_And_Miscellaneous_Fluid_SYSs.O2N2SYS.N2DOWN\wid_diameter\\Full_MeOH</vt:lpstr>
      <vt:lpstr>SHP.AUX_SYS.AIR_Gas_And_Miscellaneous_Fluid_SYSs.O2N2SYS.N2DOWN\wid_diameter\\MeOH</vt:lpstr>
      <vt:lpstr>SHP.AUX_SYS.AIR_Gas_And_Miscellaneous_Fluid_SYSs.O2N2SYS.N2GEN\CoG_x\\Full_MeOH</vt:lpstr>
      <vt:lpstr>SHP.AUX_SYS.AIR_Gas_And_Miscellaneous_Fluid_SYSs.O2N2SYS.N2GEN\CoG_x\\MeOH</vt:lpstr>
      <vt:lpstr>SHP.AUX_SYS.AIR_Gas_And_Miscellaneous_Fluid_SYSs.O2N2SYS.N2GEN\CoG_y\\Full_MeOH</vt:lpstr>
      <vt:lpstr>SHP.AUX_SYS.AIR_Gas_And_Miscellaneous_Fluid_SYSs.O2N2SYS.N2GEN\CoG_y\\MeOH</vt:lpstr>
      <vt:lpstr>SHP.AUX_SYS.AIR_Gas_And_Miscellaneous_Fluid_SYSs.O2N2SYS.N2GEN\CoG_z\\Full_MeOH</vt:lpstr>
      <vt:lpstr>SHP.AUX_SYS.AIR_Gas_And_Miscellaneous_Fluid_SYSs.O2N2SYS.N2GEN\CoG_z\\MeOH</vt:lpstr>
      <vt:lpstr>SHP.AUX_SYS.AIR_Gas_And_Miscellaneous_Fluid_SYSs.O2N2SYS.N2GEN\color\\Full_MeOH</vt:lpstr>
      <vt:lpstr>SHP.AUX_SYS.AIR_Gas_And_Miscellaneous_Fluid_SYSs.O2N2SYS.N2GEN\color\\MeOH</vt:lpstr>
      <vt:lpstr>SHP.AUX_SYS.AIR_Gas_And_Miscellaneous_Fluid_SYSs.O2N2SYS.N2GEN\coord.x\\Full_MeOH</vt:lpstr>
      <vt:lpstr>SHP.AUX_SYS.AIR_Gas_And_Miscellaneous_Fluid_SYSs.O2N2SYS.N2GEN\coord.x\\MeOH</vt:lpstr>
      <vt:lpstr>SHP.AUX_SYS.AIR_Gas_And_Miscellaneous_Fluid_SYSs.O2N2SYS.N2GEN\coord.y\\Full_MeOH</vt:lpstr>
      <vt:lpstr>SHP.AUX_SYS.AIR_Gas_And_Miscellaneous_Fluid_SYSs.O2N2SYS.N2GEN\coord.y\\MeOH</vt:lpstr>
      <vt:lpstr>SHP.AUX_SYS.AIR_Gas_And_Miscellaneous_Fluid_SYSs.O2N2SYS.N2GEN\coord.z\\Full_MeOH</vt:lpstr>
      <vt:lpstr>SHP.AUX_SYS.AIR_Gas_And_Miscellaneous_Fluid_SYSs.O2N2SYS.N2GEN\coord.z\\MeOH</vt:lpstr>
      <vt:lpstr>SHP.AUX_SYS.AIR_Gas_And_Miscellaneous_Fluid_SYSs.O2N2SYS.N2GEN\Full_MeOH</vt:lpstr>
      <vt:lpstr>SHP.AUX_SYS.AIR_Gas_And_Miscellaneous_Fluid_SYSs.O2N2SYS.N2GEN\h\\Full_MeOH</vt:lpstr>
      <vt:lpstr>SHP.AUX_SYS.AIR_Gas_And_Miscellaneous_Fluid_SYSs.O2N2SYS.N2GEN\h\\MeOH</vt:lpstr>
      <vt:lpstr>SHP.AUX_SYS.AIR_Gas_And_Miscellaneous_Fluid_SYSs.O2N2SYS.N2GEN\kind\\Full_MeOH</vt:lpstr>
      <vt:lpstr>SHP.AUX_SYS.AIR_Gas_And_Miscellaneous_Fluid_SYSs.O2N2SYS.N2GEN\kind\\MeOH</vt:lpstr>
      <vt:lpstr>SHP.AUX_SYS.AIR_Gas_And_Miscellaneous_Fluid_SYSs.O2N2SYS.N2GEN\l\\Full_MeOH</vt:lpstr>
      <vt:lpstr>SHP.AUX_SYS.AIR_Gas_And_Miscellaneous_Fluid_SYSs.O2N2SYS.N2GEN\l\\MeOH</vt:lpstr>
      <vt:lpstr>SHP.AUX_SYS.AIR_Gas_And_Miscellaneous_Fluid_SYSs.O2N2SYS.N2GEN\m\\Full_MeOH</vt:lpstr>
      <vt:lpstr>SHP.AUX_SYS.AIR_Gas_And_Miscellaneous_Fluid_SYSs.O2N2SYS.N2GEN\m\\MeOH</vt:lpstr>
      <vt:lpstr>SHP.AUX_SYS.AIR_Gas_And_Miscellaneous_Fluid_SYSs.O2N2SYS.N2GEN\m_tot\\Full_MeOH</vt:lpstr>
      <vt:lpstr>SHP.AUX_SYS.AIR_Gas_And_Miscellaneous_Fluid_SYSs.O2N2SYS.N2GEN\m_tot\\MeOH</vt:lpstr>
      <vt:lpstr>SHP.AUX_SYS.AIR_Gas_And_Miscellaneous_Fluid_SYSs.O2N2SYS.N2GEN\mass_margin\\Full_MeOH</vt:lpstr>
      <vt:lpstr>SHP.AUX_SYS.AIR_Gas_And_Miscellaneous_Fluid_SYSs.O2N2SYS.N2GEN\mass_margin\\MeOH</vt:lpstr>
      <vt:lpstr>SHP.AUX_SYS.AIR_Gas_And_Miscellaneous_Fluid_SYSs.O2N2SYS.N2GEN\MeOH</vt:lpstr>
      <vt:lpstr>SHP.AUX_SYS.AIR_Gas_And_Miscellaneous_Fluid_SYSs.O2N2SYS.N2GEN\orientation.r11\\Full_MeOH</vt:lpstr>
      <vt:lpstr>SHP.AUX_SYS.AIR_Gas_And_Miscellaneous_Fluid_SYSs.O2N2SYS.N2GEN\orientation.r11\\MeOH</vt:lpstr>
      <vt:lpstr>SHP.AUX_SYS.AIR_Gas_And_Miscellaneous_Fluid_SYSs.O2N2SYS.N2GEN\orientation.r12\\Full_MeOH</vt:lpstr>
      <vt:lpstr>SHP.AUX_SYS.AIR_Gas_And_Miscellaneous_Fluid_SYSs.O2N2SYS.N2GEN\orientation.r12\\MeOH</vt:lpstr>
      <vt:lpstr>SHP.AUX_SYS.AIR_Gas_And_Miscellaneous_Fluid_SYSs.O2N2SYS.N2GEN\orientation.r13\\Full_MeOH</vt:lpstr>
      <vt:lpstr>SHP.AUX_SYS.AIR_Gas_And_Miscellaneous_Fluid_SYSs.O2N2SYS.N2GEN\orientation.r13\\MeOH</vt:lpstr>
      <vt:lpstr>SHP.AUX_SYS.AIR_Gas_And_Miscellaneous_Fluid_SYSs.O2N2SYS.N2GEN\orientation.r21\\Full_MeOH</vt:lpstr>
      <vt:lpstr>SHP.AUX_SYS.AIR_Gas_And_Miscellaneous_Fluid_SYSs.O2N2SYS.N2GEN\orientation.r21\\MeOH</vt:lpstr>
      <vt:lpstr>SHP.AUX_SYS.AIR_Gas_And_Miscellaneous_Fluid_SYSs.O2N2SYS.N2GEN\orientation.r22\\Full_MeOH</vt:lpstr>
      <vt:lpstr>SHP.AUX_SYS.AIR_Gas_And_Miscellaneous_Fluid_SYSs.O2N2SYS.N2GEN\orientation.r22\\MeOH</vt:lpstr>
      <vt:lpstr>SHP.AUX_SYS.AIR_Gas_And_Miscellaneous_Fluid_SYSs.O2N2SYS.N2GEN\orientation.r23\\Full_MeOH</vt:lpstr>
      <vt:lpstr>SHP.AUX_SYS.AIR_Gas_And_Miscellaneous_Fluid_SYSs.O2N2SYS.N2GEN\orientation.r23\\MeOH</vt:lpstr>
      <vt:lpstr>SHP.AUX_SYS.AIR_Gas_And_Miscellaneous_Fluid_SYSs.O2N2SYS.N2GEN\orientation.r31\\Full_MeOH</vt:lpstr>
      <vt:lpstr>SHP.AUX_SYS.AIR_Gas_And_Miscellaneous_Fluid_SYSs.O2N2SYS.N2GEN\orientation.r31\\MeOH</vt:lpstr>
      <vt:lpstr>SHP.AUX_SYS.AIR_Gas_And_Miscellaneous_Fluid_SYSs.O2N2SYS.N2GEN\orientation.r32\\Full_MeOH</vt:lpstr>
      <vt:lpstr>SHP.AUX_SYS.AIR_Gas_And_Miscellaneous_Fluid_SYSs.O2N2SYS.N2GEN\orientation.r32\\MeOH</vt:lpstr>
      <vt:lpstr>SHP.AUX_SYS.AIR_Gas_And_Miscellaneous_Fluid_SYSs.O2N2SYS.N2GEN\orientation.r33\\Full_MeOH</vt:lpstr>
      <vt:lpstr>SHP.AUX_SYS.AIR_Gas_And_Miscellaneous_Fluid_SYSs.O2N2SYS.N2GEN\orientation.r33\\MeOH</vt:lpstr>
      <vt:lpstr>SHP.AUX_SYS.AIR_Gas_And_Miscellaneous_Fluid_SYSs.O2N2SYS.N2GEN\wid_diameter\\Full_MeOH</vt:lpstr>
      <vt:lpstr>SHP.AUX_SYS.AIR_Gas_And_Miscellaneous_Fluid_SYSs.O2N2SYS.N2GEN\wid_diameter\\MeOH</vt:lpstr>
      <vt:lpstr>SHP.AUX_SYS.AIR_Gas_And_Miscellaneous_Fluid_SYSs.O2N2SYS.N2UP\CoG_x\\Full_MeOH</vt:lpstr>
      <vt:lpstr>SHP.AUX_SYS.AIR_Gas_And_Miscellaneous_Fluid_SYSs.O2N2SYS.N2UP\CoG_x\\MeOH</vt:lpstr>
      <vt:lpstr>SHP.AUX_SYS.AIR_Gas_And_Miscellaneous_Fluid_SYSs.O2N2SYS.N2UP\CoG_y\\Full_MeOH</vt:lpstr>
      <vt:lpstr>SHP.AUX_SYS.AIR_Gas_And_Miscellaneous_Fluid_SYSs.O2N2SYS.N2UP\CoG_y\\MeOH</vt:lpstr>
      <vt:lpstr>SHP.AUX_SYS.AIR_Gas_And_Miscellaneous_Fluid_SYSs.O2N2SYS.N2UP\CoG_z\\Full_MeOH</vt:lpstr>
      <vt:lpstr>SHP.AUX_SYS.AIR_Gas_And_Miscellaneous_Fluid_SYSs.O2N2SYS.N2UP\CoG_z\\MeOH</vt:lpstr>
      <vt:lpstr>SHP.AUX_SYS.AIR_Gas_And_Miscellaneous_Fluid_SYSs.O2N2SYS.N2UP\color\\Full_MeOH</vt:lpstr>
      <vt:lpstr>SHP.AUX_SYS.AIR_Gas_And_Miscellaneous_Fluid_SYSs.O2N2SYS.N2UP\color\\MeOH</vt:lpstr>
      <vt:lpstr>SHP.AUX_SYS.AIR_Gas_And_Miscellaneous_Fluid_SYSs.O2N2SYS.N2UP\coord.x\\Full_MeOH</vt:lpstr>
      <vt:lpstr>SHP.AUX_SYS.AIR_Gas_And_Miscellaneous_Fluid_SYSs.O2N2SYS.N2UP\coord.x\\MeOH</vt:lpstr>
      <vt:lpstr>SHP.AUX_SYS.AIR_Gas_And_Miscellaneous_Fluid_SYSs.O2N2SYS.N2UP\coord.y\\Full_MeOH</vt:lpstr>
      <vt:lpstr>SHP.AUX_SYS.AIR_Gas_And_Miscellaneous_Fluid_SYSs.O2N2SYS.N2UP\coord.y\\MeOH</vt:lpstr>
      <vt:lpstr>SHP.AUX_SYS.AIR_Gas_And_Miscellaneous_Fluid_SYSs.O2N2SYS.N2UP\coord.z\\Full_MeOH</vt:lpstr>
      <vt:lpstr>SHP.AUX_SYS.AIR_Gas_And_Miscellaneous_Fluid_SYSs.O2N2SYS.N2UP\coord.z\\MeOH</vt:lpstr>
      <vt:lpstr>SHP.AUX_SYS.AIR_Gas_And_Miscellaneous_Fluid_SYSs.O2N2SYS.N2UP\Full_MeOH</vt:lpstr>
      <vt:lpstr>SHP.AUX_SYS.AIR_Gas_And_Miscellaneous_Fluid_SYSs.O2N2SYS.N2UP\h\\Full_MeOH</vt:lpstr>
      <vt:lpstr>SHP.AUX_SYS.AIR_Gas_And_Miscellaneous_Fluid_SYSs.O2N2SYS.N2UP\h\\MeOH</vt:lpstr>
      <vt:lpstr>SHP.AUX_SYS.AIR_Gas_And_Miscellaneous_Fluid_SYSs.O2N2SYS.N2UP\kind\\Full_MeOH</vt:lpstr>
      <vt:lpstr>SHP.AUX_SYS.AIR_Gas_And_Miscellaneous_Fluid_SYSs.O2N2SYS.N2UP\kind\\MeOH</vt:lpstr>
      <vt:lpstr>SHP.AUX_SYS.AIR_Gas_And_Miscellaneous_Fluid_SYSs.O2N2SYS.N2UP\l\\Full_MeOH</vt:lpstr>
      <vt:lpstr>SHP.AUX_SYS.AIR_Gas_And_Miscellaneous_Fluid_SYSs.O2N2SYS.N2UP\l\\MeOH</vt:lpstr>
      <vt:lpstr>SHP.AUX_SYS.AIR_Gas_And_Miscellaneous_Fluid_SYSs.O2N2SYS.N2UP\m\\Full_MeOH</vt:lpstr>
      <vt:lpstr>SHP.AUX_SYS.AIR_Gas_And_Miscellaneous_Fluid_SYSs.O2N2SYS.N2UP\m\\MeOH</vt:lpstr>
      <vt:lpstr>SHP.AUX_SYS.AIR_Gas_And_Miscellaneous_Fluid_SYSs.O2N2SYS.N2UP\m_tot\\Full_MeOH</vt:lpstr>
      <vt:lpstr>SHP.AUX_SYS.AIR_Gas_And_Miscellaneous_Fluid_SYSs.O2N2SYS.N2UP\m_tot\\MeOH</vt:lpstr>
      <vt:lpstr>SHP.AUX_SYS.AIR_Gas_And_Miscellaneous_Fluid_SYSs.O2N2SYS.N2UP\mass_margin\\Full_MeOH</vt:lpstr>
      <vt:lpstr>SHP.AUX_SYS.AIR_Gas_And_Miscellaneous_Fluid_SYSs.O2N2SYS.N2UP\mass_margin\\MeOH</vt:lpstr>
      <vt:lpstr>SHP.AUX_SYS.AIR_Gas_And_Miscellaneous_Fluid_SYSs.O2N2SYS.N2UP\MeOH</vt:lpstr>
      <vt:lpstr>SHP.AUX_SYS.AIR_Gas_And_Miscellaneous_Fluid_SYSs.O2N2SYS.N2UP\orientation.r11\\Full_MeOH</vt:lpstr>
      <vt:lpstr>SHP.AUX_SYS.AIR_Gas_And_Miscellaneous_Fluid_SYSs.O2N2SYS.N2UP\orientation.r11\\MeOH</vt:lpstr>
      <vt:lpstr>SHP.AUX_SYS.AIR_Gas_And_Miscellaneous_Fluid_SYSs.O2N2SYS.N2UP\orientation.r12\\Full_MeOH</vt:lpstr>
      <vt:lpstr>SHP.AUX_SYS.AIR_Gas_And_Miscellaneous_Fluid_SYSs.O2N2SYS.N2UP\orientation.r12\\MeOH</vt:lpstr>
      <vt:lpstr>SHP.AUX_SYS.AIR_Gas_And_Miscellaneous_Fluid_SYSs.O2N2SYS.N2UP\orientation.r13\\Full_MeOH</vt:lpstr>
      <vt:lpstr>SHP.AUX_SYS.AIR_Gas_And_Miscellaneous_Fluid_SYSs.O2N2SYS.N2UP\orientation.r13\\MeOH</vt:lpstr>
      <vt:lpstr>SHP.AUX_SYS.AIR_Gas_And_Miscellaneous_Fluid_SYSs.O2N2SYS.N2UP\orientation.r21\\Full_MeOH</vt:lpstr>
      <vt:lpstr>SHP.AUX_SYS.AIR_Gas_And_Miscellaneous_Fluid_SYSs.O2N2SYS.N2UP\orientation.r21\\MeOH</vt:lpstr>
      <vt:lpstr>SHP.AUX_SYS.AIR_Gas_And_Miscellaneous_Fluid_SYSs.O2N2SYS.N2UP\orientation.r22\\Full_MeOH</vt:lpstr>
      <vt:lpstr>SHP.AUX_SYS.AIR_Gas_And_Miscellaneous_Fluid_SYSs.O2N2SYS.N2UP\orientation.r22\\MeOH</vt:lpstr>
      <vt:lpstr>SHP.AUX_SYS.AIR_Gas_And_Miscellaneous_Fluid_SYSs.O2N2SYS.N2UP\orientation.r23\\Full_MeOH</vt:lpstr>
      <vt:lpstr>SHP.AUX_SYS.AIR_Gas_And_Miscellaneous_Fluid_SYSs.O2N2SYS.N2UP\orientation.r23\\MeOH</vt:lpstr>
      <vt:lpstr>SHP.AUX_SYS.AIR_Gas_And_Miscellaneous_Fluid_SYSs.O2N2SYS.N2UP\orientation.r31\\Full_MeOH</vt:lpstr>
      <vt:lpstr>SHP.AUX_SYS.AIR_Gas_And_Miscellaneous_Fluid_SYSs.O2N2SYS.N2UP\orientation.r31\\MeOH</vt:lpstr>
      <vt:lpstr>SHP.AUX_SYS.AIR_Gas_And_Miscellaneous_Fluid_SYSs.O2N2SYS.N2UP\orientation.r32\\Full_MeOH</vt:lpstr>
      <vt:lpstr>SHP.AUX_SYS.AIR_Gas_And_Miscellaneous_Fluid_SYSs.O2N2SYS.N2UP\orientation.r32\\MeOH</vt:lpstr>
      <vt:lpstr>SHP.AUX_SYS.AIR_Gas_And_Miscellaneous_Fluid_SYSs.O2N2SYS.N2UP\orientation.r33\\Full_MeOH</vt:lpstr>
      <vt:lpstr>SHP.AUX_SYS.AIR_Gas_And_Miscellaneous_Fluid_SYSs.O2N2SYS.N2UP\orientation.r33\\MeOH</vt:lpstr>
      <vt:lpstr>SHP.AUX_SYS.AIR_Gas_And_Miscellaneous_Fluid_SYSs.O2N2SYS.N2UP\wid_diameter\\Full_MeOH</vt:lpstr>
      <vt:lpstr>SHP.AUX_SYS.AIR_Gas_And_Miscellaneous_Fluid_SYSs.O2N2SYS.N2UP\wid_diameter\\MeOH</vt:lpstr>
      <vt:lpstr>SHP.AUX_SYS.AIR_Gas_And_Miscellaneous_Fluid_SYSs.O2N2SYS\CoG_x\\Full_MeOH</vt:lpstr>
      <vt:lpstr>SHP.AUX_SYS.AIR_Gas_And_Miscellaneous_Fluid_SYSs.O2N2SYS\CoG_x\\MeOH</vt:lpstr>
      <vt:lpstr>SHP.AUX_SYS.AIR_Gas_And_Miscellaneous_Fluid_SYSs.O2N2SYS\CoG_y\\Full_MeOH</vt:lpstr>
      <vt:lpstr>SHP.AUX_SYS.AIR_Gas_And_Miscellaneous_Fluid_SYSs.O2N2SYS\CoG_y\\MeOH</vt:lpstr>
      <vt:lpstr>SHP.AUX_SYS.AIR_Gas_And_Miscellaneous_Fluid_SYSs.O2N2SYS\CoG_z\\Full_MeOH</vt:lpstr>
      <vt:lpstr>SHP.AUX_SYS.AIR_Gas_And_Miscellaneous_Fluid_SYSs.O2N2SYS\CoG_z\\MeOH</vt:lpstr>
      <vt:lpstr>SHP.AUX_SYS.AIR_Gas_And_Miscellaneous_Fluid_SYSs.O2N2SYS\Full_MeOH</vt:lpstr>
      <vt:lpstr>SHP.AUX_SYS.AIR_Gas_And_Miscellaneous_Fluid_SYSs.O2N2SYS\m_tot\\Full_MeOH</vt:lpstr>
      <vt:lpstr>SHP.AUX_SYS.AIR_Gas_And_Miscellaneous_Fluid_SYSs.O2N2SYS\m_tot\\MeOH</vt:lpstr>
      <vt:lpstr>SHP.AUX_SYS.AIR_Gas_And_Miscellaneous_Fluid_SYSs.O2N2SYS\MeOH</vt:lpstr>
      <vt:lpstr>SHP.AUX_SYS.AIR_Gas_And_Miscellaneous_Fluid_SYSs\CoG_x\\Full_MeOH</vt:lpstr>
      <vt:lpstr>SHP.AUX_SYS.AIR_Gas_And_Miscellaneous_Fluid_SYSs\CoG_x\\MeOH</vt:lpstr>
      <vt:lpstr>SHP.AUX_SYS.AIR_Gas_And_Miscellaneous_Fluid_SYSs\CoG_y\\Full_MeOH</vt:lpstr>
      <vt:lpstr>SHP.AUX_SYS.AIR_Gas_And_Miscellaneous_Fluid_SYSs\CoG_y\\MeOH</vt:lpstr>
      <vt:lpstr>SHP.AUX_SYS.AIR_Gas_And_Miscellaneous_Fluid_SYSs\CoG_z\\Full_MeOH</vt:lpstr>
      <vt:lpstr>SHP.AUX_SYS.AIR_Gas_And_Miscellaneous_Fluid_SYSs\CoG_z\\MeOH</vt:lpstr>
      <vt:lpstr>SHP.AUX_SYS.AIR_Gas_And_Miscellaneous_Fluid_SYSs\Full_MeOH</vt:lpstr>
      <vt:lpstr>SHP.AUX_SYS.AIR_Gas_And_Miscellaneous_Fluid_SYSs\m_tot\\Full_MeOH</vt:lpstr>
      <vt:lpstr>SHP.AUX_SYS.AIR_Gas_And_Miscellaneous_Fluid_SYSs\m_tot\\MeOH</vt:lpstr>
      <vt:lpstr>SHP.AUX_SYS.AIR_Gas_And_Miscellaneous_Fluid_SYSs\MeOH</vt:lpstr>
      <vt:lpstr>SHP.AUX_SYS.Climate_Control.Machinery_Space_Ventilation_SYS.VENT\CoG_x\\Full_MeOH</vt:lpstr>
      <vt:lpstr>SHP.AUX_SYS.Climate_Control.Machinery_Space_Ventilation_SYS.VENT\CoG_x\\MeOH</vt:lpstr>
      <vt:lpstr>SHP.AUX_SYS.Climate_Control.Machinery_Space_Ventilation_SYS.VENT\CoG_y\\Full_MeOH</vt:lpstr>
      <vt:lpstr>SHP.AUX_SYS.Climate_Control.Machinery_Space_Ventilation_SYS.VENT\CoG_y\\MeOH</vt:lpstr>
      <vt:lpstr>SHP.AUX_SYS.Climate_Control.Machinery_Space_Ventilation_SYS.VENT\CoG_z\\Full_MeOH</vt:lpstr>
      <vt:lpstr>SHP.AUX_SYS.Climate_Control.Machinery_Space_Ventilation_SYS.VENT\CoG_z\\MeOH</vt:lpstr>
      <vt:lpstr>SHP.AUX_SYS.Climate_Control.Machinery_Space_Ventilation_SYS.VENT\color\\Full_MeOH</vt:lpstr>
      <vt:lpstr>SHP.AUX_SYS.Climate_Control.Machinery_Space_Ventilation_SYS.VENT\color\\MeOH</vt:lpstr>
      <vt:lpstr>SHP.AUX_SYS.Climate_Control.Machinery_Space_Ventilation_SYS.VENT\coord.x\\Full_MeOH</vt:lpstr>
      <vt:lpstr>SHP.AUX_SYS.Climate_Control.Machinery_Space_Ventilation_SYS.VENT\coord.x\\MeOH</vt:lpstr>
      <vt:lpstr>SHP.AUX_SYS.Climate_Control.Machinery_Space_Ventilation_SYS.VENT\coord.y\\Full_MeOH</vt:lpstr>
      <vt:lpstr>SHP.AUX_SYS.Climate_Control.Machinery_Space_Ventilation_SYS.VENT\coord.y\\MeOH</vt:lpstr>
      <vt:lpstr>SHP.AUX_SYS.Climate_Control.Machinery_Space_Ventilation_SYS.VENT\coord.z\\Full_MeOH</vt:lpstr>
      <vt:lpstr>SHP.AUX_SYS.Climate_Control.Machinery_Space_Ventilation_SYS.VENT\coord.z\\MeOH</vt:lpstr>
      <vt:lpstr>SHP.AUX_SYS.Climate_Control.Machinery_Space_Ventilation_SYS.VENT\Full_MeOH</vt:lpstr>
      <vt:lpstr>SHP.AUX_SYS.Climate_Control.Machinery_Space_Ventilation_SYS.VENT\h\\Full_MeOH</vt:lpstr>
      <vt:lpstr>SHP.AUX_SYS.Climate_Control.Machinery_Space_Ventilation_SYS.VENT\h\\MeOH</vt:lpstr>
      <vt:lpstr>SHP.AUX_SYS.Climate_Control.Machinery_Space_Ventilation_SYS.VENT\kind\\Full_MeOH</vt:lpstr>
      <vt:lpstr>SHP.AUX_SYS.Climate_Control.Machinery_Space_Ventilation_SYS.VENT\kind\\MeOH</vt:lpstr>
      <vt:lpstr>SHP.AUX_SYS.Climate_Control.Machinery_Space_Ventilation_SYS.VENT\l\\Full_MeOH</vt:lpstr>
      <vt:lpstr>SHP.AUX_SYS.Climate_Control.Machinery_Space_Ventilation_SYS.VENT\l\\MeOH</vt:lpstr>
      <vt:lpstr>SHP.AUX_SYS.Climate_Control.Machinery_Space_Ventilation_SYS.VENT\m\\Full_MeOH</vt:lpstr>
      <vt:lpstr>SHP.AUX_SYS.Climate_Control.Machinery_Space_Ventilation_SYS.VENT\m\\MeOH</vt:lpstr>
      <vt:lpstr>SHP.AUX_SYS.Climate_Control.Machinery_Space_Ventilation_SYS.VENT\m_tot\\Full_MeOH</vt:lpstr>
      <vt:lpstr>SHP.AUX_SYS.Climate_Control.Machinery_Space_Ventilation_SYS.VENT\m_tot\\MeOH</vt:lpstr>
      <vt:lpstr>SHP.AUX_SYS.Climate_Control.Machinery_Space_Ventilation_SYS.VENT\mass_margin\\Full_MeOH</vt:lpstr>
      <vt:lpstr>SHP.AUX_SYS.Climate_Control.Machinery_Space_Ventilation_SYS.VENT\mass_margin\\MeOH</vt:lpstr>
      <vt:lpstr>SHP.AUX_SYS.Climate_Control.Machinery_Space_Ventilation_SYS.VENT\MeOH</vt:lpstr>
      <vt:lpstr>SHP.AUX_SYS.Climate_Control.Machinery_Space_Ventilation_SYS.VENT\orientation.r11\\Full_MeOH</vt:lpstr>
      <vt:lpstr>SHP.AUX_SYS.Climate_Control.Machinery_Space_Ventilation_SYS.VENT\orientation.r11\\MeOH</vt:lpstr>
      <vt:lpstr>SHP.AUX_SYS.Climate_Control.Machinery_Space_Ventilation_SYS.VENT\orientation.r12\\Full_MeOH</vt:lpstr>
      <vt:lpstr>SHP.AUX_SYS.Climate_Control.Machinery_Space_Ventilation_SYS.VENT\orientation.r12\\MeOH</vt:lpstr>
      <vt:lpstr>SHP.AUX_SYS.Climate_Control.Machinery_Space_Ventilation_SYS.VENT\orientation.r13\\Full_MeOH</vt:lpstr>
      <vt:lpstr>SHP.AUX_SYS.Climate_Control.Machinery_Space_Ventilation_SYS.VENT\orientation.r13\\MeOH</vt:lpstr>
      <vt:lpstr>SHP.AUX_SYS.Climate_Control.Machinery_Space_Ventilation_SYS.VENT\orientation.r21\\Full_MeOH</vt:lpstr>
      <vt:lpstr>SHP.AUX_SYS.Climate_Control.Machinery_Space_Ventilation_SYS.VENT\orientation.r21\\MeOH</vt:lpstr>
      <vt:lpstr>SHP.AUX_SYS.Climate_Control.Machinery_Space_Ventilation_SYS.VENT\orientation.r22\\Full_MeOH</vt:lpstr>
      <vt:lpstr>SHP.AUX_SYS.Climate_Control.Machinery_Space_Ventilation_SYS.VENT\orientation.r22\\MeOH</vt:lpstr>
      <vt:lpstr>SHP.AUX_SYS.Climate_Control.Machinery_Space_Ventilation_SYS.VENT\orientation.r23\\Full_MeOH</vt:lpstr>
      <vt:lpstr>SHP.AUX_SYS.Climate_Control.Machinery_Space_Ventilation_SYS.VENT\orientation.r23\\MeOH</vt:lpstr>
      <vt:lpstr>SHP.AUX_SYS.Climate_Control.Machinery_Space_Ventilation_SYS.VENT\orientation.r31\\Full_MeOH</vt:lpstr>
      <vt:lpstr>SHP.AUX_SYS.Climate_Control.Machinery_Space_Ventilation_SYS.VENT\orientation.r31\\MeOH</vt:lpstr>
      <vt:lpstr>SHP.AUX_SYS.Climate_Control.Machinery_Space_Ventilation_SYS.VENT\orientation.r32\\Full_MeOH</vt:lpstr>
      <vt:lpstr>SHP.AUX_SYS.Climate_Control.Machinery_Space_Ventilation_SYS.VENT\orientation.r32\\MeOH</vt:lpstr>
      <vt:lpstr>SHP.AUX_SYS.Climate_Control.Machinery_Space_Ventilation_SYS.VENT\orientation.r33\\Full_MeOH</vt:lpstr>
      <vt:lpstr>SHP.AUX_SYS.Climate_Control.Machinery_Space_Ventilation_SYS.VENT\orientation.r33\\MeOH</vt:lpstr>
      <vt:lpstr>SHP.AUX_SYS.Climate_Control.Machinery_Space_Ventilation_SYS.VENT\wid_diameter\\Full_MeOH</vt:lpstr>
      <vt:lpstr>SHP.AUX_SYS.Climate_Control.Machinery_Space_Ventilation_SYS.VENT\wid_diameter\\MeOH</vt:lpstr>
      <vt:lpstr>SHP.AUX_SYS.Climate_Control.Machinery_Space_Ventilation_SYS\CoG_x\\Full_MeOH</vt:lpstr>
      <vt:lpstr>SHP.AUX_SYS.Climate_Control.Machinery_Space_Ventilation_SYS\CoG_x\\MeOH</vt:lpstr>
      <vt:lpstr>SHP.AUX_SYS.Climate_Control.Machinery_Space_Ventilation_SYS\CoG_y\\Full_MeOH</vt:lpstr>
      <vt:lpstr>SHP.AUX_SYS.Climate_Control.Machinery_Space_Ventilation_SYS\CoG_y\\MeOH</vt:lpstr>
      <vt:lpstr>SHP.AUX_SYS.Climate_Control.Machinery_Space_Ventilation_SYS\CoG_z\\Full_MeOH</vt:lpstr>
      <vt:lpstr>SHP.AUX_SYS.Climate_Control.Machinery_Space_Ventilation_SYS\CoG_z\\MeOH</vt:lpstr>
      <vt:lpstr>SHP.AUX_SYS.Climate_Control.Machinery_Space_Ventilation_SYS\Full_MeOH</vt:lpstr>
      <vt:lpstr>SHP.AUX_SYS.Climate_Control.Machinery_Space_Ventilation_SYS\m_tot\\Full_MeOH</vt:lpstr>
      <vt:lpstr>SHP.AUX_SYS.Climate_Control.Machinery_Space_Ventilation_SYS\m_tot\\MeOH</vt:lpstr>
      <vt:lpstr>SHP.AUX_SYS.Climate_Control.Machinery_Space_Ventilation_SYS\MeOH</vt:lpstr>
      <vt:lpstr>SHP.AUX_SYS.Climate_Control\CoG_x\\Full_MeOH</vt:lpstr>
      <vt:lpstr>SHP.AUX_SYS.Climate_Control\CoG_x\\MeOH</vt:lpstr>
      <vt:lpstr>SHP.AUX_SYS.Climate_Control\CoG_y\\Full_MeOH</vt:lpstr>
      <vt:lpstr>SHP.AUX_SYS.Climate_Control\CoG_y\\MeOH</vt:lpstr>
      <vt:lpstr>SHP.AUX_SYS.Climate_Control\CoG_z\\Full_MeOH</vt:lpstr>
      <vt:lpstr>SHP.AUX_SYS.Climate_Control\CoG_z\\MeOH</vt:lpstr>
      <vt:lpstr>SHP.AUX_SYS.Climate_Control\Full_MeOH</vt:lpstr>
      <vt:lpstr>SHP.AUX_SYS.Climate_Control\m_tot\\Full_MeOH</vt:lpstr>
      <vt:lpstr>SHP.AUX_SYS.Climate_Control\m_tot\\MeOH</vt:lpstr>
      <vt:lpstr>SHP.AUX_SYS.Climate_Control\MeOH</vt:lpstr>
      <vt:lpstr>SHP.AUX_SYS.Fuels_And_Lubricants_Handling_And_Storage.SHIPFUELSYS.EQMNT\CoG_x\\Full_MeOH</vt:lpstr>
      <vt:lpstr>SHP.AUX_SYS.Fuels_And_Lubricants_Handling_And_Storage.SHIPFUELSYS.EQMNT\CoG_x\\MeOH</vt:lpstr>
      <vt:lpstr>SHP.AUX_SYS.Fuels_And_Lubricants_Handling_And_Storage.SHIPFUELSYS.EQMNT\CoG_y\\Full_MeOH</vt:lpstr>
      <vt:lpstr>SHP.AUX_SYS.Fuels_And_Lubricants_Handling_And_Storage.SHIPFUELSYS.EQMNT\CoG_y\\MeOH</vt:lpstr>
      <vt:lpstr>SHP.AUX_SYS.Fuels_And_Lubricants_Handling_And_Storage.SHIPFUELSYS.EQMNT\CoG_z\\Full_MeOH</vt:lpstr>
      <vt:lpstr>SHP.AUX_SYS.Fuels_And_Lubricants_Handling_And_Storage.SHIPFUELSYS.EQMNT\CoG_z\\MeOH</vt:lpstr>
      <vt:lpstr>SHP.AUX_SYS.Fuels_And_Lubricants_Handling_And_Storage.SHIPFUELSYS.EQMNT\color\\Full_MeOH</vt:lpstr>
      <vt:lpstr>SHP.AUX_SYS.Fuels_And_Lubricants_Handling_And_Storage.SHIPFUELSYS.EQMNT\color\\MeOH</vt:lpstr>
      <vt:lpstr>SHP.AUX_SYS.Fuels_And_Lubricants_Handling_And_Storage.SHIPFUELSYS.EQMNT\coord.x\\Full_MeOH</vt:lpstr>
      <vt:lpstr>SHP.AUX_SYS.Fuels_And_Lubricants_Handling_And_Storage.SHIPFUELSYS.EQMNT\coord.x\\MeOH</vt:lpstr>
      <vt:lpstr>SHP.AUX_SYS.Fuels_And_Lubricants_Handling_And_Storage.SHIPFUELSYS.EQMNT\coord.y\\Full_MeOH</vt:lpstr>
      <vt:lpstr>SHP.AUX_SYS.Fuels_And_Lubricants_Handling_And_Storage.SHIPFUELSYS.EQMNT\coord.y\\MeOH</vt:lpstr>
      <vt:lpstr>SHP.AUX_SYS.Fuels_And_Lubricants_Handling_And_Storage.SHIPFUELSYS.EQMNT\coord.z\\Full_MeOH</vt:lpstr>
      <vt:lpstr>SHP.AUX_SYS.Fuels_And_Lubricants_Handling_And_Storage.SHIPFUELSYS.EQMNT\coord.z\\MeOH</vt:lpstr>
      <vt:lpstr>SHP.AUX_SYS.Fuels_And_Lubricants_Handling_And_Storage.SHIPFUELSYS.EQMNT\Full_MeOH</vt:lpstr>
      <vt:lpstr>SHP.AUX_SYS.Fuels_And_Lubricants_Handling_And_Storage.SHIPFUELSYS.EQMNT\h\\Full_MeOH</vt:lpstr>
      <vt:lpstr>SHP.AUX_SYS.Fuels_And_Lubricants_Handling_And_Storage.SHIPFUELSYS.EQMNT\h\\MeOH</vt:lpstr>
      <vt:lpstr>SHP.AUX_SYS.Fuels_And_Lubricants_Handling_And_Storage.SHIPFUELSYS.EQMNT\kind\\Full_MeOH</vt:lpstr>
      <vt:lpstr>SHP.AUX_SYS.Fuels_And_Lubricants_Handling_And_Storage.SHIPFUELSYS.EQMNT\kind\\MeOH</vt:lpstr>
      <vt:lpstr>SHP.AUX_SYS.Fuels_And_Lubricants_Handling_And_Storage.SHIPFUELSYS.EQMNT\l\\Full_MeOH</vt:lpstr>
      <vt:lpstr>SHP.AUX_SYS.Fuels_And_Lubricants_Handling_And_Storage.SHIPFUELSYS.EQMNT\l\\MeOH</vt:lpstr>
      <vt:lpstr>SHP.AUX_SYS.Fuels_And_Lubricants_Handling_And_Storage.SHIPFUELSYS.EQMNT\m\\Full_MeOH</vt:lpstr>
      <vt:lpstr>SHP.AUX_SYS.Fuels_And_Lubricants_Handling_And_Storage.SHIPFUELSYS.EQMNT\m\\MeOH</vt:lpstr>
      <vt:lpstr>SHP.AUX_SYS.Fuels_And_Lubricants_Handling_And_Storage.SHIPFUELSYS.EQMNT\m_tot\\Full_MeOH</vt:lpstr>
      <vt:lpstr>SHP.AUX_SYS.Fuels_And_Lubricants_Handling_And_Storage.SHIPFUELSYS.EQMNT\m_tot\\MeOH</vt:lpstr>
      <vt:lpstr>SHP.AUX_SYS.Fuels_And_Lubricants_Handling_And_Storage.SHIPFUELSYS.EQMNT\mass_margin\\Full_MeOH</vt:lpstr>
      <vt:lpstr>SHP.AUX_SYS.Fuels_And_Lubricants_Handling_And_Storage.SHIPFUELSYS.EQMNT\mass_margin\\MeOH</vt:lpstr>
      <vt:lpstr>SHP.AUX_SYS.Fuels_And_Lubricants_Handling_And_Storage.SHIPFUELSYS.EQMNT\MeOH</vt:lpstr>
      <vt:lpstr>SHP.AUX_SYS.Fuels_And_Lubricants_Handling_And_Storage.SHIPFUELSYS.EQMNT\orientation.r11\\Full_MeOH</vt:lpstr>
      <vt:lpstr>SHP.AUX_SYS.Fuels_And_Lubricants_Handling_And_Storage.SHIPFUELSYS.EQMNT\orientation.r11\\MeOH</vt:lpstr>
      <vt:lpstr>SHP.AUX_SYS.Fuels_And_Lubricants_Handling_And_Storage.SHIPFUELSYS.EQMNT\orientation.r12\\Full_MeOH</vt:lpstr>
      <vt:lpstr>SHP.AUX_SYS.Fuels_And_Lubricants_Handling_And_Storage.SHIPFUELSYS.EQMNT\orientation.r12\\MeOH</vt:lpstr>
      <vt:lpstr>SHP.AUX_SYS.Fuels_And_Lubricants_Handling_And_Storage.SHIPFUELSYS.EQMNT\orientation.r13\\Full_MeOH</vt:lpstr>
      <vt:lpstr>SHP.AUX_SYS.Fuels_And_Lubricants_Handling_And_Storage.SHIPFUELSYS.EQMNT\orientation.r13\\MeOH</vt:lpstr>
      <vt:lpstr>SHP.AUX_SYS.Fuels_And_Lubricants_Handling_And_Storage.SHIPFUELSYS.EQMNT\orientation.r21\\Full_MeOH</vt:lpstr>
      <vt:lpstr>SHP.AUX_SYS.Fuels_And_Lubricants_Handling_And_Storage.SHIPFUELSYS.EQMNT\orientation.r21\\MeOH</vt:lpstr>
      <vt:lpstr>SHP.AUX_SYS.Fuels_And_Lubricants_Handling_And_Storage.SHIPFUELSYS.EQMNT\orientation.r22\\Full_MeOH</vt:lpstr>
      <vt:lpstr>SHP.AUX_SYS.Fuels_And_Lubricants_Handling_And_Storage.SHIPFUELSYS.EQMNT\orientation.r22\\MeOH</vt:lpstr>
      <vt:lpstr>SHP.AUX_SYS.Fuels_And_Lubricants_Handling_And_Storage.SHIPFUELSYS.EQMNT\orientation.r23\\Full_MeOH</vt:lpstr>
      <vt:lpstr>SHP.AUX_SYS.Fuels_And_Lubricants_Handling_And_Storage.SHIPFUELSYS.EQMNT\orientation.r23\\MeOH</vt:lpstr>
      <vt:lpstr>SHP.AUX_SYS.Fuels_And_Lubricants_Handling_And_Storage.SHIPFUELSYS.EQMNT\orientation.r31\\Full_MeOH</vt:lpstr>
      <vt:lpstr>SHP.AUX_SYS.Fuels_And_Lubricants_Handling_And_Storage.SHIPFUELSYS.EQMNT\orientation.r31\\MeOH</vt:lpstr>
      <vt:lpstr>SHP.AUX_SYS.Fuels_And_Lubricants_Handling_And_Storage.SHIPFUELSYS.EQMNT\orientation.r32\\Full_MeOH</vt:lpstr>
      <vt:lpstr>SHP.AUX_SYS.Fuels_And_Lubricants_Handling_And_Storage.SHIPFUELSYS.EQMNT\orientation.r32\\MeOH</vt:lpstr>
      <vt:lpstr>SHP.AUX_SYS.Fuels_And_Lubricants_Handling_And_Storage.SHIPFUELSYS.EQMNT\orientation.r33\\Full_MeOH</vt:lpstr>
      <vt:lpstr>SHP.AUX_SYS.Fuels_And_Lubricants_Handling_And_Storage.SHIPFUELSYS.EQMNT\orientation.r33\\MeOH</vt:lpstr>
      <vt:lpstr>SHP.AUX_SYS.Fuels_And_Lubricants_Handling_And_Storage.SHIPFUELSYS.EQMNT\wid_diameter\\Full_MeOH</vt:lpstr>
      <vt:lpstr>SHP.AUX_SYS.Fuels_And_Lubricants_Handling_And_Storage.SHIPFUELSYS.EQMNT\wid_diameter\\MeOH</vt:lpstr>
      <vt:lpstr>SHP.AUX_SYS.Fuels_And_Lubricants_Handling_And_Storage.SHIPFUELSYS.FPS\CoG_x\\Full_MeOH</vt:lpstr>
      <vt:lpstr>SHP.AUX_SYS.Fuels_And_Lubricants_Handling_And_Storage.SHIPFUELSYS.FPS\CoG_x\\MeOH</vt:lpstr>
      <vt:lpstr>SHP.AUX_SYS.Fuels_And_Lubricants_Handling_And_Storage.SHIPFUELSYS.FPS\CoG_y\\Full_MeOH</vt:lpstr>
      <vt:lpstr>SHP.AUX_SYS.Fuels_And_Lubricants_Handling_And_Storage.SHIPFUELSYS.FPS\CoG_y\\MeOH</vt:lpstr>
      <vt:lpstr>SHP.AUX_SYS.Fuels_And_Lubricants_Handling_And_Storage.SHIPFUELSYS.FPS\CoG_z\\Full_MeOH</vt:lpstr>
      <vt:lpstr>SHP.AUX_SYS.Fuels_And_Lubricants_Handling_And_Storage.SHIPFUELSYS.FPS\CoG_z\\MeOH</vt:lpstr>
      <vt:lpstr>SHP.AUX_SYS.Fuels_And_Lubricants_Handling_And_Storage.SHIPFUELSYS.FPS\color\\Full_MeOH</vt:lpstr>
      <vt:lpstr>SHP.AUX_SYS.Fuels_And_Lubricants_Handling_And_Storage.SHIPFUELSYS.FPS\color\\MeOH</vt:lpstr>
      <vt:lpstr>SHP.AUX_SYS.Fuels_And_Lubricants_Handling_And_Storage.SHIPFUELSYS.FPS\coord.x\\Full_MeOH</vt:lpstr>
      <vt:lpstr>SHP.AUX_SYS.Fuels_And_Lubricants_Handling_And_Storage.SHIPFUELSYS.FPS\coord.x\\MeOH</vt:lpstr>
      <vt:lpstr>SHP.AUX_SYS.Fuels_And_Lubricants_Handling_And_Storage.SHIPFUELSYS.FPS\coord.y\\Full_MeOH</vt:lpstr>
      <vt:lpstr>SHP.AUX_SYS.Fuels_And_Lubricants_Handling_And_Storage.SHIPFUELSYS.FPS\coord.y\\MeOH</vt:lpstr>
      <vt:lpstr>SHP.AUX_SYS.Fuels_And_Lubricants_Handling_And_Storage.SHIPFUELSYS.FPS\coord.z\\Full_MeOH</vt:lpstr>
      <vt:lpstr>SHP.AUX_SYS.Fuels_And_Lubricants_Handling_And_Storage.SHIPFUELSYS.FPS\coord.z\\MeOH</vt:lpstr>
      <vt:lpstr>SHP.AUX_SYS.Fuels_And_Lubricants_Handling_And_Storage.SHIPFUELSYS.FPS\Full_MeOH</vt:lpstr>
      <vt:lpstr>SHP.AUX_SYS.Fuels_And_Lubricants_Handling_And_Storage.SHIPFUELSYS.FPS\h\\Full_MeOH</vt:lpstr>
      <vt:lpstr>SHP.AUX_SYS.Fuels_And_Lubricants_Handling_And_Storage.SHIPFUELSYS.FPS\h\\MeOH</vt:lpstr>
      <vt:lpstr>SHP.AUX_SYS.Fuels_And_Lubricants_Handling_And_Storage.SHIPFUELSYS.FPS\kind\\Full_MeOH</vt:lpstr>
      <vt:lpstr>SHP.AUX_SYS.Fuels_And_Lubricants_Handling_And_Storage.SHIPFUELSYS.FPS\kind\\MeOH</vt:lpstr>
      <vt:lpstr>SHP.AUX_SYS.Fuels_And_Lubricants_Handling_And_Storage.SHIPFUELSYS.FPS\l\\Full_MeOH</vt:lpstr>
      <vt:lpstr>SHP.AUX_SYS.Fuels_And_Lubricants_Handling_And_Storage.SHIPFUELSYS.FPS\l\\MeOH</vt:lpstr>
      <vt:lpstr>SHP.AUX_SYS.Fuels_And_Lubricants_Handling_And_Storage.SHIPFUELSYS.FPS\m\\Full_MeOH</vt:lpstr>
      <vt:lpstr>SHP.AUX_SYS.Fuels_And_Lubricants_Handling_And_Storage.SHIPFUELSYS.FPS\m\\MeOH</vt:lpstr>
      <vt:lpstr>SHP.AUX_SYS.Fuels_And_Lubricants_Handling_And_Storage.SHIPFUELSYS.FPS\m_tot\\Full_MeOH</vt:lpstr>
      <vt:lpstr>SHP.AUX_SYS.Fuels_And_Lubricants_Handling_And_Storage.SHIPFUELSYS.FPS\m_tot\\MeOH</vt:lpstr>
      <vt:lpstr>SHP.AUX_SYS.Fuels_And_Lubricants_Handling_And_Storage.SHIPFUELSYS.FPS\mass_margin\\Full_MeOH</vt:lpstr>
      <vt:lpstr>SHP.AUX_SYS.Fuels_And_Lubricants_Handling_And_Storage.SHIPFUELSYS.FPS\mass_margin\\MeOH</vt:lpstr>
      <vt:lpstr>SHP.AUX_SYS.Fuels_And_Lubricants_Handling_And_Storage.SHIPFUELSYS.FPS\MeOH</vt:lpstr>
      <vt:lpstr>SHP.AUX_SYS.Fuels_And_Lubricants_Handling_And_Storage.SHIPFUELSYS.FPS\n_items\\Full_MeOH</vt:lpstr>
      <vt:lpstr>SHP.AUX_SYS.Fuels_And_Lubricants_Handling_And_Storage.SHIPFUELSYS.FPS\n_items\\MeOH</vt:lpstr>
      <vt:lpstr>SHP.AUX_SYS.Fuels_And_Lubricants_Handling_And_Storage.SHIPFUELSYS.FPS\orientation.r11\\Full_MeOH</vt:lpstr>
      <vt:lpstr>SHP.AUX_SYS.Fuels_And_Lubricants_Handling_And_Storage.SHIPFUELSYS.FPS\orientation.r11\\MeOH</vt:lpstr>
      <vt:lpstr>SHP.AUX_SYS.Fuels_And_Lubricants_Handling_And_Storage.SHIPFUELSYS.FPS\orientation.r12\\Full_MeOH</vt:lpstr>
      <vt:lpstr>SHP.AUX_SYS.Fuels_And_Lubricants_Handling_And_Storage.SHIPFUELSYS.FPS\orientation.r12\\MeOH</vt:lpstr>
      <vt:lpstr>SHP.AUX_SYS.Fuels_And_Lubricants_Handling_And_Storage.SHIPFUELSYS.FPS\orientation.r13\\Full_MeOH</vt:lpstr>
      <vt:lpstr>SHP.AUX_SYS.Fuels_And_Lubricants_Handling_And_Storage.SHIPFUELSYS.FPS\orientation.r13\\MeOH</vt:lpstr>
      <vt:lpstr>SHP.AUX_SYS.Fuels_And_Lubricants_Handling_And_Storage.SHIPFUELSYS.FPS\orientation.r21\\Full_MeOH</vt:lpstr>
      <vt:lpstr>SHP.AUX_SYS.Fuels_And_Lubricants_Handling_And_Storage.SHIPFUELSYS.FPS\orientation.r21\\MeOH</vt:lpstr>
      <vt:lpstr>SHP.AUX_SYS.Fuels_And_Lubricants_Handling_And_Storage.SHIPFUELSYS.FPS\orientation.r22\\Full_MeOH</vt:lpstr>
      <vt:lpstr>SHP.AUX_SYS.Fuels_And_Lubricants_Handling_And_Storage.SHIPFUELSYS.FPS\orientation.r22\\MeOH</vt:lpstr>
      <vt:lpstr>SHP.AUX_SYS.Fuels_And_Lubricants_Handling_And_Storage.SHIPFUELSYS.FPS\orientation.r23\\Full_MeOH</vt:lpstr>
      <vt:lpstr>SHP.AUX_SYS.Fuels_And_Lubricants_Handling_And_Storage.SHIPFUELSYS.FPS\orientation.r23\\MeOH</vt:lpstr>
      <vt:lpstr>SHP.AUX_SYS.Fuels_And_Lubricants_Handling_And_Storage.SHIPFUELSYS.FPS\orientation.r31\\Full_MeOH</vt:lpstr>
      <vt:lpstr>SHP.AUX_SYS.Fuels_And_Lubricants_Handling_And_Storage.SHIPFUELSYS.FPS\orientation.r31\\MeOH</vt:lpstr>
      <vt:lpstr>SHP.AUX_SYS.Fuels_And_Lubricants_Handling_And_Storage.SHIPFUELSYS.FPS\orientation.r32\\Full_MeOH</vt:lpstr>
      <vt:lpstr>SHP.AUX_SYS.Fuels_And_Lubricants_Handling_And_Storage.SHIPFUELSYS.FPS\orientation.r32\\MeOH</vt:lpstr>
      <vt:lpstr>SHP.AUX_SYS.Fuels_And_Lubricants_Handling_And_Storage.SHIPFUELSYS.FPS\orientation.r33\\Full_MeOH</vt:lpstr>
      <vt:lpstr>SHP.AUX_SYS.Fuels_And_Lubricants_Handling_And_Storage.SHIPFUELSYS.FPS\orientation.r33\\MeOH</vt:lpstr>
      <vt:lpstr>SHP.AUX_SYS.Fuels_And_Lubricants_Handling_And_Storage.SHIPFUELSYS.FPS\wid_diameter\\Full_MeOH</vt:lpstr>
      <vt:lpstr>SHP.AUX_SYS.Fuels_And_Lubricants_Handling_And_Storage.SHIPFUELSYS.FPS\wid_diameter\\MeOH</vt:lpstr>
      <vt:lpstr>SHP.AUX_SYS.Fuels_And_Lubricants_Handling_And_Storage.SHIPFUELSYS.TANKCOMP04.MeOH\Coff_penal\\Full_MeOH</vt:lpstr>
      <vt:lpstr>SHP.AUX_SYS.Fuels_And_Lubricants_Handling_And_Storage.SHIPFUELSYS.TANKCOMP04.MeOH\Coff_penal\\MeOH</vt:lpstr>
      <vt:lpstr>SHP.AUX_SYS.Fuels_And_Lubricants_Handling_And_Storage.SHIPFUELSYS.TANKCOMP04.MeOH\Coff_V_penal\\Full_MeOH</vt:lpstr>
      <vt:lpstr>SHP.AUX_SYS.Fuels_And_Lubricants_Handling_And_Storage.SHIPFUELSYS.TANKCOMP04.MeOH\Coff_V_penal\\MeOH</vt:lpstr>
      <vt:lpstr>SHP.AUX_SYS.Fuels_And_Lubricants_Handling_And_Storage.SHIPFUELSYS.TANKCOMP04.MeOH\Full_MeOH</vt:lpstr>
      <vt:lpstr>SHP.AUX_SYS.Fuels_And_Lubricants_Handling_And_Storage.SHIPFUELSYS.TANKCOMP04.MeOH\MeOH</vt:lpstr>
      <vt:lpstr>SHP.AUX_SYS.Fuels_And_Lubricants_Handling_And_Storage.SHIPFUELSYS.TANKCOMP04.MeOH\n_items\\Full_MeOH</vt:lpstr>
      <vt:lpstr>SHP.AUX_SYS.Fuels_And_Lubricants_Handling_And_Storage.SHIPFUELSYS.TANKCOMP04.MeOH\n_items\\MeOH</vt:lpstr>
      <vt:lpstr>SHP.AUX_SYS.Fuels_And_Lubricants_Handling_And_Storage.SHIPFUELSYS.TANKCOMP04.MeOH\ρ\\Full_MeOH</vt:lpstr>
      <vt:lpstr>SHP.AUX_SYS.Fuels_And_Lubricants_Handling_And_Storage.SHIPFUELSYS.TANKCOMP04.MeOH\ρ\\MeOH</vt:lpstr>
      <vt:lpstr>SHP.AUX_SYS.Fuels_And_Lubricants_Handling_And_Storage.SHIPFUELSYS.TANKCOMP04.MGO\MGO</vt:lpstr>
      <vt:lpstr>SHP.AUX_SYS.Fuels_And_Lubricants_Handling_And_Storage.SHIPFUELSYS.TANKCOMP04.MGO\ρ\\MGO</vt:lpstr>
      <vt:lpstr>SHP.AUX_SYS.Fuels_And_Lubricants_Handling_And_Storage.SHIPFUELSYS.TANKCOMP04\CoG_x\\Full_MeOH</vt:lpstr>
      <vt:lpstr>SHP.AUX_SYS.Fuels_And_Lubricants_Handling_And_Storage.SHIPFUELSYS.TANKCOMP04\CoG_x\\MeOH</vt:lpstr>
      <vt:lpstr>SHP.AUX_SYS.Fuels_And_Lubricants_Handling_And_Storage.SHIPFUELSYS.TANKCOMP04\CoG_x\\MGO</vt:lpstr>
      <vt:lpstr>SHP.AUX_SYS.Fuels_And_Lubricants_Handling_And_Storage.SHIPFUELSYS.TANKCOMP04\CoG_y\\Full_MeOH</vt:lpstr>
      <vt:lpstr>SHP.AUX_SYS.Fuels_And_Lubricants_Handling_And_Storage.SHIPFUELSYS.TANKCOMP04\CoG_y\\MeOH</vt:lpstr>
      <vt:lpstr>SHP.AUX_SYS.Fuels_And_Lubricants_Handling_And_Storage.SHIPFUELSYS.TANKCOMP04\CoG_y\\MGO</vt:lpstr>
      <vt:lpstr>SHP.AUX_SYS.Fuels_And_Lubricants_Handling_And_Storage.SHIPFUELSYS.TANKCOMP04\CoG_z\\Full_MeOH</vt:lpstr>
      <vt:lpstr>SHP.AUX_SYS.Fuels_And_Lubricants_Handling_And_Storage.SHIPFUELSYS.TANKCOMP04\CoG_z\\MeOH</vt:lpstr>
      <vt:lpstr>SHP.AUX_SYS.Fuels_And_Lubricants_Handling_And_Storage.SHIPFUELSYS.TANKCOMP04\CoG_z\\MGO</vt:lpstr>
      <vt:lpstr>SHP.AUX_SYS.Fuels_And_Lubricants_Handling_And_Storage.SHIPFUELSYS.TANKCOMP04\CoG_Z_fuel\\Full_MeOH</vt:lpstr>
      <vt:lpstr>SHP.AUX_SYS.Fuels_And_Lubricants_Handling_And_Storage.SHIPFUELSYS.TANKCOMP04\CoG_Z_fuel\\MeOH</vt:lpstr>
      <vt:lpstr>SHP.AUX_SYS.Fuels_And_Lubricants_Handling_And_Storage.SHIPFUELSYS.TANKCOMP04\CoG_Z_fuel\\MGO</vt:lpstr>
      <vt:lpstr>SHP.AUX_SYS.Fuels_And_Lubricants_Handling_And_Storage.SHIPFUELSYS.TANKCOMP04\color\\Full_MeOH</vt:lpstr>
      <vt:lpstr>SHP.AUX_SYS.Fuels_And_Lubricants_Handling_And_Storage.SHIPFUELSYS.TANKCOMP04\color\\MeOH</vt:lpstr>
      <vt:lpstr>SHP.AUX_SYS.Fuels_And_Lubricants_Handling_And_Storage.SHIPFUELSYS.TANKCOMP04\color\\MGO</vt:lpstr>
      <vt:lpstr>SHP.AUX_SYS.Fuels_And_Lubricants_Handling_And_Storage.SHIPFUELSYS.TANKCOMP04\coord.x\\Full_MeOH</vt:lpstr>
      <vt:lpstr>SHP.AUX_SYS.Fuels_And_Lubricants_Handling_And_Storage.SHIPFUELSYS.TANKCOMP04\coord.x\\MeOH</vt:lpstr>
      <vt:lpstr>SHP.AUX_SYS.Fuels_And_Lubricants_Handling_And_Storage.SHIPFUELSYS.TANKCOMP04\coord.x\\MGO</vt:lpstr>
      <vt:lpstr>SHP.AUX_SYS.Fuels_And_Lubricants_Handling_And_Storage.SHIPFUELSYS.TANKCOMP04\coord.y\\Full_MeOH</vt:lpstr>
      <vt:lpstr>SHP.AUX_SYS.Fuels_And_Lubricants_Handling_And_Storage.SHIPFUELSYS.TANKCOMP04\coord.y\\MeOH</vt:lpstr>
      <vt:lpstr>SHP.AUX_SYS.Fuels_And_Lubricants_Handling_And_Storage.SHIPFUELSYS.TANKCOMP04\coord.y\\MGO</vt:lpstr>
      <vt:lpstr>SHP.AUX_SYS.Fuels_And_Lubricants_Handling_And_Storage.SHIPFUELSYS.TANKCOMP04\coord.z\\Full_MeOH</vt:lpstr>
      <vt:lpstr>SHP.AUX_SYS.Fuels_And_Lubricants_Handling_And_Storage.SHIPFUELSYS.TANKCOMP04\coord.z\\MeOH</vt:lpstr>
      <vt:lpstr>SHP.AUX_SYS.Fuels_And_Lubricants_Handling_And_Storage.SHIPFUELSYS.TANKCOMP04\coord.z\\MGO</vt:lpstr>
      <vt:lpstr>SHP.AUX_SYS.Fuels_And_Lubricants_Handling_And_Storage.SHIPFUELSYS.TANKCOMP04\Full_MeOH</vt:lpstr>
      <vt:lpstr>SHP.AUX_SYS.Fuels_And_Lubricants_Handling_And_Storage.SHIPFUELSYS.TANKCOMP04\h\\Full_MeOH</vt:lpstr>
      <vt:lpstr>SHP.AUX_SYS.Fuels_And_Lubricants_Handling_And_Storage.SHIPFUELSYS.TANKCOMP04\h\\MeOH</vt:lpstr>
      <vt:lpstr>SHP.AUX_SYS.Fuels_And_Lubricants_Handling_And_Storage.SHIPFUELSYS.TANKCOMP04\h\\MGO</vt:lpstr>
      <vt:lpstr>SHP.AUX_SYS.Fuels_And_Lubricants_Handling_And_Storage.SHIPFUELSYS.TANKCOMP04\kind\\Full_MeOH</vt:lpstr>
      <vt:lpstr>SHP.AUX_SYS.Fuels_And_Lubricants_Handling_And_Storage.SHIPFUELSYS.TANKCOMP04\kind\\MeOH</vt:lpstr>
      <vt:lpstr>SHP.AUX_SYS.Fuels_And_Lubricants_Handling_And_Storage.SHIPFUELSYS.TANKCOMP04\kind\\MGO</vt:lpstr>
      <vt:lpstr>SHP.AUX_SYS.Fuels_And_Lubricants_Handling_And_Storage.SHIPFUELSYS.TANKCOMP04\l\\Full_MeOH</vt:lpstr>
      <vt:lpstr>SHP.AUX_SYS.Fuels_And_Lubricants_Handling_And_Storage.SHIPFUELSYS.TANKCOMP04\l\\MeOH</vt:lpstr>
      <vt:lpstr>SHP.AUX_SYS.Fuels_And_Lubricants_Handling_And_Storage.SHIPFUELSYS.TANKCOMP04\l\\MGO</vt:lpstr>
      <vt:lpstr>SHP.AUX_SYS.Fuels_And_Lubricants_Handling_And_Storage.SHIPFUELSYS.TANKCOMP04\m\\Full_MeOH</vt:lpstr>
      <vt:lpstr>SHP.AUX_SYS.Fuels_And_Lubricants_Handling_And_Storage.SHIPFUELSYS.TANKCOMP04\m\\MeOH</vt:lpstr>
      <vt:lpstr>SHP.AUX_SYS.Fuels_And_Lubricants_Handling_And_Storage.SHIPFUELSYS.TANKCOMP04\m\\MGO</vt:lpstr>
      <vt:lpstr>SHP.AUX_SYS.Fuels_And_Lubricants_Handling_And_Storage.SHIPFUELSYS.TANKCOMP04\m_tot\\Full_MeOH</vt:lpstr>
      <vt:lpstr>SHP.AUX_SYS.Fuels_And_Lubricants_Handling_And_Storage.SHIPFUELSYS.TANKCOMP04\m_tot\\MeOH</vt:lpstr>
      <vt:lpstr>SHP.AUX_SYS.Fuels_And_Lubricants_Handling_And_Storage.SHIPFUELSYS.TANKCOMP04\m_tot\\MGO</vt:lpstr>
      <vt:lpstr>SHP.AUX_SYS.Fuels_And_Lubricants_Handling_And_Storage.SHIPFUELSYS.TANKCOMP04\mass_margin\\Full_MeOH</vt:lpstr>
      <vt:lpstr>SHP.AUX_SYS.Fuels_And_Lubricants_Handling_And_Storage.SHIPFUELSYS.TANKCOMP04\mass_margin\\MeOH</vt:lpstr>
      <vt:lpstr>SHP.AUX_SYS.Fuels_And_Lubricants_Handling_And_Storage.SHIPFUELSYS.TANKCOMP04\mass_margin\\MGO</vt:lpstr>
      <vt:lpstr>SHP.AUX_SYS.Fuels_And_Lubricants_Handling_And_Storage.SHIPFUELSYS.TANKCOMP04\MeOH</vt:lpstr>
      <vt:lpstr>SHP.AUX_SYS.Fuels_And_Lubricants_Handling_And_Storage.SHIPFUELSYS.TANKCOMP04\MGO</vt:lpstr>
      <vt:lpstr>SHP.AUX_SYS.Fuels_And_Lubricants_Handling_And_Storage.SHIPFUELSYS.TANKCOMP04\orientation.r11\\Full_MeOH</vt:lpstr>
      <vt:lpstr>SHP.AUX_SYS.Fuels_And_Lubricants_Handling_And_Storage.SHIPFUELSYS.TANKCOMP04\orientation.r11\\MeOH</vt:lpstr>
      <vt:lpstr>SHP.AUX_SYS.Fuels_And_Lubricants_Handling_And_Storage.SHIPFUELSYS.TANKCOMP04\orientation.r11\\MGO</vt:lpstr>
      <vt:lpstr>SHP.AUX_SYS.Fuels_And_Lubricants_Handling_And_Storage.SHIPFUELSYS.TANKCOMP04\orientation.r12\\Full_MeOH</vt:lpstr>
      <vt:lpstr>SHP.AUX_SYS.Fuels_And_Lubricants_Handling_And_Storage.SHIPFUELSYS.TANKCOMP04\orientation.r12\\MeOH</vt:lpstr>
      <vt:lpstr>SHP.AUX_SYS.Fuels_And_Lubricants_Handling_And_Storage.SHIPFUELSYS.TANKCOMP04\orientation.r12\\MGO</vt:lpstr>
      <vt:lpstr>SHP.AUX_SYS.Fuels_And_Lubricants_Handling_And_Storage.SHIPFUELSYS.TANKCOMP04\orientation.r13\\Full_MeOH</vt:lpstr>
      <vt:lpstr>SHP.AUX_SYS.Fuels_And_Lubricants_Handling_And_Storage.SHIPFUELSYS.TANKCOMP04\orientation.r13\\MeOH</vt:lpstr>
      <vt:lpstr>SHP.AUX_SYS.Fuels_And_Lubricants_Handling_And_Storage.SHIPFUELSYS.TANKCOMP04\orientation.r13\\MGO</vt:lpstr>
      <vt:lpstr>SHP.AUX_SYS.Fuels_And_Lubricants_Handling_And_Storage.SHIPFUELSYS.TANKCOMP04\orientation.r21\\Full_MeOH</vt:lpstr>
      <vt:lpstr>SHP.AUX_SYS.Fuels_And_Lubricants_Handling_And_Storage.SHIPFUELSYS.TANKCOMP04\orientation.r21\\MeOH</vt:lpstr>
      <vt:lpstr>SHP.AUX_SYS.Fuels_And_Lubricants_Handling_And_Storage.SHIPFUELSYS.TANKCOMP04\orientation.r21\\MGO</vt:lpstr>
      <vt:lpstr>SHP.AUX_SYS.Fuels_And_Lubricants_Handling_And_Storage.SHIPFUELSYS.TANKCOMP04\orientation.r22\\Full_MeOH</vt:lpstr>
      <vt:lpstr>SHP.AUX_SYS.Fuels_And_Lubricants_Handling_And_Storage.SHIPFUELSYS.TANKCOMP04\orientation.r22\\MeOH</vt:lpstr>
      <vt:lpstr>SHP.AUX_SYS.Fuels_And_Lubricants_Handling_And_Storage.SHIPFUELSYS.TANKCOMP04\orientation.r22\\MGO</vt:lpstr>
      <vt:lpstr>SHP.AUX_SYS.Fuels_And_Lubricants_Handling_And_Storage.SHIPFUELSYS.TANKCOMP04\orientation.r23\\Full_MeOH</vt:lpstr>
      <vt:lpstr>SHP.AUX_SYS.Fuels_And_Lubricants_Handling_And_Storage.SHIPFUELSYS.TANKCOMP04\orientation.r23\\MeOH</vt:lpstr>
      <vt:lpstr>SHP.AUX_SYS.Fuels_And_Lubricants_Handling_And_Storage.SHIPFUELSYS.TANKCOMP04\orientation.r23\\MGO</vt:lpstr>
      <vt:lpstr>SHP.AUX_SYS.Fuels_And_Lubricants_Handling_And_Storage.SHIPFUELSYS.TANKCOMP04\orientation.r31\\Full_MeOH</vt:lpstr>
      <vt:lpstr>SHP.AUX_SYS.Fuels_And_Lubricants_Handling_And_Storage.SHIPFUELSYS.TANKCOMP04\orientation.r31\\MeOH</vt:lpstr>
      <vt:lpstr>SHP.AUX_SYS.Fuels_And_Lubricants_Handling_And_Storage.SHIPFUELSYS.TANKCOMP04\orientation.r31\\MGO</vt:lpstr>
      <vt:lpstr>SHP.AUX_SYS.Fuels_And_Lubricants_Handling_And_Storage.SHIPFUELSYS.TANKCOMP04\orientation.r32\\Full_MeOH</vt:lpstr>
      <vt:lpstr>SHP.AUX_SYS.Fuels_And_Lubricants_Handling_And_Storage.SHIPFUELSYS.TANKCOMP04\orientation.r32\\MeOH</vt:lpstr>
      <vt:lpstr>SHP.AUX_SYS.Fuels_And_Lubricants_Handling_And_Storage.SHIPFUELSYS.TANKCOMP04\orientation.r32\\MGO</vt:lpstr>
      <vt:lpstr>SHP.AUX_SYS.Fuels_And_Lubricants_Handling_And_Storage.SHIPFUELSYS.TANKCOMP04\orientation.r33\\Full_MeOH</vt:lpstr>
      <vt:lpstr>SHP.AUX_SYS.Fuels_And_Lubricants_Handling_And_Storage.SHIPFUELSYS.TANKCOMP04\orientation.r33\\MeOH</vt:lpstr>
      <vt:lpstr>SHP.AUX_SYS.Fuels_And_Lubricants_Handling_And_Storage.SHIPFUELSYS.TANKCOMP04\orientation.r33\\MGO</vt:lpstr>
      <vt:lpstr>SHP.AUX_SYS.Fuels_And_Lubricants_Handling_And_Storage.SHIPFUELSYS.TANKCOMP04\V\\Full_MeOH</vt:lpstr>
      <vt:lpstr>SHP.AUX_SYS.Fuels_And_Lubricants_Handling_And_Storage.SHIPFUELSYS.TANKCOMP04\V\\MeOH</vt:lpstr>
      <vt:lpstr>SHP.AUX_SYS.Fuels_And_Lubricants_Handling_And_Storage.SHIPFUELSYS.TANKCOMP04\V\\MGO</vt:lpstr>
      <vt:lpstr>SHP.AUX_SYS.Fuels_And_Lubricants_Handling_And_Storage.SHIPFUELSYS.TANKCOMP04\wid_diameter\\Full_MeOH</vt:lpstr>
      <vt:lpstr>SHP.AUX_SYS.Fuels_And_Lubricants_Handling_And_Storage.SHIPFUELSYS.TANKCOMP04\wid_diameter\\MeOH</vt:lpstr>
      <vt:lpstr>SHP.AUX_SYS.Fuels_And_Lubricants_Handling_And_Storage.SHIPFUELSYS.TANKCOMP04\wid_diameter\\MGO</vt:lpstr>
      <vt:lpstr>SHP.AUX_SYS.Fuels_And_Lubricants_Handling_And_Storage.SHIPFUELSYS.TANKCOMP05.MeOH\Coff_penal\\Full_MeOH</vt:lpstr>
      <vt:lpstr>SHP.AUX_SYS.Fuels_And_Lubricants_Handling_And_Storage.SHIPFUELSYS.TANKCOMP05.MeOH\Coff_penal\\MeOH</vt:lpstr>
      <vt:lpstr>SHP.AUX_SYS.Fuels_And_Lubricants_Handling_And_Storage.SHIPFUELSYS.TANKCOMP05.MeOH\Coff_V_penal\\Full_MeOH</vt:lpstr>
      <vt:lpstr>SHP.AUX_SYS.Fuels_And_Lubricants_Handling_And_Storage.SHIPFUELSYS.TANKCOMP05.MeOH\Coff_V_penal\\MeOH</vt:lpstr>
      <vt:lpstr>SHP.AUX_SYS.Fuels_And_Lubricants_Handling_And_Storage.SHIPFUELSYS.TANKCOMP05.MeOH\Full_MeOH</vt:lpstr>
      <vt:lpstr>SHP.AUX_SYS.Fuels_And_Lubricants_Handling_And_Storage.SHIPFUELSYS.TANKCOMP05.MeOH\MeOH</vt:lpstr>
      <vt:lpstr>SHP.AUX_SYS.Fuels_And_Lubricants_Handling_And_Storage.SHIPFUELSYS.TANKCOMP05.MeOH\n_items\\Full_MeOH</vt:lpstr>
      <vt:lpstr>SHP.AUX_SYS.Fuels_And_Lubricants_Handling_And_Storage.SHIPFUELSYS.TANKCOMP05.MeOH\n_items\\MeOH</vt:lpstr>
      <vt:lpstr>SHP.AUX_SYS.Fuels_And_Lubricants_Handling_And_Storage.SHIPFUELSYS.TANKCOMP05.MeOH\ρ\\Full_MeOH</vt:lpstr>
      <vt:lpstr>SHP.AUX_SYS.Fuels_And_Lubricants_Handling_And_Storage.SHIPFUELSYS.TANKCOMP05.MeOH\ρ\\MeOH</vt:lpstr>
      <vt:lpstr>SHP.AUX_SYS.Fuels_And_Lubricants_Handling_And_Storage.SHIPFUELSYS.TANKCOMP05.MGO\MGO</vt:lpstr>
      <vt:lpstr>SHP.AUX_SYS.Fuels_And_Lubricants_Handling_And_Storage.SHIPFUELSYS.TANKCOMP05.MGO\ρ\\MGO</vt:lpstr>
      <vt:lpstr>SHP.AUX_SYS.Fuels_And_Lubricants_Handling_And_Storage.SHIPFUELSYS.TANKCOMP05\CoG_x\\Full_MeOH</vt:lpstr>
      <vt:lpstr>SHP.AUX_SYS.Fuels_And_Lubricants_Handling_And_Storage.SHIPFUELSYS.TANKCOMP05\CoG_x\\MeOH</vt:lpstr>
      <vt:lpstr>SHP.AUX_SYS.Fuels_And_Lubricants_Handling_And_Storage.SHIPFUELSYS.TANKCOMP05\CoG_x\\MGO</vt:lpstr>
      <vt:lpstr>SHP.AUX_SYS.Fuels_And_Lubricants_Handling_And_Storage.SHIPFUELSYS.TANKCOMP05\CoG_y\\Full_MeOH</vt:lpstr>
      <vt:lpstr>SHP.AUX_SYS.Fuels_And_Lubricants_Handling_And_Storage.SHIPFUELSYS.TANKCOMP05\CoG_y\\MeOH</vt:lpstr>
      <vt:lpstr>SHP.AUX_SYS.Fuels_And_Lubricants_Handling_And_Storage.SHIPFUELSYS.TANKCOMP05\CoG_y\\MGO</vt:lpstr>
      <vt:lpstr>SHP.AUX_SYS.Fuels_And_Lubricants_Handling_And_Storage.SHIPFUELSYS.TANKCOMP05\CoG_z\\Full_MeOH</vt:lpstr>
      <vt:lpstr>SHP.AUX_SYS.Fuels_And_Lubricants_Handling_And_Storage.SHIPFUELSYS.TANKCOMP05\CoG_z\\MeOH</vt:lpstr>
      <vt:lpstr>SHP.AUX_SYS.Fuels_And_Lubricants_Handling_And_Storage.SHIPFUELSYS.TANKCOMP05\CoG_z\\MGO</vt:lpstr>
      <vt:lpstr>SHP.AUX_SYS.Fuels_And_Lubricants_Handling_And_Storage.SHIPFUELSYS.TANKCOMP05\CoG_Z_fuel\\Full_MeOH</vt:lpstr>
      <vt:lpstr>SHP.AUX_SYS.Fuels_And_Lubricants_Handling_And_Storage.SHIPFUELSYS.TANKCOMP05\CoG_Z_fuel\\MeOH</vt:lpstr>
      <vt:lpstr>SHP.AUX_SYS.Fuels_And_Lubricants_Handling_And_Storage.SHIPFUELSYS.TANKCOMP05\CoG_Z_fuel\\MGO</vt:lpstr>
      <vt:lpstr>SHP.AUX_SYS.Fuels_And_Lubricants_Handling_And_Storage.SHIPFUELSYS.TANKCOMP05\color\\Full_MeOH</vt:lpstr>
      <vt:lpstr>SHP.AUX_SYS.Fuels_And_Lubricants_Handling_And_Storage.SHIPFUELSYS.TANKCOMP05\color\\MeOH</vt:lpstr>
      <vt:lpstr>SHP.AUX_SYS.Fuels_And_Lubricants_Handling_And_Storage.SHIPFUELSYS.TANKCOMP05\color\\MGO</vt:lpstr>
      <vt:lpstr>SHP.AUX_SYS.Fuels_And_Lubricants_Handling_And_Storage.SHIPFUELSYS.TANKCOMP05\coord.x\\Full_MeOH</vt:lpstr>
      <vt:lpstr>SHP.AUX_SYS.Fuels_And_Lubricants_Handling_And_Storage.SHIPFUELSYS.TANKCOMP05\coord.x\\MeOH</vt:lpstr>
      <vt:lpstr>SHP.AUX_SYS.Fuels_And_Lubricants_Handling_And_Storage.SHIPFUELSYS.TANKCOMP05\coord.x\\MGO</vt:lpstr>
      <vt:lpstr>SHP.AUX_SYS.Fuels_And_Lubricants_Handling_And_Storage.SHIPFUELSYS.TANKCOMP05\coord.y\\Full_MeOH</vt:lpstr>
      <vt:lpstr>SHP.AUX_SYS.Fuels_And_Lubricants_Handling_And_Storage.SHIPFUELSYS.TANKCOMP05\coord.y\\MeOH</vt:lpstr>
      <vt:lpstr>SHP.AUX_SYS.Fuels_And_Lubricants_Handling_And_Storage.SHIPFUELSYS.TANKCOMP05\coord.y\\MGO</vt:lpstr>
      <vt:lpstr>SHP.AUX_SYS.Fuels_And_Lubricants_Handling_And_Storage.SHIPFUELSYS.TANKCOMP05\coord.z\\Full_MeOH</vt:lpstr>
      <vt:lpstr>SHP.AUX_SYS.Fuels_And_Lubricants_Handling_And_Storage.SHIPFUELSYS.TANKCOMP05\coord.z\\MeOH</vt:lpstr>
      <vt:lpstr>SHP.AUX_SYS.Fuels_And_Lubricants_Handling_And_Storage.SHIPFUELSYS.TANKCOMP05\coord.z\\MGO</vt:lpstr>
      <vt:lpstr>SHP.AUX_SYS.Fuels_And_Lubricants_Handling_And_Storage.SHIPFUELSYS.TANKCOMP05\Full_MeOH</vt:lpstr>
      <vt:lpstr>SHP.AUX_SYS.Fuels_And_Lubricants_Handling_And_Storage.SHIPFUELSYS.TANKCOMP05\h\\Full_MeOH</vt:lpstr>
      <vt:lpstr>SHP.AUX_SYS.Fuels_And_Lubricants_Handling_And_Storage.SHIPFUELSYS.TANKCOMP05\h\\MeOH</vt:lpstr>
      <vt:lpstr>SHP.AUX_SYS.Fuels_And_Lubricants_Handling_And_Storage.SHIPFUELSYS.TANKCOMP05\h\\MGO</vt:lpstr>
      <vt:lpstr>SHP.AUX_SYS.Fuels_And_Lubricants_Handling_And_Storage.SHIPFUELSYS.TANKCOMP05\kind\\Full_MeOH</vt:lpstr>
      <vt:lpstr>SHP.AUX_SYS.Fuels_And_Lubricants_Handling_And_Storage.SHIPFUELSYS.TANKCOMP05\kind\\MeOH</vt:lpstr>
      <vt:lpstr>SHP.AUX_SYS.Fuels_And_Lubricants_Handling_And_Storage.SHIPFUELSYS.TANKCOMP05\kind\\MGO</vt:lpstr>
      <vt:lpstr>SHP.AUX_SYS.Fuels_And_Lubricants_Handling_And_Storage.SHIPFUELSYS.TANKCOMP05\l\\Full_MeOH</vt:lpstr>
      <vt:lpstr>SHP.AUX_SYS.Fuels_And_Lubricants_Handling_And_Storage.SHIPFUELSYS.TANKCOMP05\l\\MeOH</vt:lpstr>
      <vt:lpstr>SHP.AUX_SYS.Fuels_And_Lubricants_Handling_And_Storage.SHIPFUELSYS.TANKCOMP05\l\\MGO</vt:lpstr>
      <vt:lpstr>SHP.AUX_SYS.Fuels_And_Lubricants_Handling_And_Storage.SHIPFUELSYS.TANKCOMP05\m\\Full_MeOH</vt:lpstr>
      <vt:lpstr>SHP.AUX_SYS.Fuels_And_Lubricants_Handling_And_Storage.SHIPFUELSYS.TANKCOMP05\m\\MeOH</vt:lpstr>
      <vt:lpstr>SHP.AUX_SYS.Fuels_And_Lubricants_Handling_And_Storage.SHIPFUELSYS.TANKCOMP05\m\\MGO</vt:lpstr>
      <vt:lpstr>SHP.AUX_SYS.Fuels_And_Lubricants_Handling_And_Storage.SHIPFUELSYS.TANKCOMP05\m_tot\\Full_MeOH</vt:lpstr>
      <vt:lpstr>SHP.AUX_SYS.Fuels_And_Lubricants_Handling_And_Storage.SHIPFUELSYS.TANKCOMP05\m_tot\\MeOH</vt:lpstr>
      <vt:lpstr>SHP.AUX_SYS.Fuels_And_Lubricants_Handling_And_Storage.SHIPFUELSYS.TANKCOMP05\m_tot\\MGO</vt:lpstr>
      <vt:lpstr>SHP.AUX_SYS.Fuels_And_Lubricants_Handling_And_Storage.SHIPFUELSYS.TANKCOMP05\mass_margin\\Full_MeOH</vt:lpstr>
      <vt:lpstr>SHP.AUX_SYS.Fuels_And_Lubricants_Handling_And_Storage.SHIPFUELSYS.TANKCOMP05\mass_margin\\MeOH</vt:lpstr>
      <vt:lpstr>SHP.AUX_SYS.Fuels_And_Lubricants_Handling_And_Storage.SHIPFUELSYS.TANKCOMP05\mass_margin\\MGO</vt:lpstr>
      <vt:lpstr>SHP.AUX_SYS.Fuels_And_Lubricants_Handling_And_Storage.SHIPFUELSYS.TANKCOMP05\MeOH</vt:lpstr>
      <vt:lpstr>SHP.AUX_SYS.Fuels_And_Lubricants_Handling_And_Storage.SHIPFUELSYS.TANKCOMP05\MGO</vt:lpstr>
      <vt:lpstr>SHP.AUX_SYS.Fuels_And_Lubricants_Handling_And_Storage.SHIPFUELSYS.TANKCOMP05\orientation.r11\\Full_MeOH</vt:lpstr>
      <vt:lpstr>SHP.AUX_SYS.Fuels_And_Lubricants_Handling_And_Storage.SHIPFUELSYS.TANKCOMP05\orientation.r11\\MeOH</vt:lpstr>
      <vt:lpstr>SHP.AUX_SYS.Fuels_And_Lubricants_Handling_And_Storage.SHIPFUELSYS.TANKCOMP05\orientation.r11\\MGO</vt:lpstr>
      <vt:lpstr>SHP.AUX_SYS.Fuels_And_Lubricants_Handling_And_Storage.SHIPFUELSYS.TANKCOMP05\orientation.r12\\Full_MeOH</vt:lpstr>
      <vt:lpstr>SHP.AUX_SYS.Fuels_And_Lubricants_Handling_And_Storage.SHIPFUELSYS.TANKCOMP05\orientation.r12\\MeOH</vt:lpstr>
      <vt:lpstr>SHP.AUX_SYS.Fuels_And_Lubricants_Handling_And_Storage.SHIPFUELSYS.TANKCOMP05\orientation.r12\\MGO</vt:lpstr>
      <vt:lpstr>SHP.AUX_SYS.Fuels_And_Lubricants_Handling_And_Storage.SHIPFUELSYS.TANKCOMP05\orientation.r13\\Full_MeOH</vt:lpstr>
      <vt:lpstr>SHP.AUX_SYS.Fuels_And_Lubricants_Handling_And_Storage.SHIPFUELSYS.TANKCOMP05\orientation.r13\\MeOH</vt:lpstr>
      <vt:lpstr>SHP.AUX_SYS.Fuels_And_Lubricants_Handling_And_Storage.SHIPFUELSYS.TANKCOMP05\orientation.r13\\MGO</vt:lpstr>
      <vt:lpstr>SHP.AUX_SYS.Fuels_And_Lubricants_Handling_And_Storage.SHIPFUELSYS.TANKCOMP05\orientation.r21\\Full_MeOH</vt:lpstr>
      <vt:lpstr>SHP.AUX_SYS.Fuels_And_Lubricants_Handling_And_Storage.SHIPFUELSYS.TANKCOMP05\orientation.r21\\MeOH</vt:lpstr>
      <vt:lpstr>SHP.AUX_SYS.Fuels_And_Lubricants_Handling_And_Storage.SHIPFUELSYS.TANKCOMP05\orientation.r21\\MGO</vt:lpstr>
      <vt:lpstr>SHP.AUX_SYS.Fuels_And_Lubricants_Handling_And_Storage.SHIPFUELSYS.TANKCOMP05\orientation.r22\\Full_MeOH</vt:lpstr>
      <vt:lpstr>SHP.AUX_SYS.Fuels_And_Lubricants_Handling_And_Storage.SHIPFUELSYS.TANKCOMP05\orientation.r22\\MeOH</vt:lpstr>
      <vt:lpstr>SHP.AUX_SYS.Fuels_And_Lubricants_Handling_And_Storage.SHIPFUELSYS.TANKCOMP05\orientation.r22\\MGO</vt:lpstr>
      <vt:lpstr>SHP.AUX_SYS.Fuels_And_Lubricants_Handling_And_Storage.SHIPFUELSYS.TANKCOMP05\orientation.r23\\Full_MeOH</vt:lpstr>
      <vt:lpstr>SHP.AUX_SYS.Fuels_And_Lubricants_Handling_And_Storage.SHIPFUELSYS.TANKCOMP05\orientation.r23\\MeOH</vt:lpstr>
      <vt:lpstr>SHP.AUX_SYS.Fuels_And_Lubricants_Handling_And_Storage.SHIPFUELSYS.TANKCOMP05\orientation.r23\\MGO</vt:lpstr>
      <vt:lpstr>SHP.AUX_SYS.Fuels_And_Lubricants_Handling_And_Storage.SHIPFUELSYS.TANKCOMP05\orientation.r31\\Full_MeOH</vt:lpstr>
      <vt:lpstr>SHP.AUX_SYS.Fuels_And_Lubricants_Handling_And_Storage.SHIPFUELSYS.TANKCOMP05\orientation.r31\\MeOH</vt:lpstr>
      <vt:lpstr>SHP.AUX_SYS.Fuels_And_Lubricants_Handling_And_Storage.SHIPFUELSYS.TANKCOMP05\orientation.r31\\MGO</vt:lpstr>
      <vt:lpstr>SHP.AUX_SYS.Fuels_And_Lubricants_Handling_And_Storage.SHIPFUELSYS.TANKCOMP05\orientation.r32\\Full_MeOH</vt:lpstr>
      <vt:lpstr>SHP.AUX_SYS.Fuels_And_Lubricants_Handling_And_Storage.SHIPFUELSYS.TANKCOMP05\orientation.r32\\MeOH</vt:lpstr>
      <vt:lpstr>SHP.AUX_SYS.Fuels_And_Lubricants_Handling_And_Storage.SHIPFUELSYS.TANKCOMP05\orientation.r32\\MGO</vt:lpstr>
      <vt:lpstr>SHP.AUX_SYS.Fuels_And_Lubricants_Handling_And_Storage.SHIPFUELSYS.TANKCOMP05\orientation.r33\\Full_MeOH</vt:lpstr>
      <vt:lpstr>SHP.AUX_SYS.Fuels_And_Lubricants_Handling_And_Storage.SHIPFUELSYS.TANKCOMP05\orientation.r33\\MeOH</vt:lpstr>
      <vt:lpstr>SHP.AUX_SYS.Fuels_And_Lubricants_Handling_And_Storage.SHIPFUELSYS.TANKCOMP05\orientation.r33\\MGO</vt:lpstr>
      <vt:lpstr>SHP.AUX_SYS.Fuels_And_Lubricants_Handling_And_Storage.SHIPFUELSYS.TANKCOMP05\V\\Full_MeOH</vt:lpstr>
      <vt:lpstr>SHP.AUX_SYS.Fuels_And_Lubricants_Handling_And_Storage.SHIPFUELSYS.TANKCOMP05\V\\MeOH</vt:lpstr>
      <vt:lpstr>SHP.AUX_SYS.Fuels_And_Lubricants_Handling_And_Storage.SHIPFUELSYS.TANKCOMP05\V\\MGO</vt:lpstr>
      <vt:lpstr>SHP.AUX_SYS.Fuels_And_Lubricants_Handling_And_Storage.SHIPFUELSYS.TANKCOMP05\wid_diameter\\Full_MeOH</vt:lpstr>
      <vt:lpstr>SHP.AUX_SYS.Fuels_And_Lubricants_Handling_And_Storage.SHIPFUELSYS.TANKCOMP05\wid_diameter\\MeOH</vt:lpstr>
      <vt:lpstr>SHP.AUX_SYS.Fuels_And_Lubricants_Handling_And_Storage.SHIPFUELSYS.TANKCOMP05\wid_diameter\\MGO</vt:lpstr>
      <vt:lpstr>SHP.AUX_SYS.Fuels_And_Lubricants_Handling_And_Storage.SHIPFUELSYS.TANKCOMP09.MeOH\Coff_penal\\Full_MeOH</vt:lpstr>
      <vt:lpstr>SHP.AUX_SYS.Fuels_And_Lubricants_Handling_And_Storage.SHIPFUELSYS.TANKCOMP09.MeOH\Coff_penal\\MeOH</vt:lpstr>
      <vt:lpstr>SHP.AUX_SYS.Fuels_And_Lubricants_Handling_And_Storage.SHIPFUELSYS.TANKCOMP09.MeOH\Coff_V_penal\\Full_MeOH</vt:lpstr>
      <vt:lpstr>SHP.AUX_SYS.Fuels_And_Lubricants_Handling_And_Storage.SHIPFUELSYS.TANKCOMP09.MeOH\Coff_V_penal\\MeOH</vt:lpstr>
      <vt:lpstr>SHP.AUX_SYS.Fuels_And_Lubricants_Handling_And_Storage.SHIPFUELSYS.TANKCOMP09.MeOH\Full_MeOH</vt:lpstr>
      <vt:lpstr>SHP.AUX_SYS.Fuels_And_Lubricants_Handling_And_Storage.SHIPFUELSYS.TANKCOMP09.MeOH\MeOH</vt:lpstr>
      <vt:lpstr>SHP.AUX_SYS.Fuels_And_Lubricants_Handling_And_Storage.SHIPFUELSYS.TANKCOMP09.MeOH\n_items\\Full_MeOH</vt:lpstr>
      <vt:lpstr>SHP.AUX_SYS.Fuels_And_Lubricants_Handling_And_Storage.SHIPFUELSYS.TANKCOMP09.MeOH\n_items\\MeOH</vt:lpstr>
      <vt:lpstr>SHP.AUX_SYS.Fuels_And_Lubricants_Handling_And_Storage.SHIPFUELSYS.TANKCOMP09.MeOH\ρ\\Full_MeOH</vt:lpstr>
      <vt:lpstr>SHP.AUX_SYS.Fuels_And_Lubricants_Handling_And_Storage.SHIPFUELSYS.TANKCOMP09.MeOH\ρ\\MeOH</vt:lpstr>
      <vt:lpstr>SHP.AUX_SYS.Fuels_And_Lubricants_Handling_And_Storage.SHIPFUELSYS.TANKCOMP09\CoG_x\\Full_MeOH</vt:lpstr>
      <vt:lpstr>SHP.AUX_SYS.Fuels_And_Lubricants_Handling_And_Storage.SHIPFUELSYS.TANKCOMP09\CoG_x\\MeOH</vt:lpstr>
      <vt:lpstr>SHP.AUX_SYS.Fuels_And_Lubricants_Handling_And_Storage.SHIPFUELSYS.TANKCOMP09\CoG_x\\MGO</vt:lpstr>
      <vt:lpstr>SHP.AUX_SYS.Fuels_And_Lubricants_Handling_And_Storage.SHIPFUELSYS.TANKCOMP09\CoG_y\\Full_MeOH</vt:lpstr>
      <vt:lpstr>SHP.AUX_SYS.Fuels_And_Lubricants_Handling_And_Storage.SHIPFUELSYS.TANKCOMP09\CoG_y\\MeOH</vt:lpstr>
      <vt:lpstr>SHP.AUX_SYS.Fuels_And_Lubricants_Handling_And_Storage.SHIPFUELSYS.TANKCOMP09\CoG_y\\MGO</vt:lpstr>
      <vt:lpstr>SHP.AUX_SYS.Fuels_And_Lubricants_Handling_And_Storage.SHIPFUELSYS.TANKCOMP09\CoG_z\\Full_MeOH</vt:lpstr>
      <vt:lpstr>SHP.AUX_SYS.Fuels_And_Lubricants_Handling_And_Storage.SHIPFUELSYS.TANKCOMP09\CoG_z\\MeOH</vt:lpstr>
      <vt:lpstr>SHP.AUX_SYS.Fuels_And_Lubricants_Handling_And_Storage.SHIPFUELSYS.TANKCOMP09\CoG_z\\MGO</vt:lpstr>
      <vt:lpstr>SHP.AUX_SYS.Fuels_And_Lubricants_Handling_And_Storage.SHIPFUELSYS.TANKCOMP09\CoG_Z_fuel\\Full_MeOH</vt:lpstr>
      <vt:lpstr>SHP.AUX_SYS.Fuels_And_Lubricants_Handling_And_Storage.SHIPFUELSYS.TANKCOMP09\CoG_Z_fuel\\MeOH</vt:lpstr>
      <vt:lpstr>SHP.AUX_SYS.Fuels_And_Lubricants_Handling_And_Storage.SHIPFUELSYS.TANKCOMP09\CoG_Z_fuel\\MGO</vt:lpstr>
      <vt:lpstr>SHP.AUX_SYS.Fuels_And_Lubricants_Handling_And_Storage.SHIPFUELSYS.TANKCOMP09\color\\Full_MeOH</vt:lpstr>
      <vt:lpstr>SHP.AUX_SYS.Fuels_And_Lubricants_Handling_And_Storage.SHIPFUELSYS.TANKCOMP09\color\\MeOH</vt:lpstr>
      <vt:lpstr>SHP.AUX_SYS.Fuels_And_Lubricants_Handling_And_Storage.SHIPFUELSYS.TANKCOMP09\color\\MGO</vt:lpstr>
      <vt:lpstr>SHP.AUX_SYS.Fuels_And_Lubricants_Handling_And_Storage.SHIPFUELSYS.TANKCOMP09\coord.x\\Full_MeOH</vt:lpstr>
      <vt:lpstr>SHP.AUX_SYS.Fuels_And_Lubricants_Handling_And_Storage.SHIPFUELSYS.TANKCOMP09\coord.x\\MeOH</vt:lpstr>
      <vt:lpstr>SHP.AUX_SYS.Fuels_And_Lubricants_Handling_And_Storage.SHIPFUELSYS.TANKCOMP09\coord.x\\MGO</vt:lpstr>
      <vt:lpstr>SHP.AUX_SYS.Fuels_And_Lubricants_Handling_And_Storage.SHIPFUELSYS.TANKCOMP09\coord.y\\Full_MeOH</vt:lpstr>
      <vt:lpstr>SHP.AUX_SYS.Fuels_And_Lubricants_Handling_And_Storage.SHIPFUELSYS.TANKCOMP09\coord.y\\MeOH</vt:lpstr>
      <vt:lpstr>SHP.AUX_SYS.Fuels_And_Lubricants_Handling_And_Storage.SHIPFUELSYS.TANKCOMP09\coord.y\\MGO</vt:lpstr>
      <vt:lpstr>SHP.AUX_SYS.Fuels_And_Lubricants_Handling_And_Storage.SHIPFUELSYS.TANKCOMP09\coord.z\\Full_MeOH</vt:lpstr>
      <vt:lpstr>SHP.AUX_SYS.Fuels_And_Lubricants_Handling_And_Storage.SHIPFUELSYS.TANKCOMP09\coord.z\\MeOH</vt:lpstr>
      <vt:lpstr>SHP.AUX_SYS.Fuels_And_Lubricants_Handling_And_Storage.SHIPFUELSYS.TANKCOMP09\coord.z\\MGO</vt:lpstr>
      <vt:lpstr>SHP.AUX_SYS.Fuels_And_Lubricants_Handling_And_Storage.SHIPFUELSYS.TANKCOMP09\Full_MeOH</vt:lpstr>
      <vt:lpstr>SHP.AUX_SYS.Fuels_And_Lubricants_Handling_And_Storage.SHIPFUELSYS.TANKCOMP09\h\\Full_MeOH</vt:lpstr>
      <vt:lpstr>SHP.AUX_SYS.Fuels_And_Lubricants_Handling_And_Storage.SHIPFUELSYS.TANKCOMP09\h\\MeOH</vt:lpstr>
      <vt:lpstr>SHP.AUX_SYS.Fuels_And_Lubricants_Handling_And_Storage.SHIPFUELSYS.TANKCOMP09\h\\MGO</vt:lpstr>
      <vt:lpstr>SHP.AUX_SYS.Fuels_And_Lubricants_Handling_And_Storage.SHIPFUELSYS.TANKCOMP09\kind\\Full_MeOH</vt:lpstr>
      <vt:lpstr>SHP.AUX_SYS.Fuels_And_Lubricants_Handling_And_Storage.SHIPFUELSYS.TANKCOMP09\kind\\MeOH</vt:lpstr>
      <vt:lpstr>SHP.AUX_SYS.Fuels_And_Lubricants_Handling_And_Storage.SHIPFUELSYS.TANKCOMP09\kind\\MGO</vt:lpstr>
      <vt:lpstr>SHP.AUX_SYS.Fuels_And_Lubricants_Handling_And_Storage.SHIPFUELSYS.TANKCOMP09\l\\Full_MeOH</vt:lpstr>
      <vt:lpstr>SHP.AUX_SYS.Fuels_And_Lubricants_Handling_And_Storage.SHIPFUELSYS.TANKCOMP09\l\\MeOH</vt:lpstr>
      <vt:lpstr>SHP.AUX_SYS.Fuels_And_Lubricants_Handling_And_Storage.SHIPFUELSYS.TANKCOMP09\l\\MGO</vt:lpstr>
      <vt:lpstr>SHP.AUX_SYS.Fuels_And_Lubricants_Handling_And_Storage.SHIPFUELSYS.TANKCOMP09\m\\Full_MeOH</vt:lpstr>
      <vt:lpstr>SHP.AUX_SYS.Fuels_And_Lubricants_Handling_And_Storage.SHIPFUELSYS.TANKCOMP09\m\\MeOH</vt:lpstr>
      <vt:lpstr>SHP.AUX_SYS.Fuels_And_Lubricants_Handling_And_Storage.SHIPFUELSYS.TANKCOMP09\m\\MGO</vt:lpstr>
      <vt:lpstr>SHP.AUX_SYS.Fuels_And_Lubricants_Handling_And_Storage.SHIPFUELSYS.TANKCOMP09\m_tot\\Full_MeOH</vt:lpstr>
      <vt:lpstr>SHP.AUX_SYS.Fuels_And_Lubricants_Handling_And_Storage.SHIPFUELSYS.TANKCOMP09\m_tot\\MeOH</vt:lpstr>
      <vt:lpstr>SHP.AUX_SYS.Fuels_And_Lubricants_Handling_And_Storage.SHIPFUELSYS.TANKCOMP09\m_tot\\MGO</vt:lpstr>
      <vt:lpstr>SHP.AUX_SYS.Fuels_And_Lubricants_Handling_And_Storage.SHIPFUELSYS.TANKCOMP09\mass_margin\\Full_MeOH</vt:lpstr>
      <vt:lpstr>SHP.AUX_SYS.Fuels_And_Lubricants_Handling_And_Storage.SHIPFUELSYS.TANKCOMP09\mass_margin\\MeOH</vt:lpstr>
      <vt:lpstr>SHP.AUX_SYS.Fuels_And_Lubricants_Handling_And_Storage.SHIPFUELSYS.TANKCOMP09\mass_margin\\MGO</vt:lpstr>
      <vt:lpstr>SHP.AUX_SYS.Fuels_And_Lubricants_Handling_And_Storage.SHIPFUELSYS.TANKCOMP09\MeOH</vt:lpstr>
      <vt:lpstr>SHP.AUX_SYS.Fuels_And_Lubricants_Handling_And_Storage.SHIPFUELSYS.TANKCOMP09\MGO</vt:lpstr>
      <vt:lpstr>SHP.AUX_SYS.Fuels_And_Lubricants_Handling_And_Storage.SHIPFUELSYS.TANKCOMP09\orientation.r11\\Full_MeOH</vt:lpstr>
      <vt:lpstr>SHP.AUX_SYS.Fuels_And_Lubricants_Handling_And_Storage.SHIPFUELSYS.TANKCOMP09\orientation.r11\\MeOH</vt:lpstr>
      <vt:lpstr>SHP.AUX_SYS.Fuels_And_Lubricants_Handling_And_Storage.SHIPFUELSYS.TANKCOMP09\orientation.r11\\MGO</vt:lpstr>
      <vt:lpstr>SHP.AUX_SYS.Fuels_And_Lubricants_Handling_And_Storage.SHIPFUELSYS.TANKCOMP09\orientation.r12\\Full_MeOH</vt:lpstr>
      <vt:lpstr>SHP.AUX_SYS.Fuels_And_Lubricants_Handling_And_Storage.SHIPFUELSYS.TANKCOMP09\orientation.r12\\MeOH</vt:lpstr>
      <vt:lpstr>SHP.AUX_SYS.Fuels_And_Lubricants_Handling_And_Storage.SHIPFUELSYS.TANKCOMP09\orientation.r12\\MGO</vt:lpstr>
      <vt:lpstr>SHP.AUX_SYS.Fuels_And_Lubricants_Handling_And_Storage.SHIPFUELSYS.TANKCOMP09\orientation.r13\\Full_MeOH</vt:lpstr>
      <vt:lpstr>SHP.AUX_SYS.Fuels_And_Lubricants_Handling_And_Storage.SHIPFUELSYS.TANKCOMP09\orientation.r13\\MeOH</vt:lpstr>
      <vt:lpstr>SHP.AUX_SYS.Fuels_And_Lubricants_Handling_And_Storage.SHIPFUELSYS.TANKCOMP09\orientation.r13\\MGO</vt:lpstr>
      <vt:lpstr>SHP.AUX_SYS.Fuels_And_Lubricants_Handling_And_Storage.SHIPFUELSYS.TANKCOMP09\orientation.r21\\Full_MeOH</vt:lpstr>
      <vt:lpstr>SHP.AUX_SYS.Fuels_And_Lubricants_Handling_And_Storage.SHIPFUELSYS.TANKCOMP09\orientation.r21\\MeOH</vt:lpstr>
      <vt:lpstr>SHP.AUX_SYS.Fuels_And_Lubricants_Handling_And_Storage.SHIPFUELSYS.TANKCOMP09\orientation.r21\\MGO</vt:lpstr>
      <vt:lpstr>SHP.AUX_SYS.Fuels_And_Lubricants_Handling_And_Storage.SHIPFUELSYS.TANKCOMP09\orientation.r22\\Full_MeOH</vt:lpstr>
      <vt:lpstr>SHP.AUX_SYS.Fuels_And_Lubricants_Handling_And_Storage.SHIPFUELSYS.TANKCOMP09\orientation.r22\\MeOH</vt:lpstr>
      <vt:lpstr>SHP.AUX_SYS.Fuels_And_Lubricants_Handling_And_Storage.SHIPFUELSYS.TANKCOMP09\orientation.r22\\MGO</vt:lpstr>
      <vt:lpstr>SHP.AUX_SYS.Fuels_And_Lubricants_Handling_And_Storage.SHIPFUELSYS.TANKCOMP09\orientation.r23\\Full_MeOH</vt:lpstr>
      <vt:lpstr>SHP.AUX_SYS.Fuels_And_Lubricants_Handling_And_Storage.SHIPFUELSYS.TANKCOMP09\orientation.r23\\MeOH</vt:lpstr>
      <vt:lpstr>SHP.AUX_SYS.Fuels_And_Lubricants_Handling_And_Storage.SHIPFUELSYS.TANKCOMP09\orientation.r23\\MGO</vt:lpstr>
      <vt:lpstr>SHP.AUX_SYS.Fuels_And_Lubricants_Handling_And_Storage.SHIPFUELSYS.TANKCOMP09\orientation.r31\\Full_MeOH</vt:lpstr>
      <vt:lpstr>SHP.AUX_SYS.Fuels_And_Lubricants_Handling_And_Storage.SHIPFUELSYS.TANKCOMP09\orientation.r31\\MeOH</vt:lpstr>
      <vt:lpstr>SHP.AUX_SYS.Fuels_And_Lubricants_Handling_And_Storage.SHIPFUELSYS.TANKCOMP09\orientation.r31\\MGO</vt:lpstr>
      <vt:lpstr>SHP.AUX_SYS.Fuels_And_Lubricants_Handling_And_Storage.SHIPFUELSYS.TANKCOMP09\orientation.r32\\Full_MeOH</vt:lpstr>
      <vt:lpstr>SHP.AUX_SYS.Fuels_And_Lubricants_Handling_And_Storage.SHIPFUELSYS.TANKCOMP09\orientation.r32\\MeOH</vt:lpstr>
      <vt:lpstr>SHP.AUX_SYS.Fuels_And_Lubricants_Handling_And_Storage.SHIPFUELSYS.TANKCOMP09\orientation.r32\\MGO</vt:lpstr>
      <vt:lpstr>SHP.AUX_SYS.Fuels_And_Lubricants_Handling_And_Storage.SHIPFUELSYS.TANKCOMP09\orientation.r33\\Full_MeOH</vt:lpstr>
      <vt:lpstr>SHP.AUX_SYS.Fuels_And_Lubricants_Handling_And_Storage.SHIPFUELSYS.TANKCOMP09\orientation.r33\\MeOH</vt:lpstr>
      <vt:lpstr>SHP.AUX_SYS.Fuels_And_Lubricants_Handling_And_Storage.SHIPFUELSYS.TANKCOMP09\orientation.r33\\MGO</vt:lpstr>
      <vt:lpstr>SHP.AUX_SYS.Fuels_And_Lubricants_Handling_And_Storage.SHIPFUELSYS.TANKCOMP09\V\\Full_MeOH</vt:lpstr>
      <vt:lpstr>SHP.AUX_SYS.Fuels_And_Lubricants_Handling_And_Storage.SHIPFUELSYS.TANKCOMP09\V\\MeOH</vt:lpstr>
      <vt:lpstr>SHP.AUX_SYS.Fuels_And_Lubricants_Handling_And_Storage.SHIPFUELSYS.TANKCOMP09\V\\MGO</vt:lpstr>
      <vt:lpstr>SHP.AUX_SYS.Fuels_And_Lubricants_Handling_And_Storage.SHIPFUELSYS.TANKCOMP09\wid_diameter\\Full_MeOH</vt:lpstr>
      <vt:lpstr>SHP.AUX_SYS.Fuels_And_Lubricants_Handling_And_Storage.SHIPFUELSYS.TANKCOMP09\wid_diameter\\MeOH</vt:lpstr>
      <vt:lpstr>SHP.AUX_SYS.Fuels_And_Lubricants_Handling_And_Storage.SHIPFUELSYS.TANKCOMP09\wid_diameter\\MGO</vt:lpstr>
      <vt:lpstr>SHP.AUX_SYS.Fuels_And_Lubricants_Handling_And_Storage.SHIPFUELSYS.TANKCOMP10.MeOH\Coff_penal\\Full_MeOH</vt:lpstr>
      <vt:lpstr>SHP.AUX_SYS.Fuels_And_Lubricants_Handling_And_Storage.SHIPFUELSYS.TANKCOMP10.MeOH\Coff_penal\\MeOH</vt:lpstr>
      <vt:lpstr>SHP.AUX_SYS.Fuels_And_Lubricants_Handling_And_Storage.SHIPFUELSYS.TANKCOMP10.MeOH\Coff_V_penal\\Full_MeOH</vt:lpstr>
      <vt:lpstr>SHP.AUX_SYS.Fuels_And_Lubricants_Handling_And_Storage.SHIPFUELSYS.TANKCOMP10.MeOH\Coff_V_penal\\MeOH</vt:lpstr>
      <vt:lpstr>SHP.AUX_SYS.Fuels_And_Lubricants_Handling_And_Storage.SHIPFUELSYS.TANKCOMP10.MeOH\Full_MeOH</vt:lpstr>
      <vt:lpstr>SHP.AUX_SYS.Fuels_And_Lubricants_Handling_And_Storage.SHIPFUELSYS.TANKCOMP10.MeOH\MeOH</vt:lpstr>
      <vt:lpstr>SHP.AUX_SYS.Fuels_And_Lubricants_Handling_And_Storage.SHIPFUELSYS.TANKCOMP10.MeOH\n_items\\Full_MeOH</vt:lpstr>
      <vt:lpstr>SHP.AUX_SYS.Fuels_And_Lubricants_Handling_And_Storage.SHIPFUELSYS.TANKCOMP10.MeOH\n_items\\MeOH</vt:lpstr>
      <vt:lpstr>SHP.AUX_SYS.Fuels_And_Lubricants_Handling_And_Storage.SHIPFUELSYS.TANKCOMP10.MeOH\ρ\\Full_MeOH</vt:lpstr>
      <vt:lpstr>SHP.AUX_SYS.Fuels_And_Lubricants_Handling_And_Storage.SHIPFUELSYS.TANKCOMP10.MeOH\ρ\\MeOH</vt:lpstr>
      <vt:lpstr>SHP.AUX_SYS.Fuels_And_Lubricants_Handling_And_Storage.SHIPFUELSYS.TANKCOMP10\CoG_x\\Full_MeOH</vt:lpstr>
      <vt:lpstr>SHP.AUX_SYS.Fuels_And_Lubricants_Handling_And_Storage.SHIPFUELSYS.TANKCOMP10\CoG_x\\MeOH</vt:lpstr>
      <vt:lpstr>SHP.AUX_SYS.Fuels_And_Lubricants_Handling_And_Storage.SHIPFUELSYS.TANKCOMP10\CoG_x\\MGO</vt:lpstr>
      <vt:lpstr>SHP.AUX_SYS.Fuels_And_Lubricants_Handling_And_Storage.SHIPFUELSYS.TANKCOMP10\CoG_y\\Full_MeOH</vt:lpstr>
      <vt:lpstr>SHP.AUX_SYS.Fuels_And_Lubricants_Handling_And_Storage.SHIPFUELSYS.TANKCOMP10\CoG_y\\MeOH</vt:lpstr>
      <vt:lpstr>SHP.AUX_SYS.Fuels_And_Lubricants_Handling_And_Storage.SHIPFUELSYS.TANKCOMP10\CoG_y\\MGO</vt:lpstr>
      <vt:lpstr>SHP.AUX_SYS.Fuels_And_Lubricants_Handling_And_Storage.SHIPFUELSYS.TANKCOMP10\CoG_z\\Full_MeOH</vt:lpstr>
      <vt:lpstr>SHP.AUX_SYS.Fuels_And_Lubricants_Handling_And_Storage.SHIPFUELSYS.TANKCOMP10\CoG_z\\MeOH</vt:lpstr>
      <vt:lpstr>SHP.AUX_SYS.Fuels_And_Lubricants_Handling_And_Storage.SHIPFUELSYS.TANKCOMP10\CoG_z\\MGO</vt:lpstr>
      <vt:lpstr>SHP.AUX_SYS.Fuels_And_Lubricants_Handling_And_Storage.SHIPFUELSYS.TANKCOMP10\CoG_Z_fuel\\Full_MeOH</vt:lpstr>
      <vt:lpstr>SHP.AUX_SYS.Fuels_And_Lubricants_Handling_And_Storage.SHIPFUELSYS.TANKCOMP10\CoG_Z_fuel\\MeOH</vt:lpstr>
      <vt:lpstr>SHP.AUX_SYS.Fuels_And_Lubricants_Handling_And_Storage.SHIPFUELSYS.TANKCOMP10\CoG_Z_fuel\\MGO</vt:lpstr>
      <vt:lpstr>SHP.AUX_SYS.Fuels_And_Lubricants_Handling_And_Storage.SHIPFUELSYS.TANKCOMP10\color\\Full_MeOH</vt:lpstr>
      <vt:lpstr>SHP.AUX_SYS.Fuels_And_Lubricants_Handling_And_Storage.SHIPFUELSYS.TANKCOMP10\color\\MeOH</vt:lpstr>
      <vt:lpstr>SHP.AUX_SYS.Fuels_And_Lubricants_Handling_And_Storage.SHIPFUELSYS.TANKCOMP10\color\\MGO</vt:lpstr>
      <vt:lpstr>SHP.AUX_SYS.Fuels_And_Lubricants_Handling_And_Storage.SHIPFUELSYS.TANKCOMP10\coord.x\\Full_MeOH</vt:lpstr>
      <vt:lpstr>SHP.AUX_SYS.Fuels_And_Lubricants_Handling_And_Storage.SHIPFUELSYS.TANKCOMP10\coord.x\\MeOH</vt:lpstr>
      <vt:lpstr>SHP.AUX_SYS.Fuels_And_Lubricants_Handling_And_Storage.SHIPFUELSYS.TANKCOMP10\coord.x\\MGO</vt:lpstr>
      <vt:lpstr>SHP.AUX_SYS.Fuels_And_Lubricants_Handling_And_Storage.SHIPFUELSYS.TANKCOMP10\coord.y\\Full_MeOH</vt:lpstr>
      <vt:lpstr>SHP.AUX_SYS.Fuels_And_Lubricants_Handling_And_Storage.SHIPFUELSYS.TANKCOMP10\coord.y\\MeOH</vt:lpstr>
      <vt:lpstr>SHP.AUX_SYS.Fuels_And_Lubricants_Handling_And_Storage.SHIPFUELSYS.TANKCOMP10\coord.y\\MGO</vt:lpstr>
      <vt:lpstr>SHP.AUX_SYS.Fuels_And_Lubricants_Handling_And_Storage.SHIPFUELSYS.TANKCOMP10\coord.z\\Full_MeOH</vt:lpstr>
      <vt:lpstr>SHP.AUX_SYS.Fuels_And_Lubricants_Handling_And_Storage.SHIPFUELSYS.TANKCOMP10\coord.z\\MeOH</vt:lpstr>
      <vt:lpstr>SHP.AUX_SYS.Fuels_And_Lubricants_Handling_And_Storage.SHIPFUELSYS.TANKCOMP10\coord.z\\MGO</vt:lpstr>
      <vt:lpstr>SHP.AUX_SYS.Fuels_And_Lubricants_Handling_And_Storage.SHIPFUELSYS.TANKCOMP10\Full_MeOH</vt:lpstr>
      <vt:lpstr>SHP.AUX_SYS.Fuels_And_Lubricants_Handling_And_Storage.SHIPFUELSYS.TANKCOMP10\h\\Full_MeOH</vt:lpstr>
      <vt:lpstr>SHP.AUX_SYS.Fuels_And_Lubricants_Handling_And_Storage.SHIPFUELSYS.TANKCOMP10\h\\MeOH</vt:lpstr>
      <vt:lpstr>SHP.AUX_SYS.Fuels_And_Lubricants_Handling_And_Storage.SHIPFUELSYS.TANKCOMP10\h\\MGO</vt:lpstr>
      <vt:lpstr>SHP.AUX_SYS.Fuels_And_Lubricants_Handling_And_Storage.SHIPFUELSYS.TANKCOMP10\kind\\Full_MeOH</vt:lpstr>
      <vt:lpstr>SHP.AUX_SYS.Fuels_And_Lubricants_Handling_And_Storage.SHIPFUELSYS.TANKCOMP10\kind\\MeOH</vt:lpstr>
      <vt:lpstr>SHP.AUX_SYS.Fuels_And_Lubricants_Handling_And_Storage.SHIPFUELSYS.TANKCOMP10\kind\\MGO</vt:lpstr>
      <vt:lpstr>SHP.AUX_SYS.Fuels_And_Lubricants_Handling_And_Storage.SHIPFUELSYS.TANKCOMP10\l\\Full_MeOH</vt:lpstr>
      <vt:lpstr>SHP.AUX_SYS.Fuels_And_Lubricants_Handling_And_Storage.SHIPFUELSYS.TANKCOMP10\l\\MeOH</vt:lpstr>
      <vt:lpstr>SHP.AUX_SYS.Fuels_And_Lubricants_Handling_And_Storage.SHIPFUELSYS.TANKCOMP10\l\\MGO</vt:lpstr>
      <vt:lpstr>SHP.AUX_SYS.Fuels_And_Lubricants_Handling_And_Storage.SHIPFUELSYS.TANKCOMP10\m\\Full_MeOH</vt:lpstr>
      <vt:lpstr>SHP.AUX_SYS.Fuels_And_Lubricants_Handling_And_Storage.SHIPFUELSYS.TANKCOMP10\m\\MeOH</vt:lpstr>
      <vt:lpstr>SHP.AUX_SYS.Fuels_And_Lubricants_Handling_And_Storage.SHIPFUELSYS.TANKCOMP10\m\\MGO</vt:lpstr>
      <vt:lpstr>SHP.AUX_SYS.Fuels_And_Lubricants_Handling_And_Storage.SHIPFUELSYS.TANKCOMP10\m_tot\\Full_MeOH</vt:lpstr>
      <vt:lpstr>SHP.AUX_SYS.Fuels_And_Lubricants_Handling_And_Storage.SHIPFUELSYS.TANKCOMP10\m_tot\\MeOH</vt:lpstr>
      <vt:lpstr>SHP.AUX_SYS.Fuels_And_Lubricants_Handling_And_Storage.SHIPFUELSYS.TANKCOMP10\m_tot\\MGO</vt:lpstr>
      <vt:lpstr>SHP.AUX_SYS.Fuels_And_Lubricants_Handling_And_Storage.SHIPFUELSYS.TANKCOMP10\mass_margin\\Full_MeOH</vt:lpstr>
      <vt:lpstr>SHP.AUX_SYS.Fuels_And_Lubricants_Handling_And_Storage.SHIPFUELSYS.TANKCOMP10\mass_margin\\MeOH</vt:lpstr>
      <vt:lpstr>SHP.AUX_SYS.Fuels_And_Lubricants_Handling_And_Storage.SHIPFUELSYS.TANKCOMP10\mass_margin\\MGO</vt:lpstr>
      <vt:lpstr>SHP.AUX_SYS.Fuels_And_Lubricants_Handling_And_Storage.SHIPFUELSYS.TANKCOMP10\MeOH</vt:lpstr>
      <vt:lpstr>SHP.AUX_SYS.Fuels_And_Lubricants_Handling_And_Storage.SHIPFUELSYS.TANKCOMP10\MGO</vt:lpstr>
      <vt:lpstr>SHP.AUX_SYS.Fuels_And_Lubricants_Handling_And_Storage.SHIPFUELSYS.TANKCOMP10\orientation.r11\\Full_MeOH</vt:lpstr>
      <vt:lpstr>SHP.AUX_SYS.Fuels_And_Lubricants_Handling_And_Storage.SHIPFUELSYS.TANKCOMP10\orientation.r11\\MeOH</vt:lpstr>
      <vt:lpstr>SHP.AUX_SYS.Fuels_And_Lubricants_Handling_And_Storage.SHIPFUELSYS.TANKCOMP10\orientation.r11\\MGO</vt:lpstr>
      <vt:lpstr>SHP.AUX_SYS.Fuels_And_Lubricants_Handling_And_Storage.SHIPFUELSYS.TANKCOMP10\orientation.r12\\Full_MeOH</vt:lpstr>
      <vt:lpstr>SHP.AUX_SYS.Fuels_And_Lubricants_Handling_And_Storage.SHIPFUELSYS.TANKCOMP10\orientation.r12\\MeOH</vt:lpstr>
      <vt:lpstr>SHP.AUX_SYS.Fuels_And_Lubricants_Handling_And_Storage.SHIPFUELSYS.TANKCOMP10\orientation.r12\\MGO</vt:lpstr>
      <vt:lpstr>SHP.AUX_SYS.Fuels_And_Lubricants_Handling_And_Storage.SHIPFUELSYS.TANKCOMP10\orientation.r13\\Full_MeOH</vt:lpstr>
      <vt:lpstr>SHP.AUX_SYS.Fuels_And_Lubricants_Handling_And_Storage.SHIPFUELSYS.TANKCOMP10\orientation.r13\\MeOH</vt:lpstr>
      <vt:lpstr>SHP.AUX_SYS.Fuels_And_Lubricants_Handling_And_Storage.SHIPFUELSYS.TANKCOMP10\orientation.r13\\MGO</vt:lpstr>
      <vt:lpstr>SHP.AUX_SYS.Fuels_And_Lubricants_Handling_And_Storage.SHIPFUELSYS.TANKCOMP10\orientation.r21\\Full_MeOH</vt:lpstr>
      <vt:lpstr>SHP.AUX_SYS.Fuels_And_Lubricants_Handling_And_Storage.SHIPFUELSYS.TANKCOMP10\orientation.r21\\MeOH</vt:lpstr>
      <vt:lpstr>SHP.AUX_SYS.Fuels_And_Lubricants_Handling_And_Storage.SHIPFUELSYS.TANKCOMP10\orientation.r21\\MGO</vt:lpstr>
      <vt:lpstr>SHP.AUX_SYS.Fuels_And_Lubricants_Handling_And_Storage.SHIPFUELSYS.TANKCOMP10\orientation.r22\\Full_MeOH</vt:lpstr>
      <vt:lpstr>SHP.AUX_SYS.Fuels_And_Lubricants_Handling_And_Storage.SHIPFUELSYS.TANKCOMP10\orientation.r22\\MeOH</vt:lpstr>
      <vt:lpstr>SHP.AUX_SYS.Fuels_And_Lubricants_Handling_And_Storage.SHIPFUELSYS.TANKCOMP10\orientation.r22\\MGO</vt:lpstr>
      <vt:lpstr>SHP.AUX_SYS.Fuels_And_Lubricants_Handling_And_Storage.SHIPFUELSYS.TANKCOMP10\orientation.r23\\Full_MeOH</vt:lpstr>
      <vt:lpstr>SHP.AUX_SYS.Fuels_And_Lubricants_Handling_And_Storage.SHIPFUELSYS.TANKCOMP10\orientation.r23\\MeOH</vt:lpstr>
      <vt:lpstr>SHP.AUX_SYS.Fuels_And_Lubricants_Handling_And_Storage.SHIPFUELSYS.TANKCOMP10\orientation.r23\\MGO</vt:lpstr>
      <vt:lpstr>SHP.AUX_SYS.Fuels_And_Lubricants_Handling_And_Storage.SHIPFUELSYS.TANKCOMP10\orientation.r31\\Full_MeOH</vt:lpstr>
      <vt:lpstr>SHP.AUX_SYS.Fuels_And_Lubricants_Handling_And_Storage.SHIPFUELSYS.TANKCOMP10\orientation.r31\\MeOH</vt:lpstr>
      <vt:lpstr>SHP.AUX_SYS.Fuels_And_Lubricants_Handling_And_Storage.SHIPFUELSYS.TANKCOMP10\orientation.r31\\MGO</vt:lpstr>
      <vt:lpstr>SHP.AUX_SYS.Fuels_And_Lubricants_Handling_And_Storage.SHIPFUELSYS.TANKCOMP10\orientation.r32\\Full_MeOH</vt:lpstr>
      <vt:lpstr>SHP.AUX_SYS.Fuels_And_Lubricants_Handling_And_Storage.SHIPFUELSYS.TANKCOMP10\orientation.r32\\MeOH</vt:lpstr>
      <vt:lpstr>SHP.AUX_SYS.Fuels_And_Lubricants_Handling_And_Storage.SHIPFUELSYS.TANKCOMP10\orientation.r32\\MGO</vt:lpstr>
      <vt:lpstr>SHP.AUX_SYS.Fuels_And_Lubricants_Handling_And_Storage.SHIPFUELSYS.TANKCOMP10\orientation.r33\\Full_MeOH</vt:lpstr>
      <vt:lpstr>SHP.AUX_SYS.Fuels_And_Lubricants_Handling_And_Storage.SHIPFUELSYS.TANKCOMP10\orientation.r33\\MeOH</vt:lpstr>
      <vt:lpstr>SHP.AUX_SYS.Fuels_And_Lubricants_Handling_And_Storage.SHIPFUELSYS.TANKCOMP10\orientation.r33\\MGO</vt:lpstr>
      <vt:lpstr>SHP.AUX_SYS.Fuels_And_Lubricants_Handling_And_Storage.SHIPFUELSYS.TANKCOMP10\V\\Full_MeOH</vt:lpstr>
      <vt:lpstr>SHP.AUX_SYS.Fuels_And_Lubricants_Handling_And_Storage.SHIPFUELSYS.TANKCOMP10\V\\MeOH</vt:lpstr>
      <vt:lpstr>SHP.AUX_SYS.Fuels_And_Lubricants_Handling_And_Storage.SHIPFUELSYS.TANKCOMP10\V\\MGO</vt:lpstr>
      <vt:lpstr>SHP.AUX_SYS.Fuels_And_Lubricants_Handling_And_Storage.SHIPFUELSYS.TANKCOMP10\wid_diameter\\Full_MeOH</vt:lpstr>
      <vt:lpstr>SHP.AUX_SYS.Fuels_And_Lubricants_Handling_And_Storage.SHIPFUELSYS.TANKCOMP10\wid_diameter\\MeOH</vt:lpstr>
      <vt:lpstr>SHP.AUX_SYS.Fuels_And_Lubricants_Handling_And_Storage.SHIPFUELSYS.TANKCOMP10\wid_diameter\\MGO</vt:lpstr>
      <vt:lpstr>SHP.AUX_SYS.Fuels_And_Lubricants_Handling_And_Storage.SHIPFUELSYS.TANKCOMP14.MGO\MGO</vt:lpstr>
      <vt:lpstr>SHP.AUX_SYS.Fuels_And_Lubricants_Handling_And_Storage.SHIPFUELSYS.TANKCOMP14.MGO\ρ\\MGO</vt:lpstr>
      <vt:lpstr>SHP.AUX_SYS.Fuels_And_Lubricants_Handling_And_Storage.SHIPFUELSYS.TANKCOMP14\CoG_x\\Full_MeOH</vt:lpstr>
      <vt:lpstr>SHP.AUX_SYS.Fuels_And_Lubricants_Handling_And_Storage.SHIPFUELSYS.TANKCOMP14\CoG_x\\MeOH</vt:lpstr>
      <vt:lpstr>SHP.AUX_SYS.Fuels_And_Lubricants_Handling_And_Storage.SHIPFUELSYS.TANKCOMP14\CoG_x\\MGO</vt:lpstr>
      <vt:lpstr>SHP.AUX_SYS.Fuels_And_Lubricants_Handling_And_Storage.SHIPFUELSYS.TANKCOMP14\CoG_y\\Full_MeOH</vt:lpstr>
      <vt:lpstr>SHP.AUX_SYS.Fuels_And_Lubricants_Handling_And_Storage.SHIPFUELSYS.TANKCOMP14\CoG_y\\MeOH</vt:lpstr>
      <vt:lpstr>SHP.AUX_SYS.Fuels_And_Lubricants_Handling_And_Storage.SHIPFUELSYS.TANKCOMP14\CoG_y\\MGO</vt:lpstr>
      <vt:lpstr>SHP.AUX_SYS.Fuels_And_Lubricants_Handling_And_Storage.SHIPFUELSYS.TANKCOMP14\CoG_z\\Full_MeOH</vt:lpstr>
      <vt:lpstr>SHP.AUX_SYS.Fuels_And_Lubricants_Handling_And_Storage.SHIPFUELSYS.TANKCOMP14\CoG_z\\MeOH</vt:lpstr>
      <vt:lpstr>SHP.AUX_SYS.Fuels_And_Lubricants_Handling_And_Storage.SHIPFUELSYS.TANKCOMP14\CoG_z\\MGO</vt:lpstr>
      <vt:lpstr>SHP.AUX_SYS.Fuels_And_Lubricants_Handling_And_Storage.SHIPFUELSYS.TANKCOMP14\CoG_Z_fuel\\Full_MeOH</vt:lpstr>
      <vt:lpstr>SHP.AUX_SYS.Fuels_And_Lubricants_Handling_And_Storage.SHIPFUELSYS.TANKCOMP14\CoG_Z_fuel\\MeOH</vt:lpstr>
      <vt:lpstr>SHP.AUX_SYS.Fuels_And_Lubricants_Handling_And_Storage.SHIPFUELSYS.TANKCOMP14\CoG_Z_fuel\\MGO</vt:lpstr>
      <vt:lpstr>SHP.AUX_SYS.Fuels_And_Lubricants_Handling_And_Storage.SHIPFUELSYS.TANKCOMP14\color\\Full_MeOH</vt:lpstr>
      <vt:lpstr>SHP.AUX_SYS.Fuels_And_Lubricants_Handling_And_Storage.SHIPFUELSYS.TANKCOMP14\color\\MeOH</vt:lpstr>
      <vt:lpstr>SHP.AUX_SYS.Fuels_And_Lubricants_Handling_And_Storage.SHIPFUELSYS.TANKCOMP14\color\\MGO</vt:lpstr>
      <vt:lpstr>SHP.AUX_SYS.Fuels_And_Lubricants_Handling_And_Storage.SHIPFUELSYS.TANKCOMP14\coord.x\\Full_MeOH</vt:lpstr>
      <vt:lpstr>SHP.AUX_SYS.Fuels_And_Lubricants_Handling_And_Storage.SHIPFUELSYS.TANKCOMP14\coord.x\\MeOH</vt:lpstr>
      <vt:lpstr>SHP.AUX_SYS.Fuels_And_Lubricants_Handling_And_Storage.SHIPFUELSYS.TANKCOMP14\coord.x\\MGO</vt:lpstr>
      <vt:lpstr>SHP.AUX_SYS.Fuels_And_Lubricants_Handling_And_Storage.SHIPFUELSYS.TANKCOMP14\coord.y\\Full_MeOH</vt:lpstr>
      <vt:lpstr>SHP.AUX_SYS.Fuels_And_Lubricants_Handling_And_Storage.SHIPFUELSYS.TANKCOMP14\coord.y\\MeOH</vt:lpstr>
      <vt:lpstr>SHP.AUX_SYS.Fuels_And_Lubricants_Handling_And_Storage.SHIPFUELSYS.TANKCOMP14\coord.y\\MGO</vt:lpstr>
      <vt:lpstr>SHP.AUX_SYS.Fuels_And_Lubricants_Handling_And_Storage.SHIPFUELSYS.TANKCOMP14\coord.z\\Full_MeOH</vt:lpstr>
      <vt:lpstr>SHP.AUX_SYS.Fuels_And_Lubricants_Handling_And_Storage.SHIPFUELSYS.TANKCOMP14\coord.z\\MeOH</vt:lpstr>
      <vt:lpstr>SHP.AUX_SYS.Fuels_And_Lubricants_Handling_And_Storage.SHIPFUELSYS.TANKCOMP14\coord.z\\MGO</vt:lpstr>
      <vt:lpstr>SHP.AUX_SYS.Fuels_And_Lubricants_Handling_And_Storage.SHIPFUELSYS.TANKCOMP14\Full_MeOH</vt:lpstr>
      <vt:lpstr>SHP.AUX_SYS.Fuels_And_Lubricants_Handling_And_Storage.SHIPFUELSYS.TANKCOMP14\h\\Full_MeOH</vt:lpstr>
      <vt:lpstr>SHP.AUX_SYS.Fuels_And_Lubricants_Handling_And_Storage.SHIPFUELSYS.TANKCOMP14\h\\MeOH</vt:lpstr>
      <vt:lpstr>SHP.AUX_SYS.Fuels_And_Lubricants_Handling_And_Storage.SHIPFUELSYS.TANKCOMP14\h\\MGO</vt:lpstr>
      <vt:lpstr>SHP.AUX_SYS.Fuels_And_Lubricants_Handling_And_Storage.SHIPFUELSYS.TANKCOMP14\kind\\Full_MeOH</vt:lpstr>
      <vt:lpstr>SHP.AUX_SYS.Fuels_And_Lubricants_Handling_And_Storage.SHIPFUELSYS.TANKCOMP14\kind\\MeOH</vt:lpstr>
      <vt:lpstr>SHP.AUX_SYS.Fuels_And_Lubricants_Handling_And_Storage.SHIPFUELSYS.TANKCOMP14\kind\\MGO</vt:lpstr>
      <vt:lpstr>SHP.AUX_SYS.Fuels_And_Lubricants_Handling_And_Storage.SHIPFUELSYS.TANKCOMP14\l\\Full_MeOH</vt:lpstr>
      <vt:lpstr>SHP.AUX_SYS.Fuels_And_Lubricants_Handling_And_Storage.SHIPFUELSYS.TANKCOMP14\l\\MeOH</vt:lpstr>
      <vt:lpstr>SHP.AUX_SYS.Fuels_And_Lubricants_Handling_And_Storage.SHIPFUELSYS.TANKCOMP14\l\\MGO</vt:lpstr>
      <vt:lpstr>SHP.AUX_SYS.Fuels_And_Lubricants_Handling_And_Storage.SHIPFUELSYS.TANKCOMP14\m\\Full_MeOH</vt:lpstr>
      <vt:lpstr>SHP.AUX_SYS.Fuels_And_Lubricants_Handling_And_Storage.SHIPFUELSYS.TANKCOMP14\m\\MeOH</vt:lpstr>
      <vt:lpstr>SHP.AUX_SYS.Fuels_And_Lubricants_Handling_And_Storage.SHIPFUELSYS.TANKCOMP14\m\\MGO</vt:lpstr>
      <vt:lpstr>SHP.AUX_SYS.Fuels_And_Lubricants_Handling_And_Storage.SHIPFUELSYS.TANKCOMP14\m_tot\\Full_MeOH</vt:lpstr>
      <vt:lpstr>SHP.AUX_SYS.Fuels_And_Lubricants_Handling_And_Storage.SHIPFUELSYS.TANKCOMP14\m_tot\\MeOH</vt:lpstr>
      <vt:lpstr>SHP.AUX_SYS.Fuels_And_Lubricants_Handling_And_Storage.SHIPFUELSYS.TANKCOMP14\m_tot\\MGO</vt:lpstr>
      <vt:lpstr>SHP.AUX_SYS.Fuels_And_Lubricants_Handling_And_Storage.SHIPFUELSYS.TANKCOMP14\mass_margin\\Full_MeOH</vt:lpstr>
      <vt:lpstr>SHP.AUX_SYS.Fuels_And_Lubricants_Handling_And_Storage.SHIPFUELSYS.TANKCOMP14\mass_margin\\MeOH</vt:lpstr>
      <vt:lpstr>SHP.AUX_SYS.Fuels_And_Lubricants_Handling_And_Storage.SHIPFUELSYS.TANKCOMP14\mass_margin\\MGO</vt:lpstr>
      <vt:lpstr>SHP.AUX_SYS.Fuels_And_Lubricants_Handling_And_Storage.SHIPFUELSYS.TANKCOMP14\MeOH</vt:lpstr>
      <vt:lpstr>SHP.AUX_SYS.Fuels_And_Lubricants_Handling_And_Storage.SHIPFUELSYS.TANKCOMP14\MGO</vt:lpstr>
      <vt:lpstr>SHP.AUX_SYS.Fuels_And_Lubricants_Handling_And_Storage.SHIPFUELSYS.TANKCOMP14\orientation.r11\\Full_MeOH</vt:lpstr>
      <vt:lpstr>SHP.AUX_SYS.Fuels_And_Lubricants_Handling_And_Storage.SHIPFUELSYS.TANKCOMP14\orientation.r11\\MeOH</vt:lpstr>
      <vt:lpstr>SHP.AUX_SYS.Fuels_And_Lubricants_Handling_And_Storage.SHIPFUELSYS.TANKCOMP14\orientation.r11\\MGO</vt:lpstr>
      <vt:lpstr>SHP.AUX_SYS.Fuels_And_Lubricants_Handling_And_Storage.SHIPFUELSYS.TANKCOMP14\orientation.r12\\Full_MeOH</vt:lpstr>
      <vt:lpstr>SHP.AUX_SYS.Fuels_And_Lubricants_Handling_And_Storage.SHIPFUELSYS.TANKCOMP14\orientation.r12\\MeOH</vt:lpstr>
      <vt:lpstr>SHP.AUX_SYS.Fuels_And_Lubricants_Handling_And_Storage.SHIPFUELSYS.TANKCOMP14\orientation.r12\\MGO</vt:lpstr>
      <vt:lpstr>SHP.AUX_SYS.Fuels_And_Lubricants_Handling_And_Storage.SHIPFUELSYS.TANKCOMP14\orientation.r13\\Full_MeOH</vt:lpstr>
      <vt:lpstr>SHP.AUX_SYS.Fuels_And_Lubricants_Handling_And_Storage.SHIPFUELSYS.TANKCOMP14\orientation.r13\\MeOH</vt:lpstr>
      <vt:lpstr>SHP.AUX_SYS.Fuels_And_Lubricants_Handling_And_Storage.SHIPFUELSYS.TANKCOMP14\orientation.r13\\MGO</vt:lpstr>
      <vt:lpstr>SHP.AUX_SYS.Fuels_And_Lubricants_Handling_And_Storage.SHIPFUELSYS.TANKCOMP14\orientation.r21\\Full_MeOH</vt:lpstr>
      <vt:lpstr>SHP.AUX_SYS.Fuels_And_Lubricants_Handling_And_Storage.SHIPFUELSYS.TANKCOMP14\orientation.r21\\MeOH</vt:lpstr>
      <vt:lpstr>SHP.AUX_SYS.Fuels_And_Lubricants_Handling_And_Storage.SHIPFUELSYS.TANKCOMP14\orientation.r21\\MGO</vt:lpstr>
      <vt:lpstr>SHP.AUX_SYS.Fuels_And_Lubricants_Handling_And_Storage.SHIPFUELSYS.TANKCOMP14\orientation.r22\\Full_MeOH</vt:lpstr>
      <vt:lpstr>SHP.AUX_SYS.Fuels_And_Lubricants_Handling_And_Storage.SHIPFUELSYS.TANKCOMP14\orientation.r22\\MeOH</vt:lpstr>
      <vt:lpstr>SHP.AUX_SYS.Fuels_And_Lubricants_Handling_And_Storage.SHIPFUELSYS.TANKCOMP14\orientation.r22\\MGO</vt:lpstr>
      <vt:lpstr>SHP.AUX_SYS.Fuels_And_Lubricants_Handling_And_Storage.SHIPFUELSYS.TANKCOMP14\orientation.r23\\Full_MeOH</vt:lpstr>
      <vt:lpstr>SHP.AUX_SYS.Fuels_And_Lubricants_Handling_And_Storage.SHIPFUELSYS.TANKCOMP14\orientation.r23\\MeOH</vt:lpstr>
      <vt:lpstr>SHP.AUX_SYS.Fuels_And_Lubricants_Handling_And_Storage.SHIPFUELSYS.TANKCOMP14\orientation.r23\\MGO</vt:lpstr>
      <vt:lpstr>SHP.AUX_SYS.Fuels_And_Lubricants_Handling_And_Storage.SHIPFUELSYS.TANKCOMP14\orientation.r31\\Full_MeOH</vt:lpstr>
      <vt:lpstr>SHP.AUX_SYS.Fuels_And_Lubricants_Handling_And_Storage.SHIPFUELSYS.TANKCOMP14\orientation.r31\\MeOH</vt:lpstr>
      <vt:lpstr>SHP.AUX_SYS.Fuels_And_Lubricants_Handling_And_Storage.SHIPFUELSYS.TANKCOMP14\orientation.r31\\MGO</vt:lpstr>
      <vt:lpstr>SHP.AUX_SYS.Fuels_And_Lubricants_Handling_And_Storage.SHIPFUELSYS.TANKCOMP14\orientation.r32\\Full_MeOH</vt:lpstr>
      <vt:lpstr>SHP.AUX_SYS.Fuels_And_Lubricants_Handling_And_Storage.SHIPFUELSYS.TANKCOMP14\orientation.r32\\MeOH</vt:lpstr>
      <vt:lpstr>SHP.AUX_SYS.Fuels_And_Lubricants_Handling_And_Storage.SHIPFUELSYS.TANKCOMP14\orientation.r32\\MGO</vt:lpstr>
      <vt:lpstr>SHP.AUX_SYS.Fuels_And_Lubricants_Handling_And_Storage.SHIPFUELSYS.TANKCOMP14\orientation.r33\\Full_MeOH</vt:lpstr>
      <vt:lpstr>SHP.AUX_SYS.Fuels_And_Lubricants_Handling_And_Storage.SHIPFUELSYS.TANKCOMP14\orientation.r33\\MeOH</vt:lpstr>
      <vt:lpstr>SHP.AUX_SYS.Fuels_And_Lubricants_Handling_And_Storage.SHIPFUELSYS.TANKCOMP14\orientation.r33\\MGO</vt:lpstr>
      <vt:lpstr>SHP.AUX_SYS.Fuels_And_Lubricants_Handling_And_Storage.SHIPFUELSYS.TANKCOMP14\V\\Full_MeOH</vt:lpstr>
      <vt:lpstr>SHP.AUX_SYS.Fuels_And_Lubricants_Handling_And_Storage.SHIPFUELSYS.TANKCOMP14\V\\MeOH</vt:lpstr>
      <vt:lpstr>SHP.AUX_SYS.Fuels_And_Lubricants_Handling_And_Storage.SHIPFUELSYS.TANKCOMP14\V\\MGO</vt:lpstr>
      <vt:lpstr>SHP.AUX_SYS.Fuels_And_Lubricants_Handling_And_Storage.SHIPFUELSYS.TANKCOMP14\wid_diameter\\Full_MeOH</vt:lpstr>
      <vt:lpstr>SHP.AUX_SYS.Fuels_And_Lubricants_Handling_And_Storage.SHIPFUELSYS.TANKCOMP14\wid_diameter\\MeOH</vt:lpstr>
      <vt:lpstr>SHP.AUX_SYS.Fuels_And_Lubricants_Handling_And_Storage.SHIPFUELSYS.TANKCOMP14\wid_diameter\\MGO</vt:lpstr>
      <vt:lpstr>SHP.AUX_SYS.Fuels_And_Lubricants_Handling_And_Storage.SHIPFUELSYS.TANKCOMP15.BW\Full_MeOH</vt:lpstr>
      <vt:lpstr>SHP.AUX_SYS.Fuels_And_Lubricants_Handling_And_Storage.SHIPFUELSYS.TANKCOMP15.BW\MeOH</vt:lpstr>
      <vt:lpstr>SHP.AUX_SYS.Fuels_And_Lubricants_Handling_And_Storage.SHIPFUELSYS.TANKCOMP15.BW\ρ\\Full_MeOH</vt:lpstr>
      <vt:lpstr>SHP.AUX_SYS.Fuels_And_Lubricants_Handling_And_Storage.SHIPFUELSYS.TANKCOMP15.BW\ρ\\MeOH</vt:lpstr>
      <vt:lpstr>SHP.AUX_SYS.Fuels_And_Lubricants_Handling_And_Storage.SHIPFUELSYS.TANKCOMP15.MGO\MGO</vt:lpstr>
      <vt:lpstr>SHP.AUX_SYS.Fuels_And_Lubricants_Handling_And_Storage.SHIPFUELSYS.TANKCOMP15.MGO\ρ\\MGO</vt:lpstr>
      <vt:lpstr>SHP.AUX_SYS.Fuels_And_Lubricants_Handling_And_Storage.SHIPFUELSYS.TANKCOMP15\CoG_x\\Full_MeOH</vt:lpstr>
      <vt:lpstr>SHP.AUX_SYS.Fuels_And_Lubricants_Handling_And_Storage.SHIPFUELSYS.TANKCOMP15\CoG_x\\MeOH</vt:lpstr>
      <vt:lpstr>SHP.AUX_SYS.Fuels_And_Lubricants_Handling_And_Storage.SHIPFUELSYS.TANKCOMP15\CoG_x\\MGO</vt:lpstr>
      <vt:lpstr>SHP.AUX_SYS.Fuels_And_Lubricants_Handling_And_Storage.SHIPFUELSYS.TANKCOMP15\CoG_y\\Full_MeOH</vt:lpstr>
      <vt:lpstr>SHP.AUX_SYS.Fuels_And_Lubricants_Handling_And_Storage.SHIPFUELSYS.TANKCOMP15\CoG_y\\MeOH</vt:lpstr>
      <vt:lpstr>SHP.AUX_SYS.Fuels_And_Lubricants_Handling_And_Storage.SHIPFUELSYS.TANKCOMP15\CoG_y\\MGO</vt:lpstr>
      <vt:lpstr>SHP.AUX_SYS.Fuels_And_Lubricants_Handling_And_Storage.SHIPFUELSYS.TANKCOMP15\CoG_z\\Full_MeOH</vt:lpstr>
      <vt:lpstr>SHP.AUX_SYS.Fuels_And_Lubricants_Handling_And_Storage.SHIPFUELSYS.TANKCOMP15\CoG_z\\MeOH</vt:lpstr>
      <vt:lpstr>SHP.AUX_SYS.Fuels_And_Lubricants_Handling_And_Storage.SHIPFUELSYS.TANKCOMP15\CoG_z\\MGO</vt:lpstr>
      <vt:lpstr>SHP.AUX_SYS.Fuels_And_Lubricants_Handling_And_Storage.SHIPFUELSYS.TANKCOMP15\CoG_Z_fuel\\Full_MeOH</vt:lpstr>
      <vt:lpstr>SHP.AUX_SYS.Fuels_And_Lubricants_Handling_And_Storage.SHIPFUELSYS.TANKCOMP15\CoG_Z_fuel\\MeOH</vt:lpstr>
      <vt:lpstr>SHP.AUX_SYS.Fuels_And_Lubricants_Handling_And_Storage.SHIPFUELSYS.TANKCOMP15\CoG_Z_fuel\\MGO</vt:lpstr>
      <vt:lpstr>SHP.AUX_SYS.Fuels_And_Lubricants_Handling_And_Storage.SHIPFUELSYS.TANKCOMP15\color\\Full_MeOH</vt:lpstr>
      <vt:lpstr>SHP.AUX_SYS.Fuels_And_Lubricants_Handling_And_Storage.SHIPFUELSYS.TANKCOMP15\color\\MeOH</vt:lpstr>
      <vt:lpstr>SHP.AUX_SYS.Fuels_And_Lubricants_Handling_And_Storage.SHIPFUELSYS.TANKCOMP15\color\\MGO</vt:lpstr>
      <vt:lpstr>SHP.AUX_SYS.Fuels_And_Lubricants_Handling_And_Storage.SHIPFUELSYS.TANKCOMP15\coord.x\\Full_MeOH</vt:lpstr>
      <vt:lpstr>SHP.AUX_SYS.Fuels_And_Lubricants_Handling_And_Storage.SHIPFUELSYS.TANKCOMP15\coord.x\\MeOH</vt:lpstr>
      <vt:lpstr>SHP.AUX_SYS.Fuels_And_Lubricants_Handling_And_Storage.SHIPFUELSYS.TANKCOMP15\coord.x\\MGO</vt:lpstr>
      <vt:lpstr>SHP.AUX_SYS.Fuels_And_Lubricants_Handling_And_Storage.SHIPFUELSYS.TANKCOMP15\coord.y\\Full_MeOH</vt:lpstr>
      <vt:lpstr>SHP.AUX_SYS.Fuels_And_Lubricants_Handling_And_Storage.SHIPFUELSYS.TANKCOMP15\coord.y\\MeOH</vt:lpstr>
      <vt:lpstr>SHP.AUX_SYS.Fuels_And_Lubricants_Handling_And_Storage.SHIPFUELSYS.TANKCOMP15\coord.y\\MGO</vt:lpstr>
      <vt:lpstr>SHP.AUX_SYS.Fuels_And_Lubricants_Handling_And_Storage.SHIPFUELSYS.TANKCOMP15\coord.z\\Full_MeOH</vt:lpstr>
      <vt:lpstr>SHP.AUX_SYS.Fuels_And_Lubricants_Handling_And_Storage.SHIPFUELSYS.TANKCOMP15\coord.z\\MeOH</vt:lpstr>
      <vt:lpstr>SHP.AUX_SYS.Fuels_And_Lubricants_Handling_And_Storage.SHIPFUELSYS.TANKCOMP15\coord.z\\MGO</vt:lpstr>
      <vt:lpstr>SHP.AUX_SYS.Fuels_And_Lubricants_Handling_And_Storage.SHIPFUELSYS.TANKCOMP15\Full_MeOH</vt:lpstr>
      <vt:lpstr>SHP.AUX_SYS.Fuels_And_Lubricants_Handling_And_Storage.SHIPFUELSYS.TANKCOMP15\h\\Full_MeOH</vt:lpstr>
      <vt:lpstr>SHP.AUX_SYS.Fuels_And_Lubricants_Handling_And_Storage.SHIPFUELSYS.TANKCOMP15\h\\MeOH</vt:lpstr>
      <vt:lpstr>SHP.AUX_SYS.Fuels_And_Lubricants_Handling_And_Storage.SHIPFUELSYS.TANKCOMP15\h\\MGO</vt:lpstr>
      <vt:lpstr>SHP.AUX_SYS.Fuels_And_Lubricants_Handling_And_Storage.SHIPFUELSYS.TANKCOMP15\kind\\Full_MeOH</vt:lpstr>
      <vt:lpstr>SHP.AUX_SYS.Fuels_And_Lubricants_Handling_And_Storage.SHIPFUELSYS.TANKCOMP15\kind\\MeOH</vt:lpstr>
      <vt:lpstr>SHP.AUX_SYS.Fuels_And_Lubricants_Handling_And_Storage.SHIPFUELSYS.TANKCOMP15\kind\\MGO</vt:lpstr>
      <vt:lpstr>SHP.AUX_SYS.Fuels_And_Lubricants_Handling_And_Storage.SHIPFUELSYS.TANKCOMP15\l\\Full_MeOH</vt:lpstr>
      <vt:lpstr>SHP.AUX_SYS.Fuels_And_Lubricants_Handling_And_Storage.SHIPFUELSYS.TANKCOMP15\l\\MeOH</vt:lpstr>
      <vt:lpstr>SHP.AUX_SYS.Fuels_And_Lubricants_Handling_And_Storage.SHIPFUELSYS.TANKCOMP15\l\\MGO</vt:lpstr>
      <vt:lpstr>SHP.AUX_SYS.Fuels_And_Lubricants_Handling_And_Storage.SHIPFUELSYS.TANKCOMP15\m\\Full_MeOH</vt:lpstr>
      <vt:lpstr>SHP.AUX_SYS.Fuels_And_Lubricants_Handling_And_Storage.SHIPFUELSYS.TANKCOMP15\m\\MeOH</vt:lpstr>
      <vt:lpstr>SHP.AUX_SYS.Fuels_And_Lubricants_Handling_And_Storage.SHIPFUELSYS.TANKCOMP15\m\\MGO</vt:lpstr>
      <vt:lpstr>SHP.AUX_SYS.Fuels_And_Lubricants_Handling_And_Storage.SHIPFUELSYS.TANKCOMP15\m_tot\\Full_MeOH</vt:lpstr>
      <vt:lpstr>SHP.AUX_SYS.Fuels_And_Lubricants_Handling_And_Storage.SHIPFUELSYS.TANKCOMP15\m_tot\\MeOH</vt:lpstr>
      <vt:lpstr>SHP.AUX_SYS.Fuels_And_Lubricants_Handling_And_Storage.SHIPFUELSYS.TANKCOMP15\m_tot\\MGO</vt:lpstr>
      <vt:lpstr>SHP.AUX_SYS.Fuels_And_Lubricants_Handling_And_Storage.SHIPFUELSYS.TANKCOMP15\mass_margin\\Full_MeOH</vt:lpstr>
      <vt:lpstr>SHP.AUX_SYS.Fuels_And_Lubricants_Handling_And_Storage.SHIPFUELSYS.TANKCOMP15\mass_margin\\MeOH</vt:lpstr>
      <vt:lpstr>SHP.AUX_SYS.Fuels_And_Lubricants_Handling_And_Storage.SHIPFUELSYS.TANKCOMP15\mass_margin\\MGO</vt:lpstr>
      <vt:lpstr>SHP.AUX_SYS.Fuels_And_Lubricants_Handling_And_Storage.SHIPFUELSYS.TANKCOMP15\MeOH</vt:lpstr>
      <vt:lpstr>SHP.AUX_SYS.Fuels_And_Lubricants_Handling_And_Storage.SHIPFUELSYS.TANKCOMP15\MGO</vt:lpstr>
      <vt:lpstr>SHP.AUX_SYS.Fuels_And_Lubricants_Handling_And_Storage.SHIPFUELSYS.TANKCOMP15\orientation.r11\\Full_MeOH</vt:lpstr>
      <vt:lpstr>SHP.AUX_SYS.Fuels_And_Lubricants_Handling_And_Storage.SHIPFUELSYS.TANKCOMP15\orientation.r11\\MeOH</vt:lpstr>
      <vt:lpstr>SHP.AUX_SYS.Fuels_And_Lubricants_Handling_And_Storage.SHIPFUELSYS.TANKCOMP15\orientation.r11\\MGO</vt:lpstr>
      <vt:lpstr>SHP.AUX_SYS.Fuels_And_Lubricants_Handling_And_Storage.SHIPFUELSYS.TANKCOMP15\orientation.r12\\Full_MeOH</vt:lpstr>
      <vt:lpstr>SHP.AUX_SYS.Fuels_And_Lubricants_Handling_And_Storage.SHIPFUELSYS.TANKCOMP15\orientation.r12\\MeOH</vt:lpstr>
      <vt:lpstr>SHP.AUX_SYS.Fuels_And_Lubricants_Handling_And_Storage.SHIPFUELSYS.TANKCOMP15\orientation.r12\\MGO</vt:lpstr>
      <vt:lpstr>SHP.AUX_SYS.Fuels_And_Lubricants_Handling_And_Storage.SHIPFUELSYS.TANKCOMP15\orientation.r13\\Full_MeOH</vt:lpstr>
      <vt:lpstr>SHP.AUX_SYS.Fuels_And_Lubricants_Handling_And_Storage.SHIPFUELSYS.TANKCOMP15\orientation.r13\\MeOH</vt:lpstr>
      <vt:lpstr>SHP.AUX_SYS.Fuels_And_Lubricants_Handling_And_Storage.SHIPFUELSYS.TANKCOMP15\orientation.r13\\MGO</vt:lpstr>
      <vt:lpstr>SHP.AUX_SYS.Fuels_And_Lubricants_Handling_And_Storage.SHIPFUELSYS.TANKCOMP15\orientation.r21\\Full_MeOH</vt:lpstr>
      <vt:lpstr>SHP.AUX_SYS.Fuels_And_Lubricants_Handling_And_Storage.SHIPFUELSYS.TANKCOMP15\orientation.r21\\MeOH</vt:lpstr>
      <vt:lpstr>SHP.AUX_SYS.Fuels_And_Lubricants_Handling_And_Storage.SHIPFUELSYS.TANKCOMP15\orientation.r21\\MGO</vt:lpstr>
      <vt:lpstr>SHP.AUX_SYS.Fuels_And_Lubricants_Handling_And_Storage.SHIPFUELSYS.TANKCOMP15\orientation.r22\\Full_MeOH</vt:lpstr>
      <vt:lpstr>SHP.AUX_SYS.Fuels_And_Lubricants_Handling_And_Storage.SHIPFUELSYS.TANKCOMP15\orientation.r22\\MeOH</vt:lpstr>
      <vt:lpstr>SHP.AUX_SYS.Fuels_And_Lubricants_Handling_And_Storage.SHIPFUELSYS.TANKCOMP15\orientation.r22\\MGO</vt:lpstr>
      <vt:lpstr>SHP.AUX_SYS.Fuels_And_Lubricants_Handling_And_Storage.SHIPFUELSYS.TANKCOMP15\orientation.r23\\Full_MeOH</vt:lpstr>
      <vt:lpstr>SHP.AUX_SYS.Fuels_And_Lubricants_Handling_And_Storage.SHIPFUELSYS.TANKCOMP15\orientation.r23\\MeOH</vt:lpstr>
      <vt:lpstr>SHP.AUX_SYS.Fuels_And_Lubricants_Handling_And_Storage.SHIPFUELSYS.TANKCOMP15\orientation.r23\\MGO</vt:lpstr>
      <vt:lpstr>SHP.AUX_SYS.Fuels_And_Lubricants_Handling_And_Storage.SHIPFUELSYS.TANKCOMP15\orientation.r31\\Full_MeOH</vt:lpstr>
      <vt:lpstr>SHP.AUX_SYS.Fuels_And_Lubricants_Handling_And_Storage.SHIPFUELSYS.TANKCOMP15\orientation.r31\\MeOH</vt:lpstr>
      <vt:lpstr>SHP.AUX_SYS.Fuels_And_Lubricants_Handling_And_Storage.SHIPFUELSYS.TANKCOMP15\orientation.r31\\MGO</vt:lpstr>
      <vt:lpstr>SHP.AUX_SYS.Fuels_And_Lubricants_Handling_And_Storage.SHIPFUELSYS.TANKCOMP15\orientation.r32\\Full_MeOH</vt:lpstr>
      <vt:lpstr>SHP.AUX_SYS.Fuels_And_Lubricants_Handling_And_Storage.SHIPFUELSYS.TANKCOMP15\orientation.r32\\MeOH</vt:lpstr>
      <vt:lpstr>SHP.AUX_SYS.Fuels_And_Lubricants_Handling_And_Storage.SHIPFUELSYS.TANKCOMP15\orientation.r32\\MGO</vt:lpstr>
      <vt:lpstr>SHP.AUX_SYS.Fuels_And_Lubricants_Handling_And_Storage.SHIPFUELSYS.TANKCOMP15\orientation.r33\\Full_MeOH</vt:lpstr>
      <vt:lpstr>SHP.AUX_SYS.Fuels_And_Lubricants_Handling_And_Storage.SHIPFUELSYS.TANKCOMP15\orientation.r33\\MeOH</vt:lpstr>
      <vt:lpstr>SHP.AUX_SYS.Fuels_And_Lubricants_Handling_And_Storage.SHIPFUELSYS.TANKCOMP15\orientation.r33\\MGO</vt:lpstr>
      <vt:lpstr>SHP.AUX_SYS.Fuels_And_Lubricants_Handling_And_Storage.SHIPFUELSYS.TANKCOMP15\V\\Full_MeOH</vt:lpstr>
      <vt:lpstr>SHP.AUX_SYS.Fuels_And_Lubricants_Handling_And_Storage.SHIPFUELSYS.TANKCOMP15\V\\MeOH</vt:lpstr>
      <vt:lpstr>SHP.AUX_SYS.Fuels_And_Lubricants_Handling_And_Storage.SHIPFUELSYS.TANKCOMP15\V\\MGO</vt:lpstr>
      <vt:lpstr>SHP.AUX_SYS.Fuels_And_Lubricants_Handling_And_Storage.SHIPFUELSYS.TANKCOMP15\wid_diameter\\Full_MeOH</vt:lpstr>
      <vt:lpstr>SHP.AUX_SYS.Fuels_And_Lubricants_Handling_And_Storage.SHIPFUELSYS.TANKCOMP15\wid_diameter\\MeOH</vt:lpstr>
      <vt:lpstr>SHP.AUX_SYS.Fuels_And_Lubricants_Handling_And_Storage.SHIPFUELSYS.TANKCOMP15\wid_diameter\\MGO</vt:lpstr>
      <vt:lpstr>SHP.AUX_SYS.Fuels_And_Lubricants_Handling_And_Storage.SHIPFUELSYS.TANKCOMP21.MeOH\Coff_penal\\Full_MeOH</vt:lpstr>
      <vt:lpstr>SHP.AUX_SYS.Fuels_And_Lubricants_Handling_And_Storage.SHIPFUELSYS.TANKCOMP21.MeOH\Coff_V_penal\\Full_MeOH</vt:lpstr>
      <vt:lpstr>SHP.AUX_SYS.Fuels_And_Lubricants_Handling_And_Storage.SHIPFUELSYS.TANKCOMP21.MeOH\Full_MeOH</vt:lpstr>
      <vt:lpstr>SHP.AUX_SYS.Fuels_And_Lubricants_Handling_And_Storage.SHIPFUELSYS.TANKCOMP21.MeOH\n_items\\Full_MeOH</vt:lpstr>
      <vt:lpstr>SHP.AUX_SYS.Fuels_And_Lubricants_Handling_And_Storage.SHIPFUELSYS.TANKCOMP21.MeOH\ρ\\Full_MeOH</vt:lpstr>
      <vt:lpstr>SHP.AUX_SYS.Fuels_And_Lubricants_Handling_And_Storage.SHIPFUELSYS.TANKCOMP21.MGO\MeOH</vt:lpstr>
      <vt:lpstr>SHP.AUX_SYS.Fuels_And_Lubricants_Handling_And_Storage.SHIPFUELSYS.TANKCOMP21.MGO\MGO</vt:lpstr>
      <vt:lpstr>SHP.AUX_SYS.Fuels_And_Lubricants_Handling_And_Storage.SHIPFUELSYS.TANKCOMP21.MGO\ρ\\MeOH</vt:lpstr>
      <vt:lpstr>SHP.AUX_SYS.Fuels_And_Lubricants_Handling_And_Storage.SHIPFUELSYS.TANKCOMP21.MGO\ρ\\MGO</vt:lpstr>
      <vt:lpstr>SHP.AUX_SYS.Fuels_And_Lubricants_Handling_And_Storage.SHIPFUELSYS.TANKCOMP21\CoG_x\\Full_MeOH</vt:lpstr>
      <vt:lpstr>SHP.AUX_SYS.Fuels_And_Lubricants_Handling_And_Storage.SHIPFUELSYS.TANKCOMP21\CoG_x\\MeOH</vt:lpstr>
      <vt:lpstr>SHP.AUX_SYS.Fuels_And_Lubricants_Handling_And_Storage.SHIPFUELSYS.TANKCOMP21\CoG_x\\MGO</vt:lpstr>
      <vt:lpstr>SHP.AUX_SYS.Fuels_And_Lubricants_Handling_And_Storage.SHIPFUELSYS.TANKCOMP21\CoG_y\\Full_MeOH</vt:lpstr>
      <vt:lpstr>SHP.AUX_SYS.Fuels_And_Lubricants_Handling_And_Storage.SHIPFUELSYS.TANKCOMP21\CoG_y\\MeOH</vt:lpstr>
      <vt:lpstr>SHP.AUX_SYS.Fuels_And_Lubricants_Handling_And_Storage.SHIPFUELSYS.TANKCOMP21\CoG_y\\MGO</vt:lpstr>
      <vt:lpstr>SHP.AUX_SYS.Fuels_And_Lubricants_Handling_And_Storage.SHIPFUELSYS.TANKCOMP21\CoG_z\\Full_MeOH</vt:lpstr>
      <vt:lpstr>SHP.AUX_SYS.Fuels_And_Lubricants_Handling_And_Storage.SHIPFUELSYS.TANKCOMP21\CoG_z\\MeOH</vt:lpstr>
      <vt:lpstr>SHP.AUX_SYS.Fuels_And_Lubricants_Handling_And_Storage.SHIPFUELSYS.TANKCOMP21\CoG_z\\MGO</vt:lpstr>
      <vt:lpstr>SHP.AUX_SYS.Fuels_And_Lubricants_Handling_And_Storage.SHIPFUELSYS.TANKCOMP21\CoG_Z_fuel\\Full_MeOH</vt:lpstr>
      <vt:lpstr>SHP.AUX_SYS.Fuels_And_Lubricants_Handling_And_Storage.SHIPFUELSYS.TANKCOMP21\CoG_Z_fuel\\MeOH</vt:lpstr>
      <vt:lpstr>SHP.AUX_SYS.Fuels_And_Lubricants_Handling_And_Storage.SHIPFUELSYS.TANKCOMP21\CoG_Z_fuel\\MGO</vt:lpstr>
      <vt:lpstr>SHP.AUX_SYS.Fuels_And_Lubricants_Handling_And_Storage.SHIPFUELSYS.TANKCOMP21\color\\Full_MeOH</vt:lpstr>
      <vt:lpstr>SHP.AUX_SYS.Fuels_And_Lubricants_Handling_And_Storage.SHIPFUELSYS.TANKCOMP21\color\\MeOH</vt:lpstr>
      <vt:lpstr>SHP.AUX_SYS.Fuels_And_Lubricants_Handling_And_Storage.SHIPFUELSYS.TANKCOMP21\color\\MGO</vt:lpstr>
      <vt:lpstr>SHP.AUX_SYS.Fuels_And_Lubricants_Handling_And_Storage.SHIPFUELSYS.TANKCOMP21\coord.x\\Full_MeOH</vt:lpstr>
      <vt:lpstr>SHP.AUX_SYS.Fuels_And_Lubricants_Handling_And_Storage.SHIPFUELSYS.TANKCOMP21\coord.x\\MeOH</vt:lpstr>
      <vt:lpstr>SHP.AUX_SYS.Fuels_And_Lubricants_Handling_And_Storage.SHIPFUELSYS.TANKCOMP21\coord.x\\MGO</vt:lpstr>
      <vt:lpstr>SHP.AUX_SYS.Fuels_And_Lubricants_Handling_And_Storage.SHIPFUELSYS.TANKCOMP21\coord.y\\Full_MeOH</vt:lpstr>
      <vt:lpstr>SHP.AUX_SYS.Fuels_And_Lubricants_Handling_And_Storage.SHIPFUELSYS.TANKCOMP21\coord.y\\MeOH</vt:lpstr>
      <vt:lpstr>SHP.AUX_SYS.Fuels_And_Lubricants_Handling_And_Storage.SHIPFUELSYS.TANKCOMP21\coord.y\\MGO</vt:lpstr>
      <vt:lpstr>SHP.AUX_SYS.Fuels_And_Lubricants_Handling_And_Storage.SHIPFUELSYS.TANKCOMP21\coord.z\\Full_MeOH</vt:lpstr>
      <vt:lpstr>SHP.AUX_SYS.Fuels_And_Lubricants_Handling_And_Storage.SHIPFUELSYS.TANKCOMP21\coord.z\\MeOH</vt:lpstr>
      <vt:lpstr>SHP.AUX_SYS.Fuels_And_Lubricants_Handling_And_Storage.SHIPFUELSYS.TANKCOMP21\coord.z\\MGO</vt:lpstr>
      <vt:lpstr>SHP.AUX_SYS.Fuels_And_Lubricants_Handling_And_Storage.SHIPFUELSYS.TANKCOMP21\Full_MeOH</vt:lpstr>
      <vt:lpstr>SHP.AUX_SYS.Fuels_And_Lubricants_Handling_And_Storage.SHIPFUELSYS.TANKCOMP21\h\\Full_MeOH</vt:lpstr>
      <vt:lpstr>SHP.AUX_SYS.Fuels_And_Lubricants_Handling_And_Storage.SHIPFUELSYS.TANKCOMP21\h\\MeOH</vt:lpstr>
      <vt:lpstr>SHP.AUX_SYS.Fuels_And_Lubricants_Handling_And_Storage.SHIPFUELSYS.TANKCOMP21\h\\MGO</vt:lpstr>
      <vt:lpstr>SHP.AUX_SYS.Fuels_And_Lubricants_Handling_And_Storage.SHIPFUELSYS.TANKCOMP21\kind\\Full_MeOH</vt:lpstr>
      <vt:lpstr>SHP.AUX_SYS.Fuels_And_Lubricants_Handling_And_Storage.SHIPFUELSYS.TANKCOMP21\kind\\MeOH</vt:lpstr>
      <vt:lpstr>SHP.AUX_SYS.Fuels_And_Lubricants_Handling_And_Storage.SHIPFUELSYS.TANKCOMP21\kind\\MGO</vt:lpstr>
      <vt:lpstr>SHP.AUX_SYS.Fuels_And_Lubricants_Handling_And_Storage.SHIPFUELSYS.TANKCOMP21\l\\Full_MeOH</vt:lpstr>
      <vt:lpstr>SHP.AUX_SYS.Fuels_And_Lubricants_Handling_And_Storage.SHIPFUELSYS.TANKCOMP21\l\\MeOH</vt:lpstr>
      <vt:lpstr>SHP.AUX_SYS.Fuels_And_Lubricants_Handling_And_Storage.SHIPFUELSYS.TANKCOMP21\l\\MGO</vt:lpstr>
      <vt:lpstr>SHP.AUX_SYS.Fuels_And_Lubricants_Handling_And_Storage.SHIPFUELSYS.TANKCOMP21\m\\Full_MeOH</vt:lpstr>
      <vt:lpstr>SHP.AUX_SYS.Fuels_And_Lubricants_Handling_And_Storage.SHIPFUELSYS.TANKCOMP21\m\\MeOH</vt:lpstr>
      <vt:lpstr>SHP.AUX_SYS.Fuels_And_Lubricants_Handling_And_Storage.SHIPFUELSYS.TANKCOMP21\m\\MGO</vt:lpstr>
      <vt:lpstr>SHP.AUX_SYS.Fuels_And_Lubricants_Handling_And_Storage.SHIPFUELSYS.TANKCOMP21\m_tot\\Full_MeOH</vt:lpstr>
      <vt:lpstr>SHP.AUX_SYS.Fuels_And_Lubricants_Handling_And_Storage.SHIPFUELSYS.TANKCOMP21\m_tot\\MeOH</vt:lpstr>
      <vt:lpstr>SHP.AUX_SYS.Fuels_And_Lubricants_Handling_And_Storage.SHIPFUELSYS.TANKCOMP21\m_tot\\MGO</vt:lpstr>
      <vt:lpstr>SHP.AUX_SYS.Fuels_And_Lubricants_Handling_And_Storage.SHIPFUELSYS.TANKCOMP21\mass_margin\\Full_MeOH</vt:lpstr>
      <vt:lpstr>SHP.AUX_SYS.Fuels_And_Lubricants_Handling_And_Storage.SHIPFUELSYS.TANKCOMP21\mass_margin\\MeOH</vt:lpstr>
      <vt:lpstr>SHP.AUX_SYS.Fuels_And_Lubricants_Handling_And_Storage.SHIPFUELSYS.TANKCOMP21\mass_margin\\MGO</vt:lpstr>
      <vt:lpstr>SHP.AUX_SYS.Fuels_And_Lubricants_Handling_And_Storage.SHIPFUELSYS.TANKCOMP21\MeOH</vt:lpstr>
      <vt:lpstr>SHP.AUX_SYS.Fuels_And_Lubricants_Handling_And_Storage.SHIPFUELSYS.TANKCOMP21\MGO</vt:lpstr>
      <vt:lpstr>SHP.AUX_SYS.Fuels_And_Lubricants_Handling_And_Storage.SHIPFUELSYS.TANKCOMP21\orientation.r11\\Full_MeOH</vt:lpstr>
      <vt:lpstr>SHP.AUX_SYS.Fuels_And_Lubricants_Handling_And_Storage.SHIPFUELSYS.TANKCOMP21\orientation.r11\\MeOH</vt:lpstr>
      <vt:lpstr>SHP.AUX_SYS.Fuels_And_Lubricants_Handling_And_Storage.SHIPFUELSYS.TANKCOMP21\orientation.r11\\MGO</vt:lpstr>
      <vt:lpstr>SHP.AUX_SYS.Fuels_And_Lubricants_Handling_And_Storage.SHIPFUELSYS.TANKCOMP21\orientation.r12\\Full_MeOH</vt:lpstr>
      <vt:lpstr>SHP.AUX_SYS.Fuels_And_Lubricants_Handling_And_Storage.SHIPFUELSYS.TANKCOMP21\orientation.r12\\MeOH</vt:lpstr>
      <vt:lpstr>SHP.AUX_SYS.Fuels_And_Lubricants_Handling_And_Storage.SHIPFUELSYS.TANKCOMP21\orientation.r12\\MGO</vt:lpstr>
      <vt:lpstr>SHP.AUX_SYS.Fuels_And_Lubricants_Handling_And_Storage.SHIPFUELSYS.TANKCOMP21\orientation.r13\\Full_MeOH</vt:lpstr>
      <vt:lpstr>SHP.AUX_SYS.Fuels_And_Lubricants_Handling_And_Storage.SHIPFUELSYS.TANKCOMP21\orientation.r13\\MeOH</vt:lpstr>
      <vt:lpstr>SHP.AUX_SYS.Fuels_And_Lubricants_Handling_And_Storage.SHIPFUELSYS.TANKCOMP21\orientation.r13\\MGO</vt:lpstr>
      <vt:lpstr>SHP.AUX_SYS.Fuels_And_Lubricants_Handling_And_Storage.SHIPFUELSYS.TANKCOMP21\orientation.r21\\Full_MeOH</vt:lpstr>
      <vt:lpstr>SHP.AUX_SYS.Fuels_And_Lubricants_Handling_And_Storage.SHIPFUELSYS.TANKCOMP21\orientation.r21\\MeOH</vt:lpstr>
      <vt:lpstr>SHP.AUX_SYS.Fuels_And_Lubricants_Handling_And_Storage.SHIPFUELSYS.TANKCOMP21\orientation.r21\\MGO</vt:lpstr>
      <vt:lpstr>SHP.AUX_SYS.Fuels_And_Lubricants_Handling_And_Storage.SHIPFUELSYS.TANKCOMP21\orientation.r22\\Full_MeOH</vt:lpstr>
      <vt:lpstr>SHP.AUX_SYS.Fuels_And_Lubricants_Handling_And_Storage.SHIPFUELSYS.TANKCOMP21\orientation.r22\\MeOH</vt:lpstr>
      <vt:lpstr>SHP.AUX_SYS.Fuels_And_Lubricants_Handling_And_Storage.SHIPFUELSYS.TANKCOMP21\orientation.r22\\MGO</vt:lpstr>
      <vt:lpstr>SHP.AUX_SYS.Fuels_And_Lubricants_Handling_And_Storage.SHIPFUELSYS.TANKCOMP21\orientation.r23\\Full_MeOH</vt:lpstr>
      <vt:lpstr>SHP.AUX_SYS.Fuels_And_Lubricants_Handling_And_Storage.SHIPFUELSYS.TANKCOMP21\orientation.r23\\MeOH</vt:lpstr>
      <vt:lpstr>SHP.AUX_SYS.Fuels_And_Lubricants_Handling_And_Storage.SHIPFUELSYS.TANKCOMP21\orientation.r23\\MGO</vt:lpstr>
      <vt:lpstr>SHP.AUX_SYS.Fuels_And_Lubricants_Handling_And_Storage.SHIPFUELSYS.TANKCOMP21\orientation.r31\\Full_MeOH</vt:lpstr>
      <vt:lpstr>SHP.AUX_SYS.Fuels_And_Lubricants_Handling_And_Storage.SHIPFUELSYS.TANKCOMP21\orientation.r31\\MeOH</vt:lpstr>
      <vt:lpstr>SHP.AUX_SYS.Fuels_And_Lubricants_Handling_And_Storage.SHIPFUELSYS.TANKCOMP21\orientation.r31\\MGO</vt:lpstr>
      <vt:lpstr>SHP.AUX_SYS.Fuels_And_Lubricants_Handling_And_Storage.SHIPFUELSYS.TANKCOMP21\orientation.r32\\Full_MeOH</vt:lpstr>
      <vt:lpstr>SHP.AUX_SYS.Fuels_And_Lubricants_Handling_And_Storage.SHIPFUELSYS.TANKCOMP21\orientation.r32\\MeOH</vt:lpstr>
      <vt:lpstr>SHP.AUX_SYS.Fuels_And_Lubricants_Handling_And_Storage.SHIPFUELSYS.TANKCOMP21\orientation.r32\\MGO</vt:lpstr>
      <vt:lpstr>SHP.AUX_SYS.Fuels_And_Lubricants_Handling_And_Storage.SHIPFUELSYS.TANKCOMP21\orientation.r33\\Full_MeOH</vt:lpstr>
      <vt:lpstr>SHP.AUX_SYS.Fuels_And_Lubricants_Handling_And_Storage.SHIPFUELSYS.TANKCOMP21\orientation.r33\\MeOH</vt:lpstr>
      <vt:lpstr>SHP.AUX_SYS.Fuels_And_Lubricants_Handling_And_Storage.SHIPFUELSYS.TANKCOMP21\orientation.r33\\MGO</vt:lpstr>
      <vt:lpstr>SHP.AUX_SYS.Fuels_And_Lubricants_Handling_And_Storage.SHIPFUELSYS.TANKCOMP21\V\\Full_MeOH</vt:lpstr>
      <vt:lpstr>SHP.AUX_SYS.Fuels_And_Lubricants_Handling_And_Storage.SHIPFUELSYS.TANKCOMP21\V\\MeOH</vt:lpstr>
      <vt:lpstr>SHP.AUX_SYS.Fuels_And_Lubricants_Handling_And_Storage.SHIPFUELSYS.TANKCOMP21\V\\MGO</vt:lpstr>
      <vt:lpstr>SHP.AUX_SYS.Fuels_And_Lubricants_Handling_And_Storage.SHIPFUELSYS.TANKCOMP21\wid_diameter\\Full_MeOH</vt:lpstr>
      <vt:lpstr>SHP.AUX_SYS.Fuels_And_Lubricants_Handling_And_Storage.SHIPFUELSYS.TANKCOMP21\wid_diameter\\MeOH</vt:lpstr>
      <vt:lpstr>SHP.AUX_SYS.Fuels_And_Lubricants_Handling_And_Storage.SHIPFUELSYS.TANKCOMP21\wid_diameter\\MGO</vt:lpstr>
      <vt:lpstr>SHP.AUX_SYS.Fuels_And_Lubricants_Handling_And_Storage.SHIPFUELSYS.TANKCOMP22.MeOH\Coff_penal\\Full_MeOH</vt:lpstr>
      <vt:lpstr>SHP.AUX_SYS.Fuels_And_Lubricants_Handling_And_Storage.SHIPFUELSYS.TANKCOMP22.MeOH\Coff_V_penal\\Full_MeOH</vt:lpstr>
      <vt:lpstr>SHP.AUX_SYS.Fuels_And_Lubricants_Handling_And_Storage.SHIPFUELSYS.TANKCOMP22.MeOH\Full_MeOH</vt:lpstr>
      <vt:lpstr>SHP.AUX_SYS.Fuels_And_Lubricants_Handling_And_Storage.SHIPFUELSYS.TANKCOMP22.MeOH\n_items\\Full_MeOH</vt:lpstr>
      <vt:lpstr>SHP.AUX_SYS.Fuels_And_Lubricants_Handling_And_Storage.SHIPFUELSYS.TANKCOMP22.MeOH\ρ\\Full_MeOH</vt:lpstr>
      <vt:lpstr>SHP.AUX_SYS.Fuels_And_Lubricants_Handling_And_Storage.SHIPFUELSYS.TANKCOMP22.MGO\MeOH</vt:lpstr>
      <vt:lpstr>SHP.AUX_SYS.Fuels_And_Lubricants_Handling_And_Storage.SHIPFUELSYS.TANKCOMP22.MGO\MGO</vt:lpstr>
      <vt:lpstr>SHP.AUX_SYS.Fuels_And_Lubricants_Handling_And_Storage.SHIPFUELSYS.TANKCOMP22.MGO\ρ\\MeOH</vt:lpstr>
      <vt:lpstr>SHP.AUX_SYS.Fuels_And_Lubricants_Handling_And_Storage.SHIPFUELSYS.TANKCOMP22.MGO\ρ\\MGO</vt:lpstr>
      <vt:lpstr>SHP.AUX_SYS.Fuels_And_Lubricants_Handling_And_Storage.SHIPFUELSYS.TANKCOMP22\CoG_x\\Full_MeOH</vt:lpstr>
      <vt:lpstr>SHP.AUX_SYS.Fuels_And_Lubricants_Handling_And_Storage.SHIPFUELSYS.TANKCOMP22\CoG_x\\MeOH</vt:lpstr>
      <vt:lpstr>SHP.AUX_SYS.Fuels_And_Lubricants_Handling_And_Storage.SHIPFUELSYS.TANKCOMP22\CoG_x\\MGO</vt:lpstr>
      <vt:lpstr>SHP.AUX_SYS.Fuels_And_Lubricants_Handling_And_Storage.SHIPFUELSYS.TANKCOMP22\CoG_y\\Full_MeOH</vt:lpstr>
      <vt:lpstr>SHP.AUX_SYS.Fuels_And_Lubricants_Handling_And_Storage.SHIPFUELSYS.TANKCOMP22\CoG_y\\MeOH</vt:lpstr>
      <vt:lpstr>SHP.AUX_SYS.Fuels_And_Lubricants_Handling_And_Storage.SHIPFUELSYS.TANKCOMP22\CoG_y\\MGO</vt:lpstr>
      <vt:lpstr>SHP.AUX_SYS.Fuels_And_Lubricants_Handling_And_Storage.SHIPFUELSYS.TANKCOMP22\CoG_z\\Full_MeOH</vt:lpstr>
      <vt:lpstr>SHP.AUX_SYS.Fuels_And_Lubricants_Handling_And_Storage.SHIPFUELSYS.TANKCOMP22\CoG_z\\MeOH</vt:lpstr>
      <vt:lpstr>SHP.AUX_SYS.Fuels_And_Lubricants_Handling_And_Storage.SHIPFUELSYS.TANKCOMP22\CoG_z\\MGO</vt:lpstr>
      <vt:lpstr>SHP.AUX_SYS.Fuels_And_Lubricants_Handling_And_Storage.SHIPFUELSYS.TANKCOMP22\CoG_Z_fuel\\Full_MeOH</vt:lpstr>
      <vt:lpstr>SHP.AUX_SYS.Fuels_And_Lubricants_Handling_And_Storage.SHIPFUELSYS.TANKCOMP22\CoG_Z_fuel\\MeOH</vt:lpstr>
      <vt:lpstr>SHP.AUX_SYS.Fuels_And_Lubricants_Handling_And_Storage.SHIPFUELSYS.TANKCOMP22\CoG_Z_fuel\\MGO</vt:lpstr>
      <vt:lpstr>SHP.AUX_SYS.Fuels_And_Lubricants_Handling_And_Storage.SHIPFUELSYS.TANKCOMP22\color\\Full_MeOH</vt:lpstr>
      <vt:lpstr>SHP.AUX_SYS.Fuels_And_Lubricants_Handling_And_Storage.SHIPFUELSYS.TANKCOMP22\color\\MeOH</vt:lpstr>
      <vt:lpstr>SHP.AUX_SYS.Fuels_And_Lubricants_Handling_And_Storage.SHIPFUELSYS.TANKCOMP22\color\\MGO</vt:lpstr>
      <vt:lpstr>SHP.AUX_SYS.Fuels_And_Lubricants_Handling_And_Storage.SHIPFUELSYS.TANKCOMP22\coord.x\\Full_MeOH</vt:lpstr>
      <vt:lpstr>SHP.AUX_SYS.Fuels_And_Lubricants_Handling_And_Storage.SHIPFUELSYS.TANKCOMP22\coord.x\\MeOH</vt:lpstr>
      <vt:lpstr>SHP.AUX_SYS.Fuels_And_Lubricants_Handling_And_Storage.SHIPFUELSYS.TANKCOMP22\coord.x\\MGO</vt:lpstr>
      <vt:lpstr>SHP.AUX_SYS.Fuels_And_Lubricants_Handling_And_Storage.SHIPFUELSYS.TANKCOMP22\coord.y\\Full_MeOH</vt:lpstr>
      <vt:lpstr>SHP.AUX_SYS.Fuels_And_Lubricants_Handling_And_Storage.SHIPFUELSYS.TANKCOMP22\coord.y\\MeOH</vt:lpstr>
      <vt:lpstr>SHP.AUX_SYS.Fuels_And_Lubricants_Handling_And_Storage.SHIPFUELSYS.TANKCOMP22\coord.y\\MGO</vt:lpstr>
      <vt:lpstr>SHP.AUX_SYS.Fuels_And_Lubricants_Handling_And_Storage.SHIPFUELSYS.TANKCOMP22\coord.z\\Full_MeOH</vt:lpstr>
      <vt:lpstr>SHP.AUX_SYS.Fuels_And_Lubricants_Handling_And_Storage.SHIPFUELSYS.TANKCOMP22\coord.z\\MeOH</vt:lpstr>
      <vt:lpstr>SHP.AUX_SYS.Fuels_And_Lubricants_Handling_And_Storage.SHIPFUELSYS.TANKCOMP22\coord.z\\MGO</vt:lpstr>
      <vt:lpstr>SHP.AUX_SYS.Fuels_And_Lubricants_Handling_And_Storage.SHIPFUELSYS.TANKCOMP22\Full_MeOH</vt:lpstr>
      <vt:lpstr>SHP.AUX_SYS.Fuels_And_Lubricants_Handling_And_Storage.SHIPFUELSYS.TANKCOMP22\h\\Full_MeOH</vt:lpstr>
      <vt:lpstr>SHP.AUX_SYS.Fuels_And_Lubricants_Handling_And_Storage.SHIPFUELSYS.TANKCOMP22\h\\MeOH</vt:lpstr>
      <vt:lpstr>SHP.AUX_SYS.Fuels_And_Lubricants_Handling_And_Storage.SHIPFUELSYS.TANKCOMP22\h\\MGO</vt:lpstr>
      <vt:lpstr>SHP.AUX_SYS.Fuels_And_Lubricants_Handling_And_Storage.SHIPFUELSYS.TANKCOMP22\kind\\Full_MeOH</vt:lpstr>
      <vt:lpstr>SHP.AUX_SYS.Fuels_And_Lubricants_Handling_And_Storage.SHIPFUELSYS.TANKCOMP22\kind\\MeOH</vt:lpstr>
      <vt:lpstr>SHP.AUX_SYS.Fuels_And_Lubricants_Handling_And_Storage.SHIPFUELSYS.TANKCOMP22\kind\\MGO</vt:lpstr>
      <vt:lpstr>SHP.AUX_SYS.Fuels_And_Lubricants_Handling_And_Storage.SHIPFUELSYS.TANKCOMP22\l\\Full_MeOH</vt:lpstr>
      <vt:lpstr>SHP.AUX_SYS.Fuels_And_Lubricants_Handling_And_Storage.SHIPFUELSYS.TANKCOMP22\l\\MeOH</vt:lpstr>
      <vt:lpstr>SHP.AUX_SYS.Fuels_And_Lubricants_Handling_And_Storage.SHIPFUELSYS.TANKCOMP22\l\\MGO</vt:lpstr>
      <vt:lpstr>SHP.AUX_SYS.Fuels_And_Lubricants_Handling_And_Storage.SHIPFUELSYS.TANKCOMP22\m\\Full_MeOH</vt:lpstr>
      <vt:lpstr>SHP.AUX_SYS.Fuels_And_Lubricants_Handling_And_Storage.SHIPFUELSYS.TANKCOMP22\m\\MeOH</vt:lpstr>
      <vt:lpstr>SHP.AUX_SYS.Fuels_And_Lubricants_Handling_And_Storage.SHIPFUELSYS.TANKCOMP22\m\\MGO</vt:lpstr>
      <vt:lpstr>SHP.AUX_SYS.Fuels_And_Lubricants_Handling_And_Storage.SHIPFUELSYS.TANKCOMP22\m_tot\\Full_MeOH</vt:lpstr>
      <vt:lpstr>SHP.AUX_SYS.Fuels_And_Lubricants_Handling_And_Storage.SHIPFUELSYS.TANKCOMP22\m_tot\\MeOH</vt:lpstr>
      <vt:lpstr>SHP.AUX_SYS.Fuels_And_Lubricants_Handling_And_Storage.SHIPFUELSYS.TANKCOMP22\m_tot\\MGO</vt:lpstr>
      <vt:lpstr>SHP.AUX_SYS.Fuels_And_Lubricants_Handling_And_Storage.SHIPFUELSYS.TANKCOMP22\mass_margin\\Full_MeOH</vt:lpstr>
      <vt:lpstr>SHP.AUX_SYS.Fuels_And_Lubricants_Handling_And_Storage.SHIPFUELSYS.TANKCOMP22\mass_margin\\MeOH</vt:lpstr>
      <vt:lpstr>SHP.AUX_SYS.Fuels_And_Lubricants_Handling_And_Storage.SHIPFUELSYS.TANKCOMP22\mass_margin\\MGO</vt:lpstr>
      <vt:lpstr>SHP.AUX_SYS.Fuels_And_Lubricants_Handling_And_Storage.SHIPFUELSYS.TANKCOMP22\MeOH</vt:lpstr>
      <vt:lpstr>SHP.AUX_SYS.Fuels_And_Lubricants_Handling_And_Storage.SHIPFUELSYS.TANKCOMP22\MGO</vt:lpstr>
      <vt:lpstr>SHP.AUX_SYS.Fuels_And_Lubricants_Handling_And_Storage.SHIPFUELSYS.TANKCOMP22\orientation.r11\\Full_MeOH</vt:lpstr>
      <vt:lpstr>SHP.AUX_SYS.Fuels_And_Lubricants_Handling_And_Storage.SHIPFUELSYS.TANKCOMP22\orientation.r11\\MeOH</vt:lpstr>
      <vt:lpstr>SHP.AUX_SYS.Fuels_And_Lubricants_Handling_And_Storage.SHIPFUELSYS.TANKCOMP22\orientation.r11\\MGO</vt:lpstr>
      <vt:lpstr>SHP.AUX_SYS.Fuels_And_Lubricants_Handling_And_Storage.SHIPFUELSYS.TANKCOMP22\orientation.r12\\Full_MeOH</vt:lpstr>
      <vt:lpstr>SHP.AUX_SYS.Fuels_And_Lubricants_Handling_And_Storage.SHIPFUELSYS.TANKCOMP22\orientation.r12\\MeOH</vt:lpstr>
      <vt:lpstr>SHP.AUX_SYS.Fuels_And_Lubricants_Handling_And_Storage.SHIPFUELSYS.TANKCOMP22\orientation.r12\\MGO</vt:lpstr>
      <vt:lpstr>SHP.AUX_SYS.Fuels_And_Lubricants_Handling_And_Storage.SHIPFUELSYS.TANKCOMP22\orientation.r13\\Full_MeOH</vt:lpstr>
      <vt:lpstr>SHP.AUX_SYS.Fuels_And_Lubricants_Handling_And_Storage.SHIPFUELSYS.TANKCOMP22\orientation.r13\\MeOH</vt:lpstr>
      <vt:lpstr>SHP.AUX_SYS.Fuels_And_Lubricants_Handling_And_Storage.SHIPFUELSYS.TANKCOMP22\orientation.r13\\MGO</vt:lpstr>
      <vt:lpstr>SHP.AUX_SYS.Fuels_And_Lubricants_Handling_And_Storage.SHIPFUELSYS.TANKCOMP22\orientation.r21\\Full_MeOH</vt:lpstr>
      <vt:lpstr>SHP.AUX_SYS.Fuels_And_Lubricants_Handling_And_Storage.SHIPFUELSYS.TANKCOMP22\orientation.r21\\MeOH</vt:lpstr>
      <vt:lpstr>SHP.AUX_SYS.Fuels_And_Lubricants_Handling_And_Storage.SHIPFUELSYS.TANKCOMP22\orientation.r21\\MGO</vt:lpstr>
      <vt:lpstr>SHP.AUX_SYS.Fuels_And_Lubricants_Handling_And_Storage.SHIPFUELSYS.TANKCOMP22\orientation.r22\\Full_MeOH</vt:lpstr>
      <vt:lpstr>SHP.AUX_SYS.Fuels_And_Lubricants_Handling_And_Storage.SHIPFUELSYS.TANKCOMP22\orientation.r22\\MeOH</vt:lpstr>
      <vt:lpstr>SHP.AUX_SYS.Fuels_And_Lubricants_Handling_And_Storage.SHIPFUELSYS.TANKCOMP22\orientation.r22\\MGO</vt:lpstr>
      <vt:lpstr>SHP.AUX_SYS.Fuels_And_Lubricants_Handling_And_Storage.SHIPFUELSYS.TANKCOMP22\orientation.r23\\Full_MeOH</vt:lpstr>
      <vt:lpstr>SHP.AUX_SYS.Fuels_And_Lubricants_Handling_And_Storage.SHIPFUELSYS.TANKCOMP22\orientation.r23\\MeOH</vt:lpstr>
      <vt:lpstr>SHP.AUX_SYS.Fuels_And_Lubricants_Handling_And_Storage.SHIPFUELSYS.TANKCOMP22\orientation.r23\\MGO</vt:lpstr>
      <vt:lpstr>SHP.AUX_SYS.Fuels_And_Lubricants_Handling_And_Storage.SHIPFUELSYS.TANKCOMP22\orientation.r31\\Full_MeOH</vt:lpstr>
      <vt:lpstr>SHP.AUX_SYS.Fuels_And_Lubricants_Handling_And_Storage.SHIPFUELSYS.TANKCOMP22\orientation.r31\\MeOH</vt:lpstr>
      <vt:lpstr>SHP.AUX_SYS.Fuels_And_Lubricants_Handling_And_Storage.SHIPFUELSYS.TANKCOMP22\orientation.r31\\MGO</vt:lpstr>
      <vt:lpstr>SHP.AUX_SYS.Fuels_And_Lubricants_Handling_And_Storage.SHIPFUELSYS.TANKCOMP22\orientation.r32\\Full_MeOH</vt:lpstr>
      <vt:lpstr>SHP.AUX_SYS.Fuels_And_Lubricants_Handling_And_Storage.SHIPFUELSYS.TANKCOMP22\orientation.r32\\MeOH</vt:lpstr>
      <vt:lpstr>SHP.AUX_SYS.Fuels_And_Lubricants_Handling_And_Storage.SHIPFUELSYS.TANKCOMP22\orientation.r32\\MGO</vt:lpstr>
      <vt:lpstr>SHP.AUX_SYS.Fuels_And_Lubricants_Handling_And_Storage.SHIPFUELSYS.TANKCOMP22\orientation.r33\\Full_MeOH</vt:lpstr>
      <vt:lpstr>SHP.AUX_SYS.Fuels_And_Lubricants_Handling_And_Storage.SHIPFUELSYS.TANKCOMP22\orientation.r33\\MeOH</vt:lpstr>
      <vt:lpstr>SHP.AUX_SYS.Fuels_And_Lubricants_Handling_And_Storage.SHIPFUELSYS.TANKCOMP22\orientation.r33\\MGO</vt:lpstr>
      <vt:lpstr>SHP.AUX_SYS.Fuels_And_Lubricants_Handling_And_Storage.SHIPFUELSYS.TANKCOMP22\V\\Full_MeOH</vt:lpstr>
      <vt:lpstr>SHP.AUX_SYS.Fuels_And_Lubricants_Handling_And_Storage.SHIPFUELSYS.TANKCOMP22\V\\MeOH</vt:lpstr>
      <vt:lpstr>SHP.AUX_SYS.Fuels_And_Lubricants_Handling_And_Storage.SHIPFUELSYS.TANKCOMP22\V\\MGO</vt:lpstr>
      <vt:lpstr>SHP.AUX_SYS.Fuels_And_Lubricants_Handling_And_Storage.SHIPFUELSYS.TANKCOMP22\wid_diameter\\Full_MeOH</vt:lpstr>
      <vt:lpstr>SHP.AUX_SYS.Fuels_And_Lubricants_Handling_And_Storage.SHIPFUELSYS.TANKCOMP22\wid_diameter\\MeOH</vt:lpstr>
      <vt:lpstr>SHP.AUX_SYS.Fuels_And_Lubricants_Handling_And_Storage.SHIPFUELSYS.TANKCOMP22\wid_diameter\\MGO</vt:lpstr>
      <vt:lpstr>SHP.AUX_SYS.Fuels_And_Lubricants_Handling_And_Storage.SHIPFUELSYS.TANKCOMP24.MeOH\Coff_penal\\Full_MeOH</vt:lpstr>
      <vt:lpstr>SHP.AUX_SYS.Fuels_And_Lubricants_Handling_And_Storage.SHIPFUELSYS.TANKCOMP24.MeOH\Coff_V_penal\\Full_MeOH</vt:lpstr>
      <vt:lpstr>SHP.AUX_SYS.Fuels_And_Lubricants_Handling_And_Storage.SHIPFUELSYS.TANKCOMP24.MeOH\Full_MeOH</vt:lpstr>
      <vt:lpstr>SHP.AUX_SYS.Fuels_And_Lubricants_Handling_And_Storage.SHIPFUELSYS.TANKCOMP24.MeOH\n_items\\Full_MeOH</vt:lpstr>
      <vt:lpstr>SHP.AUX_SYS.Fuels_And_Lubricants_Handling_And_Storage.SHIPFUELSYS.TANKCOMP24.MeOH\ρ\\Full_MeOH</vt:lpstr>
      <vt:lpstr>SHP.AUX_SYS.Fuels_And_Lubricants_Handling_And_Storage.SHIPFUELSYS.TANKCOMP24.MGO\MeOH</vt:lpstr>
      <vt:lpstr>SHP.AUX_SYS.Fuels_And_Lubricants_Handling_And_Storage.SHIPFUELSYS.TANKCOMP24.MGO\MGO</vt:lpstr>
      <vt:lpstr>SHP.AUX_SYS.Fuels_And_Lubricants_Handling_And_Storage.SHIPFUELSYS.TANKCOMP24.MGO\ρ\\MeOH</vt:lpstr>
      <vt:lpstr>SHP.AUX_SYS.Fuels_And_Lubricants_Handling_And_Storage.SHIPFUELSYS.TANKCOMP24.MGO\ρ\\MGO</vt:lpstr>
      <vt:lpstr>SHP.AUX_SYS.Fuels_And_Lubricants_Handling_And_Storage.SHIPFUELSYS.TANKCOMP24\CoG_x\\Full_MeOH</vt:lpstr>
      <vt:lpstr>SHP.AUX_SYS.Fuels_And_Lubricants_Handling_And_Storage.SHIPFUELSYS.TANKCOMP24\CoG_x\\MeOH</vt:lpstr>
      <vt:lpstr>SHP.AUX_SYS.Fuels_And_Lubricants_Handling_And_Storage.SHIPFUELSYS.TANKCOMP24\CoG_x\\MGO</vt:lpstr>
      <vt:lpstr>SHP.AUX_SYS.Fuels_And_Lubricants_Handling_And_Storage.SHIPFUELSYS.TANKCOMP24\CoG_y\\Full_MeOH</vt:lpstr>
      <vt:lpstr>SHP.AUX_SYS.Fuels_And_Lubricants_Handling_And_Storage.SHIPFUELSYS.TANKCOMP24\CoG_y\\MeOH</vt:lpstr>
      <vt:lpstr>SHP.AUX_SYS.Fuels_And_Lubricants_Handling_And_Storage.SHIPFUELSYS.TANKCOMP24\CoG_y\\MGO</vt:lpstr>
      <vt:lpstr>SHP.AUX_SYS.Fuels_And_Lubricants_Handling_And_Storage.SHIPFUELSYS.TANKCOMP24\CoG_z\\Full_MeOH</vt:lpstr>
      <vt:lpstr>SHP.AUX_SYS.Fuels_And_Lubricants_Handling_And_Storage.SHIPFUELSYS.TANKCOMP24\CoG_z\\MeOH</vt:lpstr>
      <vt:lpstr>SHP.AUX_SYS.Fuels_And_Lubricants_Handling_And_Storage.SHIPFUELSYS.TANKCOMP24\CoG_z\\MGO</vt:lpstr>
      <vt:lpstr>SHP.AUX_SYS.Fuels_And_Lubricants_Handling_And_Storage.SHIPFUELSYS.TANKCOMP24\CoG_Z_fuel\\Full_MeOH</vt:lpstr>
      <vt:lpstr>SHP.AUX_SYS.Fuels_And_Lubricants_Handling_And_Storage.SHIPFUELSYS.TANKCOMP24\CoG_Z_fuel\\MeOH</vt:lpstr>
      <vt:lpstr>SHP.AUX_SYS.Fuels_And_Lubricants_Handling_And_Storage.SHIPFUELSYS.TANKCOMP24\CoG_Z_fuel\\MGO</vt:lpstr>
      <vt:lpstr>SHP.AUX_SYS.Fuels_And_Lubricants_Handling_And_Storage.SHIPFUELSYS.TANKCOMP24\color\\Full_MeOH</vt:lpstr>
      <vt:lpstr>SHP.AUX_SYS.Fuels_And_Lubricants_Handling_And_Storage.SHIPFUELSYS.TANKCOMP24\color\\MeOH</vt:lpstr>
      <vt:lpstr>SHP.AUX_SYS.Fuels_And_Lubricants_Handling_And_Storage.SHIPFUELSYS.TANKCOMP24\color\\MGO</vt:lpstr>
      <vt:lpstr>SHP.AUX_SYS.Fuels_And_Lubricants_Handling_And_Storage.SHIPFUELSYS.TANKCOMP24\coord.x\\Full_MeOH</vt:lpstr>
      <vt:lpstr>SHP.AUX_SYS.Fuels_And_Lubricants_Handling_And_Storage.SHIPFUELSYS.TANKCOMP24\coord.x\\MeOH</vt:lpstr>
      <vt:lpstr>SHP.AUX_SYS.Fuels_And_Lubricants_Handling_And_Storage.SHIPFUELSYS.TANKCOMP24\coord.x\\MGO</vt:lpstr>
      <vt:lpstr>SHP.AUX_SYS.Fuels_And_Lubricants_Handling_And_Storage.SHIPFUELSYS.TANKCOMP24\coord.y\\Full_MeOH</vt:lpstr>
      <vt:lpstr>SHP.AUX_SYS.Fuels_And_Lubricants_Handling_And_Storage.SHIPFUELSYS.TANKCOMP24\coord.y\\MeOH</vt:lpstr>
      <vt:lpstr>SHP.AUX_SYS.Fuels_And_Lubricants_Handling_And_Storage.SHIPFUELSYS.TANKCOMP24\coord.y\\MGO</vt:lpstr>
      <vt:lpstr>SHP.AUX_SYS.Fuels_And_Lubricants_Handling_And_Storage.SHIPFUELSYS.TANKCOMP24\coord.z\\Full_MeOH</vt:lpstr>
      <vt:lpstr>SHP.AUX_SYS.Fuels_And_Lubricants_Handling_And_Storage.SHIPFUELSYS.TANKCOMP24\coord.z\\MeOH</vt:lpstr>
      <vt:lpstr>SHP.AUX_SYS.Fuels_And_Lubricants_Handling_And_Storage.SHIPFUELSYS.TANKCOMP24\coord.z\\MGO</vt:lpstr>
      <vt:lpstr>SHP.AUX_SYS.Fuels_And_Lubricants_Handling_And_Storage.SHIPFUELSYS.TANKCOMP24\Full_MeOH</vt:lpstr>
      <vt:lpstr>SHP.AUX_SYS.Fuels_And_Lubricants_Handling_And_Storage.SHIPFUELSYS.TANKCOMP24\h\\Full_MeOH</vt:lpstr>
      <vt:lpstr>SHP.AUX_SYS.Fuels_And_Lubricants_Handling_And_Storage.SHIPFUELSYS.TANKCOMP24\h\\MeOH</vt:lpstr>
      <vt:lpstr>SHP.AUX_SYS.Fuels_And_Lubricants_Handling_And_Storage.SHIPFUELSYS.TANKCOMP24\h\\MGO</vt:lpstr>
      <vt:lpstr>SHP.AUX_SYS.Fuels_And_Lubricants_Handling_And_Storage.SHIPFUELSYS.TANKCOMP24\kind\\Full_MeOH</vt:lpstr>
      <vt:lpstr>SHP.AUX_SYS.Fuels_And_Lubricants_Handling_And_Storage.SHIPFUELSYS.TANKCOMP24\kind\\MeOH</vt:lpstr>
      <vt:lpstr>SHP.AUX_SYS.Fuels_And_Lubricants_Handling_And_Storage.SHIPFUELSYS.TANKCOMP24\kind\\MGO</vt:lpstr>
      <vt:lpstr>SHP.AUX_SYS.Fuels_And_Lubricants_Handling_And_Storage.SHIPFUELSYS.TANKCOMP24\l\\Full_MeOH</vt:lpstr>
      <vt:lpstr>SHP.AUX_SYS.Fuels_And_Lubricants_Handling_And_Storage.SHIPFUELSYS.TANKCOMP24\l\\MeOH</vt:lpstr>
      <vt:lpstr>SHP.AUX_SYS.Fuels_And_Lubricants_Handling_And_Storage.SHIPFUELSYS.TANKCOMP24\l\\MGO</vt:lpstr>
      <vt:lpstr>SHP.AUX_SYS.Fuels_And_Lubricants_Handling_And_Storage.SHIPFUELSYS.TANKCOMP24\m\\Full_MeOH</vt:lpstr>
      <vt:lpstr>SHP.AUX_SYS.Fuels_And_Lubricants_Handling_And_Storage.SHIPFUELSYS.TANKCOMP24\m\\MeOH</vt:lpstr>
      <vt:lpstr>SHP.AUX_SYS.Fuels_And_Lubricants_Handling_And_Storage.SHIPFUELSYS.TANKCOMP24\m\\MGO</vt:lpstr>
      <vt:lpstr>SHP.AUX_SYS.Fuels_And_Lubricants_Handling_And_Storage.SHIPFUELSYS.TANKCOMP24\m_tot\\Full_MeOH</vt:lpstr>
      <vt:lpstr>SHP.AUX_SYS.Fuels_And_Lubricants_Handling_And_Storage.SHIPFUELSYS.TANKCOMP24\m_tot\\MeOH</vt:lpstr>
      <vt:lpstr>SHP.AUX_SYS.Fuels_And_Lubricants_Handling_And_Storage.SHIPFUELSYS.TANKCOMP24\m_tot\\MGO</vt:lpstr>
      <vt:lpstr>SHP.AUX_SYS.Fuels_And_Lubricants_Handling_And_Storage.SHIPFUELSYS.TANKCOMP24\mass_margin\\Full_MeOH</vt:lpstr>
      <vt:lpstr>SHP.AUX_SYS.Fuels_And_Lubricants_Handling_And_Storage.SHIPFUELSYS.TANKCOMP24\mass_margin\\MeOH</vt:lpstr>
      <vt:lpstr>SHP.AUX_SYS.Fuels_And_Lubricants_Handling_And_Storage.SHIPFUELSYS.TANKCOMP24\mass_margin\\MGO</vt:lpstr>
      <vt:lpstr>SHP.AUX_SYS.Fuels_And_Lubricants_Handling_And_Storage.SHIPFUELSYS.TANKCOMP24\MeOH</vt:lpstr>
      <vt:lpstr>SHP.AUX_SYS.Fuels_And_Lubricants_Handling_And_Storage.SHIPFUELSYS.TANKCOMP24\MGO</vt:lpstr>
      <vt:lpstr>SHP.AUX_SYS.Fuels_And_Lubricants_Handling_And_Storage.SHIPFUELSYS.TANKCOMP24\orientation.r11\\Full_MeOH</vt:lpstr>
      <vt:lpstr>SHP.AUX_SYS.Fuels_And_Lubricants_Handling_And_Storage.SHIPFUELSYS.TANKCOMP24\orientation.r11\\MeOH</vt:lpstr>
      <vt:lpstr>SHP.AUX_SYS.Fuels_And_Lubricants_Handling_And_Storage.SHIPFUELSYS.TANKCOMP24\orientation.r11\\MGO</vt:lpstr>
      <vt:lpstr>SHP.AUX_SYS.Fuels_And_Lubricants_Handling_And_Storage.SHIPFUELSYS.TANKCOMP24\orientation.r12\\Full_MeOH</vt:lpstr>
      <vt:lpstr>SHP.AUX_SYS.Fuels_And_Lubricants_Handling_And_Storage.SHIPFUELSYS.TANKCOMP24\orientation.r12\\MeOH</vt:lpstr>
      <vt:lpstr>SHP.AUX_SYS.Fuels_And_Lubricants_Handling_And_Storage.SHIPFUELSYS.TANKCOMP24\orientation.r12\\MGO</vt:lpstr>
      <vt:lpstr>SHP.AUX_SYS.Fuels_And_Lubricants_Handling_And_Storage.SHIPFUELSYS.TANKCOMP24\orientation.r13\\Full_MeOH</vt:lpstr>
      <vt:lpstr>SHP.AUX_SYS.Fuels_And_Lubricants_Handling_And_Storage.SHIPFUELSYS.TANKCOMP24\orientation.r13\\MeOH</vt:lpstr>
      <vt:lpstr>SHP.AUX_SYS.Fuels_And_Lubricants_Handling_And_Storage.SHIPFUELSYS.TANKCOMP24\orientation.r13\\MGO</vt:lpstr>
      <vt:lpstr>SHP.AUX_SYS.Fuels_And_Lubricants_Handling_And_Storage.SHIPFUELSYS.TANKCOMP24\orientation.r21\\Full_MeOH</vt:lpstr>
      <vt:lpstr>SHP.AUX_SYS.Fuels_And_Lubricants_Handling_And_Storage.SHIPFUELSYS.TANKCOMP24\orientation.r21\\MeOH</vt:lpstr>
      <vt:lpstr>SHP.AUX_SYS.Fuels_And_Lubricants_Handling_And_Storage.SHIPFUELSYS.TANKCOMP24\orientation.r21\\MGO</vt:lpstr>
      <vt:lpstr>SHP.AUX_SYS.Fuels_And_Lubricants_Handling_And_Storage.SHIPFUELSYS.TANKCOMP24\orientation.r22\\Full_MeOH</vt:lpstr>
      <vt:lpstr>SHP.AUX_SYS.Fuels_And_Lubricants_Handling_And_Storage.SHIPFUELSYS.TANKCOMP24\orientation.r22\\MeOH</vt:lpstr>
      <vt:lpstr>SHP.AUX_SYS.Fuels_And_Lubricants_Handling_And_Storage.SHIPFUELSYS.TANKCOMP24\orientation.r22\\MGO</vt:lpstr>
      <vt:lpstr>SHP.AUX_SYS.Fuels_And_Lubricants_Handling_And_Storage.SHIPFUELSYS.TANKCOMP24\orientation.r23\\Full_MeOH</vt:lpstr>
      <vt:lpstr>SHP.AUX_SYS.Fuels_And_Lubricants_Handling_And_Storage.SHIPFUELSYS.TANKCOMP24\orientation.r23\\MeOH</vt:lpstr>
      <vt:lpstr>SHP.AUX_SYS.Fuels_And_Lubricants_Handling_And_Storage.SHIPFUELSYS.TANKCOMP24\orientation.r23\\MGO</vt:lpstr>
      <vt:lpstr>SHP.AUX_SYS.Fuels_And_Lubricants_Handling_And_Storage.SHIPFUELSYS.TANKCOMP24\orientation.r31\\Full_MeOH</vt:lpstr>
      <vt:lpstr>SHP.AUX_SYS.Fuels_And_Lubricants_Handling_And_Storage.SHIPFUELSYS.TANKCOMP24\orientation.r31\\MeOH</vt:lpstr>
      <vt:lpstr>SHP.AUX_SYS.Fuels_And_Lubricants_Handling_And_Storage.SHIPFUELSYS.TANKCOMP24\orientation.r31\\MGO</vt:lpstr>
      <vt:lpstr>SHP.AUX_SYS.Fuels_And_Lubricants_Handling_And_Storage.SHIPFUELSYS.TANKCOMP24\orientation.r32\\Full_MeOH</vt:lpstr>
      <vt:lpstr>SHP.AUX_SYS.Fuels_And_Lubricants_Handling_And_Storage.SHIPFUELSYS.TANKCOMP24\orientation.r32\\MeOH</vt:lpstr>
      <vt:lpstr>SHP.AUX_SYS.Fuels_And_Lubricants_Handling_And_Storage.SHIPFUELSYS.TANKCOMP24\orientation.r32\\MGO</vt:lpstr>
      <vt:lpstr>SHP.AUX_SYS.Fuels_And_Lubricants_Handling_And_Storage.SHIPFUELSYS.TANKCOMP24\orientation.r33\\Full_MeOH</vt:lpstr>
      <vt:lpstr>SHP.AUX_SYS.Fuels_And_Lubricants_Handling_And_Storage.SHIPFUELSYS.TANKCOMP24\orientation.r33\\MeOH</vt:lpstr>
      <vt:lpstr>SHP.AUX_SYS.Fuels_And_Lubricants_Handling_And_Storage.SHIPFUELSYS.TANKCOMP24\orientation.r33\\MGO</vt:lpstr>
      <vt:lpstr>SHP.AUX_SYS.Fuels_And_Lubricants_Handling_And_Storage.SHIPFUELSYS.TANKCOMP24\V\\Full_MeOH</vt:lpstr>
      <vt:lpstr>SHP.AUX_SYS.Fuels_And_Lubricants_Handling_And_Storage.SHIPFUELSYS.TANKCOMP24\V\\MeOH</vt:lpstr>
      <vt:lpstr>SHP.AUX_SYS.Fuels_And_Lubricants_Handling_And_Storage.SHIPFUELSYS.TANKCOMP24\V\\MGO</vt:lpstr>
      <vt:lpstr>SHP.AUX_SYS.Fuels_And_Lubricants_Handling_And_Storage.SHIPFUELSYS.TANKCOMP24\wid_diameter\\Full_MeOH</vt:lpstr>
      <vt:lpstr>SHP.AUX_SYS.Fuels_And_Lubricants_Handling_And_Storage.SHIPFUELSYS.TANKCOMP24\wid_diameter\\MeOH</vt:lpstr>
      <vt:lpstr>SHP.AUX_SYS.Fuels_And_Lubricants_Handling_And_Storage.SHIPFUELSYS.TANKCOMP24\wid_diameter\\MGO</vt:lpstr>
      <vt:lpstr>SHP.AUX_SYS.Fuels_And_Lubricants_Handling_And_Storage.SHIPFUELSYS.TANKCOMP25.MeOH\Coff_penal\\Full_MeOH</vt:lpstr>
      <vt:lpstr>SHP.AUX_SYS.Fuels_And_Lubricants_Handling_And_Storage.SHIPFUELSYS.TANKCOMP25.MeOH\Coff_V_penal\\Full_MeOH</vt:lpstr>
      <vt:lpstr>SHP.AUX_SYS.Fuels_And_Lubricants_Handling_And_Storage.SHIPFUELSYS.TANKCOMP25.MeOH\Full_MeOH</vt:lpstr>
      <vt:lpstr>SHP.AUX_SYS.Fuels_And_Lubricants_Handling_And_Storage.SHIPFUELSYS.TANKCOMP25.MeOH\n_items\\Full_MeOH</vt:lpstr>
      <vt:lpstr>SHP.AUX_SYS.Fuels_And_Lubricants_Handling_And_Storage.SHIPFUELSYS.TANKCOMP25.MeOH\ρ\\Full_MeOH</vt:lpstr>
      <vt:lpstr>SHP.AUX_SYS.Fuels_And_Lubricants_Handling_And_Storage.SHIPFUELSYS.TANKCOMP25.MGO\MeOH</vt:lpstr>
      <vt:lpstr>SHP.AUX_SYS.Fuels_And_Lubricants_Handling_And_Storage.SHIPFUELSYS.TANKCOMP25.MGO\MGO</vt:lpstr>
      <vt:lpstr>SHP.AUX_SYS.Fuels_And_Lubricants_Handling_And_Storage.SHIPFUELSYS.TANKCOMP25.MGO\ρ\\MeOH</vt:lpstr>
      <vt:lpstr>SHP.AUX_SYS.Fuels_And_Lubricants_Handling_And_Storage.SHIPFUELSYS.TANKCOMP25.MGO\ρ\\MGO</vt:lpstr>
      <vt:lpstr>SHP.AUX_SYS.Fuels_And_Lubricants_Handling_And_Storage.SHIPFUELSYS.TANKCOMP25\CoG_x\\Full_MeOH</vt:lpstr>
      <vt:lpstr>SHP.AUX_SYS.Fuels_And_Lubricants_Handling_And_Storage.SHIPFUELSYS.TANKCOMP25\CoG_x\\MeOH</vt:lpstr>
      <vt:lpstr>SHP.AUX_SYS.Fuels_And_Lubricants_Handling_And_Storage.SHIPFUELSYS.TANKCOMP25\CoG_x\\MGO</vt:lpstr>
      <vt:lpstr>SHP.AUX_SYS.Fuels_And_Lubricants_Handling_And_Storage.SHIPFUELSYS.TANKCOMP25\CoG_y\\Full_MeOH</vt:lpstr>
      <vt:lpstr>SHP.AUX_SYS.Fuels_And_Lubricants_Handling_And_Storage.SHIPFUELSYS.TANKCOMP25\CoG_y\\MeOH</vt:lpstr>
      <vt:lpstr>SHP.AUX_SYS.Fuels_And_Lubricants_Handling_And_Storage.SHIPFUELSYS.TANKCOMP25\CoG_y\\MGO</vt:lpstr>
      <vt:lpstr>SHP.AUX_SYS.Fuels_And_Lubricants_Handling_And_Storage.SHIPFUELSYS.TANKCOMP25\CoG_z\\Full_MeOH</vt:lpstr>
      <vt:lpstr>SHP.AUX_SYS.Fuels_And_Lubricants_Handling_And_Storage.SHIPFUELSYS.TANKCOMP25\CoG_z\\MeOH</vt:lpstr>
      <vt:lpstr>SHP.AUX_SYS.Fuels_And_Lubricants_Handling_And_Storage.SHIPFUELSYS.TANKCOMP25\CoG_z\\MGO</vt:lpstr>
      <vt:lpstr>SHP.AUX_SYS.Fuels_And_Lubricants_Handling_And_Storage.SHIPFUELSYS.TANKCOMP25\CoG_Z_fuel\\Full_MeOH</vt:lpstr>
      <vt:lpstr>SHP.AUX_SYS.Fuels_And_Lubricants_Handling_And_Storage.SHIPFUELSYS.TANKCOMP25\CoG_Z_fuel\\MeOH</vt:lpstr>
      <vt:lpstr>SHP.AUX_SYS.Fuels_And_Lubricants_Handling_And_Storage.SHIPFUELSYS.TANKCOMP25\CoG_Z_fuel\\MGO</vt:lpstr>
      <vt:lpstr>SHP.AUX_SYS.Fuels_And_Lubricants_Handling_And_Storage.SHIPFUELSYS.TANKCOMP25\color\\Full_MeOH</vt:lpstr>
      <vt:lpstr>SHP.AUX_SYS.Fuels_And_Lubricants_Handling_And_Storage.SHIPFUELSYS.TANKCOMP25\color\\MeOH</vt:lpstr>
      <vt:lpstr>SHP.AUX_SYS.Fuels_And_Lubricants_Handling_And_Storage.SHIPFUELSYS.TANKCOMP25\color\\MGO</vt:lpstr>
      <vt:lpstr>SHP.AUX_SYS.Fuels_And_Lubricants_Handling_And_Storage.SHIPFUELSYS.TANKCOMP25\coord.x\\Full_MeOH</vt:lpstr>
      <vt:lpstr>SHP.AUX_SYS.Fuels_And_Lubricants_Handling_And_Storage.SHIPFUELSYS.TANKCOMP25\coord.x\\MeOH</vt:lpstr>
      <vt:lpstr>SHP.AUX_SYS.Fuels_And_Lubricants_Handling_And_Storage.SHIPFUELSYS.TANKCOMP25\coord.x\\MGO</vt:lpstr>
      <vt:lpstr>SHP.AUX_SYS.Fuels_And_Lubricants_Handling_And_Storage.SHIPFUELSYS.TANKCOMP25\coord.y\\Full_MeOH</vt:lpstr>
      <vt:lpstr>SHP.AUX_SYS.Fuels_And_Lubricants_Handling_And_Storage.SHIPFUELSYS.TANKCOMP25\coord.y\\MeOH</vt:lpstr>
      <vt:lpstr>SHP.AUX_SYS.Fuels_And_Lubricants_Handling_And_Storage.SHIPFUELSYS.TANKCOMP25\coord.y\\MGO</vt:lpstr>
      <vt:lpstr>SHP.AUX_SYS.Fuels_And_Lubricants_Handling_And_Storage.SHIPFUELSYS.TANKCOMP25\coord.z\\Full_MeOH</vt:lpstr>
      <vt:lpstr>SHP.AUX_SYS.Fuels_And_Lubricants_Handling_And_Storage.SHIPFUELSYS.TANKCOMP25\coord.z\\MeOH</vt:lpstr>
      <vt:lpstr>SHP.AUX_SYS.Fuels_And_Lubricants_Handling_And_Storage.SHIPFUELSYS.TANKCOMP25\coord.z\\MGO</vt:lpstr>
      <vt:lpstr>SHP.AUX_SYS.Fuels_And_Lubricants_Handling_And_Storage.SHIPFUELSYS.TANKCOMP25\Full_MeOH</vt:lpstr>
      <vt:lpstr>SHP.AUX_SYS.Fuels_And_Lubricants_Handling_And_Storage.SHIPFUELSYS.TANKCOMP25\h\\Full_MeOH</vt:lpstr>
      <vt:lpstr>SHP.AUX_SYS.Fuels_And_Lubricants_Handling_And_Storage.SHIPFUELSYS.TANKCOMP25\h\\MeOH</vt:lpstr>
      <vt:lpstr>SHP.AUX_SYS.Fuels_And_Lubricants_Handling_And_Storage.SHIPFUELSYS.TANKCOMP25\h\\MGO</vt:lpstr>
      <vt:lpstr>SHP.AUX_SYS.Fuels_And_Lubricants_Handling_And_Storage.SHIPFUELSYS.TANKCOMP25\kind\\Full_MeOH</vt:lpstr>
      <vt:lpstr>SHP.AUX_SYS.Fuels_And_Lubricants_Handling_And_Storage.SHIPFUELSYS.TANKCOMP25\kind\\MeOH</vt:lpstr>
      <vt:lpstr>SHP.AUX_SYS.Fuels_And_Lubricants_Handling_And_Storage.SHIPFUELSYS.TANKCOMP25\kind\\MGO</vt:lpstr>
      <vt:lpstr>SHP.AUX_SYS.Fuels_And_Lubricants_Handling_And_Storage.SHIPFUELSYS.TANKCOMP25\l\\Full_MeOH</vt:lpstr>
      <vt:lpstr>SHP.AUX_SYS.Fuels_And_Lubricants_Handling_And_Storage.SHIPFUELSYS.TANKCOMP25\l\\MeOH</vt:lpstr>
      <vt:lpstr>SHP.AUX_SYS.Fuels_And_Lubricants_Handling_And_Storage.SHIPFUELSYS.TANKCOMP25\l\\MGO</vt:lpstr>
      <vt:lpstr>SHP.AUX_SYS.Fuels_And_Lubricants_Handling_And_Storage.SHIPFUELSYS.TANKCOMP25\m\\Full_MeOH</vt:lpstr>
      <vt:lpstr>SHP.AUX_SYS.Fuels_And_Lubricants_Handling_And_Storage.SHIPFUELSYS.TANKCOMP25\m\\MeOH</vt:lpstr>
      <vt:lpstr>SHP.AUX_SYS.Fuels_And_Lubricants_Handling_And_Storage.SHIPFUELSYS.TANKCOMP25\m\\MGO</vt:lpstr>
      <vt:lpstr>SHP.AUX_SYS.Fuels_And_Lubricants_Handling_And_Storage.SHIPFUELSYS.TANKCOMP25\m_tot\\Full_MeOH</vt:lpstr>
      <vt:lpstr>SHP.AUX_SYS.Fuels_And_Lubricants_Handling_And_Storage.SHIPFUELSYS.TANKCOMP25\m_tot\\MeOH</vt:lpstr>
      <vt:lpstr>SHP.AUX_SYS.Fuels_And_Lubricants_Handling_And_Storage.SHIPFUELSYS.TANKCOMP25\m_tot\\MGO</vt:lpstr>
      <vt:lpstr>SHP.AUX_SYS.Fuels_And_Lubricants_Handling_And_Storage.SHIPFUELSYS.TANKCOMP25\mass_margin\\Full_MeOH</vt:lpstr>
      <vt:lpstr>SHP.AUX_SYS.Fuels_And_Lubricants_Handling_And_Storage.SHIPFUELSYS.TANKCOMP25\mass_margin\\MeOH</vt:lpstr>
      <vt:lpstr>SHP.AUX_SYS.Fuels_And_Lubricants_Handling_And_Storage.SHIPFUELSYS.TANKCOMP25\mass_margin\\MGO</vt:lpstr>
      <vt:lpstr>SHP.AUX_SYS.Fuels_And_Lubricants_Handling_And_Storage.SHIPFUELSYS.TANKCOMP25\MeOH</vt:lpstr>
      <vt:lpstr>SHP.AUX_SYS.Fuels_And_Lubricants_Handling_And_Storage.SHIPFUELSYS.TANKCOMP25\MGO</vt:lpstr>
      <vt:lpstr>SHP.AUX_SYS.Fuels_And_Lubricants_Handling_And_Storage.SHIPFUELSYS.TANKCOMP25\orientation.r11\\Full_MeOH</vt:lpstr>
      <vt:lpstr>SHP.AUX_SYS.Fuels_And_Lubricants_Handling_And_Storage.SHIPFUELSYS.TANKCOMP25\orientation.r11\\MeOH</vt:lpstr>
      <vt:lpstr>SHP.AUX_SYS.Fuels_And_Lubricants_Handling_And_Storage.SHIPFUELSYS.TANKCOMP25\orientation.r11\\MGO</vt:lpstr>
      <vt:lpstr>SHP.AUX_SYS.Fuels_And_Lubricants_Handling_And_Storage.SHIPFUELSYS.TANKCOMP25\orientation.r12\\Full_MeOH</vt:lpstr>
      <vt:lpstr>SHP.AUX_SYS.Fuels_And_Lubricants_Handling_And_Storage.SHIPFUELSYS.TANKCOMP25\orientation.r12\\MeOH</vt:lpstr>
      <vt:lpstr>SHP.AUX_SYS.Fuels_And_Lubricants_Handling_And_Storage.SHIPFUELSYS.TANKCOMP25\orientation.r12\\MGO</vt:lpstr>
      <vt:lpstr>SHP.AUX_SYS.Fuels_And_Lubricants_Handling_And_Storage.SHIPFUELSYS.TANKCOMP25\orientation.r13\\Full_MeOH</vt:lpstr>
      <vt:lpstr>SHP.AUX_SYS.Fuels_And_Lubricants_Handling_And_Storage.SHIPFUELSYS.TANKCOMP25\orientation.r13\\MeOH</vt:lpstr>
      <vt:lpstr>SHP.AUX_SYS.Fuels_And_Lubricants_Handling_And_Storage.SHIPFUELSYS.TANKCOMP25\orientation.r13\\MGO</vt:lpstr>
      <vt:lpstr>SHP.AUX_SYS.Fuels_And_Lubricants_Handling_And_Storage.SHIPFUELSYS.TANKCOMP25\orientation.r21\\Full_MeOH</vt:lpstr>
      <vt:lpstr>SHP.AUX_SYS.Fuels_And_Lubricants_Handling_And_Storage.SHIPFUELSYS.TANKCOMP25\orientation.r21\\MeOH</vt:lpstr>
      <vt:lpstr>SHP.AUX_SYS.Fuels_And_Lubricants_Handling_And_Storage.SHIPFUELSYS.TANKCOMP25\orientation.r21\\MGO</vt:lpstr>
      <vt:lpstr>SHP.AUX_SYS.Fuels_And_Lubricants_Handling_And_Storage.SHIPFUELSYS.TANKCOMP25\orientation.r22\\Full_MeOH</vt:lpstr>
      <vt:lpstr>SHP.AUX_SYS.Fuels_And_Lubricants_Handling_And_Storage.SHIPFUELSYS.TANKCOMP25\orientation.r22\\MeOH</vt:lpstr>
      <vt:lpstr>SHP.AUX_SYS.Fuels_And_Lubricants_Handling_And_Storage.SHIPFUELSYS.TANKCOMP25\orientation.r22\\MGO</vt:lpstr>
      <vt:lpstr>SHP.AUX_SYS.Fuels_And_Lubricants_Handling_And_Storage.SHIPFUELSYS.TANKCOMP25\orientation.r23\\Full_MeOH</vt:lpstr>
      <vt:lpstr>SHP.AUX_SYS.Fuels_And_Lubricants_Handling_And_Storage.SHIPFUELSYS.TANKCOMP25\orientation.r23\\MeOH</vt:lpstr>
      <vt:lpstr>SHP.AUX_SYS.Fuels_And_Lubricants_Handling_And_Storage.SHIPFUELSYS.TANKCOMP25\orientation.r23\\MGO</vt:lpstr>
      <vt:lpstr>SHP.AUX_SYS.Fuels_And_Lubricants_Handling_And_Storage.SHIPFUELSYS.TANKCOMP25\orientation.r31\\Full_MeOH</vt:lpstr>
      <vt:lpstr>SHP.AUX_SYS.Fuels_And_Lubricants_Handling_And_Storage.SHIPFUELSYS.TANKCOMP25\orientation.r31\\MeOH</vt:lpstr>
      <vt:lpstr>SHP.AUX_SYS.Fuels_And_Lubricants_Handling_And_Storage.SHIPFUELSYS.TANKCOMP25\orientation.r31\\MGO</vt:lpstr>
      <vt:lpstr>SHP.AUX_SYS.Fuels_And_Lubricants_Handling_And_Storage.SHIPFUELSYS.TANKCOMP25\orientation.r32\\Full_MeOH</vt:lpstr>
      <vt:lpstr>SHP.AUX_SYS.Fuels_And_Lubricants_Handling_And_Storage.SHIPFUELSYS.TANKCOMP25\orientation.r32\\MeOH</vt:lpstr>
      <vt:lpstr>SHP.AUX_SYS.Fuels_And_Lubricants_Handling_And_Storage.SHIPFUELSYS.TANKCOMP25\orientation.r32\\MGO</vt:lpstr>
      <vt:lpstr>SHP.AUX_SYS.Fuels_And_Lubricants_Handling_And_Storage.SHIPFUELSYS.TANKCOMP25\orientation.r33\\Full_MeOH</vt:lpstr>
      <vt:lpstr>SHP.AUX_SYS.Fuels_And_Lubricants_Handling_And_Storage.SHIPFUELSYS.TANKCOMP25\orientation.r33\\MeOH</vt:lpstr>
      <vt:lpstr>SHP.AUX_SYS.Fuels_And_Lubricants_Handling_And_Storage.SHIPFUELSYS.TANKCOMP25\orientation.r33\\MGO</vt:lpstr>
      <vt:lpstr>SHP.AUX_SYS.Fuels_And_Lubricants_Handling_And_Storage.SHIPFUELSYS.TANKCOMP25\V\\Full_MeOH</vt:lpstr>
      <vt:lpstr>SHP.AUX_SYS.Fuels_And_Lubricants_Handling_And_Storage.SHIPFUELSYS.TANKCOMP25\V\\MeOH</vt:lpstr>
      <vt:lpstr>SHP.AUX_SYS.Fuels_And_Lubricants_Handling_And_Storage.SHIPFUELSYS.TANKCOMP25\V\\MGO</vt:lpstr>
      <vt:lpstr>SHP.AUX_SYS.Fuels_And_Lubricants_Handling_And_Storage.SHIPFUELSYS.TANKCOMP25\wid_diameter\\Full_MeOH</vt:lpstr>
      <vt:lpstr>SHP.AUX_SYS.Fuels_And_Lubricants_Handling_And_Storage.SHIPFUELSYS.TANKCOMP25\wid_diameter\\MeOH</vt:lpstr>
      <vt:lpstr>SHP.AUX_SYS.Fuels_And_Lubricants_Handling_And_Storage.SHIPFUELSYS.TANKCOMP25\wid_diameter\\MGO</vt:lpstr>
      <vt:lpstr>SHP.AUX_SYS.Fuels_And_Lubricants_Handling_And_Storage.SHIPFUELSYS.TANKCOMP26.MeOH\Coff_penal\\Full_MeOH</vt:lpstr>
      <vt:lpstr>SHP.AUX_SYS.Fuels_And_Lubricants_Handling_And_Storage.SHIPFUELSYS.TANKCOMP26.MeOH\Coff_V_penal\\Full_MeOH</vt:lpstr>
      <vt:lpstr>SHP.AUX_SYS.Fuels_And_Lubricants_Handling_And_Storage.SHIPFUELSYS.TANKCOMP26.MeOH\Full_MeOH</vt:lpstr>
      <vt:lpstr>SHP.AUX_SYS.Fuels_And_Lubricants_Handling_And_Storage.SHIPFUELSYS.TANKCOMP26.MeOH\n_items\\Full_MeOH</vt:lpstr>
      <vt:lpstr>SHP.AUX_SYS.Fuels_And_Lubricants_Handling_And_Storage.SHIPFUELSYS.TANKCOMP26.MeOH\ρ\\Full_MeOH</vt:lpstr>
      <vt:lpstr>SHP.AUX_SYS.Fuels_And_Lubricants_Handling_And_Storage.SHIPFUELSYS.TANKCOMP26.MGO\MeOH</vt:lpstr>
      <vt:lpstr>SHP.AUX_SYS.Fuels_And_Lubricants_Handling_And_Storage.SHIPFUELSYS.TANKCOMP26.MGO\MGO</vt:lpstr>
      <vt:lpstr>SHP.AUX_SYS.Fuels_And_Lubricants_Handling_And_Storage.SHIPFUELSYS.TANKCOMP26.MGO\ρ\\MeOH</vt:lpstr>
      <vt:lpstr>SHP.AUX_SYS.Fuels_And_Lubricants_Handling_And_Storage.SHIPFUELSYS.TANKCOMP26.MGO\ρ\\MGO</vt:lpstr>
      <vt:lpstr>SHP.AUX_SYS.Fuels_And_Lubricants_Handling_And_Storage.SHIPFUELSYS.TANKCOMP26\CoG_x\\Full_MeOH</vt:lpstr>
      <vt:lpstr>SHP.AUX_SYS.Fuels_And_Lubricants_Handling_And_Storage.SHIPFUELSYS.TANKCOMP26\CoG_x\\MeOH</vt:lpstr>
      <vt:lpstr>SHP.AUX_SYS.Fuels_And_Lubricants_Handling_And_Storage.SHIPFUELSYS.TANKCOMP26\CoG_x\\MGO</vt:lpstr>
      <vt:lpstr>SHP.AUX_SYS.Fuels_And_Lubricants_Handling_And_Storage.SHIPFUELSYS.TANKCOMP26\CoG_y\\Full_MeOH</vt:lpstr>
      <vt:lpstr>SHP.AUX_SYS.Fuels_And_Lubricants_Handling_And_Storage.SHIPFUELSYS.TANKCOMP26\CoG_y\\MeOH</vt:lpstr>
      <vt:lpstr>SHP.AUX_SYS.Fuels_And_Lubricants_Handling_And_Storage.SHIPFUELSYS.TANKCOMP26\CoG_y\\MGO</vt:lpstr>
      <vt:lpstr>SHP.AUX_SYS.Fuels_And_Lubricants_Handling_And_Storage.SHIPFUELSYS.TANKCOMP26\CoG_z\\Full_MeOH</vt:lpstr>
      <vt:lpstr>SHP.AUX_SYS.Fuels_And_Lubricants_Handling_And_Storage.SHIPFUELSYS.TANKCOMP26\CoG_z\\MeOH</vt:lpstr>
      <vt:lpstr>SHP.AUX_SYS.Fuels_And_Lubricants_Handling_And_Storage.SHIPFUELSYS.TANKCOMP26\CoG_z\\MGO</vt:lpstr>
      <vt:lpstr>SHP.AUX_SYS.Fuels_And_Lubricants_Handling_And_Storage.SHIPFUELSYS.TANKCOMP26\CoG_Z_fuel\\Full_MeOH</vt:lpstr>
      <vt:lpstr>SHP.AUX_SYS.Fuels_And_Lubricants_Handling_And_Storage.SHIPFUELSYS.TANKCOMP26\CoG_Z_fuel\\MeOH</vt:lpstr>
      <vt:lpstr>SHP.AUX_SYS.Fuels_And_Lubricants_Handling_And_Storage.SHIPFUELSYS.TANKCOMP26\CoG_Z_fuel\\MGO</vt:lpstr>
      <vt:lpstr>SHP.AUX_SYS.Fuels_And_Lubricants_Handling_And_Storage.SHIPFUELSYS.TANKCOMP26\color\\Full_MeOH</vt:lpstr>
      <vt:lpstr>SHP.AUX_SYS.Fuels_And_Lubricants_Handling_And_Storage.SHIPFUELSYS.TANKCOMP26\color\\MeOH</vt:lpstr>
      <vt:lpstr>SHP.AUX_SYS.Fuels_And_Lubricants_Handling_And_Storage.SHIPFUELSYS.TANKCOMP26\color\\MGO</vt:lpstr>
      <vt:lpstr>SHP.AUX_SYS.Fuels_And_Lubricants_Handling_And_Storage.SHIPFUELSYS.TANKCOMP26\coord.x\\Full_MeOH</vt:lpstr>
      <vt:lpstr>SHP.AUX_SYS.Fuels_And_Lubricants_Handling_And_Storage.SHIPFUELSYS.TANKCOMP26\coord.x\\MeOH</vt:lpstr>
      <vt:lpstr>SHP.AUX_SYS.Fuels_And_Lubricants_Handling_And_Storage.SHIPFUELSYS.TANKCOMP26\coord.x\\MGO</vt:lpstr>
      <vt:lpstr>SHP.AUX_SYS.Fuels_And_Lubricants_Handling_And_Storage.SHIPFUELSYS.TANKCOMP26\coord.y\\Full_MeOH</vt:lpstr>
      <vt:lpstr>SHP.AUX_SYS.Fuels_And_Lubricants_Handling_And_Storage.SHIPFUELSYS.TANKCOMP26\coord.y\\MeOH</vt:lpstr>
      <vt:lpstr>SHP.AUX_SYS.Fuels_And_Lubricants_Handling_And_Storage.SHIPFUELSYS.TANKCOMP26\coord.y\\MGO</vt:lpstr>
      <vt:lpstr>SHP.AUX_SYS.Fuels_And_Lubricants_Handling_And_Storage.SHIPFUELSYS.TANKCOMP26\coord.z\\Full_MeOH</vt:lpstr>
      <vt:lpstr>SHP.AUX_SYS.Fuels_And_Lubricants_Handling_And_Storage.SHIPFUELSYS.TANKCOMP26\coord.z\\MeOH</vt:lpstr>
      <vt:lpstr>SHP.AUX_SYS.Fuels_And_Lubricants_Handling_And_Storage.SHIPFUELSYS.TANKCOMP26\coord.z\\MGO</vt:lpstr>
      <vt:lpstr>SHP.AUX_SYS.Fuels_And_Lubricants_Handling_And_Storage.SHIPFUELSYS.TANKCOMP26\Full_MeOH</vt:lpstr>
      <vt:lpstr>SHP.AUX_SYS.Fuels_And_Lubricants_Handling_And_Storage.SHIPFUELSYS.TANKCOMP26\h\\Full_MeOH</vt:lpstr>
      <vt:lpstr>SHP.AUX_SYS.Fuels_And_Lubricants_Handling_And_Storage.SHIPFUELSYS.TANKCOMP26\h\\MeOH</vt:lpstr>
      <vt:lpstr>SHP.AUX_SYS.Fuels_And_Lubricants_Handling_And_Storage.SHIPFUELSYS.TANKCOMP26\h\\MGO</vt:lpstr>
      <vt:lpstr>SHP.AUX_SYS.Fuels_And_Lubricants_Handling_And_Storage.SHIPFUELSYS.TANKCOMP26\kind\\Full_MeOH</vt:lpstr>
      <vt:lpstr>SHP.AUX_SYS.Fuels_And_Lubricants_Handling_And_Storage.SHIPFUELSYS.TANKCOMP26\kind\\MeOH</vt:lpstr>
      <vt:lpstr>SHP.AUX_SYS.Fuels_And_Lubricants_Handling_And_Storage.SHIPFUELSYS.TANKCOMP26\kind\\MGO</vt:lpstr>
      <vt:lpstr>SHP.AUX_SYS.Fuels_And_Lubricants_Handling_And_Storage.SHIPFUELSYS.TANKCOMP26\l\\Full_MeOH</vt:lpstr>
      <vt:lpstr>SHP.AUX_SYS.Fuels_And_Lubricants_Handling_And_Storage.SHIPFUELSYS.TANKCOMP26\l\\MeOH</vt:lpstr>
      <vt:lpstr>SHP.AUX_SYS.Fuels_And_Lubricants_Handling_And_Storage.SHIPFUELSYS.TANKCOMP26\l\\MGO</vt:lpstr>
      <vt:lpstr>SHP.AUX_SYS.Fuels_And_Lubricants_Handling_And_Storage.SHIPFUELSYS.TANKCOMP26\m\\Full_MeOH</vt:lpstr>
      <vt:lpstr>SHP.AUX_SYS.Fuels_And_Lubricants_Handling_And_Storage.SHIPFUELSYS.TANKCOMP26\m\\MeOH</vt:lpstr>
      <vt:lpstr>SHP.AUX_SYS.Fuels_And_Lubricants_Handling_And_Storage.SHIPFUELSYS.TANKCOMP26\m\\MGO</vt:lpstr>
      <vt:lpstr>SHP.AUX_SYS.Fuels_And_Lubricants_Handling_And_Storage.SHIPFUELSYS.TANKCOMP26\m_tot\\Full_MeOH</vt:lpstr>
      <vt:lpstr>SHP.AUX_SYS.Fuels_And_Lubricants_Handling_And_Storage.SHIPFUELSYS.TANKCOMP26\m_tot\\MeOH</vt:lpstr>
      <vt:lpstr>SHP.AUX_SYS.Fuels_And_Lubricants_Handling_And_Storage.SHIPFUELSYS.TANKCOMP26\m_tot\\MGO</vt:lpstr>
      <vt:lpstr>SHP.AUX_SYS.Fuels_And_Lubricants_Handling_And_Storage.SHIPFUELSYS.TANKCOMP26\mass_margin\\Full_MeOH</vt:lpstr>
      <vt:lpstr>SHP.AUX_SYS.Fuels_And_Lubricants_Handling_And_Storage.SHIPFUELSYS.TANKCOMP26\mass_margin\\MeOH</vt:lpstr>
      <vt:lpstr>SHP.AUX_SYS.Fuels_And_Lubricants_Handling_And_Storage.SHIPFUELSYS.TANKCOMP26\mass_margin\\MGO</vt:lpstr>
      <vt:lpstr>SHP.AUX_SYS.Fuels_And_Lubricants_Handling_And_Storage.SHIPFUELSYS.TANKCOMP26\MeOH</vt:lpstr>
      <vt:lpstr>SHP.AUX_SYS.Fuels_And_Lubricants_Handling_And_Storage.SHIPFUELSYS.TANKCOMP26\MGO</vt:lpstr>
      <vt:lpstr>SHP.AUX_SYS.Fuels_And_Lubricants_Handling_And_Storage.SHIPFUELSYS.TANKCOMP26\orientation.r11\\Full_MeOH</vt:lpstr>
      <vt:lpstr>SHP.AUX_SYS.Fuels_And_Lubricants_Handling_And_Storage.SHIPFUELSYS.TANKCOMP26\orientation.r11\\MeOH</vt:lpstr>
      <vt:lpstr>SHP.AUX_SYS.Fuels_And_Lubricants_Handling_And_Storage.SHIPFUELSYS.TANKCOMP26\orientation.r11\\MGO</vt:lpstr>
      <vt:lpstr>SHP.AUX_SYS.Fuels_And_Lubricants_Handling_And_Storage.SHIPFUELSYS.TANKCOMP26\orientation.r12\\Full_MeOH</vt:lpstr>
      <vt:lpstr>SHP.AUX_SYS.Fuels_And_Lubricants_Handling_And_Storage.SHIPFUELSYS.TANKCOMP26\orientation.r12\\MeOH</vt:lpstr>
      <vt:lpstr>SHP.AUX_SYS.Fuels_And_Lubricants_Handling_And_Storage.SHIPFUELSYS.TANKCOMP26\orientation.r12\\MGO</vt:lpstr>
      <vt:lpstr>SHP.AUX_SYS.Fuels_And_Lubricants_Handling_And_Storage.SHIPFUELSYS.TANKCOMP26\orientation.r13\\Full_MeOH</vt:lpstr>
      <vt:lpstr>SHP.AUX_SYS.Fuels_And_Lubricants_Handling_And_Storage.SHIPFUELSYS.TANKCOMP26\orientation.r13\\MeOH</vt:lpstr>
      <vt:lpstr>SHP.AUX_SYS.Fuels_And_Lubricants_Handling_And_Storage.SHIPFUELSYS.TANKCOMP26\orientation.r13\\MGO</vt:lpstr>
      <vt:lpstr>SHP.AUX_SYS.Fuels_And_Lubricants_Handling_And_Storage.SHIPFUELSYS.TANKCOMP26\orientation.r21\\Full_MeOH</vt:lpstr>
      <vt:lpstr>SHP.AUX_SYS.Fuels_And_Lubricants_Handling_And_Storage.SHIPFUELSYS.TANKCOMP26\orientation.r21\\MeOH</vt:lpstr>
      <vt:lpstr>SHP.AUX_SYS.Fuels_And_Lubricants_Handling_And_Storage.SHIPFUELSYS.TANKCOMP26\orientation.r21\\MGO</vt:lpstr>
      <vt:lpstr>SHP.AUX_SYS.Fuels_And_Lubricants_Handling_And_Storage.SHIPFUELSYS.TANKCOMP26\orientation.r22\\Full_MeOH</vt:lpstr>
      <vt:lpstr>SHP.AUX_SYS.Fuels_And_Lubricants_Handling_And_Storage.SHIPFUELSYS.TANKCOMP26\orientation.r22\\MeOH</vt:lpstr>
      <vt:lpstr>SHP.AUX_SYS.Fuels_And_Lubricants_Handling_And_Storage.SHIPFUELSYS.TANKCOMP26\orientation.r22\\MGO</vt:lpstr>
      <vt:lpstr>SHP.AUX_SYS.Fuels_And_Lubricants_Handling_And_Storage.SHIPFUELSYS.TANKCOMP26\orientation.r23\\Full_MeOH</vt:lpstr>
      <vt:lpstr>SHP.AUX_SYS.Fuels_And_Lubricants_Handling_And_Storage.SHIPFUELSYS.TANKCOMP26\orientation.r23\\MeOH</vt:lpstr>
      <vt:lpstr>SHP.AUX_SYS.Fuels_And_Lubricants_Handling_And_Storage.SHIPFUELSYS.TANKCOMP26\orientation.r23\\MGO</vt:lpstr>
      <vt:lpstr>SHP.AUX_SYS.Fuels_And_Lubricants_Handling_And_Storage.SHIPFUELSYS.TANKCOMP26\orientation.r31\\Full_MeOH</vt:lpstr>
      <vt:lpstr>SHP.AUX_SYS.Fuels_And_Lubricants_Handling_And_Storage.SHIPFUELSYS.TANKCOMP26\orientation.r31\\MeOH</vt:lpstr>
      <vt:lpstr>SHP.AUX_SYS.Fuels_And_Lubricants_Handling_And_Storage.SHIPFUELSYS.TANKCOMP26\orientation.r31\\MGO</vt:lpstr>
      <vt:lpstr>SHP.AUX_SYS.Fuels_And_Lubricants_Handling_And_Storage.SHIPFUELSYS.TANKCOMP26\orientation.r32\\Full_MeOH</vt:lpstr>
      <vt:lpstr>SHP.AUX_SYS.Fuels_And_Lubricants_Handling_And_Storage.SHIPFUELSYS.TANKCOMP26\orientation.r32\\MeOH</vt:lpstr>
      <vt:lpstr>SHP.AUX_SYS.Fuels_And_Lubricants_Handling_And_Storage.SHIPFUELSYS.TANKCOMP26\orientation.r32\\MGO</vt:lpstr>
      <vt:lpstr>SHP.AUX_SYS.Fuels_And_Lubricants_Handling_And_Storage.SHIPFUELSYS.TANKCOMP26\orientation.r33\\Full_MeOH</vt:lpstr>
      <vt:lpstr>SHP.AUX_SYS.Fuels_And_Lubricants_Handling_And_Storage.SHIPFUELSYS.TANKCOMP26\orientation.r33\\MeOH</vt:lpstr>
      <vt:lpstr>SHP.AUX_SYS.Fuels_And_Lubricants_Handling_And_Storage.SHIPFUELSYS.TANKCOMP26\orientation.r33\\MGO</vt:lpstr>
      <vt:lpstr>SHP.AUX_SYS.Fuels_And_Lubricants_Handling_And_Storage.SHIPFUELSYS.TANKCOMP26\V\\Full_MeOH</vt:lpstr>
      <vt:lpstr>SHP.AUX_SYS.Fuels_And_Lubricants_Handling_And_Storage.SHIPFUELSYS.TANKCOMP26\V\\MeOH</vt:lpstr>
      <vt:lpstr>SHP.AUX_SYS.Fuels_And_Lubricants_Handling_And_Storage.SHIPFUELSYS.TANKCOMP26\V\\MGO</vt:lpstr>
      <vt:lpstr>SHP.AUX_SYS.Fuels_And_Lubricants_Handling_And_Storage.SHIPFUELSYS.TANKCOMP26\wid_diameter\\Full_MeOH</vt:lpstr>
      <vt:lpstr>SHP.AUX_SYS.Fuels_And_Lubricants_Handling_And_Storage.SHIPFUELSYS.TANKCOMP26\wid_diameter\\MeOH</vt:lpstr>
      <vt:lpstr>SHP.AUX_SYS.Fuels_And_Lubricants_Handling_And_Storage.SHIPFUELSYS.TANKCOMP26\wid_diameter\\MGO</vt:lpstr>
      <vt:lpstr>SHP.AUX_SYS.Fuels_And_Lubricants_Handling_And_Storage.SHIPFUELSYS.TANKCOMP27.MeOH\Coff_penal\\Full_MeOH</vt:lpstr>
      <vt:lpstr>SHP.AUX_SYS.Fuels_And_Lubricants_Handling_And_Storage.SHIPFUELSYS.TANKCOMP27.MeOH\Coff_V_penal\\Full_MeOH</vt:lpstr>
      <vt:lpstr>SHP.AUX_SYS.Fuels_And_Lubricants_Handling_And_Storage.SHIPFUELSYS.TANKCOMP27.MeOH\Full_MeOH</vt:lpstr>
      <vt:lpstr>SHP.AUX_SYS.Fuels_And_Lubricants_Handling_And_Storage.SHIPFUELSYS.TANKCOMP27.MeOH\n_items\\Full_MeOH</vt:lpstr>
      <vt:lpstr>SHP.AUX_SYS.Fuels_And_Lubricants_Handling_And_Storage.SHIPFUELSYS.TANKCOMP27.MeOH\ρ\\Full_MeOH</vt:lpstr>
      <vt:lpstr>SHP.AUX_SYS.Fuels_And_Lubricants_Handling_And_Storage.SHIPFUELSYS.TANKCOMP27.MGO\MeOH</vt:lpstr>
      <vt:lpstr>SHP.AUX_SYS.Fuels_And_Lubricants_Handling_And_Storage.SHIPFUELSYS.TANKCOMP27.MGO\MGO</vt:lpstr>
      <vt:lpstr>SHP.AUX_SYS.Fuels_And_Lubricants_Handling_And_Storage.SHIPFUELSYS.TANKCOMP27.MGO\ρ\\MeOH</vt:lpstr>
      <vt:lpstr>SHP.AUX_SYS.Fuels_And_Lubricants_Handling_And_Storage.SHIPFUELSYS.TANKCOMP27.MGO\ρ\\MGO</vt:lpstr>
      <vt:lpstr>SHP.AUX_SYS.Fuels_And_Lubricants_Handling_And_Storage.SHIPFUELSYS.TANKCOMP27\CoG_x\\Full_MeOH</vt:lpstr>
      <vt:lpstr>SHP.AUX_SYS.Fuels_And_Lubricants_Handling_And_Storage.SHIPFUELSYS.TANKCOMP27\CoG_x\\MeOH</vt:lpstr>
      <vt:lpstr>SHP.AUX_SYS.Fuels_And_Lubricants_Handling_And_Storage.SHIPFUELSYS.TANKCOMP27\CoG_x\\MGO</vt:lpstr>
      <vt:lpstr>SHP.AUX_SYS.Fuels_And_Lubricants_Handling_And_Storage.SHIPFUELSYS.TANKCOMP27\CoG_y\\Full_MeOH</vt:lpstr>
      <vt:lpstr>SHP.AUX_SYS.Fuels_And_Lubricants_Handling_And_Storage.SHIPFUELSYS.TANKCOMP27\CoG_y\\MeOH</vt:lpstr>
      <vt:lpstr>SHP.AUX_SYS.Fuels_And_Lubricants_Handling_And_Storage.SHIPFUELSYS.TANKCOMP27\CoG_y\\MGO</vt:lpstr>
      <vt:lpstr>SHP.AUX_SYS.Fuels_And_Lubricants_Handling_And_Storage.SHIPFUELSYS.TANKCOMP27\CoG_z\\Full_MeOH</vt:lpstr>
      <vt:lpstr>SHP.AUX_SYS.Fuels_And_Lubricants_Handling_And_Storage.SHIPFUELSYS.TANKCOMP27\CoG_z\\MeOH</vt:lpstr>
      <vt:lpstr>SHP.AUX_SYS.Fuels_And_Lubricants_Handling_And_Storage.SHIPFUELSYS.TANKCOMP27\CoG_z\\MGO</vt:lpstr>
      <vt:lpstr>SHP.AUX_SYS.Fuels_And_Lubricants_Handling_And_Storage.SHIPFUELSYS.TANKCOMP27\CoG_Z_fuel\\Full_MeOH</vt:lpstr>
      <vt:lpstr>SHP.AUX_SYS.Fuels_And_Lubricants_Handling_And_Storage.SHIPFUELSYS.TANKCOMP27\CoG_Z_fuel\\MeOH</vt:lpstr>
      <vt:lpstr>SHP.AUX_SYS.Fuels_And_Lubricants_Handling_And_Storage.SHIPFUELSYS.TANKCOMP27\CoG_Z_fuel\\MGO</vt:lpstr>
      <vt:lpstr>SHP.AUX_SYS.Fuels_And_Lubricants_Handling_And_Storage.SHIPFUELSYS.TANKCOMP27\color\\Full_MeOH</vt:lpstr>
      <vt:lpstr>SHP.AUX_SYS.Fuels_And_Lubricants_Handling_And_Storage.SHIPFUELSYS.TANKCOMP27\color\\MeOH</vt:lpstr>
      <vt:lpstr>SHP.AUX_SYS.Fuels_And_Lubricants_Handling_And_Storage.SHIPFUELSYS.TANKCOMP27\color\\MGO</vt:lpstr>
      <vt:lpstr>SHP.AUX_SYS.Fuels_And_Lubricants_Handling_And_Storage.SHIPFUELSYS.TANKCOMP27\coord.x\\Full_MeOH</vt:lpstr>
      <vt:lpstr>SHP.AUX_SYS.Fuels_And_Lubricants_Handling_And_Storage.SHIPFUELSYS.TANKCOMP27\coord.x\\MeOH</vt:lpstr>
      <vt:lpstr>SHP.AUX_SYS.Fuels_And_Lubricants_Handling_And_Storage.SHIPFUELSYS.TANKCOMP27\coord.x\\MGO</vt:lpstr>
      <vt:lpstr>SHP.AUX_SYS.Fuels_And_Lubricants_Handling_And_Storage.SHIPFUELSYS.TANKCOMP27\coord.y\\Full_MeOH</vt:lpstr>
      <vt:lpstr>SHP.AUX_SYS.Fuels_And_Lubricants_Handling_And_Storage.SHIPFUELSYS.TANKCOMP27\coord.y\\MeOH</vt:lpstr>
      <vt:lpstr>SHP.AUX_SYS.Fuels_And_Lubricants_Handling_And_Storage.SHIPFUELSYS.TANKCOMP27\coord.y\\MGO</vt:lpstr>
      <vt:lpstr>SHP.AUX_SYS.Fuels_And_Lubricants_Handling_And_Storage.SHIPFUELSYS.TANKCOMP27\coord.z\\Full_MeOH</vt:lpstr>
      <vt:lpstr>SHP.AUX_SYS.Fuels_And_Lubricants_Handling_And_Storage.SHIPFUELSYS.TANKCOMP27\coord.z\\MeOH</vt:lpstr>
      <vt:lpstr>SHP.AUX_SYS.Fuels_And_Lubricants_Handling_And_Storage.SHIPFUELSYS.TANKCOMP27\coord.z\\MGO</vt:lpstr>
      <vt:lpstr>SHP.AUX_SYS.Fuels_And_Lubricants_Handling_And_Storage.SHIPFUELSYS.TANKCOMP27\Full_MeOH</vt:lpstr>
      <vt:lpstr>SHP.AUX_SYS.Fuels_And_Lubricants_Handling_And_Storage.SHIPFUELSYS.TANKCOMP27\h\\Full_MeOH</vt:lpstr>
      <vt:lpstr>SHP.AUX_SYS.Fuels_And_Lubricants_Handling_And_Storage.SHIPFUELSYS.TANKCOMP27\h\\MeOH</vt:lpstr>
      <vt:lpstr>SHP.AUX_SYS.Fuels_And_Lubricants_Handling_And_Storage.SHIPFUELSYS.TANKCOMP27\h\\MGO</vt:lpstr>
      <vt:lpstr>SHP.AUX_SYS.Fuels_And_Lubricants_Handling_And_Storage.SHIPFUELSYS.TANKCOMP27\kind\\Full_MeOH</vt:lpstr>
      <vt:lpstr>SHP.AUX_SYS.Fuels_And_Lubricants_Handling_And_Storage.SHIPFUELSYS.TANKCOMP27\kind\\MeOH</vt:lpstr>
      <vt:lpstr>SHP.AUX_SYS.Fuels_And_Lubricants_Handling_And_Storage.SHIPFUELSYS.TANKCOMP27\kind\\MGO</vt:lpstr>
      <vt:lpstr>SHP.AUX_SYS.Fuels_And_Lubricants_Handling_And_Storage.SHIPFUELSYS.TANKCOMP27\l\\Full_MeOH</vt:lpstr>
      <vt:lpstr>SHP.AUX_SYS.Fuels_And_Lubricants_Handling_And_Storage.SHIPFUELSYS.TANKCOMP27\l\\MeOH</vt:lpstr>
      <vt:lpstr>SHP.AUX_SYS.Fuels_And_Lubricants_Handling_And_Storage.SHIPFUELSYS.TANKCOMP27\l\\MGO</vt:lpstr>
      <vt:lpstr>SHP.AUX_SYS.Fuels_And_Lubricants_Handling_And_Storage.SHIPFUELSYS.TANKCOMP27\m\\Full_MeOH</vt:lpstr>
      <vt:lpstr>SHP.AUX_SYS.Fuels_And_Lubricants_Handling_And_Storage.SHIPFUELSYS.TANKCOMP27\m\\MeOH</vt:lpstr>
      <vt:lpstr>SHP.AUX_SYS.Fuels_And_Lubricants_Handling_And_Storage.SHIPFUELSYS.TANKCOMP27\m\\MGO</vt:lpstr>
      <vt:lpstr>SHP.AUX_SYS.Fuels_And_Lubricants_Handling_And_Storage.SHIPFUELSYS.TANKCOMP27\m_tot\\Full_MeOH</vt:lpstr>
      <vt:lpstr>SHP.AUX_SYS.Fuels_And_Lubricants_Handling_And_Storage.SHIPFUELSYS.TANKCOMP27\m_tot\\MeOH</vt:lpstr>
      <vt:lpstr>SHP.AUX_SYS.Fuels_And_Lubricants_Handling_And_Storage.SHIPFUELSYS.TANKCOMP27\m_tot\\MGO</vt:lpstr>
      <vt:lpstr>SHP.AUX_SYS.Fuels_And_Lubricants_Handling_And_Storage.SHIPFUELSYS.TANKCOMP27\mass_margin\\Full_MeOH</vt:lpstr>
      <vt:lpstr>SHP.AUX_SYS.Fuels_And_Lubricants_Handling_And_Storage.SHIPFUELSYS.TANKCOMP27\mass_margin\\MeOH</vt:lpstr>
      <vt:lpstr>SHP.AUX_SYS.Fuels_And_Lubricants_Handling_And_Storage.SHIPFUELSYS.TANKCOMP27\mass_margin\\MGO</vt:lpstr>
      <vt:lpstr>SHP.AUX_SYS.Fuels_And_Lubricants_Handling_And_Storage.SHIPFUELSYS.TANKCOMP27\MeOH</vt:lpstr>
      <vt:lpstr>SHP.AUX_SYS.Fuels_And_Lubricants_Handling_And_Storage.SHIPFUELSYS.TANKCOMP27\MGO</vt:lpstr>
      <vt:lpstr>SHP.AUX_SYS.Fuels_And_Lubricants_Handling_And_Storage.SHIPFUELSYS.TANKCOMP27\orientation.r11\\Full_MeOH</vt:lpstr>
      <vt:lpstr>SHP.AUX_SYS.Fuels_And_Lubricants_Handling_And_Storage.SHIPFUELSYS.TANKCOMP27\orientation.r11\\MeOH</vt:lpstr>
      <vt:lpstr>SHP.AUX_SYS.Fuels_And_Lubricants_Handling_And_Storage.SHIPFUELSYS.TANKCOMP27\orientation.r11\\MGO</vt:lpstr>
      <vt:lpstr>SHP.AUX_SYS.Fuels_And_Lubricants_Handling_And_Storage.SHIPFUELSYS.TANKCOMP27\orientation.r12\\Full_MeOH</vt:lpstr>
      <vt:lpstr>SHP.AUX_SYS.Fuels_And_Lubricants_Handling_And_Storage.SHIPFUELSYS.TANKCOMP27\orientation.r12\\MeOH</vt:lpstr>
      <vt:lpstr>SHP.AUX_SYS.Fuels_And_Lubricants_Handling_And_Storage.SHIPFUELSYS.TANKCOMP27\orientation.r12\\MGO</vt:lpstr>
      <vt:lpstr>SHP.AUX_SYS.Fuels_And_Lubricants_Handling_And_Storage.SHIPFUELSYS.TANKCOMP27\orientation.r13\\Full_MeOH</vt:lpstr>
      <vt:lpstr>SHP.AUX_SYS.Fuels_And_Lubricants_Handling_And_Storage.SHIPFUELSYS.TANKCOMP27\orientation.r13\\MeOH</vt:lpstr>
      <vt:lpstr>SHP.AUX_SYS.Fuels_And_Lubricants_Handling_And_Storage.SHIPFUELSYS.TANKCOMP27\orientation.r13\\MGO</vt:lpstr>
      <vt:lpstr>SHP.AUX_SYS.Fuels_And_Lubricants_Handling_And_Storage.SHIPFUELSYS.TANKCOMP27\orientation.r21\\Full_MeOH</vt:lpstr>
      <vt:lpstr>SHP.AUX_SYS.Fuels_And_Lubricants_Handling_And_Storage.SHIPFUELSYS.TANKCOMP27\orientation.r21\\MeOH</vt:lpstr>
      <vt:lpstr>SHP.AUX_SYS.Fuels_And_Lubricants_Handling_And_Storage.SHIPFUELSYS.TANKCOMP27\orientation.r21\\MGO</vt:lpstr>
      <vt:lpstr>SHP.AUX_SYS.Fuels_And_Lubricants_Handling_And_Storage.SHIPFUELSYS.TANKCOMP27\orientation.r22\\Full_MeOH</vt:lpstr>
      <vt:lpstr>SHP.AUX_SYS.Fuels_And_Lubricants_Handling_And_Storage.SHIPFUELSYS.TANKCOMP27\orientation.r22\\MeOH</vt:lpstr>
      <vt:lpstr>SHP.AUX_SYS.Fuels_And_Lubricants_Handling_And_Storage.SHIPFUELSYS.TANKCOMP27\orientation.r22\\MGO</vt:lpstr>
      <vt:lpstr>SHP.AUX_SYS.Fuels_And_Lubricants_Handling_And_Storage.SHIPFUELSYS.TANKCOMP27\orientation.r23\\Full_MeOH</vt:lpstr>
      <vt:lpstr>SHP.AUX_SYS.Fuels_And_Lubricants_Handling_And_Storage.SHIPFUELSYS.TANKCOMP27\orientation.r23\\MeOH</vt:lpstr>
      <vt:lpstr>SHP.AUX_SYS.Fuels_And_Lubricants_Handling_And_Storage.SHIPFUELSYS.TANKCOMP27\orientation.r23\\MGO</vt:lpstr>
      <vt:lpstr>SHP.AUX_SYS.Fuels_And_Lubricants_Handling_And_Storage.SHIPFUELSYS.TANKCOMP27\orientation.r31\\Full_MeOH</vt:lpstr>
      <vt:lpstr>SHP.AUX_SYS.Fuels_And_Lubricants_Handling_And_Storage.SHIPFUELSYS.TANKCOMP27\orientation.r31\\MeOH</vt:lpstr>
      <vt:lpstr>SHP.AUX_SYS.Fuels_And_Lubricants_Handling_And_Storage.SHIPFUELSYS.TANKCOMP27\orientation.r31\\MGO</vt:lpstr>
      <vt:lpstr>SHP.AUX_SYS.Fuels_And_Lubricants_Handling_And_Storage.SHIPFUELSYS.TANKCOMP27\orientation.r32\\Full_MeOH</vt:lpstr>
      <vt:lpstr>SHP.AUX_SYS.Fuels_And_Lubricants_Handling_And_Storage.SHIPFUELSYS.TANKCOMP27\orientation.r32\\MeOH</vt:lpstr>
      <vt:lpstr>SHP.AUX_SYS.Fuels_And_Lubricants_Handling_And_Storage.SHIPFUELSYS.TANKCOMP27\orientation.r32\\MGO</vt:lpstr>
      <vt:lpstr>SHP.AUX_SYS.Fuels_And_Lubricants_Handling_And_Storage.SHIPFUELSYS.TANKCOMP27\orientation.r33\\Full_MeOH</vt:lpstr>
      <vt:lpstr>SHP.AUX_SYS.Fuels_And_Lubricants_Handling_And_Storage.SHIPFUELSYS.TANKCOMP27\orientation.r33\\MeOH</vt:lpstr>
      <vt:lpstr>SHP.AUX_SYS.Fuels_And_Lubricants_Handling_And_Storage.SHIPFUELSYS.TANKCOMP27\orientation.r33\\MGO</vt:lpstr>
      <vt:lpstr>SHP.AUX_SYS.Fuels_And_Lubricants_Handling_And_Storage.SHIPFUELSYS.TANKCOMP27\V\\Full_MeOH</vt:lpstr>
      <vt:lpstr>SHP.AUX_SYS.Fuels_And_Lubricants_Handling_And_Storage.SHIPFUELSYS.TANKCOMP27\V\\MeOH</vt:lpstr>
      <vt:lpstr>SHP.AUX_SYS.Fuels_And_Lubricants_Handling_And_Storage.SHIPFUELSYS.TANKCOMP27\V\\MGO</vt:lpstr>
      <vt:lpstr>SHP.AUX_SYS.Fuels_And_Lubricants_Handling_And_Storage.SHIPFUELSYS.TANKCOMP27\wid_diameter\\Full_MeOH</vt:lpstr>
      <vt:lpstr>SHP.AUX_SYS.Fuels_And_Lubricants_Handling_And_Storage.SHIPFUELSYS.TANKCOMP27\wid_diameter\\MeOH</vt:lpstr>
      <vt:lpstr>SHP.AUX_SYS.Fuels_And_Lubricants_Handling_And_Storage.SHIPFUELSYS.TANKCOMP27\wid_diameter\\MGO</vt:lpstr>
      <vt:lpstr>SHP.AUX_SYS.Fuels_And_Lubricants_Handling_And_Storage.SHIPFUELSYS.TANKCOMP28.MeOH\Coff_penal\\Full_MeOH</vt:lpstr>
      <vt:lpstr>SHP.AUX_SYS.Fuels_And_Lubricants_Handling_And_Storage.SHIPFUELSYS.TANKCOMP28.MeOH\Coff_V_penal\\Full_MeOH</vt:lpstr>
      <vt:lpstr>SHP.AUX_SYS.Fuels_And_Lubricants_Handling_And_Storage.SHIPFUELSYS.TANKCOMP28.MeOH\Full_MeOH</vt:lpstr>
      <vt:lpstr>SHP.AUX_SYS.Fuels_And_Lubricants_Handling_And_Storage.SHIPFUELSYS.TANKCOMP28.MeOH\n_items\\Full_MeOH</vt:lpstr>
      <vt:lpstr>SHP.AUX_SYS.Fuels_And_Lubricants_Handling_And_Storage.SHIPFUELSYS.TANKCOMP28.MeOH\ρ\\Full_MeOH</vt:lpstr>
      <vt:lpstr>SHP.AUX_SYS.Fuels_And_Lubricants_Handling_And_Storage.SHIPFUELSYS.TANKCOMP28.MGO\MeOH</vt:lpstr>
      <vt:lpstr>SHP.AUX_SYS.Fuels_And_Lubricants_Handling_And_Storage.SHIPFUELSYS.TANKCOMP28.MGO\MGO</vt:lpstr>
      <vt:lpstr>SHP.AUX_SYS.Fuels_And_Lubricants_Handling_And_Storage.SHIPFUELSYS.TANKCOMP28.MGO\ρ\\MeOH</vt:lpstr>
      <vt:lpstr>SHP.AUX_SYS.Fuels_And_Lubricants_Handling_And_Storage.SHIPFUELSYS.TANKCOMP28.MGO\ρ\\MGO</vt:lpstr>
      <vt:lpstr>SHP.AUX_SYS.Fuels_And_Lubricants_Handling_And_Storage.SHIPFUELSYS.TANKCOMP28\CoG_x\\Full_MeOH</vt:lpstr>
      <vt:lpstr>SHP.AUX_SYS.Fuels_And_Lubricants_Handling_And_Storage.SHIPFUELSYS.TANKCOMP28\CoG_x\\MeOH</vt:lpstr>
      <vt:lpstr>SHP.AUX_SYS.Fuels_And_Lubricants_Handling_And_Storage.SHIPFUELSYS.TANKCOMP28\CoG_x\\MGO</vt:lpstr>
      <vt:lpstr>SHP.AUX_SYS.Fuels_And_Lubricants_Handling_And_Storage.SHIPFUELSYS.TANKCOMP28\CoG_y\\Full_MeOH</vt:lpstr>
      <vt:lpstr>SHP.AUX_SYS.Fuels_And_Lubricants_Handling_And_Storage.SHIPFUELSYS.TANKCOMP28\CoG_y\\MeOH</vt:lpstr>
      <vt:lpstr>SHP.AUX_SYS.Fuels_And_Lubricants_Handling_And_Storage.SHIPFUELSYS.TANKCOMP28\CoG_y\\MGO</vt:lpstr>
      <vt:lpstr>SHP.AUX_SYS.Fuels_And_Lubricants_Handling_And_Storage.SHIPFUELSYS.TANKCOMP28\CoG_z\\Full_MeOH</vt:lpstr>
      <vt:lpstr>SHP.AUX_SYS.Fuels_And_Lubricants_Handling_And_Storage.SHIPFUELSYS.TANKCOMP28\CoG_z\\MeOH</vt:lpstr>
      <vt:lpstr>SHP.AUX_SYS.Fuels_And_Lubricants_Handling_And_Storage.SHIPFUELSYS.TANKCOMP28\CoG_z\\MGO</vt:lpstr>
      <vt:lpstr>SHP.AUX_SYS.Fuels_And_Lubricants_Handling_And_Storage.SHIPFUELSYS.TANKCOMP28\CoG_Z_fuel\\Full_MeOH</vt:lpstr>
      <vt:lpstr>SHP.AUX_SYS.Fuels_And_Lubricants_Handling_And_Storage.SHIPFUELSYS.TANKCOMP28\CoG_Z_fuel\\MeOH</vt:lpstr>
      <vt:lpstr>SHP.AUX_SYS.Fuels_And_Lubricants_Handling_And_Storage.SHIPFUELSYS.TANKCOMP28\CoG_Z_fuel\\MGO</vt:lpstr>
      <vt:lpstr>SHP.AUX_SYS.Fuels_And_Lubricants_Handling_And_Storage.SHIPFUELSYS.TANKCOMP28\color\\Full_MeOH</vt:lpstr>
      <vt:lpstr>SHP.AUX_SYS.Fuels_And_Lubricants_Handling_And_Storage.SHIPFUELSYS.TANKCOMP28\color\\MeOH</vt:lpstr>
      <vt:lpstr>SHP.AUX_SYS.Fuels_And_Lubricants_Handling_And_Storage.SHIPFUELSYS.TANKCOMP28\color\\MGO</vt:lpstr>
      <vt:lpstr>SHP.AUX_SYS.Fuels_And_Lubricants_Handling_And_Storage.SHIPFUELSYS.TANKCOMP28\coord.x\\Full_MeOH</vt:lpstr>
      <vt:lpstr>SHP.AUX_SYS.Fuels_And_Lubricants_Handling_And_Storage.SHIPFUELSYS.TANKCOMP28\coord.x\\MeOH</vt:lpstr>
      <vt:lpstr>SHP.AUX_SYS.Fuels_And_Lubricants_Handling_And_Storage.SHIPFUELSYS.TANKCOMP28\coord.x\\MGO</vt:lpstr>
      <vt:lpstr>SHP.AUX_SYS.Fuels_And_Lubricants_Handling_And_Storage.SHIPFUELSYS.TANKCOMP28\coord.y\\Full_MeOH</vt:lpstr>
      <vt:lpstr>SHP.AUX_SYS.Fuels_And_Lubricants_Handling_And_Storage.SHIPFUELSYS.TANKCOMP28\coord.y\\MeOH</vt:lpstr>
      <vt:lpstr>SHP.AUX_SYS.Fuels_And_Lubricants_Handling_And_Storage.SHIPFUELSYS.TANKCOMP28\coord.y\\MGO</vt:lpstr>
      <vt:lpstr>SHP.AUX_SYS.Fuels_And_Lubricants_Handling_And_Storage.SHIPFUELSYS.TANKCOMP28\coord.z\\Full_MeOH</vt:lpstr>
      <vt:lpstr>SHP.AUX_SYS.Fuels_And_Lubricants_Handling_And_Storage.SHIPFUELSYS.TANKCOMP28\coord.z\\MeOH</vt:lpstr>
      <vt:lpstr>SHP.AUX_SYS.Fuels_And_Lubricants_Handling_And_Storage.SHIPFUELSYS.TANKCOMP28\coord.z\\MGO</vt:lpstr>
      <vt:lpstr>SHP.AUX_SYS.Fuels_And_Lubricants_Handling_And_Storage.SHIPFUELSYS.TANKCOMP28\Full_MeOH</vt:lpstr>
      <vt:lpstr>SHP.AUX_SYS.Fuels_And_Lubricants_Handling_And_Storage.SHIPFUELSYS.TANKCOMP28\h\\Full_MeOH</vt:lpstr>
      <vt:lpstr>SHP.AUX_SYS.Fuels_And_Lubricants_Handling_And_Storage.SHIPFUELSYS.TANKCOMP28\h\\MeOH</vt:lpstr>
      <vt:lpstr>SHP.AUX_SYS.Fuels_And_Lubricants_Handling_And_Storage.SHIPFUELSYS.TANKCOMP28\h\\MGO</vt:lpstr>
      <vt:lpstr>SHP.AUX_SYS.Fuels_And_Lubricants_Handling_And_Storage.SHIPFUELSYS.TANKCOMP28\kind\\Full_MeOH</vt:lpstr>
      <vt:lpstr>SHP.AUX_SYS.Fuels_And_Lubricants_Handling_And_Storage.SHIPFUELSYS.TANKCOMP28\kind\\MeOH</vt:lpstr>
      <vt:lpstr>SHP.AUX_SYS.Fuels_And_Lubricants_Handling_And_Storage.SHIPFUELSYS.TANKCOMP28\kind\\MGO</vt:lpstr>
      <vt:lpstr>SHP.AUX_SYS.Fuels_And_Lubricants_Handling_And_Storage.SHIPFUELSYS.TANKCOMP28\l\\Full_MeOH</vt:lpstr>
      <vt:lpstr>SHP.AUX_SYS.Fuels_And_Lubricants_Handling_And_Storage.SHIPFUELSYS.TANKCOMP28\l\\MeOH</vt:lpstr>
      <vt:lpstr>SHP.AUX_SYS.Fuels_And_Lubricants_Handling_And_Storage.SHIPFUELSYS.TANKCOMP28\l\\MGO</vt:lpstr>
      <vt:lpstr>SHP.AUX_SYS.Fuels_And_Lubricants_Handling_And_Storage.SHIPFUELSYS.TANKCOMP28\m\\Full_MeOH</vt:lpstr>
      <vt:lpstr>SHP.AUX_SYS.Fuels_And_Lubricants_Handling_And_Storage.SHIPFUELSYS.TANKCOMP28\m\\MeOH</vt:lpstr>
      <vt:lpstr>SHP.AUX_SYS.Fuels_And_Lubricants_Handling_And_Storage.SHIPFUELSYS.TANKCOMP28\m\\MGO</vt:lpstr>
      <vt:lpstr>SHP.AUX_SYS.Fuels_And_Lubricants_Handling_And_Storage.SHIPFUELSYS.TANKCOMP28\m_tot\\Full_MeOH</vt:lpstr>
      <vt:lpstr>SHP.AUX_SYS.Fuels_And_Lubricants_Handling_And_Storage.SHIPFUELSYS.TANKCOMP28\m_tot\\MeOH</vt:lpstr>
      <vt:lpstr>SHP.AUX_SYS.Fuels_And_Lubricants_Handling_And_Storage.SHIPFUELSYS.TANKCOMP28\m_tot\\MGO</vt:lpstr>
      <vt:lpstr>SHP.AUX_SYS.Fuels_And_Lubricants_Handling_And_Storage.SHIPFUELSYS.TANKCOMP28\mass_margin\\Full_MeOH</vt:lpstr>
      <vt:lpstr>SHP.AUX_SYS.Fuels_And_Lubricants_Handling_And_Storage.SHIPFUELSYS.TANKCOMP28\mass_margin\\MeOH</vt:lpstr>
      <vt:lpstr>SHP.AUX_SYS.Fuels_And_Lubricants_Handling_And_Storage.SHIPFUELSYS.TANKCOMP28\mass_margin\\MGO</vt:lpstr>
      <vt:lpstr>SHP.AUX_SYS.Fuels_And_Lubricants_Handling_And_Storage.SHIPFUELSYS.TANKCOMP28\MeOH</vt:lpstr>
      <vt:lpstr>SHP.AUX_SYS.Fuels_And_Lubricants_Handling_And_Storage.SHIPFUELSYS.TANKCOMP28\MGO</vt:lpstr>
      <vt:lpstr>SHP.AUX_SYS.Fuels_And_Lubricants_Handling_And_Storage.SHIPFUELSYS.TANKCOMP28\orientation.r11\\Full_MeOH</vt:lpstr>
      <vt:lpstr>SHP.AUX_SYS.Fuels_And_Lubricants_Handling_And_Storage.SHIPFUELSYS.TANKCOMP28\orientation.r11\\MeOH</vt:lpstr>
      <vt:lpstr>SHP.AUX_SYS.Fuels_And_Lubricants_Handling_And_Storage.SHIPFUELSYS.TANKCOMP28\orientation.r11\\MGO</vt:lpstr>
      <vt:lpstr>SHP.AUX_SYS.Fuels_And_Lubricants_Handling_And_Storage.SHIPFUELSYS.TANKCOMP28\orientation.r12\\Full_MeOH</vt:lpstr>
      <vt:lpstr>SHP.AUX_SYS.Fuels_And_Lubricants_Handling_And_Storage.SHIPFUELSYS.TANKCOMP28\orientation.r12\\MeOH</vt:lpstr>
      <vt:lpstr>SHP.AUX_SYS.Fuels_And_Lubricants_Handling_And_Storage.SHIPFUELSYS.TANKCOMP28\orientation.r12\\MGO</vt:lpstr>
      <vt:lpstr>SHP.AUX_SYS.Fuels_And_Lubricants_Handling_And_Storage.SHIPFUELSYS.TANKCOMP28\orientation.r13\\Full_MeOH</vt:lpstr>
      <vt:lpstr>SHP.AUX_SYS.Fuels_And_Lubricants_Handling_And_Storage.SHIPFUELSYS.TANKCOMP28\orientation.r13\\MeOH</vt:lpstr>
      <vt:lpstr>SHP.AUX_SYS.Fuels_And_Lubricants_Handling_And_Storage.SHIPFUELSYS.TANKCOMP28\orientation.r13\\MGO</vt:lpstr>
      <vt:lpstr>SHP.AUX_SYS.Fuels_And_Lubricants_Handling_And_Storage.SHIPFUELSYS.TANKCOMP28\orientation.r21\\Full_MeOH</vt:lpstr>
      <vt:lpstr>SHP.AUX_SYS.Fuels_And_Lubricants_Handling_And_Storage.SHIPFUELSYS.TANKCOMP28\orientation.r21\\MeOH</vt:lpstr>
      <vt:lpstr>SHP.AUX_SYS.Fuels_And_Lubricants_Handling_And_Storage.SHIPFUELSYS.TANKCOMP28\orientation.r21\\MGO</vt:lpstr>
      <vt:lpstr>SHP.AUX_SYS.Fuels_And_Lubricants_Handling_And_Storage.SHIPFUELSYS.TANKCOMP28\orientation.r22\\Full_MeOH</vt:lpstr>
      <vt:lpstr>SHP.AUX_SYS.Fuels_And_Lubricants_Handling_And_Storage.SHIPFUELSYS.TANKCOMP28\orientation.r22\\MeOH</vt:lpstr>
      <vt:lpstr>SHP.AUX_SYS.Fuels_And_Lubricants_Handling_And_Storage.SHIPFUELSYS.TANKCOMP28\orientation.r22\\MGO</vt:lpstr>
      <vt:lpstr>SHP.AUX_SYS.Fuels_And_Lubricants_Handling_And_Storage.SHIPFUELSYS.TANKCOMP28\orientation.r23\\Full_MeOH</vt:lpstr>
      <vt:lpstr>SHP.AUX_SYS.Fuels_And_Lubricants_Handling_And_Storage.SHIPFUELSYS.TANKCOMP28\orientation.r23\\MeOH</vt:lpstr>
      <vt:lpstr>SHP.AUX_SYS.Fuels_And_Lubricants_Handling_And_Storage.SHIPFUELSYS.TANKCOMP28\orientation.r23\\MGO</vt:lpstr>
      <vt:lpstr>SHP.AUX_SYS.Fuels_And_Lubricants_Handling_And_Storage.SHIPFUELSYS.TANKCOMP28\orientation.r31\\Full_MeOH</vt:lpstr>
      <vt:lpstr>SHP.AUX_SYS.Fuels_And_Lubricants_Handling_And_Storage.SHIPFUELSYS.TANKCOMP28\orientation.r31\\MeOH</vt:lpstr>
      <vt:lpstr>SHP.AUX_SYS.Fuels_And_Lubricants_Handling_And_Storage.SHIPFUELSYS.TANKCOMP28\orientation.r31\\MGO</vt:lpstr>
      <vt:lpstr>SHP.AUX_SYS.Fuels_And_Lubricants_Handling_And_Storage.SHIPFUELSYS.TANKCOMP28\orientation.r32\\Full_MeOH</vt:lpstr>
      <vt:lpstr>SHP.AUX_SYS.Fuels_And_Lubricants_Handling_And_Storage.SHIPFUELSYS.TANKCOMP28\orientation.r32\\MeOH</vt:lpstr>
      <vt:lpstr>SHP.AUX_SYS.Fuels_And_Lubricants_Handling_And_Storage.SHIPFUELSYS.TANKCOMP28\orientation.r32\\MGO</vt:lpstr>
      <vt:lpstr>SHP.AUX_SYS.Fuels_And_Lubricants_Handling_And_Storage.SHIPFUELSYS.TANKCOMP28\orientation.r33\\Full_MeOH</vt:lpstr>
      <vt:lpstr>SHP.AUX_SYS.Fuels_And_Lubricants_Handling_And_Storage.SHIPFUELSYS.TANKCOMP28\orientation.r33\\MeOH</vt:lpstr>
      <vt:lpstr>SHP.AUX_SYS.Fuels_And_Lubricants_Handling_And_Storage.SHIPFUELSYS.TANKCOMP28\orientation.r33\\MGO</vt:lpstr>
      <vt:lpstr>SHP.AUX_SYS.Fuels_And_Lubricants_Handling_And_Storage.SHIPFUELSYS.TANKCOMP28\V\\Full_MeOH</vt:lpstr>
      <vt:lpstr>SHP.AUX_SYS.Fuels_And_Lubricants_Handling_And_Storage.SHIPFUELSYS.TANKCOMP28\V\\MeOH</vt:lpstr>
      <vt:lpstr>SHP.AUX_SYS.Fuels_And_Lubricants_Handling_And_Storage.SHIPFUELSYS.TANKCOMP28\V\\MGO</vt:lpstr>
      <vt:lpstr>SHP.AUX_SYS.Fuels_And_Lubricants_Handling_And_Storage.SHIPFUELSYS.TANKCOMP28\wid_diameter\\Full_MeOH</vt:lpstr>
      <vt:lpstr>SHP.AUX_SYS.Fuels_And_Lubricants_Handling_And_Storage.SHIPFUELSYS.TANKCOMP28\wid_diameter\\MeOH</vt:lpstr>
      <vt:lpstr>SHP.AUX_SYS.Fuels_And_Lubricants_Handling_And_Storage.SHIPFUELSYS.TANKCOMP28\wid_diameter\\MGO</vt:lpstr>
      <vt:lpstr>SHP.AUX_SYS.Fuels_And_Lubricants_Handling_And_Storage.SHIPFUELSYS.TANKCOMP31.MeOH\Coff_penal\\Full_MeOH</vt:lpstr>
      <vt:lpstr>SHP.AUX_SYS.Fuels_And_Lubricants_Handling_And_Storage.SHIPFUELSYS.TANKCOMP31.MeOH\Coff_penal\\MeOH</vt:lpstr>
      <vt:lpstr>SHP.AUX_SYS.Fuels_And_Lubricants_Handling_And_Storage.SHIPFUELSYS.TANKCOMP31.MeOH\Coff_V_penal\\Full_MeOH</vt:lpstr>
      <vt:lpstr>SHP.AUX_SYS.Fuels_And_Lubricants_Handling_And_Storage.SHIPFUELSYS.TANKCOMP31.MeOH\Coff_V_penal\\MeOH</vt:lpstr>
      <vt:lpstr>SHP.AUX_SYS.Fuels_And_Lubricants_Handling_And_Storage.SHIPFUELSYS.TANKCOMP31.MeOH\Full_MeOH</vt:lpstr>
      <vt:lpstr>SHP.AUX_SYS.Fuels_And_Lubricants_Handling_And_Storage.SHIPFUELSYS.TANKCOMP31.MeOH\MeOH</vt:lpstr>
      <vt:lpstr>SHP.AUX_SYS.Fuels_And_Lubricants_Handling_And_Storage.SHIPFUELSYS.TANKCOMP31.MeOH\n_items\\Full_MeOH</vt:lpstr>
      <vt:lpstr>SHP.AUX_SYS.Fuels_And_Lubricants_Handling_And_Storage.SHIPFUELSYS.TANKCOMP31.MeOH\n_items\\MeOH</vt:lpstr>
      <vt:lpstr>SHP.AUX_SYS.Fuels_And_Lubricants_Handling_And_Storage.SHIPFUELSYS.TANKCOMP31.MeOH\ρ\\Full_MeOH</vt:lpstr>
      <vt:lpstr>SHP.AUX_SYS.Fuels_And_Lubricants_Handling_And_Storage.SHIPFUELSYS.TANKCOMP31.MeOH\ρ\\MeOH</vt:lpstr>
      <vt:lpstr>SHP.AUX_SYS.Fuels_And_Lubricants_Handling_And_Storage.SHIPFUELSYS.TANKCOMP31\CoG_x\\Full_MeOH</vt:lpstr>
      <vt:lpstr>SHP.AUX_SYS.Fuels_And_Lubricants_Handling_And_Storage.SHIPFUELSYS.TANKCOMP31\CoG_x\\MeOH</vt:lpstr>
      <vt:lpstr>SHP.AUX_SYS.Fuels_And_Lubricants_Handling_And_Storage.SHIPFUELSYS.TANKCOMP31\CoG_x\\MGO</vt:lpstr>
      <vt:lpstr>SHP.AUX_SYS.Fuels_And_Lubricants_Handling_And_Storage.SHIPFUELSYS.TANKCOMP31\CoG_y\\Full_MeOH</vt:lpstr>
      <vt:lpstr>SHP.AUX_SYS.Fuels_And_Lubricants_Handling_And_Storage.SHIPFUELSYS.TANKCOMP31\CoG_y\\MeOH</vt:lpstr>
      <vt:lpstr>SHP.AUX_SYS.Fuels_And_Lubricants_Handling_And_Storage.SHIPFUELSYS.TANKCOMP31\CoG_y\\MGO</vt:lpstr>
      <vt:lpstr>SHP.AUX_SYS.Fuels_And_Lubricants_Handling_And_Storage.SHIPFUELSYS.TANKCOMP31\CoG_z\\Full_MeOH</vt:lpstr>
      <vt:lpstr>SHP.AUX_SYS.Fuels_And_Lubricants_Handling_And_Storage.SHIPFUELSYS.TANKCOMP31\CoG_z\\MeOH</vt:lpstr>
      <vt:lpstr>SHP.AUX_SYS.Fuels_And_Lubricants_Handling_And_Storage.SHIPFUELSYS.TANKCOMP31\CoG_z\\MGO</vt:lpstr>
      <vt:lpstr>SHP.AUX_SYS.Fuels_And_Lubricants_Handling_And_Storage.SHIPFUELSYS.TANKCOMP31\CoG_Z_fuel\\Full_MeOH</vt:lpstr>
      <vt:lpstr>SHP.AUX_SYS.Fuels_And_Lubricants_Handling_And_Storage.SHIPFUELSYS.TANKCOMP31\CoG_Z_fuel\\MeOH</vt:lpstr>
      <vt:lpstr>SHP.AUX_SYS.Fuels_And_Lubricants_Handling_And_Storage.SHIPFUELSYS.TANKCOMP31\CoG_Z_fuel\\MGO</vt:lpstr>
      <vt:lpstr>SHP.AUX_SYS.Fuels_And_Lubricants_Handling_And_Storage.SHIPFUELSYS.TANKCOMP31\color\\Full_MeOH</vt:lpstr>
      <vt:lpstr>SHP.AUX_SYS.Fuels_And_Lubricants_Handling_And_Storage.SHIPFUELSYS.TANKCOMP31\color\\MeOH</vt:lpstr>
      <vt:lpstr>SHP.AUX_SYS.Fuels_And_Lubricants_Handling_And_Storage.SHIPFUELSYS.TANKCOMP31\color\\MGO</vt:lpstr>
      <vt:lpstr>SHP.AUX_SYS.Fuels_And_Lubricants_Handling_And_Storage.SHIPFUELSYS.TANKCOMP31\coord.x\\Full_MeOH</vt:lpstr>
      <vt:lpstr>SHP.AUX_SYS.Fuels_And_Lubricants_Handling_And_Storage.SHIPFUELSYS.TANKCOMP31\coord.x\\MeOH</vt:lpstr>
      <vt:lpstr>SHP.AUX_SYS.Fuels_And_Lubricants_Handling_And_Storage.SHIPFUELSYS.TANKCOMP31\coord.x\\MGO</vt:lpstr>
      <vt:lpstr>SHP.AUX_SYS.Fuels_And_Lubricants_Handling_And_Storage.SHIPFUELSYS.TANKCOMP31\coord.y\\Full_MeOH</vt:lpstr>
      <vt:lpstr>SHP.AUX_SYS.Fuels_And_Lubricants_Handling_And_Storage.SHIPFUELSYS.TANKCOMP31\coord.y\\MeOH</vt:lpstr>
      <vt:lpstr>SHP.AUX_SYS.Fuels_And_Lubricants_Handling_And_Storage.SHIPFUELSYS.TANKCOMP31\coord.y\\MGO</vt:lpstr>
      <vt:lpstr>SHP.AUX_SYS.Fuels_And_Lubricants_Handling_And_Storage.SHIPFUELSYS.TANKCOMP31\coord.z\\Full_MeOH</vt:lpstr>
      <vt:lpstr>SHP.AUX_SYS.Fuels_And_Lubricants_Handling_And_Storage.SHIPFUELSYS.TANKCOMP31\coord.z\\MeOH</vt:lpstr>
      <vt:lpstr>SHP.AUX_SYS.Fuels_And_Lubricants_Handling_And_Storage.SHIPFUELSYS.TANKCOMP31\coord.z\\MGO</vt:lpstr>
      <vt:lpstr>SHP.AUX_SYS.Fuels_And_Lubricants_Handling_And_Storage.SHIPFUELSYS.TANKCOMP31\Full_MeOH</vt:lpstr>
      <vt:lpstr>SHP.AUX_SYS.Fuels_And_Lubricants_Handling_And_Storage.SHIPFUELSYS.TANKCOMP31\h\\Full_MeOH</vt:lpstr>
      <vt:lpstr>SHP.AUX_SYS.Fuels_And_Lubricants_Handling_And_Storage.SHIPFUELSYS.TANKCOMP31\h\\MeOH</vt:lpstr>
      <vt:lpstr>SHP.AUX_SYS.Fuels_And_Lubricants_Handling_And_Storage.SHIPFUELSYS.TANKCOMP31\h\\MGO</vt:lpstr>
      <vt:lpstr>SHP.AUX_SYS.Fuels_And_Lubricants_Handling_And_Storage.SHIPFUELSYS.TANKCOMP31\kind\\Full_MeOH</vt:lpstr>
      <vt:lpstr>SHP.AUX_SYS.Fuels_And_Lubricants_Handling_And_Storage.SHIPFUELSYS.TANKCOMP31\kind\\MeOH</vt:lpstr>
      <vt:lpstr>SHP.AUX_SYS.Fuels_And_Lubricants_Handling_And_Storage.SHIPFUELSYS.TANKCOMP31\kind\\MGO</vt:lpstr>
      <vt:lpstr>SHP.AUX_SYS.Fuels_And_Lubricants_Handling_And_Storage.SHIPFUELSYS.TANKCOMP31\l\\Full_MeOH</vt:lpstr>
      <vt:lpstr>SHP.AUX_SYS.Fuels_And_Lubricants_Handling_And_Storage.SHIPFUELSYS.TANKCOMP31\l\\MeOH</vt:lpstr>
      <vt:lpstr>SHP.AUX_SYS.Fuels_And_Lubricants_Handling_And_Storage.SHIPFUELSYS.TANKCOMP31\l\\MGO</vt:lpstr>
      <vt:lpstr>SHP.AUX_SYS.Fuels_And_Lubricants_Handling_And_Storage.SHIPFUELSYS.TANKCOMP31\m\\Full_MeOH</vt:lpstr>
      <vt:lpstr>SHP.AUX_SYS.Fuels_And_Lubricants_Handling_And_Storage.SHIPFUELSYS.TANKCOMP31\m\\MeOH</vt:lpstr>
      <vt:lpstr>SHP.AUX_SYS.Fuels_And_Lubricants_Handling_And_Storage.SHIPFUELSYS.TANKCOMP31\m\\MGO</vt:lpstr>
      <vt:lpstr>SHP.AUX_SYS.Fuels_And_Lubricants_Handling_And_Storage.SHIPFUELSYS.TANKCOMP31\m_tot\\Full_MeOH</vt:lpstr>
      <vt:lpstr>SHP.AUX_SYS.Fuels_And_Lubricants_Handling_And_Storage.SHIPFUELSYS.TANKCOMP31\m_tot\\MeOH</vt:lpstr>
      <vt:lpstr>SHP.AUX_SYS.Fuels_And_Lubricants_Handling_And_Storage.SHIPFUELSYS.TANKCOMP31\m_tot\\MGO</vt:lpstr>
      <vt:lpstr>SHP.AUX_SYS.Fuels_And_Lubricants_Handling_And_Storage.SHIPFUELSYS.TANKCOMP31\mass_margin\\Full_MeOH</vt:lpstr>
      <vt:lpstr>SHP.AUX_SYS.Fuels_And_Lubricants_Handling_And_Storage.SHIPFUELSYS.TANKCOMP31\mass_margin\\MeOH</vt:lpstr>
      <vt:lpstr>SHP.AUX_SYS.Fuels_And_Lubricants_Handling_And_Storage.SHIPFUELSYS.TANKCOMP31\mass_margin\\MGO</vt:lpstr>
      <vt:lpstr>SHP.AUX_SYS.Fuels_And_Lubricants_Handling_And_Storage.SHIPFUELSYS.TANKCOMP31\MeOH</vt:lpstr>
      <vt:lpstr>SHP.AUX_SYS.Fuels_And_Lubricants_Handling_And_Storage.SHIPFUELSYS.TANKCOMP31\MGO</vt:lpstr>
      <vt:lpstr>SHP.AUX_SYS.Fuels_And_Lubricants_Handling_And_Storage.SHIPFUELSYS.TANKCOMP31\orientation.r11\\Full_MeOH</vt:lpstr>
      <vt:lpstr>SHP.AUX_SYS.Fuels_And_Lubricants_Handling_And_Storage.SHIPFUELSYS.TANKCOMP31\orientation.r11\\MeOH</vt:lpstr>
      <vt:lpstr>SHP.AUX_SYS.Fuels_And_Lubricants_Handling_And_Storage.SHIPFUELSYS.TANKCOMP31\orientation.r11\\MGO</vt:lpstr>
      <vt:lpstr>SHP.AUX_SYS.Fuels_And_Lubricants_Handling_And_Storage.SHIPFUELSYS.TANKCOMP31\orientation.r12\\Full_MeOH</vt:lpstr>
      <vt:lpstr>SHP.AUX_SYS.Fuels_And_Lubricants_Handling_And_Storage.SHIPFUELSYS.TANKCOMP31\orientation.r12\\MeOH</vt:lpstr>
      <vt:lpstr>SHP.AUX_SYS.Fuels_And_Lubricants_Handling_And_Storage.SHIPFUELSYS.TANKCOMP31\orientation.r12\\MGO</vt:lpstr>
      <vt:lpstr>SHP.AUX_SYS.Fuels_And_Lubricants_Handling_And_Storage.SHIPFUELSYS.TANKCOMP31\orientation.r13\\Full_MeOH</vt:lpstr>
      <vt:lpstr>SHP.AUX_SYS.Fuels_And_Lubricants_Handling_And_Storage.SHIPFUELSYS.TANKCOMP31\orientation.r13\\MeOH</vt:lpstr>
      <vt:lpstr>SHP.AUX_SYS.Fuels_And_Lubricants_Handling_And_Storage.SHIPFUELSYS.TANKCOMP31\orientation.r13\\MGO</vt:lpstr>
      <vt:lpstr>SHP.AUX_SYS.Fuels_And_Lubricants_Handling_And_Storage.SHIPFUELSYS.TANKCOMP31\orientation.r21\\Full_MeOH</vt:lpstr>
      <vt:lpstr>SHP.AUX_SYS.Fuels_And_Lubricants_Handling_And_Storage.SHIPFUELSYS.TANKCOMP31\orientation.r21\\MeOH</vt:lpstr>
      <vt:lpstr>SHP.AUX_SYS.Fuels_And_Lubricants_Handling_And_Storage.SHIPFUELSYS.TANKCOMP31\orientation.r21\\MGO</vt:lpstr>
      <vt:lpstr>SHP.AUX_SYS.Fuels_And_Lubricants_Handling_And_Storage.SHIPFUELSYS.TANKCOMP31\orientation.r22\\Full_MeOH</vt:lpstr>
      <vt:lpstr>SHP.AUX_SYS.Fuels_And_Lubricants_Handling_And_Storage.SHIPFUELSYS.TANKCOMP31\orientation.r22\\MeOH</vt:lpstr>
      <vt:lpstr>SHP.AUX_SYS.Fuels_And_Lubricants_Handling_And_Storage.SHIPFUELSYS.TANKCOMP31\orientation.r22\\MGO</vt:lpstr>
      <vt:lpstr>SHP.AUX_SYS.Fuels_And_Lubricants_Handling_And_Storage.SHIPFUELSYS.TANKCOMP31\orientation.r23\\Full_MeOH</vt:lpstr>
      <vt:lpstr>SHP.AUX_SYS.Fuels_And_Lubricants_Handling_And_Storage.SHIPFUELSYS.TANKCOMP31\orientation.r23\\MeOH</vt:lpstr>
      <vt:lpstr>SHP.AUX_SYS.Fuels_And_Lubricants_Handling_And_Storage.SHIPFUELSYS.TANKCOMP31\orientation.r23\\MGO</vt:lpstr>
      <vt:lpstr>SHP.AUX_SYS.Fuels_And_Lubricants_Handling_And_Storage.SHIPFUELSYS.TANKCOMP31\orientation.r31\\Full_MeOH</vt:lpstr>
      <vt:lpstr>SHP.AUX_SYS.Fuels_And_Lubricants_Handling_And_Storage.SHIPFUELSYS.TANKCOMP31\orientation.r31\\MeOH</vt:lpstr>
      <vt:lpstr>SHP.AUX_SYS.Fuels_And_Lubricants_Handling_And_Storage.SHIPFUELSYS.TANKCOMP31\orientation.r31\\MGO</vt:lpstr>
      <vt:lpstr>SHP.AUX_SYS.Fuels_And_Lubricants_Handling_And_Storage.SHIPFUELSYS.TANKCOMP31\orientation.r32\\Full_MeOH</vt:lpstr>
      <vt:lpstr>SHP.AUX_SYS.Fuels_And_Lubricants_Handling_And_Storage.SHIPFUELSYS.TANKCOMP31\orientation.r32\\MeOH</vt:lpstr>
      <vt:lpstr>SHP.AUX_SYS.Fuels_And_Lubricants_Handling_And_Storage.SHIPFUELSYS.TANKCOMP31\orientation.r32\\MGO</vt:lpstr>
      <vt:lpstr>SHP.AUX_SYS.Fuels_And_Lubricants_Handling_And_Storage.SHIPFUELSYS.TANKCOMP31\orientation.r33\\Full_MeOH</vt:lpstr>
      <vt:lpstr>SHP.AUX_SYS.Fuels_And_Lubricants_Handling_And_Storage.SHIPFUELSYS.TANKCOMP31\orientation.r33\\MeOH</vt:lpstr>
      <vt:lpstr>SHP.AUX_SYS.Fuels_And_Lubricants_Handling_And_Storage.SHIPFUELSYS.TANKCOMP31\orientation.r33\\MGO</vt:lpstr>
      <vt:lpstr>SHP.AUX_SYS.Fuels_And_Lubricants_Handling_And_Storage.SHIPFUELSYS.TANKCOMP31\V\\Full_MeOH</vt:lpstr>
      <vt:lpstr>SHP.AUX_SYS.Fuels_And_Lubricants_Handling_And_Storage.SHIPFUELSYS.TANKCOMP31\V\\MeOH</vt:lpstr>
      <vt:lpstr>SHP.AUX_SYS.Fuels_And_Lubricants_Handling_And_Storage.SHIPFUELSYS.TANKCOMP31\V\\MGO</vt:lpstr>
      <vt:lpstr>SHP.AUX_SYS.Fuels_And_Lubricants_Handling_And_Storage.SHIPFUELSYS.TANKCOMP31\wid_diameter\\Full_MeOH</vt:lpstr>
      <vt:lpstr>SHP.AUX_SYS.Fuels_And_Lubricants_Handling_And_Storage.SHIPFUELSYS.TANKCOMP31\wid_diameter\\MeOH</vt:lpstr>
      <vt:lpstr>SHP.AUX_SYS.Fuels_And_Lubricants_Handling_And_Storage.SHIPFUELSYS.TANKCOMP31\wid_diameter\\MGO</vt:lpstr>
      <vt:lpstr>SHP.AUX_SYS.Fuels_And_Lubricants_Handling_And_Storage.SHIPFUELSYS.TANKCOMP32.BW\Full_MeOH</vt:lpstr>
      <vt:lpstr>SHP.AUX_SYS.Fuels_And_Lubricants_Handling_And_Storage.SHIPFUELSYS.TANKCOMP32.BW\MeOH</vt:lpstr>
      <vt:lpstr>SHP.AUX_SYS.Fuels_And_Lubricants_Handling_And_Storage.SHIPFUELSYS.TANKCOMP32.BW\ρ\\Full_MeOH</vt:lpstr>
      <vt:lpstr>SHP.AUX_SYS.Fuels_And_Lubricants_Handling_And_Storage.SHIPFUELSYS.TANKCOMP32.BW\ρ\\MeOH</vt:lpstr>
      <vt:lpstr>SHP.AUX_SYS.Fuels_And_Lubricants_Handling_And_Storage.SHIPFUELSYS.TANKCOMP32.MGO\MGO</vt:lpstr>
      <vt:lpstr>SHP.AUX_SYS.Fuels_And_Lubricants_Handling_And_Storage.SHIPFUELSYS.TANKCOMP32.MGO\ρ\\MGO</vt:lpstr>
      <vt:lpstr>SHP.AUX_SYS.Fuels_And_Lubricants_Handling_And_Storage.SHIPFUELSYS.TANKCOMP32\CoG_x\\Full_MeOH</vt:lpstr>
      <vt:lpstr>SHP.AUX_SYS.Fuels_And_Lubricants_Handling_And_Storage.SHIPFUELSYS.TANKCOMP32\CoG_x\\MeOH</vt:lpstr>
      <vt:lpstr>SHP.AUX_SYS.Fuels_And_Lubricants_Handling_And_Storage.SHIPFUELSYS.TANKCOMP32\CoG_x\\MGO</vt:lpstr>
      <vt:lpstr>SHP.AUX_SYS.Fuels_And_Lubricants_Handling_And_Storage.SHIPFUELSYS.TANKCOMP32\CoG_y\\Full_MeOH</vt:lpstr>
      <vt:lpstr>SHP.AUX_SYS.Fuels_And_Lubricants_Handling_And_Storage.SHIPFUELSYS.TANKCOMP32\CoG_y\\MeOH</vt:lpstr>
      <vt:lpstr>SHP.AUX_SYS.Fuels_And_Lubricants_Handling_And_Storage.SHIPFUELSYS.TANKCOMP32\CoG_y\\MGO</vt:lpstr>
      <vt:lpstr>SHP.AUX_SYS.Fuels_And_Lubricants_Handling_And_Storage.SHIPFUELSYS.TANKCOMP32\CoG_z\\Full_MeOH</vt:lpstr>
      <vt:lpstr>SHP.AUX_SYS.Fuels_And_Lubricants_Handling_And_Storage.SHIPFUELSYS.TANKCOMP32\CoG_z\\MeOH</vt:lpstr>
      <vt:lpstr>SHP.AUX_SYS.Fuels_And_Lubricants_Handling_And_Storage.SHIPFUELSYS.TANKCOMP32\CoG_z\\MGO</vt:lpstr>
      <vt:lpstr>SHP.AUX_SYS.Fuels_And_Lubricants_Handling_And_Storage.SHIPFUELSYS.TANKCOMP32\CoG_Z_fuel\\Full_MeOH</vt:lpstr>
      <vt:lpstr>SHP.AUX_SYS.Fuels_And_Lubricants_Handling_And_Storage.SHIPFUELSYS.TANKCOMP32\CoG_Z_fuel\\MeOH</vt:lpstr>
      <vt:lpstr>SHP.AUX_SYS.Fuels_And_Lubricants_Handling_And_Storage.SHIPFUELSYS.TANKCOMP32\CoG_Z_fuel\\MGO</vt:lpstr>
      <vt:lpstr>SHP.AUX_SYS.Fuels_And_Lubricants_Handling_And_Storage.SHIPFUELSYS.TANKCOMP32\color\\Full_MeOH</vt:lpstr>
      <vt:lpstr>SHP.AUX_SYS.Fuels_And_Lubricants_Handling_And_Storage.SHIPFUELSYS.TANKCOMP32\color\\MeOH</vt:lpstr>
      <vt:lpstr>SHP.AUX_SYS.Fuels_And_Lubricants_Handling_And_Storage.SHIPFUELSYS.TANKCOMP32\color\\MGO</vt:lpstr>
      <vt:lpstr>SHP.AUX_SYS.Fuels_And_Lubricants_Handling_And_Storage.SHIPFUELSYS.TANKCOMP32\coord.x\\Full_MeOH</vt:lpstr>
      <vt:lpstr>SHP.AUX_SYS.Fuels_And_Lubricants_Handling_And_Storage.SHIPFUELSYS.TANKCOMP32\coord.x\\MeOH</vt:lpstr>
      <vt:lpstr>SHP.AUX_SYS.Fuels_And_Lubricants_Handling_And_Storage.SHIPFUELSYS.TANKCOMP32\coord.x\\MGO</vt:lpstr>
      <vt:lpstr>SHP.AUX_SYS.Fuels_And_Lubricants_Handling_And_Storage.SHIPFUELSYS.TANKCOMP32\coord.y\\Full_MeOH</vt:lpstr>
      <vt:lpstr>SHP.AUX_SYS.Fuels_And_Lubricants_Handling_And_Storage.SHIPFUELSYS.TANKCOMP32\coord.y\\MeOH</vt:lpstr>
      <vt:lpstr>SHP.AUX_SYS.Fuels_And_Lubricants_Handling_And_Storage.SHIPFUELSYS.TANKCOMP32\coord.y\\MGO</vt:lpstr>
      <vt:lpstr>SHP.AUX_SYS.Fuels_And_Lubricants_Handling_And_Storage.SHIPFUELSYS.TANKCOMP32\coord.z\\Full_MeOH</vt:lpstr>
      <vt:lpstr>SHP.AUX_SYS.Fuels_And_Lubricants_Handling_And_Storage.SHIPFUELSYS.TANKCOMP32\coord.z\\MeOH</vt:lpstr>
      <vt:lpstr>SHP.AUX_SYS.Fuels_And_Lubricants_Handling_And_Storage.SHIPFUELSYS.TANKCOMP32\coord.z\\MGO</vt:lpstr>
      <vt:lpstr>SHP.AUX_SYS.Fuels_And_Lubricants_Handling_And_Storage.SHIPFUELSYS.TANKCOMP32\Full_MeOH</vt:lpstr>
      <vt:lpstr>SHP.AUX_SYS.Fuels_And_Lubricants_Handling_And_Storage.SHIPFUELSYS.TANKCOMP32\h\\Full_MeOH</vt:lpstr>
      <vt:lpstr>SHP.AUX_SYS.Fuels_And_Lubricants_Handling_And_Storage.SHIPFUELSYS.TANKCOMP32\h\\MeOH</vt:lpstr>
      <vt:lpstr>SHP.AUX_SYS.Fuels_And_Lubricants_Handling_And_Storage.SHIPFUELSYS.TANKCOMP32\h\\MGO</vt:lpstr>
      <vt:lpstr>SHP.AUX_SYS.Fuels_And_Lubricants_Handling_And_Storage.SHIPFUELSYS.TANKCOMP32\kind\\Full_MeOH</vt:lpstr>
      <vt:lpstr>SHP.AUX_SYS.Fuels_And_Lubricants_Handling_And_Storage.SHIPFUELSYS.TANKCOMP32\kind\\MeOH</vt:lpstr>
      <vt:lpstr>SHP.AUX_SYS.Fuels_And_Lubricants_Handling_And_Storage.SHIPFUELSYS.TANKCOMP32\kind\\MGO</vt:lpstr>
      <vt:lpstr>SHP.AUX_SYS.Fuels_And_Lubricants_Handling_And_Storage.SHIPFUELSYS.TANKCOMP32\l\\Full_MeOH</vt:lpstr>
      <vt:lpstr>SHP.AUX_SYS.Fuels_And_Lubricants_Handling_And_Storage.SHIPFUELSYS.TANKCOMP32\l\\MeOH</vt:lpstr>
      <vt:lpstr>SHP.AUX_SYS.Fuels_And_Lubricants_Handling_And_Storage.SHIPFUELSYS.TANKCOMP32\l\\MGO</vt:lpstr>
      <vt:lpstr>SHP.AUX_SYS.Fuels_And_Lubricants_Handling_And_Storage.SHIPFUELSYS.TANKCOMP32\m\\Full_MeOH</vt:lpstr>
      <vt:lpstr>SHP.AUX_SYS.Fuels_And_Lubricants_Handling_And_Storage.SHIPFUELSYS.TANKCOMP32\m\\MeOH</vt:lpstr>
      <vt:lpstr>SHP.AUX_SYS.Fuels_And_Lubricants_Handling_And_Storage.SHIPFUELSYS.TANKCOMP32\m\\MGO</vt:lpstr>
      <vt:lpstr>SHP.AUX_SYS.Fuels_And_Lubricants_Handling_And_Storage.SHIPFUELSYS.TANKCOMP32\m_tot\\Full_MeOH</vt:lpstr>
      <vt:lpstr>SHP.AUX_SYS.Fuels_And_Lubricants_Handling_And_Storage.SHIPFUELSYS.TANKCOMP32\m_tot\\MeOH</vt:lpstr>
      <vt:lpstr>SHP.AUX_SYS.Fuels_And_Lubricants_Handling_And_Storage.SHIPFUELSYS.TANKCOMP32\m_tot\\MGO</vt:lpstr>
      <vt:lpstr>SHP.AUX_SYS.Fuels_And_Lubricants_Handling_And_Storage.SHIPFUELSYS.TANKCOMP32\mass_margin\\Full_MeOH</vt:lpstr>
      <vt:lpstr>SHP.AUX_SYS.Fuels_And_Lubricants_Handling_And_Storage.SHIPFUELSYS.TANKCOMP32\mass_margin\\MeOH</vt:lpstr>
      <vt:lpstr>SHP.AUX_SYS.Fuels_And_Lubricants_Handling_And_Storage.SHIPFUELSYS.TANKCOMP32\mass_margin\\MGO</vt:lpstr>
      <vt:lpstr>SHP.AUX_SYS.Fuels_And_Lubricants_Handling_And_Storage.SHIPFUELSYS.TANKCOMP32\MeOH</vt:lpstr>
      <vt:lpstr>SHP.AUX_SYS.Fuels_And_Lubricants_Handling_And_Storage.SHIPFUELSYS.TANKCOMP32\MGO</vt:lpstr>
      <vt:lpstr>SHP.AUX_SYS.Fuels_And_Lubricants_Handling_And_Storage.SHIPFUELSYS.TANKCOMP32\orientation.r11\\Full_MeOH</vt:lpstr>
      <vt:lpstr>SHP.AUX_SYS.Fuels_And_Lubricants_Handling_And_Storage.SHIPFUELSYS.TANKCOMP32\orientation.r11\\MeOH</vt:lpstr>
      <vt:lpstr>SHP.AUX_SYS.Fuels_And_Lubricants_Handling_And_Storage.SHIPFUELSYS.TANKCOMP32\orientation.r11\\MGO</vt:lpstr>
      <vt:lpstr>SHP.AUX_SYS.Fuels_And_Lubricants_Handling_And_Storage.SHIPFUELSYS.TANKCOMP32\orientation.r12\\Full_MeOH</vt:lpstr>
      <vt:lpstr>SHP.AUX_SYS.Fuels_And_Lubricants_Handling_And_Storage.SHIPFUELSYS.TANKCOMP32\orientation.r12\\MeOH</vt:lpstr>
      <vt:lpstr>SHP.AUX_SYS.Fuels_And_Lubricants_Handling_And_Storage.SHIPFUELSYS.TANKCOMP32\orientation.r12\\MGO</vt:lpstr>
      <vt:lpstr>SHP.AUX_SYS.Fuels_And_Lubricants_Handling_And_Storage.SHIPFUELSYS.TANKCOMP32\orientation.r13\\Full_MeOH</vt:lpstr>
      <vt:lpstr>SHP.AUX_SYS.Fuels_And_Lubricants_Handling_And_Storage.SHIPFUELSYS.TANKCOMP32\orientation.r13\\MeOH</vt:lpstr>
      <vt:lpstr>SHP.AUX_SYS.Fuels_And_Lubricants_Handling_And_Storage.SHIPFUELSYS.TANKCOMP32\orientation.r13\\MGO</vt:lpstr>
      <vt:lpstr>SHP.AUX_SYS.Fuels_And_Lubricants_Handling_And_Storage.SHIPFUELSYS.TANKCOMP32\orientation.r21\\Full_MeOH</vt:lpstr>
      <vt:lpstr>SHP.AUX_SYS.Fuels_And_Lubricants_Handling_And_Storage.SHIPFUELSYS.TANKCOMP32\orientation.r21\\MeOH</vt:lpstr>
      <vt:lpstr>SHP.AUX_SYS.Fuels_And_Lubricants_Handling_And_Storage.SHIPFUELSYS.TANKCOMP32\orientation.r21\\MGO</vt:lpstr>
      <vt:lpstr>SHP.AUX_SYS.Fuels_And_Lubricants_Handling_And_Storage.SHIPFUELSYS.TANKCOMP32\orientation.r22\\Full_MeOH</vt:lpstr>
      <vt:lpstr>SHP.AUX_SYS.Fuels_And_Lubricants_Handling_And_Storage.SHIPFUELSYS.TANKCOMP32\orientation.r22\\MeOH</vt:lpstr>
      <vt:lpstr>SHP.AUX_SYS.Fuels_And_Lubricants_Handling_And_Storage.SHIPFUELSYS.TANKCOMP32\orientation.r22\\MGO</vt:lpstr>
      <vt:lpstr>SHP.AUX_SYS.Fuels_And_Lubricants_Handling_And_Storage.SHIPFUELSYS.TANKCOMP32\orientation.r23\\Full_MeOH</vt:lpstr>
      <vt:lpstr>SHP.AUX_SYS.Fuels_And_Lubricants_Handling_And_Storage.SHIPFUELSYS.TANKCOMP32\orientation.r23\\MeOH</vt:lpstr>
      <vt:lpstr>SHP.AUX_SYS.Fuels_And_Lubricants_Handling_And_Storage.SHIPFUELSYS.TANKCOMP32\orientation.r23\\MGO</vt:lpstr>
      <vt:lpstr>SHP.AUX_SYS.Fuels_And_Lubricants_Handling_And_Storage.SHIPFUELSYS.TANKCOMP32\orientation.r31\\Full_MeOH</vt:lpstr>
      <vt:lpstr>SHP.AUX_SYS.Fuels_And_Lubricants_Handling_And_Storage.SHIPFUELSYS.TANKCOMP32\orientation.r31\\MeOH</vt:lpstr>
      <vt:lpstr>SHP.AUX_SYS.Fuels_And_Lubricants_Handling_And_Storage.SHIPFUELSYS.TANKCOMP32\orientation.r31\\MGO</vt:lpstr>
      <vt:lpstr>SHP.AUX_SYS.Fuels_And_Lubricants_Handling_And_Storage.SHIPFUELSYS.TANKCOMP32\orientation.r32\\Full_MeOH</vt:lpstr>
      <vt:lpstr>SHP.AUX_SYS.Fuels_And_Lubricants_Handling_And_Storage.SHIPFUELSYS.TANKCOMP32\orientation.r32\\MeOH</vt:lpstr>
      <vt:lpstr>SHP.AUX_SYS.Fuels_And_Lubricants_Handling_And_Storage.SHIPFUELSYS.TANKCOMP32\orientation.r32\\MGO</vt:lpstr>
      <vt:lpstr>SHP.AUX_SYS.Fuels_And_Lubricants_Handling_And_Storage.SHIPFUELSYS.TANKCOMP32\orientation.r33\\Full_MeOH</vt:lpstr>
      <vt:lpstr>SHP.AUX_SYS.Fuels_And_Lubricants_Handling_And_Storage.SHIPFUELSYS.TANKCOMP32\orientation.r33\\MeOH</vt:lpstr>
      <vt:lpstr>SHP.AUX_SYS.Fuels_And_Lubricants_Handling_And_Storage.SHIPFUELSYS.TANKCOMP32\orientation.r33\\MGO</vt:lpstr>
      <vt:lpstr>SHP.AUX_SYS.Fuels_And_Lubricants_Handling_And_Storage.SHIPFUELSYS.TANKCOMP32\V\\Full_MeOH</vt:lpstr>
      <vt:lpstr>SHP.AUX_SYS.Fuels_And_Lubricants_Handling_And_Storage.SHIPFUELSYS.TANKCOMP32\V\\MeOH</vt:lpstr>
      <vt:lpstr>SHP.AUX_SYS.Fuels_And_Lubricants_Handling_And_Storage.SHIPFUELSYS.TANKCOMP32\V\\MGO</vt:lpstr>
      <vt:lpstr>SHP.AUX_SYS.Fuels_And_Lubricants_Handling_And_Storage.SHIPFUELSYS.TANKCOMP32\wid_diameter\\Full_MeOH</vt:lpstr>
      <vt:lpstr>SHP.AUX_SYS.Fuels_And_Lubricants_Handling_And_Storage.SHIPFUELSYS.TANKCOMP32\wid_diameter\\MeOH</vt:lpstr>
      <vt:lpstr>SHP.AUX_SYS.Fuels_And_Lubricants_Handling_And_Storage.SHIPFUELSYS.TANKCOMP32\wid_diameter\\MGO</vt:lpstr>
      <vt:lpstr>SHP.AUX_SYS.Fuels_And_Lubricants_Handling_And_Storage.SHIPFUELSYS\CoG_x\\Full_MeOH</vt:lpstr>
      <vt:lpstr>SHP.AUX_SYS.Fuels_And_Lubricants_Handling_And_Storage.SHIPFUELSYS\CoG_x\\MeOH</vt:lpstr>
      <vt:lpstr>SHP.AUX_SYS.Fuels_And_Lubricants_Handling_And_Storage.SHIPFUELSYS\CoG_x\\MGO</vt:lpstr>
      <vt:lpstr>SHP.AUX_SYS.Fuels_And_Lubricants_Handling_And_Storage.SHIPFUELSYS\CoG_y\\Full_MeOH</vt:lpstr>
      <vt:lpstr>SHP.AUX_SYS.Fuels_And_Lubricants_Handling_And_Storage.SHIPFUELSYS\CoG_y\\MeOH</vt:lpstr>
      <vt:lpstr>SHP.AUX_SYS.Fuels_And_Lubricants_Handling_And_Storage.SHIPFUELSYS\CoG_y\\MGO</vt:lpstr>
      <vt:lpstr>SHP.AUX_SYS.Fuels_And_Lubricants_Handling_And_Storage.SHIPFUELSYS\CoG_z\\Full_MeOH</vt:lpstr>
      <vt:lpstr>SHP.AUX_SYS.Fuels_And_Lubricants_Handling_And_Storage.SHIPFUELSYS\CoG_z\\MeOH</vt:lpstr>
      <vt:lpstr>SHP.AUX_SYS.Fuels_And_Lubricants_Handling_And_Storage.SHIPFUELSYS\CoG_z\\MGO</vt:lpstr>
      <vt:lpstr>SHP.AUX_SYS.Fuels_And_Lubricants_Handling_And_Storage.SHIPFUELSYS\Full_MeOH</vt:lpstr>
      <vt:lpstr>SHP.AUX_SYS.Fuels_And_Lubricants_Handling_And_Storage.SHIPFUELSYS\m_tot\\Full_MeOH</vt:lpstr>
      <vt:lpstr>SHP.AUX_SYS.Fuels_And_Lubricants_Handling_And_Storage.SHIPFUELSYS\m_tot\\MeOH</vt:lpstr>
      <vt:lpstr>SHP.AUX_SYS.Fuels_And_Lubricants_Handling_And_Storage.SHIPFUELSYS\m_tot\\MGO</vt:lpstr>
      <vt:lpstr>SHP.AUX_SYS.Fuels_And_Lubricants_Handling_And_Storage.SHIPFUELSYS\MeOH</vt:lpstr>
      <vt:lpstr>SHP.AUX_SYS.Fuels_And_Lubricants_Handling_And_Storage.SHIPFUELSYS\MGO</vt:lpstr>
      <vt:lpstr>SHP.AUX_SYS.Fuels_And_Lubricants_Handling_And_Storage.SHIPFUELSYS\num_of_MeOH_tanks\\Full_MeOH</vt:lpstr>
      <vt:lpstr>SHP.AUX_SYS.Fuels_And_Lubricants_Handling_And_Storage.SHIPFUELSYS\num_of_MeOH_tanks\\MeOH</vt:lpstr>
      <vt:lpstr>SHP.AUX_SYS.Fuels_And_Lubricants_Handling_And_Storage.SHIPFUELSYS\num_of_MeOH_tanks\\MGO</vt:lpstr>
      <vt:lpstr>SHP.AUX_SYS.Fuels_And_Lubricants_Handling_And_Storage.SHIPFUELSYS\SWBS_cd\\Full_MeOH</vt:lpstr>
      <vt:lpstr>SHP.AUX_SYS.Fuels_And_Lubricants_Handling_And_Storage.SHIPFUELSYS\SWBS_cd\\MeOH</vt:lpstr>
      <vt:lpstr>SHP.AUX_SYS.Fuels_And_Lubricants_Handling_And_Storage.SHIPFUELSYS\SWBS_cd\\MGO</vt:lpstr>
      <vt:lpstr>SHP.AUX_SYS.Fuels_And_Lubricants_Handling_And_Storage\CoG_x\\Full_MeOH</vt:lpstr>
      <vt:lpstr>SHP.AUX_SYS.Fuels_And_Lubricants_Handling_And_Storage\CoG_x\\MeOH</vt:lpstr>
      <vt:lpstr>SHP.AUX_SYS.Fuels_And_Lubricants_Handling_And_Storage\CoG_x\\MGO</vt:lpstr>
      <vt:lpstr>SHP.AUX_SYS.Fuels_And_Lubricants_Handling_And_Storage\CoG_y\\Full_MeOH</vt:lpstr>
      <vt:lpstr>SHP.AUX_SYS.Fuels_And_Lubricants_Handling_And_Storage\CoG_y\\MeOH</vt:lpstr>
      <vt:lpstr>SHP.AUX_SYS.Fuels_And_Lubricants_Handling_And_Storage\CoG_y\\MGO</vt:lpstr>
      <vt:lpstr>SHP.AUX_SYS.Fuels_And_Lubricants_Handling_And_Storage\CoG_z\\Full_MeOH</vt:lpstr>
      <vt:lpstr>SHP.AUX_SYS.Fuels_And_Lubricants_Handling_And_Storage\CoG_z\\MeOH</vt:lpstr>
      <vt:lpstr>SHP.AUX_SYS.Fuels_And_Lubricants_Handling_And_Storage\CoG_z\\MGO</vt:lpstr>
      <vt:lpstr>SHP.AUX_SYS.Fuels_And_Lubricants_Handling_And_Storage\Full_MeOH</vt:lpstr>
      <vt:lpstr>SHP.AUX_SYS.Fuels_And_Lubricants_Handling_And_Storage\m_tot\\Full_MeOH</vt:lpstr>
      <vt:lpstr>SHP.AUX_SYS.Fuels_And_Lubricants_Handling_And_Storage\m_tot\\MeOH</vt:lpstr>
      <vt:lpstr>SHP.AUX_SYS.Fuels_And_Lubricants_Handling_And_Storage\m_tot\\MGO</vt:lpstr>
      <vt:lpstr>SHP.AUX_SYS.Fuels_And_Lubricants_Handling_And_Storage\MeOH</vt:lpstr>
      <vt:lpstr>SHP.AUX_SYS.Fuels_And_Lubricants_Handling_And_Storage\MGO</vt:lpstr>
      <vt:lpstr>SHP.AUX_SYS.Replenishment_SYSs.RAS.BUNKSTATIONMEOH\CoG_x\\Full_MeOH</vt:lpstr>
      <vt:lpstr>SHP.AUX_SYS.Replenishment_SYSs.RAS.BUNKSTATIONMEOH\CoG_x\\MeOH</vt:lpstr>
      <vt:lpstr>SHP.AUX_SYS.Replenishment_SYSs.RAS.BUNKSTATIONMEOH\CoG_y\\Full_MeOH</vt:lpstr>
      <vt:lpstr>SHP.AUX_SYS.Replenishment_SYSs.RAS.BUNKSTATIONMEOH\CoG_y\\MeOH</vt:lpstr>
      <vt:lpstr>SHP.AUX_SYS.Replenishment_SYSs.RAS.BUNKSTATIONMEOH\CoG_z\\Full_MeOH</vt:lpstr>
      <vt:lpstr>SHP.AUX_SYS.Replenishment_SYSs.RAS.BUNKSTATIONMEOH\CoG_z\\MeOH</vt:lpstr>
      <vt:lpstr>SHP.AUX_SYS.Replenishment_SYSs.RAS.BUNKSTATIONMEOH\color\\Full_MeOH</vt:lpstr>
      <vt:lpstr>SHP.AUX_SYS.Replenishment_SYSs.RAS.BUNKSTATIONMEOH\color\\MeOH</vt:lpstr>
      <vt:lpstr>SHP.AUX_SYS.Replenishment_SYSs.RAS.BUNKSTATIONMEOH\coord.x\\Full_MeOH</vt:lpstr>
      <vt:lpstr>SHP.AUX_SYS.Replenishment_SYSs.RAS.BUNKSTATIONMEOH\coord.x\\MeOH</vt:lpstr>
      <vt:lpstr>SHP.AUX_SYS.Replenishment_SYSs.RAS.BUNKSTATIONMEOH\coord.y\\Full_MeOH</vt:lpstr>
      <vt:lpstr>SHP.AUX_SYS.Replenishment_SYSs.RAS.BUNKSTATIONMEOH\coord.y\\MeOH</vt:lpstr>
      <vt:lpstr>SHP.AUX_SYS.Replenishment_SYSs.RAS.BUNKSTATIONMEOH\coord.z\\Full_MeOH</vt:lpstr>
      <vt:lpstr>SHP.AUX_SYS.Replenishment_SYSs.RAS.BUNKSTATIONMEOH\coord.z\\MeOH</vt:lpstr>
      <vt:lpstr>SHP.AUX_SYS.Replenishment_SYSs.RAS.BUNKSTATIONMEOH\Full_MeOH</vt:lpstr>
      <vt:lpstr>SHP.AUX_SYS.Replenishment_SYSs.RAS.BUNKSTATIONMEOH\h\\Full_MeOH</vt:lpstr>
      <vt:lpstr>SHP.AUX_SYS.Replenishment_SYSs.RAS.BUNKSTATIONMEOH\h\\MeOH</vt:lpstr>
      <vt:lpstr>SHP.AUX_SYS.Replenishment_SYSs.RAS.BUNKSTATIONMEOH\kind\\Full_MeOH</vt:lpstr>
      <vt:lpstr>SHP.AUX_SYS.Replenishment_SYSs.RAS.BUNKSTATIONMEOH\kind\\MeOH</vt:lpstr>
      <vt:lpstr>SHP.AUX_SYS.Replenishment_SYSs.RAS.BUNKSTATIONMEOH\l\\Full_MeOH</vt:lpstr>
      <vt:lpstr>SHP.AUX_SYS.Replenishment_SYSs.RAS.BUNKSTATIONMEOH\l\\MeOH</vt:lpstr>
      <vt:lpstr>SHP.AUX_SYS.Replenishment_SYSs.RAS.BUNKSTATIONMEOH\m\\Full_MeOH</vt:lpstr>
      <vt:lpstr>SHP.AUX_SYS.Replenishment_SYSs.RAS.BUNKSTATIONMEOH\m\\MeOH</vt:lpstr>
      <vt:lpstr>SHP.AUX_SYS.Replenishment_SYSs.RAS.BUNKSTATIONMEOH\m_tot\\Full_MeOH</vt:lpstr>
      <vt:lpstr>SHP.AUX_SYS.Replenishment_SYSs.RAS.BUNKSTATIONMEOH\m_tot\\MeOH</vt:lpstr>
      <vt:lpstr>SHP.AUX_SYS.Replenishment_SYSs.RAS.BUNKSTATIONMEOH\mass_margin\\Full_MeOH</vt:lpstr>
      <vt:lpstr>SHP.AUX_SYS.Replenishment_SYSs.RAS.BUNKSTATIONMEOH\mass_margin\\MeOH</vt:lpstr>
      <vt:lpstr>SHP.AUX_SYS.Replenishment_SYSs.RAS.BUNKSTATIONMEOH\MeOH</vt:lpstr>
      <vt:lpstr>SHP.AUX_SYS.Replenishment_SYSs.RAS.BUNKSTATIONMEOH\n_items\\Full_MeOH</vt:lpstr>
      <vt:lpstr>SHP.AUX_SYS.Replenishment_SYSs.RAS.BUNKSTATIONMEOH\n_items\\MeOH</vt:lpstr>
      <vt:lpstr>SHP.AUX_SYS.Replenishment_SYSs.RAS.BUNKSTATIONMEOH\orientation.r11\\Full_MeOH</vt:lpstr>
      <vt:lpstr>SHP.AUX_SYS.Replenishment_SYSs.RAS.BUNKSTATIONMEOH\orientation.r11\\MeOH</vt:lpstr>
      <vt:lpstr>SHP.AUX_SYS.Replenishment_SYSs.RAS.BUNKSTATIONMEOH\orientation.r12\\Full_MeOH</vt:lpstr>
      <vt:lpstr>SHP.AUX_SYS.Replenishment_SYSs.RAS.BUNKSTATIONMEOH\orientation.r12\\MeOH</vt:lpstr>
      <vt:lpstr>SHP.AUX_SYS.Replenishment_SYSs.RAS.BUNKSTATIONMEOH\orientation.r13\\Full_MeOH</vt:lpstr>
      <vt:lpstr>SHP.AUX_SYS.Replenishment_SYSs.RAS.BUNKSTATIONMEOH\orientation.r13\\MeOH</vt:lpstr>
      <vt:lpstr>SHP.AUX_SYS.Replenishment_SYSs.RAS.BUNKSTATIONMEOH\orientation.r21\\Full_MeOH</vt:lpstr>
      <vt:lpstr>SHP.AUX_SYS.Replenishment_SYSs.RAS.BUNKSTATIONMEOH\orientation.r21\\MeOH</vt:lpstr>
      <vt:lpstr>SHP.AUX_SYS.Replenishment_SYSs.RAS.BUNKSTATIONMEOH\orientation.r22\\Full_MeOH</vt:lpstr>
      <vt:lpstr>SHP.AUX_SYS.Replenishment_SYSs.RAS.BUNKSTATIONMEOH\orientation.r22\\MeOH</vt:lpstr>
      <vt:lpstr>SHP.AUX_SYS.Replenishment_SYSs.RAS.BUNKSTATIONMEOH\orientation.r23\\Full_MeOH</vt:lpstr>
      <vt:lpstr>SHP.AUX_SYS.Replenishment_SYSs.RAS.BUNKSTATIONMEOH\orientation.r23\\MeOH</vt:lpstr>
      <vt:lpstr>SHP.AUX_SYS.Replenishment_SYSs.RAS.BUNKSTATIONMEOH\orientation.r31\\Full_MeOH</vt:lpstr>
      <vt:lpstr>SHP.AUX_SYS.Replenishment_SYSs.RAS.BUNKSTATIONMEOH\orientation.r31\\MeOH</vt:lpstr>
      <vt:lpstr>SHP.AUX_SYS.Replenishment_SYSs.RAS.BUNKSTATIONMEOH\orientation.r32\\Full_MeOH</vt:lpstr>
      <vt:lpstr>SHP.AUX_SYS.Replenishment_SYSs.RAS.BUNKSTATIONMEOH\orientation.r32\\MeOH</vt:lpstr>
      <vt:lpstr>SHP.AUX_SYS.Replenishment_SYSs.RAS.BUNKSTATIONMEOH\orientation.r33\\Full_MeOH</vt:lpstr>
      <vt:lpstr>SHP.AUX_SYS.Replenishment_SYSs.RAS.BUNKSTATIONMEOH\orientation.r33\\MeOH</vt:lpstr>
      <vt:lpstr>SHP.AUX_SYS.Replenishment_SYSs.RAS.BUNKSTATIONMEOH\wid_diameter\\Full_MeOH</vt:lpstr>
      <vt:lpstr>SHP.AUX_SYS.Replenishment_SYSs.RAS.BUNKSTATIONMEOH\wid_diameter\\MeOH</vt:lpstr>
      <vt:lpstr>SHP.AUX_SYS.Replenishment_SYSs.RAS\CoG_x\\Full_MeOH</vt:lpstr>
      <vt:lpstr>SHP.AUX_SYS.Replenishment_SYSs.RAS\CoG_x\\MeOH</vt:lpstr>
      <vt:lpstr>SHP.AUX_SYS.Replenishment_SYSs.RAS\CoG_y\\Full_MeOH</vt:lpstr>
      <vt:lpstr>SHP.AUX_SYS.Replenishment_SYSs.RAS\CoG_y\\MeOH</vt:lpstr>
      <vt:lpstr>SHP.AUX_SYS.Replenishment_SYSs.RAS\CoG_z\\Full_MeOH</vt:lpstr>
      <vt:lpstr>SHP.AUX_SYS.Replenishment_SYSs.RAS\CoG_z\\MeOH</vt:lpstr>
      <vt:lpstr>SHP.AUX_SYS.Replenishment_SYSs.RAS\Full_MeOH</vt:lpstr>
      <vt:lpstr>SHP.AUX_SYS.Replenishment_SYSs.RAS\m_tot\\Full_MeOH</vt:lpstr>
      <vt:lpstr>SHP.AUX_SYS.Replenishment_SYSs.RAS\m_tot\\MeOH</vt:lpstr>
      <vt:lpstr>SHP.AUX_SYS.Replenishment_SYSs.RAS\MeOH</vt:lpstr>
      <vt:lpstr>SHP.AUX_SYS.Replenishment_SYSs\CoG_x\\Full_MeOH</vt:lpstr>
      <vt:lpstr>SHP.AUX_SYS.Replenishment_SYSs\CoG_x\\MeOH</vt:lpstr>
      <vt:lpstr>SHP.AUX_SYS.Replenishment_SYSs\CoG_y\\Full_MeOH</vt:lpstr>
      <vt:lpstr>SHP.AUX_SYS.Replenishment_SYSs\CoG_y\\MeOH</vt:lpstr>
      <vt:lpstr>SHP.AUX_SYS.Replenishment_SYSs\CoG_z\\Full_MeOH</vt:lpstr>
      <vt:lpstr>SHP.AUX_SYS.Replenishment_SYSs\CoG_z\\MeOH</vt:lpstr>
      <vt:lpstr>SHP.AUX_SYS.Replenishment_SYSs\Full_MeOH</vt:lpstr>
      <vt:lpstr>SHP.AUX_SYS.Replenishment_SYSs\m_tot\\Full_MeOH</vt:lpstr>
      <vt:lpstr>SHP.AUX_SYS.Replenishment_SYSs\m_tot\\MeOH</vt:lpstr>
      <vt:lpstr>SHP.AUX_SYS.Replenishment_SYSs\MeOH</vt:lpstr>
      <vt:lpstr>SHP.AUX_SYS.Replenishment_SYSs\SWBS_cd\\Full_MeOH</vt:lpstr>
      <vt:lpstr>SHP.AUX_SYS.Replenishment_SYSs\SWBS_cd\\MeOH</vt:lpstr>
      <vt:lpstr>SHP.AUX_SYS\CoG_x\\Full_MeOH</vt:lpstr>
      <vt:lpstr>SHP.AUX_SYS\CoG_x\\MeOH</vt:lpstr>
      <vt:lpstr>SHP.AUX_SYS\CoG_x\\MGO</vt:lpstr>
      <vt:lpstr>SHP.AUX_SYS\CoG_y\\Full_MeOH</vt:lpstr>
      <vt:lpstr>SHP.AUX_SYS\CoG_y\\MeOH</vt:lpstr>
      <vt:lpstr>SHP.AUX_SYS\CoG_y\\MGO</vt:lpstr>
      <vt:lpstr>SHP.AUX_SYS\CoG_z\\Full_MeOH</vt:lpstr>
      <vt:lpstr>SHP.AUX_SYS\CoG_z\\MeOH</vt:lpstr>
      <vt:lpstr>SHP.AUX_SYS\CoG_z\\MGO</vt:lpstr>
      <vt:lpstr>SHP.AUX_SYS\Full_MeOH</vt:lpstr>
      <vt:lpstr>SHP.AUX_SYS\m_tot\\Full_MeOH</vt:lpstr>
      <vt:lpstr>SHP.AUX_SYS\m_tot\\MeOH</vt:lpstr>
      <vt:lpstr>SHP.AUX_SYS\m_tot\\MGO</vt:lpstr>
      <vt:lpstr>SHP.AUX_SYS\MeOH</vt:lpstr>
      <vt:lpstr>SHP.AUX_SYS\MGO</vt:lpstr>
      <vt:lpstr>SHP.CoG_x\Full_MeOH</vt:lpstr>
      <vt:lpstr>SHP.CoG_x\MeOH</vt:lpstr>
      <vt:lpstr>SHP.CoG_x\MGO</vt:lpstr>
      <vt:lpstr>SHP.CoG_y\Full_MeOH</vt:lpstr>
      <vt:lpstr>SHP.CoG_y\MeOH</vt:lpstr>
      <vt:lpstr>SHP.CoG_y\MGO</vt:lpstr>
      <vt:lpstr>SHP.CoG_z\Full_MeOH</vt:lpstr>
      <vt:lpstr>SHP.CoG_z\MeOH</vt:lpstr>
      <vt:lpstr>SHP.CoG_z\MGO</vt:lpstr>
      <vt:lpstr>SHP.DRAFT\Full_MeOH</vt:lpstr>
      <vt:lpstr>SHP.DRAFT\MeOH</vt:lpstr>
      <vt:lpstr>SHP.DRAFT\MGO</vt:lpstr>
      <vt:lpstr>SHP.ELEC_PLNT</vt:lpstr>
      <vt:lpstr>SHP.ELEC_PLNT.Electric_PWR_Generation.Ship_Service_PWR_Generation.MEOHGENSET1\CoG_x\\Full_MeOH</vt:lpstr>
      <vt:lpstr>SHP.ELEC_PLNT.Electric_PWR_Generation.Ship_Service_PWR_Generation.MEOHGENSET1\CoG_x\\MeOH</vt:lpstr>
      <vt:lpstr>SHP.ELEC_PLNT.Electric_PWR_Generation.Ship_Service_PWR_Generation.MEOHGENSET1\CoG_y\\Full_MeOH</vt:lpstr>
      <vt:lpstr>SHP.ELEC_PLNT.Electric_PWR_Generation.Ship_Service_PWR_Generation.MEOHGENSET1\CoG_y\\MeOH</vt:lpstr>
      <vt:lpstr>SHP.ELEC_PLNT.Electric_PWR_Generation.Ship_Service_PWR_Generation.MEOHGENSET1\CoG_z\\Full_MeOH</vt:lpstr>
      <vt:lpstr>SHP.ELEC_PLNT.Electric_PWR_Generation.Ship_Service_PWR_Generation.MEOHGENSET1\CoG_z\\MeOH</vt:lpstr>
      <vt:lpstr>SHP.ELEC_PLNT.Electric_PWR_Generation.Ship_Service_PWR_Generation.MEOHGENSET1\color\\Full_MeOH</vt:lpstr>
      <vt:lpstr>SHP.ELEC_PLNT.Electric_PWR_Generation.Ship_Service_PWR_Generation.MEOHGENSET1\color\\MeOH</vt:lpstr>
      <vt:lpstr>SHP.ELEC_PLNT.Electric_PWR_Generation.Ship_Service_PWR_Generation.MEOHGENSET1\coord.x\\Full_MeOH</vt:lpstr>
      <vt:lpstr>SHP.ELEC_PLNT.Electric_PWR_Generation.Ship_Service_PWR_Generation.MEOHGENSET1\coord.x\\MeOH</vt:lpstr>
      <vt:lpstr>SHP.ELEC_PLNT.Electric_PWR_Generation.Ship_Service_PWR_Generation.MEOHGENSET1\coord.y\\Full_MeOH</vt:lpstr>
      <vt:lpstr>SHP.ELEC_PLNT.Electric_PWR_Generation.Ship_Service_PWR_Generation.MEOHGENSET1\coord.y\\MeOH</vt:lpstr>
      <vt:lpstr>SHP.ELEC_PLNT.Electric_PWR_Generation.Ship_Service_PWR_Generation.MEOHGENSET1\coord.z\\Full_MeOH</vt:lpstr>
      <vt:lpstr>SHP.ELEC_PLNT.Electric_PWR_Generation.Ship_Service_PWR_Generation.MEOHGENSET1\coord.z\\MeOH</vt:lpstr>
      <vt:lpstr>SHP.ELEC_PLNT.Electric_PWR_Generation.Ship_Service_PWR_Generation.MEOHGENSET1\Full_MeOH</vt:lpstr>
      <vt:lpstr>SHP.ELEC_PLNT.Electric_PWR_Generation.Ship_Service_PWR_Generation.MEOHGENSET1\h\\Full_MeOH</vt:lpstr>
      <vt:lpstr>SHP.ELEC_PLNT.Electric_PWR_Generation.Ship_Service_PWR_Generation.MEOHGENSET1\h\\MeOH</vt:lpstr>
      <vt:lpstr>SHP.ELEC_PLNT.Electric_PWR_Generation.Ship_Service_PWR_Generation.MEOHGENSET1\kind\\Full_MeOH</vt:lpstr>
      <vt:lpstr>SHP.ELEC_PLNT.Electric_PWR_Generation.Ship_Service_PWR_Generation.MEOHGENSET1\kind\\MeOH</vt:lpstr>
      <vt:lpstr>SHP.ELEC_PLNT.Electric_PWR_Generation.Ship_Service_PWR_Generation.MEOHGENSET1\l\\Full_MeOH</vt:lpstr>
      <vt:lpstr>SHP.ELEC_PLNT.Electric_PWR_Generation.Ship_Service_PWR_Generation.MEOHGENSET1\l\\MeOH</vt:lpstr>
      <vt:lpstr>SHP.ELEC_PLNT.Electric_PWR_Generation.Ship_Service_PWR_Generation.MEOHGENSET1\m\\Full_MeOH</vt:lpstr>
      <vt:lpstr>SHP.ELEC_PLNT.Electric_PWR_Generation.Ship_Service_PWR_Generation.MEOHGENSET1\m\\MeOH</vt:lpstr>
      <vt:lpstr>SHP.ELEC_PLNT.Electric_PWR_Generation.Ship_Service_PWR_Generation.MEOHGENSET1\m_tot\\Full_MeOH</vt:lpstr>
      <vt:lpstr>SHP.ELEC_PLNT.Electric_PWR_Generation.Ship_Service_PWR_Generation.MEOHGENSET1\m_tot\\MeOH</vt:lpstr>
      <vt:lpstr>SHP.ELEC_PLNT.Electric_PWR_Generation.Ship_Service_PWR_Generation.MEOHGENSET1\mass_margin\\Full_MeOH</vt:lpstr>
      <vt:lpstr>SHP.ELEC_PLNT.Electric_PWR_Generation.Ship_Service_PWR_Generation.MEOHGENSET1\mass_margin\\MeOH</vt:lpstr>
      <vt:lpstr>SHP.ELEC_PLNT.Electric_PWR_Generation.Ship_Service_PWR_Generation.MEOHGENSET1\MeOH</vt:lpstr>
      <vt:lpstr>SHP.ELEC_PLNT.Electric_PWR_Generation.Ship_Service_PWR_Generation.MEOHGENSET1\n_items\\Full_MeOH</vt:lpstr>
      <vt:lpstr>SHP.ELEC_PLNT.Electric_PWR_Generation.Ship_Service_PWR_Generation.MEOHGENSET1\n_items\\MeOH</vt:lpstr>
      <vt:lpstr>SHP.ELEC_PLNT.Electric_PWR_Generation.Ship_Service_PWR_Generation.MEOHGENSET1\orientation.r11\\Full_MeOH</vt:lpstr>
      <vt:lpstr>SHP.ELEC_PLNT.Electric_PWR_Generation.Ship_Service_PWR_Generation.MEOHGENSET1\orientation.r11\\MeOH</vt:lpstr>
      <vt:lpstr>SHP.ELEC_PLNT.Electric_PWR_Generation.Ship_Service_PWR_Generation.MEOHGENSET1\orientation.r12\\Full_MeOH</vt:lpstr>
      <vt:lpstr>SHP.ELEC_PLNT.Electric_PWR_Generation.Ship_Service_PWR_Generation.MEOHGENSET1\orientation.r12\\MeOH</vt:lpstr>
      <vt:lpstr>SHP.ELEC_PLNT.Electric_PWR_Generation.Ship_Service_PWR_Generation.MEOHGENSET1\orientation.r13\\Full_MeOH</vt:lpstr>
      <vt:lpstr>SHP.ELEC_PLNT.Electric_PWR_Generation.Ship_Service_PWR_Generation.MEOHGENSET1\orientation.r13\\MeOH</vt:lpstr>
      <vt:lpstr>SHP.ELEC_PLNT.Electric_PWR_Generation.Ship_Service_PWR_Generation.MEOHGENSET1\orientation.r21\\Full_MeOH</vt:lpstr>
      <vt:lpstr>SHP.ELEC_PLNT.Electric_PWR_Generation.Ship_Service_PWR_Generation.MEOHGENSET1\orientation.r21\\MeOH</vt:lpstr>
      <vt:lpstr>SHP.ELEC_PLNT.Electric_PWR_Generation.Ship_Service_PWR_Generation.MEOHGENSET1\orientation.r22\\Full_MeOH</vt:lpstr>
      <vt:lpstr>SHP.ELEC_PLNT.Electric_PWR_Generation.Ship_Service_PWR_Generation.MEOHGENSET1\orientation.r22\\MeOH</vt:lpstr>
      <vt:lpstr>SHP.ELEC_PLNT.Electric_PWR_Generation.Ship_Service_PWR_Generation.MEOHGENSET1\orientation.r23\\Full_MeOH</vt:lpstr>
      <vt:lpstr>SHP.ELEC_PLNT.Electric_PWR_Generation.Ship_Service_PWR_Generation.MEOHGENSET1\orientation.r23\\MeOH</vt:lpstr>
      <vt:lpstr>SHP.ELEC_PLNT.Electric_PWR_Generation.Ship_Service_PWR_Generation.MEOHGENSET1\orientation.r31\\Full_MeOH</vt:lpstr>
      <vt:lpstr>SHP.ELEC_PLNT.Electric_PWR_Generation.Ship_Service_PWR_Generation.MEOHGENSET1\orientation.r31\\MeOH</vt:lpstr>
      <vt:lpstr>SHP.ELEC_PLNT.Electric_PWR_Generation.Ship_Service_PWR_Generation.MEOHGENSET1\orientation.r32\\Full_MeOH</vt:lpstr>
      <vt:lpstr>SHP.ELEC_PLNT.Electric_PWR_Generation.Ship_Service_PWR_Generation.MEOHGENSET1\orientation.r32\\MeOH</vt:lpstr>
      <vt:lpstr>SHP.ELEC_PLNT.Electric_PWR_Generation.Ship_Service_PWR_Generation.MEOHGENSET1\orientation.r33\\Full_MeOH</vt:lpstr>
      <vt:lpstr>SHP.ELEC_PLNT.Electric_PWR_Generation.Ship_Service_PWR_Generation.MEOHGENSET1\orientation.r33\\MeOH</vt:lpstr>
      <vt:lpstr>SHP.ELEC_PLNT.Electric_PWR_Generation.Ship_Service_PWR_Generation.MEOHGENSET1\P_out\\Full_MeOH</vt:lpstr>
      <vt:lpstr>SHP.ELEC_PLNT.Electric_PWR_Generation.Ship_Service_PWR_Generation.MEOHGENSET1\P_out\\MeOH</vt:lpstr>
      <vt:lpstr>SHP.ELEC_PLNT.Electric_PWR_Generation.Ship_Service_PWR_Generation.MEOHGENSET1\wid_diameter\\Full_MeOH</vt:lpstr>
      <vt:lpstr>SHP.ELEC_PLNT.Electric_PWR_Generation.Ship_Service_PWR_Generation.MEOHGENSET1\wid_diameter\\MeOH</vt:lpstr>
      <vt:lpstr>SHP.ELEC_PLNT.Electric_PWR_Generation.Ship_Service_PWR_Generation.MEOHGENSET2\CoG_x\\Full_MeOH</vt:lpstr>
      <vt:lpstr>SHP.ELEC_PLNT.Electric_PWR_Generation.Ship_Service_PWR_Generation.MEOHGENSET2\CoG_x\\MeOH</vt:lpstr>
      <vt:lpstr>SHP.ELEC_PLNT.Electric_PWR_Generation.Ship_Service_PWR_Generation.MEOHGENSET2\CoG_y\\Full_MeOH</vt:lpstr>
      <vt:lpstr>SHP.ELEC_PLNT.Electric_PWR_Generation.Ship_Service_PWR_Generation.MEOHGENSET2\CoG_y\\MeOH</vt:lpstr>
      <vt:lpstr>SHP.ELEC_PLNT.Electric_PWR_Generation.Ship_Service_PWR_Generation.MEOHGENSET2\CoG_z\\Full_MeOH</vt:lpstr>
      <vt:lpstr>SHP.ELEC_PLNT.Electric_PWR_Generation.Ship_Service_PWR_Generation.MEOHGENSET2\CoG_z\\MeOH</vt:lpstr>
      <vt:lpstr>SHP.ELEC_PLNT.Electric_PWR_Generation.Ship_Service_PWR_Generation.MEOHGENSET2\color\\Full_MeOH</vt:lpstr>
      <vt:lpstr>SHP.ELEC_PLNT.Electric_PWR_Generation.Ship_Service_PWR_Generation.MEOHGENSET2\color\\MeOH</vt:lpstr>
      <vt:lpstr>SHP.ELEC_PLNT.Electric_PWR_Generation.Ship_Service_PWR_Generation.MEOHGENSET2\coord.x\\Full_MeOH</vt:lpstr>
      <vt:lpstr>SHP.ELEC_PLNT.Electric_PWR_Generation.Ship_Service_PWR_Generation.MEOHGENSET2\coord.x\\MeOH</vt:lpstr>
      <vt:lpstr>SHP.ELEC_PLNT.Electric_PWR_Generation.Ship_Service_PWR_Generation.MEOHGENSET2\coord.y\\Full_MeOH</vt:lpstr>
      <vt:lpstr>SHP.ELEC_PLNT.Electric_PWR_Generation.Ship_Service_PWR_Generation.MEOHGENSET2\coord.y\\MeOH</vt:lpstr>
      <vt:lpstr>SHP.ELEC_PLNT.Electric_PWR_Generation.Ship_Service_PWR_Generation.MEOHGENSET2\coord.z\\Full_MeOH</vt:lpstr>
      <vt:lpstr>SHP.ELEC_PLNT.Electric_PWR_Generation.Ship_Service_PWR_Generation.MEOHGENSET2\coord.z\\MeOH</vt:lpstr>
      <vt:lpstr>SHP.ELEC_PLNT.Electric_PWR_Generation.Ship_Service_PWR_Generation.MEOHGENSET2\Full_MeOH</vt:lpstr>
      <vt:lpstr>SHP.ELEC_PLNT.Electric_PWR_Generation.Ship_Service_PWR_Generation.MEOHGENSET2\h\\Full_MeOH</vt:lpstr>
      <vt:lpstr>SHP.ELEC_PLNT.Electric_PWR_Generation.Ship_Service_PWR_Generation.MEOHGENSET2\h\\MeOH</vt:lpstr>
      <vt:lpstr>SHP.ELEC_PLNT.Electric_PWR_Generation.Ship_Service_PWR_Generation.MEOHGENSET2\kind\\Full_MeOH</vt:lpstr>
      <vt:lpstr>SHP.ELEC_PLNT.Electric_PWR_Generation.Ship_Service_PWR_Generation.MEOHGENSET2\kind\\MeOH</vt:lpstr>
      <vt:lpstr>SHP.ELEC_PLNT.Electric_PWR_Generation.Ship_Service_PWR_Generation.MEOHGENSET2\l\\Full_MeOH</vt:lpstr>
      <vt:lpstr>SHP.ELEC_PLNT.Electric_PWR_Generation.Ship_Service_PWR_Generation.MEOHGENSET2\l\\MeOH</vt:lpstr>
      <vt:lpstr>SHP.ELEC_PLNT.Electric_PWR_Generation.Ship_Service_PWR_Generation.MEOHGENSET2\m\\Full_MeOH</vt:lpstr>
      <vt:lpstr>SHP.ELEC_PLNT.Electric_PWR_Generation.Ship_Service_PWR_Generation.MEOHGENSET2\m\\MeOH</vt:lpstr>
      <vt:lpstr>SHP.ELEC_PLNT.Electric_PWR_Generation.Ship_Service_PWR_Generation.MEOHGENSET2\m_tot\\Full_MeOH</vt:lpstr>
      <vt:lpstr>SHP.ELEC_PLNT.Electric_PWR_Generation.Ship_Service_PWR_Generation.MEOHGENSET2\m_tot\\MeOH</vt:lpstr>
      <vt:lpstr>SHP.ELEC_PLNT.Electric_PWR_Generation.Ship_Service_PWR_Generation.MEOHGENSET2\mass_margin\\Full_MeOH</vt:lpstr>
      <vt:lpstr>SHP.ELEC_PLNT.Electric_PWR_Generation.Ship_Service_PWR_Generation.MEOHGENSET2\mass_margin\\MeOH</vt:lpstr>
      <vt:lpstr>SHP.ELEC_PLNT.Electric_PWR_Generation.Ship_Service_PWR_Generation.MEOHGENSET2\MeOH</vt:lpstr>
      <vt:lpstr>SHP.ELEC_PLNT.Electric_PWR_Generation.Ship_Service_PWR_Generation.MEOHGENSET2\n_items\\Full_MeOH</vt:lpstr>
      <vt:lpstr>SHP.ELEC_PLNT.Electric_PWR_Generation.Ship_Service_PWR_Generation.MEOHGENSET2\n_items\\MeOH</vt:lpstr>
      <vt:lpstr>SHP.ELEC_PLNT.Electric_PWR_Generation.Ship_Service_PWR_Generation.MEOHGENSET2\orientation.r11\\Full_MeOH</vt:lpstr>
      <vt:lpstr>SHP.ELEC_PLNT.Electric_PWR_Generation.Ship_Service_PWR_Generation.MEOHGENSET2\orientation.r11\\MeOH</vt:lpstr>
      <vt:lpstr>SHP.ELEC_PLNT.Electric_PWR_Generation.Ship_Service_PWR_Generation.MEOHGENSET2\orientation.r12\\Full_MeOH</vt:lpstr>
      <vt:lpstr>SHP.ELEC_PLNT.Electric_PWR_Generation.Ship_Service_PWR_Generation.MEOHGENSET2\orientation.r12\\MeOH</vt:lpstr>
      <vt:lpstr>SHP.ELEC_PLNT.Electric_PWR_Generation.Ship_Service_PWR_Generation.MEOHGENSET2\orientation.r13\\Full_MeOH</vt:lpstr>
      <vt:lpstr>SHP.ELEC_PLNT.Electric_PWR_Generation.Ship_Service_PWR_Generation.MEOHGENSET2\orientation.r13\\MeOH</vt:lpstr>
      <vt:lpstr>SHP.ELEC_PLNT.Electric_PWR_Generation.Ship_Service_PWR_Generation.MEOHGENSET2\orientation.r21\\Full_MeOH</vt:lpstr>
      <vt:lpstr>SHP.ELEC_PLNT.Electric_PWR_Generation.Ship_Service_PWR_Generation.MEOHGENSET2\orientation.r21\\MeOH</vt:lpstr>
      <vt:lpstr>SHP.ELEC_PLNT.Electric_PWR_Generation.Ship_Service_PWR_Generation.MEOHGENSET2\orientation.r22\\Full_MeOH</vt:lpstr>
      <vt:lpstr>SHP.ELEC_PLNT.Electric_PWR_Generation.Ship_Service_PWR_Generation.MEOHGENSET2\orientation.r22\\MeOH</vt:lpstr>
      <vt:lpstr>SHP.ELEC_PLNT.Electric_PWR_Generation.Ship_Service_PWR_Generation.MEOHGENSET2\orientation.r23\\Full_MeOH</vt:lpstr>
      <vt:lpstr>SHP.ELEC_PLNT.Electric_PWR_Generation.Ship_Service_PWR_Generation.MEOHGENSET2\orientation.r23\\MeOH</vt:lpstr>
      <vt:lpstr>SHP.ELEC_PLNT.Electric_PWR_Generation.Ship_Service_PWR_Generation.MEOHGENSET2\orientation.r31\\Full_MeOH</vt:lpstr>
      <vt:lpstr>SHP.ELEC_PLNT.Electric_PWR_Generation.Ship_Service_PWR_Generation.MEOHGENSET2\orientation.r31\\MeOH</vt:lpstr>
      <vt:lpstr>SHP.ELEC_PLNT.Electric_PWR_Generation.Ship_Service_PWR_Generation.MEOHGENSET2\orientation.r32\\Full_MeOH</vt:lpstr>
      <vt:lpstr>SHP.ELEC_PLNT.Electric_PWR_Generation.Ship_Service_PWR_Generation.MEOHGENSET2\orientation.r32\\MeOH</vt:lpstr>
      <vt:lpstr>SHP.ELEC_PLNT.Electric_PWR_Generation.Ship_Service_PWR_Generation.MEOHGENSET2\orientation.r33\\Full_MeOH</vt:lpstr>
      <vt:lpstr>SHP.ELEC_PLNT.Electric_PWR_Generation.Ship_Service_PWR_Generation.MEOHGENSET2\orientation.r33\\MeOH</vt:lpstr>
      <vt:lpstr>SHP.ELEC_PLNT.Electric_PWR_Generation.Ship_Service_PWR_Generation.MEOHGENSET2\P_out\\Full_MeOH</vt:lpstr>
      <vt:lpstr>SHP.ELEC_PLNT.Electric_PWR_Generation.Ship_Service_PWR_Generation.MEOHGENSET2\P_out\\MeOH</vt:lpstr>
      <vt:lpstr>SHP.ELEC_PLNT.Electric_PWR_Generation.Ship_Service_PWR_Generation.MEOHGENSET2\wid_diameter\\Full_MeOH</vt:lpstr>
      <vt:lpstr>SHP.ELEC_PLNT.Electric_PWR_Generation.Ship_Service_PWR_Generation.MEOHGENSET2\wid_diameter\\MeOH</vt:lpstr>
      <vt:lpstr>SHP.ELEC_PLNT.Electric_PWR_Generation.Ship_Service_PWR_Generation.MEOHGENSET3\CoG_x\\Full_MeOH</vt:lpstr>
      <vt:lpstr>SHP.ELEC_PLNT.Electric_PWR_Generation.Ship_Service_PWR_Generation.MEOHGENSET3\CoG_y\\Full_MeOH</vt:lpstr>
      <vt:lpstr>SHP.ELEC_PLNT.Electric_PWR_Generation.Ship_Service_PWR_Generation.MEOHGENSET3\CoG_z\\Full_MeOH</vt:lpstr>
      <vt:lpstr>SHP.ELEC_PLNT.Electric_PWR_Generation.Ship_Service_PWR_Generation.MEOHGENSET3\color\\Full_MeOH</vt:lpstr>
      <vt:lpstr>SHP.ELEC_PLNT.Electric_PWR_Generation.Ship_Service_PWR_Generation.MEOHGENSET3\coord.x\\Full_MeOH</vt:lpstr>
      <vt:lpstr>SHP.ELEC_PLNT.Electric_PWR_Generation.Ship_Service_PWR_Generation.MEOHGENSET3\coord.y\\Full_MeOH</vt:lpstr>
      <vt:lpstr>SHP.ELEC_PLNT.Electric_PWR_Generation.Ship_Service_PWR_Generation.MEOHGENSET3\coord.z\\Full_MeOH</vt:lpstr>
      <vt:lpstr>SHP.ELEC_PLNT.Electric_PWR_Generation.Ship_Service_PWR_Generation.MEOHGENSET3\Full_MeOH</vt:lpstr>
      <vt:lpstr>SHP.ELEC_PLNT.Electric_PWR_Generation.Ship_Service_PWR_Generation.MEOHGENSET3\h\\Full_MeOH</vt:lpstr>
      <vt:lpstr>SHP.ELEC_PLNT.Electric_PWR_Generation.Ship_Service_PWR_Generation.MEOHGENSET3\kind\\Full_MeOH</vt:lpstr>
      <vt:lpstr>SHP.ELEC_PLNT.Electric_PWR_Generation.Ship_Service_PWR_Generation.MEOHGENSET3\l\\Full_MeOH</vt:lpstr>
      <vt:lpstr>SHP.ELEC_PLNT.Electric_PWR_Generation.Ship_Service_PWR_Generation.MEOHGENSET3\m\\Full_MeOH</vt:lpstr>
      <vt:lpstr>SHP.ELEC_PLNT.Electric_PWR_Generation.Ship_Service_PWR_Generation.MEOHGENSET3\m_tot\\Full_MeOH</vt:lpstr>
      <vt:lpstr>SHP.ELEC_PLNT.Electric_PWR_Generation.Ship_Service_PWR_Generation.MEOHGENSET3\mass_margin\\Full_MeOH</vt:lpstr>
      <vt:lpstr>SHP.ELEC_PLNT.Electric_PWR_Generation.Ship_Service_PWR_Generation.MEOHGENSET3\n_items\\Full_MeOH</vt:lpstr>
      <vt:lpstr>SHP.ELEC_PLNT.Electric_PWR_Generation.Ship_Service_PWR_Generation.MEOHGENSET3\orientation.r11\\Full_MeOH</vt:lpstr>
      <vt:lpstr>SHP.ELEC_PLNT.Electric_PWR_Generation.Ship_Service_PWR_Generation.MEOHGENSET3\orientation.r12\\Full_MeOH</vt:lpstr>
      <vt:lpstr>SHP.ELEC_PLNT.Electric_PWR_Generation.Ship_Service_PWR_Generation.MEOHGENSET3\orientation.r13\\Full_MeOH</vt:lpstr>
      <vt:lpstr>SHP.ELEC_PLNT.Electric_PWR_Generation.Ship_Service_PWR_Generation.MEOHGENSET3\orientation.r21\\Full_MeOH</vt:lpstr>
      <vt:lpstr>SHP.ELEC_PLNT.Electric_PWR_Generation.Ship_Service_PWR_Generation.MEOHGENSET3\orientation.r22\\Full_MeOH</vt:lpstr>
      <vt:lpstr>SHP.ELEC_PLNT.Electric_PWR_Generation.Ship_Service_PWR_Generation.MEOHGENSET3\orientation.r23\\Full_MeOH</vt:lpstr>
      <vt:lpstr>SHP.ELEC_PLNT.Electric_PWR_Generation.Ship_Service_PWR_Generation.MEOHGENSET3\orientation.r31\\Full_MeOH</vt:lpstr>
      <vt:lpstr>SHP.ELEC_PLNT.Electric_PWR_Generation.Ship_Service_PWR_Generation.MEOHGENSET3\orientation.r32\\Full_MeOH</vt:lpstr>
      <vt:lpstr>SHP.ELEC_PLNT.Electric_PWR_Generation.Ship_Service_PWR_Generation.MEOHGENSET3\orientation.r33\\Full_MeOH</vt:lpstr>
      <vt:lpstr>SHP.ELEC_PLNT.Electric_PWR_Generation.Ship_Service_PWR_Generation.MEOHGENSET3\P_out\\Full_MeOH</vt:lpstr>
      <vt:lpstr>SHP.ELEC_PLNT.Electric_PWR_Generation.Ship_Service_PWR_Generation.MEOHGENSET3\wid_diameter\\Full_MeOH</vt:lpstr>
      <vt:lpstr>SHP.ELEC_PLNT.Electric_PWR_Generation.Ship_Service_PWR_Generation.MEOHGENSET4\CoG_x\\Full_MeOH</vt:lpstr>
      <vt:lpstr>SHP.ELEC_PLNT.Electric_PWR_Generation.Ship_Service_PWR_Generation.MEOHGENSET4\CoG_y\\Full_MeOH</vt:lpstr>
      <vt:lpstr>SHP.ELEC_PLNT.Electric_PWR_Generation.Ship_Service_PWR_Generation.MEOHGENSET4\CoG_z\\Full_MeOH</vt:lpstr>
      <vt:lpstr>SHP.ELEC_PLNT.Electric_PWR_Generation.Ship_Service_PWR_Generation.MEOHGENSET4\color\\Full_MeOH</vt:lpstr>
      <vt:lpstr>SHP.ELEC_PLNT.Electric_PWR_Generation.Ship_Service_PWR_Generation.MEOHGENSET4\coord.x\\Full_MeOH</vt:lpstr>
      <vt:lpstr>SHP.ELEC_PLNT.Electric_PWR_Generation.Ship_Service_PWR_Generation.MEOHGENSET4\coord.y\\Full_MeOH</vt:lpstr>
      <vt:lpstr>SHP.ELEC_PLNT.Electric_PWR_Generation.Ship_Service_PWR_Generation.MEOHGENSET4\coord.z\\Full_MeOH</vt:lpstr>
      <vt:lpstr>SHP.ELEC_PLNT.Electric_PWR_Generation.Ship_Service_PWR_Generation.MEOHGENSET4\Full_MeOH</vt:lpstr>
      <vt:lpstr>SHP.ELEC_PLNT.Electric_PWR_Generation.Ship_Service_PWR_Generation.MEOHGENSET4\h\\Full_MeOH</vt:lpstr>
      <vt:lpstr>SHP.ELEC_PLNT.Electric_PWR_Generation.Ship_Service_PWR_Generation.MEOHGENSET4\kind\\Full_MeOH</vt:lpstr>
      <vt:lpstr>SHP.ELEC_PLNT.Electric_PWR_Generation.Ship_Service_PWR_Generation.MEOHGENSET4\l\\Full_MeOH</vt:lpstr>
      <vt:lpstr>SHP.ELEC_PLNT.Electric_PWR_Generation.Ship_Service_PWR_Generation.MEOHGENSET4\m\\Full_MeOH</vt:lpstr>
      <vt:lpstr>SHP.ELEC_PLNT.Electric_PWR_Generation.Ship_Service_PWR_Generation.MEOHGENSET4\m_tot\\Full_MeOH</vt:lpstr>
      <vt:lpstr>SHP.ELEC_PLNT.Electric_PWR_Generation.Ship_Service_PWR_Generation.MEOHGENSET4\mass_margin\\Full_MeOH</vt:lpstr>
      <vt:lpstr>SHP.ELEC_PLNT.Electric_PWR_Generation.Ship_Service_PWR_Generation.MEOHGENSET4\n_items\\Full_MeOH</vt:lpstr>
      <vt:lpstr>SHP.ELEC_PLNT.Electric_PWR_Generation.Ship_Service_PWR_Generation.MEOHGENSET4\orientation.r11\\Full_MeOH</vt:lpstr>
      <vt:lpstr>SHP.ELEC_PLNT.Electric_PWR_Generation.Ship_Service_PWR_Generation.MEOHGENSET4\orientation.r12\\Full_MeOH</vt:lpstr>
      <vt:lpstr>SHP.ELEC_PLNT.Electric_PWR_Generation.Ship_Service_PWR_Generation.MEOHGENSET4\orientation.r13\\Full_MeOH</vt:lpstr>
      <vt:lpstr>SHP.ELEC_PLNT.Electric_PWR_Generation.Ship_Service_PWR_Generation.MEOHGENSET4\orientation.r21\\Full_MeOH</vt:lpstr>
      <vt:lpstr>SHP.ELEC_PLNT.Electric_PWR_Generation.Ship_Service_PWR_Generation.MEOHGENSET4\orientation.r22\\Full_MeOH</vt:lpstr>
      <vt:lpstr>SHP.ELEC_PLNT.Electric_PWR_Generation.Ship_Service_PWR_Generation.MEOHGENSET4\orientation.r23\\Full_MeOH</vt:lpstr>
      <vt:lpstr>SHP.ELEC_PLNT.Electric_PWR_Generation.Ship_Service_PWR_Generation.MEOHGENSET4\orientation.r31\\Full_MeOH</vt:lpstr>
      <vt:lpstr>SHP.ELEC_PLNT.Electric_PWR_Generation.Ship_Service_PWR_Generation.MEOHGENSET4\orientation.r32\\Full_MeOH</vt:lpstr>
      <vt:lpstr>SHP.ELEC_PLNT.Electric_PWR_Generation.Ship_Service_PWR_Generation.MEOHGENSET4\orientation.r33\\Full_MeOH</vt:lpstr>
      <vt:lpstr>SHP.ELEC_PLNT.Electric_PWR_Generation.Ship_Service_PWR_Generation.MEOHGENSET4\P_out\\Full_MeOH</vt:lpstr>
      <vt:lpstr>SHP.ELEC_PLNT.Electric_PWR_Generation.Ship_Service_PWR_Generation.MEOHGENSET4\wid_diameter\\Full_MeOH</vt:lpstr>
      <vt:lpstr>SHP.ELEC_PLNT.Electric_PWR_Generation.Ship_Service_PWR_Generation.MGOGENSET1\CoG_x\\MeOH</vt:lpstr>
      <vt:lpstr>SHP.ELEC_PLNT.Electric_PWR_Generation.Ship_Service_PWR_Generation.MGOGENSET1\CoG_x\\MGO</vt:lpstr>
      <vt:lpstr>SHP.ELEC_PLNT.Electric_PWR_Generation.Ship_Service_PWR_Generation.MGOGENSET1\CoG_y\\MeOH</vt:lpstr>
      <vt:lpstr>SHP.ELEC_PLNT.Electric_PWR_Generation.Ship_Service_PWR_Generation.MGOGENSET1\CoG_y\\MGO</vt:lpstr>
      <vt:lpstr>SHP.ELEC_PLNT.Electric_PWR_Generation.Ship_Service_PWR_Generation.MGOGENSET1\CoG_z\\MeOH</vt:lpstr>
      <vt:lpstr>SHP.ELEC_PLNT.Electric_PWR_Generation.Ship_Service_PWR_Generation.MGOGENSET1\CoG_z\\MGO</vt:lpstr>
      <vt:lpstr>SHP.ELEC_PLNT.Electric_PWR_Generation.Ship_Service_PWR_Generation.MGOGENSET1\color\\MeOH</vt:lpstr>
      <vt:lpstr>SHP.ELEC_PLNT.Electric_PWR_Generation.Ship_Service_PWR_Generation.MGOGENSET1\color\\MGO</vt:lpstr>
      <vt:lpstr>SHP.ELEC_PLNT.Electric_PWR_Generation.Ship_Service_PWR_Generation.MGOGENSET1\coord.x\\MeOH</vt:lpstr>
      <vt:lpstr>SHP.ELEC_PLNT.Electric_PWR_Generation.Ship_Service_PWR_Generation.MGOGENSET1\coord.x\\MGO</vt:lpstr>
      <vt:lpstr>SHP.ELEC_PLNT.Electric_PWR_Generation.Ship_Service_PWR_Generation.MGOGENSET1\coord.y\\MeOH</vt:lpstr>
      <vt:lpstr>SHP.ELEC_PLNT.Electric_PWR_Generation.Ship_Service_PWR_Generation.MGOGENSET1\coord.y\\MGO</vt:lpstr>
      <vt:lpstr>SHP.ELEC_PLNT.Electric_PWR_Generation.Ship_Service_PWR_Generation.MGOGENSET1\coord.z\\MeOH</vt:lpstr>
      <vt:lpstr>SHP.ELEC_PLNT.Electric_PWR_Generation.Ship_Service_PWR_Generation.MGOGENSET1\coord.z\\MGO</vt:lpstr>
      <vt:lpstr>SHP.ELEC_PLNT.Electric_PWR_Generation.Ship_Service_PWR_Generation.MGOGENSET1\h\\MeOH</vt:lpstr>
      <vt:lpstr>SHP.ELEC_PLNT.Electric_PWR_Generation.Ship_Service_PWR_Generation.MGOGENSET1\h\\MGO</vt:lpstr>
      <vt:lpstr>SHP.ELEC_PLNT.Electric_PWR_Generation.Ship_Service_PWR_Generation.MGOGENSET1\kind\\MeOH</vt:lpstr>
      <vt:lpstr>SHP.ELEC_PLNT.Electric_PWR_Generation.Ship_Service_PWR_Generation.MGOGENSET1\kind\\MGO</vt:lpstr>
      <vt:lpstr>SHP.ELEC_PLNT.Electric_PWR_Generation.Ship_Service_PWR_Generation.MGOGENSET1\l\\MeOH</vt:lpstr>
      <vt:lpstr>SHP.ELEC_PLNT.Electric_PWR_Generation.Ship_Service_PWR_Generation.MGOGENSET1\l\\MGO</vt:lpstr>
      <vt:lpstr>SHP.ELEC_PLNT.Electric_PWR_Generation.Ship_Service_PWR_Generation.MGOGENSET1\m\\MeOH</vt:lpstr>
      <vt:lpstr>SHP.ELEC_PLNT.Electric_PWR_Generation.Ship_Service_PWR_Generation.MGOGENSET1\m\\MGO</vt:lpstr>
      <vt:lpstr>SHP.ELEC_PLNT.Electric_PWR_Generation.Ship_Service_PWR_Generation.MGOGENSET1\m_tot\\MeOH</vt:lpstr>
      <vt:lpstr>SHP.ELEC_PLNT.Electric_PWR_Generation.Ship_Service_PWR_Generation.MGOGENSET1\m_tot\\MGO</vt:lpstr>
      <vt:lpstr>SHP.ELEC_PLNT.Electric_PWR_Generation.Ship_Service_PWR_Generation.MGOGENSET1\mass_margin\\MeOH</vt:lpstr>
      <vt:lpstr>SHP.ELEC_PLNT.Electric_PWR_Generation.Ship_Service_PWR_Generation.MGOGENSET1\mass_margin\\MGO</vt:lpstr>
      <vt:lpstr>SHP.ELEC_PLNT.Electric_PWR_Generation.Ship_Service_PWR_Generation.MGOGENSET1\MeOH</vt:lpstr>
      <vt:lpstr>SHP.ELEC_PLNT.Electric_PWR_Generation.Ship_Service_PWR_Generation.MGOGENSET1\MGO</vt:lpstr>
      <vt:lpstr>SHP.ELEC_PLNT.Electric_PWR_Generation.Ship_Service_PWR_Generation.MGOGENSET1\n_items\\MeOH</vt:lpstr>
      <vt:lpstr>SHP.ELEC_PLNT.Electric_PWR_Generation.Ship_Service_PWR_Generation.MGOGENSET1\n_items\\MGO</vt:lpstr>
      <vt:lpstr>SHP.ELEC_PLNT.Electric_PWR_Generation.Ship_Service_PWR_Generation.MGOGENSET1\orientation.r11\\MeOH</vt:lpstr>
      <vt:lpstr>SHP.ELEC_PLNT.Electric_PWR_Generation.Ship_Service_PWR_Generation.MGOGENSET1\orientation.r11\\MGO</vt:lpstr>
      <vt:lpstr>SHP.ELEC_PLNT.Electric_PWR_Generation.Ship_Service_PWR_Generation.MGOGENSET1\orientation.r12\\MeOH</vt:lpstr>
      <vt:lpstr>SHP.ELEC_PLNT.Electric_PWR_Generation.Ship_Service_PWR_Generation.MGOGENSET1\orientation.r12\\MGO</vt:lpstr>
      <vt:lpstr>SHP.ELEC_PLNT.Electric_PWR_Generation.Ship_Service_PWR_Generation.MGOGENSET1\orientation.r13\\MeOH</vt:lpstr>
      <vt:lpstr>SHP.ELEC_PLNT.Electric_PWR_Generation.Ship_Service_PWR_Generation.MGOGENSET1\orientation.r13\\MGO</vt:lpstr>
      <vt:lpstr>SHP.ELEC_PLNT.Electric_PWR_Generation.Ship_Service_PWR_Generation.MGOGENSET1\orientation.r21\\MeOH</vt:lpstr>
      <vt:lpstr>SHP.ELEC_PLNT.Electric_PWR_Generation.Ship_Service_PWR_Generation.MGOGENSET1\orientation.r21\\MGO</vt:lpstr>
      <vt:lpstr>SHP.ELEC_PLNT.Electric_PWR_Generation.Ship_Service_PWR_Generation.MGOGENSET1\orientation.r22\\MeOH</vt:lpstr>
      <vt:lpstr>SHP.ELEC_PLNT.Electric_PWR_Generation.Ship_Service_PWR_Generation.MGOGENSET1\orientation.r22\\MGO</vt:lpstr>
      <vt:lpstr>SHP.ELEC_PLNT.Electric_PWR_Generation.Ship_Service_PWR_Generation.MGOGENSET1\orientation.r23\\MeOH</vt:lpstr>
      <vt:lpstr>SHP.ELEC_PLNT.Electric_PWR_Generation.Ship_Service_PWR_Generation.MGOGENSET1\orientation.r23\\MGO</vt:lpstr>
      <vt:lpstr>SHP.ELEC_PLNT.Electric_PWR_Generation.Ship_Service_PWR_Generation.MGOGENSET1\orientation.r31\\MeOH</vt:lpstr>
      <vt:lpstr>SHP.ELEC_PLNT.Electric_PWR_Generation.Ship_Service_PWR_Generation.MGOGENSET1\orientation.r31\\MGO</vt:lpstr>
      <vt:lpstr>SHP.ELEC_PLNT.Electric_PWR_Generation.Ship_Service_PWR_Generation.MGOGENSET1\orientation.r32\\MeOH</vt:lpstr>
      <vt:lpstr>SHP.ELEC_PLNT.Electric_PWR_Generation.Ship_Service_PWR_Generation.MGOGENSET1\orientation.r32\\MGO</vt:lpstr>
      <vt:lpstr>SHP.ELEC_PLNT.Electric_PWR_Generation.Ship_Service_PWR_Generation.MGOGENSET1\orientation.r33\\MeOH</vt:lpstr>
      <vt:lpstr>SHP.ELEC_PLNT.Electric_PWR_Generation.Ship_Service_PWR_Generation.MGOGENSET1\orientation.r33\\MGO</vt:lpstr>
      <vt:lpstr>SHP.ELEC_PLNT.Electric_PWR_Generation.Ship_Service_PWR_Generation.MGOGENSET1\P_out\\MeOH</vt:lpstr>
      <vt:lpstr>SHP.ELEC_PLNT.Electric_PWR_Generation.Ship_Service_PWR_Generation.MGOGENSET1\P_out\\MGO</vt:lpstr>
      <vt:lpstr>SHP.ELEC_PLNT.Electric_PWR_Generation.Ship_Service_PWR_Generation.MGOGENSET1\wid_diameter\\MeOH</vt:lpstr>
      <vt:lpstr>SHP.ELEC_PLNT.Electric_PWR_Generation.Ship_Service_PWR_Generation.MGOGENSET1\wid_diameter\\MGO</vt:lpstr>
      <vt:lpstr>SHP.ELEC_PLNT.Electric_PWR_Generation.Ship_Service_PWR_Generation.MGOGENSET2\CoG_x\\MeOH</vt:lpstr>
      <vt:lpstr>SHP.ELEC_PLNT.Electric_PWR_Generation.Ship_Service_PWR_Generation.MGOGENSET2\CoG_x\\MGO</vt:lpstr>
      <vt:lpstr>SHP.ELEC_PLNT.Electric_PWR_Generation.Ship_Service_PWR_Generation.MGOGENSET2\CoG_y\\MeOH</vt:lpstr>
      <vt:lpstr>SHP.ELEC_PLNT.Electric_PWR_Generation.Ship_Service_PWR_Generation.MGOGENSET2\CoG_y\\MGO</vt:lpstr>
      <vt:lpstr>SHP.ELEC_PLNT.Electric_PWR_Generation.Ship_Service_PWR_Generation.MGOGENSET2\CoG_z\\MeOH</vt:lpstr>
      <vt:lpstr>SHP.ELEC_PLNT.Electric_PWR_Generation.Ship_Service_PWR_Generation.MGOGENSET2\CoG_z\\MGO</vt:lpstr>
      <vt:lpstr>SHP.ELEC_PLNT.Electric_PWR_Generation.Ship_Service_PWR_Generation.MGOGENSET2\color\\MeOH</vt:lpstr>
      <vt:lpstr>SHP.ELEC_PLNT.Electric_PWR_Generation.Ship_Service_PWR_Generation.MGOGENSET2\color\\MGO</vt:lpstr>
      <vt:lpstr>SHP.ELEC_PLNT.Electric_PWR_Generation.Ship_Service_PWR_Generation.MGOGENSET2\coord.x\\MeOH</vt:lpstr>
      <vt:lpstr>SHP.ELEC_PLNT.Electric_PWR_Generation.Ship_Service_PWR_Generation.MGOGENSET2\coord.x\\MGO</vt:lpstr>
      <vt:lpstr>SHP.ELEC_PLNT.Electric_PWR_Generation.Ship_Service_PWR_Generation.MGOGENSET2\coord.y\\MeOH</vt:lpstr>
      <vt:lpstr>SHP.ELEC_PLNT.Electric_PWR_Generation.Ship_Service_PWR_Generation.MGOGENSET2\coord.y\\MGO</vt:lpstr>
      <vt:lpstr>SHP.ELEC_PLNT.Electric_PWR_Generation.Ship_Service_PWR_Generation.MGOGENSET2\coord.z\\MeOH</vt:lpstr>
      <vt:lpstr>SHP.ELEC_PLNT.Electric_PWR_Generation.Ship_Service_PWR_Generation.MGOGENSET2\coord.z\\MGO</vt:lpstr>
      <vt:lpstr>SHP.ELEC_PLNT.Electric_PWR_Generation.Ship_Service_PWR_Generation.MGOGENSET2\h\\MeOH</vt:lpstr>
      <vt:lpstr>SHP.ELEC_PLNT.Electric_PWR_Generation.Ship_Service_PWR_Generation.MGOGENSET2\h\\MGO</vt:lpstr>
      <vt:lpstr>SHP.ELEC_PLNT.Electric_PWR_Generation.Ship_Service_PWR_Generation.MGOGENSET2\kind\\MeOH</vt:lpstr>
      <vt:lpstr>SHP.ELEC_PLNT.Electric_PWR_Generation.Ship_Service_PWR_Generation.MGOGENSET2\kind\\MGO</vt:lpstr>
      <vt:lpstr>SHP.ELEC_PLNT.Electric_PWR_Generation.Ship_Service_PWR_Generation.MGOGENSET2\l\\MeOH</vt:lpstr>
      <vt:lpstr>SHP.ELEC_PLNT.Electric_PWR_Generation.Ship_Service_PWR_Generation.MGOGENSET2\l\\MGO</vt:lpstr>
      <vt:lpstr>SHP.ELEC_PLNT.Electric_PWR_Generation.Ship_Service_PWR_Generation.MGOGENSET2\m\\MeOH</vt:lpstr>
      <vt:lpstr>SHP.ELEC_PLNT.Electric_PWR_Generation.Ship_Service_PWR_Generation.MGOGENSET2\m\\MGO</vt:lpstr>
      <vt:lpstr>SHP.ELEC_PLNT.Electric_PWR_Generation.Ship_Service_PWR_Generation.MGOGENSET2\m_tot\\MeOH</vt:lpstr>
      <vt:lpstr>SHP.ELEC_PLNT.Electric_PWR_Generation.Ship_Service_PWR_Generation.MGOGENSET2\m_tot\\MGO</vt:lpstr>
      <vt:lpstr>SHP.ELEC_PLNT.Electric_PWR_Generation.Ship_Service_PWR_Generation.MGOGENSET2\mass_margin\\MeOH</vt:lpstr>
      <vt:lpstr>SHP.ELEC_PLNT.Electric_PWR_Generation.Ship_Service_PWR_Generation.MGOGENSET2\mass_margin\\MGO</vt:lpstr>
      <vt:lpstr>SHP.ELEC_PLNT.Electric_PWR_Generation.Ship_Service_PWR_Generation.MGOGENSET2\MeOH</vt:lpstr>
      <vt:lpstr>SHP.ELEC_PLNT.Electric_PWR_Generation.Ship_Service_PWR_Generation.MGOGENSET2\MGO</vt:lpstr>
      <vt:lpstr>SHP.ELEC_PLNT.Electric_PWR_Generation.Ship_Service_PWR_Generation.MGOGENSET2\n_items\\MeOH</vt:lpstr>
      <vt:lpstr>SHP.ELEC_PLNT.Electric_PWR_Generation.Ship_Service_PWR_Generation.MGOGENSET2\n_items\\MGO</vt:lpstr>
      <vt:lpstr>SHP.ELEC_PLNT.Electric_PWR_Generation.Ship_Service_PWR_Generation.MGOGENSET2\orientation.r11\\MeOH</vt:lpstr>
      <vt:lpstr>SHP.ELEC_PLNT.Electric_PWR_Generation.Ship_Service_PWR_Generation.MGOGENSET2\orientation.r11\\MGO</vt:lpstr>
      <vt:lpstr>SHP.ELEC_PLNT.Electric_PWR_Generation.Ship_Service_PWR_Generation.MGOGENSET2\orientation.r12\\MeOH</vt:lpstr>
      <vt:lpstr>SHP.ELEC_PLNT.Electric_PWR_Generation.Ship_Service_PWR_Generation.MGOGENSET2\orientation.r12\\MGO</vt:lpstr>
      <vt:lpstr>SHP.ELEC_PLNT.Electric_PWR_Generation.Ship_Service_PWR_Generation.MGOGENSET2\orientation.r13\\MeOH</vt:lpstr>
      <vt:lpstr>SHP.ELEC_PLNT.Electric_PWR_Generation.Ship_Service_PWR_Generation.MGOGENSET2\orientation.r13\\MGO</vt:lpstr>
      <vt:lpstr>SHP.ELEC_PLNT.Electric_PWR_Generation.Ship_Service_PWR_Generation.MGOGENSET2\orientation.r21\\MeOH</vt:lpstr>
      <vt:lpstr>SHP.ELEC_PLNT.Electric_PWR_Generation.Ship_Service_PWR_Generation.MGOGENSET2\orientation.r21\\MGO</vt:lpstr>
      <vt:lpstr>SHP.ELEC_PLNT.Electric_PWR_Generation.Ship_Service_PWR_Generation.MGOGENSET2\orientation.r22\\MeOH</vt:lpstr>
      <vt:lpstr>SHP.ELEC_PLNT.Electric_PWR_Generation.Ship_Service_PWR_Generation.MGOGENSET2\orientation.r22\\MGO</vt:lpstr>
      <vt:lpstr>SHP.ELEC_PLNT.Electric_PWR_Generation.Ship_Service_PWR_Generation.MGOGENSET2\orientation.r23\\MeOH</vt:lpstr>
      <vt:lpstr>SHP.ELEC_PLNT.Electric_PWR_Generation.Ship_Service_PWR_Generation.MGOGENSET2\orientation.r23\\MGO</vt:lpstr>
      <vt:lpstr>SHP.ELEC_PLNT.Electric_PWR_Generation.Ship_Service_PWR_Generation.MGOGENSET2\orientation.r31\\MeOH</vt:lpstr>
      <vt:lpstr>SHP.ELEC_PLNT.Electric_PWR_Generation.Ship_Service_PWR_Generation.MGOGENSET2\orientation.r31\\MGO</vt:lpstr>
      <vt:lpstr>SHP.ELEC_PLNT.Electric_PWR_Generation.Ship_Service_PWR_Generation.MGOGENSET2\orientation.r32\\MeOH</vt:lpstr>
      <vt:lpstr>SHP.ELEC_PLNT.Electric_PWR_Generation.Ship_Service_PWR_Generation.MGOGENSET2\orientation.r32\\MGO</vt:lpstr>
      <vt:lpstr>SHP.ELEC_PLNT.Electric_PWR_Generation.Ship_Service_PWR_Generation.MGOGENSET2\orientation.r33\\MeOH</vt:lpstr>
      <vt:lpstr>SHP.ELEC_PLNT.Electric_PWR_Generation.Ship_Service_PWR_Generation.MGOGENSET2\orientation.r33\\MGO</vt:lpstr>
      <vt:lpstr>SHP.ELEC_PLNT.Electric_PWR_Generation.Ship_Service_PWR_Generation.MGOGENSET2\P_out\\MeOH</vt:lpstr>
      <vt:lpstr>SHP.ELEC_PLNT.Electric_PWR_Generation.Ship_Service_PWR_Generation.MGOGENSET2\P_out\\MGO</vt:lpstr>
      <vt:lpstr>SHP.ELEC_PLNT.Electric_PWR_Generation.Ship_Service_PWR_Generation.MGOGENSET2\wid_diameter\\MeOH</vt:lpstr>
      <vt:lpstr>SHP.ELEC_PLNT.Electric_PWR_Generation.Ship_Service_PWR_Generation.MGOGENSET2\wid_diameter\\MGO</vt:lpstr>
      <vt:lpstr>SHP.ELEC_PLNT.Electric_PWR_Generation.Ship_Service_PWR_Generation.MGOGENSET3\CoG_x\\MGO</vt:lpstr>
      <vt:lpstr>SHP.ELEC_PLNT.Electric_PWR_Generation.Ship_Service_PWR_Generation.MGOGENSET3\CoG_y\\MGO</vt:lpstr>
      <vt:lpstr>SHP.ELEC_PLNT.Electric_PWR_Generation.Ship_Service_PWR_Generation.MGOGENSET3\CoG_z\\MGO</vt:lpstr>
      <vt:lpstr>SHP.ELEC_PLNT.Electric_PWR_Generation.Ship_Service_PWR_Generation.MGOGENSET3\color\\MGO</vt:lpstr>
      <vt:lpstr>SHP.ELEC_PLNT.Electric_PWR_Generation.Ship_Service_PWR_Generation.MGOGENSET3\coord.x\\MGO</vt:lpstr>
      <vt:lpstr>SHP.ELEC_PLNT.Electric_PWR_Generation.Ship_Service_PWR_Generation.MGOGENSET3\coord.y\\MGO</vt:lpstr>
      <vt:lpstr>SHP.ELEC_PLNT.Electric_PWR_Generation.Ship_Service_PWR_Generation.MGOGENSET3\coord.z\\MGO</vt:lpstr>
      <vt:lpstr>SHP.ELEC_PLNT.Electric_PWR_Generation.Ship_Service_PWR_Generation.MGOGENSET3\h\\MGO</vt:lpstr>
      <vt:lpstr>SHP.ELEC_PLNT.Electric_PWR_Generation.Ship_Service_PWR_Generation.MGOGENSET3\kind\\MGO</vt:lpstr>
      <vt:lpstr>SHP.ELEC_PLNT.Electric_PWR_Generation.Ship_Service_PWR_Generation.MGOGENSET3\l\\MGO</vt:lpstr>
      <vt:lpstr>SHP.ELEC_PLNT.Electric_PWR_Generation.Ship_Service_PWR_Generation.MGOGENSET3\m\\MGO</vt:lpstr>
      <vt:lpstr>SHP.ELEC_PLNT.Electric_PWR_Generation.Ship_Service_PWR_Generation.MGOGENSET3\m_tot\\MGO</vt:lpstr>
      <vt:lpstr>SHP.ELEC_PLNT.Electric_PWR_Generation.Ship_Service_PWR_Generation.MGOGENSET3\mass_margin\\MGO</vt:lpstr>
      <vt:lpstr>SHP.ELEC_PLNT.Electric_PWR_Generation.Ship_Service_PWR_Generation.MGOGENSET3\MGO</vt:lpstr>
      <vt:lpstr>SHP.ELEC_PLNT.Electric_PWR_Generation.Ship_Service_PWR_Generation.MGOGENSET3\n_items\\MGO</vt:lpstr>
      <vt:lpstr>SHP.ELEC_PLNT.Electric_PWR_Generation.Ship_Service_PWR_Generation.MGOGENSET3\orientation.r11\\MGO</vt:lpstr>
      <vt:lpstr>SHP.ELEC_PLNT.Electric_PWR_Generation.Ship_Service_PWR_Generation.MGOGENSET3\orientation.r12\\MGO</vt:lpstr>
      <vt:lpstr>SHP.ELEC_PLNT.Electric_PWR_Generation.Ship_Service_PWR_Generation.MGOGENSET3\orientation.r13\\MGO</vt:lpstr>
      <vt:lpstr>SHP.ELEC_PLNT.Electric_PWR_Generation.Ship_Service_PWR_Generation.MGOGENSET3\orientation.r21\\MGO</vt:lpstr>
      <vt:lpstr>SHP.ELEC_PLNT.Electric_PWR_Generation.Ship_Service_PWR_Generation.MGOGENSET3\orientation.r22\\MGO</vt:lpstr>
      <vt:lpstr>SHP.ELEC_PLNT.Electric_PWR_Generation.Ship_Service_PWR_Generation.MGOGENSET3\orientation.r23\\MGO</vt:lpstr>
      <vt:lpstr>SHP.ELEC_PLNT.Electric_PWR_Generation.Ship_Service_PWR_Generation.MGOGENSET3\orientation.r31\\MGO</vt:lpstr>
      <vt:lpstr>SHP.ELEC_PLNT.Electric_PWR_Generation.Ship_Service_PWR_Generation.MGOGENSET3\orientation.r32\\MGO</vt:lpstr>
      <vt:lpstr>SHP.ELEC_PLNT.Electric_PWR_Generation.Ship_Service_PWR_Generation.MGOGENSET3\orientation.r33\\MGO</vt:lpstr>
      <vt:lpstr>SHP.ELEC_PLNT.Electric_PWR_Generation.Ship_Service_PWR_Generation.MGOGENSET3\P_out\\MGO</vt:lpstr>
      <vt:lpstr>SHP.ELEC_PLNT.Electric_PWR_Generation.Ship_Service_PWR_Generation.MGOGENSET3\wid_diameter\\MGO</vt:lpstr>
      <vt:lpstr>SHP.ELEC_PLNT.Electric_PWR_Generation.Ship_Service_PWR_Generation.MGOGENSET4\CoG_x\\MGO</vt:lpstr>
      <vt:lpstr>SHP.ELEC_PLNT.Electric_PWR_Generation.Ship_Service_PWR_Generation.MGOGENSET4\CoG_y\\MGO</vt:lpstr>
      <vt:lpstr>SHP.ELEC_PLNT.Electric_PWR_Generation.Ship_Service_PWR_Generation.MGOGENSET4\CoG_z\\MGO</vt:lpstr>
      <vt:lpstr>SHP.ELEC_PLNT.Electric_PWR_Generation.Ship_Service_PWR_Generation.MGOGENSET4\color\\MGO</vt:lpstr>
      <vt:lpstr>SHP.ELEC_PLNT.Electric_PWR_Generation.Ship_Service_PWR_Generation.MGOGENSET4\coord.x\\MGO</vt:lpstr>
      <vt:lpstr>SHP.ELEC_PLNT.Electric_PWR_Generation.Ship_Service_PWR_Generation.MGOGENSET4\coord.y\\MGO</vt:lpstr>
      <vt:lpstr>SHP.ELEC_PLNT.Electric_PWR_Generation.Ship_Service_PWR_Generation.MGOGENSET4\coord.z\\MGO</vt:lpstr>
      <vt:lpstr>SHP.ELEC_PLNT.Electric_PWR_Generation.Ship_Service_PWR_Generation.MGOGENSET4\h\\MGO</vt:lpstr>
      <vt:lpstr>SHP.ELEC_PLNT.Electric_PWR_Generation.Ship_Service_PWR_Generation.MGOGENSET4\kind\\MGO</vt:lpstr>
      <vt:lpstr>SHP.ELEC_PLNT.Electric_PWR_Generation.Ship_Service_PWR_Generation.MGOGENSET4\l\\MGO</vt:lpstr>
      <vt:lpstr>SHP.ELEC_PLNT.Electric_PWR_Generation.Ship_Service_PWR_Generation.MGOGENSET4\m\\MGO</vt:lpstr>
      <vt:lpstr>SHP.ELEC_PLNT.Electric_PWR_Generation.Ship_Service_PWR_Generation.MGOGENSET4\m_tot\\MGO</vt:lpstr>
      <vt:lpstr>SHP.ELEC_PLNT.Electric_PWR_Generation.Ship_Service_PWR_Generation.MGOGENSET4\mass_margin\\MGO</vt:lpstr>
      <vt:lpstr>SHP.ELEC_PLNT.Electric_PWR_Generation.Ship_Service_PWR_Generation.MGOGENSET4\MGO</vt:lpstr>
      <vt:lpstr>SHP.ELEC_PLNT.Electric_PWR_Generation.Ship_Service_PWR_Generation.MGOGENSET4\n_items\\MGO</vt:lpstr>
      <vt:lpstr>SHP.ELEC_PLNT.Electric_PWR_Generation.Ship_Service_PWR_Generation.MGOGENSET4\orientation.r11\\MGO</vt:lpstr>
      <vt:lpstr>SHP.ELEC_PLNT.Electric_PWR_Generation.Ship_Service_PWR_Generation.MGOGENSET4\orientation.r12\\MGO</vt:lpstr>
      <vt:lpstr>SHP.ELEC_PLNT.Electric_PWR_Generation.Ship_Service_PWR_Generation.MGOGENSET4\orientation.r13\\MGO</vt:lpstr>
      <vt:lpstr>SHP.ELEC_PLNT.Electric_PWR_Generation.Ship_Service_PWR_Generation.MGOGENSET4\orientation.r21\\MGO</vt:lpstr>
      <vt:lpstr>SHP.ELEC_PLNT.Electric_PWR_Generation.Ship_Service_PWR_Generation.MGOGENSET4\orientation.r22\\MGO</vt:lpstr>
      <vt:lpstr>SHP.ELEC_PLNT.Electric_PWR_Generation.Ship_Service_PWR_Generation.MGOGENSET4\orientation.r23\\MGO</vt:lpstr>
      <vt:lpstr>SHP.ELEC_PLNT.Electric_PWR_Generation.Ship_Service_PWR_Generation.MGOGENSET4\orientation.r31\\MGO</vt:lpstr>
      <vt:lpstr>SHP.ELEC_PLNT.Electric_PWR_Generation.Ship_Service_PWR_Generation.MGOGENSET4\orientation.r32\\MGO</vt:lpstr>
      <vt:lpstr>SHP.ELEC_PLNT.Electric_PWR_Generation.Ship_Service_PWR_Generation.MGOGENSET4\orientation.r33\\MGO</vt:lpstr>
      <vt:lpstr>SHP.ELEC_PLNT.Electric_PWR_Generation.Ship_Service_PWR_Generation.MGOGENSET4\P_out\\MGO</vt:lpstr>
      <vt:lpstr>SHP.ELEC_PLNT.Electric_PWR_Generation.Ship_Service_PWR_Generation.MGOGENSET4\wid_diameter\\MGO</vt:lpstr>
      <vt:lpstr>SHP.ELEC_PLNT.Electric_PWR_Generation.Ship_Service_PWR_Generation\CoG_x\\Full_MeOH</vt:lpstr>
      <vt:lpstr>SHP.ELEC_PLNT.Electric_PWR_Generation.Ship_Service_PWR_Generation\CoG_x\\MeOH</vt:lpstr>
      <vt:lpstr>SHP.ELEC_PLNT.Electric_PWR_Generation.Ship_Service_PWR_Generation\CoG_x\\MGO</vt:lpstr>
      <vt:lpstr>SHP.ELEC_PLNT.Electric_PWR_Generation.Ship_Service_PWR_Generation\CoG_y\\Full_MeOH</vt:lpstr>
      <vt:lpstr>SHP.ELEC_PLNT.Electric_PWR_Generation.Ship_Service_PWR_Generation\CoG_y\\MeOH</vt:lpstr>
      <vt:lpstr>SHP.ELEC_PLNT.Electric_PWR_Generation.Ship_Service_PWR_Generation\CoG_y\\MGO</vt:lpstr>
      <vt:lpstr>SHP.ELEC_PLNT.Electric_PWR_Generation.Ship_Service_PWR_Generation\CoG_z\\Full_MeOH</vt:lpstr>
      <vt:lpstr>SHP.ELEC_PLNT.Electric_PWR_Generation.Ship_Service_PWR_Generation\CoG_z\\MeOH</vt:lpstr>
      <vt:lpstr>SHP.ELEC_PLNT.Electric_PWR_Generation.Ship_Service_PWR_Generation\CoG_z\\MGO</vt:lpstr>
      <vt:lpstr>SHP.ELEC_PLNT.Electric_PWR_Generation.Ship_Service_PWR_Generation\Full_MeOH</vt:lpstr>
      <vt:lpstr>SHP.ELEC_PLNT.Electric_PWR_Generation.Ship_Service_PWR_Generation\m_tot\\Full_MeOH</vt:lpstr>
      <vt:lpstr>SHP.ELEC_PLNT.Electric_PWR_Generation.Ship_Service_PWR_Generation\m_tot\\MeOH</vt:lpstr>
      <vt:lpstr>SHP.ELEC_PLNT.Electric_PWR_Generation.Ship_Service_PWR_Generation\m_tot\\MGO</vt:lpstr>
      <vt:lpstr>SHP.ELEC_PLNT.Electric_PWR_Generation.Ship_Service_PWR_Generation\MeOH</vt:lpstr>
      <vt:lpstr>SHP.ELEC_PLNT.Electric_PWR_Generation.Ship_Service_PWR_Generation\MGO</vt:lpstr>
      <vt:lpstr>SHP.ELEC_PLNT.Electric_PWR_Generation.Ship_Service_PWR_Generation\P_out\\Full_MeOH</vt:lpstr>
      <vt:lpstr>SHP.ELEC_PLNT.Electric_PWR_Generation.Ship_Service_PWR_Generation\P_out\\MeOH</vt:lpstr>
      <vt:lpstr>SHP.ELEC_PLNT.Electric_PWR_Generation.Ship_Service_PWR_Generation\P_out\\MGO</vt:lpstr>
      <vt:lpstr>SHP.ELEC_PLNT.Electric_PWR_Generation.Ship_Service_PWR_Generation\SWBS_cd\\Full_MeOH</vt:lpstr>
      <vt:lpstr>SHP.ELEC_PLNT.Electric_PWR_Generation.Ship_Service_PWR_Generation\SWBS_cd\\MeOH</vt:lpstr>
      <vt:lpstr>SHP.ELEC_PLNT.Electric_PWR_Generation.Ship_Service_PWR_Generation\SWBS_cd\\MGO</vt:lpstr>
      <vt:lpstr>SHP.ELEC_PLNT.Electric_PWR_Generation\CoG_x\\Full_MeOH</vt:lpstr>
      <vt:lpstr>SHP.ELEC_PLNT.Electric_PWR_Generation\CoG_x\\MeOH</vt:lpstr>
      <vt:lpstr>SHP.ELEC_PLNT.Electric_PWR_Generation\CoG_x\\MGO</vt:lpstr>
      <vt:lpstr>SHP.ELEC_PLNT.Electric_PWR_Generation\CoG_y\\Full_MeOH</vt:lpstr>
      <vt:lpstr>SHP.ELEC_PLNT.Electric_PWR_Generation\CoG_y\\MeOH</vt:lpstr>
      <vt:lpstr>SHP.ELEC_PLNT.Electric_PWR_Generation\CoG_y\\MGO</vt:lpstr>
      <vt:lpstr>SHP.ELEC_PLNT.Electric_PWR_Generation\CoG_z\\Full_MeOH</vt:lpstr>
      <vt:lpstr>SHP.ELEC_PLNT.Electric_PWR_Generation\CoG_z\\MeOH</vt:lpstr>
      <vt:lpstr>SHP.ELEC_PLNT.Electric_PWR_Generation\CoG_z\\MGO</vt:lpstr>
      <vt:lpstr>SHP.ELEC_PLNT.Electric_PWR_Generation\Full_MeOH</vt:lpstr>
      <vt:lpstr>SHP.ELEC_PLNT.Electric_PWR_Generation\m_tot\\Full_MeOH</vt:lpstr>
      <vt:lpstr>SHP.ELEC_PLNT.Electric_PWR_Generation\m_tot\\MeOH</vt:lpstr>
      <vt:lpstr>SHP.ELEC_PLNT.Electric_PWR_Generation\m_tot\\MGO</vt:lpstr>
      <vt:lpstr>SHP.ELEC_PLNT.Electric_PWR_Generation\MeOH</vt:lpstr>
      <vt:lpstr>SHP.ELEC_PLNT.Electric_PWR_Generation\MGO</vt:lpstr>
      <vt:lpstr>SHP.ELEC_PLNT.Electric_PWR_Generation\P_mean\\Full_MeOH</vt:lpstr>
      <vt:lpstr>SHP.ELEC_PLNT.Electric_PWR_Generation\P_mean\\MeOH</vt:lpstr>
      <vt:lpstr>SHP.ELEC_PLNT.Electric_PWR_Generation\P_mean\\MGO</vt:lpstr>
      <vt:lpstr>SHP.ELEC_PLNT.Electric_PWR_Generation\P_peak\\Full_MeOH</vt:lpstr>
      <vt:lpstr>SHP.ELEC_PLNT.Electric_PWR_Generation\P_peak\\MeOH</vt:lpstr>
      <vt:lpstr>SHP.ELEC_PLNT.Electric_PWR_Generation\P_peak\\MGO</vt:lpstr>
      <vt:lpstr>SHP.ELEC_PLNT.Electric_PWR_Generation\SWBS_cd\\Full_MeOH</vt:lpstr>
      <vt:lpstr>SHP.ELEC_PLNT.Electric_PWR_Generation\SWBS_cd\\MeOH</vt:lpstr>
      <vt:lpstr>SHP.ELEC_PLNT.Electric_PWR_Generation\SWBS_cd\\MGO</vt:lpstr>
      <vt:lpstr>SHP.ELEC_PLNT\CoG_x\\Full_MeOH</vt:lpstr>
      <vt:lpstr>SHP.ELEC_PLNT\CoG_x\\MeOH</vt:lpstr>
      <vt:lpstr>SHP.ELEC_PLNT\CoG_x\\MGO</vt:lpstr>
      <vt:lpstr>SHP.ELEC_PLNT\CoG_y\\Full_MeOH</vt:lpstr>
      <vt:lpstr>SHP.ELEC_PLNT\CoG_y\\MeOH</vt:lpstr>
      <vt:lpstr>SHP.ELEC_PLNT\CoG_y\\MGO</vt:lpstr>
      <vt:lpstr>SHP.ELEC_PLNT\CoG_z\\Full_MeOH</vt:lpstr>
      <vt:lpstr>SHP.ELEC_PLNT\CoG_z\\MeOH</vt:lpstr>
      <vt:lpstr>SHP.ELEC_PLNT\CoG_z\\MGO</vt:lpstr>
      <vt:lpstr>SHP.ELEC_PLNT\Full_MeOH</vt:lpstr>
      <vt:lpstr>SHP.ELEC_PLNT\m_tot\\Full_MeOH</vt:lpstr>
      <vt:lpstr>SHP.ELEC_PLNT\m_tot\\MeOH</vt:lpstr>
      <vt:lpstr>SHP.ELEC_PLNT\m_tot\\MGO</vt:lpstr>
      <vt:lpstr>SHP.ELEC_PLNT\MeOH</vt:lpstr>
      <vt:lpstr>SHP.ELEC_PLNT\MGO</vt:lpstr>
      <vt:lpstr>SHP.ELEC_PLNT\P_mean\\Full_MeOH</vt:lpstr>
      <vt:lpstr>SHP.ELEC_PLNT\P_mean\\MeOH</vt:lpstr>
      <vt:lpstr>SHP.ELEC_PLNT\P_mean\\MGO</vt:lpstr>
      <vt:lpstr>SHP.ELEC_PLNT\P_peak\\Full_MeOH</vt:lpstr>
      <vt:lpstr>SHP.ELEC_PLNT\P_peak\\MeOH</vt:lpstr>
      <vt:lpstr>SHP.ELEC_PLNT\P_peak\\MGO</vt:lpstr>
      <vt:lpstr>SHP.ELEC_PLNT\SWBS_cd\\Full_MeOH</vt:lpstr>
      <vt:lpstr>SHP.ELEC_PLNT\SWBS_cd\\MeOH</vt:lpstr>
      <vt:lpstr>SHP.ELEC_PLNT\SWBS_cd\\MGO</vt:lpstr>
      <vt:lpstr>SHP.endur_MeOH\Full_MeOH</vt:lpstr>
      <vt:lpstr>SHP.endur_MeOH\MeOH</vt:lpstr>
      <vt:lpstr>SHP.endur_MeOH\MGO</vt:lpstr>
      <vt:lpstr>SHP.endur_MGO\Full_MeOH</vt:lpstr>
      <vt:lpstr>SHP.endur_MGO\MeOH</vt:lpstr>
      <vt:lpstr>SHP.endur_MGO\MGO</vt:lpstr>
      <vt:lpstr>SHP.GM\Full_MeOH</vt:lpstr>
      <vt:lpstr>SHP.GM\MeOH</vt:lpstr>
      <vt:lpstr>SHP.GM\MGO</vt:lpstr>
      <vt:lpstr>SHP.HULLSTRUCT</vt:lpstr>
      <vt:lpstr>SHP.HULLSTRUCT.REST.REST2.MANDCOG\CoG_x\\Full_MeOH</vt:lpstr>
      <vt:lpstr>SHP.HULLSTRUCT.REST.REST2.MANDCOG\CoG_x\\MeOH</vt:lpstr>
      <vt:lpstr>SHP.HULLSTRUCT.REST.REST2.MANDCOG\CoG_x\\MGO</vt:lpstr>
      <vt:lpstr>SHP.HULLSTRUCT.REST.REST2.MANDCOG\CoG_y\\Full_MeOH</vt:lpstr>
      <vt:lpstr>SHP.HULLSTRUCT.REST.REST2.MANDCOG\CoG_y\\MeOH</vt:lpstr>
      <vt:lpstr>SHP.HULLSTRUCT.REST.REST2.MANDCOG\CoG_y\\MGO</vt:lpstr>
      <vt:lpstr>SHP.HULLSTRUCT.REST.REST2.MANDCOG\CoG_z\\Full_MeOH</vt:lpstr>
      <vt:lpstr>SHP.HULLSTRUCT.REST.REST2.MANDCOG\CoG_z\\MeOH</vt:lpstr>
      <vt:lpstr>SHP.HULLSTRUCT.REST.REST2.MANDCOG\CoG_z\\MGO</vt:lpstr>
      <vt:lpstr>SHP.HULLSTRUCT.REST.REST2.MANDCOG\color\\Full_MeOH</vt:lpstr>
      <vt:lpstr>SHP.HULLSTRUCT.REST.REST2.MANDCOG\color\\MeOH</vt:lpstr>
      <vt:lpstr>SHP.HULLSTRUCT.REST.REST2.MANDCOG\color\\MGO</vt:lpstr>
      <vt:lpstr>SHP.HULLSTRUCT.REST.REST2.MANDCOG\coord.x\\Full_MeOH</vt:lpstr>
      <vt:lpstr>SHP.HULLSTRUCT.REST.REST2.MANDCOG\coord.x\\MeOH</vt:lpstr>
      <vt:lpstr>SHP.HULLSTRUCT.REST.REST2.MANDCOG\coord.x\\MGO</vt:lpstr>
      <vt:lpstr>SHP.HULLSTRUCT.REST.REST2.MANDCOG\coord.y\\Full_MeOH</vt:lpstr>
      <vt:lpstr>SHP.HULLSTRUCT.REST.REST2.MANDCOG\coord.y\\MeOH</vt:lpstr>
      <vt:lpstr>SHP.HULLSTRUCT.REST.REST2.MANDCOG\coord.y\\MGO</vt:lpstr>
      <vt:lpstr>SHP.HULLSTRUCT.REST.REST2.MANDCOG\coord.z\\Full_MeOH</vt:lpstr>
      <vt:lpstr>SHP.HULLSTRUCT.REST.REST2.MANDCOG\coord.z\\MeOH</vt:lpstr>
      <vt:lpstr>SHP.HULLSTRUCT.REST.REST2.MANDCOG\coord.z\\MGO</vt:lpstr>
      <vt:lpstr>SHP.HULLSTRUCT.REST.REST2.MANDCOG\Full_MeOH</vt:lpstr>
      <vt:lpstr>SHP.HULLSTRUCT.REST.REST2.MANDCOG\h\\Full_MeOH</vt:lpstr>
      <vt:lpstr>SHP.HULLSTRUCT.REST.REST2.MANDCOG\h\\MeOH</vt:lpstr>
      <vt:lpstr>SHP.HULLSTRUCT.REST.REST2.MANDCOG\h\\MGO</vt:lpstr>
      <vt:lpstr>SHP.HULLSTRUCT.REST.REST2.MANDCOG\kind\\Full_MeOH</vt:lpstr>
      <vt:lpstr>SHP.HULLSTRUCT.REST.REST2.MANDCOG\kind\\MeOH</vt:lpstr>
      <vt:lpstr>SHP.HULLSTRUCT.REST.REST2.MANDCOG\kind\\MGO</vt:lpstr>
      <vt:lpstr>SHP.HULLSTRUCT.REST.REST2.MANDCOG\l\\Full_MeOH</vt:lpstr>
      <vt:lpstr>SHP.HULLSTRUCT.REST.REST2.MANDCOG\l\\MeOH</vt:lpstr>
      <vt:lpstr>SHP.HULLSTRUCT.REST.REST2.MANDCOG\l\\MGO</vt:lpstr>
      <vt:lpstr>SHP.HULLSTRUCT.REST.REST2.MANDCOG\m\\Full_MeOH</vt:lpstr>
      <vt:lpstr>SHP.HULLSTRUCT.REST.REST2.MANDCOG\m\\MeOH</vt:lpstr>
      <vt:lpstr>SHP.HULLSTRUCT.REST.REST2.MANDCOG\m\\MGO</vt:lpstr>
      <vt:lpstr>SHP.HULLSTRUCT.REST.REST2.MANDCOG\m_tot\\Full_MeOH</vt:lpstr>
      <vt:lpstr>SHP.HULLSTRUCT.REST.REST2.MANDCOG\m_tot\\MeOH</vt:lpstr>
      <vt:lpstr>SHP.HULLSTRUCT.REST.REST2.MANDCOG\m_tot\\MGO</vt:lpstr>
      <vt:lpstr>SHP.HULLSTRUCT.REST.REST2.MANDCOG\mass_margin\\Full_MeOH</vt:lpstr>
      <vt:lpstr>SHP.HULLSTRUCT.REST.REST2.MANDCOG\mass_margin\\MeOH</vt:lpstr>
      <vt:lpstr>SHP.HULLSTRUCT.REST.REST2.MANDCOG\mass_margin\\MGO</vt:lpstr>
      <vt:lpstr>SHP.HULLSTRUCT.REST.REST2.MANDCOG\MeOH</vt:lpstr>
      <vt:lpstr>SHP.HULLSTRUCT.REST.REST2.MANDCOG\MGO</vt:lpstr>
      <vt:lpstr>SHP.HULLSTRUCT.REST.REST2.MANDCOG\orientation.r11\\Full_MeOH</vt:lpstr>
      <vt:lpstr>SHP.HULLSTRUCT.REST.REST2.MANDCOG\orientation.r11\\MeOH</vt:lpstr>
      <vt:lpstr>SHP.HULLSTRUCT.REST.REST2.MANDCOG\orientation.r11\\MGO</vt:lpstr>
      <vt:lpstr>SHP.HULLSTRUCT.REST.REST2.MANDCOG\orientation.r12\\Full_MeOH</vt:lpstr>
      <vt:lpstr>SHP.HULLSTRUCT.REST.REST2.MANDCOG\orientation.r12\\MeOH</vt:lpstr>
      <vt:lpstr>SHP.HULLSTRUCT.REST.REST2.MANDCOG\orientation.r12\\MGO</vt:lpstr>
      <vt:lpstr>SHP.HULLSTRUCT.REST.REST2.MANDCOG\orientation.r13\\Full_MeOH</vt:lpstr>
      <vt:lpstr>SHP.HULLSTRUCT.REST.REST2.MANDCOG\orientation.r13\\MeOH</vt:lpstr>
      <vt:lpstr>SHP.HULLSTRUCT.REST.REST2.MANDCOG\orientation.r13\\MGO</vt:lpstr>
      <vt:lpstr>SHP.HULLSTRUCT.REST.REST2.MANDCOG\orientation.r21\\Full_MeOH</vt:lpstr>
      <vt:lpstr>SHP.HULLSTRUCT.REST.REST2.MANDCOG\orientation.r21\\MeOH</vt:lpstr>
      <vt:lpstr>SHP.HULLSTRUCT.REST.REST2.MANDCOG\orientation.r21\\MGO</vt:lpstr>
      <vt:lpstr>SHP.HULLSTRUCT.REST.REST2.MANDCOG\orientation.r22\\Full_MeOH</vt:lpstr>
      <vt:lpstr>SHP.HULLSTRUCT.REST.REST2.MANDCOG\orientation.r22\\MeOH</vt:lpstr>
      <vt:lpstr>SHP.HULLSTRUCT.REST.REST2.MANDCOG\orientation.r22\\MGO</vt:lpstr>
      <vt:lpstr>SHP.HULLSTRUCT.REST.REST2.MANDCOG\orientation.r23\\Full_MeOH</vt:lpstr>
      <vt:lpstr>SHP.HULLSTRUCT.REST.REST2.MANDCOG\orientation.r23\\MeOH</vt:lpstr>
      <vt:lpstr>SHP.HULLSTRUCT.REST.REST2.MANDCOG\orientation.r23\\MGO</vt:lpstr>
      <vt:lpstr>SHP.HULLSTRUCT.REST.REST2.MANDCOG\orientation.r31\\Full_MeOH</vt:lpstr>
      <vt:lpstr>SHP.HULLSTRUCT.REST.REST2.MANDCOG\orientation.r31\\MeOH</vt:lpstr>
      <vt:lpstr>SHP.HULLSTRUCT.REST.REST2.MANDCOG\orientation.r31\\MGO</vt:lpstr>
      <vt:lpstr>SHP.HULLSTRUCT.REST.REST2.MANDCOG\orientation.r32\\Full_MeOH</vt:lpstr>
      <vt:lpstr>SHP.HULLSTRUCT.REST.REST2.MANDCOG\orientation.r32\\MeOH</vt:lpstr>
      <vt:lpstr>SHP.HULLSTRUCT.REST.REST2.MANDCOG\orientation.r32\\MGO</vt:lpstr>
      <vt:lpstr>SHP.HULLSTRUCT.REST.REST2.MANDCOG\orientation.r33\\Full_MeOH</vt:lpstr>
      <vt:lpstr>SHP.HULLSTRUCT.REST.REST2.MANDCOG\orientation.r33\\MeOH</vt:lpstr>
      <vt:lpstr>SHP.HULLSTRUCT.REST.REST2.MANDCOG\orientation.r33\\MGO</vt:lpstr>
      <vt:lpstr>SHP.HULLSTRUCT.REST.REST2.MANDCOG\wid_diameter\\Full_MeOH</vt:lpstr>
      <vt:lpstr>SHP.HULLSTRUCT.REST.REST2.MANDCOG\wid_diameter\\MeOH</vt:lpstr>
      <vt:lpstr>SHP.HULLSTRUCT.REST.REST2.MANDCOG\wid_diameter\\MGO</vt:lpstr>
      <vt:lpstr>SHP.HULLSTRUCT.REST.REST2\CoG_x\\Full_MeOH</vt:lpstr>
      <vt:lpstr>SHP.HULLSTRUCT.REST.REST2\CoG_x\\MeOH</vt:lpstr>
      <vt:lpstr>SHP.HULLSTRUCT.REST.REST2\CoG_x\\MGO</vt:lpstr>
      <vt:lpstr>SHP.HULLSTRUCT.REST.REST2\CoG_y\\Full_MeOH</vt:lpstr>
      <vt:lpstr>SHP.HULLSTRUCT.REST.REST2\CoG_y\\MeOH</vt:lpstr>
      <vt:lpstr>SHP.HULLSTRUCT.REST.REST2\CoG_y\\MGO</vt:lpstr>
      <vt:lpstr>SHP.HULLSTRUCT.REST.REST2\CoG_z\\Full_MeOH</vt:lpstr>
      <vt:lpstr>SHP.HULLSTRUCT.REST.REST2\CoG_z\\MeOH</vt:lpstr>
      <vt:lpstr>SHP.HULLSTRUCT.REST.REST2\CoG_z\\MGO</vt:lpstr>
      <vt:lpstr>SHP.HULLSTRUCT.REST.REST2\Full_MeOH</vt:lpstr>
      <vt:lpstr>SHP.HULLSTRUCT.REST.REST2\m_tot\\Full_MeOH</vt:lpstr>
      <vt:lpstr>SHP.HULLSTRUCT.REST.REST2\m_tot\\MeOH</vt:lpstr>
      <vt:lpstr>SHP.HULLSTRUCT.REST.REST2\m_tot\\MGO</vt:lpstr>
      <vt:lpstr>SHP.HULLSTRUCT.REST.REST2\MeOH</vt:lpstr>
      <vt:lpstr>SHP.HULLSTRUCT.REST.REST2\MGO</vt:lpstr>
      <vt:lpstr>SHP.HULLSTRUCT.REST\CoG_x\\Full_MeOH</vt:lpstr>
      <vt:lpstr>SHP.HULLSTRUCT.REST\CoG_x\\MeOH</vt:lpstr>
      <vt:lpstr>SHP.HULLSTRUCT.REST\CoG_x\\MGO</vt:lpstr>
      <vt:lpstr>SHP.HULLSTRUCT.REST\CoG_y\\Full_MeOH</vt:lpstr>
      <vt:lpstr>SHP.HULLSTRUCT.REST\CoG_y\\MeOH</vt:lpstr>
      <vt:lpstr>SHP.HULLSTRUCT.REST\CoG_y\\MGO</vt:lpstr>
      <vt:lpstr>SHP.HULLSTRUCT.REST\CoG_z\\Full_MeOH</vt:lpstr>
      <vt:lpstr>SHP.HULLSTRUCT.REST\CoG_z\\MeOH</vt:lpstr>
      <vt:lpstr>SHP.HULLSTRUCT.REST\CoG_z\\MGO</vt:lpstr>
      <vt:lpstr>SHP.HULLSTRUCT.REST\Full_MeOH</vt:lpstr>
      <vt:lpstr>SHP.HULLSTRUCT.REST\m_tot\\Full_MeOH</vt:lpstr>
      <vt:lpstr>SHP.HULLSTRUCT.REST\m_tot\\MeOH</vt:lpstr>
      <vt:lpstr>SHP.HULLSTRUCT.REST\m_tot\\MGO</vt:lpstr>
      <vt:lpstr>SHP.HULLSTRUCT.REST\MeOH</vt:lpstr>
      <vt:lpstr>SHP.HULLSTRUCT.REST\MGO</vt:lpstr>
      <vt:lpstr>SHP.HULLSTRUCT\CoG_x\\Full_MeOH</vt:lpstr>
      <vt:lpstr>SHP.HULLSTRUCT\CoG_x\\MeOH</vt:lpstr>
      <vt:lpstr>SHP.HULLSTRUCT\CoG_x\\MGO</vt:lpstr>
      <vt:lpstr>SHP.HULLSTRUCT\CoG_y\\Full_MeOH</vt:lpstr>
      <vt:lpstr>SHP.HULLSTRUCT\CoG_y\\MeOH</vt:lpstr>
      <vt:lpstr>SHP.HULLSTRUCT\CoG_y\\MGO</vt:lpstr>
      <vt:lpstr>SHP.HULLSTRUCT\CoG_z\\Full_MeOH</vt:lpstr>
      <vt:lpstr>SHP.HULLSTRUCT\CoG_z\\MeOH</vt:lpstr>
      <vt:lpstr>SHP.HULLSTRUCT\CoG_z\\MGO</vt:lpstr>
      <vt:lpstr>SHP.HULLSTRUCT\Full_MeOH</vt:lpstr>
      <vt:lpstr>SHP.HULLSTRUCT\m_tot\\Full_MeOH</vt:lpstr>
      <vt:lpstr>SHP.HULLSTRUCT\m_tot\\MeOH</vt:lpstr>
      <vt:lpstr>SHP.HULLSTRUCT\m_tot\\MGO</vt:lpstr>
      <vt:lpstr>SHP.HULLSTRUCT\MeOH</vt:lpstr>
      <vt:lpstr>SHP.HULLSTRUCT\MGO</vt:lpstr>
      <vt:lpstr>SHP.l</vt:lpstr>
      <vt:lpstr>SHP.LIST\Full_MeOH</vt:lpstr>
      <vt:lpstr>SHP.LIST\MeOH</vt:lpstr>
      <vt:lpstr>SHP.LIST\MGO</vt:lpstr>
      <vt:lpstr>SHP.m_tot\Full_MeOH</vt:lpstr>
      <vt:lpstr>SHP.m_tot\MeOH</vt:lpstr>
      <vt:lpstr>SHP.m_tot\MGO</vt:lpstr>
      <vt:lpstr>SHP.TRIM\Full_MeOH</vt:lpstr>
      <vt:lpstr>SHP.TRIM\MeOH</vt:lpstr>
      <vt:lpstr>SHP.TRIM\MGO</vt:lpstr>
      <vt:lpstr>SHP.V_MeOH\Full_MeOH</vt:lpstr>
      <vt:lpstr>SHP.V_MeOH\MeOH</vt:lpstr>
      <vt:lpstr>SHP.V_MeOH\MGO</vt:lpstr>
      <vt:lpstr>SHP.V_MGO\Full_MeOH</vt:lpstr>
      <vt:lpstr>SHP.V_MGO\MeOH</vt:lpstr>
      <vt:lpstr>SHP.V_MGO\MGO</vt:lpstr>
      <vt:lpstr>SHP.width</vt:lpstr>
      <vt:lpstr>SHP\CoG_x\\Full_MeOH</vt:lpstr>
      <vt:lpstr>SHP\CoG_x\\MeOH</vt:lpstr>
      <vt:lpstr>SHP\CoG_x\\MGO</vt:lpstr>
      <vt:lpstr>SHP\CoG_y\\Full_MeOH</vt:lpstr>
      <vt:lpstr>SHP\CoG_y\\MeOH</vt:lpstr>
      <vt:lpstr>SHP\CoG_y\\MGO</vt:lpstr>
      <vt:lpstr>SHP\CoG_z\\Full_MeOH</vt:lpstr>
      <vt:lpstr>SHP\CoG_z\\MeOH</vt:lpstr>
      <vt:lpstr>SHP\CoG_z\\MGO</vt:lpstr>
      <vt:lpstr>SHP\DRAFT\\Full_MeOH</vt:lpstr>
      <vt:lpstr>SHP\DRAFT\\MeOH</vt:lpstr>
      <vt:lpstr>SHP\DRAFT\\MGO</vt:lpstr>
      <vt:lpstr>SHP\endur_MeOH\\Full_MeOH</vt:lpstr>
      <vt:lpstr>SHP\endur_MeOH\\MeOH</vt:lpstr>
      <vt:lpstr>SHP\endur_MeOH\\MGO</vt:lpstr>
      <vt:lpstr>SHP\endur_MGO\\Full_MeOH</vt:lpstr>
      <vt:lpstr>SHP\endur_MGO\\MeOH</vt:lpstr>
      <vt:lpstr>SHP\endur_MGO\\MGO</vt:lpstr>
      <vt:lpstr>SHP\Full_MeOH</vt:lpstr>
      <vt:lpstr>SHP\GM\\Full_MeOH</vt:lpstr>
      <vt:lpstr>SHP\GM\\MeOH</vt:lpstr>
      <vt:lpstr>SHP\GM\\MGO</vt:lpstr>
      <vt:lpstr>SHP\l\\Full_MeOH</vt:lpstr>
      <vt:lpstr>SHP\l\\MeOH</vt:lpstr>
      <vt:lpstr>SHP\l\\MGO</vt:lpstr>
      <vt:lpstr>SHP\LIST\\Full_MeOH</vt:lpstr>
      <vt:lpstr>SHP\LIST\\MeOH</vt:lpstr>
      <vt:lpstr>SHP\LIST\\MGO</vt:lpstr>
      <vt:lpstr>SHP\m_tot\\Full_MeOH</vt:lpstr>
      <vt:lpstr>SHP\m_tot\\MeOH</vt:lpstr>
      <vt:lpstr>SHP\m_tot\\MGO</vt:lpstr>
      <vt:lpstr>SHP\MeOH</vt:lpstr>
      <vt:lpstr>SHP\MGO</vt:lpstr>
      <vt:lpstr>SHP\TRIM\\Full_MeOH</vt:lpstr>
      <vt:lpstr>SHP\TRIM\\MeOH</vt:lpstr>
      <vt:lpstr>SHP\TRIM\\MGO</vt:lpstr>
      <vt:lpstr>SHP\V_MeOH\\Full_MeOH</vt:lpstr>
      <vt:lpstr>SHP\V_MeOH\\MeOH</vt:lpstr>
      <vt:lpstr>SHP\V_MeOH\\MGO</vt:lpstr>
      <vt:lpstr>SHP\V_MGO\\Full_MeOH</vt:lpstr>
      <vt:lpstr>SHP\V_MGO\\MeOH</vt:lpstr>
      <vt:lpstr>SHP\V_MGO\\MGO</vt:lpstr>
      <vt:lpstr>SHP\width\\Full_MeOH</vt:lpstr>
      <vt:lpstr>SHP\width\\MeOH</vt:lpstr>
      <vt:lpstr>SHP\width\\MGO</vt:lpstr>
      <vt:lpstr>TANKCOMP04</vt:lpstr>
      <vt:lpstr>TANKCOMP04.CoG_x</vt:lpstr>
      <vt:lpstr>TANKCOMP04.CoG_y</vt:lpstr>
      <vt:lpstr>TANKCOMP04.CoG_z\Full_MeOH</vt:lpstr>
      <vt:lpstr>TANKCOMP04.CoG_z\MeOH</vt:lpstr>
      <vt:lpstr>TANKCOMP04.CoG_z\MGO</vt:lpstr>
      <vt:lpstr>TANKCOMP04.CoG_Z_fuel</vt:lpstr>
      <vt:lpstr>TANKCOMP04.color\Full_MeOH</vt:lpstr>
      <vt:lpstr>TANKCOMP04.color\MeOH</vt:lpstr>
      <vt:lpstr>TANKCOMP04.color\MGO</vt:lpstr>
      <vt:lpstr>TANKCOMP04.coord</vt:lpstr>
      <vt:lpstr>TANKCOMP04.coord.x</vt:lpstr>
      <vt:lpstr>TANKCOMP04.coord.y</vt:lpstr>
      <vt:lpstr>TANKCOMP04.coord.z</vt:lpstr>
      <vt:lpstr>TANKCOMP04.h</vt:lpstr>
      <vt:lpstr>TANKCOMP04.kind</vt:lpstr>
      <vt:lpstr>TANKCOMP04.l</vt:lpstr>
      <vt:lpstr>TANKCOMP04.m\Full_MeOH</vt:lpstr>
      <vt:lpstr>TANKCOMP04.m\MeOH</vt:lpstr>
      <vt:lpstr>TANKCOMP04.m\MGO</vt:lpstr>
      <vt:lpstr>TANKCOMP04.m_tot\Full_MeOH</vt:lpstr>
      <vt:lpstr>TANKCOMP04.m_tot\MeOH</vt:lpstr>
      <vt:lpstr>TANKCOMP04.m_tot\MGO</vt:lpstr>
      <vt:lpstr>TANKCOMP04.mass_margin</vt:lpstr>
      <vt:lpstr>TANKCOMP04.MeOH</vt:lpstr>
      <vt:lpstr>TANKCOMP04.MGO</vt:lpstr>
      <vt:lpstr>TANKCOMP04.orientation</vt:lpstr>
      <vt:lpstr>TANKCOMP04.orientation.r11</vt:lpstr>
      <vt:lpstr>TANKCOMP04.orientation.r12</vt:lpstr>
      <vt:lpstr>TANKCOMP04.orientation.r13</vt:lpstr>
      <vt:lpstr>TANKCOMP04.orientation.r21</vt:lpstr>
      <vt:lpstr>TANKCOMP04.orientation.r22</vt:lpstr>
      <vt:lpstr>TANKCOMP04.orientation.r23</vt:lpstr>
      <vt:lpstr>TANKCOMP04.orientation.r31</vt:lpstr>
      <vt:lpstr>TANKCOMP04.orientation.r32</vt:lpstr>
      <vt:lpstr>TANKCOMP04.orientation.r33</vt:lpstr>
      <vt:lpstr>TANKCOMP04.V</vt:lpstr>
      <vt:lpstr>TANKCOMP04.wid_diameter</vt:lpstr>
      <vt:lpstr>TANKCOMP05</vt:lpstr>
      <vt:lpstr>TANKCOMP05.CoG_x</vt:lpstr>
      <vt:lpstr>TANKCOMP05.CoG_y</vt:lpstr>
      <vt:lpstr>TANKCOMP05.CoG_z\Full_MeOH</vt:lpstr>
      <vt:lpstr>TANKCOMP05.CoG_z\MeOH</vt:lpstr>
      <vt:lpstr>TANKCOMP05.CoG_z\MGO</vt:lpstr>
      <vt:lpstr>TANKCOMP05.CoG_Z_fuel</vt:lpstr>
      <vt:lpstr>TANKCOMP05.color\Full_MeOH</vt:lpstr>
      <vt:lpstr>TANKCOMP05.color\MeOH</vt:lpstr>
      <vt:lpstr>TANKCOMP05.color\MGO</vt:lpstr>
      <vt:lpstr>TANKCOMP05.coord</vt:lpstr>
      <vt:lpstr>TANKCOMP05.coord.x</vt:lpstr>
      <vt:lpstr>TANKCOMP05.coord.y</vt:lpstr>
      <vt:lpstr>TANKCOMP05.coord.z</vt:lpstr>
      <vt:lpstr>TANKCOMP05.h</vt:lpstr>
      <vt:lpstr>TANKCOMP05.kind</vt:lpstr>
      <vt:lpstr>TANKCOMP05.l</vt:lpstr>
      <vt:lpstr>TANKCOMP05.m\Full_MeOH</vt:lpstr>
      <vt:lpstr>TANKCOMP05.m\MeOH</vt:lpstr>
      <vt:lpstr>TANKCOMP05.m\MGO</vt:lpstr>
      <vt:lpstr>TANKCOMP05.m_tot\Full_MeOH</vt:lpstr>
      <vt:lpstr>TANKCOMP05.m_tot\MeOH</vt:lpstr>
      <vt:lpstr>TANKCOMP05.m_tot\MGO</vt:lpstr>
      <vt:lpstr>TANKCOMP05.mass_margin</vt:lpstr>
      <vt:lpstr>TANKCOMP05.MeOH</vt:lpstr>
      <vt:lpstr>TANKCOMP05.MGO</vt:lpstr>
      <vt:lpstr>TANKCOMP05.orientation</vt:lpstr>
      <vt:lpstr>TANKCOMP05.orientation.r11</vt:lpstr>
      <vt:lpstr>TANKCOMP05.orientation.r12</vt:lpstr>
      <vt:lpstr>TANKCOMP05.orientation.r13</vt:lpstr>
      <vt:lpstr>TANKCOMP05.orientation.r21</vt:lpstr>
      <vt:lpstr>TANKCOMP05.orientation.r22</vt:lpstr>
      <vt:lpstr>TANKCOMP05.orientation.r23</vt:lpstr>
      <vt:lpstr>TANKCOMP05.orientation.r31</vt:lpstr>
      <vt:lpstr>TANKCOMP05.orientation.r32</vt:lpstr>
      <vt:lpstr>TANKCOMP05.orientation.r33</vt:lpstr>
      <vt:lpstr>TANKCOMP05.V</vt:lpstr>
      <vt:lpstr>TANKCOMP05.wid_diameter</vt:lpstr>
      <vt:lpstr>TANKCOMP09</vt:lpstr>
      <vt:lpstr>TANKCOMP09.BW</vt:lpstr>
      <vt:lpstr>TANKCOMP09.CoG_x</vt:lpstr>
      <vt:lpstr>TANKCOMP09.CoG_y</vt:lpstr>
      <vt:lpstr>TANKCOMP09.CoG_z\Full_MeOH</vt:lpstr>
      <vt:lpstr>TANKCOMP09.CoG_z\MeOH</vt:lpstr>
      <vt:lpstr>TANKCOMP09.CoG_z\MGO</vt:lpstr>
      <vt:lpstr>TANKCOMP09.CoG_Z_fuel</vt:lpstr>
      <vt:lpstr>TANKCOMP09.color\Full_MeOH</vt:lpstr>
      <vt:lpstr>TANKCOMP09.color\MeOH</vt:lpstr>
      <vt:lpstr>TANKCOMP09.color\MGO</vt:lpstr>
      <vt:lpstr>TANKCOMP09.coord</vt:lpstr>
      <vt:lpstr>TANKCOMP09.coord.x</vt:lpstr>
      <vt:lpstr>TANKCOMP09.coord.y</vt:lpstr>
      <vt:lpstr>TANKCOMP09.coord.z</vt:lpstr>
      <vt:lpstr>TANKCOMP09.h</vt:lpstr>
      <vt:lpstr>TANKCOMP09.kind</vt:lpstr>
      <vt:lpstr>TANKCOMP09.l</vt:lpstr>
      <vt:lpstr>TANKCOMP09.m\Full_MeOH</vt:lpstr>
      <vt:lpstr>TANKCOMP09.m\MeOH</vt:lpstr>
      <vt:lpstr>TANKCOMP09.m\MGO</vt:lpstr>
      <vt:lpstr>TANKCOMP09.m_tot\Full_MeOH</vt:lpstr>
      <vt:lpstr>TANKCOMP09.m_tot\MeOH</vt:lpstr>
      <vt:lpstr>TANKCOMP09.m_tot\MGO</vt:lpstr>
      <vt:lpstr>TANKCOMP09.mass_margin</vt:lpstr>
      <vt:lpstr>TANKCOMP09.MeOH</vt:lpstr>
      <vt:lpstr>TANKCOMP09.orientation</vt:lpstr>
      <vt:lpstr>TANKCOMP09.orientation.r11</vt:lpstr>
      <vt:lpstr>TANKCOMP09.orientation.r12</vt:lpstr>
      <vt:lpstr>TANKCOMP09.orientation.r13</vt:lpstr>
      <vt:lpstr>TANKCOMP09.orientation.r21</vt:lpstr>
      <vt:lpstr>TANKCOMP09.orientation.r22</vt:lpstr>
      <vt:lpstr>TANKCOMP09.orientation.r23</vt:lpstr>
      <vt:lpstr>TANKCOMP09.orientation.r31</vt:lpstr>
      <vt:lpstr>TANKCOMP09.orientation.r32</vt:lpstr>
      <vt:lpstr>TANKCOMP09.orientation.r33</vt:lpstr>
      <vt:lpstr>TANKCOMP09.V</vt:lpstr>
      <vt:lpstr>TANKCOMP09.wid_diameter</vt:lpstr>
      <vt:lpstr>TANKCOMP10</vt:lpstr>
      <vt:lpstr>TANKCOMP10.BW</vt:lpstr>
      <vt:lpstr>TANKCOMP10.CoG_x</vt:lpstr>
      <vt:lpstr>TANKCOMP10.CoG_y</vt:lpstr>
      <vt:lpstr>TANKCOMP10.CoG_z\Full_MeOH</vt:lpstr>
      <vt:lpstr>TANKCOMP10.CoG_z\MeOH</vt:lpstr>
      <vt:lpstr>TANKCOMP10.CoG_z\MGO</vt:lpstr>
      <vt:lpstr>TANKCOMP10.CoG_Z_fuel</vt:lpstr>
      <vt:lpstr>TANKCOMP10.color\Full_MeOH</vt:lpstr>
      <vt:lpstr>TANKCOMP10.color\MeOH</vt:lpstr>
      <vt:lpstr>TANKCOMP10.color\MGO</vt:lpstr>
      <vt:lpstr>TANKCOMP10.coord</vt:lpstr>
      <vt:lpstr>TANKCOMP10.coord.x</vt:lpstr>
      <vt:lpstr>TANKCOMP10.coord.y</vt:lpstr>
      <vt:lpstr>TANKCOMP10.coord.z</vt:lpstr>
      <vt:lpstr>TANKCOMP10.h</vt:lpstr>
      <vt:lpstr>TANKCOMP10.kind</vt:lpstr>
      <vt:lpstr>TANKCOMP10.l</vt:lpstr>
      <vt:lpstr>TANKCOMP10.m\Full_MeOH</vt:lpstr>
      <vt:lpstr>TANKCOMP10.m\MeOH</vt:lpstr>
      <vt:lpstr>TANKCOMP10.m\MGO</vt:lpstr>
      <vt:lpstr>TANKCOMP10.m_tot\Full_MeOH</vt:lpstr>
      <vt:lpstr>TANKCOMP10.m_tot\MeOH</vt:lpstr>
      <vt:lpstr>TANKCOMP10.m_tot\MGO</vt:lpstr>
      <vt:lpstr>TANKCOMP10.mass_margin</vt:lpstr>
      <vt:lpstr>TANKCOMP10.MeOH</vt:lpstr>
      <vt:lpstr>TANKCOMP10.orientation</vt:lpstr>
      <vt:lpstr>TANKCOMP10.orientation.r11</vt:lpstr>
      <vt:lpstr>TANKCOMP10.orientation.r12</vt:lpstr>
      <vt:lpstr>TANKCOMP10.orientation.r13</vt:lpstr>
      <vt:lpstr>TANKCOMP10.orientation.r21</vt:lpstr>
      <vt:lpstr>TANKCOMP10.orientation.r22</vt:lpstr>
      <vt:lpstr>TANKCOMP10.orientation.r23</vt:lpstr>
      <vt:lpstr>TANKCOMP10.orientation.r31</vt:lpstr>
      <vt:lpstr>TANKCOMP10.orientation.r32</vt:lpstr>
      <vt:lpstr>TANKCOMP10.orientation.r33</vt:lpstr>
      <vt:lpstr>TANKCOMP10.V</vt:lpstr>
      <vt:lpstr>TANKCOMP10.wid_diameter</vt:lpstr>
      <vt:lpstr>TANKCOMP14</vt:lpstr>
      <vt:lpstr>TANKCOMP14.CoG_x</vt:lpstr>
      <vt:lpstr>TANKCOMP14.CoG_y</vt:lpstr>
      <vt:lpstr>TANKCOMP14.CoG_z\Full_MeOH</vt:lpstr>
      <vt:lpstr>TANKCOMP14.CoG_z\MeOH</vt:lpstr>
      <vt:lpstr>TANKCOMP14.CoG_z\MGO</vt:lpstr>
      <vt:lpstr>TANKCOMP14.CoG_Z_fuel</vt:lpstr>
      <vt:lpstr>TANKCOMP14.color\Full_MeOH</vt:lpstr>
      <vt:lpstr>TANKCOMP14.color\MeOH</vt:lpstr>
      <vt:lpstr>TANKCOMP14.color\MGO</vt:lpstr>
      <vt:lpstr>TANKCOMP14.coord</vt:lpstr>
      <vt:lpstr>TANKCOMP14.coord.x</vt:lpstr>
      <vt:lpstr>TANKCOMP14.coord.y</vt:lpstr>
      <vt:lpstr>TANKCOMP14.coord.z</vt:lpstr>
      <vt:lpstr>TANKCOMP14.h</vt:lpstr>
      <vt:lpstr>TANKCOMP14.kind</vt:lpstr>
      <vt:lpstr>TANKCOMP14.l</vt:lpstr>
      <vt:lpstr>TANKCOMP14.m\Full_MeOH</vt:lpstr>
      <vt:lpstr>TANKCOMP14.m\MeOH</vt:lpstr>
      <vt:lpstr>TANKCOMP14.m\MGO</vt:lpstr>
      <vt:lpstr>TANKCOMP14.m_tot\Full_MeOH</vt:lpstr>
      <vt:lpstr>TANKCOMP14.m_tot\MeOH</vt:lpstr>
      <vt:lpstr>TANKCOMP14.m_tot\MGO</vt:lpstr>
      <vt:lpstr>TANKCOMP14.mass_margin</vt:lpstr>
      <vt:lpstr>TANKCOMP14.MeOH</vt:lpstr>
      <vt:lpstr>TANKCOMP14.MGO</vt:lpstr>
      <vt:lpstr>TANKCOMP14.orientation</vt:lpstr>
      <vt:lpstr>TANKCOMP14.orientation.r11</vt:lpstr>
      <vt:lpstr>TANKCOMP14.orientation.r12</vt:lpstr>
      <vt:lpstr>TANKCOMP14.orientation.r13</vt:lpstr>
      <vt:lpstr>TANKCOMP14.orientation.r21</vt:lpstr>
      <vt:lpstr>TANKCOMP14.orientation.r22</vt:lpstr>
      <vt:lpstr>TANKCOMP14.orientation.r23</vt:lpstr>
      <vt:lpstr>TANKCOMP14.orientation.r31</vt:lpstr>
      <vt:lpstr>TANKCOMP14.orientation.r32</vt:lpstr>
      <vt:lpstr>TANKCOMP14.orientation.r33</vt:lpstr>
      <vt:lpstr>TANKCOMP14.V</vt:lpstr>
      <vt:lpstr>TANKCOMP14.wid_diameter</vt:lpstr>
      <vt:lpstr>TANKCOMP15</vt:lpstr>
      <vt:lpstr>TANKCOMP15.BW</vt:lpstr>
      <vt:lpstr>TANKCOMP15.CoG_x</vt:lpstr>
      <vt:lpstr>TANKCOMP15.CoG_y</vt:lpstr>
      <vt:lpstr>TANKCOMP15.CoG_z\Full_MeOH</vt:lpstr>
      <vt:lpstr>TANKCOMP15.CoG_z\MeOH</vt:lpstr>
      <vt:lpstr>TANKCOMP15.CoG_z\MGO</vt:lpstr>
      <vt:lpstr>TANKCOMP15.CoG_Z_fuel</vt:lpstr>
      <vt:lpstr>TANKCOMP15.color\Full_MeOH</vt:lpstr>
      <vt:lpstr>TANKCOMP15.color\MeOH</vt:lpstr>
      <vt:lpstr>TANKCOMP15.color\MGO</vt:lpstr>
      <vt:lpstr>TANKCOMP15.coord</vt:lpstr>
      <vt:lpstr>TANKCOMP15.coord.x</vt:lpstr>
      <vt:lpstr>TANKCOMP15.coord.y</vt:lpstr>
      <vt:lpstr>TANKCOMP15.coord.z</vt:lpstr>
      <vt:lpstr>TANKCOMP15.h</vt:lpstr>
      <vt:lpstr>TANKCOMP15.kind</vt:lpstr>
      <vt:lpstr>TANKCOMP15.l</vt:lpstr>
      <vt:lpstr>TANKCOMP15.m\Full_MeOH</vt:lpstr>
      <vt:lpstr>TANKCOMP15.m\MeOH</vt:lpstr>
      <vt:lpstr>TANKCOMP15.m\MGO</vt:lpstr>
      <vt:lpstr>TANKCOMP15.m_tot\Full_MeOH</vt:lpstr>
      <vt:lpstr>TANKCOMP15.m_tot\MeOH</vt:lpstr>
      <vt:lpstr>TANKCOMP15.m_tot\MGO</vt:lpstr>
      <vt:lpstr>TANKCOMP15.mass_margin</vt:lpstr>
      <vt:lpstr>TANKCOMP15.MeOH</vt:lpstr>
      <vt:lpstr>TANKCOMP15.MGO</vt:lpstr>
      <vt:lpstr>TANKCOMP15.orientation</vt:lpstr>
      <vt:lpstr>TANKCOMP15.orientation.r11</vt:lpstr>
      <vt:lpstr>TANKCOMP15.orientation.r12</vt:lpstr>
      <vt:lpstr>TANKCOMP15.orientation.r13</vt:lpstr>
      <vt:lpstr>TANKCOMP15.orientation.r21</vt:lpstr>
      <vt:lpstr>TANKCOMP15.orientation.r22</vt:lpstr>
      <vt:lpstr>TANKCOMP15.orientation.r23</vt:lpstr>
      <vt:lpstr>TANKCOMP15.orientation.r31</vt:lpstr>
      <vt:lpstr>TANKCOMP15.orientation.r32</vt:lpstr>
      <vt:lpstr>TANKCOMP15.orientation.r33</vt:lpstr>
      <vt:lpstr>TANKCOMP15.V</vt:lpstr>
      <vt:lpstr>TANKCOMP15.wid_diameter</vt:lpstr>
      <vt:lpstr>TANKCOMP21</vt:lpstr>
      <vt:lpstr>TANKCOMP21.CoG_x</vt:lpstr>
      <vt:lpstr>TANKCOMP21.CoG_y</vt:lpstr>
      <vt:lpstr>TANKCOMP21.CoG_z\Full_MeOH</vt:lpstr>
      <vt:lpstr>TANKCOMP21.CoG_z\MeOH</vt:lpstr>
      <vt:lpstr>TANKCOMP21.CoG_z\MGO</vt:lpstr>
      <vt:lpstr>TANKCOMP21.CoG_Z_fuel</vt:lpstr>
      <vt:lpstr>TANKCOMP21.color\Full_MeOH</vt:lpstr>
      <vt:lpstr>TANKCOMP21.color\MeOH</vt:lpstr>
      <vt:lpstr>TANKCOMP21.color\MGO</vt:lpstr>
      <vt:lpstr>TANKCOMP21.coord</vt:lpstr>
      <vt:lpstr>TANKCOMP21.coord.x</vt:lpstr>
      <vt:lpstr>TANKCOMP21.coord.y</vt:lpstr>
      <vt:lpstr>TANKCOMP21.coord.z</vt:lpstr>
      <vt:lpstr>TANKCOMP21.h</vt:lpstr>
      <vt:lpstr>TANKCOMP21.kind</vt:lpstr>
      <vt:lpstr>TANKCOMP21.l</vt:lpstr>
      <vt:lpstr>TANKCOMP21.m\Full_MeOH</vt:lpstr>
      <vt:lpstr>TANKCOMP21.m\MeOH</vt:lpstr>
      <vt:lpstr>TANKCOMP21.m\MGO</vt:lpstr>
      <vt:lpstr>TANKCOMP21.m_tot\Full_MeOH</vt:lpstr>
      <vt:lpstr>TANKCOMP21.m_tot\MeOH</vt:lpstr>
      <vt:lpstr>TANKCOMP21.m_tot\MGO</vt:lpstr>
      <vt:lpstr>TANKCOMP21.mass_margin</vt:lpstr>
      <vt:lpstr>TANKCOMP21.MeOH</vt:lpstr>
      <vt:lpstr>TANKCOMP21.MGO</vt:lpstr>
      <vt:lpstr>TANKCOMP21.orientation</vt:lpstr>
      <vt:lpstr>TANKCOMP21.orientation.r11</vt:lpstr>
      <vt:lpstr>TANKCOMP21.orientation.r12</vt:lpstr>
      <vt:lpstr>TANKCOMP21.orientation.r13</vt:lpstr>
      <vt:lpstr>TANKCOMP21.orientation.r21</vt:lpstr>
      <vt:lpstr>TANKCOMP21.orientation.r22</vt:lpstr>
      <vt:lpstr>TANKCOMP21.orientation.r23</vt:lpstr>
      <vt:lpstr>TANKCOMP21.orientation.r31</vt:lpstr>
      <vt:lpstr>TANKCOMP21.orientation.r32</vt:lpstr>
      <vt:lpstr>TANKCOMP21.orientation.r33</vt:lpstr>
      <vt:lpstr>TANKCOMP21.V</vt:lpstr>
      <vt:lpstr>TANKCOMP21.wid_diameter</vt:lpstr>
      <vt:lpstr>TANKCOMP22</vt:lpstr>
      <vt:lpstr>TANKCOMP22.CoG_x</vt:lpstr>
      <vt:lpstr>TANKCOMP22.CoG_y</vt:lpstr>
      <vt:lpstr>TANKCOMP22.CoG_z\Full_MeOH</vt:lpstr>
      <vt:lpstr>TANKCOMP22.CoG_z\MeOH</vt:lpstr>
      <vt:lpstr>TANKCOMP22.CoG_z\MGO</vt:lpstr>
      <vt:lpstr>TANKCOMP22.CoG_Z_fuel</vt:lpstr>
      <vt:lpstr>TANKCOMP22.color\Full_MeOH</vt:lpstr>
      <vt:lpstr>TANKCOMP22.color\MeOH</vt:lpstr>
      <vt:lpstr>TANKCOMP22.color\MGO</vt:lpstr>
      <vt:lpstr>TANKCOMP22.coord</vt:lpstr>
      <vt:lpstr>TANKCOMP22.coord.x</vt:lpstr>
      <vt:lpstr>TANKCOMP22.coord.y</vt:lpstr>
      <vt:lpstr>TANKCOMP22.coord.z</vt:lpstr>
      <vt:lpstr>TANKCOMP22.h</vt:lpstr>
      <vt:lpstr>TANKCOMP22.kind</vt:lpstr>
      <vt:lpstr>TANKCOMP22.l</vt:lpstr>
      <vt:lpstr>TANKCOMP22.m\Full_MeOH</vt:lpstr>
      <vt:lpstr>TANKCOMP22.m\MeOH</vt:lpstr>
      <vt:lpstr>TANKCOMP22.m\MGO</vt:lpstr>
      <vt:lpstr>TANKCOMP22.m_tot\Full_MeOH</vt:lpstr>
      <vt:lpstr>TANKCOMP22.m_tot\MeOH</vt:lpstr>
      <vt:lpstr>TANKCOMP22.m_tot\MGO</vt:lpstr>
      <vt:lpstr>TANKCOMP22.mass_margin</vt:lpstr>
      <vt:lpstr>TANKCOMP22.MeOH</vt:lpstr>
      <vt:lpstr>TANKCOMP22.MGO</vt:lpstr>
      <vt:lpstr>TANKCOMP22.orientation</vt:lpstr>
      <vt:lpstr>TANKCOMP22.orientation.r11</vt:lpstr>
      <vt:lpstr>TANKCOMP22.orientation.r12</vt:lpstr>
      <vt:lpstr>TANKCOMP22.orientation.r13</vt:lpstr>
      <vt:lpstr>TANKCOMP22.orientation.r21</vt:lpstr>
      <vt:lpstr>TANKCOMP22.orientation.r22</vt:lpstr>
      <vt:lpstr>TANKCOMP22.orientation.r23</vt:lpstr>
      <vt:lpstr>TANKCOMP22.orientation.r31</vt:lpstr>
      <vt:lpstr>TANKCOMP22.orientation.r32</vt:lpstr>
      <vt:lpstr>TANKCOMP22.orientation.r33</vt:lpstr>
      <vt:lpstr>TANKCOMP22.V</vt:lpstr>
      <vt:lpstr>TANKCOMP22.wid_diameter</vt:lpstr>
      <vt:lpstr>TANKCOMP24</vt:lpstr>
      <vt:lpstr>TANKCOMP24.CoG_x</vt:lpstr>
      <vt:lpstr>TANKCOMP24.CoG_y</vt:lpstr>
      <vt:lpstr>TANKCOMP24.CoG_z\Full_MeOH</vt:lpstr>
      <vt:lpstr>TANKCOMP24.CoG_z\MeOH</vt:lpstr>
      <vt:lpstr>TANKCOMP24.CoG_z\MGO</vt:lpstr>
      <vt:lpstr>TANKCOMP24.CoG_Z_fuel</vt:lpstr>
      <vt:lpstr>TANKCOMP24.color\Full_MeOH</vt:lpstr>
      <vt:lpstr>TANKCOMP24.color\MeOH</vt:lpstr>
      <vt:lpstr>TANKCOMP24.color\MGO</vt:lpstr>
      <vt:lpstr>TANKCOMP24.coord</vt:lpstr>
      <vt:lpstr>TANKCOMP24.coord.x</vt:lpstr>
      <vt:lpstr>TANKCOMP24.coord.y</vt:lpstr>
      <vt:lpstr>TANKCOMP24.coord.z</vt:lpstr>
      <vt:lpstr>TANKCOMP24.h</vt:lpstr>
      <vt:lpstr>TANKCOMP24.kind</vt:lpstr>
      <vt:lpstr>TANKCOMP24.l</vt:lpstr>
      <vt:lpstr>TANKCOMP24.m\Full_MeOH</vt:lpstr>
      <vt:lpstr>TANKCOMP24.m\MeOH</vt:lpstr>
      <vt:lpstr>TANKCOMP24.m\MGO</vt:lpstr>
      <vt:lpstr>TANKCOMP24.m_tot\Full_MeOH</vt:lpstr>
      <vt:lpstr>TANKCOMP24.m_tot\MeOH</vt:lpstr>
      <vt:lpstr>TANKCOMP24.m_tot\MGO</vt:lpstr>
      <vt:lpstr>TANKCOMP24.mass_margin</vt:lpstr>
      <vt:lpstr>TANKCOMP24.MeOH</vt:lpstr>
      <vt:lpstr>TANKCOMP24.MGO</vt:lpstr>
      <vt:lpstr>TANKCOMP24.orientation</vt:lpstr>
      <vt:lpstr>TANKCOMP24.orientation.r11</vt:lpstr>
      <vt:lpstr>TANKCOMP24.orientation.r12</vt:lpstr>
      <vt:lpstr>TANKCOMP24.orientation.r13</vt:lpstr>
      <vt:lpstr>TANKCOMP24.orientation.r21</vt:lpstr>
      <vt:lpstr>TANKCOMP24.orientation.r22</vt:lpstr>
      <vt:lpstr>TANKCOMP24.orientation.r23</vt:lpstr>
      <vt:lpstr>TANKCOMP24.orientation.r31</vt:lpstr>
      <vt:lpstr>TANKCOMP24.orientation.r32</vt:lpstr>
      <vt:lpstr>TANKCOMP24.orientation.r33</vt:lpstr>
      <vt:lpstr>TANKCOMP24.V</vt:lpstr>
      <vt:lpstr>TANKCOMP24.wid_diameter</vt:lpstr>
      <vt:lpstr>TANKCOMP25</vt:lpstr>
      <vt:lpstr>TANKCOMP25.CoG_x</vt:lpstr>
      <vt:lpstr>TANKCOMP25.CoG_y</vt:lpstr>
      <vt:lpstr>TANKCOMP25.CoG_z\Full_MeOH</vt:lpstr>
      <vt:lpstr>TANKCOMP25.CoG_z\MeOH</vt:lpstr>
      <vt:lpstr>TANKCOMP25.CoG_z\MGO</vt:lpstr>
      <vt:lpstr>TANKCOMP25.CoG_Z_fuel</vt:lpstr>
      <vt:lpstr>TANKCOMP25.color\Full_MeOH</vt:lpstr>
      <vt:lpstr>TANKCOMP25.color\MeOH</vt:lpstr>
      <vt:lpstr>TANKCOMP25.color\MGO</vt:lpstr>
      <vt:lpstr>TANKCOMP25.coord</vt:lpstr>
      <vt:lpstr>TANKCOMP25.coord.x</vt:lpstr>
      <vt:lpstr>TANKCOMP25.coord.y</vt:lpstr>
      <vt:lpstr>TANKCOMP25.coord.z</vt:lpstr>
      <vt:lpstr>TANKCOMP25.h</vt:lpstr>
      <vt:lpstr>TANKCOMP25.kind</vt:lpstr>
      <vt:lpstr>TANKCOMP25.l</vt:lpstr>
      <vt:lpstr>TANKCOMP25.m\Full_MeOH</vt:lpstr>
      <vt:lpstr>TANKCOMP25.m\MeOH</vt:lpstr>
      <vt:lpstr>TANKCOMP25.m\MGO</vt:lpstr>
      <vt:lpstr>TANKCOMP25.m_tot\Full_MeOH</vt:lpstr>
      <vt:lpstr>TANKCOMP25.m_tot\MeOH</vt:lpstr>
      <vt:lpstr>TANKCOMP25.m_tot\MGO</vt:lpstr>
      <vt:lpstr>TANKCOMP25.mass_margin</vt:lpstr>
      <vt:lpstr>TANKCOMP25.MeOH</vt:lpstr>
      <vt:lpstr>TANKCOMP25.MGO</vt:lpstr>
      <vt:lpstr>TANKCOMP25.orientation</vt:lpstr>
      <vt:lpstr>TANKCOMP25.orientation.r11</vt:lpstr>
      <vt:lpstr>TANKCOMP25.orientation.r12</vt:lpstr>
      <vt:lpstr>TANKCOMP25.orientation.r13</vt:lpstr>
      <vt:lpstr>TANKCOMP25.orientation.r21</vt:lpstr>
      <vt:lpstr>TANKCOMP25.orientation.r22</vt:lpstr>
      <vt:lpstr>TANKCOMP25.orientation.r23</vt:lpstr>
      <vt:lpstr>TANKCOMP25.orientation.r31</vt:lpstr>
      <vt:lpstr>TANKCOMP25.orientation.r32</vt:lpstr>
      <vt:lpstr>TANKCOMP25.orientation.r33</vt:lpstr>
      <vt:lpstr>TANKCOMP25.V</vt:lpstr>
      <vt:lpstr>TANKCOMP25.wid_diameter</vt:lpstr>
      <vt:lpstr>TANKCOMP26</vt:lpstr>
      <vt:lpstr>TANKCOMP26.CoG_x</vt:lpstr>
      <vt:lpstr>TANKCOMP26.CoG_y</vt:lpstr>
      <vt:lpstr>TANKCOMP26.CoG_z\Full_MeOH</vt:lpstr>
      <vt:lpstr>TANKCOMP26.CoG_z\MeOH</vt:lpstr>
      <vt:lpstr>TANKCOMP26.CoG_z\MGO</vt:lpstr>
      <vt:lpstr>TANKCOMP26.CoG_Z_fuel</vt:lpstr>
      <vt:lpstr>TANKCOMP26.color\Full_MeOH</vt:lpstr>
      <vt:lpstr>TANKCOMP26.color\MeOH</vt:lpstr>
      <vt:lpstr>TANKCOMP26.color\MGO</vt:lpstr>
      <vt:lpstr>TANKCOMP26.coord</vt:lpstr>
      <vt:lpstr>TANKCOMP26.coord.x</vt:lpstr>
      <vt:lpstr>TANKCOMP26.coord.y</vt:lpstr>
      <vt:lpstr>TANKCOMP26.coord.z</vt:lpstr>
      <vt:lpstr>TANKCOMP26.h</vt:lpstr>
      <vt:lpstr>TANKCOMP26.kind</vt:lpstr>
      <vt:lpstr>TANKCOMP26.l</vt:lpstr>
      <vt:lpstr>TANKCOMP26.m\Full_MeOH</vt:lpstr>
      <vt:lpstr>TANKCOMP26.m\MeOH</vt:lpstr>
      <vt:lpstr>TANKCOMP26.m\MGO</vt:lpstr>
      <vt:lpstr>TANKCOMP26.m_tot\Full_MeOH</vt:lpstr>
      <vt:lpstr>TANKCOMP26.m_tot\MeOH</vt:lpstr>
      <vt:lpstr>TANKCOMP26.m_tot\MGO</vt:lpstr>
      <vt:lpstr>TANKCOMP26.mass_margin</vt:lpstr>
      <vt:lpstr>TANKCOMP26.MeOH</vt:lpstr>
      <vt:lpstr>TANKCOMP26.MGO</vt:lpstr>
      <vt:lpstr>TANKCOMP26.orientation</vt:lpstr>
      <vt:lpstr>TANKCOMP26.orientation.r11</vt:lpstr>
      <vt:lpstr>TANKCOMP26.orientation.r12</vt:lpstr>
      <vt:lpstr>TANKCOMP26.orientation.r13</vt:lpstr>
      <vt:lpstr>TANKCOMP26.orientation.r21</vt:lpstr>
      <vt:lpstr>TANKCOMP26.orientation.r22</vt:lpstr>
      <vt:lpstr>TANKCOMP26.orientation.r23</vt:lpstr>
      <vt:lpstr>TANKCOMP26.orientation.r31</vt:lpstr>
      <vt:lpstr>TANKCOMP26.orientation.r32</vt:lpstr>
      <vt:lpstr>TANKCOMP26.orientation.r33</vt:lpstr>
      <vt:lpstr>TANKCOMP26.V</vt:lpstr>
      <vt:lpstr>TANKCOMP26.wid_diameter</vt:lpstr>
      <vt:lpstr>TANKCOMP27</vt:lpstr>
      <vt:lpstr>TANKCOMP27.CoG_x</vt:lpstr>
      <vt:lpstr>TANKCOMP27.CoG_y</vt:lpstr>
      <vt:lpstr>TANKCOMP27.CoG_z\Full_MeOH</vt:lpstr>
      <vt:lpstr>TANKCOMP27.CoG_z\MeOH</vt:lpstr>
      <vt:lpstr>TANKCOMP27.CoG_z\MGO</vt:lpstr>
      <vt:lpstr>TANKCOMP27.CoG_Z_fuel</vt:lpstr>
      <vt:lpstr>TANKCOMP27.color\Full_MeOH</vt:lpstr>
      <vt:lpstr>TANKCOMP27.color\MeOH</vt:lpstr>
      <vt:lpstr>TANKCOMP27.color\MGO</vt:lpstr>
      <vt:lpstr>TANKCOMP27.coord</vt:lpstr>
      <vt:lpstr>TANKCOMP27.coord.x</vt:lpstr>
      <vt:lpstr>TANKCOMP27.coord.y</vt:lpstr>
      <vt:lpstr>TANKCOMP27.coord.z</vt:lpstr>
      <vt:lpstr>TANKCOMP27.h</vt:lpstr>
      <vt:lpstr>TANKCOMP27.kind</vt:lpstr>
      <vt:lpstr>TANKCOMP27.l</vt:lpstr>
      <vt:lpstr>TANKCOMP27.m\Full_MeOH</vt:lpstr>
      <vt:lpstr>TANKCOMP27.m\MeOH</vt:lpstr>
      <vt:lpstr>TANKCOMP27.m\MGO</vt:lpstr>
      <vt:lpstr>TANKCOMP27.m_tot\Full_MeOH</vt:lpstr>
      <vt:lpstr>TANKCOMP27.m_tot\MeOH</vt:lpstr>
      <vt:lpstr>TANKCOMP27.m_tot\MGO</vt:lpstr>
      <vt:lpstr>TANKCOMP27.mass_margin</vt:lpstr>
      <vt:lpstr>TANKCOMP27.MeOH</vt:lpstr>
      <vt:lpstr>TANKCOMP27.MGO</vt:lpstr>
      <vt:lpstr>TANKCOMP27.orientation</vt:lpstr>
      <vt:lpstr>TANKCOMP27.orientation.r11</vt:lpstr>
      <vt:lpstr>TANKCOMP27.orientation.r12</vt:lpstr>
      <vt:lpstr>TANKCOMP27.orientation.r13</vt:lpstr>
      <vt:lpstr>TANKCOMP27.orientation.r21</vt:lpstr>
      <vt:lpstr>TANKCOMP27.orientation.r22</vt:lpstr>
      <vt:lpstr>TANKCOMP27.orientation.r23</vt:lpstr>
      <vt:lpstr>TANKCOMP27.orientation.r31</vt:lpstr>
      <vt:lpstr>TANKCOMP27.orientation.r32</vt:lpstr>
      <vt:lpstr>TANKCOMP27.orientation.r33</vt:lpstr>
      <vt:lpstr>TANKCOMP27.V</vt:lpstr>
      <vt:lpstr>TANKCOMP27.wid_diameter</vt:lpstr>
      <vt:lpstr>TANKCOMP28</vt:lpstr>
      <vt:lpstr>TANKCOMP28.CoG_x</vt:lpstr>
      <vt:lpstr>TANKCOMP28.CoG_y</vt:lpstr>
      <vt:lpstr>TANKCOMP28.CoG_z\Full_MeOH</vt:lpstr>
      <vt:lpstr>TANKCOMP28.CoG_z\MeOH</vt:lpstr>
      <vt:lpstr>TANKCOMP28.CoG_z\MGO</vt:lpstr>
      <vt:lpstr>TANKCOMP28.CoG_Z_fuel</vt:lpstr>
      <vt:lpstr>TANKCOMP28.color\Full_MeOH</vt:lpstr>
      <vt:lpstr>TANKCOMP28.color\MeOH</vt:lpstr>
      <vt:lpstr>TANKCOMP28.color\MGO</vt:lpstr>
      <vt:lpstr>TANKCOMP28.coord</vt:lpstr>
      <vt:lpstr>TANKCOMP28.coord.x</vt:lpstr>
      <vt:lpstr>TANKCOMP28.coord.y</vt:lpstr>
      <vt:lpstr>TANKCOMP28.coord.z</vt:lpstr>
      <vt:lpstr>TANKCOMP28.h</vt:lpstr>
      <vt:lpstr>TANKCOMP28.kind</vt:lpstr>
      <vt:lpstr>TANKCOMP28.l</vt:lpstr>
      <vt:lpstr>TANKCOMP28.m\Full_MeOH</vt:lpstr>
      <vt:lpstr>TANKCOMP28.m\MeOH</vt:lpstr>
      <vt:lpstr>TANKCOMP28.m\MGO</vt:lpstr>
      <vt:lpstr>TANKCOMP28.m_tot\Full_MeOH</vt:lpstr>
      <vt:lpstr>TANKCOMP28.m_tot\MeOH</vt:lpstr>
      <vt:lpstr>TANKCOMP28.m_tot\MGO</vt:lpstr>
      <vt:lpstr>TANKCOMP28.mass_margin</vt:lpstr>
      <vt:lpstr>TANKCOMP28.MeOH</vt:lpstr>
      <vt:lpstr>TANKCOMP28.MGO</vt:lpstr>
      <vt:lpstr>TANKCOMP28.orientation</vt:lpstr>
      <vt:lpstr>TANKCOMP28.orientation.r11</vt:lpstr>
      <vt:lpstr>TANKCOMP28.orientation.r12</vt:lpstr>
      <vt:lpstr>TANKCOMP28.orientation.r13</vt:lpstr>
      <vt:lpstr>TANKCOMP28.orientation.r21</vt:lpstr>
      <vt:lpstr>TANKCOMP28.orientation.r22</vt:lpstr>
      <vt:lpstr>TANKCOMP28.orientation.r23</vt:lpstr>
      <vt:lpstr>TANKCOMP28.orientation.r31</vt:lpstr>
      <vt:lpstr>TANKCOMP28.orientation.r32</vt:lpstr>
      <vt:lpstr>TANKCOMP28.orientation.r33</vt:lpstr>
      <vt:lpstr>TANKCOMP28.V</vt:lpstr>
      <vt:lpstr>TANKCOMP28.wid_diameter</vt:lpstr>
      <vt:lpstr>TANKCOMP31</vt:lpstr>
      <vt:lpstr>TANKCOMP31.BW</vt:lpstr>
      <vt:lpstr>TANKCOMP31.CoG_x</vt:lpstr>
      <vt:lpstr>TANKCOMP31.CoG_y</vt:lpstr>
      <vt:lpstr>TANKCOMP31.CoG_z\Full_MeOH</vt:lpstr>
      <vt:lpstr>TANKCOMP31.CoG_z\MeOH</vt:lpstr>
      <vt:lpstr>TANKCOMP31.CoG_z\MGO</vt:lpstr>
      <vt:lpstr>TANKCOMP31.CoG_Z_fuel</vt:lpstr>
      <vt:lpstr>TANKCOMP31.color\Full_MeOH</vt:lpstr>
      <vt:lpstr>TANKCOMP31.color\MeOH</vt:lpstr>
      <vt:lpstr>TANKCOMP31.color\MGO</vt:lpstr>
      <vt:lpstr>TANKCOMP31.coord</vt:lpstr>
      <vt:lpstr>TANKCOMP31.coord.x</vt:lpstr>
      <vt:lpstr>TANKCOMP31.coord.y</vt:lpstr>
      <vt:lpstr>TANKCOMP31.coord.z</vt:lpstr>
      <vt:lpstr>TANKCOMP31.h</vt:lpstr>
      <vt:lpstr>TANKCOMP31.kind</vt:lpstr>
      <vt:lpstr>TANKCOMP31.l</vt:lpstr>
      <vt:lpstr>TANKCOMP31.m\Full_MeOH</vt:lpstr>
      <vt:lpstr>TANKCOMP31.m\MeOH</vt:lpstr>
      <vt:lpstr>TANKCOMP31.m\MGO</vt:lpstr>
      <vt:lpstr>TANKCOMP31.m_tot\Full_MeOH</vt:lpstr>
      <vt:lpstr>TANKCOMP31.m_tot\MeOH</vt:lpstr>
      <vt:lpstr>TANKCOMP31.m_tot\MGO</vt:lpstr>
      <vt:lpstr>TANKCOMP31.mass_margin</vt:lpstr>
      <vt:lpstr>TANKCOMP31.MeOH</vt:lpstr>
      <vt:lpstr>TANKCOMP31.MGO</vt:lpstr>
      <vt:lpstr>TANKCOMP31.orientation</vt:lpstr>
      <vt:lpstr>TANKCOMP31.orientation.r11</vt:lpstr>
      <vt:lpstr>TANKCOMP31.orientation.r12</vt:lpstr>
      <vt:lpstr>TANKCOMP31.orientation.r13</vt:lpstr>
      <vt:lpstr>TANKCOMP31.orientation.r21</vt:lpstr>
      <vt:lpstr>TANKCOMP31.orientation.r22</vt:lpstr>
      <vt:lpstr>TANKCOMP31.orientation.r23</vt:lpstr>
      <vt:lpstr>TANKCOMP31.orientation.r31</vt:lpstr>
      <vt:lpstr>TANKCOMP31.orientation.r32</vt:lpstr>
      <vt:lpstr>TANKCOMP31.orientation.r33</vt:lpstr>
      <vt:lpstr>TANKCOMP31.V</vt:lpstr>
      <vt:lpstr>TANKCOMP31.wid_diameter</vt:lpstr>
      <vt:lpstr>TANKCOMP32</vt:lpstr>
      <vt:lpstr>TANKCOMP32.BW</vt:lpstr>
      <vt:lpstr>TANKCOMP32.CoG_x</vt:lpstr>
      <vt:lpstr>TANKCOMP32.CoG_y</vt:lpstr>
      <vt:lpstr>TANKCOMP32.CoG_z\Full_MeOH</vt:lpstr>
      <vt:lpstr>TANKCOMP32.CoG_z\MeOH</vt:lpstr>
      <vt:lpstr>TANKCOMP32.CoG_z\MGO</vt:lpstr>
      <vt:lpstr>TANKCOMP32.CoG_Z_fuel</vt:lpstr>
      <vt:lpstr>TANKCOMP32.color\Full_MeOH</vt:lpstr>
      <vt:lpstr>TANKCOMP32.color\MeOH</vt:lpstr>
      <vt:lpstr>TANKCOMP32.color\MGO</vt:lpstr>
      <vt:lpstr>TANKCOMP32.coord</vt:lpstr>
      <vt:lpstr>TANKCOMP32.coord.x</vt:lpstr>
      <vt:lpstr>TANKCOMP32.coord.y</vt:lpstr>
      <vt:lpstr>TANKCOMP32.coord.z</vt:lpstr>
      <vt:lpstr>TANKCOMP32.h</vt:lpstr>
      <vt:lpstr>TANKCOMP32.kind</vt:lpstr>
      <vt:lpstr>TANKCOMP32.l</vt:lpstr>
      <vt:lpstr>TANKCOMP32.m\Full_MeOH</vt:lpstr>
      <vt:lpstr>TANKCOMP32.m\MeOH</vt:lpstr>
      <vt:lpstr>TANKCOMP32.m\MGO</vt:lpstr>
      <vt:lpstr>TANKCOMP32.m_tot\Full_MeOH</vt:lpstr>
      <vt:lpstr>TANKCOMP32.m_tot\MeOH</vt:lpstr>
      <vt:lpstr>TANKCOMP32.m_tot\MGO</vt:lpstr>
      <vt:lpstr>TANKCOMP32.mass_margin</vt:lpstr>
      <vt:lpstr>TANKCOMP32.MeOH</vt:lpstr>
      <vt:lpstr>TANKCOMP32.MGO</vt:lpstr>
      <vt:lpstr>TANKCOMP32.orientation</vt:lpstr>
      <vt:lpstr>TANKCOMP32.orientation.r11</vt:lpstr>
      <vt:lpstr>TANKCOMP32.orientation.r12</vt:lpstr>
      <vt:lpstr>TANKCOMP32.orientation.r13</vt:lpstr>
      <vt:lpstr>TANKCOMP32.orientation.r21</vt:lpstr>
      <vt:lpstr>TANKCOMP32.orientation.r22</vt:lpstr>
      <vt:lpstr>TANKCOMP32.orientation.r23</vt:lpstr>
      <vt:lpstr>TANKCOMP32.orientation.r31</vt:lpstr>
      <vt:lpstr>TANKCOMP32.orientation.r32</vt:lpstr>
      <vt:lpstr>TANKCOMP32.orientation.r33</vt:lpstr>
      <vt:lpstr>TANKCOMP32.V</vt:lpstr>
      <vt:lpstr>TANKCOMP32.wid_diameter</vt:lpstr>
      <vt:lpstr>Tot_Pwr_out_MeoH</vt:lpstr>
      <vt:lpstr>Tot_Pwr_out_MeOHFull</vt:lpstr>
      <vt:lpstr>Tot_Pwr_out_MGO</vt:lpstr>
      <vt:lpstr>TotalMeOHtanks_FullMeOHopt</vt:lpstr>
      <vt:lpstr>TotalMeOHtanks_MeoHopt</vt:lpstr>
      <vt:lpstr>TotalMeOHtanks_MGOopt</vt:lpstr>
      <vt:lpstr>VENT</vt:lpstr>
      <vt:lpstr>VENT.CoG_x</vt:lpstr>
      <vt:lpstr>VENT.CoG_y</vt:lpstr>
      <vt:lpstr>VENT.CoG_z</vt:lpstr>
      <vt:lpstr>VENT.color\Full_MeOH</vt:lpstr>
      <vt:lpstr>VENT.color\MeOH</vt:lpstr>
      <vt:lpstr>VENT.color\MGO</vt:lpstr>
      <vt:lpstr>VENT.coord</vt:lpstr>
      <vt:lpstr>VENT.coord.x</vt:lpstr>
      <vt:lpstr>VENT.coord.y</vt:lpstr>
      <vt:lpstr>VENT.coord.z</vt:lpstr>
      <vt:lpstr>VENT.h</vt:lpstr>
      <vt:lpstr>VENT.kind</vt:lpstr>
      <vt:lpstr>VENT.l</vt:lpstr>
      <vt:lpstr>VENT.m</vt:lpstr>
      <vt:lpstr>VENT.m_tot</vt:lpstr>
      <vt:lpstr>VENT.mass_margin</vt:lpstr>
      <vt:lpstr>VENT.orientation</vt:lpstr>
      <vt:lpstr>VENT.orientation.r11</vt:lpstr>
      <vt:lpstr>VENT.orientation.r12</vt:lpstr>
      <vt:lpstr>VENT.orientation.r13</vt:lpstr>
      <vt:lpstr>VENT.orientation.r21</vt:lpstr>
      <vt:lpstr>VENT.orientation.r22</vt:lpstr>
      <vt:lpstr>VENT.orientation.r23</vt:lpstr>
      <vt:lpstr>VENT.orientation.r31</vt:lpstr>
      <vt:lpstr>VENT.orientation.r32</vt:lpstr>
      <vt:lpstr>VENT.orientation.r33</vt:lpstr>
      <vt:lpstr>VENT.wid_diameter</vt:lpstr>
      <vt:lpstr>WATERSPRAYSYS</vt:lpstr>
      <vt:lpstr>WATERSPRAYSYS.CoG_x</vt:lpstr>
      <vt:lpstr>WATERSPRAYSYS.CoG_y</vt:lpstr>
      <vt:lpstr>WATERSPRAYSYS.CoG_z</vt:lpstr>
      <vt:lpstr>WATERSPRAYSYS.color\Full_MeOH</vt:lpstr>
      <vt:lpstr>WATERSPRAYSYS.color\MeOH</vt:lpstr>
      <vt:lpstr>WATERSPRAYSYS.color\MGO</vt:lpstr>
      <vt:lpstr>WATERSPRAYSYS.coord</vt:lpstr>
      <vt:lpstr>WATERSPRAYSYS.coord.x</vt:lpstr>
      <vt:lpstr>WATERSPRAYSYS.coord.y</vt:lpstr>
      <vt:lpstr>WATERSPRAYSYS.coord.z</vt:lpstr>
      <vt:lpstr>WATERSPRAYSYS.h</vt:lpstr>
      <vt:lpstr>WATERSPRAYSYS.kind</vt:lpstr>
      <vt:lpstr>WATERSPRAYSYS.l</vt:lpstr>
      <vt:lpstr>WATERSPRAYSYS.m</vt:lpstr>
      <vt:lpstr>WATERSPRAYSYS.m_tot</vt:lpstr>
      <vt:lpstr>WATERSPRAYSYS.mass_margin</vt:lpstr>
      <vt:lpstr>WATERSPRAYSYS.orientation</vt:lpstr>
      <vt:lpstr>WATERSPRAYSYS.orientation.r11</vt:lpstr>
      <vt:lpstr>WATERSPRAYSYS.orientation.r12</vt:lpstr>
      <vt:lpstr>WATERSPRAYSYS.orientation.r13</vt:lpstr>
      <vt:lpstr>WATERSPRAYSYS.orientation.r21</vt:lpstr>
      <vt:lpstr>WATERSPRAYSYS.orientation.r22</vt:lpstr>
      <vt:lpstr>WATERSPRAYSYS.orientation.r23</vt:lpstr>
      <vt:lpstr>WATERSPRAYSYS.orientation.r31</vt:lpstr>
      <vt:lpstr>WATERSPRAYSYS.orientation.r32</vt:lpstr>
      <vt:lpstr>WATERSPRAYSYS.orientation.r33</vt:lpstr>
      <vt:lpstr>WATERSPRAYSYS.wid_diameter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Jaap Janssen</dc:creator>
  <cp:keywords/>
  <dc:description/>
  <cp:lastModifiedBy>Jaap Janssen</cp:lastModifiedBy>
  <cp:revision/>
  <dcterms:created xsi:type="dcterms:W3CDTF">2024-07-29T10:48:28Z</dcterms:created>
  <dcterms:modified xsi:type="dcterms:W3CDTF">2024-09-20T14:15:37Z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0x0101008A8F84123B78B749981719F01117FEE3</vt:lpwstr>
  </property>
  <property fmtid="{D5CDD505-2E9C-101B-9397-08002B2CF9AE}" pid="3" name="MediaServiceImageTags">
    <vt:lpwstr/>
  </property>
</Properties>
</file>