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nicm\Desktop\Rover\Technique\Calculs\Éléments mécaniques\"/>
    </mc:Choice>
  </mc:AlternateContent>
  <xr:revisionPtr revIDLastSave="0" documentId="13_ncr:1_{6115B227-E965-4828-9F69-CE5EC66E71D8}" xr6:coauthVersionLast="46" xr6:coauthVersionMax="46" xr10:uidLastSave="{00000000-0000-0000-0000-000000000000}"/>
  <bookViews>
    <workbookView xWindow="28680" yWindow="-1485" windowWidth="20730" windowHeight="11160" xr2:uid="{299C06F7-75DD-48A2-8660-492267CB7E2E}"/>
  </bookViews>
  <sheets>
    <sheet name="Tubes carrés" sheetId="1" r:id="rId1"/>
    <sheet name="Tubes ro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G8" i="1"/>
  <c r="B21" i="1"/>
  <c r="C9" i="1"/>
  <c r="L9" i="1"/>
  <c r="B38" i="2"/>
  <c r="B9" i="2"/>
  <c r="I46" i="2"/>
  <c r="I47" i="2"/>
  <c r="I48" i="2"/>
  <c r="I49" i="2"/>
  <c r="I50" i="2"/>
  <c r="I51" i="2"/>
  <c r="I52" i="2"/>
  <c r="I53" i="2"/>
  <c r="I20" i="2"/>
  <c r="I22" i="2"/>
  <c r="I24" i="2"/>
  <c r="I25" i="2"/>
  <c r="I26" i="2"/>
  <c r="H34" i="2"/>
  <c r="H35" i="2"/>
  <c r="H36" i="2"/>
  <c r="H37" i="2"/>
  <c r="H38" i="2"/>
  <c r="H39" i="2"/>
  <c r="H40" i="2"/>
  <c r="H41" i="2"/>
  <c r="H6" i="2"/>
  <c r="H7" i="2"/>
  <c r="H8" i="2"/>
  <c r="H9" i="2"/>
  <c r="H10" i="2"/>
  <c r="H11" i="2"/>
  <c r="H12" i="2"/>
  <c r="H13" i="2"/>
  <c r="I40" i="1"/>
  <c r="I6" i="1"/>
  <c r="C35" i="1"/>
  <c r="B35" i="1"/>
  <c r="D35" i="1" s="1"/>
  <c r="G35" i="1" s="1"/>
  <c r="C34" i="1"/>
  <c r="I34" i="1" s="1"/>
  <c r="B34" i="1"/>
  <c r="D34" i="1" s="1"/>
  <c r="G34" i="1" s="1"/>
  <c r="B50" i="2"/>
  <c r="C50" i="2" s="1"/>
  <c r="F50" i="2" s="1"/>
  <c r="H50" i="2" s="1"/>
  <c r="B7" i="2"/>
  <c r="C7" i="2" s="1"/>
  <c r="F7" i="2" s="1"/>
  <c r="B21" i="2"/>
  <c r="C21" i="2" s="1"/>
  <c r="B35" i="2"/>
  <c r="C35" i="2" s="1"/>
  <c r="F35" i="2" s="1"/>
  <c r="B34" i="2"/>
  <c r="C34" i="2" s="1"/>
  <c r="F34" i="2" s="1"/>
  <c r="C36" i="2"/>
  <c r="F36" i="2" s="1"/>
  <c r="C37" i="2"/>
  <c r="C38" i="2"/>
  <c r="C39" i="2"/>
  <c r="C40" i="2"/>
  <c r="C41" i="2"/>
  <c r="F41" i="2" s="1"/>
  <c r="C8" i="2"/>
  <c r="F8" i="2" s="1"/>
  <c r="C11" i="2"/>
  <c r="C12" i="2"/>
  <c r="F12" i="2" s="1"/>
  <c r="C13" i="2"/>
  <c r="F13" i="2" s="1"/>
  <c r="C27" i="2"/>
  <c r="C46" i="2"/>
  <c r="C47" i="2"/>
  <c r="C48" i="2"/>
  <c r="C51" i="2"/>
  <c r="C52" i="2"/>
  <c r="C53" i="2"/>
  <c r="C22" i="2"/>
  <c r="C24" i="2"/>
  <c r="C25" i="2"/>
  <c r="C26" i="2"/>
  <c r="B49" i="2"/>
  <c r="C49" i="2" s="1"/>
  <c r="B47" i="2"/>
  <c r="B46" i="2"/>
  <c r="F40" i="2"/>
  <c r="F39" i="2"/>
  <c r="L38" i="2"/>
  <c r="B37" i="2"/>
  <c r="B24" i="2"/>
  <c r="B23" i="2"/>
  <c r="C23" i="2" s="1"/>
  <c r="B20" i="2"/>
  <c r="C20" i="2" s="1"/>
  <c r="F11" i="2"/>
  <c r="L10" i="2"/>
  <c r="I21" i="2" s="1"/>
  <c r="B10" i="2"/>
  <c r="C10" i="2" s="1"/>
  <c r="C9" i="2"/>
  <c r="B6" i="2"/>
  <c r="B7" i="1"/>
  <c r="B37" i="1"/>
  <c r="C47" i="1"/>
  <c r="B47" i="1"/>
  <c r="D47" i="1" s="1"/>
  <c r="C46" i="1"/>
  <c r="B46" i="1"/>
  <c r="D46" i="1" s="1"/>
  <c r="D48" i="1"/>
  <c r="D51" i="1"/>
  <c r="D52" i="1"/>
  <c r="D53" i="1"/>
  <c r="D27" i="1"/>
  <c r="D21" i="1"/>
  <c r="D22" i="1"/>
  <c r="D23" i="1"/>
  <c r="D25" i="1"/>
  <c r="D26" i="1"/>
  <c r="D13" i="1"/>
  <c r="I13" i="1" s="1"/>
  <c r="B9" i="1"/>
  <c r="C7" i="1"/>
  <c r="C6" i="1"/>
  <c r="B6" i="1"/>
  <c r="D6" i="1" s="1"/>
  <c r="G6" i="1" s="1"/>
  <c r="C20" i="1"/>
  <c r="B20" i="1"/>
  <c r="D20" i="1" s="1"/>
  <c r="C21" i="1"/>
  <c r="L10" i="1"/>
  <c r="G25" i="1" s="1"/>
  <c r="I25" i="1" s="1"/>
  <c r="C24" i="1"/>
  <c r="B24" i="1"/>
  <c r="D24" i="1" s="1"/>
  <c r="C23" i="1"/>
  <c r="B23" i="1"/>
  <c r="D36" i="1"/>
  <c r="G36" i="1" s="1"/>
  <c r="C37" i="1"/>
  <c r="B38" i="1"/>
  <c r="C38" i="1"/>
  <c r="L38" i="1"/>
  <c r="C50" i="1"/>
  <c r="B50" i="1"/>
  <c r="D50" i="1" s="1"/>
  <c r="C49" i="1"/>
  <c r="B49" i="1"/>
  <c r="D49" i="1" s="1"/>
  <c r="D41" i="1"/>
  <c r="G41" i="1" s="1"/>
  <c r="D40" i="1"/>
  <c r="G40" i="1" s="1"/>
  <c r="D39" i="1"/>
  <c r="G39" i="1" s="1"/>
  <c r="I27" i="2" l="1"/>
  <c r="I23" i="2"/>
  <c r="G23" i="1"/>
  <c r="I23" i="1" s="1"/>
  <c r="G26" i="1"/>
  <c r="I26" i="1" s="1"/>
  <c r="G20" i="1"/>
  <c r="I20" i="1" s="1"/>
  <c r="G24" i="1"/>
  <c r="I24" i="1" s="1"/>
  <c r="G21" i="1"/>
  <c r="I21" i="1" s="1"/>
  <c r="I35" i="1"/>
  <c r="I41" i="1"/>
  <c r="I39" i="1"/>
  <c r="I36" i="1"/>
  <c r="D7" i="1"/>
  <c r="I7" i="1" s="1"/>
  <c r="G27" i="1"/>
  <c r="I27" i="1" s="1"/>
  <c r="G22" i="1"/>
  <c r="F37" i="2"/>
  <c r="C6" i="2"/>
  <c r="F6" i="2" s="1"/>
  <c r="F9" i="2"/>
  <c r="F38" i="2"/>
  <c r="D37" i="1"/>
  <c r="G37" i="1" s="1"/>
  <c r="G46" i="1"/>
  <c r="I46" i="1" s="1"/>
  <c r="F10" i="2"/>
  <c r="F53" i="2"/>
  <c r="H53" i="2" s="1"/>
  <c r="F21" i="2"/>
  <c r="H21" i="2" s="1"/>
  <c r="F24" i="2"/>
  <c r="H24" i="2" s="1"/>
  <c r="F46" i="2"/>
  <c r="H46" i="2" s="1"/>
  <c r="F48" i="2"/>
  <c r="H48" i="2" s="1"/>
  <c r="F25" i="2"/>
  <c r="H25" i="2" s="1"/>
  <c r="F49" i="2"/>
  <c r="H49" i="2" s="1"/>
  <c r="F20" i="2"/>
  <c r="H20" i="2" s="1"/>
  <c r="F47" i="2"/>
  <c r="H47" i="2" s="1"/>
  <c r="F51" i="2"/>
  <c r="H51" i="2" s="1"/>
  <c r="F22" i="2"/>
  <c r="H22" i="2" s="1"/>
  <c r="F26" i="2"/>
  <c r="H26" i="2" s="1"/>
  <c r="F27" i="2"/>
  <c r="H27" i="2" s="1"/>
  <c r="F23" i="2"/>
  <c r="H23" i="2" s="1"/>
  <c r="F28" i="2"/>
  <c r="H28" i="2" s="1"/>
  <c r="F52" i="2"/>
  <c r="H52" i="2" s="1"/>
  <c r="D38" i="1"/>
  <c r="G38" i="1" s="1"/>
  <c r="G50" i="1"/>
  <c r="I50" i="1" s="1"/>
  <c r="G52" i="1"/>
  <c r="I52" i="1" s="1"/>
  <c r="G51" i="1"/>
  <c r="I51" i="1" s="1"/>
  <c r="G53" i="1"/>
  <c r="I53" i="1" s="1"/>
  <c r="G49" i="1"/>
  <c r="I49" i="1" s="1"/>
  <c r="G48" i="1"/>
  <c r="I48" i="1" s="1"/>
  <c r="G47" i="1"/>
  <c r="I47" i="1" s="1"/>
  <c r="G7" i="1"/>
  <c r="C10" i="1"/>
  <c r="B10" i="1"/>
  <c r="D12" i="1"/>
  <c r="G13" i="1"/>
  <c r="D11" i="1"/>
  <c r="D8" i="1"/>
  <c r="I8" i="1" l="1"/>
  <c r="G11" i="1"/>
  <c r="I11" i="1"/>
  <c r="I37" i="1"/>
  <c r="G12" i="1"/>
  <c r="I12" i="1"/>
  <c r="I38" i="1"/>
  <c r="D9" i="1"/>
  <c r="G9" i="1" s="1"/>
  <c r="D10" i="1"/>
  <c r="G10" i="1" s="1"/>
  <c r="I10" i="1" l="1"/>
  <c r="I9" i="1"/>
</calcChain>
</file>

<file path=xl/sharedStrings.xml><?xml version="1.0" encoding="utf-8"?>
<sst xmlns="http://schemas.openxmlformats.org/spreadsheetml/2006/main" count="189" uniqueCount="33">
  <si>
    <t>D (mm)</t>
  </si>
  <si>
    <t>e (mm)</t>
  </si>
  <si>
    <t>Io (mm^4)</t>
  </si>
  <si>
    <t>Io recherché</t>
  </si>
  <si>
    <t>Flèche max</t>
  </si>
  <si>
    <t>N</t>
  </si>
  <si>
    <t>Unités</t>
  </si>
  <si>
    <t>mm</t>
  </si>
  <si>
    <t>E</t>
  </si>
  <si>
    <t>Mpa</t>
  </si>
  <si>
    <t>Nmm</t>
  </si>
  <si>
    <t>B (mm)</t>
  </si>
  <si>
    <t>H(mm)</t>
  </si>
  <si>
    <t>Force</t>
  </si>
  <si>
    <t>Longueur membrure</t>
  </si>
  <si>
    <t>Bogie Flexion</t>
  </si>
  <si>
    <t>G</t>
  </si>
  <si>
    <t>MPa</t>
  </si>
  <si>
    <t>Torque</t>
  </si>
  <si>
    <t>Rotation max</t>
  </si>
  <si>
    <t>Bogie Torsion</t>
  </si>
  <si>
    <t>deg</t>
  </si>
  <si>
    <t>Déplacement au sol</t>
  </si>
  <si>
    <t>Flèche</t>
  </si>
  <si>
    <t>Rocker Flexion</t>
  </si>
  <si>
    <t>Rocker Torsion</t>
  </si>
  <si>
    <t>h</t>
  </si>
  <si>
    <t>J (mm^4)</t>
  </si>
  <si>
    <t>Contrainte max à 3000 N (Mpa)</t>
  </si>
  <si>
    <t>Fmax</t>
  </si>
  <si>
    <t>Déplacement au sol (mm)</t>
  </si>
  <si>
    <t>Cisaillement max 3000 N (Mpa)</t>
  </si>
  <si>
    <t>Spécifications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</si>
</sst>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164" fontId="0" fillId="0" borderId="0" xfId="0" applyNumberFormat="1" applyAlignment="1">
      <alignment horizontal="left" indent="2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3" borderId="0" xfId="0" applyFon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548641</xdr:colOff>
      <xdr:row>13</xdr:row>
      <xdr:rowOff>28575</xdr:rowOff>
    </xdr:from>
    <xdr:to>
      <xdr:col>12</xdr:col>
      <xdr:colOff>142875</xdr:colOff>
      <xdr:row>24</xdr:row>
      <xdr:rowOff>177165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15D3880-29C4-493E-9206-8C9BD8B33F38}"/>
            </a:ext>
          </a:extLst>
        </xdr:cNvPr>
        <xdr:cNvSpPr txBox="1"/>
      </xdr:nvSpPr>
      <xdr:spPr>
        <a:xfrm>
          <a:off x="9083041" y="2381250"/>
          <a:ext cx="3185159" cy="213931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Je cherche</a:t>
          </a:r>
          <a:r>
            <a:rPr lang="fr-CA" sz="1100" baseline="0"/>
            <a:t> a </a:t>
          </a:r>
          <a:r>
            <a:rPr lang="fr-CA" sz="1100"/>
            <a:t>bouger de moins de 0,5 mm avec les membrures. Je dois alors avoir</a:t>
          </a:r>
          <a:r>
            <a:rPr lang="fr-CA" sz="1100" baseline="0"/>
            <a:t> un tube d'au moins 2 pouces pour le rocker et 1 3/4 pouces pour le bogie. </a:t>
          </a:r>
        </a:p>
        <a:p>
          <a:endParaRPr lang="fr-CA" sz="1100" baseline="0"/>
        </a:p>
        <a:p>
          <a:r>
            <a:rPr lang="fr-CA" sz="1100" baseline="0"/>
            <a:t>Je choisis de prendre 2'' pour les deux pour pouvoir utiliser les joints de la V1.</a:t>
          </a:r>
          <a:endParaRPr lang="fr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3</xdr:row>
      <xdr:rowOff>38100</xdr:rowOff>
    </xdr:from>
    <xdr:to>
      <xdr:col>9</xdr:col>
      <xdr:colOff>2072640</xdr:colOff>
      <xdr:row>15</xdr:row>
      <xdr:rowOff>19050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27376A2C-18B9-4485-A717-3F5A7911FE58}"/>
            </a:ext>
          </a:extLst>
        </xdr:cNvPr>
        <xdr:cNvSpPr txBox="1"/>
      </xdr:nvSpPr>
      <xdr:spPr>
        <a:xfrm>
          <a:off x="8743950" y="581025"/>
          <a:ext cx="3463290" cy="2152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Je cherche</a:t>
          </a:r>
          <a:r>
            <a:rPr lang="fr-CA" sz="1100" baseline="0"/>
            <a:t> a </a:t>
          </a:r>
          <a:r>
            <a:rPr lang="fr-CA" sz="1100"/>
            <a:t>bouger de moins de 0,4 mm avec les membrures. Je dois alors avoir</a:t>
          </a:r>
          <a:r>
            <a:rPr lang="fr-CA" sz="1100" baseline="0"/>
            <a:t> un tube d'au moins 2 pouces pour le rocker et 1 1/2 pouces pour le bogie. </a:t>
          </a:r>
          <a:endParaRPr lang="fr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C8DB-88FE-4D95-97DF-BDCE62EB50B3}">
  <dimension ref="A3:M53"/>
  <sheetViews>
    <sheetView tabSelected="1" workbookViewId="0">
      <selection activeCell="F49" sqref="F49"/>
    </sheetView>
  </sheetViews>
  <sheetFormatPr baseColWidth="10" defaultRowHeight="14.4" x14ac:dyDescent="0.3"/>
  <cols>
    <col min="4" max="4" width="16.44140625" customWidth="1"/>
    <col min="9" max="9" width="27.33203125" customWidth="1"/>
    <col min="10" max="10" width="19.44140625" customWidth="1"/>
    <col min="11" max="11" width="18.77734375" customWidth="1"/>
    <col min="12" max="12" width="14.109375" customWidth="1"/>
  </cols>
  <sheetData>
    <row r="3" spans="1:13" ht="15" thickBot="1" x14ac:dyDescent="0.35">
      <c r="A3" s="12" t="s">
        <v>24</v>
      </c>
    </row>
    <row r="4" spans="1:13" ht="15" thickBot="1" x14ac:dyDescent="0.35">
      <c r="K4" s="14" t="s">
        <v>32</v>
      </c>
      <c r="L4" s="15"/>
      <c r="M4" s="16"/>
    </row>
    <row r="5" spans="1:13" x14ac:dyDescent="0.3">
      <c r="A5" t="s">
        <v>1</v>
      </c>
      <c r="B5" t="s">
        <v>11</v>
      </c>
      <c r="C5" t="s">
        <v>12</v>
      </c>
      <c r="D5" t="s">
        <v>2</v>
      </c>
      <c r="E5" t="s">
        <v>3</v>
      </c>
      <c r="G5" t="s">
        <v>4</v>
      </c>
      <c r="I5" t="s">
        <v>28</v>
      </c>
      <c r="M5" t="s">
        <v>6</v>
      </c>
    </row>
    <row r="6" spans="1:13" x14ac:dyDescent="0.3">
      <c r="A6">
        <v>3.1749999999999998</v>
      </c>
      <c r="B6">
        <f>3*25.4</f>
        <v>76.199999999999989</v>
      </c>
      <c r="C6">
        <f>3*25.4</f>
        <v>76.199999999999989</v>
      </c>
      <c r="D6" s="7">
        <f t="shared" ref="D6:D11" si="0">(B6*C6^3)/12-((B6-2*A6)*(C6-2*A6)^3)/12</f>
        <v>825823.74317447864</v>
      </c>
      <c r="E6">
        <v>92753</v>
      </c>
      <c r="F6" s="2"/>
      <c r="G6" s="5">
        <f t="shared" ref="G6:G13" si="1">($L$6*$L$7^3)/$L$8/3/D6</f>
        <v>3.0121988020021216E-2</v>
      </c>
      <c r="H6" t="s">
        <v>7</v>
      </c>
      <c r="I6" s="6">
        <f t="shared" ref="I6:I12" si="2">$L$12*$L$7*(C6/2)/D6</f>
        <v>44.982358895621545</v>
      </c>
      <c r="J6" s="6"/>
      <c r="K6" t="s">
        <v>13</v>
      </c>
      <c r="L6">
        <v>150</v>
      </c>
      <c r="M6" t="s">
        <v>5</v>
      </c>
    </row>
    <row r="7" spans="1:13" x14ac:dyDescent="0.3">
      <c r="A7">
        <v>3.1749999999999998</v>
      </c>
      <c r="B7">
        <f>2.5*25.4</f>
        <v>63.5</v>
      </c>
      <c r="C7">
        <f>2.5*25.4</f>
        <v>63.5</v>
      </c>
      <c r="D7" s="7">
        <f t="shared" si="0"/>
        <v>465956.98979114578</v>
      </c>
      <c r="E7">
        <v>92753</v>
      </c>
      <c r="F7" s="2"/>
      <c r="G7" s="5">
        <f t="shared" si="1"/>
        <v>5.3385727531849149E-2</v>
      </c>
      <c r="H7" t="s">
        <v>7</v>
      </c>
      <c r="I7" s="6">
        <f t="shared" si="2"/>
        <v>66.435852832415733</v>
      </c>
      <c r="J7" s="6"/>
      <c r="K7" t="s">
        <v>14</v>
      </c>
      <c r="L7">
        <v>325</v>
      </c>
      <c r="M7" t="s">
        <v>7</v>
      </c>
    </row>
    <row r="8" spans="1:13" x14ac:dyDescent="0.3">
      <c r="A8">
        <v>3.1749999999999998</v>
      </c>
      <c r="B8">
        <v>50.8</v>
      </c>
      <c r="C8">
        <v>50.8</v>
      </c>
      <c r="D8" s="7">
        <f t="shared" si="0"/>
        <v>229658.9408828126</v>
      </c>
      <c r="E8">
        <v>92753</v>
      </c>
      <c r="F8" s="2"/>
      <c r="G8" s="5">
        <f t="shared" si="1"/>
        <v>0.10831475928143311</v>
      </c>
      <c r="H8" t="s">
        <v>7</v>
      </c>
      <c r="I8" s="6">
        <f t="shared" si="2"/>
        <v>107.83381611359414</v>
      </c>
      <c r="J8" s="6"/>
      <c r="K8" t="s">
        <v>8</v>
      </c>
      <c r="L8" s="4">
        <v>69000</v>
      </c>
      <c r="M8" t="s">
        <v>9</v>
      </c>
    </row>
    <row r="9" spans="1:13" x14ac:dyDescent="0.3">
      <c r="A9">
        <v>3.1749999999999998</v>
      </c>
      <c r="B9">
        <f>1.75*25.4</f>
        <v>44.449999999999996</v>
      </c>
      <c r="C9">
        <f>1.75*25.4</f>
        <v>44.449999999999996</v>
      </c>
      <c r="D9" s="7">
        <f>(B9*C9^3)/12-((B9-2*A9)*(C9-2*A9)^3)/12</f>
        <v>149718.6605755208</v>
      </c>
      <c r="E9">
        <v>92753</v>
      </c>
      <c r="F9" s="3"/>
      <c r="G9" s="5">
        <f t="shared" si="1"/>
        <v>0.16614797916925722</v>
      </c>
      <c r="H9" t="s">
        <v>7</v>
      </c>
      <c r="I9" s="6">
        <f t="shared" si="2"/>
        <v>144.73396246468269</v>
      </c>
      <c r="J9" s="6"/>
      <c r="K9" t="s">
        <v>16</v>
      </c>
      <c r="L9" s="4">
        <f>L8/(2*(1+0.3))</f>
        <v>26538.461538461539</v>
      </c>
      <c r="M9" t="s">
        <v>17</v>
      </c>
    </row>
    <row r="10" spans="1:13" x14ac:dyDescent="0.3">
      <c r="A10">
        <v>3.1749999999999998</v>
      </c>
      <c r="B10">
        <f>1.5*25.4</f>
        <v>38.099999999999994</v>
      </c>
      <c r="C10">
        <f>1.5*25.4</f>
        <v>38.099999999999994</v>
      </c>
      <c r="D10" s="7">
        <f>(B10*C10^3)/12-((B10-2*A10)*(C10-2*A10)^3)/12</f>
        <v>90915.132349479158</v>
      </c>
      <c r="E10">
        <v>92753</v>
      </c>
      <c r="F10" s="1"/>
      <c r="G10" s="5">
        <f t="shared" si="1"/>
        <v>0.27361179878096753</v>
      </c>
      <c r="H10" t="s">
        <v>7</v>
      </c>
      <c r="I10" s="6">
        <f t="shared" si="2"/>
        <v>204.29767322564319</v>
      </c>
      <c r="J10" s="6"/>
      <c r="K10" t="s">
        <v>18</v>
      </c>
      <c r="L10" s="4">
        <f>L11*L6</f>
        <v>42750</v>
      </c>
      <c r="M10" t="s">
        <v>10</v>
      </c>
    </row>
    <row r="11" spans="1:13" x14ac:dyDescent="0.3">
      <c r="A11">
        <v>3.1749999999999998</v>
      </c>
      <c r="B11">
        <v>31.75</v>
      </c>
      <c r="C11">
        <v>31.75</v>
      </c>
      <c r="D11" s="7">
        <f t="shared" si="0"/>
        <v>49996.548192187496</v>
      </c>
      <c r="E11">
        <v>92753</v>
      </c>
      <c r="F11" s="1"/>
      <c r="G11" s="5">
        <f t="shared" si="1"/>
        <v>0.49754340645536371</v>
      </c>
      <c r="H11" t="s">
        <v>7</v>
      </c>
      <c r="I11" s="6">
        <f t="shared" si="2"/>
        <v>309.58387248059307</v>
      </c>
      <c r="J11" s="6"/>
      <c r="K11" t="s">
        <v>26</v>
      </c>
      <c r="L11" s="4">
        <v>285</v>
      </c>
      <c r="M11" t="s">
        <v>7</v>
      </c>
    </row>
    <row r="12" spans="1:13" x14ac:dyDescent="0.3">
      <c r="A12">
        <v>3.1749999999999998</v>
      </c>
      <c r="B12">
        <v>28.574999999999999</v>
      </c>
      <c r="C12">
        <v>28.574999999999999</v>
      </c>
      <c r="D12" s="7">
        <f>(B12*C12^3)/12-((B12-2*A12)*(C12-2*A12)^3)/12</f>
        <v>35227.920135416658</v>
      </c>
      <c r="E12">
        <v>92753</v>
      </c>
      <c r="F12" s="1"/>
      <c r="G12" s="5">
        <f t="shared" si="1"/>
        <v>0.70612891146934331</v>
      </c>
      <c r="H12" t="s">
        <v>7</v>
      </c>
      <c r="I12" s="6">
        <f t="shared" si="2"/>
        <v>395.43386173386529</v>
      </c>
      <c r="J12" s="6"/>
      <c r="K12" t="s">
        <v>29</v>
      </c>
      <c r="L12" s="4">
        <v>3000</v>
      </c>
      <c r="M12" t="s">
        <v>5</v>
      </c>
    </row>
    <row r="13" spans="1:13" x14ac:dyDescent="0.3">
      <c r="A13">
        <v>3.1749999999999998</v>
      </c>
      <c r="B13">
        <v>25.4</v>
      </c>
      <c r="C13">
        <v>25.4</v>
      </c>
      <c r="D13" s="7">
        <f>(B13*C13^3)/12-((B13-2*A13)*(C13-2*A13)^3)/12</f>
        <v>23711.10009114584</v>
      </c>
      <c r="E13">
        <v>92753</v>
      </c>
      <c r="F13" s="3"/>
      <c r="G13" s="5">
        <f t="shared" si="1"/>
        <v>1.0491058113258809</v>
      </c>
      <c r="H13" t="s">
        <v>7</v>
      </c>
      <c r="I13" s="6">
        <f>$L$12*$L$7*(C13/2)/D13</f>
        <v>522.22376660726309</v>
      </c>
      <c r="J13" s="6"/>
    </row>
    <row r="17" spans="1:10" x14ac:dyDescent="0.3">
      <c r="A17" s="12" t="s">
        <v>25</v>
      </c>
    </row>
    <row r="19" spans="1:10" x14ac:dyDescent="0.3">
      <c r="A19" t="s">
        <v>1</v>
      </c>
      <c r="B19" t="s">
        <v>11</v>
      </c>
      <c r="C19" t="s">
        <v>12</v>
      </c>
      <c r="D19" t="s">
        <v>27</v>
      </c>
      <c r="E19" t="s">
        <v>3</v>
      </c>
      <c r="G19" t="s">
        <v>19</v>
      </c>
      <c r="I19" t="s">
        <v>30</v>
      </c>
    </row>
    <row r="20" spans="1:10" x14ac:dyDescent="0.3">
      <c r="A20">
        <v>3.1749999999999998</v>
      </c>
      <c r="B20">
        <f>3*25.4</f>
        <v>76.199999999999989</v>
      </c>
      <c r="C20">
        <f>3*25.4</f>
        <v>76.199999999999989</v>
      </c>
      <c r="D20" s="7">
        <f t="shared" ref="D20:D25" si="3">4*(((B20-A20/2)*(C20-A20/2))^2)/(2*(((B20-A20/2)/A20)+(C20-A20/2)/A20))</f>
        <v>1318798.6846944813</v>
      </c>
      <c r="F20" s="2"/>
      <c r="G20" s="5">
        <f t="shared" ref="G20:G26" si="4">57.29577951*($L$10*$L$7)/(D20*$L$9)</f>
        <v>2.2745100721017361E-2</v>
      </c>
      <c r="H20" t="s">
        <v>21</v>
      </c>
      <c r="I20" s="9">
        <f t="shared" ref="I20:I27" si="5">$L$11*TAN(G20/57.29577951)</f>
        <v>0.11313842138892695</v>
      </c>
      <c r="J20" s="9"/>
    </row>
    <row r="21" spans="1:10" x14ac:dyDescent="0.3">
      <c r="A21">
        <v>3.1749999999999998</v>
      </c>
      <c r="B21">
        <f>2.5*25.4</f>
        <v>63.5</v>
      </c>
      <c r="C21">
        <f>2.5*25.4</f>
        <v>63.5</v>
      </c>
      <c r="D21" s="7">
        <f t="shared" si="3"/>
        <v>753492.18552143569</v>
      </c>
      <c r="F21" s="2"/>
      <c r="G21" s="5">
        <f t="shared" si="4"/>
        <v>3.9809581957858074E-2</v>
      </c>
      <c r="H21" t="s">
        <v>21</v>
      </c>
      <c r="I21" s="9">
        <f t="shared" si="5"/>
        <v>0.19802039139303804</v>
      </c>
      <c r="J21" s="9"/>
    </row>
    <row r="22" spans="1:10" x14ac:dyDescent="0.3">
      <c r="A22">
        <v>3.1749999999999998</v>
      </c>
      <c r="B22">
        <v>50.8</v>
      </c>
      <c r="C22">
        <v>50.8</v>
      </c>
      <c r="D22" s="7">
        <f t="shared" si="3"/>
        <v>378416.45507963869</v>
      </c>
      <c r="F22" s="2"/>
      <c r="G22" s="5">
        <f>57.29577951*($L$10*$L$7)/(D22*$L$9)</f>
        <v>7.9267718175226862E-2</v>
      </c>
      <c r="H22" t="s">
        <v>21</v>
      </c>
      <c r="I22" s="9">
        <f>$L$11*TAN(G22/57.29577951)</f>
        <v>0.39429281330294125</v>
      </c>
      <c r="J22" s="9"/>
    </row>
    <row r="23" spans="1:10" x14ac:dyDescent="0.3">
      <c r="A23">
        <v>3.1749999999999998</v>
      </c>
      <c r="B23">
        <f>1.75*25.4</f>
        <v>44.449999999999996</v>
      </c>
      <c r="C23">
        <f>1.75*25.4</f>
        <v>44.449999999999996</v>
      </c>
      <c r="D23" s="7">
        <f t="shared" si="3"/>
        <v>250020.84808608392</v>
      </c>
      <c r="F23" s="1"/>
      <c r="G23" s="5">
        <f t="shared" si="4"/>
        <v>0.11997483067409359</v>
      </c>
      <c r="H23" t="s">
        <v>21</v>
      </c>
      <c r="I23" s="9">
        <f t="shared" si="5"/>
        <v>0.59677827946774586</v>
      </c>
      <c r="J23" s="9"/>
    </row>
    <row r="24" spans="1:10" x14ac:dyDescent="0.3">
      <c r="A24">
        <v>3.1749999999999998</v>
      </c>
      <c r="B24">
        <f>1.5*25.4</f>
        <v>38.099999999999994</v>
      </c>
      <c r="C24">
        <f>1.5*25.4</f>
        <v>38.099999999999994</v>
      </c>
      <c r="D24" s="7">
        <f t="shared" si="3"/>
        <v>154549.79721909171</v>
      </c>
      <c r="F24" s="1"/>
      <c r="G24" s="5">
        <f>57.29577951*($L$10*$L$7)/(D24*$L$9)</f>
        <v>0.1940876627071739</v>
      </c>
      <c r="H24" t="s">
        <v>21</v>
      </c>
      <c r="I24" s="9">
        <f t="shared" si="5"/>
        <v>0.96543228706142659</v>
      </c>
      <c r="J24" s="9"/>
    </row>
    <row r="25" spans="1:10" x14ac:dyDescent="0.3">
      <c r="A25">
        <v>3.1749999999999998</v>
      </c>
      <c r="B25">
        <v>31.75</v>
      </c>
      <c r="C25">
        <v>31.75</v>
      </c>
      <c r="D25" s="7">
        <f t="shared" si="3"/>
        <v>87125.590459912099</v>
      </c>
      <c r="F25" s="1"/>
      <c r="G25" s="5">
        <f t="shared" si="4"/>
        <v>0.34428700862489925</v>
      </c>
      <c r="H25" t="s">
        <v>21</v>
      </c>
      <c r="I25" s="9">
        <f t="shared" si="5"/>
        <v>1.7125690458890213</v>
      </c>
      <c r="J25" s="9"/>
    </row>
    <row r="26" spans="1:10" x14ac:dyDescent="0.3">
      <c r="A26">
        <v>3.1749999999999998</v>
      </c>
      <c r="B26">
        <v>28.574999999999999</v>
      </c>
      <c r="C26">
        <v>28.574999999999999</v>
      </c>
      <c r="D26" s="7">
        <f>4*(((B26-A26/2)*(C26-A26/2))^2)/(2*(((B26-A26/2)/A26)+(C26-A26/2)/A26))</f>
        <v>62406.768614892586</v>
      </c>
      <c r="F26" s="1"/>
      <c r="G26" s="5">
        <f t="shared" si="4"/>
        <v>0.48065633872545965</v>
      </c>
      <c r="H26" t="s">
        <v>21</v>
      </c>
      <c r="I26" s="9">
        <f t="shared" si="5"/>
        <v>2.3909312575691581</v>
      </c>
      <c r="J26" s="9"/>
    </row>
    <row r="27" spans="1:10" x14ac:dyDescent="0.3">
      <c r="A27">
        <v>3.1749999999999998</v>
      </c>
      <c r="B27">
        <v>25.4</v>
      </c>
      <c r="C27">
        <v>25.4</v>
      </c>
      <c r="D27" s="7">
        <f>4*(((B27-A27/2)*(C27-A27/2))^2)/(2*(((B27-A27/2)/A27)+(C27-A27/2)/A27))</f>
        <v>42870.515789794925</v>
      </c>
      <c r="F27" s="3"/>
      <c r="G27" s="5">
        <f>57.29577951*($L$10*$L$7)/(D27*$L$9)</f>
        <v>0.69969321249131367</v>
      </c>
      <c r="H27" t="s">
        <v>21</v>
      </c>
      <c r="I27" s="9">
        <f t="shared" si="5"/>
        <v>3.4805788623618206</v>
      </c>
      <c r="J27" s="9"/>
    </row>
    <row r="28" spans="1:10" x14ac:dyDescent="0.3">
      <c r="D28" s="10"/>
      <c r="G28" s="5"/>
      <c r="I28" s="9"/>
      <c r="J28" s="9"/>
    </row>
    <row r="31" spans="1:10" ht="21" x14ac:dyDescent="0.4">
      <c r="A31" s="11" t="s">
        <v>15</v>
      </c>
    </row>
    <row r="33" spans="1:13" x14ac:dyDescent="0.3">
      <c r="A33" t="s">
        <v>1</v>
      </c>
      <c r="B33" t="s">
        <v>11</v>
      </c>
      <c r="C33" t="s">
        <v>12</v>
      </c>
      <c r="D33" t="s">
        <v>2</v>
      </c>
      <c r="E33" t="s">
        <v>3</v>
      </c>
      <c r="G33" t="s">
        <v>23</v>
      </c>
      <c r="I33" t="s">
        <v>28</v>
      </c>
      <c r="M33" t="s">
        <v>6</v>
      </c>
    </row>
    <row r="34" spans="1:13" x14ac:dyDescent="0.3">
      <c r="A34">
        <v>3.1749999999999998</v>
      </c>
      <c r="B34">
        <f>3*25.4</f>
        <v>76.199999999999989</v>
      </c>
      <c r="C34">
        <f>3*25.4</f>
        <v>76.199999999999989</v>
      </c>
      <c r="D34" s="7">
        <f t="shared" ref="D34:D36" si="6">(B34*C34^3)/12-((B34-2*A34)*(C34-2*A34)^3)/12</f>
        <v>825823.74317447864</v>
      </c>
      <c r="E34">
        <v>92753</v>
      </c>
      <c r="F34" s="2"/>
      <c r="G34" s="5">
        <f>($L$6*$L$7^3)/$L$8/3/D34</f>
        <v>3.0121988020021216E-2</v>
      </c>
      <c r="H34" t="s">
        <v>7</v>
      </c>
      <c r="I34" s="6">
        <f t="shared" ref="I34:I40" si="7">$L$39*$L$35*(C34/2)/D34</f>
        <v>31.14163308158415</v>
      </c>
      <c r="J34" s="6"/>
      <c r="K34" t="s">
        <v>13</v>
      </c>
      <c r="L34">
        <v>150</v>
      </c>
      <c r="M34" t="s">
        <v>5</v>
      </c>
    </row>
    <row r="35" spans="1:13" x14ac:dyDescent="0.3">
      <c r="A35">
        <v>3.1749999999999998</v>
      </c>
      <c r="B35">
        <f>2.5*25.4</f>
        <v>63.5</v>
      </c>
      <c r="C35">
        <f>2.5*25.4</f>
        <v>63.5</v>
      </c>
      <c r="D35" s="7">
        <f t="shared" si="6"/>
        <v>465956.98979114578</v>
      </c>
      <c r="E35">
        <v>92753</v>
      </c>
      <c r="F35" s="2"/>
      <c r="G35" s="5">
        <f>($L$6*$L$7^3)/$L$8/3/D35</f>
        <v>5.3385727531849149E-2</v>
      </c>
      <c r="H35" t="s">
        <v>7</v>
      </c>
      <c r="I35" s="6">
        <f t="shared" si="7"/>
        <v>45.994051960903199</v>
      </c>
      <c r="J35" s="6"/>
      <c r="K35" t="s">
        <v>14</v>
      </c>
      <c r="L35">
        <v>225</v>
      </c>
      <c r="M35" t="s">
        <v>7</v>
      </c>
    </row>
    <row r="36" spans="1:13" x14ac:dyDescent="0.3">
      <c r="A36">
        <v>3.1749999999999998</v>
      </c>
      <c r="B36">
        <v>50.8</v>
      </c>
      <c r="C36">
        <v>50.8</v>
      </c>
      <c r="D36" s="7">
        <f t="shared" si="6"/>
        <v>229658.9408828126</v>
      </c>
      <c r="E36">
        <v>92753</v>
      </c>
      <c r="F36" s="2"/>
      <c r="G36" s="5">
        <f t="shared" ref="G36:G40" si="8">($L$34*$L$35^3)/$L$36/3/D36</f>
        <v>3.5940582392428193E-2</v>
      </c>
      <c r="H36" t="s">
        <v>7</v>
      </c>
      <c r="I36" s="6">
        <f t="shared" si="7"/>
        <v>74.654180386334403</v>
      </c>
      <c r="J36" s="6"/>
      <c r="K36" t="s">
        <v>8</v>
      </c>
      <c r="L36" s="4">
        <v>69000</v>
      </c>
      <c r="M36" t="s">
        <v>9</v>
      </c>
    </row>
    <row r="37" spans="1:13" x14ac:dyDescent="0.3">
      <c r="A37">
        <v>3.1749999999999998</v>
      </c>
      <c r="B37">
        <f>1.75*25.4</f>
        <v>44.449999999999996</v>
      </c>
      <c r="C37">
        <f>1.75*25.4</f>
        <v>44.449999999999996</v>
      </c>
      <c r="D37" s="7">
        <f>(B37*C37^3)/12-((B37-2*A37)*(C37-2*A37)^3)/12</f>
        <v>149718.6605755208</v>
      </c>
      <c r="E37">
        <v>92753</v>
      </c>
      <c r="F37" s="2"/>
      <c r="G37" s="5">
        <f t="shared" si="8"/>
        <v>5.5130576611009799E-2</v>
      </c>
      <c r="H37" t="s">
        <v>7</v>
      </c>
      <c r="I37" s="6">
        <f t="shared" si="7"/>
        <v>100.20043555247264</v>
      </c>
      <c r="J37" s="6"/>
      <c r="K37" t="s">
        <v>16</v>
      </c>
      <c r="L37" s="4">
        <v>26000</v>
      </c>
      <c r="M37" t="s">
        <v>17</v>
      </c>
    </row>
    <row r="38" spans="1:13" x14ac:dyDescent="0.3">
      <c r="A38">
        <v>3.1749999999999998</v>
      </c>
      <c r="B38">
        <f>1.5*25.4</f>
        <v>38.099999999999994</v>
      </c>
      <c r="C38">
        <f>1.5*25.4</f>
        <v>38.099999999999994</v>
      </c>
      <c r="D38" s="7">
        <f>(B38*C38^3)/12-((B38-2*A38)*(C38-2*A38)^3)/12</f>
        <v>90915.132349479158</v>
      </c>
      <c r="E38">
        <v>92753</v>
      </c>
      <c r="F38" s="1"/>
      <c r="G38" s="5">
        <f t="shared" si="8"/>
        <v>9.0788803509934166E-2</v>
      </c>
      <c r="H38" t="s">
        <v>7</v>
      </c>
      <c r="I38" s="6">
        <f t="shared" si="7"/>
        <v>141.43685069467608</v>
      </c>
      <c r="J38" s="6"/>
      <c r="K38" t="s">
        <v>18</v>
      </c>
      <c r="L38" s="4">
        <f>L35*L34</f>
        <v>33750</v>
      </c>
      <c r="M38" t="s">
        <v>10</v>
      </c>
    </row>
    <row r="39" spans="1:13" x14ac:dyDescent="0.3">
      <c r="A39">
        <v>3.1749999999999998</v>
      </c>
      <c r="B39">
        <v>31.75</v>
      </c>
      <c r="C39">
        <v>31.75</v>
      </c>
      <c r="D39" s="7">
        <f t="shared" ref="D39" si="9">(B39*C39^3)/12-((B39-2*A39)*(C39-2*A39)^3)/12</f>
        <v>49996.548192187496</v>
      </c>
      <c r="E39">
        <v>92753</v>
      </c>
      <c r="F39" s="1"/>
      <c r="G39" s="5">
        <f t="shared" si="8"/>
        <v>0.16509291911969057</v>
      </c>
      <c r="H39" t="s">
        <v>7</v>
      </c>
      <c r="I39" s="6">
        <f t="shared" si="7"/>
        <v>214.32729633271828</v>
      </c>
      <c r="J39" s="6"/>
      <c r="K39" t="s">
        <v>29</v>
      </c>
      <c r="L39" s="4">
        <v>3000</v>
      </c>
      <c r="M39" t="s">
        <v>5</v>
      </c>
    </row>
    <row r="40" spans="1:13" x14ac:dyDescent="0.3">
      <c r="A40">
        <v>3.1749999999999998</v>
      </c>
      <c r="B40">
        <v>28.574999999999999</v>
      </c>
      <c r="C40">
        <v>28.574999999999999</v>
      </c>
      <c r="D40" s="7">
        <f>(B40*C40^3)/12-((B40-2*A40)*(C40-2*A40)^3)/12</f>
        <v>35227.920135416658</v>
      </c>
      <c r="E40">
        <v>92753</v>
      </c>
      <c r="F40" s="1"/>
      <c r="G40" s="5">
        <f t="shared" si="8"/>
        <v>0.23430495059679166</v>
      </c>
      <c r="H40" t="s">
        <v>7</v>
      </c>
      <c r="I40" s="6">
        <f t="shared" si="7"/>
        <v>273.76190427729136</v>
      </c>
      <c r="J40" s="6"/>
    </row>
    <row r="41" spans="1:13" x14ac:dyDescent="0.3">
      <c r="A41">
        <v>3.1749999999999998</v>
      </c>
      <c r="B41">
        <v>25.4</v>
      </c>
      <c r="C41">
        <v>25.4</v>
      </c>
      <c r="D41" s="7">
        <f t="shared" ref="D41" si="10">(B41*C41^3)/12-((B41-2*A41)*(C41-2*A41)^3)/12</f>
        <v>23711.10009114584</v>
      </c>
      <c r="E41">
        <v>92753</v>
      </c>
      <c r="F41" s="3"/>
      <c r="G41" s="5">
        <f>($L$34*$L$35^3)/$L$36/3/D41</f>
        <v>0.34811021231523315</v>
      </c>
      <c r="H41" t="s">
        <v>7</v>
      </c>
      <c r="I41" s="6">
        <f>$L$39*$L$35*(C41/2)/D41</f>
        <v>361.53953072810521</v>
      </c>
      <c r="J41" s="6"/>
    </row>
    <row r="43" spans="1:13" ht="21" x14ac:dyDescent="0.4">
      <c r="A43" s="11" t="s">
        <v>20</v>
      </c>
    </row>
    <row r="45" spans="1:13" x14ac:dyDescent="0.3">
      <c r="A45" t="s">
        <v>1</v>
      </c>
      <c r="B45" t="s">
        <v>11</v>
      </c>
      <c r="C45" t="s">
        <v>12</v>
      </c>
      <c r="D45" t="s">
        <v>2</v>
      </c>
      <c r="E45" t="s">
        <v>3</v>
      </c>
      <c r="G45" t="s">
        <v>19</v>
      </c>
      <c r="I45" t="s">
        <v>30</v>
      </c>
    </row>
    <row r="46" spans="1:13" x14ac:dyDescent="0.3">
      <c r="A46">
        <v>3.1749999999999998</v>
      </c>
      <c r="B46">
        <f>3*25.4</f>
        <v>76.199999999999989</v>
      </c>
      <c r="C46">
        <f>3*25.4</f>
        <v>76.199999999999989</v>
      </c>
      <c r="D46" s="7">
        <f t="shared" ref="D46:D52" si="11">4*(((B46-A46/2)*(C46-A46/2))^2)/(2*(((B46-A46/2)/A46)+(C46-A46/2)/A46))</f>
        <v>1318798.6846944813</v>
      </c>
      <c r="F46" s="2"/>
      <c r="G46" s="5">
        <f t="shared" ref="G46:G52" si="12">57.29577951*($L$38*$L$35)/(D46*$L$37)</f>
        <v>1.2688990562266531E-2</v>
      </c>
      <c r="H46" t="s">
        <v>21</v>
      </c>
      <c r="I46" s="9">
        <f t="shared" ref="I46:I52" si="13">$L$35*TAN(G46/57.29577951)</f>
        <v>4.9829550232195728E-2</v>
      </c>
      <c r="J46" s="9"/>
    </row>
    <row r="47" spans="1:13" x14ac:dyDescent="0.3">
      <c r="A47">
        <v>3.1749999999999998</v>
      </c>
      <c r="B47">
        <f>2.5*25.4</f>
        <v>63.5</v>
      </c>
      <c r="C47">
        <f>2.5*25.4</f>
        <v>63.5</v>
      </c>
      <c r="D47" s="7">
        <f t="shared" si="11"/>
        <v>753492.18552143569</v>
      </c>
      <c r="F47" s="2"/>
      <c r="G47" s="5">
        <f t="shared" si="12"/>
        <v>2.220888867219941E-2</v>
      </c>
      <c r="H47" t="s">
        <v>21</v>
      </c>
      <c r="I47" s="9">
        <f t="shared" si="13"/>
        <v>8.7214106243822823E-2</v>
      </c>
      <c r="J47" s="9"/>
    </row>
    <row r="48" spans="1:13" x14ac:dyDescent="0.3">
      <c r="A48">
        <v>3.1749999999999998</v>
      </c>
      <c r="B48">
        <v>50.8</v>
      </c>
      <c r="C48">
        <v>50.8</v>
      </c>
      <c r="D48" s="7">
        <f t="shared" si="11"/>
        <v>378416.45507963869</v>
      </c>
      <c r="F48" s="2"/>
      <c r="G48" s="5">
        <f t="shared" si="12"/>
        <v>4.4221713508985828E-2</v>
      </c>
      <c r="H48" t="s">
        <v>21</v>
      </c>
      <c r="I48" s="9">
        <f t="shared" si="13"/>
        <v>0.17365829735318333</v>
      </c>
      <c r="J48" s="9"/>
    </row>
    <row r="49" spans="1:10" x14ac:dyDescent="0.3">
      <c r="A49">
        <v>3.1749999999999998</v>
      </c>
      <c r="B49">
        <f>1.75*25.4</f>
        <v>44.449999999999996</v>
      </c>
      <c r="C49">
        <f>1.75*25.4</f>
        <v>44.449999999999996</v>
      </c>
      <c r="D49" s="7">
        <f t="shared" si="11"/>
        <v>250020.84808608392</v>
      </c>
      <c r="F49" s="2"/>
      <c r="G49" s="5">
        <f t="shared" si="12"/>
        <v>6.6931314695229255E-2</v>
      </c>
      <c r="H49" t="s">
        <v>21</v>
      </c>
      <c r="I49" s="9">
        <f t="shared" si="13"/>
        <v>0.26283877775002218</v>
      </c>
      <c r="J49" s="9"/>
    </row>
    <row r="50" spans="1:10" x14ac:dyDescent="0.3">
      <c r="A50">
        <v>3.1749999999999998</v>
      </c>
      <c r="B50">
        <f>1.5*25.4</f>
        <v>38.099999999999994</v>
      </c>
      <c r="C50">
        <f>1.5*25.4</f>
        <v>38.099999999999994</v>
      </c>
      <c r="D50" s="7">
        <f t="shared" si="11"/>
        <v>154549.79721909171</v>
      </c>
      <c r="F50" s="1"/>
      <c r="G50" s="5">
        <f t="shared" si="12"/>
        <v>0.10827723080021351</v>
      </c>
      <c r="H50" t="s">
        <v>21</v>
      </c>
      <c r="I50" s="9">
        <f t="shared" si="13"/>
        <v>0.42520419724461705</v>
      </c>
      <c r="J50" s="9"/>
    </row>
    <row r="51" spans="1:10" x14ac:dyDescent="0.3">
      <c r="A51">
        <v>3.1749999999999998</v>
      </c>
      <c r="B51">
        <v>31.75</v>
      </c>
      <c r="C51">
        <v>31.75</v>
      </c>
      <c r="D51" s="7">
        <f t="shared" si="11"/>
        <v>87125.590459912099</v>
      </c>
      <c r="F51" s="1"/>
      <c r="G51" s="5">
        <f t="shared" si="12"/>
        <v>0.19207013663014977</v>
      </c>
      <c r="H51" t="s">
        <v>21</v>
      </c>
      <c r="I51" s="9">
        <f t="shared" si="13"/>
        <v>0.75426048817156854</v>
      </c>
      <c r="J51" s="9"/>
    </row>
    <row r="52" spans="1:10" x14ac:dyDescent="0.3">
      <c r="A52">
        <v>3.1749999999999998</v>
      </c>
      <c r="B52">
        <v>28.574999999999999</v>
      </c>
      <c r="C52">
        <v>28.574999999999999</v>
      </c>
      <c r="D52" s="7">
        <f t="shared" si="11"/>
        <v>62406.768614892586</v>
      </c>
      <c r="F52" s="1"/>
      <c r="G52" s="5">
        <f t="shared" si="12"/>
        <v>0.26814758134463607</v>
      </c>
      <c r="H52" t="s">
        <v>21</v>
      </c>
      <c r="I52" s="9">
        <f t="shared" si="13"/>
        <v>1.0530207776908274</v>
      </c>
      <c r="J52" s="9"/>
    </row>
    <row r="53" spans="1:10" x14ac:dyDescent="0.3">
      <c r="A53">
        <v>3.1749999999999998</v>
      </c>
      <c r="B53">
        <v>25.4</v>
      </c>
      <c r="C53">
        <v>25.4</v>
      </c>
      <c r="D53" s="7">
        <f>4*(((B53-A53/2)*(C53-A53/2))^2)/(2*(((B53-A53/2)/A53)+(C53-A53/2)/A53))</f>
        <v>42870.515789794925</v>
      </c>
      <c r="F53" s="3"/>
      <c r="G53" s="5">
        <f>57.29577951*($L$38*$L$35)/(D53*$L$37)</f>
        <v>0.39034342730257687</v>
      </c>
      <c r="H53" t="s">
        <v>21</v>
      </c>
      <c r="I53" s="9">
        <f>$L$35*TAN(G53/57.29577951)</f>
        <v>1.5328987706038066</v>
      </c>
      <c r="J53" s="9"/>
    </row>
  </sheetData>
  <mergeCells count="1">
    <mergeCell ref="K4:M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3FC3-C619-4E80-8A2F-83C482FFE268}">
  <dimension ref="A3:M53"/>
  <sheetViews>
    <sheetView workbookViewId="0">
      <selection sqref="A1:XFD1"/>
    </sheetView>
  </sheetViews>
  <sheetFormatPr baseColWidth="10" defaultRowHeight="14.4" x14ac:dyDescent="0.3"/>
  <cols>
    <col min="3" max="3" width="16.44140625" customWidth="1"/>
    <col min="8" max="10" width="31.109375" customWidth="1"/>
    <col min="11" max="11" width="28.88671875" customWidth="1"/>
    <col min="12" max="12" width="14.109375" customWidth="1"/>
  </cols>
  <sheetData>
    <row r="3" spans="1:13" x14ac:dyDescent="0.3">
      <c r="A3" t="s">
        <v>24</v>
      </c>
    </row>
    <row r="5" spans="1:13" x14ac:dyDescent="0.3">
      <c r="A5" t="s">
        <v>1</v>
      </c>
      <c r="B5" t="s">
        <v>0</v>
      </c>
      <c r="C5" t="s">
        <v>2</v>
      </c>
      <c r="D5" t="s">
        <v>3</v>
      </c>
      <c r="F5" t="s">
        <v>4</v>
      </c>
      <c r="H5" t="s">
        <v>28</v>
      </c>
      <c r="M5" t="s">
        <v>6</v>
      </c>
    </row>
    <row r="6" spans="1:13" x14ac:dyDescent="0.3">
      <c r="A6">
        <v>3.1749999999999998</v>
      </c>
      <c r="B6">
        <f>3*25.4</f>
        <v>76.199999999999989</v>
      </c>
      <c r="C6" s="7">
        <f t="shared" ref="C6:C12" si="0">3.14159*(B6/2)^3*A6</f>
        <v>551655.76683545299</v>
      </c>
      <c r="D6">
        <v>92753</v>
      </c>
      <c r="E6" s="2"/>
      <c r="F6" s="5">
        <f t="shared" ref="F6:F12" si="1">($L$6*$L$7^3)/$L$8/3/C6</f>
        <v>4.5092346339906088E-2</v>
      </c>
      <c r="G6" t="s">
        <v>7</v>
      </c>
      <c r="H6" s="6">
        <f t="shared" ref="H6:H12" si="2">$L$12*$L$7*(B6/2)/C6</f>
        <v>67.338188474118297</v>
      </c>
      <c r="I6" s="6"/>
      <c r="K6" t="s">
        <v>13</v>
      </c>
      <c r="L6">
        <v>150</v>
      </c>
      <c r="M6" t="s">
        <v>5</v>
      </c>
    </row>
    <row r="7" spans="1:13" x14ac:dyDescent="0.3">
      <c r="A7">
        <v>3.1749999999999998</v>
      </c>
      <c r="B7">
        <f>2.5*25.4</f>
        <v>63.5</v>
      </c>
      <c r="C7" s="7">
        <f t="shared" si="0"/>
        <v>319245.23543718358</v>
      </c>
      <c r="D7">
        <v>92753</v>
      </c>
      <c r="E7" s="2"/>
      <c r="F7" s="5">
        <f t="shared" si="1"/>
        <v>7.7919574475357689E-2</v>
      </c>
      <c r="G7" t="s">
        <v>7</v>
      </c>
      <c r="H7" s="6">
        <f t="shared" si="2"/>
        <v>96.966991402730329</v>
      </c>
      <c r="I7" s="6"/>
      <c r="K7" t="s">
        <v>14</v>
      </c>
      <c r="L7">
        <v>325</v>
      </c>
      <c r="M7" t="s">
        <v>7</v>
      </c>
    </row>
    <row r="8" spans="1:13" x14ac:dyDescent="0.3">
      <c r="A8">
        <v>3.1749999999999998</v>
      </c>
      <c r="B8">
        <v>50.8</v>
      </c>
      <c r="C8" s="7">
        <f t="shared" si="0"/>
        <v>163453.56054383796</v>
      </c>
      <c r="D8">
        <v>92753</v>
      </c>
      <c r="E8" s="13"/>
      <c r="F8" s="5">
        <f t="shared" si="1"/>
        <v>0.15218666889718302</v>
      </c>
      <c r="G8" t="s">
        <v>7</v>
      </c>
      <c r="H8" s="6">
        <f t="shared" si="2"/>
        <v>151.51092406676617</v>
      </c>
      <c r="I8" s="6"/>
      <c r="K8" t="s">
        <v>8</v>
      </c>
      <c r="L8" s="4">
        <v>69000</v>
      </c>
      <c r="M8" t="s">
        <v>9</v>
      </c>
    </row>
    <row r="9" spans="1:13" x14ac:dyDescent="0.3">
      <c r="A9">
        <v>3.1749999999999998</v>
      </c>
      <c r="B9">
        <f>1.75*25.4</f>
        <v>44.449999999999996</v>
      </c>
      <c r="C9" s="7">
        <f t="shared" si="0"/>
        <v>109501.11575495395</v>
      </c>
      <c r="D9">
        <v>92753</v>
      </c>
      <c r="E9" s="1"/>
      <c r="F9" s="5">
        <f t="shared" si="1"/>
        <v>0.2271707710651828</v>
      </c>
      <c r="G9" t="s">
        <v>7</v>
      </c>
      <c r="H9" s="6">
        <f t="shared" si="2"/>
        <v>197.89181918924558</v>
      </c>
      <c r="I9" s="6"/>
      <c r="K9" t="s">
        <v>16</v>
      </c>
      <c r="L9" s="4">
        <v>26000</v>
      </c>
      <c r="M9" t="s">
        <v>17</v>
      </c>
    </row>
    <row r="10" spans="1:13" x14ac:dyDescent="0.3">
      <c r="A10">
        <v>3.1749999999999998</v>
      </c>
      <c r="B10">
        <f>1.5*25.4</f>
        <v>38.099999999999994</v>
      </c>
      <c r="C10" s="7">
        <f t="shared" si="0"/>
        <v>68956.970854431624</v>
      </c>
      <c r="D10">
        <v>92753</v>
      </c>
      <c r="E10" s="1"/>
      <c r="F10" s="5">
        <f t="shared" si="1"/>
        <v>0.3607387707192487</v>
      </c>
      <c r="G10" t="s">
        <v>7</v>
      </c>
      <c r="H10" s="6">
        <f t="shared" si="2"/>
        <v>269.35275389647319</v>
      </c>
      <c r="I10" s="6"/>
      <c r="K10" t="s">
        <v>18</v>
      </c>
      <c r="L10" s="4">
        <f>L11*L6</f>
        <v>42750</v>
      </c>
      <c r="M10" t="s">
        <v>10</v>
      </c>
    </row>
    <row r="11" spans="1:13" x14ac:dyDescent="0.3">
      <c r="A11">
        <v>3.1749999999999998</v>
      </c>
      <c r="B11">
        <v>31.75</v>
      </c>
      <c r="C11" s="7">
        <f t="shared" si="0"/>
        <v>39905.654429647948</v>
      </c>
      <c r="D11">
        <v>92753</v>
      </c>
      <c r="E11" s="1"/>
      <c r="F11" s="5">
        <f t="shared" si="1"/>
        <v>0.62335659580286151</v>
      </c>
      <c r="G11" t="s">
        <v>7</v>
      </c>
      <c r="H11" s="6">
        <f t="shared" si="2"/>
        <v>387.86796561092132</v>
      </c>
      <c r="I11" s="6"/>
      <c r="J11" s="8"/>
      <c r="K11" t="s">
        <v>26</v>
      </c>
      <c r="L11" s="4">
        <v>285</v>
      </c>
      <c r="M11" t="s">
        <v>7</v>
      </c>
    </row>
    <row r="12" spans="1:13" x14ac:dyDescent="0.3">
      <c r="A12">
        <v>3.1749999999999998</v>
      </c>
      <c r="B12">
        <v>28.574999999999999</v>
      </c>
      <c r="C12" s="7">
        <f t="shared" si="0"/>
        <v>29091.222079213352</v>
      </c>
      <c r="D12">
        <v>92753</v>
      </c>
      <c r="E12" s="1"/>
      <c r="F12" s="5">
        <f t="shared" si="1"/>
        <v>0.85508449355673732</v>
      </c>
      <c r="G12" t="s">
        <v>7</v>
      </c>
      <c r="H12" s="6">
        <f t="shared" si="2"/>
        <v>478.84934026039673</v>
      </c>
      <c r="I12" s="6"/>
      <c r="J12" s="8"/>
      <c r="K12" t="s">
        <v>29</v>
      </c>
      <c r="L12" s="4">
        <v>3000</v>
      </c>
      <c r="M12" t="s">
        <v>5</v>
      </c>
    </row>
    <row r="13" spans="1:13" x14ac:dyDescent="0.3">
      <c r="A13">
        <v>3.1749999999999998</v>
      </c>
      <c r="B13">
        <v>25.4</v>
      </c>
      <c r="C13" s="7">
        <f>3.14159*(B13/2)^3*A13</f>
        <v>20431.695067979745</v>
      </c>
      <c r="D13">
        <v>92753</v>
      </c>
      <c r="E13" s="3"/>
      <c r="F13" s="5">
        <f>($L$6*$L$7^3)/$L$8/3/C13</f>
        <v>1.2174933511774642</v>
      </c>
      <c r="G13" t="s">
        <v>7</v>
      </c>
      <c r="H13" s="6">
        <f>$L$12*$L$7*(B13/2)/C13</f>
        <v>606.04369626706466</v>
      </c>
      <c r="I13" s="6"/>
      <c r="J13" s="8"/>
    </row>
    <row r="17" spans="1:9" x14ac:dyDescent="0.3">
      <c r="A17" t="s">
        <v>25</v>
      </c>
    </row>
    <row r="19" spans="1:9" x14ac:dyDescent="0.3">
      <c r="A19" t="s">
        <v>1</v>
      </c>
      <c r="B19" t="s">
        <v>0</v>
      </c>
      <c r="C19" t="s">
        <v>27</v>
      </c>
      <c r="D19" t="s">
        <v>3</v>
      </c>
      <c r="F19" t="s">
        <v>19</v>
      </c>
      <c r="H19" t="s">
        <v>22</v>
      </c>
      <c r="I19" t="s">
        <v>31</v>
      </c>
    </row>
    <row r="20" spans="1:9" x14ac:dyDescent="0.3">
      <c r="A20">
        <v>3.1749999999999998</v>
      </c>
      <c r="B20">
        <f>3*25.4</f>
        <v>76.199999999999989</v>
      </c>
      <c r="C20" s="7">
        <f t="shared" ref="C20:C26" si="3">3.14159*(B20^4-(B20-2*A20))/32</f>
        <v>3309927.7435107958</v>
      </c>
      <c r="E20" s="2"/>
      <c r="F20" s="5">
        <f t="shared" ref="F20:F26" si="4">57.29577951*($L$10*$L$7)/(C20*$L$9)</f>
        <v>9.2501814384566457E-3</v>
      </c>
      <c r="G20" t="s">
        <v>21</v>
      </c>
      <c r="H20" s="9">
        <f>$L$11*TAN(F20/57.29577951)</f>
        <v>4.6012145317002963E-2</v>
      </c>
      <c r="I20" s="9">
        <f>$L$10*B20/2/C20</f>
        <v>0.49208778143065446</v>
      </c>
    </row>
    <row r="21" spans="1:9" x14ac:dyDescent="0.3">
      <c r="A21">
        <v>3.1749999999999998</v>
      </c>
      <c r="B21">
        <f>2.5*25.4</f>
        <v>63.5</v>
      </c>
      <c r="C21" s="7">
        <f t="shared" si="3"/>
        <v>1596220.5665025273</v>
      </c>
      <c r="E21" s="2"/>
      <c r="F21" s="5">
        <f t="shared" si="4"/>
        <v>1.9181203912653492E-2</v>
      </c>
      <c r="G21" t="s">
        <v>21</v>
      </c>
      <c r="H21" s="9">
        <f>$L$11*TAN(F21/57.29577951)</f>
        <v>9.5410924959590526E-2</v>
      </c>
      <c r="I21" s="9">
        <f t="shared" ref="I21:I26" si="5">$L$10*B21/2/C21</f>
        <v>0.85032891348718942</v>
      </c>
    </row>
    <row r="22" spans="1:9" x14ac:dyDescent="0.3">
      <c r="A22">
        <v>3.1749999999999998</v>
      </c>
      <c r="B22">
        <v>50.8</v>
      </c>
      <c r="C22" s="7">
        <f t="shared" si="3"/>
        <v>653809.8783104925</v>
      </c>
      <c r="E22" s="2"/>
      <c r="F22" s="5">
        <f>57.29577951*($L$10*$L$7)/(C22*$L$9)</f>
        <v>4.6829259072644534E-2</v>
      </c>
      <c r="G22" t="s">
        <v>21</v>
      </c>
      <c r="H22" s="9">
        <f>$L$11*TAN(F22/57.29577951)</f>
        <v>0.23293760765132435</v>
      </c>
      <c r="I22" s="9">
        <f t="shared" si="5"/>
        <v>1.6608039064902791</v>
      </c>
    </row>
    <row r="23" spans="1:9" x14ac:dyDescent="0.3">
      <c r="A23">
        <v>3.1749999999999998</v>
      </c>
      <c r="B23">
        <f>1.75*25.4</f>
        <v>44.449999999999996</v>
      </c>
      <c r="C23" s="7">
        <f t="shared" si="3"/>
        <v>383250.16468674492</v>
      </c>
      <c r="E23" s="1"/>
      <c r="F23" s="5">
        <f t="shared" si="4"/>
        <v>7.9888895026781925E-2</v>
      </c>
      <c r="G23" t="s">
        <v>21</v>
      </c>
      <c r="H23" s="9">
        <f t="shared" ref="H23:H26" si="6">$L$11*TAN(F23/57.29577951)</f>
        <v>0.39738266993322091</v>
      </c>
      <c r="I23" s="9">
        <f t="shared" si="5"/>
        <v>2.4791085237408659</v>
      </c>
    </row>
    <row r="24" spans="1:9" x14ac:dyDescent="0.3">
      <c r="A24">
        <v>3.1749999999999998</v>
      </c>
      <c r="B24">
        <f>1.5*25.4</f>
        <v>38.099999999999994</v>
      </c>
      <c r="C24" s="7">
        <f t="shared" si="3"/>
        <v>206867.79551696675</v>
      </c>
      <c r="E24" s="1"/>
      <c r="F24" s="5">
        <f>57.29577951*($L$10*$L$7)/(C24*$L$9)</f>
        <v>0.1480048264600233</v>
      </c>
      <c r="G24" t="s">
        <v>21</v>
      </c>
      <c r="H24" s="9">
        <f>$L$11*TAN(F24/57.29577951)</f>
        <v>0.73620552376415915</v>
      </c>
      <c r="I24" s="9">
        <f t="shared" si="5"/>
        <v>3.9367534128008144</v>
      </c>
    </row>
    <row r="25" spans="1:9" x14ac:dyDescent="0.3">
      <c r="A25">
        <v>3.1749999999999998</v>
      </c>
      <c r="B25">
        <v>31.75</v>
      </c>
      <c r="C25" s="7">
        <f t="shared" si="3"/>
        <v>99761.642437057366</v>
      </c>
      <c r="E25" s="1"/>
      <c r="F25" s="5">
        <f t="shared" si="4"/>
        <v>0.30690585507324331</v>
      </c>
      <c r="G25" t="s">
        <v>21</v>
      </c>
      <c r="H25" s="9">
        <f t="shared" si="6"/>
        <v>1.5266221353002445</v>
      </c>
      <c r="I25" s="9">
        <f t="shared" si="5"/>
        <v>6.8027774345052983</v>
      </c>
    </row>
    <row r="26" spans="1:9" x14ac:dyDescent="0.3">
      <c r="A26">
        <v>3.1749999999999998</v>
      </c>
      <c r="B26">
        <v>28.574999999999999</v>
      </c>
      <c r="C26" s="7">
        <f t="shared" si="3"/>
        <v>65453.067745800356</v>
      </c>
      <c r="E26" s="1"/>
      <c r="F26" s="5">
        <f t="shared" si="4"/>
        <v>0.46777688548632995</v>
      </c>
      <c r="G26" t="s">
        <v>21</v>
      </c>
      <c r="H26" s="9">
        <f t="shared" si="6"/>
        <v>2.3268620419854162</v>
      </c>
      <c r="I26" s="9">
        <f t="shared" si="5"/>
        <v>9.3317341117168642</v>
      </c>
    </row>
    <row r="27" spans="1:9" x14ac:dyDescent="0.3">
      <c r="A27">
        <v>3.1749999999999998</v>
      </c>
      <c r="B27">
        <v>25.4</v>
      </c>
      <c r="C27" s="7">
        <f>3.14159*(B27^4-(B27-2*A27))/32</f>
        <v>40861.51990816262</v>
      </c>
      <c r="E27" s="3"/>
      <c r="F27" s="5">
        <f>57.29577951*($L$10*$L$7)/(C27*$L$9)</f>
        <v>0.74929743789437497</v>
      </c>
      <c r="G27" t="s">
        <v>21</v>
      </c>
      <c r="H27" s="9">
        <f>$L$11*TAN(F27/57.29577951)</f>
        <v>3.7273590948139521</v>
      </c>
      <c r="I27" s="9">
        <f>$L$10*B27/2/C27</f>
        <v>13.286950686617599</v>
      </c>
    </row>
    <row r="28" spans="1:9" x14ac:dyDescent="0.3">
      <c r="C28" s="10"/>
      <c r="F28" s="5" t="e">
        <f>57.29577951*($L$10*$L$7)/(C28*$L$9)</f>
        <v>#DIV/0!</v>
      </c>
      <c r="H28" s="9" t="e">
        <f>$L$11*TAN(F28/57.29577951)</f>
        <v>#DIV/0!</v>
      </c>
      <c r="I28" s="9"/>
    </row>
    <row r="31" spans="1:9" x14ac:dyDescent="0.3">
      <c r="A31" t="s">
        <v>15</v>
      </c>
    </row>
    <row r="33" spans="1:13" x14ac:dyDescent="0.3">
      <c r="A33" t="s">
        <v>1</v>
      </c>
      <c r="B33" t="s">
        <v>0</v>
      </c>
      <c r="C33" t="s">
        <v>2</v>
      </c>
      <c r="D33" t="s">
        <v>3</v>
      </c>
      <c r="F33" t="s">
        <v>23</v>
      </c>
      <c r="H33" t="s">
        <v>28</v>
      </c>
      <c r="M33" t="s">
        <v>6</v>
      </c>
    </row>
    <row r="34" spans="1:13" x14ac:dyDescent="0.3">
      <c r="A34">
        <v>3.1749999999999998</v>
      </c>
      <c r="B34">
        <f>3*25.4</f>
        <v>76.199999999999989</v>
      </c>
      <c r="C34" s="7">
        <f t="shared" ref="C34:C40" si="7">3.14159*(B34/2)^3*A34</f>
        <v>551655.76683545299</v>
      </c>
      <c r="D34">
        <v>92753</v>
      </c>
      <c r="E34" s="2"/>
      <c r="F34" s="5">
        <f>($L$6*$L$7^3)/$L$8/3/C34</f>
        <v>4.5092346339906088E-2</v>
      </c>
      <c r="G34" t="s">
        <v>7</v>
      </c>
      <c r="H34" s="6">
        <f t="shared" ref="H34:H40" si="8">$L$12*$L$35*(B34/2)/C34</f>
        <v>46.618745866697289</v>
      </c>
      <c r="I34" s="6"/>
      <c r="K34" t="s">
        <v>13</v>
      </c>
      <c r="L34">
        <v>150</v>
      </c>
      <c r="M34" t="s">
        <v>5</v>
      </c>
    </row>
    <row r="35" spans="1:13" x14ac:dyDescent="0.3">
      <c r="A35">
        <v>3.1749999999999998</v>
      </c>
      <c r="B35">
        <f>2.5*25.4</f>
        <v>63.5</v>
      </c>
      <c r="C35" s="7">
        <f t="shared" si="7"/>
        <v>319245.23543718358</v>
      </c>
      <c r="D35">
        <v>92753</v>
      </c>
      <c r="E35" s="2"/>
      <c r="F35" s="5">
        <f>($L$6*$L$7^3)/$L$8/3/C35</f>
        <v>7.7919574475357689E-2</v>
      </c>
      <c r="G35" t="s">
        <v>7</v>
      </c>
      <c r="H35" s="6">
        <f t="shared" si="8"/>
        <v>67.130994048044073</v>
      </c>
      <c r="I35" s="6"/>
      <c r="K35" t="s">
        <v>14</v>
      </c>
      <c r="L35">
        <v>225</v>
      </c>
      <c r="M35" t="s">
        <v>7</v>
      </c>
    </row>
    <row r="36" spans="1:13" x14ac:dyDescent="0.3">
      <c r="A36">
        <v>3.1749999999999998</v>
      </c>
      <c r="B36">
        <v>50.8</v>
      </c>
      <c r="C36" s="7">
        <f t="shared" si="7"/>
        <v>163453.56054383796</v>
      </c>
      <c r="D36">
        <v>92753</v>
      </c>
      <c r="E36" s="2"/>
      <c r="F36" s="5">
        <f t="shared" ref="F36:F40" si="9">($L$34*$L$35^3)/$L$36/3/C36</f>
        <v>5.049798890580174E-2</v>
      </c>
      <c r="G36" t="s">
        <v>7</v>
      </c>
      <c r="H36" s="6">
        <f t="shared" si="8"/>
        <v>104.89217820006888</v>
      </c>
      <c r="I36" s="6"/>
      <c r="K36" t="s">
        <v>8</v>
      </c>
      <c r="L36" s="4">
        <v>69000</v>
      </c>
      <c r="M36" t="s">
        <v>9</v>
      </c>
    </row>
    <row r="37" spans="1:13" x14ac:dyDescent="0.3">
      <c r="A37">
        <v>3.1749999999999998</v>
      </c>
      <c r="B37">
        <f>1.75*25.4</f>
        <v>44.449999999999996</v>
      </c>
      <c r="C37" s="7">
        <f t="shared" si="7"/>
        <v>109501.11575495395</v>
      </c>
      <c r="D37">
        <v>92753</v>
      </c>
      <c r="E37" s="1"/>
      <c r="F37" s="5">
        <f t="shared" si="9"/>
        <v>7.5378922215074307E-2</v>
      </c>
      <c r="G37" t="s">
        <v>7</v>
      </c>
      <c r="H37" s="6">
        <f t="shared" si="8"/>
        <v>137.00202866947771</v>
      </c>
      <c r="I37" s="6"/>
      <c r="K37" t="s">
        <v>16</v>
      </c>
      <c r="L37" s="4">
        <v>26000</v>
      </c>
      <c r="M37" t="s">
        <v>17</v>
      </c>
    </row>
    <row r="38" spans="1:13" x14ac:dyDescent="0.3">
      <c r="A38">
        <v>3.1749999999999998</v>
      </c>
      <c r="B38">
        <f>1.5*25.4</f>
        <v>38.099999999999994</v>
      </c>
      <c r="C38" s="7">
        <f t="shared" si="7"/>
        <v>68956.970854431624</v>
      </c>
      <c r="D38">
        <v>92753</v>
      </c>
      <c r="E38" s="1"/>
      <c r="F38" s="5">
        <f t="shared" si="9"/>
        <v>0.11969893666560415</v>
      </c>
      <c r="G38" t="s">
        <v>7</v>
      </c>
      <c r="H38" s="6">
        <f t="shared" si="8"/>
        <v>186.47498346678915</v>
      </c>
      <c r="I38" s="6"/>
      <c r="K38" t="s">
        <v>18</v>
      </c>
      <c r="L38" s="4">
        <f>L35*L34</f>
        <v>33750</v>
      </c>
      <c r="M38" t="s">
        <v>10</v>
      </c>
    </row>
    <row r="39" spans="1:13" x14ac:dyDescent="0.3">
      <c r="A39">
        <v>3.1749999999999998</v>
      </c>
      <c r="B39">
        <v>31.75</v>
      </c>
      <c r="C39" s="7">
        <f t="shared" si="7"/>
        <v>39905.654429647948</v>
      </c>
      <c r="D39">
        <v>92753</v>
      </c>
      <c r="E39" s="1"/>
      <c r="F39" s="5">
        <f t="shared" si="9"/>
        <v>0.20683976255816389</v>
      </c>
      <c r="G39" t="s">
        <v>7</v>
      </c>
      <c r="H39" s="6">
        <f t="shared" si="8"/>
        <v>268.52397619217629</v>
      </c>
      <c r="I39" s="6"/>
      <c r="J39" s="8"/>
    </row>
    <row r="40" spans="1:13" x14ac:dyDescent="0.3">
      <c r="A40">
        <v>3.1749999999999998</v>
      </c>
      <c r="B40">
        <v>28.574999999999999</v>
      </c>
      <c r="C40" s="7">
        <f t="shared" si="7"/>
        <v>29091.222079213352</v>
      </c>
      <c r="D40">
        <v>92753</v>
      </c>
      <c r="E40" s="1"/>
      <c r="F40" s="5">
        <f t="shared" si="9"/>
        <v>0.28373081283698748</v>
      </c>
      <c r="G40" t="s">
        <v>7</v>
      </c>
      <c r="H40" s="6">
        <f t="shared" si="8"/>
        <v>331.51108171873619</v>
      </c>
      <c r="I40" s="6"/>
      <c r="J40" s="8"/>
    </row>
    <row r="41" spans="1:13" x14ac:dyDescent="0.3">
      <c r="A41">
        <v>3.1749999999999998</v>
      </c>
      <c r="B41">
        <v>25.4</v>
      </c>
      <c r="C41" s="7">
        <f>3.14159*(B41/2)^3*A41</f>
        <v>20431.695067979745</v>
      </c>
      <c r="D41">
        <v>92753</v>
      </c>
      <c r="E41" s="3"/>
      <c r="F41" s="5">
        <f>($L$34*$L$35^3)/$L$36/3/C41</f>
        <v>0.40398391124641392</v>
      </c>
      <c r="G41" t="s">
        <v>7</v>
      </c>
      <c r="H41" s="6">
        <f>$L$12*$L$35*(B41/2)/C41</f>
        <v>419.56871280027553</v>
      </c>
      <c r="I41" s="6"/>
      <c r="J41" s="8"/>
    </row>
    <row r="43" spans="1:13" x14ac:dyDescent="0.3">
      <c r="A43" t="s">
        <v>20</v>
      </c>
    </row>
    <row r="45" spans="1:13" x14ac:dyDescent="0.3">
      <c r="A45" t="s">
        <v>1</v>
      </c>
      <c r="B45" t="s">
        <v>0</v>
      </c>
      <c r="C45" t="s">
        <v>27</v>
      </c>
      <c r="D45" t="s">
        <v>3</v>
      </c>
      <c r="F45" t="s">
        <v>19</v>
      </c>
      <c r="H45" t="s">
        <v>22</v>
      </c>
      <c r="I45" t="s">
        <v>31</v>
      </c>
    </row>
    <row r="46" spans="1:13" x14ac:dyDescent="0.3">
      <c r="A46">
        <v>3.1749999999999998</v>
      </c>
      <c r="B46">
        <f>3*25.4</f>
        <v>76.199999999999989</v>
      </c>
      <c r="C46" s="7">
        <f t="shared" ref="C46:C52" si="10">3.14159*(B46^4-(B46-2*A46))/32</f>
        <v>3309927.7435107958</v>
      </c>
      <c r="E46" s="2"/>
      <c r="F46" s="5">
        <f t="shared" ref="F46:F52" si="11">57.29577951*($L$38*$L$35)/(C46*$L$37)</f>
        <v>5.0557671829621342E-3</v>
      </c>
      <c r="G46" t="s">
        <v>21</v>
      </c>
      <c r="H46" s="9">
        <f t="shared" ref="H46:H52" si="12">$L$35*TAN(F46/57.29577951)</f>
        <v>1.9853951352915167E-2</v>
      </c>
      <c r="I46" s="9">
        <f>$L$38*B46/2/C46</f>
        <v>0.38849035376104296</v>
      </c>
      <c r="J46" t="s">
        <v>7</v>
      </c>
    </row>
    <row r="47" spans="1:13" x14ac:dyDescent="0.3">
      <c r="A47">
        <v>3.1749999999999998</v>
      </c>
      <c r="B47">
        <f>2.5*25.4</f>
        <v>63.5</v>
      </c>
      <c r="C47" s="7">
        <f t="shared" si="10"/>
        <v>1596220.5665025273</v>
      </c>
      <c r="E47" s="2"/>
      <c r="F47" s="5">
        <f t="shared" si="11"/>
        <v>1.0483653960357171E-2</v>
      </c>
      <c r="G47" t="s">
        <v>21</v>
      </c>
      <c r="H47" s="9">
        <f t="shared" si="12"/>
        <v>4.1169213292452052E-2</v>
      </c>
      <c r="I47" s="9">
        <f t="shared" ref="I47:I52" si="13">$L$38*B47/2/C47</f>
        <v>0.67131230012146526</v>
      </c>
      <c r="J47" t="s">
        <v>7</v>
      </c>
    </row>
    <row r="48" spans="1:13" x14ac:dyDescent="0.3">
      <c r="A48">
        <v>3.1749999999999998</v>
      </c>
      <c r="B48">
        <v>50.8</v>
      </c>
      <c r="C48" s="7">
        <f t="shared" si="10"/>
        <v>653809.8783104925</v>
      </c>
      <c r="E48" s="2"/>
      <c r="F48" s="5">
        <f t="shared" si="11"/>
        <v>2.5594939169259159E-2</v>
      </c>
      <c r="G48" t="s">
        <v>21</v>
      </c>
      <c r="H48" s="9">
        <f t="shared" si="12"/>
        <v>0.10051109777027073</v>
      </c>
      <c r="I48" s="9">
        <f t="shared" si="13"/>
        <v>1.3111609788081151</v>
      </c>
      <c r="J48" t="s">
        <v>7</v>
      </c>
    </row>
    <row r="49" spans="1:10" x14ac:dyDescent="0.3">
      <c r="A49">
        <v>3.1749999999999998</v>
      </c>
      <c r="B49">
        <f>1.75*25.4</f>
        <v>44.449999999999996</v>
      </c>
      <c r="C49" s="7">
        <f t="shared" si="10"/>
        <v>383250.16468674492</v>
      </c>
      <c r="E49" s="1"/>
      <c r="F49" s="5">
        <f t="shared" si="11"/>
        <v>4.3663970966054899E-2</v>
      </c>
      <c r="G49" t="s">
        <v>21</v>
      </c>
      <c r="H49" s="9">
        <f t="shared" si="12"/>
        <v>0.17146804622039211</v>
      </c>
      <c r="I49" s="9">
        <f t="shared" si="13"/>
        <v>1.9571909397954204</v>
      </c>
      <c r="J49" t="s">
        <v>7</v>
      </c>
    </row>
    <row r="50" spans="1:10" x14ac:dyDescent="0.3">
      <c r="A50">
        <v>3.1749999999999998</v>
      </c>
      <c r="B50">
        <f>1.5*25.4</f>
        <v>38.099999999999994</v>
      </c>
      <c r="C50" s="7">
        <f t="shared" si="10"/>
        <v>206867.79551696675</v>
      </c>
      <c r="E50" s="1"/>
      <c r="F50" s="5">
        <f t="shared" si="11"/>
        <v>8.0893326202846741E-2</v>
      </c>
      <c r="G50" t="s">
        <v>21</v>
      </c>
      <c r="H50" s="9">
        <f t="shared" si="12"/>
        <v>0.31766756024378917</v>
      </c>
      <c r="I50" s="9">
        <f t="shared" si="13"/>
        <v>3.1079632206322216</v>
      </c>
      <c r="J50" t="s">
        <v>7</v>
      </c>
    </row>
    <row r="51" spans="1:10" x14ac:dyDescent="0.3">
      <c r="A51">
        <v>3.1749999999999998</v>
      </c>
      <c r="B51">
        <v>31.75</v>
      </c>
      <c r="C51" s="7">
        <f t="shared" si="10"/>
        <v>99761.642437057366</v>
      </c>
      <c r="E51" s="1"/>
      <c r="F51" s="5">
        <f t="shared" si="11"/>
        <v>0.16774206653800749</v>
      </c>
      <c r="G51" t="s">
        <v>21</v>
      </c>
      <c r="H51" s="9">
        <f t="shared" si="12"/>
        <v>0.65872343695787039</v>
      </c>
      <c r="I51" s="9">
        <f t="shared" si="13"/>
        <v>5.3706137640831306</v>
      </c>
      <c r="J51" t="s">
        <v>7</v>
      </c>
    </row>
    <row r="52" spans="1:10" x14ac:dyDescent="0.3">
      <c r="A52">
        <v>3.1749999999999998</v>
      </c>
      <c r="B52">
        <v>28.574999999999999</v>
      </c>
      <c r="C52" s="7">
        <f t="shared" si="10"/>
        <v>65453.067745800356</v>
      </c>
      <c r="E52" s="1"/>
      <c r="F52" s="5">
        <f t="shared" si="11"/>
        <v>0.25566752850467428</v>
      </c>
      <c r="G52" t="s">
        <v>21</v>
      </c>
      <c r="H52" s="9">
        <f t="shared" si="12"/>
        <v>1.0040107005180996</v>
      </c>
      <c r="I52" s="9">
        <f t="shared" si="13"/>
        <v>7.3671585092501557</v>
      </c>
      <c r="J52" t="s">
        <v>7</v>
      </c>
    </row>
    <row r="53" spans="1:10" x14ac:dyDescent="0.3">
      <c r="A53">
        <v>3.1749999999999998</v>
      </c>
      <c r="B53">
        <v>25.4</v>
      </c>
      <c r="C53" s="7">
        <f>3.14159*(B53^4-(B53-2*A53))/32</f>
        <v>40861.51990816262</v>
      </c>
      <c r="E53" s="3"/>
      <c r="F53" s="5">
        <f>57.29577951*($L$38*$L$35)/(C53*$L$37)</f>
        <v>0.40953503690583248</v>
      </c>
      <c r="G53" t="s">
        <v>21</v>
      </c>
      <c r="H53" s="9">
        <f>$L$35*TAN(F53/57.29577951)</f>
        <v>1.608267718203211</v>
      </c>
      <c r="I53" s="9">
        <f>$L$38*B53/2/C53</f>
        <v>10.489697910487578</v>
      </c>
      <c r="J53" t="s">
        <v>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787CE9756CD14AAEA1D45CDBF04202" ma:contentTypeVersion="12" ma:contentTypeDescription="Crée un document." ma:contentTypeScope="" ma:versionID="e20a61f371551263c06f7dcc9104b38c">
  <xsd:schema xmlns:xsd="http://www.w3.org/2001/XMLSchema" xmlns:xs="http://www.w3.org/2001/XMLSchema" xmlns:p="http://schemas.microsoft.com/office/2006/metadata/properties" xmlns:ns2="aa072258-9ea7-43b3-affe-dd4ca445c6cc" xmlns:ns3="874c727f-91c0-4895-a40a-c96c7e464838" targetNamespace="http://schemas.microsoft.com/office/2006/metadata/properties" ma:root="true" ma:fieldsID="eca27a570427a2ab405e5ddb27550556" ns2:_="" ns3:_="">
    <xsd:import namespace="aa072258-9ea7-43b3-affe-dd4ca445c6cc"/>
    <xsd:import namespace="874c727f-91c0-4895-a40a-c96c7e4648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072258-9ea7-43b3-affe-dd4ca445c6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4c727f-91c0-4895-a40a-c96c7e46483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F81B3C-D890-4176-A602-06146D9B8923}"/>
</file>

<file path=customXml/itemProps2.xml><?xml version="1.0" encoding="utf-8"?>
<ds:datastoreItem xmlns:ds="http://schemas.openxmlformats.org/officeDocument/2006/customXml" ds:itemID="{24B9F814-3C12-4BB9-BB54-DAEC10FD4CF2}"/>
</file>

<file path=customXml/itemProps3.xml><?xml version="1.0" encoding="utf-8"?>
<ds:datastoreItem xmlns:ds="http://schemas.openxmlformats.org/officeDocument/2006/customXml" ds:itemID="{8EC7B351-98DB-4F0A-BF9A-FD16B2BED5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Tubes carrés</vt:lpstr>
      <vt:lpstr>Tubes ronds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Morin</dc:creator>
  <cp:lastModifiedBy>Nicolas Morin</cp:lastModifiedBy>
  <dcterms:created xsi:type="dcterms:W3CDTF">2021-03-27T18:33:07Z</dcterms:created>
  <dcterms:modified xsi:type="dcterms:W3CDTF">2021-04-27T19:35:37Z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0x0101007F787CE9756CD14AAEA1D45CDBF04202</vt:lpwstr>
  </property>
</Properties>
</file>