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ustomProperty2.bin" ContentType="application/vnd.openxmlformats-officedocument.spreadsheetml.customProperty"/>
  <Override PartName="/xl/tables/table2.xml" ContentType="application/vnd.openxmlformats-officedocument.spreadsheetml.table+xml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git\ODE\FP\DATALOG2\Firmware\Utilities\STWIN_config_examples\"/>
    </mc:Choice>
  </mc:AlternateContent>
  <xr:revisionPtr revIDLastSave="0" documentId="13_ncr:1_{7E67C6BF-24D5-489A-B503-F4CF532DB5BC}" xr6:coauthVersionLast="47" xr6:coauthVersionMax="47" xr10:uidLastSave="{00000000-0000-0000-0000-000000000000}"/>
  <bookViews>
    <workbookView xWindow="-19320" yWindow="-120" windowWidth="19440" windowHeight="15000" xr2:uid="{00000000-000D-0000-FFFF-FFFF00000000}"/>
  </bookViews>
  <sheets>
    <sheet name="USB" sheetId="8" r:id="rId1"/>
    <sheet name="SD" sheetId="7" r:id="rId2"/>
    <sheet name="Classified as UnClassified" sheetId="3" state="hidden" r:id="rId3"/>
    <sheet name="xl_DCF_History" sheetId="2" state="very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8" l="1"/>
  <c r="F36" i="8"/>
  <c r="D36" i="8"/>
  <c r="G35" i="8"/>
  <c r="F35" i="8"/>
  <c r="G34" i="8"/>
  <c r="F34" i="8"/>
  <c r="C34" i="8"/>
  <c r="G33" i="8"/>
  <c r="F33" i="8"/>
  <c r="C33" i="8"/>
  <c r="G32" i="8"/>
  <c r="F32" i="8"/>
  <c r="C32" i="8"/>
  <c r="G31" i="8"/>
  <c r="F31" i="8"/>
  <c r="C31" i="8"/>
  <c r="G30" i="8"/>
  <c r="F30" i="8"/>
  <c r="C30" i="8"/>
  <c r="G29" i="8"/>
  <c r="F29" i="8"/>
  <c r="C29" i="8"/>
  <c r="G28" i="8"/>
  <c r="F28" i="8"/>
  <c r="C28" i="8"/>
  <c r="G27" i="8"/>
  <c r="F27" i="8"/>
  <c r="C27" i="8"/>
  <c r="G26" i="8"/>
  <c r="F26" i="8"/>
  <c r="C26" i="8"/>
  <c r="G25" i="8"/>
  <c r="F25" i="8"/>
  <c r="C25" i="8"/>
  <c r="G24" i="8"/>
  <c r="F24" i="8"/>
  <c r="C24" i="8"/>
  <c r="G23" i="8"/>
  <c r="F23" i="8"/>
  <c r="C23" i="8"/>
  <c r="G22" i="8"/>
  <c r="F22" i="8"/>
  <c r="C22" i="8"/>
  <c r="G36" i="7"/>
  <c r="F36" i="7"/>
  <c r="D36" i="7"/>
  <c r="G35" i="7"/>
  <c r="F35" i="7"/>
  <c r="G34" i="7"/>
  <c r="F34" i="7"/>
  <c r="C34" i="7"/>
  <c r="G33" i="7"/>
  <c r="F33" i="7"/>
  <c r="C33" i="7"/>
  <c r="G32" i="7"/>
  <c r="F32" i="7"/>
  <c r="C32" i="7"/>
  <c r="G31" i="7"/>
  <c r="F31" i="7"/>
  <c r="C31" i="7"/>
  <c r="G30" i="7"/>
  <c r="F30" i="7"/>
  <c r="C30" i="7"/>
  <c r="G29" i="7"/>
  <c r="F29" i="7"/>
  <c r="C29" i="7"/>
  <c r="G28" i="7"/>
  <c r="F28" i="7"/>
  <c r="C28" i="7"/>
  <c r="G27" i="7"/>
  <c r="F27" i="7"/>
  <c r="C27" i="7"/>
  <c r="G26" i="7"/>
  <c r="F26" i="7"/>
  <c r="C26" i="7"/>
  <c r="G25" i="7"/>
  <c r="F25" i="7"/>
  <c r="C25" i="7"/>
  <c r="G24" i="7"/>
  <c r="F24" i="7"/>
  <c r="C24" i="7"/>
  <c r="G23" i="7"/>
  <c r="F23" i="7"/>
  <c r="C23" i="7"/>
  <c r="G22" i="7"/>
  <c r="F22" i="7"/>
  <c r="C22" i="7"/>
  <c r="C36" i="8" l="1"/>
  <c r="E35" i="8"/>
  <c r="E27" i="8"/>
  <c r="E12" i="8" s="1"/>
  <c r="E23" i="8"/>
  <c r="E8" i="8" s="1"/>
  <c r="E36" i="8"/>
  <c r="E34" i="8"/>
  <c r="E32" i="8"/>
  <c r="E17" i="8" s="1"/>
  <c r="E30" i="8"/>
  <c r="E15" i="8" s="1"/>
  <c r="E28" i="8"/>
  <c r="E13" i="8" s="1"/>
  <c r="E26" i="8"/>
  <c r="E11" i="8" s="1"/>
  <c r="E24" i="8"/>
  <c r="E9" i="8" s="1"/>
  <c r="E22" i="8"/>
  <c r="E7" i="8" s="1"/>
  <c r="E33" i="8"/>
  <c r="E31" i="8"/>
  <c r="E16" i="8" s="1"/>
  <c r="E29" i="8"/>
  <c r="E14" i="8" s="1"/>
  <c r="E25" i="8"/>
  <c r="E10" i="8" s="1"/>
  <c r="E36" i="7"/>
  <c r="E34" i="7"/>
  <c r="E32" i="7"/>
  <c r="E17" i="7" s="1"/>
  <c r="E30" i="7"/>
  <c r="E15" i="7" s="1"/>
  <c r="E28" i="7"/>
  <c r="E13" i="7" s="1"/>
  <c r="E26" i="7"/>
  <c r="E11" i="7" s="1"/>
  <c r="E24" i="7"/>
  <c r="E9" i="7" s="1"/>
  <c r="E22" i="7"/>
  <c r="E7" i="7" s="1"/>
  <c r="E31" i="7"/>
  <c r="E16" i="7" s="1"/>
  <c r="E29" i="7"/>
  <c r="E14" i="7" s="1"/>
  <c r="E27" i="7"/>
  <c r="E12" i="7" s="1"/>
  <c r="E25" i="7"/>
  <c r="E10" i="7" s="1"/>
  <c r="E23" i="7"/>
  <c r="E8" i="7" s="1"/>
  <c r="E35" i="7"/>
  <c r="E33" i="7"/>
  <c r="C36" i="7"/>
  <c r="F11" i="8" l="1"/>
  <c r="G11" i="8" s="1"/>
  <c r="H11" i="8"/>
  <c r="H10" i="8"/>
  <c r="F10" i="8"/>
  <c r="G10" i="8" s="1"/>
  <c r="F15" i="8"/>
  <c r="G15" i="8" s="1"/>
  <c r="H15" i="8"/>
  <c r="H14" i="8"/>
  <c r="F14" i="8"/>
  <c r="G14" i="8" s="1"/>
  <c r="F17" i="8"/>
  <c r="G17" i="8" s="1"/>
  <c r="H17" i="8"/>
  <c r="H16" i="8"/>
  <c r="F16" i="8"/>
  <c r="G16" i="8" s="1"/>
  <c r="F13" i="8"/>
  <c r="G13" i="8" s="1"/>
  <c r="H13" i="8"/>
  <c r="F7" i="8"/>
  <c r="G7" i="8" s="1"/>
  <c r="H7" i="8"/>
  <c r="H8" i="8"/>
  <c r="F8" i="8"/>
  <c r="G8" i="8" s="1"/>
  <c r="F9" i="8"/>
  <c r="G9" i="8" s="1"/>
  <c r="H9" i="8"/>
  <c r="H12" i="8"/>
  <c r="F12" i="8"/>
  <c r="G12" i="8" s="1"/>
  <c r="H10" i="7"/>
  <c r="F10" i="7"/>
  <c r="G10" i="7" s="1"/>
  <c r="F9" i="7"/>
  <c r="G9" i="7" s="1"/>
  <c r="H9" i="7"/>
  <c r="H12" i="7"/>
  <c r="F12" i="7"/>
  <c r="G12" i="7" s="1"/>
  <c r="H13" i="7"/>
  <c r="F13" i="7"/>
  <c r="G13" i="7" s="1"/>
  <c r="H14" i="7"/>
  <c r="F14" i="7"/>
  <c r="G14" i="7" s="1"/>
  <c r="F11" i="7"/>
  <c r="G11" i="7" s="1"/>
  <c r="H11" i="7"/>
  <c r="F15" i="7"/>
  <c r="G15" i="7" s="1"/>
  <c r="H15" i="7"/>
  <c r="H17" i="7"/>
  <c r="F17" i="7"/>
  <c r="G17" i="7" s="1"/>
  <c r="H16" i="7"/>
  <c r="F16" i="7"/>
  <c r="G16" i="7" s="1"/>
  <c r="H8" i="7"/>
  <c r="F8" i="7"/>
  <c r="G8" i="7" s="1"/>
  <c r="H7" i="7"/>
  <c r="F7" i="7"/>
  <c r="G7" i="7" s="1"/>
  <c r="I20" i="7" l="1"/>
  <c r="I20" i="8"/>
</calcChain>
</file>

<file path=xl/sharedStrings.xml><?xml version="1.0" encoding="utf-8"?>
<sst xmlns="http://schemas.openxmlformats.org/spreadsheetml/2006/main" count="83" uniqueCount="38">
  <si>
    <t>iis3dwb</t>
  </si>
  <si>
    <t>ODR [Hz]</t>
  </si>
  <si>
    <t>Write Freq [Hz]</t>
  </si>
  <si>
    <t>Fwrite Buffer</t>
  </si>
  <si>
    <t>iis2mdc</t>
  </si>
  <si>
    <t>imp34dt05</t>
  </si>
  <si>
    <t>Write period [ms]</t>
  </si>
  <si>
    <t>CLINAME</t>
  </si>
  <si>
    <t>DATETIME</t>
  </si>
  <si>
    <t>DONEBY</t>
  </si>
  <si>
    <t>IPADDRESS</t>
  </si>
  <si>
    <t>APPVER</t>
  </si>
  <si>
    <t>RANDOM</t>
  </si>
  <si>
    <t>CHECKSUM</t>
  </si>
  <si>
    <t>᭭ᮆ᭛ᮄ᭹ᮋᮋᮁ᭾ᮁ᭽᭼</t>
  </si>
  <si>
    <t>ᭌᭇᭉ᭐ᭇᭊᭈᭉ᭑ᬸᬸᭉᭌ᭒ᭉ᭐᭨᭥ᬸᭀ᭟᭥᭬ᭃᭊ᭒ᭈᭁ</t>
  </si>
  <si>
    <t>᭬᭫᭴᭟ᮀ᭽ᮒᮒᮁ᭼᭹</t>
  </si>
  <si>
    <t>᭙᭟᭪᭛᭯᭤᭏ᭈᭊᭉ</t>
  </si>
  <si>
    <t>᭎ᭆᭈᭆᭈᭆᭈ</t>
  </si>
  <si>
    <t>ᭌᭌᭊ᭍</t>
  </si>
  <si>
    <t>x</t>
  </si>
  <si>
    <t>Bytes x sample</t>
  </si>
  <si>
    <t>Sensor name</t>
  </si>
  <si>
    <t>Active sensors</t>
  </si>
  <si>
    <t>RAM Buffer (2x)</t>
  </si>
  <si>
    <t>Change parameters below to calculate the needed amount of RAM.</t>
  </si>
  <si>
    <t>Tota [Bytes]:</t>
  </si>
  <si>
    <t>Using big buffers is far more efficient then using small ones when writing data to SD Card</t>
  </si>
  <si>
    <t>mod</t>
  </si>
  <si>
    <t>sec</t>
  </si>
  <si>
    <t>iis2dlpc</t>
  </si>
  <si>
    <t>imp23absu</t>
  </si>
  <si>
    <t>ism330dhcx_acc</t>
  </si>
  <si>
    <t>ism330dhcx_gyro</t>
  </si>
  <si>
    <t>ism330dhcx_mlc</t>
  </si>
  <si>
    <t>stts22h</t>
  </si>
  <si>
    <t>ilps22qs</t>
  </si>
  <si>
    <t>iis2iclx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</si>
</sst>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Protection="1"/>
    <xf numFmtId="0" fontId="2" fillId="2" borderId="1" xfId="1" applyBorder="1" applyProtection="1">
      <protection locked="0"/>
    </xf>
    <xf numFmtId="0" fontId="2" fillId="2" borderId="1" xfId="1" applyBorder="1" applyProtection="1"/>
    <xf numFmtId="0" fontId="0" fillId="0" borderId="2" xfId="0" applyBorder="1"/>
    <xf numFmtId="0" fontId="2" fillId="2" borderId="2" xfId="1" applyBorder="1"/>
    <xf numFmtId="0" fontId="0" fillId="0" borderId="3" xfId="0" applyBorder="1" applyAlignment="1" applyProtection="1">
      <alignment horizontal="center"/>
      <protection locked="0"/>
    </xf>
    <xf numFmtId="0" fontId="2" fillId="2" borderId="4" xfId="1" applyBorder="1"/>
    <xf numFmtId="0" fontId="2" fillId="2" borderId="5" xfId="1" applyBorder="1" applyProtection="1">
      <protection locked="0"/>
    </xf>
  </cellXfs>
  <cellStyles count="2">
    <cellStyle name="40% - Accent3" xfId="1" builtinId="39"/>
    <cellStyle name="Normal" xfId="0" builtinId="0"/>
  </cellStyles>
  <dxfs count="1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C63E5F-34E1-4BD2-BB08-2F7622EF6355}" name="Table1343423" displayName="Table1343423" ref="B6:I19" totalsRowShown="0" headerRowDxfId="17">
  <autoFilter ref="B6:I19" xr:uid="{0CE6068E-0032-49AB-87AA-6AB2E9A15E8A}"/>
  <tableColumns count="8">
    <tableColumn id="1" xr3:uid="{359A6800-C66D-40FA-9C24-9D0A7AA457E3}" name="Sensor name" dataDxfId="16"/>
    <tableColumn id="2" xr3:uid="{80A75218-9B58-49C8-98AF-6BEB9082FF41}" name="ODR [Hz]" dataDxfId="15"/>
    <tableColumn id="3" xr3:uid="{C2222648-B794-4090-B71A-100FCE1ED659}" name="Bytes x sample" dataDxfId="14"/>
    <tableColumn id="6" xr3:uid="{AFC6EFD2-EC8D-4E87-86A2-2198A63FE96B}" name="Fwrite Buffer" dataDxfId="13">
      <calculatedColumnFormula>MIN(C22*E22-MOD(C22*E22,F22)+F22,G22*C22)</calculatedColumnFormula>
    </tableColumn>
    <tableColumn id="4" xr3:uid="{001FC7A3-AC6F-4119-86E2-AE5458F9DD38}" name="Write period [ms]" dataDxfId="12">
      <calculatedColumnFormula>E7*1000/(C7*D7)</calculatedColumnFormula>
    </tableColumn>
    <tableColumn id="5" xr3:uid="{DA323D14-6D66-44C4-AA6F-30A270805327}" name="Write Freq [Hz]" dataDxfId="11">
      <calculatedColumnFormula>1000/F7</calculatedColumnFormula>
    </tableColumn>
    <tableColumn id="7" xr3:uid="{11C3A98C-AC4E-4BF5-849F-EA1EF72D210C}" name="RAM Buffer (2x)" dataDxfId="10">
      <calculatedColumnFormula>E7*2</calculatedColumnFormula>
    </tableColumn>
    <tableColumn id="8" xr3:uid="{C2E8E801-E055-49D6-88F1-595F450AA756}" name="Active sensors" dataDxfId="9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C58F67-8063-423A-96F5-4A4A4EE5968E}" name="Table134342" displayName="Table134342" ref="B6:I19" totalsRowShown="0" headerRowDxfId="8">
  <autoFilter ref="B6:I19" xr:uid="{0CE6068E-0032-49AB-87AA-6AB2E9A15E8A}"/>
  <tableColumns count="8">
    <tableColumn id="1" xr3:uid="{4E50F59D-F7B9-43C3-BFC5-63FBA8E7231D}" name="Sensor name" dataDxfId="7"/>
    <tableColumn id="2" xr3:uid="{44A451DB-7BF0-424E-BC32-89CF4BD8EE3E}" name="ODR [Hz]" dataDxfId="6"/>
    <tableColumn id="3" xr3:uid="{79A8D7D7-BAB8-401C-83DB-4FB0BC543D95}" name="Bytes x sample" dataDxfId="5"/>
    <tableColumn id="6" xr3:uid="{CEA17604-8245-4BCB-BDC5-3D1897ABC729}" name="Fwrite Buffer" dataDxfId="4">
      <calculatedColumnFormula>MIN(C22*E22-MOD(C22*E22,F22)+F22,G22*C22)</calculatedColumnFormula>
    </tableColumn>
    <tableColumn id="4" xr3:uid="{D887244A-AB75-46F7-AD53-E2791A0E6FB3}" name="Write period [ms]" dataDxfId="3">
      <calculatedColumnFormula>E7*1000/(C7*D7)</calculatedColumnFormula>
    </tableColumn>
    <tableColumn id="5" xr3:uid="{DF5227D5-457F-450F-A7C9-F4088A8262E4}" name="Write Freq [Hz]" dataDxfId="2">
      <calculatedColumnFormula>1000/F7</calculatedColumnFormula>
    </tableColumn>
    <tableColumn id="7" xr3:uid="{5BB69F90-DF36-4B06-9D8F-A74E828FB4BB}" name="RAM Buffer (2x)" dataDxfId="1">
      <calculatedColumnFormula>E7*2</calculatedColumnFormula>
    </tableColumn>
    <tableColumn id="8" xr3:uid="{9BD0AC0E-9F7F-4DF7-913D-CA6E5F9C462B}" name="Active sensors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906EE-54F4-4D76-8D51-EF3CB3ADFEEC}">
  <dimension ref="A1:I36"/>
  <sheetViews>
    <sheetView tabSelected="1" workbookViewId="0">
      <selection activeCell="I2" sqref="I2"/>
    </sheetView>
  </sheetViews>
  <sheetFormatPr defaultRowHeight="15" x14ac:dyDescent="0.25"/>
  <cols>
    <col min="1" max="1" width="3" bestFit="1" customWidth="1"/>
    <col min="2" max="2" width="15.28515625" customWidth="1"/>
    <col min="3" max="3" width="11.140625" bestFit="1" customWidth="1"/>
    <col min="4" max="4" width="16.5703125" bestFit="1" customWidth="1"/>
    <col min="5" max="5" width="15" bestFit="1" customWidth="1"/>
    <col min="6" max="6" width="19.28515625" bestFit="1" customWidth="1"/>
    <col min="7" max="7" width="17" bestFit="1" customWidth="1"/>
    <col min="8" max="8" width="17.5703125" bestFit="1" customWidth="1"/>
    <col min="9" max="9" width="16.140625" bestFit="1" customWidth="1"/>
  </cols>
  <sheetData>
    <row r="1" spans="1:9" x14ac:dyDescent="0.25">
      <c r="B1" s="3"/>
      <c r="C1" s="3"/>
      <c r="D1" s="3"/>
      <c r="E1" s="3"/>
      <c r="F1" s="3"/>
      <c r="G1" s="3"/>
      <c r="H1" s="3"/>
      <c r="I1" s="4"/>
    </row>
    <row r="2" spans="1:9" x14ac:dyDescent="0.25">
      <c r="B2" s="3" t="s">
        <v>25</v>
      </c>
      <c r="C2" s="3"/>
      <c r="D2" s="3"/>
      <c r="E2" s="3"/>
      <c r="F2" s="3"/>
      <c r="G2" s="3"/>
      <c r="H2" s="3"/>
      <c r="I2" s="4"/>
    </row>
    <row r="3" spans="1:9" x14ac:dyDescent="0.25">
      <c r="B3" s="3" t="s">
        <v>27</v>
      </c>
      <c r="C3" s="3"/>
      <c r="D3" s="3"/>
      <c r="E3" s="3"/>
      <c r="F3" s="3"/>
      <c r="G3" s="3"/>
      <c r="H3" s="3"/>
      <c r="I3" s="4"/>
    </row>
    <row r="6" spans="1:9" x14ac:dyDescent="0.25">
      <c r="B6" s="5" t="s">
        <v>22</v>
      </c>
      <c r="C6" s="5" t="s">
        <v>1</v>
      </c>
      <c r="D6" s="5" t="s">
        <v>21</v>
      </c>
      <c r="E6" s="5" t="s">
        <v>3</v>
      </c>
      <c r="F6" s="5" t="s">
        <v>6</v>
      </c>
      <c r="G6" s="5" t="s">
        <v>2</v>
      </c>
      <c r="H6" s="5" t="s">
        <v>24</v>
      </c>
      <c r="I6" s="6" t="s">
        <v>23</v>
      </c>
    </row>
    <row r="7" spans="1:9" x14ac:dyDescent="0.25">
      <c r="A7">
        <v>0</v>
      </c>
      <c r="B7" s="7" t="s">
        <v>0</v>
      </c>
      <c r="C7" s="8">
        <v>26667</v>
      </c>
      <c r="D7" s="8">
        <v>6</v>
      </c>
      <c r="E7" s="9">
        <f t="shared" ref="E7:E17" si="0">MIN(C22*E22-MOD(C22*E22,F22)+F22,G22*C22)</f>
        <v>3584</v>
      </c>
      <c r="F7" s="9">
        <f>E7*1000/(C7*D7)</f>
        <v>22.399720003499958</v>
      </c>
      <c r="G7" s="9">
        <f t="shared" ref="G7:G17" si="1">1000/F7</f>
        <v>44.643415178571423</v>
      </c>
      <c r="H7" s="9">
        <f>E7*2</f>
        <v>7168</v>
      </c>
      <c r="I7" s="14" t="s">
        <v>20</v>
      </c>
    </row>
    <row r="8" spans="1:9" x14ac:dyDescent="0.25">
      <c r="A8">
        <v>1</v>
      </c>
      <c r="B8" s="7" t="s">
        <v>4</v>
      </c>
      <c r="C8" s="8">
        <v>100</v>
      </c>
      <c r="D8" s="8">
        <v>6</v>
      </c>
      <c r="E8" s="9">
        <f t="shared" si="0"/>
        <v>512</v>
      </c>
      <c r="F8" s="9">
        <f t="shared" ref="F8:F17" si="2">E8*1000/(C8*D8)</f>
        <v>853.33333333333337</v>
      </c>
      <c r="G8" s="9">
        <f t="shared" si="1"/>
        <v>1.171875</v>
      </c>
      <c r="H8" s="9">
        <f t="shared" ref="H8:H17" si="3">E8*2</f>
        <v>1024</v>
      </c>
      <c r="I8" s="14" t="s">
        <v>20</v>
      </c>
    </row>
    <row r="9" spans="1:9" x14ac:dyDescent="0.25">
      <c r="A9">
        <v>2</v>
      </c>
      <c r="B9" s="7" t="s">
        <v>31</v>
      </c>
      <c r="C9" s="8">
        <v>192000</v>
      </c>
      <c r="D9" s="8">
        <v>2</v>
      </c>
      <c r="E9" s="9">
        <f t="shared" si="0"/>
        <v>8192</v>
      </c>
      <c r="F9" s="9">
        <f t="shared" si="2"/>
        <v>21.333333333333332</v>
      </c>
      <c r="G9" s="9">
        <f t="shared" si="1"/>
        <v>46.875</v>
      </c>
      <c r="H9" s="9">
        <f t="shared" si="3"/>
        <v>16384</v>
      </c>
      <c r="I9" s="14" t="s">
        <v>20</v>
      </c>
    </row>
    <row r="10" spans="1:9" x14ac:dyDescent="0.25">
      <c r="A10">
        <v>3</v>
      </c>
      <c r="B10" s="7" t="s">
        <v>32</v>
      </c>
      <c r="C10" s="8">
        <v>6667</v>
      </c>
      <c r="D10" s="8">
        <v>6</v>
      </c>
      <c r="E10" s="9">
        <f t="shared" si="0"/>
        <v>1024</v>
      </c>
      <c r="F10" s="9">
        <f t="shared" si="2"/>
        <v>25.598720063996801</v>
      </c>
      <c r="G10" s="9">
        <f t="shared" si="1"/>
        <v>39.064453125</v>
      </c>
      <c r="H10" s="9">
        <f t="shared" si="3"/>
        <v>2048</v>
      </c>
      <c r="I10" s="14" t="s">
        <v>20</v>
      </c>
    </row>
    <row r="11" spans="1:9" x14ac:dyDescent="0.25">
      <c r="A11">
        <v>4</v>
      </c>
      <c r="B11" s="7" t="s">
        <v>33</v>
      </c>
      <c r="C11" s="8">
        <v>6667</v>
      </c>
      <c r="D11" s="8">
        <v>6</v>
      </c>
      <c r="E11" s="9">
        <f t="shared" si="0"/>
        <v>1024</v>
      </c>
      <c r="F11" s="9">
        <f t="shared" si="2"/>
        <v>25.598720063996801</v>
      </c>
      <c r="G11" s="9">
        <f t="shared" si="1"/>
        <v>39.064453125</v>
      </c>
      <c r="H11" s="9">
        <f t="shared" si="3"/>
        <v>2048</v>
      </c>
      <c r="I11" s="14" t="s">
        <v>20</v>
      </c>
    </row>
    <row r="12" spans="1:9" x14ac:dyDescent="0.25">
      <c r="A12">
        <v>5</v>
      </c>
      <c r="B12" s="7" t="s">
        <v>34</v>
      </c>
      <c r="C12" s="8">
        <v>1</v>
      </c>
      <c r="D12" s="8">
        <v>9</v>
      </c>
      <c r="E12" s="9">
        <f t="shared" si="0"/>
        <v>9</v>
      </c>
      <c r="F12" s="9">
        <f t="shared" si="2"/>
        <v>1000</v>
      </c>
      <c r="G12" s="9">
        <f t="shared" si="1"/>
        <v>1</v>
      </c>
      <c r="H12" s="9">
        <f t="shared" si="3"/>
        <v>18</v>
      </c>
      <c r="I12" s="14" t="s">
        <v>20</v>
      </c>
    </row>
    <row r="13" spans="1:9" x14ac:dyDescent="0.25">
      <c r="A13">
        <v>6</v>
      </c>
      <c r="B13" s="7" t="s">
        <v>30</v>
      </c>
      <c r="C13" s="8">
        <v>1600</v>
      </c>
      <c r="D13" s="8">
        <v>6</v>
      </c>
      <c r="E13" s="9">
        <f t="shared" si="0"/>
        <v>512</v>
      </c>
      <c r="F13" s="9">
        <f t="shared" si="2"/>
        <v>53.333333333333336</v>
      </c>
      <c r="G13" s="9">
        <f t="shared" si="1"/>
        <v>18.75</v>
      </c>
      <c r="H13" s="9">
        <f t="shared" si="3"/>
        <v>1024</v>
      </c>
      <c r="I13" s="14" t="s">
        <v>20</v>
      </c>
    </row>
    <row r="14" spans="1:9" x14ac:dyDescent="0.25">
      <c r="A14">
        <v>7</v>
      </c>
      <c r="B14" s="7" t="s">
        <v>35</v>
      </c>
      <c r="C14" s="8">
        <v>200</v>
      </c>
      <c r="D14" s="8">
        <v>4</v>
      </c>
      <c r="E14" s="9">
        <f t="shared" si="0"/>
        <v>512</v>
      </c>
      <c r="F14" s="9">
        <f t="shared" si="2"/>
        <v>640</v>
      </c>
      <c r="G14" s="9">
        <f t="shared" si="1"/>
        <v>1.5625</v>
      </c>
      <c r="H14" s="9">
        <f t="shared" si="3"/>
        <v>1024</v>
      </c>
      <c r="I14" s="14" t="s">
        <v>20</v>
      </c>
    </row>
    <row r="15" spans="1:9" x14ac:dyDescent="0.25">
      <c r="A15">
        <v>8</v>
      </c>
      <c r="B15" s="7" t="s">
        <v>36</v>
      </c>
      <c r="C15" s="8">
        <v>200</v>
      </c>
      <c r="D15" s="8">
        <v>4</v>
      </c>
      <c r="E15" s="9">
        <f t="shared" si="0"/>
        <v>512</v>
      </c>
      <c r="F15" s="9">
        <f t="shared" si="2"/>
        <v>640</v>
      </c>
      <c r="G15" s="9">
        <f t="shared" si="1"/>
        <v>1.5625</v>
      </c>
      <c r="H15" s="9">
        <f t="shared" si="3"/>
        <v>1024</v>
      </c>
      <c r="I15" s="14" t="s">
        <v>20</v>
      </c>
    </row>
    <row r="16" spans="1:9" x14ac:dyDescent="0.25">
      <c r="A16">
        <v>9</v>
      </c>
      <c r="B16" s="12" t="s">
        <v>5</v>
      </c>
      <c r="C16" s="8">
        <v>48000</v>
      </c>
      <c r="D16" s="8">
        <v>2</v>
      </c>
      <c r="E16" s="9">
        <f t="shared" si="0"/>
        <v>2048</v>
      </c>
      <c r="F16" s="9">
        <f t="shared" si="2"/>
        <v>21.333333333333332</v>
      </c>
      <c r="G16" s="9">
        <f t="shared" si="1"/>
        <v>46.875</v>
      </c>
      <c r="H16" s="9">
        <f t="shared" si="3"/>
        <v>4096</v>
      </c>
      <c r="I16" s="14" t="s">
        <v>20</v>
      </c>
    </row>
    <row r="17" spans="1:9" x14ac:dyDescent="0.25">
      <c r="A17">
        <v>10</v>
      </c>
      <c r="B17" s="13" t="s">
        <v>37</v>
      </c>
      <c r="C17" s="10">
        <v>833</v>
      </c>
      <c r="D17" s="10">
        <v>4</v>
      </c>
      <c r="E17" s="9">
        <f t="shared" si="0"/>
        <v>512</v>
      </c>
      <c r="F17" s="11">
        <f t="shared" si="2"/>
        <v>153.66146458583432</v>
      </c>
      <c r="G17" s="11">
        <f t="shared" si="1"/>
        <v>6.5078125</v>
      </c>
      <c r="H17" s="11">
        <f t="shared" si="3"/>
        <v>1024</v>
      </c>
      <c r="I17" s="14" t="s">
        <v>20</v>
      </c>
    </row>
    <row r="18" spans="1:9" x14ac:dyDescent="0.25">
      <c r="A18">
        <v>11</v>
      </c>
      <c r="B18" s="12"/>
      <c r="C18" s="8"/>
      <c r="D18" s="8"/>
      <c r="E18" s="9"/>
      <c r="F18" s="9"/>
      <c r="G18" s="9"/>
      <c r="H18" s="9"/>
      <c r="I18" s="14"/>
    </row>
    <row r="19" spans="1:9" x14ac:dyDescent="0.25">
      <c r="A19">
        <v>12</v>
      </c>
      <c r="B19" s="15"/>
      <c r="C19" s="16"/>
      <c r="D19" s="16"/>
      <c r="E19" s="16"/>
      <c r="F19" s="16"/>
      <c r="G19" s="16"/>
      <c r="H19" s="16"/>
      <c r="I19" s="16"/>
    </row>
    <row r="20" spans="1:9" x14ac:dyDescent="0.25">
      <c r="H20" s="1" t="s">
        <v>26</v>
      </c>
      <c r="I20" s="2">
        <f>SUMIF(I7:I19,"x",H7:H19)</f>
        <v>36882</v>
      </c>
    </row>
    <row r="22" spans="1:9" x14ac:dyDescent="0.25">
      <c r="C22">
        <f t="shared" ref="C22:C34" si="4">C7*D7</f>
        <v>160002</v>
      </c>
      <c r="E22">
        <f t="shared" ref="E22:E36" si="5">$I$36</f>
        <v>0.02</v>
      </c>
      <c r="F22">
        <f t="shared" ref="F22:F36" si="6">$I$27</f>
        <v>512</v>
      </c>
      <c r="G22">
        <f t="shared" ref="G22:G36" si="7">$I$28</f>
        <v>1</v>
      </c>
    </row>
    <row r="23" spans="1:9" x14ac:dyDescent="0.25">
      <c r="C23">
        <f t="shared" si="4"/>
        <v>600</v>
      </c>
      <c r="E23">
        <f t="shared" si="5"/>
        <v>0.02</v>
      </c>
      <c r="F23">
        <f t="shared" si="6"/>
        <v>512</v>
      </c>
      <c r="G23">
        <f t="shared" si="7"/>
        <v>1</v>
      </c>
    </row>
    <row r="24" spans="1:9" x14ac:dyDescent="0.25">
      <c r="C24">
        <f t="shared" si="4"/>
        <v>384000</v>
      </c>
      <c r="E24">
        <f t="shared" si="5"/>
        <v>0.02</v>
      </c>
      <c r="F24">
        <f t="shared" si="6"/>
        <v>512</v>
      </c>
      <c r="G24">
        <f t="shared" si="7"/>
        <v>1</v>
      </c>
    </row>
    <row r="25" spans="1:9" x14ac:dyDescent="0.25">
      <c r="C25">
        <f t="shared" si="4"/>
        <v>40002</v>
      </c>
      <c r="E25">
        <f t="shared" si="5"/>
        <v>0.02</v>
      </c>
      <c r="F25">
        <f t="shared" si="6"/>
        <v>512</v>
      </c>
      <c r="G25">
        <f t="shared" si="7"/>
        <v>1</v>
      </c>
    </row>
    <row r="26" spans="1:9" x14ac:dyDescent="0.25">
      <c r="C26">
        <f t="shared" si="4"/>
        <v>40002</v>
      </c>
      <c r="E26">
        <f t="shared" si="5"/>
        <v>0.02</v>
      </c>
      <c r="F26">
        <f t="shared" si="6"/>
        <v>512</v>
      </c>
      <c r="G26">
        <f t="shared" si="7"/>
        <v>1</v>
      </c>
    </row>
    <row r="27" spans="1:9" x14ac:dyDescent="0.25">
      <c r="C27">
        <f t="shared" si="4"/>
        <v>9</v>
      </c>
      <c r="E27">
        <f t="shared" si="5"/>
        <v>0.02</v>
      </c>
      <c r="F27">
        <f t="shared" si="6"/>
        <v>512</v>
      </c>
      <c r="G27">
        <f t="shared" si="7"/>
        <v>1</v>
      </c>
      <c r="H27" t="s">
        <v>28</v>
      </c>
      <c r="I27">
        <v>512</v>
      </c>
    </row>
    <row r="28" spans="1:9" x14ac:dyDescent="0.25">
      <c r="C28">
        <f t="shared" si="4"/>
        <v>9600</v>
      </c>
      <c r="E28">
        <f t="shared" si="5"/>
        <v>0.02</v>
      </c>
      <c r="F28">
        <f t="shared" si="6"/>
        <v>512</v>
      </c>
      <c r="G28">
        <f t="shared" si="7"/>
        <v>1</v>
      </c>
      <c r="H28" t="s">
        <v>29</v>
      </c>
      <c r="I28">
        <v>1</v>
      </c>
    </row>
    <row r="29" spans="1:9" x14ac:dyDescent="0.25">
      <c r="C29">
        <f t="shared" si="4"/>
        <v>800</v>
      </c>
      <c r="E29">
        <f t="shared" si="5"/>
        <v>0.02</v>
      </c>
      <c r="F29">
        <f t="shared" si="6"/>
        <v>512</v>
      </c>
      <c r="G29">
        <f t="shared" si="7"/>
        <v>1</v>
      </c>
    </row>
    <row r="30" spans="1:9" x14ac:dyDescent="0.25">
      <c r="C30">
        <f t="shared" si="4"/>
        <v>800</v>
      </c>
      <c r="E30">
        <f t="shared" si="5"/>
        <v>0.02</v>
      </c>
      <c r="F30">
        <f t="shared" si="6"/>
        <v>512</v>
      </c>
      <c r="G30">
        <f t="shared" si="7"/>
        <v>1</v>
      </c>
    </row>
    <row r="31" spans="1:9" x14ac:dyDescent="0.25">
      <c r="C31">
        <f t="shared" si="4"/>
        <v>96000</v>
      </c>
      <c r="E31">
        <f t="shared" si="5"/>
        <v>0.02</v>
      </c>
      <c r="F31">
        <f t="shared" si="6"/>
        <v>512</v>
      </c>
      <c r="G31">
        <f t="shared" si="7"/>
        <v>1</v>
      </c>
    </row>
    <row r="32" spans="1:9" x14ac:dyDescent="0.25">
      <c r="C32">
        <f t="shared" si="4"/>
        <v>3332</v>
      </c>
      <c r="E32">
        <f t="shared" si="5"/>
        <v>0.02</v>
      </c>
      <c r="F32">
        <f t="shared" si="6"/>
        <v>512</v>
      </c>
      <c r="G32">
        <f t="shared" si="7"/>
        <v>1</v>
      </c>
    </row>
    <row r="33" spans="3:9" x14ac:dyDescent="0.25">
      <c r="C33">
        <f t="shared" si="4"/>
        <v>0</v>
      </c>
      <c r="E33">
        <f t="shared" si="5"/>
        <v>0.02</v>
      </c>
      <c r="F33">
        <f t="shared" si="6"/>
        <v>512</v>
      </c>
      <c r="G33">
        <f t="shared" si="7"/>
        <v>1</v>
      </c>
    </row>
    <row r="34" spans="3:9" x14ac:dyDescent="0.25">
      <c r="C34">
        <f t="shared" si="4"/>
        <v>0</v>
      </c>
      <c r="E34">
        <f t="shared" si="5"/>
        <v>0.02</v>
      </c>
      <c r="F34">
        <f t="shared" si="6"/>
        <v>512</v>
      </c>
      <c r="G34">
        <f t="shared" si="7"/>
        <v>1</v>
      </c>
    </row>
    <row r="35" spans="3:9" x14ac:dyDescent="0.25">
      <c r="E35">
        <f t="shared" si="5"/>
        <v>0.02</v>
      </c>
      <c r="F35">
        <f t="shared" si="6"/>
        <v>512</v>
      </c>
      <c r="G35">
        <f t="shared" si="7"/>
        <v>1</v>
      </c>
    </row>
    <row r="36" spans="3:9" x14ac:dyDescent="0.25">
      <c r="C36">
        <f>SUM(C22:C34)</f>
        <v>735147</v>
      </c>
      <c r="D36" s="2">
        <f>SUMIF(I7:I19,"x",C22:C34)</f>
        <v>735147</v>
      </c>
      <c r="E36">
        <f t="shared" si="5"/>
        <v>0.02</v>
      </c>
      <c r="F36">
        <f t="shared" si="6"/>
        <v>512</v>
      </c>
      <c r="G36">
        <f t="shared" si="7"/>
        <v>1</v>
      </c>
      <c r="I36">
        <v>0.02</v>
      </c>
    </row>
  </sheetData>
  <pageMargins left="0.7" right="0.7" top="0.75" bottom="0.75" header="0.3" footer="0.3"/>
  <pageSetup paperSize="9" orientation="portrait" r:id="rId1"/>
  <customProperties>
    <customPr name="IbpWorksheetKeyString_GU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7DA1-9277-406E-9A3E-C3F495E3B3A0}">
  <dimension ref="A1:I36"/>
  <sheetViews>
    <sheetView workbookViewId="0">
      <selection activeCell="I32" sqref="I32"/>
    </sheetView>
  </sheetViews>
  <sheetFormatPr defaultRowHeight="15" x14ac:dyDescent="0.25"/>
  <cols>
    <col min="1" max="1" width="3" bestFit="1" customWidth="1"/>
    <col min="2" max="2" width="15.28515625" customWidth="1"/>
    <col min="3" max="3" width="11.140625" bestFit="1" customWidth="1"/>
    <col min="4" max="4" width="16.5703125" bestFit="1" customWidth="1"/>
    <col min="5" max="5" width="15" bestFit="1" customWidth="1"/>
    <col min="6" max="6" width="19.28515625" bestFit="1" customWidth="1"/>
    <col min="7" max="7" width="17" bestFit="1" customWidth="1"/>
    <col min="8" max="8" width="17.5703125" bestFit="1" customWidth="1"/>
    <col min="9" max="9" width="16.140625" bestFit="1" customWidth="1"/>
  </cols>
  <sheetData>
    <row r="1" spans="1:9" x14ac:dyDescent="0.25">
      <c r="B1" s="3"/>
      <c r="C1" s="3"/>
      <c r="D1" s="3"/>
      <c r="E1" s="3"/>
      <c r="F1" s="3"/>
      <c r="G1" s="3"/>
      <c r="H1" s="3"/>
      <c r="I1" s="4"/>
    </row>
    <row r="2" spans="1:9" x14ac:dyDescent="0.25">
      <c r="B2" s="3" t="s">
        <v>25</v>
      </c>
      <c r="C2" s="3"/>
      <c r="D2" s="3"/>
      <c r="E2" s="3"/>
      <c r="F2" s="3"/>
      <c r="G2" s="3"/>
      <c r="H2" s="3"/>
      <c r="I2" s="4"/>
    </row>
    <row r="3" spans="1:9" x14ac:dyDescent="0.25">
      <c r="B3" s="3" t="s">
        <v>27</v>
      </c>
      <c r="C3" s="3"/>
      <c r="D3" s="3"/>
      <c r="E3" s="3"/>
      <c r="F3" s="3"/>
      <c r="G3" s="3"/>
      <c r="H3" s="3"/>
      <c r="I3" s="4"/>
    </row>
    <row r="6" spans="1:9" x14ac:dyDescent="0.25">
      <c r="B6" s="5" t="s">
        <v>22</v>
      </c>
      <c r="C6" s="5" t="s">
        <v>1</v>
      </c>
      <c r="D6" s="5" t="s">
        <v>21</v>
      </c>
      <c r="E6" s="5" t="s">
        <v>3</v>
      </c>
      <c r="F6" s="5" t="s">
        <v>6</v>
      </c>
      <c r="G6" s="5" t="s">
        <v>2</v>
      </c>
      <c r="H6" s="5" t="s">
        <v>24</v>
      </c>
      <c r="I6" s="6" t="s">
        <v>23</v>
      </c>
    </row>
    <row r="7" spans="1:9" x14ac:dyDescent="0.25">
      <c r="A7">
        <v>0</v>
      </c>
      <c r="B7" s="7" t="s">
        <v>0</v>
      </c>
      <c r="C7" s="8">
        <v>26667</v>
      </c>
      <c r="D7" s="8">
        <v>6</v>
      </c>
      <c r="E7" s="9">
        <f t="shared" ref="E7:E17" si="0">MIN(C22*E22-MOD(C22*E22,F22)+F22,G22*C22)</f>
        <v>53248</v>
      </c>
      <c r="F7" s="9">
        <f>E7*1000/(C7*D7)</f>
        <v>332.79584005199933</v>
      </c>
      <c r="G7" s="9">
        <f t="shared" ref="G7:G17" si="1">1000/F7</f>
        <v>3.0048452524038463</v>
      </c>
      <c r="H7" s="9">
        <f>E7*2</f>
        <v>106496</v>
      </c>
      <c r="I7" s="14" t="s">
        <v>20</v>
      </c>
    </row>
    <row r="8" spans="1:9" x14ac:dyDescent="0.25">
      <c r="A8">
        <v>1</v>
      </c>
      <c r="B8" s="7" t="s">
        <v>4</v>
      </c>
      <c r="C8" s="8">
        <v>100</v>
      </c>
      <c r="D8" s="8">
        <v>6</v>
      </c>
      <c r="E8" s="9">
        <f t="shared" si="0"/>
        <v>512</v>
      </c>
      <c r="F8" s="9">
        <f t="shared" ref="F8:F17" si="2">E8*1000/(C8*D8)</f>
        <v>853.33333333333337</v>
      </c>
      <c r="G8" s="9">
        <f t="shared" si="1"/>
        <v>1.171875</v>
      </c>
      <c r="H8" s="9">
        <f t="shared" ref="H8:H17" si="3">E8*2</f>
        <v>1024</v>
      </c>
      <c r="I8" s="14" t="s">
        <v>20</v>
      </c>
    </row>
    <row r="9" spans="1:9" x14ac:dyDescent="0.25">
      <c r="A9">
        <v>2</v>
      </c>
      <c r="B9" s="7" t="s">
        <v>31</v>
      </c>
      <c r="C9" s="8">
        <v>192000</v>
      </c>
      <c r="D9" s="8">
        <v>2</v>
      </c>
      <c r="E9" s="9">
        <f t="shared" si="0"/>
        <v>126976</v>
      </c>
      <c r="F9" s="9">
        <f t="shared" si="2"/>
        <v>330.66666666666669</v>
      </c>
      <c r="G9" s="9">
        <f t="shared" si="1"/>
        <v>3.0241935483870965</v>
      </c>
      <c r="H9" s="9">
        <f t="shared" si="3"/>
        <v>253952</v>
      </c>
      <c r="I9" s="14" t="s">
        <v>20</v>
      </c>
    </row>
    <row r="10" spans="1:9" x14ac:dyDescent="0.25">
      <c r="A10">
        <v>3</v>
      </c>
      <c r="B10" s="7" t="s">
        <v>32</v>
      </c>
      <c r="C10" s="8">
        <v>6667</v>
      </c>
      <c r="D10" s="8">
        <v>6</v>
      </c>
      <c r="E10" s="9">
        <f t="shared" si="0"/>
        <v>13312</v>
      </c>
      <c r="F10" s="9">
        <f t="shared" si="2"/>
        <v>332.78336083195842</v>
      </c>
      <c r="G10" s="9">
        <f t="shared" si="1"/>
        <v>3.0049579326923075</v>
      </c>
      <c r="H10" s="9">
        <f t="shared" si="3"/>
        <v>26624</v>
      </c>
      <c r="I10" s="14" t="s">
        <v>20</v>
      </c>
    </row>
    <row r="11" spans="1:9" x14ac:dyDescent="0.25">
      <c r="A11">
        <v>4</v>
      </c>
      <c r="B11" s="7" t="s">
        <v>33</v>
      </c>
      <c r="C11" s="8">
        <v>6667</v>
      </c>
      <c r="D11" s="8">
        <v>6</v>
      </c>
      <c r="E11" s="9">
        <f t="shared" si="0"/>
        <v>13312</v>
      </c>
      <c r="F11" s="9">
        <f t="shared" si="2"/>
        <v>332.78336083195842</v>
      </c>
      <c r="G11" s="9">
        <f t="shared" si="1"/>
        <v>3.0049579326923075</v>
      </c>
      <c r="H11" s="9">
        <f t="shared" si="3"/>
        <v>26624</v>
      </c>
      <c r="I11" s="14" t="s">
        <v>20</v>
      </c>
    </row>
    <row r="12" spans="1:9" x14ac:dyDescent="0.25">
      <c r="A12">
        <v>5</v>
      </c>
      <c r="B12" s="7" t="s">
        <v>34</v>
      </c>
      <c r="C12" s="8">
        <v>1</v>
      </c>
      <c r="D12" s="8">
        <v>9</v>
      </c>
      <c r="E12" s="9">
        <f t="shared" si="0"/>
        <v>9</v>
      </c>
      <c r="F12" s="9">
        <f t="shared" si="2"/>
        <v>1000</v>
      </c>
      <c r="G12" s="9">
        <f t="shared" si="1"/>
        <v>1</v>
      </c>
      <c r="H12" s="9">
        <f t="shared" si="3"/>
        <v>18</v>
      </c>
      <c r="I12" s="14" t="s">
        <v>20</v>
      </c>
    </row>
    <row r="13" spans="1:9" x14ac:dyDescent="0.25">
      <c r="A13">
        <v>6</v>
      </c>
      <c r="B13" s="7" t="s">
        <v>30</v>
      </c>
      <c r="C13" s="8">
        <v>1600</v>
      </c>
      <c r="D13" s="8">
        <v>6</v>
      </c>
      <c r="E13" s="9">
        <f t="shared" si="0"/>
        <v>3584</v>
      </c>
      <c r="F13" s="9">
        <f t="shared" si="2"/>
        <v>373.33333333333331</v>
      </c>
      <c r="G13" s="9">
        <f t="shared" si="1"/>
        <v>2.6785714285714288</v>
      </c>
      <c r="H13" s="9">
        <f t="shared" si="3"/>
        <v>7168</v>
      </c>
      <c r="I13" s="14" t="s">
        <v>20</v>
      </c>
    </row>
    <row r="14" spans="1:9" x14ac:dyDescent="0.25">
      <c r="A14">
        <v>7</v>
      </c>
      <c r="B14" s="7" t="s">
        <v>35</v>
      </c>
      <c r="C14" s="8">
        <v>200</v>
      </c>
      <c r="D14" s="8">
        <v>4</v>
      </c>
      <c r="E14" s="9">
        <f t="shared" si="0"/>
        <v>512</v>
      </c>
      <c r="F14" s="9">
        <f t="shared" si="2"/>
        <v>640</v>
      </c>
      <c r="G14" s="9">
        <f t="shared" si="1"/>
        <v>1.5625</v>
      </c>
      <c r="H14" s="9">
        <f t="shared" si="3"/>
        <v>1024</v>
      </c>
      <c r="I14" s="14" t="s">
        <v>20</v>
      </c>
    </row>
    <row r="15" spans="1:9" x14ac:dyDescent="0.25">
      <c r="A15">
        <v>8</v>
      </c>
      <c r="B15" s="7" t="s">
        <v>36</v>
      </c>
      <c r="C15" s="8">
        <v>200</v>
      </c>
      <c r="D15" s="8">
        <v>4</v>
      </c>
      <c r="E15" s="9">
        <f t="shared" si="0"/>
        <v>512</v>
      </c>
      <c r="F15" s="9">
        <f t="shared" si="2"/>
        <v>640</v>
      </c>
      <c r="G15" s="9">
        <f t="shared" si="1"/>
        <v>1.5625</v>
      </c>
      <c r="H15" s="9">
        <f t="shared" si="3"/>
        <v>1024</v>
      </c>
      <c r="I15" s="14" t="s">
        <v>20</v>
      </c>
    </row>
    <row r="16" spans="1:9" x14ac:dyDescent="0.25">
      <c r="A16">
        <v>9</v>
      </c>
      <c r="B16" s="12" t="s">
        <v>5</v>
      </c>
      <c r="C16" s="8">
        <v>48000</v>
      </c>
      <c r="D16" s="8">
        <v>2</v>
      </c>
      <c r="E16" s="9">
        <f t="shared" si="0"/>
        <v>31744</v>
      </c>
      <c r="F16" s="9">
        <f t="shared" si="2"/>
        <v>330.66666666666669</v>
      </c>
      <c r="G16" s="9">
        <f t="shared" si="1"/>
        <v>3.0241935483870965</v>
      </c>
      <c r="H16" s="9">
        <f t="shared" si="3"/>
        <v>63488</v>
      </c>
      <c r="I16" s="14" t="s">
        <v>20</v>
      </c>
    </row>
    <row r="17" spans="1:9" x14ac:dyDescent="0.25">
      <c r="A17">
        <v>10</v>
      </c>
      <c r="B17" s="13" t="s">
        <v>37</v>
      </c>
      <c r="C17" s="10">
        <v>833</v>
      </c>
      <c r="D17" s="10">
        <v>4</v>
      </c>
      <c r="E17" s="9">
        <f t="shared" si="0"/>
        <v>1536</v>
      </c>
      <c r="F17" s="11">
        <f t="shared" si="2"/>
        <v>460.98439375750303</v>
      </c>
      <c r="G17" s="11">
        <f t="shared" si="1"/>
        <v>2.169270833333333</v>
      </c>
      <c r="H17" s="11">
        <f t="shared" si="3"/>
        <v>3072</v>
      </c>
      <c r="I17" s="14" t="s">
        <v>20</v>
      </c>
    </row>
    <row r="18" spans="1:9" x14ac:dyDescent="0.25">
      <c r="A18">
        <v>11</v>
      </c>
      <c r="B18" s="12"/>
      <c r="C18" s="8"/>
      <c r="D18" s="8"/>
      <c r="E18" s="9"/>
      <c r="F18" s="9"/>
      <c r="G18" s="9"/>
      <c r="H18" s="9"/>
      <c r="I18" s="14"/>
    </row>
    <row r="19" spans="1:9" x14ac:dyDescent="0.25">
      <c r="A19">
        <v>12</v>
      </c>
      <c r="B19" s="15"/>
      <c r="C19" s="16"/>
      <c r="D19" s="16"/>
      <c r="E19" s="16"/>
      <c r="F19" s="16"/>
      <c r="G19" s="16"/>
      <c r="H19" s="16"/>
      <c r="I19" s="16"/>
    </row>
    <row r="20" spans="1:9" x14ac:dyDescent="0.25">
      <c r="H20" s="1" t="s">
        <v>26</v>
      </c>
      <c r="I20" s="2">
        <f>SUMIF(I7:I19,"x",H7:H19)</f>
        <v>490514</v>
      </c>
    </row>
    <row r="22" spans="1:9" x14ac:dyDescent="0.25">
      <c r="C22">
        <f t="shared" ref="C22:C34" si="4">C7*D7</f>
        <v>160002</v>
      </c>
      <c r="E22">
        <f t="shared" ref="E22:E36" si="5">$I$36</f>
        <v>0.33</v>
      </c>
      <c r="F22">
        <f t="shared" ref="F22:F36" si="6">$I$27</f>
        <v>512</v>
      </c>
      <c r="G22">
        <f t="shared" ref="G22:G36" si="7">$I$28</f>
        <v>1</v>
      </c>
    </row>
    <row r="23" spans="1:9" x14ac:dyDescent="0.25">
      <c r="C23">
        <f t="shared" si="4"/>
        <v>600</v>
      </c>
      <c r="E23">
        <f t="shared" si="5"/>
        <v>0.33</v>
      </c>
      <c r="F23">
        <f t="shared" si="6"/>
        <v>512</v>
      </c>
      <c r="G23">
        <f t="shared" si="7"/>
        <v>1</v>
      </c>
    </row>
    <row r="24" spans="1:9" x14ac:dyDescent="0.25">
      <c r="C24">
        <f t="shared" si="4"/>
        <v>384000</v>
      </c>
      <c r="E24">
        <f t="shared" si="5"/>
        <v>0.33</v>
      </c>
      <c r="F24">
        <f t="shared" si="6"/>
        <v>512</v>
      </c>
      <c r="G24">
        <f t="shared" si="7"/>
        <v>1</v>
      </c>
    </row>
    <row r="25" spans="1:9" x14ac:dyDescent="0.25">
      <c r="C25">
        <f t="shared" si="4"/>
        <v>40002</v>
      </c>
      <c r="E25">
        <f t="shared" si="5"/>
        <v>0.33</v>
      </c>
      <c r="F25">
        <f t="shared" si="6"/>
        <v>512</v>
      </c>
      <c r="G25">
        <f t="shared" si="7"/>
        <v>1</v>
      </c>
    </row>
    <row r="26" spans="1:9" x14ac:dyDescent="0.25">
      <c r="C26">
        <f t="shared" si="4"/>
        <v>40002</v>
      </c>
      <c r="E26">
        <f t="shared" si="5"/>
        <v>0.33</v>
      </c>
      <c r="F26">
        <f t="shared" si="6"/>
        <v>512</v>
      </c>
      <c r="G26">
        <f t="shared" si="7"/>
        <v>1</v>
      </c>
    </row>
    <row r="27" spans="1:9" x14ac:dyDescent="0.25">
      <c r="C27">
        <f t="shared" si="4"/>
        <v>9</v>
      </c>
      <c r="E27">
        <f t="shared" si="5"/>
        <v>0.33</v>
      </c>
      <c r="F27">
        <f t="shared" si="6"/>
        <v>512</v>
      </c>
      <c r="G27">
        <f t="shared" si="7"/>
        <v>1</v>
      </c>
      <c r="H27" t="s">
        <v>28</v>
      </c>
      <c r="I27">
        <v>512</v>
      </c>
    </row>
    <row r="28" spans="1:9" x14ac:dyDescent="0.25">
      <c r="C28">
        <f t="shared" si="4"/>
        <v>9600</v>
      </c>
      <c r="E28">
        <f t="shared" si="5"/>
        <v>0.33</v>
      </c>
      <c r="F28">
        <f t="shared" si="6"/>
        <v>512</v>
      </c>
      <c r="G28">
        <f t="shared" si="7"/>
        <v>1</v>
      </c>
      <c r="H28" t="s">
        <v>29</v>
      </c>
      <c r="I28">
        <v>1</v>
      </c>
    </row>
    <row r="29" spans="1:9" x14ac:dyDescent="0.25">
      <c r="C29">
        <f t="shared" si="4"/>
        <v>800</v>
      </c>
      <c r="E29">
        <f t="shared" si="5"/>
        <v>0.33</v>
      </c>
      <c r="F29">
        <f t="shared" si="6"/>
        <v>512</v>
      </c>
      <c r="G29">
        <f t="shared" si="7"/>
        <v>1</v>
      </c>
    </row>
    <row r="30" spans="1:9" x14ac:dyDescent="0.25">
      <c r="C30">
        <f t="shared" si="4"/>
        <v>800</v>
      </c>
      <c r="E30">
        <f t="shared" si="5"/>
        <v>0.33</v>
      </c>
      <c r="F30">
        <f t="shared" si="6"/>
        <v>512</v>
      </c>
      <c r="G30">
        <f t="shared" si="7"/>
        <v>1</v>
      </c>
    </row>
    <row r="31" spans="1:9" x14ac:dyDescent="0.25">
      <c r="C31">
        <f t="shared" si="4"/>
        <v>96000</v>
      </c>
      <c r="E31">
        <f t="shared" si="5"/>
        <v>0.33</v>
      </c>
      <c r="F31">
        <f t="shared" si="6"/>
        <v>512</v>
      </c>
      <c r="G31">
        <f t="shared" si="7"/>
        <v>1</v>
      </c>
    </row>
    <row r="32" spans="1:9" x14ac:dyDescent="0.25">
      <c r="C32">
        <f t="shared" si="4"/>
        <v>3332</v>
      </c>
      <c r="E32">
        <f t="shared" si="5"/>
        <v>0.33</v>
      </c>
      <c r="F32">
        <f t="shared" si="6"/>
        <v>512</v>
      </c>
      <c r="G32">
        <f t="shared" si="7"/>
        <v>1</v>
      </c>
    </row>
    <row r="33" spans="3:9" x14ac:dyDescent="0.25">
      <c r="C33">
        <f t="shared" si="4"/>
        <v>0</v>
      </c>
      <c r="E33">
        <f t="shared" si="5"/>
        <v>0.33</v>
      </c>
      <c r="F33">
        <f t="shared" si="6"/>
        <v>512</v>
      </c>
      <c r="G33">
        <f t="shared" si="7"/>
        <v>1</v>
      </c>
    </row>
    <row r="34" spans="3:9" x14ac:dyDescent="0.25">
      <c r="C34">
        <f t="shared" si="4"/>
        <v>0</v>
      </c>
      <c r="E34">
        <f t="shared" si="5"/>
        <v>0.33</v>
      </c>
      <c r="F34">
        <f t="shared" si="6"/>
        <v>512</v>
      </c>
      <c r="G34">
        <f t="shared" si="7"/>
        <v>1</v>
      </c>
    </row>
    <row r="35" spans="3:9" x14ac:dyDescent="0.25">
      <c r="E35">
        <f t="shared" si="5"/>
        <v>0.33</v>
      </c>
      <c r="F35">
        <f t="shared" si="6"/>
        <v>512</v>
      </c>
      <c r="G35">
        <f t="shared" si="7"/>
        <v>1</v>
      </c>
    </row>
    <row r="36" spans="3:9" x14ac:dyDescent="0.25">
      <c r="C36">
        <f>SUM(C22:C34)</f>
        <v>735147</v>
      </c>
      <c r="D36" s="2">
        <f>SUMIF(I7:I19,"x",C22:C34)</f>
        <v>735147</v>
      </c>
      <c r="E36">
        <f t="shared" si="5"/>
        <v>0.33</v>
      </c>
      <c r="F36">
        <f t="shared" si="6"/>
        <v>512</v>
      </c>
      <c r="G36">
        <f t="shared" si="7"/>
        <v>1</v>
      </c>
      <c r="I36">
        <v>0.33</v>
      </c>
    </row>
  </sheetData>
  <pageMargins left="0.7" right="0.7" top="0.75" bottom="0.75" header="0.3" footer="0.3"/>
  <pageSetup paperSize="9" orientation="portrait" r:id="rId1"/>
  <customProperties>
    <customPr name="IbpWorksheetKeyString_GUID" r:id="rId2"/>
  </customProperties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customProperties>
    <customPr name="DCFIdentifier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RowHeight="15" x14ac:dyDescent="0.25"/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24</v>
      </c>
      <c r="G2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USB</vt:lpstr>
      <vt:lpstr>SD</vt:lpstr>
      <vt:lpstr>Classified as UnClassified</vt:lpstr>
    </vt:vector>
  </TitlesOfParts>
  <Company>STMicroelectronics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GHEZZI</dc:creator>
  <cp:lastModifiedBy>Simone PRADOLINI</cp:lastModifiedBy>
  <dcterms:created xsi:type="dcterms:W3CDTF">2019-04-18T11:26:50Z</dcterms:created>
  <dcterms:modified xsi:type="dcterms:W3CDTF">2022-08-25T15:40:27Z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8c7287-838c-46dd-b281-b1140229e67a_Enabled">
    <vt:lpwstr>true</vt:lpwstr>
  </property>
  <property fmtid="{D5CDD505-2E9C-101B-9397-08002B2CF9AE}" pid="3" name="MSIP_Label_cf8c7287-838c-46dd-b281-b1140229e67a_SetDate">
    <vt:lpwstr>2022-08-25T10:23:22Z</vt:lpwstr>
  </property>
  <property fmtid="{D5CDD505-2E9C-101B-9397-08002B2CF9AE}" pid="4" name="MSIP_Label_cf8c7287-838c-46dd-b281-b1140229e67a_Method">
    <vt:lpwstr>Privileged</vt:lpwstr>
  </property>
  <property fmtid="{D5CDD505-2E9C-101B-9397-08002B2CF9AE}" pid="5" name="MSIP_Label_cf8c7287-838c-46dd-b281-b1140229e67a_Name">
    <vt:lpwstr>cf8c7287-838c-46dd-b281-b1140229e67a</vt:lpwstr>
  </property>
  <property fmtid="{D5CDD505-2E9C-101B-9397-08002B2CF9AE}" pid="6" name="MSIP_Label_cf8c7287-838c-46dd-b281-b1140229e67a_SiteId">
    <vt:lpwstr>75e027c9-20d5-47d5-b82f-77d7cd041e8f</vt:lpwstr>
  </property>
  <property fmtid="{D5CDD505-2E9C-101B-9397-08002B2CF9AE}" pid="7" name="MSIP_Label_cf8c7287-838c-46dd-b281-b1140229e67a_ActionId">
    <vt:lpwstr>9ac093f5-bbc9-4519-b103-ebdc074884ab</vt:lpwstr>
  </property>
  <property fmtid="{D5CDD505-2E9C-101B-9397-08002B2CF9AE}" pid="8" name="MSIP_Label_cf8c7287-838c-46dd-b281-b1140229e67a_ContentBits">
    <vt:lpwstr>0</vt:lpwstr>
  </property>
</Properties>
</file>