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Models"/>
    <sheet r:id="rId2" sheetId="2" name="Summary"/>
    <sheet r:id="rId3" sheetId="3" name="Summary Consistency"/>
    <sheet r:id="rId4" sheetId="4" name="Consistency Analysis"/>
    <sheet r:id="rId5" sheetId="5" name="Gold Standard to… Comparison"/>
    <sheet r:id="rId6" sheetId="6" name="Global to X"/>
    <sheet r:id="rId7" sheetId="7" name="Human to Auto Comparison"/>
    <sheet r:id="rId8" sheetId="8" name="L0 to Human Comparison"/>
    <sheet r:id="rId9" sheetId="9" name="L1 to Human Comparison"/>
    <sheet r:id="rId10" sheetId="10" name="L2 to Human Comparison"/>
    <sheet r:id="rId11" sheetId="11" name="L3 to Human Comparison"/>
    <sheet r:id="rId12" sheetId="12" name="L4 to Human Comparison"/>
    <sheet r:id="rId13" sheetId="13" name="L5 to Human Comparison"/>
    <sheet r:id="rId14" sheetId="14" name="Q0 to Human Comparison"/>
    <sheet r:id="rId15" sheetId="15" name="Q1 to Human Comparison"/>
    <sheet r:id="rId16" sheetId="16" name="Q2 to Human Comparison"/>
    <sheet r:id="rId17" sheetId="17" name="M0 to Human Comparison"/>
    <sheet r:id="rId18" sheetId="18" name="M1 to Human Comparison"/>
    <sheet r:id="rId19" sheetId="19" name="M2 to Human Comparison"/>
    <sheet r:id="rId20" sheetId="20" name="G0 to Human Comparison"/>
    <sheet r:id="rId21" sheetId="21" name="G1 to Human Comparison"/>
    <sheet r:id="rId22" sheetId="22" name="G2 to Human Comparison"/>
  </sheets>
  <calcPr fullCalcOnLoad="1"/>
</workbook>
</file>

<file path=xl/sharedStrings.xml><?xml version="1.0" encoding="utf-8"?>
<sst xmlns="http://schemas.openxmlformats.org/spreadsheetml/2006/main" count="7308" uniqueCount="1666">
  <si>
    <t>Norm</t>
  </si>
  <si>
    <t>G2.#</t>
  </si>
  <si>
    <t>Automated requirement name</t>
  </si>
  <si>
    <t>Present</t>
  </si>
  <si>
    <t>Support</t>
  </si>
  <si>
    <t>Hallucination</t>
  </si>
  <si>
    <t>Rationale</t>
  </si>
  <si>
    <t>Help messages during the {log-on procedure} must not aid an unauthorized user, e.g., by indicating which {parts of the data} are correct or incorrect</t>
  </si>
  <si>
    <t>G2.1.1</t>
  </si>
  <si>
    <t>Secure Log-On Feedback Mechanism</t>
  </si>
  <si>
    <t>Yes</t>
  </si>
  <si>
    <t>H.1.1</t>
  </si>
  <si>
    <t>A security incident must be raised if a potential attempted or successful breach of {log-on controls} is detected, and, when the risk of the incident warrants it, the account shall be temporarily restricted, plus an alert shall be sent to the {account owner}, and to the {organization's system administrators}.</t>
  </si>
  <si>
    <t>G2.2.1</t>
  </si>
  <si>
    <t>Secure Authentication Alert System</t>
  </si>
  <si>
    <t>H.2.1</t>
  </si>
  <si>
    <t>Physical or logical access controls must be implemented to isolate {sensitive applications, data, or systems}.</t>
  </si>
  <si>
    <t>G2.3.1</t>
  </si>
  <si>
    <t>Restricted Access to Warehouse Management System</t>
  </si>
  <si>
    <t>H.3.1</t>
  </si>
  <si>
    <t>G2.3.2</t>
  </si>
  <si>
    <t>Secured Access to Production Plan Data Store</t>
  </si>
  <si>
    <t>G2.3.3</t>
  </si>
  <si>
    <t>Isolation of Requisitions Data Store</t>
  </si>
  <si>
    <t>G2.3.4</t>
  </si>
  <si>
    <t>Restricted Access to Finished Car Registry</t>
  </si>
  <si>
    <t>G2.3.5</t>
  </si>
  <si>
    <t>Isolation and Protection of AIDC Systems</t>
  </si>
  <si>
    <t>No</t>
  </si>
  <si>
    <t>Unrelated</t>
  </si>
  <si>
    <t>G2.3.6</t>
  </si>
  <si>
    <t>Secured Interaction with IoT Middleware Platforms</t>
  </si>
  <si>
    <t>{Access to data} must be controlled based on {user identity, group membership, and assigned roles}</t>
  </si>
  <si>
    <t>G2.4.1</t>
  </si>
  <si>
    <t>Controlled Data Access by Role</t>
  </si>
  <si>
    <t>H.4.7</t>
  </si>
  <si>
    <t>G2.4.2</t>
  </si>
  <si>
    <t>Group-Based Data Segregation</t>
  </si>
  <si>
    <t>G2.4.3</t>
  </si>
  <si>
    <t>Role-Specific Operational Logs and Audits</t>
  </si>
  <si>
    <t>The {organization} shall maintain a record of {all privileges allocated}</t>
  </si>
  <si>
    <t>G2.5.1</t>
  </si>
  <si>
    <t>Privilege Logging and Management</t>
  </si>
  <si>
    <t>H.5.1</t>
  </si>
  <si>
    <t>G2.5.2</t>
  </si>
  <si>
    <t>Real-Time Privilege Updates</t>
  </si>
  <si>
    <t>H.5.2</t>
  </si>
  <si>
    <t>G2.5.3</t>
  </si>
  <si>
    <t>Regular Privilege Audits</t>
  </si>
  <si>
    <t>The {organization} shall regularly review {users} with privileged access rights to ensure that their {duties}, {roles}, {responsibilities}, and {competence} still justify such access</t>
  </si>
  <si>
    <t>G2.6.1</t>
  </si>
  <si>
    <t>Privileged Access Review</t>
  </si>
  <si>
    <t>H.6.1</t>
  </si>
  <si>
    <t>{Connection} of {systems} to the {network} must be restricted and filtered, e.g., using firewalls.</t>
  </si>
  <si>
    <t>G2.7.1</t>
  </si>
  <si>
    <t>IoT Device Network Security</t>
  </si>
  <si>
    <t>H.7.1</t>
  </si>
  <si>
    <t>G2.7.2</t>
  </si>
  <si>
    <t>Middleware Network Filtering</t>
  </si>
  <si>
    <t>G2.7.3</t>
  </si>
  <si>
    <t>AGV Network Integration Security</t>
  </si>
  <si>
    <t>G2.7.4</t>
  </si>
  <si>
    <t>Secure Sensor Network Transmissions</t>
  </si>
  <si>
    <t>{Network administration channels} must be segregated from {other network traffic}</t>
  </si>
  <si>
    <t>G2.8.1</t>
  </si>
  <si>
    <t>Segregation of System Administration and Operational Network Traffic</t>
  </si>
  <si>
    <t>H.8.1</t>
  </si>
  <si>
    <t>Rambles</t>
  </si>
  <si>
    <t>Implement cryptographic measures to safeguard {information stored} on {mobile user} {endpoint devices} or {storage media} and transmitted over {networks}</t>
  </si>
  <si>
    <t>G2.9.1</t>
  </si>
  <si>
    <t>Cryptographic Protection of Data Stores</t>
  </si>
  <si>
    <t>H.9.1</t>
  </si>
  <si>
    <t>G2.9.2</t>
  </si>
  <si>
    <t>Secure Data Transmission in Factory Networks</t>
  </si>
  <si>
    <t>H.9.3</t>
  </si>
  <si>
    <t>G2.9.3</t>
  </si>
  <si>
    <t>Endpoint Device Security for Mobile Users</t>
  </si>
  <si>
    <t>G2.9.4</t>
  </si>
  <si>
    <t>Authentication and Access Control for Mobile Devices</t>
  </si>
  <si>
    <t>Absurd</t>
  </si>
  <si>
    <t>Establish a comprehensive key management system, including procedures for generating and protecting {cryptographic keys} and recovering {encrypted data} in case of lost, compromised, or damaged {keys}</t>
  </si>
  <si>
    <t>G2.10.1</t>
  </si>
  <si>
    <t>Secure Cryptographic Key Lifecycle Management for IoT Middleware</t>
  </si>
  <si>
    <t>Partial</t>
  </si>
  <si>
    <t>H.10.3</t>
  </si>
  <si>
    <t>Mainly hall; but includes sec mgr. responsibility</t>
  </si>
  <si>
    <t>G2.10.2</t>
  </si>
  <si>
    <t>Datastore Encryption Key Management and Recovery</t>
  </si>
  <si>
    <t>Not the keys for that; rambles</t>
  </si>
  <si>
    <t>G2.10.3</t>
  </si>
  <si>
    <t>Encryption Key Management for AIDC Technologies</t>
  </si>
  <si>
    <t>H.10.1</t>
  </si>
  <si>
    <t>Totals</t>
  </si>
  <si>
    <t>G1.#</t>
  </si>
  <si>
    <t>G1.1.1</t>
  </si>
  <si>
    <t>Secure Authentication Feedback</t>
  </si>
  <si>
    <t>G1.2.1</t>
  </si>
  <si>
    <t>Authentication Breach Notification</t>
  </si>
  <si>
    <t>G1.2.2</t>
  </si>
  <si>
    <t>Enhanced Log-On Attempt Control</t>
  </si>
  <si>
    <t>G1.3.1</t>
  </si>
  <si>
    <t>Secure Isolation of Data Stores</t>
  </si>
  <si>
    <t>G1.3.2</t>
  </si>
  <si>
    <t>Access Control for Factory Network</t>
  </si>
  <si>
    <t>H.3.2</t>
  </si>
  <si>
    <t>Partial hall</t>
  </si>
  <si>
    <t>G1.3.3</t>
  </si>
  <si>
    <t>Middleware Access Security</t>
  </si>
  <si>
    <t>G1.3.4</t>
  </si>
  <si>
    <t>Role-Based Access Management</t>
  </si>
  <si>
    <t>G1.3.5</t>
  </si>
  <si>
    <t>Secure AIDC System Interfaces</t>
  </si>
  <si>
    <t>G1.4.1</t>
  </si>
  <si>
    <t>Controlled Data Access Based on Roles and Responsibilities</t>
  </si>
  <si>
    <t>H.4.5; H.4.7</t>
  </si>
  <si>
    <t>G1.4.2</t>
  </si>
  <si>
    <t>Data Access Control by Group Membership</t>
  </si>
  <si>
    <t>G1.4.3</t>
  </si>
  <si>
    <t>Secure Authentication for System Interaction</t>
  </si>
  <si>
    <t>G1.5.1</t>
  </si>
  <si>
    <t>Factory Privilege Allocation Record Management</t>
  </si>
  <si>
    <t>G1.5.2</t>
  </si>
  <si>
    <t>Implementation of Role-Based Access Control (RBAC)</t>
  </si>
  <si>
    <t>G1.5.3</t>
  </si>
  <si>
    <t>Audit Trail for Access and Privilege Changes</t>
  </si>
  <si>
    <t>G1.6.1</t>
  </si>
  <si>
    <t>Privileged Access Review for System Admins</t>
  </si>
  <si>
    <t>G1.6.2</t>
  </si>
  <si>
    <t>Security Role Validation</t>
  </si>
  <si>
    <t>G1.6.3</t>
  </si>
  <si>
    <t>Operations Manager Access Audit</t>
  </si>
  <si>
    <t>G1.7.1</t>
  </si>
  <si>
    <t>Network Connection Security for Automated Systems</t>
  </si>
  <si>
    <t>G1.7.2</t>
  </si>
  <si>
    <t>Secure Middleware Communication</t>
  </si>
  <si>
    <t>G1.7.3</t>
  </si>
  <si>
    <t>AGV and Robotic System Network Integrity</t>
  </si>
  <si>
    <t>G1.8.1</t>
  </si>
  <si>
    <t>Segregated Network Channels for Administrative and Operational Traffic</t>
  </si>
  <si>
    <t>G1.9.1</t>
  </si>
  <si>
    <t>Cryptographic Security for Mobile Endpoint Devices</t>
  </si>
  <si>
    <t>G1.9.2</t>
  </si>
  <si>
    <t>Cryptographic Protection for Automated Guided Vehicles and Robots</t>
  </si>
  <si>
    <t>G1.9.3</t>
  </si>
  <si>
    <t>Encryption of Centralized Storage Systems</t>
  </si>
  <si>
    <t>G1.9.4</t>
  </si>
  <si>
    <t>Network Traffic Encryption</t>
  </si>
  <si>
    <t>G1.10.1</t>
  </si>
  <si>
    <t>Datastore Encryption Key Management</t>
  </si>
  <si>
    <t>G1.10.2</t>
  </si>
  <si>
    <t>IoT Middleware Secure Communication</t>
  </si>
  <si>
    <t>G1.10.3</t>
  </si>
  <si>
    <t>AGVs Data Encryption and Key Management</t>
  </si>
  <si>
    <t>G1.10.4</t>
  </si>
  <si>
    <t>Administrative Oversight of Key Management System</t>
  </si>
  <si>
    <t>G0.#</t>
  </si>
  <si>
    <t>G0.1.1</t>
  </si>
  <si>
    <t>Secure Authentication Help Messaging</t>
  </si>
  <si>
    <t>Requirement is valid; narrative is hallucinating</t>
  </si>
  <si>
    <t>G0.2.1</t>
  </si>
  <si>
    <t>Authentication Alert System Performance</t>
  </si>
  <si>
    <t>G0.2.2</t>
  </si>
  <si>
    <t>Authentication Alert System Reliability</t>
  </si>
  <si>
    <t>Not a cybersecurity requirement</t>
  </si>
  <si>
    <t>G0.2.3</t>
  </si>
  <si>
    <t>Authentication Alert System Usability</t>
  </si>
  <si>
    <t>G0.3.1</t>
  </si>
  <si>
    <t>Access Control Non-Functional Requirement</t>
  </si>
  <si>
    <t>H.3.1; H.3.3</t>
  </si>
  <si>
    <t>G0.4.1</t>
  </si>
  <si>
    <t>Role-Based Access Control Performance</t>
  </si>
  <si>
    <t>G0.4.2</t>
  </si>
  <si>
    <t>Role-Based Access Control Scalability</t>
  </si>
  <si>
    <t>G0.4.3</t>
  </si>
  <si>
    <t>Role-Based Access Control Security</t>
  </si>
  <si>
    <t>G0.5.1</t>
  </si>
  <si>
    <t>Privilege Allocation Record Management</t>
  </si>
  <si>
    <t>G0.5.2</t>
  </si>
  <si>
    <t>Operations Access Control</t>
  </si>
  <si>
    <t>G0.6.1</t>
  </si>
  <si>
    <t>Periodic Privileged Access Review Compliance</t>
  </si>
  <si>
    <t>G0.6.2</t>
  </si>
  <si>
    <t>Competency Validation for Cybersecurity Roles</t>
  </si>
  <si>
    <t>G0.6.3</t>
  </si>
  <si>
    <t>Comprehensive Audit Trail Maintenance</t>
  </si>
  <si>
    <t>G0.7.1</t>
  </si>
  <si>
    <t>Network Access Control for IoT and Automated Systems</t>
  </si>
  <si>
    <t>G0.7.2</t>
  </si>
  <si>
    <t>Secure Network Gateways for External and Internal Connections</t>
  </si>
  <si>
    <t>H.7.2; H.7.3</t>
  </si>
  <si>
    <t>G0.8.1</t>
  </si>
  <si>
    <t>Segregation of Administrative Network Communications</t>
  </si>
  <si>
    <t>G0.9.1</t>
  </si>
  <si>
    <t>Data in Transit Encryption</t>
  </si>
  <si>
    <t>G0.9.2</t>
  </si>
  <si>
    <t>Endpoint Data Storage Security</t>
  </si>
  <si>
    <t>G0.9.3</t>
  </si>
  <si>
    <t>External Network Communication Security</t>
  </si>
  <si>
    <t>G0.9.4</t>
  </si>
  <si>
    <t>Storage Media Encryption Compliance</t>
  </si>
  <si>
    <t>G0.10.1</t>
  </si>
  <si>
    <t>IoT Middleware Key Management Protocol</t>
  </si>
  <si>
    <t>G0.10.2</t>
  </si>
  <si>
    <t>Data Store Encryption and Key Recovery Strategy</t>
  </si>
  <si>
    <t>H.10.2</t>
  </si>
  <si>
    <t>G0.10.3</t>
  </si>
  <si>
    <t>Role-Specific Key Management Responsibilities</t>
  </si>
  <si>
    <t>M2.#</t>
  </si>
  <si>
    <t>M2.1.1</t>
  </si>
  <si>
    <t>Secure Employee Log-on Procedure</t>
  </si>
  <si>
    <t>M2.1.2</t>
  </si>
  <si>
    <t>Secure System Admin and Operations Manager Log-on Procedure</t>
  </si>
  <si>
    <t>M2.1.3</t>
  </si>
  <si>
    <t>Secure Security Manager Log-on Procedure</t>
  </si>
  <si>
    <t>M2.2.1</t>
  </si>
  <si>
    <t>Factory Access Control Breach Notification</t>
  </si>
  <si>
    <t>Absurd; unachievable</t>
  </si>
  <si>
    <t>M2.2.2</t>
  </si>
  <si>
    <t>Factory System Unauthorized Access Notification</t>
  </si>
  <si>
    <t>M2.2.3</t>
  </si>
  <si>
    <t>Warehouse Inventory Access Breach Notification</t>
  </si>
  <si>
    <t>M2.2.4</t>
  </si>
  <si>
    <t>Finished Car Registry Access Breach Notification</t>
  </si>
  <si>
    <t>M2.2.5</t>
  </si>
  <si>
    <t>Transport Order Data Store Access Breach Notification</t>
  </si>
  <si>
    <t>M2.3.1</t>
  </si>
  <si>
    <t>Inbound Logistics Access Control</t>
  </si>
  <si>
    <t>M2.3.2</t>
  </si>
  <si>
    <t>Car Assembly Access Control</t>
  </si>
  <si>
    <t>M2.3.3</t>
  </si>
  <si>
    <t>Outbound Logistics Access Control</t>
  </si>
  <si>
    <t>M2.4.1</t>
  </si>
  <si>
    <t>User-Based Access Control for Factory Data</t>
  </si>
  <si>
    <t>H.4.1; H.4.2; H.4.3; H.4.4; H.4.5; H.4.7</t>
  </si>
  <si>
    <t>M2.4.2</t>
  </si>
  <si>
    <t>Role-Based Access Control for System Administration</t>
  </si>
  <si>
    <t>H.4.8</t>
  </si>
  <si>
    <t>M2.4.3</t>
  </si>
  <si>
    <t>Access Control for Logistic Subprocesses</t>
  </si>
  <si>
    <t>H.4.1; H.4.2; H.4.3; H.4.4; H.4.5</t>
  </si>
  <si>
    <t>M2.5.1</t>
  </si>
  <si>
    <t>Access Privilege Record Keeping</t>
  </si>
  <si>
    <t>M2.5.2</t>
  </si>
  <si>
    <t>System Administration Privilege Record Keeping</t>
  </si>
  <si>
    <t>M2.5.3</t>
  </si>
  <si>
    <t>Operations Management Privilege Record Keeping</t>
  </si>
  <si>
    <t>M2.5.4</t>
  </si>
  <si>
    <t>Security Management Privilege Record Keeping</t>
  </si>
  <si>
    <t>M2.6.1</t>
  </si>
  <si>
    <t>Regular Review of Privileged Access Rights for Factory Employees</t>
  </si>
  <si>
    <t>M2.6.2</t>
  </si>
  <si>
    <t>Regular Review of Privileged Access Rights for System Users</t>
  </si>
  <si>
    <t>M2.7.1</t>
  </si>
  <si>
    <t>Restricted_and_Filtered_Connection_of_Factory_Systems_to_the_Network</t>
  </si>
  <si>
    <t>H.7.1; H.7.2</t>
  </si>
  <si>
    <t>M2.7.2</t>
  </si>
  <si>
    <t>Restricted_and_Filtered_Connection_of_IoT_Middleware_Platform_to_the_Network</t>
  </si>
  <si>
    <t>M2.7.3</t>
  </si>
  <si>
    <t>Restricted_and_Filtered_Connection_of_Factorys_Logistics_Terminal_to_the_Network</t>
  </si>
  <si>
    <t>M2.7.4</t>
  </si>
  <si>
    <t>Restricted_and_Filtered_Connection_of_Factorys_Employee_Systems_to_the_Network</t>
  </si>
  <si>
    <t>M2.8.1</t>
  </si>
  <si>
    <t>Factory Control Network Segregation</t>
  </si>
  <si>
    <t>M2.8.2</t>
  </si>
  <si>
    <t>Supply Chain Management Network Isolation</t>
  </si>
  <si>
    <t>Extreme measures</t>
  </si>
  <si>
    <t>M2.8.3</t>
  </si>
  <si>
    <t>Warehouse Management Network Separation</t>
  </si>
  <si>
    <t>M2.8.4</t>
  </si>
  <si>
    <t>Assembly Line Management Network Segregation</t>
  </si>
  <si>
    <t>M2.8.5</t>
  </si>
  <si>
    <t>Quality Control Network Isolation</t>
  </si>
  <si>
    <t>M2.9.1</t>
  </si>
  <si>
    <t>Cryptographic Protection for In-Transit Data</t>
  </si>
  <si>
    <t>M2.9.2</t>
  </si>
  <si>
    <t>Cryptographic Protection for Stored Data on Endpoint Devices</t>
  </si>
  <si>
    <t>M2.9.3</t>
  </si>
  <si>
    <t>Cryptographic Protection for Data Stored in the System's Datastores</t>
  </si>
  <si>
    <t>M2.10.1</t>
  </si>
  <si>
    <t>Secure Key Management for AIDC Technologies</t>
  </si>
  <si>
    <t>M2.10.2</t>
  </si>
  <si>
    <t>Secure Key Management for Warehouse Inventory System</t>
  </si>
  <si>
    <t>M2.10.3</t>
  </si>
  <si>
    <t>Secure Key Management for Finished Car Registry</t>
  </si>
  <si>
    <t>M2.10.4</t>
  </si>
  <si>
    <t>Secure Key Management for Transport Order Data Store</t>
  </si>
  <si>
    <t>M2.10.5</t>
  </si>
  <si>
    <t>Secure Key Management for IoT Middleware Platforms</t>
  </si>
  <si>
    <t>M2.10.6</t>
  </si>
  <si>
    <t>Secure Key Management for User Management System</t>
  </si>
  <si>
    <t>M1.#</t>
  </si>
  <si>
    <t>M1.1.1</t>
  </si>
  <si>
    <t>Unauthorized Access Prevention</t>
  </si>
  <si>
    <t>M1.2.1</t>
  </si>
  <si>
    <t>Security Event for Access Control Breach</t>
  </si>
  <si>
    <t>M1.2.2</t>
  </si>
  <si>
    <t>User Alert for Failed Login Attempts</t>
  </si>
  <si>
    <t>M1.2.3</t>
  </si>
  <si>
    <t>System Administrator Alert for Failed Login Attempts</t>
  </si>
  <si>
    <t>M1.2.4</t>
  </si>
  <si>
    <t>Logging of Failed Login Attempts</t>
  </si>
  <si>
    <t>M1.3.1</t>
  </si>
  <si>
    <t>Access Control for Inbound Logistics Data</t>
  </si>
  <si>
    <t>M1.3.2</t>
  </si>
  <si>
    <t>Access Control for Car Assembly Data</t>
  </si>
  <si>
    <t>M1.3.3</t>
  </si>
  <si>
    <t>Access Control for Outbound Logistics Data</t>
  </si>
  <si>
    <t>M1.3.4</t>
  </si>
  <si>
    <t>Access Control for System Administration</t>
  </si>
  <si>
    <t>M1.3.5</t>
  </si>
  <si>
    <t>Access Control for IoT Middleware Platform</t>
  </si>
  <si>
    <t>M1.4.1</t>
  </si>
  <si>
    <t>Role-Based Access Control for Factory Data</t>
  </si>
  <si>
    <t>M1.4.2</t>
  </si>
  <si>
    <t>Role-Based Access Control for Inbound Logistics Data</t>
  </si>
  <si>
    <t>M1.4.3</t>
  </si>
  <si>
    <t>Role-Based Access Control for Car Assembly Data</t>
  </si>
  <si>
    <t>M1.4.4</t>
  </si>
  <si>
    <t>Role-Based Access Control for Outbound Logistics Data</t>
  </si>
  <si>
    <t>M1.5.1</t>
  </si>
  <si>
    <t>Employee Access Privilege Record</t>
  </si>
  <si>
    <t>M1.5.2</t>
  </si>
  <si>
    <t>Role-Based System Access Privilege Record</t>
  </si>
  <si>
    <t>M1.6.1</t>
  </si>
  <si>
    <t>Regular Review of Privileged Access</t>
  </si>
  <si>
    <t>M1.7.1</t>
  </si>
  <si>
    <t>Restricted and Filtered Network Connection for IoT Middleware Platform</t>
  </si>
  <si>
    <t>M1.7.2</t>
  </si>
  <si>
    <t>Restricted and Filtered Network Connection for Factory Systems</t>
  </si>
  <si>
    <t>M1.7.3</t>
  </si>
  <si>
    <t>Restricted and Filtered Network Connection for Employee Devices</t>
  </si>
  <si>
    <t>M1.7.4</t>
  </si>
  <si>
    <t>Restricted and Filtered Network Connection for External Systems</t>
  </si>
  <si>
    <t>H.7.3</t>
  </si>
  <si>
    <t>M1.8.1</t>
  </si>
  <si>
    <t>Segregated Access Control Network</t>
  </si>
  <si>
    <t>M1.8.2</t>
  </si>
  <si>
    <t>Isolated Inventory Management Network</t>
  </si>
  <si>
    <t>M1.8.3</t>
  </si>
  <si>
    <t>Separated Assembly Line Network</t>
  </si>
  <si>
    <t>M1.8.4</t>
  </si>
  <si>
    <t>Segregated Outbound Logistics Network</t>
  </si>
  <si>
    <t>M1.9.1</t>
  </si>
  <si>
    <t>Cryptographic Protection for Inbound Logistics Data</t>
  </si>
  <si>
    <t>H.9.1; H.9.3</t>
  </si>
  <si>
    <t>M1.9.2</t>
  </si>
  <si>
    <t>Cryptographic Protection for Assembly Line Data</t>
  </si>
  <si>
    <t>M1.9.3</t>
  </si>
  <si>
    <t>Cryptographic Protection for Outbound Logistics Data</t>
  </si>
  <si>
    <t>M1.10.1</t>
  </si>
  <si>
    <t>Comprehensive IoT Device Key Management</t>
  </si>
  <si>
    <t>M1.10.2</t>
  </si>
  <si>
    <t>Secure Access Control System Key Management</t>
  </si>
  <si>
    <t>M1.10.3</t>
  </si>
  <si>
    <t>Warehouse Inventory System Key Management</t>
  </si>
  <si>
    <t>M1.10.4</t>
  </si>
  <si>
    <t>Finished Car Registry Key Management</t>
  </si>
  <si>
    <t>M1.10.5</t>
  </si>
  <si>
    <t>Purchase Order and Transport Order Data Stores Key Management</t>
  </si>
  <si>
    <t>M0.#</t>
  </si>
  <si>
    <t>M0.1.1</t>
  </si>
  <si>
    <t>Non-Disclosure of Validity during Access Control Manager Log-On</t>
  </si>
  <si>
    <t>M0.1.2</t>
  </si>
  <si>
    <t>Non-Disclosure of Validity during Dock Manager Log-On</t>
  </si>
  <si>
    <t>M0.1.3</t>
  </si>
  <si>
    <t>Non-Disclosure of Validity during Warehouse Manager Log-On</t>
  </si>
  <si>
    <t>M0.1.4</t>
  </si>
  <si>
    <t>Non-Disclosure of Validity during Plant Manager Log-On</t>
  </si>
  <si>
    <t>M0.1.5</t>
  </si>
  <si>
    <t>Non-Disclosure of Validity during Worker Log-On</t>
  </si>
  <si>
    <t>M0.1.6</t>
  </si>
  <si>
    <t>Non-Disclosure of Validity during Yard Driver Log-On</t>
  </si>
  <si>
    <t>M0.1.7</t>
  </si>
  <si>
    <t>Duplicate of previous</t>
  </si>
  <si>
    <t>M0.1.8</t>
  </si>
  <si>
    <t>Non-Disclosure of Validity during System Admin Log-On</t>
  </si>
  <si>
    <t>M0.1.9</t>
  </si>
  <si>
    <t>Non-Disclosure of Validity during Operations Manager Log-On</t>
  </si>
  <si>
    <t>M0.1.10</t>
  </si>
  <si>
    <t>Non-Disclosure of Validity during Security Manager Log-On</t>
  </si>
  <si>
    <t>M0.2.1</t>
  </si>
  <si>
    <t>Intrusion Detection for Access Control</t>
  </si>
  <si>
    <t>M0.2.2</t>
  </si>
  <si>
    <t>Unauthorized Access Detection for Warehouse Inventory System</t>
  </si>
  <si>
    <t>M0.2.3</t>
  </si>
  <si>
    <t>Unauthorized Access Detection for Assembly Line Management System</t>
  </si>
  <si>
    <t>M0.2.4</t>
  </si>
  <si>
    <t>Unauthorized Access Detection for Outbound Logistics Management System</t>
  </si>
  <si>
    <t>M0.3.1</t>
  </si>
  <si>
    <t>Access Control for Inbound Logistics Datastores</t>
  </si>
  <si>
    <t>M0.3.2</t>
  </si>
  <si>
    <t>Access Control for Car Assembly Datastores</t>
  </si>
  <si>
    <t>M0.3.3</t>
  </si>
  <si>
    <t>Access Control for Outbound Logistics Datastores</t>
  </si>
  <si>
    <t>M0.3.4</t>
  </si>
  <si>
    <t>Access Control for System Administration Functions</t>
  </si>
  <si>
    <t>M0.4.1</t>
  </si>
  <si>
    <t>Role-based Access Control for Manufacturing Data</t>
  </si>
  <si>
    <t>M0.4.2</t>
  </si>
  <si>
    <t>Group-based Access Control for Logistics Data</t>
  </si>
  <si>
    <t>M0.4.3</t>
  </si>
  <si>
    <t>Identity-based Access Control for System Operations Data</t>
  </si>
  <si>
    <t>M0.5.1</t>
  </si>
  <si>
    <t>Record of Employee Access Privileges</t>
  </si>
  <si>
    <t>M0.5.2</t>
  </si>
  <si>
    <t>Record of AGV Access Privileges</t>
  </si>
  <si>
    <t>M0.5.3</t>
  </si>
  <si>
    <t>Record of IoT Middleware Access Privileges</t>
  </si>
  <si>
    <t>M0.6.1</t>
  </si>
  <si>
    <t>Regular Review of Privileged Access for Factory Employees</t>
  </si>
  <si>
    <t>M0.6.2</t>
  </si>
  <si>
    <t>Regular Review of Privileged Access for Logistics Terminal Employees</t>
  </si>
  <si>
    <t>M0.7.1</t>
  </si>
  <si>
    <t>Restricted and Filtered IoT Device Connection</t>
  </si>
  <si>
    <t>M0.7.2</t>
  </si>
  <si>
    <t>Restricted and Filtered Factory System Connection to the Internet</t>
  </si>
  <si>
    <t>H.7.2</t>
  </si>
  <si>
    <t>M0.7.3</t>
  </si>
  <si>
    <t>Restricted and Filtered Employee Device Connection to the Factory Network</t>
  </si>
  <si>
    <t>M0.8.1</t>
  </si>
  <si>
    <t>Segregation of Factory Network Administration Channels</t>
  </si>
  <si>
    <t>M0.9.1</t>
  </si>
  <si>
    <t>Encrypted Communication for Supply Vehicle Identification</t>
  </si>
  <si>
    <t>M0.9.2</t>
  </si>
  <si>
    <t>Secure Storage of Component Identification Data</t>
  </si>
  <si>
    <t>H.9.2</t>
  </si>
  <si>
    <t>M0.9.3</t>
  </si>
  <si>
    <t>Encrypted Communication for Warehouse Inventory Management</t>
  </si>
  <si>
    <t>M0.9.4</t>
  </si>
  <si>
    <t>Secure Storage of Car Identification Data</t>
  </si>
  <si>
    <t>M0.9.5</t>
  </si>
  <si>
    <t>Encrypted Communication for Finished Car Registry</t>
  </si>
  <si>
    <t>M0.9.6</t>
  </si>
  <si>
    <t>Secure Storage of Purchase Order and Transport Order Data</t>
  </si>
  <si>
    <t>M0.10.1</t>
  </si>
  <si>
    <t>Factory Key Management System</t>
  </si>
  <si>
    <t>M0.10.2</t>
  </si>
  <si>
    <t>Role-based Key Access</t>
  </si>
  <si>
    <t>M0.10.3</t>
  </si>
  <si>
    <t>Automatic Key Rotation and Revocation</t>
  </si>
  <si>
    <t>M0.10.4</t>
  </si>
  <si>
    <t>Key Backup and Recovery</t>
  </si>
  <si>
    <t>H.10.1; H.10.2</t>
  </si>
  <si>
    <t>M0.10.5</t>
  </si>
  <si>
    <t>Key Usage Monitoring and Reporting</t>
  </si>
  <si>
    <t>M0.10.6</t>
  </si>
  <si>
    <t>Key Integrity and Authenticity</t>
  </si>
  <si>
    <t>Self-evident redundant of next</t>
  </si>
  <si>
    <t>M0.10.7</t>
  </si>
  <si>
    <t>Key Lifecycle Management</t>
  </si>
  <si>
    <t>Q2.#</t>
  </si>
  <si>
    <t>Q2.1.1</t>
  </si>
  <si>
    <t>SecureAuthenticationFeedback</t>
  </si>
  <si>
    <t>Q2.2.1</t>
  </si>
  <si>
    <t>EnhancedLogOnControlSurveillance</t>
  </si>
  <si>
    <t>Q2.2.2</t>
  </si>
  <si>
    <t>ImmediateAlertingForUnauthorizedAccessAttempts</t>
  </si>
  <si>
    <t>Q2.3.1</t>
  </si>
  <si>
    <t>Secure Entry and Exit Control</t>
  </si>
  <si>
    <t>Out of the scope</t>
  </si>
  <si>
    <t>Q2.3.2</t>
  </si>
  <si>
    <t>Digital Access Management for Sensitive Areas</t>
  </si>
  <si>
    <t>Q2.3.3</t>
  </si>
  <si>
    <t>Data Store Security</t>
  </si>
  <si>
    <t>Q2.3.4</t>
  </si>
  <si>
    <t>IoT Middleware Platform Access Control</t>
  </si>
  <si>
    <t>Q2.3.5</t>
  </si>
  <si>
    <t>Employee Role-Based Access</t>
  </si>
  <si>
    <t>Unrealated</t>
  </si>
  <si>
    <t>Q2.4.1</t>
  </si>
  <si>
    <t>Q2.4.2</t>
  </si>
  <si>
    <t>Q2.4.3</t>
  </si>
  <si>
    <t>H.4.1; H.4.3; H.4.5</t>
  </si>
  <si>
    <t>Q2.4.4</t>
  </si>
  <si>
    <t>Q2.4.5</t>
  </si>
  <si>
    <t>Q2.5.1</t>
  </si>
  <si>
    <t>Comprehensive Privilege Recording</t>
  </si>
  <si>
    <t>Q2.6.1</t>
  </si>
  <si>
    <t>PrivilegedAccessReview</t>
  </si>
  <si>
    <t>Q2.7.1</t>
  </si>
  <si>
    <t>Secure Network Access Enforcement</t>
  </si>
  <si>
    <t>Q2.8.1</t>
  </si>
  <si>
    <t>Network Administration Channel Isolation</t>
  </si>
  <si>
    <t>Q2.9.1</t>
  </si>
  <si>
    <t>EndpointDeviceDataProtection</t>
  </si>
  <si>
    <t>Q2.9.2</t>
  </si>
  <si>
    <t>SecureStorageMediaHandling</t>
  </si>
  <si>
    <t>Out of the scope (not required technologies in use)</t>
  </si>
  <si>
    <t>Q2.9.3</t>
  </si>
  <si>
    <t>NetworkCommunicationSecurity</t>
  </si>
  <si>
    <t>Q2.9.4</t>
  </si>
  <si>
    <t>DataTransmissionIntegrity</t>
  </si>
  <si>
    <t>Q2.9.5</t>
  </si>
  <si>
    <t>IoTMiddlewareSecurity</t>
  </si>
  <si>
    <t>Q2.9.6</t>
  </si>
  <si>
    <t>AdministrativeDeviceEncryption</t>
  </si>
  <si>
    <t>Overloaded</t>
  </si>
  <si>
    <t>Q2.10.1</t>
  </si>
  <si>
    <t>Secure Key Lifecycle Management</t>
  </si>
  <si>
    <t>Q2.10.2</t>
  </si>
  <si>
    <t>Key Access Control and User Management</t>
  </si>
  <si>
    <t>Q2.10.3</t>
  </si>
  <si>
    <t>Key-Driven Data Recovery Protocol</t>
  </si>
  <si>
    <t>Q2.10.4</t>
  </si>
  <si>
    <t>System Operation Resilience</t>
  </si>
  <si>
    <t>Not a FR</t>
  </si>
  <si>
    <t>Q2.10.5</t>
  </si>
  <si>
    <t>Security Management Compliance</t>
  </si>
  <si>
    <t>Q1.#</t>
  </si>
  <si>
    <t>Q1.1.1</t>
  </si>
  <si>
    <t>SecureLogOnFeedback</t>
  </si>
  <si>
    <t>Q1.2.1</t>
  </si>
  <si>
    <t>EnhancedLogOnControlsSurveillance</t>
  </si>
  <si>
    <t>Q1.3.1</t>
  </si>
  <si>
    <t>AccessControlForFactoryITInfrastructure</t>
  </si>
  <si>
    <t>Q1.3.2</t>
  </si>
  <si>
    <t>SecureProductionPlanDataStore</t>
  </si>
  <si>
    <t>Q1.3.3</t>
  </si>
  <si>
    <t>WarehouseInventoryAccessControl</t>
  </si>
  <si>
    <t>Q1.3.4</t>
  </si>
  <si>
    <t>ProtectFinishedCarRegistry</t>
  </si>
  <si>
    <t>Q1.3.5</t>
  </si>
  <si>
    <t>SecurePurchaseAndTransportOrderDataStores</t>
  </si>
  <si>
    <t>Q1.3.6</t>
  </si>
  <si>
    <t>AccessGateAndDockSecurityControls</t>
  </si>
  <si>
    <t>Out of scope</t>
  </si>
  <si>
    <t>Q1.3.7</t>
  </si>
  <si>
    <t>SecureInboundAndOutboundLogisticProcesses</t>
  </si>
  <si>
    <t>Q1.3.8</t>
  </si>
  <si>
    <t>SecureIoTMiddlewarePlatforms</t>
  </si>
  <si>
    <t>Q1.3.9</t>
  </si>
  <si>
    <t>RoleBasedAccessControlForEmployees</t>
  </si>
  <si>
    <t>Q1.4.1</t>
  </si>
  <si>
    <t>Role-Based Access Control Implementation</t>
  </si>
  <si>
    <t>Q1.5.1</t>
  </si>
  <si>
    <t>PrivilegeAllocationRecordMaintenance</t>
  </si>
  <si>
    <t>H.5.1; H.5.2</t>
  </si>
  <si>
    <t>Q1.6.1</t>
  </si>
  <si>
    <t>Regular Review of Privileged Access Rights</t>
  </si>
  <si>
    <t>Includes irrelevant periodicity</t>
  </si>
  <si>
    <t>Q1.7.1</t>
  </si>
  <si>
    <t>Network_Access_Control</t>
  </si>
  <si>
    <t>Q1.8.1</t>
  </si>
  <si>
    <t>Q1.9.1</t>
  </si>
  <si>
    <t>SecureCommunicationAndDataProtection</t>
  </si>
  <si>
    <t>Q1.10.1</t>
  </si>
  <si>
    <t>Q1.10.2</t>
  </si>
  <si>
    <t>Resilient Key Recovery Mechanisms</t>
  </si>
  <si>
    <t>Q1.10.3</t>
  </si>
  <si>
    <t>Secure Data Store Encryption</t>
  </si>
  <si>
    <t>Q1.10.4</t>
  </si>
  <si>
    <t>Secure Communication Channels</t>
  </si>
  <si>
    <t>Q0.#</t>
  </si>
  <si>
    <t>Q0.1.1</t>
  </si>
  <si>
    <t>Confidential Log-On Feedback</t>
  </si>
  <si>
    <t>Q0.1.2</t>
  </si>
  <si>
    <t>Uniform Login Failure Response</t>
  </si>
  <si>
    <t>Q0.2.1</t>
  </si>
  <si>
    <t>Q0.3.1</t>
  </si>
  <si>
    <t>IsolatedAccessControlSystemForSupplyVehicleManagement</t>
  </si>
  <si>
    <t>H.3.4</t>
  </si>
  <si>
    <t>Q0.3.2</t>
  </si>
  <si>
    <t>SecureProductionManagementSystemAccess</t>
  </si>
  <si>
    <t>Q0.3.3</t>
  </si>
  <si>
    <t>ConfidentialRequisitionsDataStoreAccess</t>
  </si>
  <si>
    <t>Q0.3.4</t>
  </si>
  <si>
    <t>WarehouseInventoryDataSecurity</t>
  </si>
  <si>
    <t>Q0.3.5</t>
  </si>
  <si>
    <t>SecuredFinishedCarRegistryAccess</t>
  </si>
  <si>
    <t>Q0.3.6</t>
  </si>
  <si>
    <t>IsolatedIoTMiddlewarePlatformSecurity</t>
  </si>
  <si>
    <t>Q0.3.7</t>
  </si>
  <si>
    <t>AssemblyLineManagementSystemProtection</t>
  </si>
  <si>
    <t>Q0.3.8</t>
  </si>
  <si>
    <t>SystemAdminRoleAccessControl</t>
  </si>
  <si>
    <t>Q0.3.9</t>
  </si>
  <si>
    <t>SecurityManagerOversightImplementation</t>
  </si>
  <si>
    <t>Q0.4.1</t>
  </si>
  <si>
    <t>Role-Based_Access_Control</t>
  </si>
  <si>
    <t>Q0.4.2</t>
  </si>
  <si>
    <t>User_Authentication_and_Authorization</t>
  </si>
  <si>
    <t>Q0.4.3</t>
  </si>
  <si>
    <t>Access_Control_Manager_Permissions</t>
  </si>
  <si>
    <t>H.4.1</t>
  </si>
  <si>
    <t>Q0.4.4</t>
  </si>
  <si>
    <t>Dock_Manager_Permissions</t>
  </si>
  <si>
    <t>H.4.4</t>
  </si>
  <si>
    <t>Q0.4.5</t>
  </si>
  <si>
    <t>Warehouse_Manager_Permissions</t>
  </si>
  <si>
    <t>H.4.5</t>
  </si>
  <si>
    <t>Q0.4.6</t>
  </si>
  <si>
    <t>Plant_Manager_Permissions</t>
  </si>
  <si>
    <t>Q0.4.7</t>
  </si>
  <si>
    <t>Assembly_Line_Workers_Permissions</t>
  </si>
  <si>
    <t>Incorrect assumption</t>
  </si>
  <si>
    <t>Q0.4.8</t>
  </si>
  <si>
    <t>Finished_Car_Yard_Manager_Permissions</t>
  </si>
  <si>
    <t>Q0.4.9</t>
  </si>
  <si>
    <t>Shipping_Manager_Permissions</t>
  </si>
  <si>
    <t>Q0.4.10</t>
  </si>
  <si>
    <t>Datastore_Access_Control</t>
  </si>
  <si>
    <t>Q0.4.11</t>
  </si>
  <si>
    <t>Subsystem_Specific_Access</t>
  </si>
  <si>
    <t>Q0.4.12</t>
  </si>
  <si>
    <t>Use_Case_Access_Control</t>
  </si>
  <si>
    <t>Partial hall.</t>
  </si>
  <si>
    <t>Q0.5.1</t>
  </si>
  <si>
    <t>Maintain Comprehensive Privilege Allocation Records</t>
  </si>
  <si>
    <t>Q0.6.1</t>
  </si>
  <si>
    <t>Periodic Review of Privileged Access Rights</t>
  </si>
  <si>
    <t>Q0.7.1</t>
  </si>
  <si>
    <t>Network Access Control Enforcement</t>
  </si>
  <si>
    <t>H.7.1; H.7.3</t>
  </si>
  <si>
    <t>Q0.8.1</t>
  </si>
  <si>
    <t>Secure Isolation of Administration Traffic</t>
  </si>
  <si>
    <t>Q0.9.1</t>
  </si>
  <si>
    <t>CryptographicProtectionOfDataAtRest</t>
  </si>
  <si>
    <t>Q0.9.2</t>
  </si>
  <si>
    <t>SecureEncryptionForDataInTransit</t>
  </si>
  <si>
    <t>Q0.9.3</t>
  </si>
  <si>
    <t>ConfidentialityAndIntegrityOfPhysicalDataCarriers</t>
  </si>
  <si>
    <t>Q0.9.4</t>
  </si>
  <si>
    <t>SecureAuthenticationAndKeyManagement</t>
  </si>
  <si>
    <t>Q0.10.1</t>
  </si>
  <si>
    <t>Q0.10.2</t>
  </si>
  <si>
    <t>Endpoint Device Data Protection</t>
  </si>
  <si>
    <t>Q0.10.3</t>
  </si>
  <si>
    <t>Secure Storage Media Handling</t>
  </si>
  <si>
    <t>Q0.10.4</t>
  </si>
  <si>
    <t>Network Communication Security</t>
  </si>
  <si>
    <t>Q0.10.5</t>
  </si>
  <si>
    <t>Data Transmission Integrity</t>
  </si>
  <si>
    <t>Q0.10.6</t>
  </si>
  <si>
    <t>IoT Middleware Security</t>
  </si>
  <si>
    <t>Q0.10.7</t>
  </si>
  <si>
    <t>Administrative Device Encryption</t>
  </si>
  <si>
    <t>L5.#</t>
  </si>
  <si>
    <t>L5.1.1</t>
  </si>
  <si>
    <t>Secure Log-on Feedback</t>
  </si>
  <si>
    <t>L5.1.2</t>
  </si>
  <si>
    <t>Prevention of Unauthorized System Access</t>
  </si>
  <si>
    <t>L5.1.3</t>
  </si>
  <si>
    <t>Protection of Employee Credentials</t>
  </si>
  <si>
    <t>L5.2.1</t>
  </si>
  <si>
    <t>Access Gate Breach Detection and Alert</t>
  </si>
  <si>
    <t>L5.2.2</t>
  </si>
  <si>
    <t>System Log-on Breach Detection and Alert</t>
  </si>
  <si>
    <t>L5.3.1</t>
  </si>
  <si>
    <t>Isolation of Sensitive Factory Systems</t>
  </si>
  <si>
    <t>H.3.1; H.3.5</t>
  </si>
  <si>
    <t>L5.3.2</t>
  </si>
  <si>
    <t>Access Control for Requisitions Data Store</t>
  </si>
  <si>
    <t>L5.3.3</t>
  </si>
  <si>
    <t>Production Plan Data Store Isolation</t>
  </si>
  <si>
    <t>L5.3.4</t>
  </si>
  <si>
    <t>Finished Car Registry Access Control</t>
  </si>
  <si>
    <t>L5.4.1</t>
  </si>
  <si>
    <t>Role-Based Access Control</t>
  </si>
  <si>
    <t>L5.4.2</t>
  </si>
  <si>
    <t>Warehouse Inventory Access Control</t>
  </si>
  <si>
    <t>L5.4.3</t>
  </si>
  <si>
    <t>Production Plan Data Store Access Control</t>
  </si>
  <si>
    <t>L5.4.4</t>
  </si>
  <si>
    <t>H.4.3</t>
  </si>
  <si>
    <t>L5.4.5</t>
  </si>
  <si>
    <t>Requisitions Data Store Access Control</t>
  </si>
  <si>
    <t>H.4.2</t>
  </si>
  <si>
    <t>L5.4.6</t>
  </si>
  <si>
    <t>Logistics Terminal Car Registry Access Control</t>
  </si>
  <si>
    <t>L5.4.7</t>
  </si>
  <si>
    <t>Purchase Order and Transport Order Data Stores Access Control</t>
  </si>
  <si>
    <t>L5.5.1</t>
  </si>
  <si>
    <t>Comprehensive Privilege Allocation Record</t>
  </si>
  <si>
    <t>L5.5.2</t>
  </si>
  <si>
    <t>Employee Access Privilege Registry</t>
  </si>
  <si>
    <t>L5.5.3</t>
  </si>
  <si>
    <t>Role-Based Privilege Allocation Log</t>
  </si>
  <si>
    <t>L5.5.4</t>
  </si>
  <si>
    <t>Access Control and Authorization</t>
  </si>
  <si>
    <t>Out of the scope of the system</t>
  </si>
  <si>
    <t>L5.5.5</t>
  </si>
  <si>
    <t>Audit and Compliance</t>
  </si>
  <si>
    <t>Says nothing</t>
  </si>
  <si>
    <t>L5.6.1</t>
  </si>
  <si>
    <t>Privileged Access Review for Car Manufacturer Employees</t>
  </si>
  <si>
    <t>L5.6.2</t>
  </si>
  <si>
    <t>Role-Based Privileged Access Validation for Warehouse and Plant Managers</t>
  </si>
  <si>
    <t>L5.6.3</t>
  </si>
  <si>
    <t>Periodic Assessment of Privileged Access for Logistics and Shipping Personnel</t>
  </si>
  <si>
    <t>L5.7.1</t>
  </si>
  <si>
    <t>Restricted Connection to Factory Network</t>
  </si>
  <si>
    <t>L5.7.2</t>
  </si>
  <si>
    <t>Secure IoT Middleware Connection</t>
  </si>
  <si>
    <t>L5.7.3</t>
  </si>
  <si>
    <t>Filtered Front-end Application Access</t>
  </si>
  <si>
    <t>L5.8.1</t>
  </si>
  <si>
    <t>Segregation of Network Administration Channels</t>
  </si>
  <si>
    <t>L5.8.2</t>
  </si>
  <si>
    <t>Segregation of System Admin Channels</t>
  </si>
  <si>
    <t>Excessive</t>
  </si>
  <si>
    <t>L5.8.3</t>
  </si>
  <si>
    <t>Segregation of Security Manager Channels</t>
  </si>
  <si>
    <t>L5.8.4</t>
  </si>
  <si>
    <t>Segregation of Operations Manager Channels</t>
  </si>
  <si>
    <t>L5.9.1</t>
  </si>
  <si>
    <t>Cryptographic Protection of Handheld Device Data</t>
  </si>
  <si>
    <t>L5.9.2</t>
  </si>
  <si>
    <t>Secure Data Transmission over Factory Networks</t>
  </si>
  <si>
    <t>L5.9.3</t>
  </si>
  <si>
    <t>Encryption of Data in Factory Datastores</t>
  </si>
  <si>
    <t>L5.9.4</t>
  </si>
  <si>
    <t>Cryptographic Protection of Finished Car Registry Data</t>
  </si>
  <si>
    <t>L5.9.5</t>
  </si>
  <si>
    <t>Secure Data Storage on Endpoint Devices</t>
  </si>
  <si>
    <t>L5.10.1</t>
  </si>
  <si>
    <t>Comprehensive Key Management System</t>
  </si>
  <si>
    <t>L5.10.2</t>
  </si>
  <si>
    <t>Secure Key Generation and Protection</t>
  </si>
  <si>
    <t>L5.10.3</t>
  </si>
  <si>
    <t>Encrypted Data Recovery</t>
  </si>
  <si>
    <t>L5.10.4</t>
  </si>
  <si>
    <t>Key Management System Integration</t>
  </si>
  <si>
    <t>L4.#</t>
  </si>
  <si>
    <t>L4.1.1</t>
  </si>
  <si>
    <t>Secure Access Control Feedback</t>
  </si>
  <si>
    <t>L4.1.2</t>
  </si>
  <si>
    <t>Secure Login Feedback for System Users</t>
  </si>
  <si>
    <t>L4.1.3</t>
  </si>
  <si>
    <t>Secure Authentication Feedback for Finished Car Yard Drivers</t>
  </si>
  <si>
    <t>L4.2.1</t>
  </si>
  <si>
    <t>Intrusion Detection and Alert</t>
  </si>
  <si>
    <t>Absurd; out of the scope</t>
  </si>
  <si>
    <t>L4.2.2</t>
  </si>
  <si>
    <t>Anomalous Login Attempt Detection and Notification</t>
  </si>
  <si>
    <t>L4.2.3</t>
  </si>
  <si>
    <t>Real-time Monitoring and Alert System</t>
  </si>
  <si>
    <t>L4.2.4</t>
  </si>
  <si>
    <t>Automated Alert System for Suspicious Activity</t>
  </si>
  <si>
    <t>L4.2.5</t>
  </si>
  <si>
    <t>Detection and Notification of Potential Security Breaches</t>
  </si>
  <si>
    <t>L4.3.1</t>
  </si>
  <si>
    <t>Authorized Supply Vehicle Access</t>
  </si>
  <si>
    <t>Factory access is out-of-the-scope of system cybersecurity nfrs</t>
  </si>
  <si>
    <t>L4.3.2</t>
  </si>
  <si>
    <t>Segregation of Duties for Warehouse Workers</t>
  </si>
  <si>
    <t>L4.3.3</t>
  </si>
  <si>
    <t>Controlled Access to Assembly Line</t>
  </si>
  <si>
    <t>L4.3.4</t>
  </si>
  <si>
    <t>Secure Storage of Finished Cars</t>
  </si>
  <si>
    <t>L4.3.5</t>
  </si>
  <si>
    <t>Restricted Access to Logistics Terminal</t>
  </si>
  <si>
    <t>L4.4.1</t>
  </si>
  <si>
    <t>Role-Based Access Control for Logistics and Production Data</t>
  </si>
  <si>
    <t>H.4.1; H.4.2; H.4.3; H.4.5; H.4.7</t>
  </si>
  <si>
    <t>L4.4.2</t>
  </si>
  <si>
    <t>L4.5.1</t>
  </si>
  <si>
    <t>Audit Trail of Access Privileges</t>
  </si>
  <si>
    <t>L4.5.2</t>
  </si>
  <si>
    <t>Access Control for Supply Vehicles</t>
  </si>
  <si>
    <t>L4.5.3</t>
  </si>
  <si>
    <t>Access Control for Warehouse Workers</t>
  </si>
  <si>
    <t>L4.5.4</t>
  </si>
  <si>
    <t>Access Control for Employees</t>
  </si>
  <si>
    <t>L4.5.5</t>
  </si>
  <si>
    <t>Access Control for Shipping Finished Cars</t>
  </si>
  <si>
    <t>L4.6.1</t>
  </si>
  <si>
    <t>L4.7.1</t>
  </si>
  <si>
    <t>Factory Network Access Restriction</t>
  </si>
  <si>
    <t>L4.7.2</t>
  </si>
  <si>
    <t>Assembly Line Network Access Restriction</t>
  </si>
  <si>
    <t>L4.7.3</t>
  </si>
  <si>
    <t>System Access Role-Based Control</t>
  </si>
  <si>
    <t>L4.8.1</t>
  </si>
  <si>
    <t>L4.8.2</t>
  </si>
  <si>
    <t>L4.8.3</t>
  </si>
  <si>
    <t>L4.9.1</t>
  </si>
  <si>
    <t>Secure Component Identification Data</t>
  </si>
  <si>
    <t>L4.9.2</t>
  </si>
  <si>
    <t>Protect Finished Car Registry Information</t>
  </si>
  <si>
    <t>L4.9.3</t>
  </si>
  <si>
    <t>Safeguard Requisition and Purchase Order Data</t>
  </si>
  <si>
    <t>L4.9.4</t>
  </si>
  <si>
    <t>Secure AIDC Data Transmission</t>
  </si>
  <si>
    <t>L4.9.5</t>
  </si>
  <si>
    <t>Protect Supply Vehicle and Driver Information</t>
  </si>
  <si>
    <t>L4.10.1</t>
  </si>
  <si>
    <t>Comprehensive Key Management for Component Tracking</t>
  </si>
  <si>
    <t>L4.10.2</t>
  </si>
  <si>
    <t>Secure Key Management for Car Identity and Authentication</t>
  </si>
  <si>
    <t>L4.10.3</t>
  </si>
  <si>
    <t>Key Management for Secure Communication with External Entities</t>
  </si>
  <si>
    <t>L3.#</t>
  </si>
  <si>
    <t>L3.1.1</t>
  </si>
  <si>
    <t>L3.1.2</t>
  </si>
  <si>
    <t>Secure Access Gate Log-on Procedure</t>
  </si>
  <si>
    <t>Outside of the scope of the system</t>
  </si>
  <si>
    <t>L3.1.3</t>
  </si>
  <si>
    <t>Secure System Administration Log-on Procedure</t>
  </si>
  <si>
    <t>L3.1.4</t>
  </si>
  <si>
    <t>Secure User Management Feedback</t>
  </si>
  <si>
    <t>L3.1.5</t>
  </si>
  <si>
    <t>Secure Access Gate Entry Feedback</t>
  </si>
  <si>
    <t>L3.1.6</t>
  </si>
  <si>
    <t>Secure Supply Chain Information Feedback</t>
  </si>
  <si>
    <t>L3.2.1</t>
  </si>
  <si>
    <t>Access Gate Log-on Breach Detection</t>
  </si>
  <si>
    <t>L3.2.2</t>
  </si>
  <si>
    <t>Employee Log-on Breach Detection</t>
  </si>
  <si>
    <t>L3.2.3</t>
  </si>
  <si>
    <t>Logistics Terminal Log-on Breach Detection</t>
  </si>
  <si>
    <t>L3.2.4</t>
  </si>
  <si>
    <t>Protection of Sensitive Data Stores</t>
  </si>
  <si>
    <t>L3.2.5</t>
  </si>
  <si>
    <t>System Administrator Log-on Breach Response</t>
  </si>
  <si>
    <t>L3.2.6</t>
  </si>
  <si>
    <t>Unauthorized Access Attempt Alert</t>
  </si>
  <si>
    <t>L3.2.7</t>
  </si>
  <si>
    <t>System Administrator Alert for Repeated Failed Logins</t>
  </si>
  <si>
    <t>L3.3.1</t>
  </si>
  <si>
    <t>Access Control for Physical Locations</t>
  </si>
  <si>
    <t>L3.3.2</t>
  </si>
  <si>
    <t>Access Control for Sensitive Factory Systems</t>
  </si>
  <si>
    <t>H.3.2; H.3.5</t>
  </si>
  <si>
    <t>L3.3.3</t>
  </si>
  <si>
    <t>Assembly Line and Warehouse Access Control</t>
  </si>
  <si>
    <t>L3.3.4</t>
  </si>
  <si>
    <t>Controlled Access to Factory Premises</t>
  </si>
  <si>
    <t>L3.3.5</t>
  </si>
  <si>
    <t>Isolation of Logistics Terminal Car Registry</t>
  </si>
  <si>
    <t>L3.3.6</t>
  </si>
  <si>
    <t>Isolation of Logistics Terminal Systems</t>
  </si>
  <si>
    <t>L3.3.7</t>
  </si>
  <si>
    <t>Isolation of Sensitive Data Stores</t>
  </si>
  <si>
    <t>L3.3.8</t>
  </si>
  <si>
    <t>Physical Access Control for Factory Premises</t>
  </si>
  <si>
    <t>L3.3.9</t>
  </si>
  <si>
    <t>L3.3.10</t>
  </si>
  <si>
    <t>Role-Based Access Control for Employee Roles</t>
  </si>
  <si>
    <t>L3.3.11</t>
  </si>
  <si>
    <t>Role-Based Access Control for Sensitive Roles</t>
  </si>
  <si>
    <t>L3.3.12</t>
  </si>
  <si>
    <t>Secure Access to Assembly Line and Warehouse Systems</t>
  </si>
  <si>
    <t>L3.3.13</t>
  </si>
  <si>
    <t>Secure Access to Finished Car Registry and VIN Management</t>
  </si>
  <si>
    <t>L3.3.14</t>
  </si>
  <si>
    <t>Secure Car Shipment</t>
  </si>
  <si>
    <t>L3.3.15</t>
  </si>
  <si>
    <t>Secure Component and Car Data</t>
  </si>
  <si>
    <t>L3.3.16</t>
  </si>
  <si>
    <t>Secure Component Storage</t>
  </si>
  <si>
    <t>L3.3.17</t>
  </si>
  <si>
    <t>Secure IoT Middleware Access</t>
  </si>
  <si>
    <t>L3.4.1</t>
  </si>
  <si>
    <t>H.4.1; H.4.2</t>
  </si>
  <si>
    <t>L3.4.2</t>
  </si>
  <si>
    <t>Role-Based Access to Supply Vehicles Registry</t>
  </si>
  <si>
    <t>L3.4.3</t>
  </si>
  <si>
    <t>L3.4.4</t>
  </si>
  <si>
    <t>L3.4.5</t>
  </si>
  <si>
    <t>L3.4.6</t>
  </si>
  <si>
    <t>L3.4.7</t>
  </si>
  <si>
    <t>System Administration Access Control</t>
  </si>
  <si>
    <t>L3.4.8</t>
  </si>
  <si>
    <t>L3.4.9</t>
  </si>
  <si>
    <t>User Management and Access Control</t>
  </si>
  <si>
    <t>L3.4.10</t>
  </si>
  <si>
    <t>Factory Employee Data Access Control</t>
  </si>
  <si>
    <t>L3.4.11</t>
  </si>
  <si>
    <t>Role-Based Access to Dealer and Forwarder Information</t>
  </si>
  <si>
    <t>L3.4.12</t>
  </si>
  <si>
    <t>Data Access Control for Finished Car Yard and Logistics Terminal</t>
  </si>
  <si>
    <t>L3.5.1</t>
  </si>
  <si>
    <t>Privilege Allocation Record for Employee Roles</t>
  </si>
  <si>
    <t>L3.5.2</t>
  </si>
  <si>
    <t>Privilege Allocation Record for Automated Systems</t>
  </si>
  <si>
    <t>L3.5.3</t>
  </si>
  <si>
    <t>Privilege Allocation Record for Administration and Management Roles</t>
  </si>
  <si>
    <t>L3.5.4</t>
  </si>
  <si>
    <t>Record of Access Privileges for Car Manufacturer Employees</t>
  </si>
  <si>
    <t>L3.5.5</t>
  </si>
  <si>
    <t>Record of System Privileges for Factory IT Infrastructure</t>
  </si>
  <si>
    <t>L3.5.6</t>
  </si>
  <si>
    <t>Record of Operational Privileges for Assembly Line Management</t>
  </si>
  <si>
    <t>L3.5.7</t>
  </si>
  <si>
    <t>Record of Access Privileges for Supply Vehicles and Drivers</t>
  </si>
  <si>
    <t>L3.5.8</t>
  </si>
  <si>
    <t>Record of Security-Related Privileges for Security Manager</t>
  </si>
  <si>
    <t>L3.5.9</t>
  </si>
  <si>
    <t>Record of System Privileges</t>
  </si>
  <si>
    <t>L3.6.1</t>
  </si>
  <si>
    <t>Regular Review of System Admin Privileges</t>
  </si>
  <si>
    <t>L3.6.2</t>
  </si>
  <si>
    <t>Regular Review of Operations Manager Privileges</t>
  </si>
  <si>
    <t>L3.6.3</t>
  </si>
  <si>
    <t>Regular Review of Security Manager Privileges</t>
  </si>
  <si>
    <t>L3.6.4</t>
  </si>
  <si>
    <t>L3.6.5</t>
  </si>
  <si>
    <t>Periodic Evaluation of Employee Competence and Access Rights</t>
  </si>
  <si>
    <t>L3.6.6</t>
  </si>
  <si>
    <t>Role-Based Access Control Review for Factory Systems</t>
  </si>
  <si>
    <t>L3.6.7</t>
  </si>
  <si>
    <t>Privileged Access Rights Review for Factory Employees with Access to Sensitive Systems</t>
  </si>
  <si>
    <t>L3.6.8</t>
  </si>
  <si>
    <t>Competence-Based Access Rights Review for Employees with Roles Requiring Specialized Knowledge</t>
  </si>
  <si>
    <t>L3.7.1</t>
  </si>
  <si>
    <t>Filtered External Entity Network Access Control</t>
  </si>
  <si>
    <t>Many of the following are cuasi-redundant</t>
  </si>
  <si>
    <t>L3.7.2</t>
  </si>
  <si>
    <t>Filtered IT Infrastructure Network Access</t>
  </si>
  <si>
    <t>L3.7.3</t>
  </si>
  <si>
    <t>Network Segmentation Access Control</t>
  </si>
  <si>
    <t>L3.7.4</t>
  </si>
  <si>
    <t>Restricted AGV and Robotized System Network Access</t>
  </si>
  <si>
    <t>L3.7.5</t>
  </si>
  <si>
    <t>Restricted IoT Device Connections</t>
  </si>
  <si>
    <t>L3.7.6</t>
  </si>
  <si>
    <t>Secured Administration System Network Access</t>
  </si>
  <si>
    <t>L3.7.7</t>
  </si>
  <si>
    <t>Secured Data Store and Registry Network Connections</t>
  </si>
  <si>
    <t>L3.7.8</t>
  </si>
  <si>
    <t>Secured Generalist IoT Middleware Platforms Connection</t>
  </si>
  <si>
    <t>L3.7.9</t>
  </si>
  <si>
    <t>Secured Middleware Connections</t>
  </si>
  <si>
    <t>L3.7.10</t>
  </si>
  <si>
    <t>User Network Access Restriction</t>
  </si>
  <si>
    <t>L3.7.11</t>
  </si>
  <si>
    <t>Factory IT Infrastructure Network Access Restriction</t>
  </si>
  <si>
    <t>L3.7.12</t>
  </si>
  <si>
    <t>IoT Device Connection Filtering</t>
  </si>
  <si>
    <t>L3.7.13</t>
  </si>
  <si>
    <t>Secure IoT Device Connections</t>
  </si>
  <si>
    <t>L3.7.14</t>
  </si>
  <si>
    <t>Filtered External System Connections</t>
  </si>
  <si>
    <t>L3.7.15</t>
  </si>
  <si>
    <t>Secure Access Control Manager Connection</t>
  </si>
  <si>
    <t>L3.7.16</t>
  </si>
  <si>
    <t>Restricted Dock Manager Network Access</t>
  </si>
  <si>
    <t>L3.7.17</t>
  </si>
  <si>
    <t>Filtered Warehouse Inventory Connection</t>
  </si>
  <si>
    <t>L3.7.18</t>
  </si>
  <si>
    <t>Secure Plant Manager Network Access</t>
  </si>
  <si>
    <t>L3.7.19</t>
  </si>
  <si>
    <t>Restricted Shipping Manager Connection</t>
  </si>
  <si>
    <t>L3.7.20</t>
  </si>
  <si>
    <t>Filtered Finished Car Yard Connection</t>
  </si>
  <si>
    <t>L3.7.21</t>
  </si>
  <si>
    <t>Secure Requisitions Data Store Connection</t>
  </si>
  <si>
    <t>L3.7.22</t>
  </si>
  <si>
    <t>Restricted Supply Vehicles Registry Access</t>
  </si>
  <si>
    <t>L3.7.23</t>
  </si>
  <si>
    <t>Filtered Warehouse Inventory Access</t>
  </si>
  <si>
    <t>L3.7.24</t>
  </si>
  <si>
    <t>Secure Production Plan Data Store Connection</t>
  </si>
  <si>
    <t>L3.7.25</t>
  </si>
  <si>
    <t>Restricted Finished Car Registry Access</t>
  </si>
  <si>
    <t>L3.7.26</t>
  </si>
  <si>
    <t>Filtered Logistics Terminal Car Registry Connection</t>
  </si>
  <si>
    <t>L3.7.27</t>
  </si>
  <si>
    <t>Secure Purchase Order and Transport Order Data Stores Connection</t>
  </si>
  <si>
    <t>L3.7.28</t>
  </si>
  <si>
    <t>Restricted Handheld Devices Access</t>
  </si>
  <si>
    <t>L3.7.29</t>
  </si>
  <si>
    <t>Filtered Front-end Application Connection</t>
  </si>
  <si>
    <t>L3.7.30</t>
  </si>
  <si>
    <t>Restricted Sensors and Actuators Connection</t>
  </si>
  <si>
    <t>L3.7.31</t>
  </si>
  <si>
    <t>Secure Factory Network Infrastructure Connection</t>
  </si>
  <si>
    <t>L3.7.32</t>
  </si>
  <si>
    <t>Filtered Internet of Things (IoT) Network Connection</t>
  </si>
  <si>
    <t>L3.7.33</t>
  </si>
  <si>
    <t>Secure External Network Connection</t>
  </si>
  <si>
    <t>L3.8.1</t>
  </si>
  <si>
    <t>Segregation of System Administration Channels</t>
  </si>
  <si>
    <t>L3.8.2</t>
  </si>
  <si>
    <t>Isolation of Network Administration Channels</t>
  </si>
  <si>
    <t>L3.8.3</t>
  </si>
  <si>
    <t>Isolation of IoT Middleware Platforms</t>
  </si>
  <si>
    <t>L3.8.4</t>
  </si>
  <si>
    <t>Protection of Administration Channels</t>
  </si>
  <si>
    <t>L3.8.5</t>
  </si>
  <si>
    <t>Isolation of Operations Management Traffic</t>
  </si>
  <si>
    <t>L3.8.6</t>
  </si>
  <si>
    <t>Separation of Security Management Channels</t>
  </si>
  <si>
    <t>L3.9.1</t>
  </si>
  <si>
    <t>Secure Communication of Handheld Devices</t>
  </si>
  <si>
    <t>L3.9.2</t>
  </si>
  <si>
    <t>Protection of Component Inventory Data</t>
  </si>
  <si>
    <t>L3.9.3</t>
  </si>
  <si>
    <t>Secure Transmission of Delivery Notes</t>
  </si>
  <si>
    <t>L3.9.4</t>
  </si>
  <si>
    <t>Safeguard Finished Car Registry Information</t>
  </si>
  <si>
    <t>L3.9.5</t>
  </si>
  <si>
    <t>Secure AGV and Robot Communication</t>
  </si>
  <si>
    <t>L3.9.6</t>
  </si>
  <si>
    <t>Protection of Purchase Order and Transport Order Data</t>
  </si>
  <si>
    <t>L3.9.7</t>
  </si>
  <si>
    <t>Secure IoT Middleware Platform Communication</t>
  </si>
  <si>
    <t>L3.9.8</t>
  </si>
  <si>
    <t>Cryptographic Protection of Sensitive Data Stores</t>
  </si>
  <si>
    <t>L3.9.9</t>
  </si>
  <si>
    <t>Secure Data Transmission over IoT Middleware Platforms</t>
  </si>
  <si>
    <t>L3.9.10</t>
  </si>
  <si>
    <t>Cryptographic Protection of Physical Storage Media</t>
  </si>
  <si>
    <t>L3.9.11</t>
  </si>
  <si>
    <t>Secure Handheld Device Data Storage</t>
  </si>
  <si>
    <t>L3.9.12</t>
  </si>
  <si>
    <t>Secure Production Plan Data Storage</t>
  </si>
  <si>
    <t>L3.9.13</t>
  </si>
  <si>
    <t>Secure Requisition Data Storage</t>
  </si>
  <si>
    <t>L3.9.14</t>
  </si>
  <si>
    <t>Supply Vehicle Registry Data Encryption</t>
  </si>
  <si>
    <t>L3.9.15</t>
  </si>
  <si>
    <t>Secure Internal Network Data Transmission</t>
  </si>
  <si>
    <t>L3.10.1</t>
  </si>
  <si>
    <t>L3.10.2</t>
  </si>
  <si>
    <t>Secure Key Management for Data Stores</t>
  </si>
  <si>
    <t>L3.10.3</t>
  </si>
  <si>
    <t>Secure Key Management for Employee Authentication</t>
  </si>
  <si>
    <t>L3.10.4</t>
  </si>
  <si>
    <t>Key Recovery for Business Continuity</t>
  </si>
  <si>
    <t>L3.10.5</t>
  </si>
  <si>
    <t>Integration of Key Management with IoT Middleware</t>
  </si>
  <si>
    <t>Not directly inferrable</t>
  </si>
  <si>
    <t>L3.10.6</t>
  </si>
  <si>
    <t>Role-Based Access Control for Key Management</t>
  </si>
  <si>
    <t>L3.10.7</t>
  </si>
  <si>
    <t>Secure Key Management for External Communication</t>
  </si>
  <si>
    <t>L3.10.8</t>
  </si>
  <si>
    <t>Secure Data Transmission</t>
  </si>
  <si>
    <t>L3.10.9</t>
  </si>
  <si>
    <t>Protected Data Storage</t>
  </si>
  <si>
    <t>L3.10.10</t>
  </si>
  <si>
    <t>Factory IT Infrastructure Key Management</t>
  </si>
  <si>
    <t>L3.10.11</t>
  </si>
  <si>
    <t>System Admin Key Management Responsibilities</t>
  </si>
  <si>
    <t>L3.10.12</t>
  </si>
  <si>
    <t>Security Manager Key Management Oversight</t>
  </si>
  <si>
    <t>L2.#</t>
  </si>
  <si>
    <t>L2.1.1</t>
  </si>
  <si>
    <t>Secure Employee Login Feedback</t>
  </si>
  <si>
    <t>L2.1.2</t>
  </si>
  <si>
    <t>Controlled Access Attempt Feedback</t>
  </si>
  <si>
    <t>L2.2.1</t>
  </si>
  <si>
    <t>Detection of Potential Breach of Employee Log-on Controls</t>
  </si>
  <si>
    <t>L2.2.2</t>
  </si>
  <si>
    <t>Notification of Security Manager in Case of Potential Breach</t>
  </si>
  <si>
    <t>L2.2.3</t>
  </si>
  <si>
    <t>Real-time Alerting for Suspicious Log-on Activity</t>
  </si>
  <si>
    <t>L2.2.4</t>
  </si>
  <si>
    <t>System Admin Alerting for Potential Security Breaches</t>
  </si>
  <si>
    <t>L2.3.1</t>
  </si>
  <si>
    <t>Access Control for Sensitive Data Stores</t>
  </si>
  <si>
    <t>L2.3.2</t>
  </si>
  <si>
    <t>L2.4.1</t>
  </si>
  <si>
    <t>H.4.1; H.4.5</t>
  </si>
  <si>
    <t>L2.4.2</t>
  </si>
  <si>
    <t>Warehouse Inventory Access Restriction</t>
  </si>
  <si>
    <t>L2.4.3</t>
  </si>
  <si>
    <t>L2.4.4</t>
  </si>
  <si>
    <t>L2.4.5</t>
  </si>
  <si>
    <t>Purchase and Transport Order Access Control</t>
  </si>
  <si>
    <t>L2.5.1</t>
  </si>
  <si>
    <t>Factory Privilege Management Record</t>
  </si>
  <si>
    <t>L2.5.2</t>
  </si>
  <si>
    <t>Car Manufacturer Access Control Record [external entities]</t>
  </si>
  <si>
    <t>L2.5.3</t>
  </si>
  <si>
    <t>System Admin Privilege Record</t>
  </si>
  <si>
    <t>L2.5.4</t>
  </si>
  <si>
    <t>Security Manager Incident Response Record</t>
  </si>
  <si>
    <t>L2.6.1</t>
  </si>
  <si>
    <t>L2.7.1</t>
  </si>
  <si>
    <t>Factory Internal Network Access Restriction</t>
  </si>
  <si>
    <t>L2.7.2</t>
  </si>
  <si>
    <t>Logistics Terminal Network Access Restriction</t>
  </si>
  <si>
    <t>L2.7.3</t>
  </si>
  <si>
    <t>IoT Middleware Access Restriction</t>
  </si>
  <si>
    <t>L2.7.4</t>
  </si>
  <si>
    <t>Secure External Communication</t>
  </si>
  <si>
    <t>L2.7.5</t>
  </si>
  <si>
    <t>Firewall Configuration</t>
  </si>
  <si>
    <t>L2.8.1</t>
  </si>
  <si>
    <t>Segregation of System Admin Network Channels</t>
  </si>
  <si>
    <t>L2.8.2</t>
  </si>
  <si>
    <t>Isolation of Network Administration from Production Traffic</t>
  </si>
  <si>
    <t>L2.9.1</t>
  </si>
  <si>
    <t>Logistics Information Confidentiality</t>
  </si>
  <si>
    <t>L2.9.2</t>
  </si>
  <si>
    <t>Mobile User Data Protection</t>
  </si>
  <si>
    <t>L2.9.3</t>
  </si>
  <si>
    <t>Supply Chain Interaction Security</t>
  </si>
  <si>
    <t>L2.10.1</t>
  </si>
  <si>
    <t>Secure Key Management</t>
  </si>
  <si>
    <t>L2.10.2</t>
  </si>
  <si>
    <t>Protected Data in Transit</t>
  </si>
  <si>
    <t>Outside the scope of the requested NFR</t>
  </si>
  <si>
    <t>L2.10.3</t>
  </si>
  <si>
    <t>Key Recovery and Revocation</t>
  </si>
  <si>
    <t>L2.10.4</t>
  </si>
  <si>
    <t>Access-Controlled Key Management</t>
  </si>
  <si>
    <t>L2.10.5</t>
  </si>
  <si>
    <t>Key Management Roles and Responsibilities</t>
  </si>
  <si>
    <t>L1.#</t>
  </si>
  <si>
    <t>L1.1.1</t>
  </si>
  <si>
    <t>Secure Access Control Manager Log-on</t>
  </si>
  <si>
    <t>L1.1.2</t>
  </si>
  <si>
    <t>Employee Log-on Security</t>
  </si>
  <si>
    <t>L1.1.3</t>
  </si>
  <si>
    <t>Secure Supply Vehicle Entry</t>
  </si>
  <si>
    <t>L1.2.1</t>
  </si>
  <si>
    <t>Supply Vehicle Access Breach Detection</t>
  </si>
  <si>
    <t>L1.2.2</t>
  </si>
  <si>
    <t>Employee Access Breach Detection</t>
  </si>
  <si>
    <t>L1.3.1</t>
  </si>
  <si>
    <t>Sensitive Data Store Access Control</t>
  </si>
  <si>
    <t>L1.3.2</t>
  </si>
  <si>
    <t>Partial hall. also areas non-related to IT</t>
  </si>
  <si>
    <t>L1.3.3</t>
  </si>
  <si>
    <t>IoT Middleware Platform Isolation</t>
  </si>
  <si>
    <t>L1.3.4</t>
  </si>
  <si>
    <t>L1.3.5</t>
  </si>
  <si>
    <t>Secure AIDC Technology Management</t>
  </si>
  <si>
    <t>H.3.5</t>
  </si>
  <si>
    <t>L1.4.1</t>
  </si>
  <si>
    <t>H.4.1; H.4.2; H.4.5</t>
  </si>
  <si>
    <t>L1.4.2</t>
  </si>
  <si>
    <t>L1.4.3</t>
  </si>
  <si>
    <t>Security Management Access Control</t>
  </si>
  <si>
    <t>L1.5.1</t>
  </si>
  <si>
    <t>Privilege Allocation Record for Factory Roles</t>
  </si>
  <si>
    <t>L1.5.2</t>
  </si>
  <si>
    <t>Role-Based Access Control Record</t>
  </si>
  <si>
    <t>Essentially the same as L1.5.1</t>
  </si>
  <si>
    <t>L1.5.3</t>
  </si>
  <si>
    <t>Privilege Allocation Record for System Administration</t>
  </si>
  <si>
    <t>L1.5.4</t>
  </si>
  <si>
    <t>Security Privilege Allocation Record</t>
  </si>
  <si>
    <t>L1.6.1</t>
  </si>
  <si>
    <t>L1.6.2</t>
  </si>
  <si>
    <t>Factory-Specific Privileged Access Review</t>
  </si>
  <si>
    <t>L1.6.3</t>
  </si>
  <si>
    <t>Regular Competence Assessment for Privileged Users</t>
  </si>
  <si>
    <t>L1.6.4</t>
  </si>
  <si>
    <t>Role-Based Privileged Access Review</t>
  </si>
  <si>
    <t>L1.6.5</t>
  </si>
  <si>
    <t>Duty-Specific Privileged Access Review</t>
  </si>
  <si>
    <t>L1.7.1</t>
  </si>
  <si>
    <t>Restricted Factory Network Connections</t>
  </si>
  <si>
    <t>L1.7.2</t>
  </si>
  <si>
    <t>Secure Logistics Terminal Connections</t>
  </si>
  <si>
    <t>Securize internals</t>
  </si>
  <si>
    <t>L1.7.3</t>
  </si>
  <si>
    <t>Filtered Forwarder Connections</t>
  </si>
  <si>
    <t>L1.7.4</t>
  </si>
  <si>
    <t>Firewalled System Admin Access</t>
  </si>
  <si>
    <t>L1.7.5</t>
  </si>
  <si>
    <t>Security Manager Oversight</t>
  </si>
  <si>
    <t>L1.8.1</t>
  </si>
  <si>
    <t>System Admin Network Channel Segregation</t>
  </si>
  <si>
    <t>L1.8.2</t>
  </si>
  <si>
    <t>IT Infrastructure Management Communication Isolation</t>
  </si>
  <si>
    <t>L1.9.1</t>
  </si>
  <si>
    <t>Secure Data Transmission for Finished Car Registry</t>
  </si>
  <si>
    <t>L1.9.2</t>
  </si>
  <si>
    <t>Endpoint Device Data Protection for Warehouse Workers</t>
  </si>
  <si>
    <t>L1.9.3</t>
  </si>
  <si>
    <t>Secure Storage of Requisitions Data</t>
  </si>
  <si>
    <t>L1.9.4</t>
  </si>
  <si>
    <t>Cryptographic Protection for Supply Vehicles Registry</t>
  </si>
  <si>
    <t>L1.9.5</t>
  </si>
  <si>
    <t>Secure Transmission of Production Plan Data</t>
  </si>
  <si>
    <t>L1.9.6</t>
  </si>
  <si>
    <t>Secure Storage and Transmission of Purchase Order and Transport Order Data</t>
  </si>
  <si>
    <t>L1.10.1</t>
  </si>
  <si>
    <t>Component Identifier Key Management</t>
  </si>
  <si>
    <t>L1.10.2</t>
  </si>
  <si>
    <t>Finished Car Registry Data Protection</t>
  </si>
  <si>
    <t>L1.10.3</t>
  </si>
  <si>
    <t>Access Control Key Management</t>
  </si>
  <si>
    <t>L0.#</t>
  </si>
  <si>
    <t>L0.1.1</t>
  </si>
  <si>
    <t>Secure Log-on Feedback for Factory Employees</t>
  </si>
  <si>
    <t>L0.1.2</t>
  </si>
  <si>
    <t>Protection of Sensitive Information during Employee Authentication</t>
  </si>
  <si>
    <t>Homogeneous to previous</t>
  </si>
  <si>
    <t>L0.2.1</t>
  </si>
  <si>
    <t>Access Gate Breach Detection</t>
  </si>
  <si>
    <t>Somewhat restrictive to access gate</t>
  </si>
  <si>
    <t>L0.2.2</t>
  </si>
  <si>
    <t>Security Breach Notification to Employees</t>
  </si>
  <si>
    <t>L0.2.3</t>
  </si>
  <si>
    <t>Security Event Logging</t>
  </si>
  <si>
    <t>L0.3.1</t>
  </si>
  <si>
    <t>L0.3.2</t>
  </si>
  <si>
    <t>Factory IT Infrastructure Access Control</t>
  </si>
  <si>
    <t>L0.3.3</t>
  </si>
  <si>
    <t>L0.4.1</t>
  </si>
  <si>
    <t>Role-Based Access Control for Factory Datastores</t>
  </si>
  <si>
    <t>L0.4.2</t>
  </si>
  <si>
    <t>Factory Employee Access to Datastores</t>
  </si>
  <si>
    <t>L0.4.3</t>
  </si>
  <si>
    <t>Role-Based Access Control for External Entities</t>
  </si>
  <si>
    <t>Dealer RBAC</t>
  </si>
  <si>
    <t>L0.4.4</t>
  </si>
  <si>
    <t>System Admin Access Control</t>
  </si>
  <si>
    <t>L0.4.5</t>
  </si>
  <si>
    <t>Operations Manager Access Control</t>
  </si>
  <si>
    <t>L0.4.6</t>
  </si>
  <si>
    <t>Security Manager Access Control</t>
  </si>
  <si>
    <t>L0.5.1</t>
  </si>
  <si>
    <t>L0.5.2</t>
  </si>
  <si>
    <t>Record of Privileges for Factory System Admins</t>
  </si>
  <si>
    <t>L0.5.3</t>
  </si>
  <si>
    <t>Record of Role-Based Permissions for Employee Roles</t>
  </si>
  <si>
    <t>Homogeneous to L0.5.1</t>
  </si>
  <si>
    <t>L0.5.4</t>
  </si>
  <si>
    <t>Record of Access Privileges for Forwarder Contractors</t>
  </si>
  <si>
    <t>Forwarder is out-of-the-scope of SOT</t>
  </si>
  <si>
    <t>L0.6.1</t>
  </si>
  <si>
    <t>L0.6.2</t>
  </si>
  <si>
    <t>Justification of Privileged Access Rights</t>
  </si>
  <si>
    <t>L0.7.1</t>
  </si>
  <si>
    <t>Factory Network Connection Restriction and Filtering</t>
  </si>
  <si>
    <t>L0.7.2</t>
  </si>
  <si>
    <t>Secure IT Infrastructure Configuration</t>
  </si>
  <si>
    <t>Securize internal net</t>
  </si>
  <si>
    <t>L0.7.3</t>
  </si>
  <si>
    <t>Filtered Network Access for IoT Middleware Platforms</t>
  </si>
  <si>
    <t>L0.7.4</t>
  </si>
  <si>
    <t>Secure Network Access for AGVs and Robots</t>
  </si>
  <si>
    <t>L0.8.1</t>
  </si>
  <si>
    <t>L0.8.2</t>
  </si>
  <si>
    <t>Isolation of Network Administration from Logistics Network Traffic</t>
  </si>
  <si>
    <t>Nets must not only be segregated but also isolated</t>
  </si>
  <si>
    <t>L0.9.1</t>
  </si>
  <si>
    <t>Cryptographic Protection of Warehouse Inventory Data</t>
  </si>
  <si>
    <t>L0.9.2</t>
  </si>
  <si>
    <t>Secure Communication for Handheld Devices</t>
  </si>
  <si>
    <t>L0.9.3</t>
  </si>
  <si>
    <t>Encryption of AIDC Data Carriers</t>
  </si>
  <si>
    <t>L0.9.4</t>
  </si>
  <si>
    <t>Secure Transmission of Production Plans and Shipment Details</t>
  </si>
  <si>
    <t>L0.10.1</t>
  </si>
  <si>
    <t>Comprehensive Key Management for Factory IT Infrastructure</t>
  </si>
  <si>
    <t>L0.10.2</t>
  </si>
  <si>
    <t>Secure Key Management for Automated Systems</t>
  </si>
  <si>
    <t>L0.10.3</t>
  </si>
  <si>
    <t>H.#</t>
  </si>
  <si>
    <t>Human requirement name</t>
  </si>
  <si>
    <t>L0</t>
  </si>
  <si>
    <t>L1</t>
  </si>
  <si>
    <t>L2</t>
  </si>
  <si>
    <t>L3</t>
  </si>
  <si>
    <t>L4</t>
  </si>
  <si>
    <t>L5</t>
  </si>
  <si>
    <t>Q0</t>
  </si>
  <si>
    <t>Q1</t>
  </si>
  <si>
    <t>Q2</t>
  </si>
  <si>
    <t>M0</t>
  </si>
  <si>
    <t>M1</t>
  </si>
  <si>
    <t>M2</t>
  </si>
  <si>
    <t>G0</t>
  </si>
  <si>
    <t>G1</t>
  </si>
  <si>
    <t>G2</t>
  </si>
  <si>
    <t>Employee Auth Info Masking</t>
  </si>
  <si>
    <t>L0.1.1; L0.1.2</t>
  </si>
  <si>
    <t>L1.1.1; L1.1.2</t>
  </si>
  <si>
    <t>L3.1.1; L3.1.3</t>
  </si>
  <si>
    <t>L.5.1.1; L.5.1.2; L.5.1.3</t>
  </si>
  <si>
    <t>Q0.1.1; Q0.1.2</t>
  </si>
  <si>
    <t>M0.1.1; M0.1.2; M0.1.3; M0.1.4; M0.1.5; M0.1.6; M0.1.7; M0.1.8; M0.1.9; M0.1.10</t>
  </si>
  <si>
    <t>M2.1.1; M2.1.2; M2.1.3</t>
  </si>
  <si>
    <t>H.1.2</t>
  </si>
  <si>
    <t>Dealer Auth Info Masking</t>
  </si>
  <si>
    <t>Employee Abnormal Behavior Response</t>
  </si>
  <si>
    <t>L0.2.1; L0.1.2</t>
  </si>
  <si>
    <t>L2.2.1; L2.2.2; L2.2.3; L2.2.4</t>
  </si>
  <si>
    <t>L3.2.1; L3.2.2; L3.2.3; L3.2.5; L3.2.6; L3.2.7</t>
  </si>
  <si>
    <t>L4.2.2; L4.2.3</t>
  </si>
  <si>
    <t>L5.2.1; L5.2.2</t>
  </si>
  <si>
    <t>Q2.2.1; Q2.2.2</t>
  </si>
  <si>
    <t>M1.2.1; M1.2.2; M1.2.3; M1.2.4</t>
  </si>
  <si>
    <t>G0.2.1; G0.2.3</t>
  </si>
  <si>
    <t>G1.2.1; G1.2.2</t>
  </si>
  <si>
    <t>H.2.2</t>
  </si>
  <si>
    <t>Dealer Abnormal Behavior Response</t>
  </si>
  <si>
    <t>Logical Access Control - Data Isolation</t>
  </si>
  <si>
    <t>L3.3.5; L3.3.6; L3.3.7</t>
  </si>
  <si>
    <t>L5.1.1; L5.1.2; L5.1.3; L5.1.4</t>
  </si>
  <si>
    <t>Q0.3.3; Q0.3.4; Q0.3.5</t>
  </si>
  <si>
    <t>Q1.3.2; Q1.3.3; Q1.3.4; Q1.3.5</t>
  </si>
  <si>
    <t>M0.3.1; M0.3.2; M0.3.3</t>
  </si>
  <si>
    <t>M1.3.1; M1.3.2; M1.3.3</t>
  </si>
  <si>
    <t>M2.3.1; M2.3.2; M2.3.3</t>
  </si>
  <si>
    <t>G2.3.1; G2.3.2; G2.3.3; G2.3.4</t>
  </si>
  <si>
    <t>Physical Access Control</t>
  </si>
  <si>
    <t>H.3.3</t>
  </si>
  <si>
    <t>Local Access Control</t>
  </si>
  <si>
    <t>Frontend Access Control</t>
  </si>
  <si>
    <t>L3.3.14; L3.3.15; L3.3.16; L3.3.17</t>
  </si>
  <si>
    <t>Actuator Access Control</t>
  </si>
  <si>
    <t>Access Control for Vehicle &amp; Material Data</t>
  </si>
  <si>
    <t>L0.4.1; L0.4.2</t>
  </si>
  <si>
    <t>L3.4.1; L3.4.2</t>
  </si>
  <si>
    <t>Q0.4.3; Q0.4.10</t>
  </si>
  <si>
    <t>M1.4.1; M1.4.2; M1.4.3; M1.4.4</t>
  </si>
  <si>
    <t>M2.4.1; M2.4.3</t>
  </si>
  <si>
    <t>Access Control for Requisitions Data</t>
  </si>
  <si>
    <t>Vehicle Registry Access</t>
  </si>
  <si>
    <t>L5.4.4; L5.4.7</t>
  </si>
  <si>
    <t>Q0.4.8; Q0.4.10</t>
  </si>
  <si>
    <t>Dock Manager Role for Dock Data</t>
  </si>
  <si>
    <t>Q0.4.4; Q0.4.10</t>
  </si>
  <si>
    <t>Dock Manager Role for Warehouse Inventory</t>
  </si>
  <si>
    <t>Q0.4.5; Q0.4.10</t>
  </si>
  <si>
    <t>H.4.6</t>
  </si>
  <si>
    <t>Role-based Access to AIDC Carriers</t>
  </si>
  <si>
    <t>Role-based Data Access Control</t>
  </si>
  <si>
    <t>M0.4.1; M0.4.2; M0.4.3</t>
  </si>
  <si>
    <t>G1.4.1; G.1.4.2</t>
  </si>
  <si>
    <t>G2.4.1; G2.4.2; G2.4.3</t>
  </si>
  <si>
    <t>Employee User Management Function</t>
  </si>
  <si>
    <t>Employee Privileges Record</t>
  </si>
  <si>
    <t>L0.5.1; L0.5.2; L0.5.3</t>
  </si>
  <si>
    <t>L1.5.1; L1.5.2; L1.5.4</t>
  </si>
  <si>
    <t>L2.5.1; L2.5.4</t>
  </si>
  <si>
    <t>L3.5.1; L3.5.4; L3.5.5; L3.5.8; L3.5.9</t>
  </si>
  <si>
    <t>L4.5.2; L4.5.3; L4.5.4; L4.5.5</t>
  </si>
  <si>
    <t>L5.5.1; L5.5.3</t>
  </si>
  <si>
    <t>M1.5.1; M1.5.2</t>
  </si>
  <si>
    <t>M2.5.1; M2.5.2; M2.5.3; M2.5.4</t>
  </si>
  <si>
    <t>Employee Privileges Record Maintenance</t>
  </si>
  <si>
    <t>G2.5.2; G2.5.3</t>
  </si>
  <si>
    <t>L1.6.1; L1.6.2; L1.6.3; L1.6.4; L1.6.5</t>
  </si>
  <si>
    <t>L3.6.1; L3.6.2; L3.6.3; L3.6.4; L3.6.5; L3.6.6; L3.6.7</t>
  </si>
  <si>
    <t>L5.6.1; L5.6.2; L5.6.3</t>
  </si>
  <si>
    <t>M2.6.1; M2.6.2</t>
  </si>
  <si>
    <t>G1.6.1; G1.6.2; G1.6.3</t>
  </si>
  <si>
    <t>Internal Network Trust</t>
  </si>
  <si>
    <t>L1.7.1; L1.7.4</t>
  </si>
  <si>
    <t>L2.7.1; L2.7.2</t>
  </si>
  <si>
    <t>L3.7.2; L3.7.3; L3.7.7; L3.7.9; L3.7.10; L3.7.11; L3.7.12; L3.7.13; L3.7.15; L3.7.16; L3.7.17; L3.7.18; L3.7.19; L3.7.20; L3.7.21; L3.7.22; L3.7.23; L3.7.24; L3.7.25; L3.7.26; L3.7.27; L3.7.28; L3.7.29; L3.7.30; L3.7.31; L3.7.32</t>
  </si>
  <si>
    <t>M1.6.2; M1.6.3</t>
  </si>
  <si>
    <t>M2.7.1; M2.7.3; M2.7.4</t>
  </si>
  <si>
    <t>G1.7.1, G1.7.2; G1.7.3</t>
  </si>
  <si>
    <t>G2.7.1; G2.7.2; G2.7.3; G2.7.4</t>
  </si>
  <si>
    <t>Firewall for Perimeter Network Access</t>
  </si>
  <si>
    <t>Limited Access from Perimeter Networks</t>
  </si>
  <si>
    <t>L3.7.1; L3.7.14</t>
  </si>
  <si>
    <t>M1.6.4</t>
  </si>
  <si>
    <t>Maintenance Network Segregation</t>
  </si>
  <si>
    <t>L1.8.1; L1.8.2</t>
  </si>
  <si>
    <t>L2.8.1; L2.8.2</t>
  </si>
  <si>
    <t>Cryptographic Safeguarding of Data Stores</t>
  </si>
  <si>
    <t>L0.9.1; L0.9.3</t>
  </si>
  <si>
    <t>L1.9.1; L1.9.2; L1.9.3; L1.9.4; L1.9.5; L1.9.6</t>
  </si>
  <si>
    <t>L2.9.1; L2.9.2</t>
  </si>
  <si>
    <t>L3.9.2; L3.9.4; L3.9.6; L3.9.8; L3.9.13; L3.9.14</t>
  </si>
  <si>
    <t>L4.9.2; L4.9.3; L4.9.5</t>
  </si>
  <si>
    <t>L5.9.1; L5.9.3; L5.9.4</t>
  </si>
  <si>
    <t>M0.9.1; M0.9.4; M0.9.6</t>
  </si>
  <si>
    <t>M1.9.1; M1.9.2; M1.9.3</t>
  </si>
  <si>
    <t>G1.9.1; G1.9.3</t>
  </si>
  <si>
    <t>G2.9.1; G2.9.3</t>
  </si>
  <si>
    <t>Cryptographic Safeguarding of RFID Data</t>
  </si>
  <si>
    <t>Network Data Encryption</t>
  </si>
  <si>
    <t>L3.9.1; L3.9.5; L3.9.9; L3.9.15</t>
  </si>
  <si>
    <t>Q2.9.3; Q2.9.4</t>
  </si>
  <si>
    <t>M0.9.3; M0.9.5</t>
  </si>
  <si>
    <t>Key Management for AIDC Carriers</t>
  </si>
  <si>
    <t>M0.10.1; M0.10.4</t>
  </si>
  <si>
    <t>Key Management for Employee Access</t>
  </si>
  <si>
    <t>L3.10.1; L3.10.2; L3.10.3; L3.10.9; L3.10.10</t>
  </si>
  <si>
    <t>L5.10.1; L5.10.4</t>
  </si>
  <si>
    <t>M0.10.2; M0.10.4</t>
  </si>
  <si>
    <t>Security Manager for Key Management</t>
  </si>
  <si>
    <t>Covered</t>
  </si>
  <si>
    <t>Uncovered</t>
  </si>
  <si>
    <t>H</t>
  </si>
  <si>
    <t>Present in..</t>
  </si>
  <si>
    <t>Req. weight</t>
  </si>
  <si>
    <t>E1</t>
  </si>
  <si>
    <t>E2 (k=2)</t>
  </si>
  <si>
    <t>E3 (k=3)</t>
  </si>
  <si>
    <t>E4 (k=4)</t>
  </si>
  <si>
    <t>E0 (w0,4)</t>
  </si>
  <si>
    <t>GS.1.1</t>
  </si>
  <si>
    <t>GS.1.2</t>
  </si>
  <si>
    <t>GS.1.3</t>
  </si>
  <si>
    <t>GS.2.1</t>
  </si>
  <si>
    <t>GS.2.2</t>
  </si>
  <si>
    <t>GS.2.3</t>
  </si>
  <si>
    <t>GS.3.1</t>
  </si>
  <si>
    <t>GS.3.2</t>
  </si>
  <si>
    <t>GS.3.3</t>
  </si>
  <si>
    <t>GS.3.4</t>
  </si>
  <si>
    <t>GS.3.5</t>
  </si>
  <si>
    <t>GS.3.6</t>
  </si>
  <si>
    <t>GS.3.8</t>
  </si>
  <si>
    <t>GS.4.1</t>
  </si>
  <si>
    <t>GS.4.2</t>
  </si>
  <si>
    <t>GS.4.3</t>
  </si>
  <si>
    <t>GS.4.4</t>
  </si>
  <si>
    <t>GS.4.5</t>
  </si>
  <si>
    <t>GS.4.6</t>
  </si>
  <si>
    <t>GS.4.7</t>
  </si>
  <si>
    <t>GS.4.8</t>
  </si>
  <si>
    <t>GS.4.9</t>
  </si>
  <si>
    <t>GS.4.10</t>
  </si>
  <si>
    <t>GS.4.11</t>
  </si>
  <si>
    <t>GS.4.12</t>
  </si>
  <si>
    <t>GS.4.14</t>
  </si>
  <si>
    <t>GS.4.15</t>
  </si>
  <si>
    <t>GS.4.16</t>
  </si>
  <si>
    <t>GS.4.17</t>
  </si>
  <si>
    <t>GS.4.18</t>
  </si>
  <si>
    <t>GS.4.19</t>
  </si>
  <si>
    <t>GS.4.20</t>
  </si>
  <si>
    <t>GS.4.21</t>
  </si>
  <si>
    <t>GS.5.1</t>
  </si>
  <si>
    <t>GS.5.2</t>
  </si>
  <si>
    <t>GS.5.3</t>
  </si>
  <si>
    <t>GS.5.4</t>
  </si>
  <si>
    <t>GS.5.5</t>
  </si>
  <si>
    <t>GS.5.6</t>
  </si>
  <si>
    <t>GS.6.1</t>
  </si>
  <si>
    <t>GS.6.2</t>
  </si>
  <si>
    <t>GS.6.3</t>
  </si>
  <si>
    <t>GS.6.4</t>
  </si>
  <si>
    <t>GS.7.1</t>
  </si>
  <si>
    <t>GS.7.2</t>
  </si>
  <si>
    <t>GS.7.3</t>
  </si>
  <si>
    <t>GS.7.4</t>
  </si>
  <si>
    <t>GS.7.5</t>
  </si>
  <si>
    <t>GS.7.6</t>
  </si>
  <si>
    <t>GS.7.7</t>
  </si>
  <si>
    <t>GS.7.8</t>
  </si>
  <si>
    <t>GS.7.9</t>
  </si>
  <si>
    <t>GS.7.10</t>
  </si>
  <si>
    <t>GS.7.11</t>
  </si>
  <si>
    <t>GS.8.1</t>
  </si>
  <si>
    <t>GS.8.2</t>
  </si>
  <si>
    <t>GS.8.3</t>
  </si>
  <si>
    <t>GS.9.1</t>
  </si>
  <si>
    <t>GS.9.2</t>
  </si>
  <si>
    <t>GS.9.3</t>
  </si>
  <si>
    <t>GS.9.4</t>
  </si>
  <si>
    <t>Secure Transmission and Storage of Production Plans</t>
  </si>
  <si>
    <t>GS.9.5</t>
  </si>
  <si>
    <t>GS.9.6</t>
  </si>
  <si>
    <t>GS.9.7</t>
  </si>
  <si>
    <t>GS.9.8</t>
  </si>
  <si>
    <t>GS.10.1</t>
  </si>
  <si>
    <t>GS.10.2</t>
  </si>
  <si>
    <t>GS.10.3</t>
  </si>
  <si>
    <t>GS.10.4</t>
  </si>
  <si>
    <t>GS.10.5</t>
  </si>
  <si>
    <t>Key Recovery</t>
  </si>
  <si>
    <t>GS.10.6</t>
  </si>
  <si>
    <t>Key Revocation</t>
  </si>
  <si>
    <t>GS.10.7</t>
  </si>
  <si>
    <t>GS.10.8</t>
  </si>
  <si>
    <t>GS.10.9</t>
  </si>
  <si>
    <t>Automatic Key Rotation</t>
  </si>
  <si>
    <t>GS.10.10</t>
  </si>
  <si>
    <t>Total GS requirements</t>
  </si>
  <si>
    <t>f2</t>
  </si>
  <si>
    <t>Hallucinated requirement name</t>
  </si>
  <si>
    <t>W.1.1</t>
  </si>
  <si>
    <t>W.1.2</t>
  </si>
  <si>
    <t>W.1.3</t>
  </si>
  <si>
    <t>W.1.4</t>
  </si>
  <si>
    <t>W.1.5</t>
  </si>
  <si>
    <t>W.2.1</t>
  </si>
  <si>
    <t>W.2.2</t>
  </si>
  <si>
    <t>W.2.3</t>
  </si>
  <si>
    <t>W.2.4</t>
  </si>
  <si>
    <t>W.2.5</t>
  </si>
  <si>
    <t>W.2.6</t>
  </si>
  <si>
    <t>W.2.7</t>
  </si>
  <si>
    <t>W.2.8</t>
  </si>
  <si>
    <t>W.2.9</t>
  </si>
  <si>
    <t>W.2.10</t>
  </si>
  <si>
    <t>W.3.1</t>
  </si>
  <si>
    <t>W.3.2</t>
  </si>
  <si>
    <t>W.3.3</t>
  </si>
  <si>
    <t>W.3.4</t>
  </si>
  <si>
    <t>W.3.5</t>
  </si>
  <si>
    <t>W.3.6</t>
  </si>
  <si>
    <t>W.3.7</t>
  </si>
  <si>
    <t>W.3.8</t>
  </si>
  <si>
    <t>W.3.9</t>
  </si>
  <si>
    <t>W.3.10</t>
  </si>
  <si>
    <t>W.3.11</t>
  </si>
  <si>
    <t>W.3.12</t>
  </si>
  <si>
    <t>W.4.1</t>
  </si>
  <si>
    <t>W.4.2</t>
  </si>
  <si>
    <t>W.4.3</t>
  </si>
  <si>
    <t>W.4.4</t>
  </si>
  <si>
    <t>W.4.5</t>
  </si>
  <si>
    <t>W.4.6</t>
  </si>
  <si>
    <t>W.4.7</t>
  </si>
  <si>
    <t>W.4.8</t>
  </si>
  <si>
    <t>W.5.1</t>
  </si>
  <si>
    <t>W.5.2</t>
  </si>
  <si>
    <t>W.5.3</t>
  </si>
  <si>
    <t>W.5.4</t>
  </si>
  <si>
    <t>W.5.5</t>
  </si>
  <si>
    <t>W.5.6</t>
  </si>
  <si>
    <t>W.5.7</t>
  </si>
  <si>
    <t>W.6.1</t>
  </si>
  <si>
    <t>W.7.1</t>
  </si>
  <si>
    <t>W.7.2</t>
  </si>
  <si>
    <t>W.8.1</t>
  </si>
  <si>
    <t>W.8.2</t>
  </si>
  <si>
    <t>W.8.3</t>
  </si>
  <si>
    <t>W.8.4</t>
  </si>
  <si>
    <t>W.8.5</t>
  </si>
  <si>
    <t>W.8.6</t>
  </si>
  <si>
    <t>W.8.7</t>
  </si>
  <si>
    <t>W.8.8</t>
  </si>
  <si>
    <t>W.8.9</t>
  </si>
  <si>
    <t>W.8.10</t>
  </si>
  <si>
    <t>W.8.11</t>
  </si>
  <si>
    <t>W.8.12</t>
  </si>
  <si>
    <t>W.9.1</t>
  </si>
  <si>
    <t>W.9.2</t>
  </si>
  <si>
    <t>W.9.3</t>
  </si>
  <si>
    <t>W.9.4</t>
  </si>
  <si>
    <t>W.9.5</t>
  </si>
  <si>
    <t>W.10.1</t>
  </si>
  <si>
    <t>W.10.2</t>
  </si>
  <si>
    <t>W.10.3</t>
  </si>
  <si>
    <t>W.10.4</t>
  </si>
  <si>
    <t>W.10.5</t>
  </si>
  <si>
    <t>W.10.6</t>
  </si>
  <si>
    <t>W.10.7</t>
  </si>
  <si>
    <t>W.10.8</t>
  </si>
  <si>
    <t>W.10.9</t>
  </si>
  <si>
    <t>W.10.10</t>
  </si>
  <si>
    <t>W.10.11</t>
  </si>
  <si>
    <t>W.10.12</t>
  </si>
  <si>
    <t>W.10.13</t>
  </si>
  <si>
    <t>W.10.14</t>
  </si>
  <si>
    <t>W.10.15</t>
  </si>
  <si>
    <t>W.10.16</t>
  </si>
  <si>
    <t>W.10.17</t>
  </si>
  <si>
    <t>W.10.18</t>
  </si>
  <si>
    <t>W.10.19</t>
  </si>
  <si>
    <t>W.10.20</t>
  </si>
  <si>
    <t>W.10.21</t>
  </si>
  <si>
    <t>W.10.22</t>
  </si>
  <si>
    <t>W.10.23</t>
  </si>
  <si>
    <t>W.10.24</t>
  </si>
  <si>
    <t>W.10.25</t>
  </si>
  <si>
    <t>Total hallucinated requirements</t>
  </si>
  <si>
    <t>GS.#</t>
  </si>
  <si>
    <t>Relates</t>
  </si>
  <si>
    <t>M0.4.3p</t>
  </si>
  <si>
    <t>L2.10.3p</t>
  </si>
  <si>
    <t>M0.10.3p</t>
  </si>
  <si>
    <t>Total discoveries</t>
  </si>
  <si>
    <t>Discoveries over total (%)</t>
  </si>
  <si>
    <t>Total H + L0 requirements</t>
  </si>
  <si>
    <t>#</t>
  </si>
  <si>
    <t>LB.0</t>
  </si>
  <si>
    <t>LB.1</t>
  </si>
  <si>
    <t>LB.2</t>
  </si>
  <si>
    <t>LB.3</t>
  </si>
  <si>
    <t>Hall.</t>
  </si>
  <si>
    <t>LB.0 &amp;&amp; LB.1</t>
  </si>
  <si>
    <t>LB.0 || LB.1</t>
  </si>
  <si>
    <t>LB.0 &amp;&amp; LB.2</t>
  </si>
  <si>
    <t>LB.0 || LB.2</t>
  </si>
  <si>
    <t>LB.0 &amp;&amp; LB.3</t>
  </si>
  <si>
    <t>LB.0 || LB.3</t>
  </si>
  <si>
    <t>LB.1 &amp;&amp; LB.2</t>
  </si>
  <si>
    <t>LB.1 || LB.2</t>
  </si>
  <si>
    <t>LB.1 &amp;&amp; LB.3</t>
  </si>
  <si>
    <t>LB.1 || LB.3</t>
  </si>
  <si>
    <t>LB.2 &amp;&amp; LB.3</t>
  </si>
  <si>
    <t>LB.2 || LB.3</t>
  </si>
  <si>
    <t>X</t>
  </si>
  <si>
    <t>Totales</t>
  </si>
  <si>
    <t>Avg.</t>
  </si>
  <si>
    <t>J-index</t>
  </si>
  <si>
    <t>Including hallucinations</t>
  </si>
  <si>
    <t>Excluding hallucinations</t>
  </si>
  <si>
    <t>Intersec.</t>
  </si>
  <si>
    <t>Union</t>
  </si>
  <si>
    <t>LB.0 vs LB.1</t>
  </si>
  <si>
    <t>LB.0 vs LB.2</t>
  </si>
  <si>
    <t>LB.0 vs LB.3</t>
  </si>
  <si>
    <t>LB.1 vs LB.2</t>
  </si>
  <si>
    <t>LB.1 vs LB.3</t>
  </si>
  <si>
    <t>LB.2 vs LB.3</t>
  </si>
  <si>
    <t>Mean (a)</t>
  </si>
  <si>
    <t>Mean (g)</t>
  </si>
  <si>
    <t>E2</t>
  </si>
  <si>
    <t>E3</t>
  </si>
  <si>
    <t>E4</t>
  </si>
  <si>
    <t>E0</t>
  </si>
  <si>
    <t>Covered (H)</t>
  </si>
  <si>
    <t>Uncovered (H)</t>
  </si>
  <si>
    <t>Partial (H)</t>
  </si>
  <si>
    <t>Total (H)</t>
  </si>
  <si>
    <t>Hallucinations</t>
  </si>
  <si>
    <t>GT = H</t>
  </si>
  <si>
    <t>Covered + Partial (H)</t>
  </si>
  <si>
    <t>Uncovered + Partial (H)</t>
  </si>
  <si>
    <t>Precision</t>
  </si>
  <si>
    <t>Recall worst</t>
  </si>
  <si>
    <t>Recall best</t>
  </si>
  <si>
    <t>GT = GS</t>
  </si>
  <si>
    <t>Total (GS)</t>
  </si>
  <si>
    <t>Discovered (GS)</t>
  </si>
  <si>
    <t>Covered (GS)</t>
  </si>
  <si>
    <t>Uncovered (GS)</t>
  </si>
  <si>
    <t>Covered + Partial (GS)</t>
  </si>
  <si>
    <t>Covered + 1/2Partial</t>
  </si>
  <si>
    <t>Uncovered + Partial (GS)</t>
  </si>
  <si>
    <t>Uncovered + 1/2Partial</t>
  </si>
  <si>
    <t>Recall interm.</t>
  </si>
  <si>
    <t>Recall uplift worst</t>
  </si>
  <si>
    <t>Recall uplift best</t>
  </si>
  <si>
    <t>Recall uplift interm</t>
  </si>
  <si>
    <t>F1 worst</t>
  </si>
  <si>
    <t>F1 best</t>
  </si>
  <si>
    <t>F2 worst</t>
  </si>
  <si>
    <t>F2 best</t>
  </si>
  <si>
    <t>F2 interm</t>
  </si>
  <si>
    <t>Relative F2 worst</t>
  </si>
  <si>
    <t>Relative F2 best</t>
  </si>
  <si>
    <t>Relative F2 interm</t>
  </si>
  <si>
    <t>P-value</t>
  </si>
  <si>
    <t>(90%)</t>
  </si>
  <si>
    <t>Z</t>
  </si>
  <si>
    <t>Recall worst [CI center]</t>
  </si>
  <si>
    <t>± Margin of error</t>
  </si>
  <si>
    <t>±</t>
  </si>
  <si>
    <t>CI lower bound</t>
  </si>
  <si>
    <t>CI upper bound</t>
  </si>
  <si>
    <t>Recall best [CI center]</t>
  </si>
  <si>
    <t>Precision [CI center]</t>
  </si>
  <si>
    <t>ID</t>
  </si>
  <si>
    <t>Model</t>
  </si>
  <si>
    <t>Pipeline/Prompt</t>
  </si>
  <si>
    <t>Hyperparameter config</t>
  </si>
  <si>
    <t>LLaMa</t>
  </si>
  <si>
    <t>Base</t>
  </si>
  <si>
    <t>CHECK_APPLICABILITY_CHAIN: {top_p: 0.95; temperature: 0.6}
SEARCH_DOMAIN_ELEMENTS_CHAIN: {top_p: 0.95; temperature: 0.65}
GENERATE_CHAIN: {top_p: 0.95; temperature: 0.7}
FORMAT_CHAIN: {top_p: 0.95; temperature: 0.5}</t>
  </si>
  <si>
    <t>CHECK_APPLICABILITY_CHAIN: {top_p: 0.95; temperature: 0.6}
SEARCH_DOMAIN_ELEMENTS_CHAIN: {top_p: 0.85; temperature: 0.55}
GENERATE_CHAIN: {top_p: 0.85; temperature: 0.6}
FORMAT_CHAIN: {top_p: 0.95; temperature: 0.5}</t>
  </si>
  <si>
    <t>CHECK_APPLICABILITY_CHAIN: {top_p: 0.95; temperature: 0.6}
SEARCH_DOMAIN_ELEMENTS_CHAIN: {top_p: 0.95; temperature: 0.75}
GENERATE_CHAIN: {top_p: 0.95; temperature: 0.8}
FORMAT_CHAIN: {top_p: 0.95; temperature: 0.5}</t>
  </si>
  <si>
    <t>Branched (high sigma)</t>
  </si>
  <si>
    <t>CHECK_APPLICABILITY_CHAIN (x1): {top_p: 0.95; temperature: 0.6}
SEARCH_DOMAIN_ELEMENTS_CHAIN (x4): {top_p: 0.95; temperature: 0.65}
GENERATE_CHAIN (x4): {top_p: 0.95; temperature: 0.7}
COALESCE_CHAIN (x1): {top_p: 0.95; temperature: 0.6}
FORMAT_CHAIN: {top_p: 0.95; temperature: 0.6}</t>
  </si>
  <si>
    <t>AiO</t>
  </si>
  <si>
    <t>GENERATE_CHAIN (x1): {top_p: 0.95; temperature: 0.7}
FORMAT_CHAIN: {top_p: 0.95; temperature: 0.5}</t>
  </si>
  <si>
    <t>Few shot</t>
  </si>
  <si>
    <t>CHECK_APPLICABILITY_CHAIN: {top_p: 0.95; temperature: 0.6}
SEARCH_DOMAIN_ELEMENTS_CHAIN: {top_p: 0.95; temperature: 0.75}
GENERATE_CHAIN: {top_p: 0.95; temperature: 0.8}
FORMAT_CHAIN: {top_p: 0.95; temperature: 0.6}</t>
  </si>
  <si>
    <t>QWen</t>
  </si>
  <si>
    <t>Mistral</t>
  </si>
  <si>
    <t>GPT4</t>
  </si>
  <si>
    <t>CHECK_APPLICABILITY_CHAIN: {temperature: 0.6}
SEARCH_DOMAIN_ELEMENTS_CHAIN: {temperature: 0.65}
GENERATE_CHAIN: {temperature: 0.7}
FORMAT_CHAIN: {temperature: 0.5}</t>
  </si>
  <si>
    <t>CHECK_APPLICABILITY_CHAIN: {temperature: 0.6}
SEARCH_DOMAIN_ELEMENTS_CHAIN: { temperature: 0.55}
GENERATE_CHAIN: {temperature: 0.6}
FORMAT_CHAIN: {temperature: 0.5}</t>
  </si>
  <si>
    <t>CHECK_APPLICABILITY_CHAIN: {temperature: 0.6}
SEARCH_DOMAIN_ELEMENTS_CHAIN: {temperature: 0.75}
GENERATE_CHAIN: {temperature: 0.8}
FORMAT_CHAIN: {temperature: 0.5}</t>
  </si>
  <si>
    <t>Manual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</si>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</sst>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4">
    <numFmt numFmtId="164" formatCode="#,##0%"/>
    <numFmt numFmtId="165" formatCode="#,##0.000"/>
    <numFmt numFmtId="166" formatCode="#,##0.0000"/>
    <numFmt numFmtId="167" formatCode="#,##0.000%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rgb="FF9c0006"/>
      <name val="Aptos Narrow"/>
      <family val="2"/>
    </font>
    <font>
      <sz val="11"/>
      <color rgb="FF000000"/>
      <name val="Aptos Narrow"/>
      <family val="2"/>
    </font>
    <font>
      <sz val="11"/>
      <color rgb="FF006100"/>
      <name val="Aptos Narrow"/>
      <family val="2"/>
    </font>
    <font>
      <sz val="11"/>
      <color rgb="FF9c5700"/>
      <name val="Aptos Narrow"/>
      <family val="2"/>
    </font>
    <font>
      <b/>
      <i/>
      <sz val="11"/>
      <color rgb="FF000000"/>
      <name val="Aptos Narrow"/>
      <family val="2"/>
    </font>
    <font>
      <i/>
      <sz val="11"/>
      <color rgb="FF000000"/>
      <name val="Aptos Narrow"/>
      <family val="2"/>
    </font>
    <font>
      <b/>
      <i/>
      <u/>
      <sz val="11"/>
      <color rgb="FF000000"/>
      <name val="Aptos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96dcf8"/>
      </patternFill>
    </fill>
    <fill>
      <patternFill patternType="solid">
        <fgColor rgb="FF4e95d9"/>
      </patternFill>
    </fill>
    <fill>
      <patternFill patternType="solid">
        <fgColor rgb="FFa6caec"/>
      </patternFill>
    </fill>
    <fill>
      <patternFill patternType="solid">
        <fgColor rgb="FFdceaf7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89">
    <xf xfId="0" numFmtId="0" borderId="0" fontId="0" fillId="0"/>
    <xf xfId="0" numFmtId="0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wrapText="1"/>
    </xf>
    <xf xfId="0" numFmtId="0" borderId="1" applyBorder="1" fontId="2" applyFont="1" fillId="0" applyAlignment="1">
      <alignment horizontal="left" wrapText="1"/>
    </xf>
    <xf xfId="0" numFmtId="0" borderId="0" fontId="0" fillId="0" applyAlignment="1">
      <alignment horizontal="right" wrapText="1"/>
    </xf>
    <xf xfId="0" numFmtId="3" applyNumberFormat="1" borderId="0" fontId="0" fillId="0" applyAlignment="1">
      <alignment horizontal="right" wrapText="1"/>
    </xf>
    <xf xfId="0" numFmtId="0" borderId="0" fontId="0" fillId="0" applyAlignment="1">
      <alignment horizontal="general" wrapText="1"/>
    </xf>
    <xf xfId="0" numFmtId="0" borderId="1" applyBorder="1" fontId="2" applyFont="1" fillId="0" applyAlignment="1">
      <alignment horizontal="left" vertical="top" wrapText="1"/>
    </xf>
    <xf xfId="0" numFmtId="0" borderId="1" applyBorder="1" fontId="1" applyFont="1" fillId="0" applyAlignment="1">
      <alignment horizontal="right" wrapText="1"/>
    </xf>
    <xf xfId="0" numFmtId="0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right" wrapText="1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right"/>
    </xf>
    <xf xfId="0" numFmtId="3" applyNumberFormat="1" borderId="2" applyBorder="1" fontId="3" applyFont="1" fillId="2" applyFill="1" applyAlignment="1">
      <alignment horizontal="left"/>
    </xf>
    <xf xfId="0" numFmtId="0" borderId="1" applyBorder="1" fontId="4" applyFont="1" fillId="0" applyAlignment="1">
      <alignment horizontal="left"/>
    </xf>
    <xf xfId="0" numFmtId="3" applyNumberFormat="1" borderId="2" applyBorder="1" fontId="5" applyFont="1" fillId="3" applyFill="1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 wrapText="1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2" applyBorder="1" fontId="6" applyFont="1" fillId="4" applyFill="1" applyAlignment="1">
      <alignment horizontal="left"/>
    </xf>
    <xf xfId="0" numFmtId="0" borderId="1" applyBorder="1" fontId="1" applyFont="1" fillId="0" applyAlignment="1">
      <alignment horizontal="left" vertical="top" wrapText="1"/>
    </xf>
    <xf xfId="0" numFmtId="3" applyNumberFormat="1" borderId="1" applyBorder="1" fontId="1" applyFont="1" fillId="0" applyAlignment="1">
      <alignment horizontal="left" wrapText="1"/>
    </xf>
    <xf xfId="0" numFmtId="3" applyNumberFormat="1" borderId="1" applyBorder="1" fontId="2" applyFont="1" fillId="0" applyAlignment="1">
      <alignment horizontal="left" wrapText="1"/>
    </xf>
    <xf xfId="0" numFmtId="3" applyNumberFormat="1" borderId="1" applyBorder="1" fontId="1" applyFont="1" fillId="0" applyAlignment="1">
      <alignment horizontal="righ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right" wrapText="1"/>
    </xf>
    <xf xfId="0" numFmtId="164" applyNumberFormat="1" borderId="1" applyBorder="1" fontId="1" applyFont="1" fillId="0" applyAlignment="1">
      <alignment horizontal="left" wrapText="1"/>
    </xf>
    <xf xfId="0" numFmtId="4" applyNumberFormat="1" borderId="0" fontId="0" fillId="0" applyAlignment="1">
      <alignment horizontal="general" wrapText="1"/>
    </xf>
    <xf xfId="0" numFmtId="0" borderId="1" applyBorder="1" fontId="4" applyFont="1" fillId="0" applyAlignment="1">
      <alignment horizontal="left" vertical="top" wrapText="1"/>
    </xf>
    <xf xfId="0" numFmtId="3" applyNumberFormat="1" borderId="1" applyBorder="1" fontId="4" applyFont="1" fillId="0" applyAlignment="1">
      <alignment horizontal="left" wrapText="1"/>
    </xf>
    <xf xfId="0" numFmtId="0" borderId="1" applyBorder="1" fontId="4" applyFont="1" fillId="0" applyAlignment="1">
      <alignment horizontal="left" wrapText="1"/>
    </xf>
    <xf xfId="0" numFmtId="164" applyNumberFormat="1" borderId="1" applyBorder="1" fontId="2" applyFont="1" fillId="0" applyAlignment="1">
      <alignment horizontal="left" wrapText="1"/>
    </xf>
    <xf xfId="0" numFmtId="4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 wrapText="1"/>
    </xf>
    <xf xfId="0" numFmtId="3" applyNumberFormat="1" borderId="1" applyBorder="1" fontId="2" applyFont="1" fillId="0" applyAlignment="1">
      <alignment horizontal="right" wrapText="1"/>
    </xf>
    <xf xfId="0" numFmtId="3" applyNumberFormat="1" borderId="1" applyBorder="1" fontId="1" applyFont="1" fillId="0" applyAlignment="1">
      <alignment horizontal="right"/>
    </xf>
    <xf xfId="0" numFmtId="0" borderId="1" applyBorder="1" fontId="7" applyFont="1" fillId="0" applyAlignment="1">
      <alignment horizontal="right" wrapText="1"/>
    </xf>
    <xf xfId="0" numFmtId="16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4" applyNumberFormat="1" borderId="1" applyBorder="1" fontId="2" applyFont="1" fillId="0" applyAlignment="1">
      <alignment horizontal="left" wrapText="1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 wrapText="1"/>
    </xf>
    <xf xfId="0" numFmtId="3" applyNumberFormat="1" borderId="1" applyBorder="1" fontId="1" applyFont="1" fillId="0" applyAlignment="1">
      <alignment horizontal="left" vertical="top" wrapText="1"/>
    </xf>
    <xf xfId="0" numFmtId="164" applyNumberFormat="1" borderId="1" applyBorder="1" fontId="4" applyFont="1" fillId="0" applyAlignment="1">
      <alignment horizontal="left" wrapText="1"/>
    </xf>
    <xf xfId="0" numFmtId="164" applyNumberFormat="1" borderId="0" fontId="0" fillId="0" applyAlignment="1">
      <alignment horizontal="general" wrapText="1"/>
    </xf>
    <xf xfId="0" numFmtId="165" applyNumberFormat="1" borderId="0" fontId="0" fillId="0" applyAlignment="1">
      <alignment horizontal="general"/>
    </xf>
    <xf xfId="0" numFmtId="165" applyNumberFormat="1" borderId="0" fontId="0" fillId="0" applyAlignment="1">
      <alignment horizontal="right"/>
    </xf>
    <xf xfId="0" numFmtId="0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right"/>
    </xf>
    <xf xfId="0" numFmtId="165" applyNumberFormat="1" borderId="1" applyBorder="1" fontId="1" applyFont="1" fillId="0" applyAlignment="1">
      <alignment horizontal="right"/>
    </xf>
    <xf xfId="0" numFmtId="165" applyNumberFormat="1" borderId="1" applyBorder="1" fontId="2" applyFont="1" fillId="0" applyAlignment="1">
      <alignment horizontal="right"/>
    </xf>
    <xf xfId="0" numFmtId="165" applyNumberFormat="1" borderId="0" fontId="0" fillId="0" applyAlignment="1">
      <alignment horizontal="general"/>
    </xf>
    <xf xfId="0" numFmtId="165" applyNumberFormat="1" borderId="0" fontId="0" fillId="0" applyAlignment="1">
      <alignment horizontal="right"/>
    </xf>
    <xf xfId="0" numFmtId="4" applyNumberFormat="1" borderId="1" applyBorder="1" fontId="2" applyFont="1" fillId="0" applyAlignment="1">
      <alignment horizontal="left"/>
    </xf>
    <xf xfId="0" numFmtId="166" applyNumberFormat="1" borderId="2" applyBorder="1" fontId="2" applyFont="1" fillId="5" applyFill="1" applyAlignment="1">
      <alignment horizontal="left"/>
    </xf>
    <xf xfId="0" numFmtId="166" applyNumberFormat="1" borderId="1" applyBorder="1" fontId="2" applyFont="1" fillId="0" applyAlignment="1">
      <alignment horizontal="left"/>
    </xf>
    <xf xfId="0" numFmtId="166" applyNumberFormat="1" borderId="0" fontId="0" fillId="0" applyAlignment="1">
      <alignment horizontal="general"/>
    </xf>
    <xf xfId="0" numFmtId="0" borderId="1" applyBorder="1" fontId="8" applyFont="1" fillId="0" applyAlignment="1">
      <alignment horizontal="right"/>
    </xf>
    <xf xfId="0" numFmtId="3" applyNumberFormat="1" borderId="1" applyBorder="1" fontId="8" applyFont="1" fillId="0" applyAlignment="1">
      <alignment horizontal="right"/>
    </xf>
    <xf xfId="0" numFmtId="4" applyNumberFormat="1" borderId="0" fontId="0" fillId="0" applyAlignment="1">
      <alignment horizontal="general"/>
    </xf>
    <xf xfId="0" numFmtId="0" borderId="1" applyBorder="1" fontId="9" applyFont="1" fillId="0" applyAlignment="1">
      <alignment horizontal="left"/>
    </xf>
    <xf xfId="0" numFmtId="4" applyNumberFormat="1" borderId="1" applyBorder="1" fontId="8" applyFont="1" fillId="0" applyAlignment="1">
      <alignment horizontal="left"/>
    </xf>
    <xf xfId="0" numFmtId="166" applyNumberFormat="1" borderId="1" applyBorder="1" fontId="8" applyFont="1" fillId="0" applyAlignment="1">
      <alignment horizontal="left"/>
    </xf>
    <xf xfId="0" numFmtId="164" applyNumberFormat="1" borderId="1" applyBorder="1" fontId="2" applyFont="1" fillId="0" applyAlignment="1">
      <alignment horizontal="right"/>
    </xf>
    <xf xfId="0" numFmtId="167" applyNumberFormat="1" borderId="1" applyBorder="1" fontId="2" applyFont="1" fillId="0" applyAlignment="1">
      <alignment horizontal="right"/>
    </xf>
    <xf xfId="0" numFmtId="0" borderId="1" applyBorder="1" fontId="8" applyFont="1" fillId="0" applyAlignment="1">
      <alignment horizontal="left"/>
    </xf>
    <xf xfId="0" numFmtId="0" borderId="1" applyBorder="1" fontId="7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66" applyNumberFormat="1" borderId="1" applyBorder="1" fontId="1" applyFont="1" fillId="0" applyAlignment="1">
      <alignment horizontal="left"/>
    </xf>
    <xf xfId="0" numFmtId="166" applyNumberFormat="1" borderId="1" applyBorder="1" fontId="2" applyFont="1" fillId="0" applyAlignment="1">
      <alignment horizontal="right"/>
    </xf>
    <xf xfId="0" numFmtId="4" applyNumberFormat="1" borderId="0" fontId="0" fillId="0" applyAlignment="1">
      <alignment horizontal="general"/>
    </xf>
    <xf xfId="0" numFmtId="166" applyNumberFormat="1" borderId="0" fontId="0" fillId="0" applyAlignment="1">
      <alignment horizontal="general"/>
    </xf>
    <xf xfId="0" numFmtId="0" borderId="2" applyBorder="1" fontId="1" applyFont="1" fillId="6" applyFill="1" applyAlignment="1">
      <alignment horizontal="left"/>
    </xf>
    <xf xfId="0" numFmtId="0" borderId="2" applyBorder="1" fontId="1" applyFont="1" fillId="7" applyFill="1" applyAlignment="1">
      <alignment horizontal="left"/>
    </xf>
    <xf xfId="0" numFmtId="0" borderId="2" applyBorder="1" fontId="2" applyFont="1" fillId="8" applyFill="1" applyAlignment="1">
      <alignment horizontal="left" vertical="top"/>
    </xf>
    <xf xfId="0" numFmtId="0" borderId="2" applyBorder="1" fontId="2" applyFont="1" fillId="8" applyFill="1" applyAlignment="1">
      <alignment horizontal="left" wrapText="1"/>
    </xf>
    <xf xfId="0" numFmtId="0" borderId="2" applyBorder="1" fontId="2" applyFont="1" fillId="8" applyFill="1" applyAlignment="1">
      <alignment horizontal="left"/>
    </xf>
    <xf xfId="0" numFmtId="0" borderId="2" applyBorder="1" fontId="2" applyFont="1" fillId="9" applyFill="1" applyAlignment="1">
      <alignment horizontal="left" vertical="top"/>
    </xf>
    <xf xfId="0" numFmtId="0" borderId="2" applyBorder="1" fontId="2" applyFont="1" fillId="9" applyFill="1" applyAlignment="1">
      <alignment horizontal="left" wrapText="1"/>
    </xf>
    <xf xfId="0" numFmtId="0" borderId="2" applyBorder="1" fontId="2" applyFont="1" fillId="9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worksheets/sheet21.xml" Type="http://schemas.openxmlformats.org/officeDocument/2006/relationships/worksheet" Id="rId21"/><Relationship Target="worksheets/sheet22.xml" Type="http://schemas.openxmlformats.org/officeDocument/2006/relationships/worksheet" Id="rId22"/><Relationship Target="sharedStrings.xml" Type="http://schemas.openxmlformats.org/officeDocument/2006/relationships/sharedStrings" Id="rId23"/><Relationship Target="styles.xml" Type="http://schemas.openxmlformats.org/officeDocument/2006/relationships/styles" Id="rId24"/><Relationship Target="theme/theme1.xml" Type="http://schemas.openxmlformats.org/officeDocument/2006/relationships/theme" Id="rId2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7"/>
  <sheetViews>
    <sheetView workbookViewId="0"/>
  </sheetViews>
  <sheetFormatPr defaultRowHeight="15" x14ac:dyDescent="0.25"/>
  <cols>
    <col min="1" max="1" style="17" width="9.43357142857143" customWidth="1" bestFit="1"/>
    <col min="2" max="2" style="17" width="13.005" customWidth="1" bestFit="1"/>
    <col min="3" max="3" style="17" width="19.576428571428572" customWidth="1" bestFit="1"/>
    <col min="4" max="4" style="17" width="85.57642857142856" customWidth="1" bestFit="1"/>
  </cols>
  <sheetData>
    <row x14ac:dyDescent="0.25" r="1" customHeight="1" ht="19.5">
      <c r="A1" s="81" t="s">
        <v>1643</v>
      </c>
      <c r="B1" s="82" t="s">
        <v>1644</v>
      </c>
      <c r="C1" s="82" t="s">
        <v>1645</v>
      </c>
      <c r="D1" s="82" t="s">
        <v>1646</v>
      </c>
    </row>
    <row x14ac:dyDescent="0.25" r="2" customHeight="1" ht="53.25">
      <c r="A2" s="82" t="s">
        <v>1178</v>
      </c>
      <c r="B2" s="83" t="s">
        <v>1647</v>
      </c>
      <c r="C2" s="83" t="s">
        <v>1648</v>
      </c>
      <c r="D2" s="84" t="s">
        <v>1649</v>
      </c>
    </row>
    <row x14ac:dyDescent="0.25" r="3" customHeight="1" ht="53.25">
      <c r="A3" s="82" t="s">
        <v>1101</v>
      </c>
      <c r="B3" s="85"/>
      <c r="C3" s="85"/>
      <c r="D3" s="84" t="s">
        <v>1650</v>
      </c>
    </row>
    <row x14ac:dyDescent="0.25" r="4" customHeight="1" ht="53.25">
      <c r="A4" s="82" t="s">
        <v>1037</v>
      </c>
      <c r="B4" s="85"/>
      <c r="C4" s="85"/>
      <c r="D4" s="84" t="s">
        <v>1651</v>
      </c>
    </row>
    <row x14ac:dyDescent="0.25" r="5" customHeight="1" ht="64.5">
      <c r="A5" s="82" t="s">
        <v>791</v>
      </c>
      <c r="B5" s="85"/>
      <c r="C5" s="85" t="s">
        <v>1652</v>
      </c>
      <c r="D5" s="84" t="s">
        <v>1653</v>
      </c>
    </row>
    <row x14ac:dyDescent="0.25" r="6" customHeight="1" ht="29.25">
      <c r="A6" s="82" t="s">
        <v>722</v>
      </c>
      <c r="B6" s="85"/>
      <c r="C6" s="85" t="s">
        <v>1654</v>
      </c>
      <c r="D6" s="84" t="s">
        <v>1655</v>
      </c>
    </row>
    <row x14ac:dyDescent="0.25" r="7" customHeight="1" ht="53.25">
      <c r="A7" s="82" t="s">
        <v>636</v>
      </c>
      <c r="B7" s="85"/>
      <c r="C7" s="85" t="s">
        <v>1656</v>
      </c>
      <c r="D7" s="84" t="s">
        <v>1657</v>
      </c>
    </row>
    <row x14ac:dyDescent="0.25" r="8" customHeight="1" ht="53.25">
      <c r="A8" s="82" t="s">
        <v>552</v>
      </c>
      <c r="B8" s="86" t="s">
        <v>1658</v>
      </c>
      <c r="C8" s="86" t="s">
        <v>1648</v>
      </c>
      <c r="D8" s="87" t="s">
        <v>1649</v>
      </c>
    </row>
    <row x14ac:dyDescent="0.25" r="9" customHeight="1" ht="53.25">
      <c r="A9" s="82" t="s">
        <v>508</v>
      </c>
      <c r="B9" s="88"/>
      <c r="C9" s="88"/>
      <c r="D9" s="87" t="s">
        <v>1650</v>
      </c>
    </row>
    <row x14ac:dyDescent="0.25" r="10" customHeight="1" ht="53.25">
      <c r="A10" s="82" t="s">
        <v>450</v>
      </c>
      <c r="B10" s="88"/>
      <c r="C10" s="88"/>
      <c r="D10" s="87" t="s">
        <v>1651</v>
      </c>
    </row>
    <row x14ac:dyDescent="0.25" r="11" customHeight="1" ht="53.25">
      <c r="A11" s="82" t="s">
        <v>359</v>
      </c>
      <c r="B11" s="83" t="s">
        <v>1659</v>
      </c>
      <c r="C11" s="83" t="s">
        <v>1648</v>
      </c>
      <c r="D11" s="84" t="s">
        <v>1649</v>
      </c>
    </row>
    <row x14ac:dyDescent="0.25" r="12" customHeight="1" ht="53.25">
      <c r="A12" s="82" t="s">
        <v>290</v>
      </c>
      <c r="B12" s="85"/>
      <c r="C12" s="85"/>
      <c r="D12" s="84" t="s">
        <v>1650</v>
      </c>
    </row>
    <row x14ac:dyDescent="0.25" r="13" customHeight="1" ht="53.25">
      <c r="A13" s="82" t="s">
        <v>207</v>
      </c>
      <c r="B13" s="85"/>
      <c r="C13" s="85"/>
      <c r="D13" s="84" t="s">
        <v>1651</v>
      </c>
    </row>
    <row x14ac:dyDescent="0.25" r="14" customHeight="1" ht="53.25">
      <c r="A14" s="82" t="s">
        <v>155</v>
      </c>
      <c r="B14" s="86" t="s">
        <v>1660</v>
      </c>
      <c r="C14" s="86" t="s">
        <v>1648</v>
      </c>
      <c r="D14" s="87" t="s">
        <v>1661</v>
      </c>
    </row>
    <row x14ac:dyDescent="0.25" r="15" customHeight="1" ht="53.25">
      <c r="A15" s="82" t="s">
        <v>93</v>
      </c>
      <c r="B15" s="88"/>
      <c r="C15" s="88"/>
      <c r="D15" s="87" t="s">
        <v>1662</v>
      </c>
    </row>
    <row x14ac:dyDescent="0.25" r="16" customHeight="1" ht="53.25">
      <c r="A16" s="82" t="s">
        <v>1</v>
      </c>
      <c r="B16" s="88"/>
      <c r="C16" s="88"/>
      <c r="D16" s="87" t="s">
        <v>1663</v>
      </c>
    </row>
    <row x14ac:dyDescent="0.25" r="17" customHeight="1" ht="19.5">
      <c r="A17" s="82" t="s">
        <v>1246</v>
      </c>
      <c r="B17" s="85" t="s">
        <v>1664</v>
      </c>
      <c r="C17" s="85" t="s">
        <v>1665</v>
      </c>
      <c r="D17" s="85" t="s">
        <v>1665</v>
      </c>
    </row>
  </sheetData>
  <mergeCells count="8">
    <mergeCell ref="B2:B7"/>
    <mergeCell ref="C2:C4"/>
    <mergeCell ref="B8:B10"/>
    <mergeCell ref="C8:C10"/>
    <mergeCell ref="B11:B13"/>
    <mergeCell ref="C11:C13"/>
    <mergeCell ref="B14:B16"/>
    <mergeCell ref="C14:C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5"/>
  <sheetViews>
    <sheetView workbookViewId="0"/>
  </sheetViews>
  <sheetFormatPr defaultRowHeight="15" x14ac:dyDescent="0.25"/>
  <cols>
    <col min="1" max="1" style="14" width="60.71928571428572" customWidth="1" bestFit="1"/>
    <col min="2" max="2" style="15" width="13.005" customWidth="1" bestFit="1"/>
    <col min="3" max="3" style="15" width="60.71928571428572" customWidth="1" bestFit="1"/>
    <col min="4" max="4" style="16" width="14.719285714285713" customWidth="1" bestFit="1"/>
    <col min="5" max="5" style="17" width="30.719285714285714" customWidth="1" bestFit="1"/>
    <col min="6" max="6" style="16" width="14.719285714285713" customWidth="1" bestFit="1"/>
    <col min="7" max="7" style="17" width="60.71928571428572" customWidth="1" bestFit="1"/>
  </cols>
  <sheetData>
    <row x14ac:dyDescent="0.25" r="1" customHeight="1" ht="18">
      <c r="A1" s="1" t="s">
        <v>0</v>
      </c>
      <c r="B1" s="2" t="s">
        <v>1037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x14ac:dyDescent="0.25" r="2" customHeight="1" ht="15" customFormat="1" s="4">
      <c r="A2" s="9" t="s">
        <v>7</v>
      </c>
      <c r="B2" s="6" t="s">
        <v>1038</v>
      </c>
      <c r="C2" s="6" t="s">
        <v>1039</v>
      </c>
      <c r="D2" s="7" t="s">
        <v>10</v>
      </c>
      <c r="E2" s="8" t="s">
        <v>11</v>
      </c>
      <c r="F2" s="7"/>
      <c r="G2" s="8"/>
    </row>
    <row x14ac:dyDescent="0.25" r="3" customHeight="1" ht="15" customFormat="1" s="4">
      <c r="A3" s="5"/>
      <c r="B3" s="6" t="s">
        <v>1040</v>
      </c>
      <c r="C3" s="6" t="s">
        <v>1041</v>
      </c>
      <c r="D3" s="7" t="s">
        <v>28</v>
      </c>
      <c r="E3" s="8"/>
      <c r="F3" s="7" t="s">
        <v>10</v>
      </c>
      <c r="G3" s="8" t="s">
        <v>795</v>
      </c>
    </row>
    <row x14ac:dyDescent="0.25" r="4" customHeight="1" ht="18" customFormat="1" s="4">
      <c r="A4" s="9" t="s">
        <v>12</v>
      </c>
      <c r="B4" s="6" t="s">
        <v>1042</v>
      </c>
      <c r="C4" s="6" t="s">
        <v>1043</v>
      </c>
      <c r="D4" s="7" t="s">
        <v>10</v>
      </c>
      <c r="E4" s="8" t="s">
        <v>15</v>
      </c>
      <c r="F4" s="7"/>
      <c r="G4" s="8"/>
    </row>
    <row x14ac:dyDescent="0.25" r="5" customHeight="1" ht="18" customFormat="1" s="4">
      <c r="A5" s="5"/>
      <c r="B5" s="6" t="s">
        <v>1044</v>
      </c>
      <c r="C5" s="6" t="s">
        <v>1045</v>
      </c>
      <c r="D5" s="7" t="s">
        <v>10</v>
      </c>
      <c r="E5" s="8" t="s">
        <v>15</v>
      </c>
      <c r="F5" s="7"/>
      <c r="G5" s="8"/>
    </row>
    <row x14ac:dyDescent="0.25" r="6" customHeight="1" ht="18" customFormat="1" s="4">
      <c r="A6" s="5"/>
      <c r="B6" s="6" t="s">
        <v>1046</v>
      </c>
      <c r="C6" s="6" t="s">
        <v>1047</v>
      </c>
      <c r="D6" s="7" t="s">
        <v>10</v>
      </c>
      <c r="E6" s="8" t="s">
        <v>15</v>
      </c>
      <c r="F6" s="7"/>
      <c r="G6" s="8"/>
    </row>
    <row x14ac:dyDescent="0.25" r="7" customHeight="1" ht="18" customFormat="1" s="4">
      <c r="A7" s="5"/>
      <c r="B7" s="6" t="s">
        <v>1048</v>
      </c>
      <c r="C7" s="6" t="s">
        <v>1049</v>
      </c>
      <c r="D7" s="7" t="s">
        <v>10</v>
      </c>
      <c r="E7" s="8" t="s">
        <v>15</v>
      </c>
      <c r="F7" s="7"/>
      <c r="G7" s="8"/>
    </row>
    <row x14ac:dyDescent="0.25" r="8" customHeight="1" ht="15" customFormat="1" s="4">
      <c r="A8" s="9" t="s">
        <v>16</v>
      </c>
      <c r="B8" s="6" t="s">
        <v>1050</v>
      </c>
      <c r="C8" s="6" t="s">
        <v>1051</v>
      </c>
      <c r="D8" s="7" t="s">
        <v>10</v>
      </c>
      <c r="E8" s="8" t="s">
        <v>19</v>
      </c>
      <c r="F8" s="7"/>
      <c r="G8" s="8"/>
    </row>
    <row x14ac:dyDescent="0.25" r="9" customHeight="1" ht="15" customFormat="1" s="4">
      <c r="A9" s="5"/>
      <c r="B9" s="6" t="s">
        <v>1052</v>
      </c>
      <c r="C9" s="6" t="s">
        <v>657</v>
      </c>
      <c r="D9" s="7" t="s">
        <v>28</v>
      </c>
      <c r="E9" s="8"/>
      <c r="F9" s="7" t="s">
        <v>10</v>
      </c>
      <c r="G9" s="8"/>
    </row>
    <row x14ac:dyDescent="0.25" r="10" customHeight="1" ht="18" customFormat="1" s="4">
      <c r="A10" s="9" t="s">
        <v>32</v>
      </c>
      <c r="B10" s="6" t="s">
        <v>1053</v>
      </c>
      <c r="C10" s="6" t="s">
        <v>657</v>
      </c>
      <c r="D10" s="7" t="s">
        <v>10</v>
      </c>
      <c r="E10" s="8" t="s">
        <v>1054</v>
      </c>
      <c r="F10" s="7"/>
      <c r="G10" s="8"/>
    </row>
    <row x14ac:dyDescent="0.25" r="11" customHeight="1" ht="18" customFormat="1" s="4">
      <c r="A11" s="5"/>
      <c r="B11" s="6" t="s">
        <v>1055</v>
      </c>
      <c r="C11" s="6" t="s">
        <v>1056</v>
      </c>
      <c r="D11" s="7" t="s">
        <v>10</v>
      </c>
      <c r="E11" s="8" t="s">
        <v>589</v>
      </c>
      <c r="F11" s="7"/>
      <c r="G11" s="8"/>
    </row>
    <row x14ac:dyDescent="0.25" r="12" customHeight="1" ht="18" customFormat="1" s="4">
      <c r="A12" s="5"/>
      <c r="B12" s="6" t="s">
        <v>1057</v>
      </c>
      <c r="C12" s="6" t="s">
        <v>655</v>
      </c>
      <c r="D12" s="7" t="s">
        <v>10</v>
      </c>
      <c r="E12" s="8" t="s">
        <v>663</v>
      </c>
      <c r="F12" s="7"/>
      <c r="G12" s="8"/>
    </row>
    <row x14ac:dyDescent="0.25" r="13" customHeight="1" ht="18" customFormat="1" s="4">
      <c r="A13" s="5"/>
      <c r="B13" s="6" t="s">
        <v>1058</v>
      </c>
      <c r="C13" s="6" t="s">
        <v>668</v>
      </c>
      <c r="D13" s="7" t="s">
        <v>28</v>
      </c>
      <c r="E13" s="8"/>
      <c r="F13" s="7" t="s">
        <v>28</v>
      </c>
      <c r="G13" s="8"/>
    </row>
    <row x14ac:dyDescent="0.25" r="14" customHeight="1" ht="18" customFormat="1" s="4">
      <c r="A14" s="5"/>
      <c r="B14" s="6" t="s">
        <v>1059</v>
      </c>
      <c r="C14" s="6" t="s">
        <v>1060</v>
      </c>
      <c r="D14" s="7" t="s">
        <v>10</v>
      </c>
      <c r="E14" s="8" t="s">
        <v>666</v>
      </c>
      <c r="F14" s="7"/>
      <c r="G14" s="8"/>
    </row>
    <row x14ac:dyDescent="0.25" r="15" customHeight="1" ht="18" customFormat="1" s="4">
      <c r="A15" s="9" t="s">
        <v>40</v>
      </c>
      <c r="B15" s="6" t="s">
        <v>1061</v>
      </c>
      <c r="C15" s="6" t="s">
        <v>1062</v>
      </c>
      <c r="D15" s="7" t="s">
        <v>10</v>
      </c>
      <c r="E15" s="8" t="s">
        <v>43</v>
      </c>
      <c r="F15" s="7"/>
      <c r="G15" s="8"/>
    </row>
    <row x14ac:dyDescent="0.25" r="16" customHeight="1" ht="18" customFormat="1" s="4">
      <c r="A16" s="5"/>
      <c r="B16" s="6" t="s">
        <v>1063</v>
      </c>
      <c r="C16" s="6" t="s">
        <v>1064</v>
      </c>
      <c r="D16" s="7" t="s">
        <v>28</v>
      </c>
      <c r="E16" s="8"/>
      <c r="F16" s="7" t="s">
        <v>28</v>
      </c>
      <c r="G16" s="8"/>
    </row>
    <row x14ac:dyDescent="0.25" r="17" customHeight="1" ht="18" customFormat="1" s="4">
      <c r="A17" s="5"/>
      <c r="B17" s="6" t="s">
        <v>1065</v>
      </c>
      <c r="C17" s="6" t="s">
        <v>1066</v>
      </c>
      <c r="D17" s="7" t="s">
        <v>28</v>
      </c>
      <c r="E17" s="8"/>
      <c r="F17" s="7" t="s">
        <v>28</v>
      </c>
      <c r="G17" s="8"/>
    </row>
    <row x14ac:dyDescent="0.25" r="18" customHeight="1" ht="18" customFormat="1" s="4">
      <c r="A18" s="5"/>
      <c r="B18" s="6" t="s">
        <v>1067</v>
      </c>
      <c r="C18" s="6" t="s">
        <v>1068</v>
      </c>
      <c r="D18" s="7" t="s">
        <v>10</v>
      </c>
      <c r="E18" s="8" t="s">
        <v>43</v>
      </c>
      <c r="F18" s="7"/>
      <c r="G18" s="8"/>
    </row>
    <row x14ac:dyDescent="0.25" r="19" customHeight="1" ht="15" customFormat="1" s="4">
      <c r="A19" s="5" t="s">
        <v>49</v>
      </c>
      <c r="B19" s="6" t="s">
        <v>1069</v>
      </c>
      <c r="C19" s="6" t="s">
        <v>538</v>
      </c>
      <c r="D19" s="7" t="s">
        <v>10</v>
      </c>
      <c r="E19" s="8" t="s">
        <v>52</v>
      </c>
      <c r="F19" s="7"/>
      <c r="G19" s="8"/>
    </row>
    <row x14ac:dyDescent="0.25" r="20" customHeight="1" ht="18" customFormat="1" s="4">
      <c r="A20" s="9" t="s">
        <v>53</v>
      </c>
      <c r="B20" s="6" t="s">
        <v>1070</v>
      </c>
      <c r="C20" s="6" t="s">
        <v>1071</v>
      </c>
      <c r="D20" s="7" t="s">
        <v>10</v>
      </c>
      <c r="E20" s="8" t="s">
        <v>56</v>
      </c>
      <c r="F20" s="7"/>
      <c r="G20" s="8"/>
    </row>
    <row x14ac:dyDescent="0.25" r="21" customHeight="1" ht="18" customFormat="1" s="4">
      <c r="A21" s="5"/>
      <c r="B21" s="6" t="s">
        <v>1072</v>
      </c>
      <c r="C21" s="6" t="s">
        <v>1073</v>
      </c>
      <c r="D21" s="7" t="s">
        <v>10</v>
      </c>
      <c r="E21" s="8" t="s">
        <v>56</v>
      </c>
      <c r="F21" s="7"/>
      <c r="G21" s="8"/>
    </row>
    <row x14ac:dyDescent="0.25" r="22" customHeight="1" ht="18" customFormat="1" s="4">
      <c r="A22" s="5"/>
      <c r="B22" s="6" t="s">
        <v>1074</v>
      </c>
      <c r="C22" s="6" t="s">
        <v>1075</v>
      </c>
      <c r="D22" s="7" t="s">
        <v>28</v>
      </c>
      <c r="E22" s="8"/>
      <c r="F22" s="7" t="s">
        <v>28</v>
      </c>
      <c r="G22" s="8"/>
    </row>
    <row x14ac:dyDescent="0.25" r="23" customHeight="1" ht="18" customFormat="1" s="4">
      <c r="A23" s="5"/>
      <c r="B23" s="6" t="s">
        <v>1076</v>
      </c>
      <c r="C23" s="6" t="s">
        <v>1077</v>
      </c>
      <c r="D23" s="7" t="s">
        <v>10</v>
      </c>
      <c r="E23" s="8" t="s">
        <v>416</v>
      </c>
      <c r="F23" s="7"/>
      <c r="G23" s="8"/>
    </row>
    <row x14ac:dyDescent="0.25" r="24" customHeight="1" ht="18" customFormat="1" s="4">
      <c r="A24" s="5"/>
      <c r="B24" s="6" t="s">
        <v>1078</v>
      </c>
      <c r="C24" s="6" t="s">
        <v>1079</v>
      </c>
      <c r="D24" s="7" t="s">
        <v>10</v>
      </c>
      <c r="E24" s="8" t="s">
        <v>333</v>
      </c>
      <c r="F24" s="7"/>
      <c r="G24" s="8"/>
    </row>
    <row x14ac:dyDescent="0.25" r="25" customHeight="1" ht="15" customFormat="1" s="4">
      <c r="A25" s="9" t="s">
        <v>63</v>
      </c>
      <c r="B25" s="6" t="s">
        <v>1080</v>
      </c>
      <c r="C25" s="6" t="s">
        <v>1081</v>
      </c>
      <c r="D25" s="7" t="s">
        <v>10</v>
      </c>
      <c r="E25" s="8" t="s">
        <v>66</v>
      </c>
      <c r="F25" s="7"/>
      <c r="G25" s="8"/>
    </row>
    <row x14ac:dyDescent="0.25" r="26" customHeight="1" ht="18" customFormat="1" s="4">
      <c r="A26" s="5"/>
      <c r="B26" s="6" t="s">
        <v>1082</v>
      </c>
      <c r="C26" s="6" t="s">
        <v>1083</v>
      </c>
      <c r="D26" s="7" t="s">
        <v>10</v>
      </c>
      <c r="E26" s="8" t="s">
        <v>66</v>
      </c>
      <c r="F26" s="7"/>
      <c r="G26" s="8"/>
    </row>
    <row x14ac:dyDescent="0.25" r="27" customHeight="1" ht="18" customFormat="1" s="4">
      <c r="A27" s="9" t="s">
        <v>68</v>
      </c>
      <c r="B27" s="6" t="s">
        <v>1084</v>
      </c>
      <c r="C27" s="6" t="s">
        <v>1085</v>
      </c>
      <c r="D27" s="7" t="s">
        <v>10</v>
      </c>
      <c r="E27" s="8" t="s">
        <v>71</v>
      </c>
      <c r="F27" s="7"/>
      <c r="G27" s="8"/>
    </row>
    <row x14ac:dyDescent="0.25" r="28" customHeight="1" ht="18" customFormat="1" s="4">
      <c r="A28" s="5"/>
      <c r="B28" s="6" t="s">
        <v>1086</v>
      </c>
      <c r="C28" s="6" t="s">
        <v>1087</v>
      </c>
      <c r="D28" s="7" t="s">
        <v>10</v>
      </c>
      <c r="E28" s="8" t="s">
        <v>71</v>
      </c>
      <c r="F28" s="7"/>
      <c r="G28" s="8"/>
    </row>
    <row x14ac:dyDescent="0.25" r="29" customHeight="1" ht="18" customFormat="1" s="4">
      <c r="A29" s="5"/>
      <c r="B29" s="6" t="s">
        <v>1088</v>
      </c>
      <c r="C29" s="6" t="s">
        <v>1089</v>
      </c>
      <c r="D29" s="7" t="s">
        <v>28</v>
      </c>
      <c r="E29" s="8"/>
      <c r="F29" s="7" t="s">
        <v>28</v>
      </c>
      <c r="G29" s="8"/>
    </row>
    <row x14ac:dyDescent="0.25" r="30" customHeight="1" ht="18" customFormat="1" s="4">
      <c r="A30" s="9" t="s">
        <v>80</v>
      </c>
      <c r="B30" s="6" t="s">
        <v>1090</v>
      </c>
      <c r="C30" s="6" t="s">
        <v>1091</v>
      </c>
      <c r="D30" s="7" t="s">
        <v>10</v>
      </c>
      <c r="E30" s="8" t="s">
        <v>91</v>
      </c>
      <c r="F30" s="7"/>
      <c r="G30" s="8"/>
    </row>
    <row x14ac:dyDescent="0.25" r="31" customHeight="1" ht="18" customFormat="1" s="4">
      <c r="A31" s="5"/>
      <c r="B31" s="6" t="s">
        <v>1092</v>
      </c>
      <c r="C31" s="6" t="s">
        <v>1093</v>
      </c>
      <c r="D31" s="7" t="s">
        <v>28</v>
      </c>
      <c r="E31" s="8"/>
      <c r="F31" s="7" t="s">
        <v>10</v>
      </c>
      <c r="G31" s="8" t="s">
        <v>1094</v>
      </c>
    </row>
    <row x14ac:dyDescent="0.25" r="32" customHeight="1" ht="18" customFormat="1" s="4">
      <c r="A32" s="5"/>
      <c r="B32" s="6" t="s">
        <v>1095</v>
      </c>
      <c r="C32" s="6" t="s">
        <v>1096</v>
      </c>
      <c r="D32" s="7" t="s">
        <v>28</v>
      </c>
      <c r="E32" s="8"/>
      <c r="F32" s="7" t="s">
        <v>28</v>
      </c>
      <c r="G32" s="8"/>
    </row>
    <row x14ac:dyDescent="0.25" r="33" customHeight="1" ht="18" customFormat="1" s="4">
      <c r="A33" s="5"/>
      <c r="B33" s="6" t="s">
        <v>1097</v>
      </c>
      <c r="C33" s="6" t="s">
        <v>1098</v>
      </c>
      <c r="D33" s="7" t="s">
        <v>83</v>
      </c>
      <c r="E33" s="8" t="s">
        <v>91</v>
      </c>
      <c r="F33" s="7" t="s">
        <v>28</v>
      </c>
      <c r="G33" s="8"/>
    </row>
    <row x14ac:dyDescent="0.25" r="34" customHeight="1" ht="18" customFormat="1" s="4">
      <c r="A34" s="5"/>
      <c r="B34" s="6" t="s">
        <v>1099</v>
      </c>
      <c r="C34" s="6" t="s">
        <v>1100</v>
      </c>
      <c r="D34" s="7" t="s">
        <v>10</v>
      </c>
      <c r="E34" s="8" t="s">
        <v>84</v>
      </c>
      <c r="F34" s="7"/>
      <c r="G34" s="8"/>
    </row>
    <row x14ac:dyDescent="0.25" r="35" customHeight="1" ht="18">
      <c r="A35" s="10" t="s">
        <v>92</v>
      </c>
      <c r="B35" s="11"/>
      <c r="C35" s="11"/>
      <c r="D35" s="12">
        <f>COUNTIF(D2:D34,"No")</f>
      </c>
      <c r="E35" s="13"/>
      <c r="F35" s="12">
        <f>COUNTIF(F2:F34,"Yes")</f>
      </c>
      <c r="G35" s="13"/>
    </row>
  </sheetData>
  <mergeCells count="10">
    <mergeCell ref="A2:A3"/>
    <mergeCell ref="A4:A7"/>
    <mergeCell ref="A8:A9"/>
    <mergeCell ref="A10:A14"/>
    <mergeCell ref="A15:A18"/>
    <mergeCell ref="A20:A24"/>
    <mergeCell ref="A25:A26"/>
    <mergeCell ref="A27:A29"/>
    <mergeCell ref="A30:A34"/>
    <mergeCell ref="A35:C3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27"/>
  <sheetViews>
    <sheetView workbookViewId="0"/>
  </sheetViews>
  <sheetFormatPr defaultRowHeight="15" x14ac:dyDescent="0.25"/>
  <cols>
    <col min="1" max="1" style="14" width="60.71928571428572" customWidth="1" bestFit="1"/>
    <col min="2" max="2" style="15" width="13.005" customWidth="1" bestFit="1"/>
    <col min="3" max="3" style="15" width="60.71928571428572" customWidth="1" bestFit="1"/>
    <col min="4" max="4" style="16" width="14.719285714285713" customWidth="1" bestFit="1"/>
    <col min="5" max="5" style="17" width="30.719285714285714" customWidth="1" bestFit="1"/>
    <col min="6" max="6" style="16" width="14.719285714285713" customWidth="1" bestFit="1"/>
    <col min="7" max="7" style="17" width="60.71928571428572" customWidth="1" bestFit="1"/>
  </cols>
  <sheetData>
    <row x14ac:dyDescent="0.25" r="1" customHeight="1" ht="18">
      <c r="A1" s="1" t="s">
        <v>0</v>
      </c>
      <c r="B1" s="2" t="s">
        <v>791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x14ac:dyDescent="0.25" r="2" customHeight="1" ht="15" customFormat="1" s="4">
      <c r="A2" s="9" t="s">
        <v>7</v>
      </c>
      <c r="B2" s="6" t="s">
        <v>792</v>
      </c>
      <c r="C2" s="6" t="s">
        <v>638</v>
      </c>
      <c r="D2" s="7" t="s">
        <v>10</v>
      </c>
      <c r="E2" s="8" t="s">
        <v>11</v>
      </c>
      <c r="F2" s="7"/>
      <c r="G2" s="8"/>
    </row>
    <row x14ac:dyDescent="0.25" r="3" customHeight="1" ht="15" customFormat="1" s="4">
      <c r="A3" s="5"/>
      <c r="B3" s="6" t="s">
        <v>793</v>
      </c>
      <c r="C3" s="6" t="s">
        <v>794</v>
      </c>
      <c r="D3" s="7" t="s">
        <v>28</v>
      </c>
      <c r="E3" s="8"/>
      <c r="F3" s="7" t="s">
        <v>10</v>
      </c>
      <c r="G3" s="8" t="s">
        <v>795</v>
      </c>
    </row>
    <row x14ac:dyDescent="0.25" r="4" customHeight="1" ht="15" customFormat="1" s="4">
      <c r="A4" s="5"/>
      <c r="B4" s="6" t="s">
        <v>796</v>
      </c>
      <c r="C4" s="6" t="s">
        <v>797</v>
      </c>
      <c r="D4" s="7" t="s">
        <v>10</v>
      </c>
      <c r="E4" s="8" t="s">
        <v>11</v>
      </c>
      <c r="F4" s="7"/>
      <c r="G4" s="8"/>
    </row>
    <row x14ac:dyDescent="0.25" r="5" customHeight="1" ht="15" customFormat="1" s="4">
      <c r="A5" s="5"/>
      <c r="B5" s="6" t="s">
        <v>798</v>
      </c>
      <c r="C5" s="6" t="s">
        <v>799</v>
      </c>
      <c r="D5" s="7" t="s">
        <v>28</v>
      </c>
      <c r="E5" s="8"/>
      <c r="F5" s="7" t="s">
        <v>28</v>
      </c>
      <c r="G5" s="8"/>
    </row>
    <row x14ac:dyDescent="0.25" r="6" customHeight="1" ht="15" customFormat="1" s="4">
      <c r="A6" s="5"/>
      <c r="B6" s="6" t="s">
        <v>800</v>
      </c>
      <c r="C6" s="6" t="s">
        <v>801</v>
      </c>
      <c r="D6" s="7" t="s">
        <v>28</v>
      </c>
      <c r="E6" s="8"/>
      <c r="F6" s="7" t="s">
        <v>10</v>
      </c>
      <c r="G6" s="8" t="s">
        <v>795</v>
      </c>
    </row>
    <row x14ac:dyDescent="0.25" r="7" customHeight="1" ht="15" customFormat="1" s="4">
      <c r="A7" s="5"/>
      <c r="B7" s="6" t="s">
        <v>802</v>
      </c>
      <c r="C7" s="6" t="s">
        <v>803</v>
      </c>
      <c r="D7" s="7" t="s">
        <v>28</v>
      </c>
      <c r="E7" s="8"/>
      <c r="F7" s="7" t="s">
        <v>10</v>
      </c>
      <c r="G7" s="8" t="s">
        <v>795</v>
      </c>
    </row>
    <row x14ac:dyDescent="0.25" r="8" customHeight="1" ht="18" customFormat="1" s="4">
      <c r="A8" s="9" t="s">
        <v>12</v>
      </c>
      <c r="B8" s="6" t="s">
        <v>804</v>
      </c>
      <c r="C8" s="6" t="s">
        <v>805</v>
      </c>
      <c r="D8" s="7" t="s">
        <v>10</v>
      </c>
      <c r="E8" s="8" t="s">
        <v>15</v>
      </c>
      <c r="F8" s="7"/>
      <c r="G8" s="8"/>
    </row>
    <row x14ac:dyDescent="0.25" r="9" customHeight="1" ht="14.449999999999998" customFormat="1" s="4">
      <c r="A9" s="5"/>
      <c r="B9" s="6" t="s">
        <v>806</v>
      </c>
      <c r="C9" s="6" t="s">
        <v>807</v>
      </c>
      <c r="D9" s="7" t="s">
        <v>10</v>
      </c>
      <c r="E9" s="8" t="s">
        <v>15</v>
      </c>
      <c r="F9" s="7"/>
      <c r="G9" s="8"/>
    </row>
    <row x14ac:dyDescent="0.25" r="10" customHeight="1" ht="14.449999999999998" customFormat="1" s="4">
      <c r="A10" s="5"/>
      <c r="B10" s="6" t="s">
        <v>808</v>
      </c>
      <c r="C10" s="6" t="s">
        <v>809</v>
      </c>
      <c r="D10" s="7" t="s">
        <v>10</v>
      </c>
      <c r="E10" s="8" t="s">
        <v>15</v>
      </c>
      <c r="F10" s="7"/>
      <c r="G10" s="8"/>
    </row>
    <row x14ac:dyDescent="0.25" r="11" customHeight="1" ht="18" customFormat="1" s="4">
      <c r="A11" s="5"/>
      <c r="B11" s="6" t="s">
        <v>810</v>
      </c>
      <c r="C11" s="6" t="s">
        <v>811</v>
      </c>
      <c r="D11" s="7" t="s">
        <v>28</v>
      </c>
      <c r="E11" s="8"/>
      <c r="F11" s="7" t="s">
        <v>10</v>
      </c>
      <c r="G11" s="8"/>
    </row>
    <row x14ac:dyDescent="0.25" r="12" customHeight="1" ht="18" customFormat="1" s="4">
      <c r="A12" s="5"/>
      <c r="B12" s="6" t="s">
        <v>812</v>
      </c>
      <c r="C12" s="6" t="s">
        <v>813</v>
      </c>
      <c r="D12" s="7" t="s">
        <v>10</v>
      </c>
      <c r="E12" s="8" t="s">
        <v>15</v>
      </c>
      <c r="F12" s="7"/>
      <c r="G12" s="8"/>
    </row>
    <row x14ac:dyDescent="0.25" r="13" customHeight="1" ht="18" customFormat="1" s="4">
      <c r="A13" s="5"/>
      <c r="B13" s="6" t="s">
        <v>814</v>
      </c>
      <c r="C13" s="6" t="s">
        <v>815</v>
      </c>
      <c r="D13" s="7" t="s">
        <v>10</v>
      </c>
      <c r="E13" s="8" t="s">
        <v>15</v>
      </c>
      <c r="F13" s="7"/>
      <c r="G13" s="8"/>
    </row>
    <row x14ac:dyDescent="0.25" r="14" customHeight="1" ht="18" customFormat="1" s="4">
      <c r="A14" s="5"/>
      <c r="B14" s="6" t="s">
        <v>816</v>
      </c>
      <c r="C14" s="6" t="s">
        <v>817</v>
      </c>
      <c r="D14" s="7" t="s">
        <v>10</v>
      </c>
      <c r="E14" s="8" t="s">
        <v>15</v>
      </c>
      <c r="F14" s="7"/>
      <c r="G14" s="8"/>
    </row>
    <row x14ac:dyDescent="0.25" r="15" customHeight="1" ht="15" customFormat="1" s="4">
      <c r="A15" s="9" t="s">
        <v>16</v>
      </c>
      <c r="B15" s="6" t="s">
        <v>818</v>
      </c>
      <c r="C15" s="6" t="s">
        <v>819</v>
      </c>
      <c r="D15" s="7" t="s">
        <v>28</v>
      </c>
      <c r="E15" s="8"/>
      <c r="F15" s="7" t="s">
        <v>10</v>
      </c>
      <c r="G15" s="8" t="s">
        <v>742</v>
      </c>
    </row>
    <row x14ac:dyDescent="0.25" r="16" customHeight="1" ht="15" customFormat="1" s="4">
      <c r="A16" s="5"/>
      <c r="B16" s="6" t="s">
        <v>820</v>
      </c>
      <c r="C16" s="6" t="s">
        <v>821</v>
      </c>
      <c r="D16" s="7" t="s">
        <v>10</v>
      </c>
      <c r="E16" s="8" t="s">
        <v>822</v>
      </c>
      <c r="F16" s="7"/>
      <c r="G16" s="8"/>
    </row>
    <row x14ac:dyDescent="0.25" r="17" customHeight="1" ht="15" customFormat="1" s="4">
      <c r="A17" s="5"/>
      <c r="B17" s="6" t="s">
        <v>823</v>
      </c>
      <c r="C17" s="6" t="s">
        <v>824</v>
      </c>
      <c r="D17" s="7" t="s">
        <v>28</v>
      </c>
      <c r="E17" s="8"/>
      <c r="F17" s="7" t="s">
        <v>10</v>
      </c>
      <c r="G17" s="8" t="s">
        <v>742</v>
      </c>
    </row>
    <row x14ac:dyDescent="0.25" r="18" customHeight="1" ht="15" customFormat="1" s="4">
      <c r="A18" s="5"/>
      <c r="B18" s="6" t="s">
        <v>825</v>
      </c>
      <c r="C18" s="6" t="s">
        <v>826</v>
      </c>
      <c r="D18" s="7" t="s">
        <v>28</v>
      </c>
      <c r="E18" s="8"/>
      <c r="F18" s="7" t="s">
        <v>10</v>
      </c>
      <c r="G18" s="8" t="s">
        <v>742</v>
      </c>
    </row>
    <row x14ac:dyDescent="0.25" r="19" customHeight="1" ht="15" customFormat="1" s="4">
      <c r="A19" s="5"/>
      <c r="B19" s="6" t="s">
        <v>827</v>
      </c>
      <c r="C19" s="6" t="s">
        <v>828</v>
      </c>
      <c r="D19" s="7" t="s">
        <v>10</v>
      </c>
      <c r="E19" s="8" t="s">
        <v>19</v>
      </c>
      <c r="F19" s="7"/>
      <c r="G19" s="8"/>
    </row>
    <row x14ac:dyDescent="0.25" r="20" customHeight="1" ht="15" customFormat="1" s="4">
      <c r="A20" s="5"/>
      <c r="B20" s="6" t="s">
        <v>829</v>
      </c>
      <c r="C20" s="6" t="s">
        <v>830</v>
      </c>
      <c r="D20" s="7" t="s">
        <v>10</v>
      </c>
      <c r="E20" s="8" t="s">
        <v>19</v>
      </c>
      <c r="F20" s="7"/>
      <c r="G20" s="8"/>
    </row>
    <row x14ac:dyDescent="0.25" r="21" customHeight="1" ht="15" customFormat="1" s="4">
      <c r="A21" s="5"/>
      <c r="B21" s="6" t="s">
        <v>831</v>
      </c>
      <c r="C21" s="6" t="s">
        <v>832</v>
      </c>
      <c r="D21" s="7" t="s">
        <v>10</v>
      </c>
      <c r="E21" s="8" t="s">
        <v>19</v>
      </c>
      <c r="F21" s="7"/>
      <c r="G21" s="8"/>
    </row>
    <row x14ac:dyDescent="0.25" r="22" customHeight="1" ht="15" customFormat="1" s="4">
      <c r="A22" s="5"/>
      <c r="B22" s="6" t="s">
        <v>833</v>
      </c>
      <c r="C22" s="6" t="s">
        <v>834</v>
      </c>
      <c r="D22" s="7" t="s">
        <v>28</v>
      </c>
      <c r="E22" s="8"/>
      <c r="F22" s="7" t="s">
        <v>10</v>
      </c>
      <c r="G22" s="8" t="s">
        <v>742</v>
      </c>
    </row>
    <row x14ac:dyDescent="0.25" r="23" customHeight="1" ht="15" customFormat="1" s="4">
      <c r="A23" s="5"/>
      <c r="B23" s="6" t="s">
        <v>835</v>
      </c>
      <c r="C23" s="6" t="s">
        <v>657</v>
      </c>
      <c r="D23" s="7" t="s">
        <v>28</v>
      </c>
      <c r="E23" s="8"/>
      <c r="F23" s="7" t="s">
        <v>10</v>
      </c>
      <c r="G23" s="8"/>
    </row>
    <row x14ac:dyDescent="0.25" r="24" customHeight="1" ht="15" customFormat="1" s="4">
      <c r="A24" s="5"/>
      <c r="B24" s="6" t="s">
        <v>836</v>
      </c>
      <c r="C24" s="6" t="s">
        <v>837</v>
      </c>
      <c r="D24" s="7" t="s">
        <v>28</v>
      </c>
      <c r="E24" s="8"/>
      <c r="F24" s="7" t="s">
        <v>10</v>
      </c>
      <c r="G24" s="8"/>
    </row>
    <row x14ac:dyDescent="0.25" r="25" customHeight="1" ht="15" customFormat="1" s="4">
      <c r="A25" s="5"/>
      <c r="B25" s="6" t="s">
        <v>838</v>
      </c>
      <c r="C25" s="6" t="s">
        <v>839</v>
      </c>
      <c r="D25" s="7" t="s">
        <v>28</v>
      </c>
      <c r="E25" s="8"/>
      <c r="F25" s="7" t="s">
        <v>10</v>
      </c>
      <c r="G25" s="8"/>
    </row>
    <row x14ac:dyDescent="0.25" r="26" customHeight="1" ht="15" customFormat="1" s="4">
      <c r="A26" s="5"/>
      <c r="B26" s="6" t="s">
        <v>840</v>
      </c>
      <c r="C26" s="6" t="s">
        <v>841</v>
      </c>
      <c r="D26" s="7" t="s">
        <v>28</v>
      </c>
      <c r="E26" s="8"/>
      <c r="F26" s="7" t="s">
        <v>10</v>
      </c>
      <c r="G26" s="8" t="s">
        <v>742</v>
      </c>
    </row>
    <row x14ac:dyDescent="0.25" r="27" customHeight="1" ht="15" customFormat="1" s="4">
      <c r="A27" s="5"/>
      <c r="B27" s="6" t="s">
        <v>842</v>
      </c>
      <c r="C27" s="6" t="s">
        <v>843</v>
      </c>
      <c r="D27" s="7" t="s">
        <v>28</v>
      </c>
      <c r="E27" s="8"/>
      <c r="F27" s="7" t="s">
        <v>10</v>
      </c>
      <c r="G27" s="8" t="s">
        <v>742</v>
      </c>
    </row>
    <row x14ac:dyDescent="0.25" r="28" customHeight="1" ht="15" customFormat="1" s="4">
      <c r="A28" s="5"/>
      <c r="B28" s="6" t="s">
        <v>844</v>
      </c>
      <c r="C28" s="6" t="s">
        <v>845</v>
      </c>
      <c r="D28" s="7" t="s">
        <v>10</v>
      </c>
      <c r="E28" s="8" t="s">
        <v>560</v>
      </c>
      <c r="F28" s="7"/>
      <c r="G28" s="8"/>
    </row>
    <row x14ac:dyDescent="0.25" r="29" customHeight="1" ht="15" customFormat="1" s="4">
      <c r="A29" s="5"/>
      <c r="B29" s="6" t="s">
        <v>846</v>
      </c>
      <c r="C29" s="6" t="s">
        <v>847</v>
      </c>
      <c r="D29" s="7" t="s">
        <v>10</v>
      </c>
      <c r="E29" s="8" t="s">
        <v>560</v>
      </c>
      <c r="F29" s="7"/>
      <c r="G29" s="8"/>
    </row>
    <row x14ac:dyDescent="0.25" r="30" customHeight="1" ht="15" customFormat="1" s="4">
      <c r="A30" s="5"/>
      <c r="B30" s="6" t="s">
        <v>848</v>
      </c>
      <c r="C30" s="6" t="s">
        <v>849</v>
      </c>
      <c r="D30" s="7" t="s">
        <v>10</v>
      </c>
      <c r="E30" s="8" t="s">
        <v>560</v>
      </c>
      <c r="F30" s="7"/>
      <c r="G30" s="8"/>
    </row>
    <row x14ac:dyDescent="0.25" r="31" customHeight="1" ht="15" customFormat="1" s="4">
      <c r="A31" s="5"/>
      <c r="B31" s="6" t="s">
        <v>850</v>
      </c>
      <c r="C31" s="6" t="s">
        <v>851</v>
      </c>
      <c r="D31" s="7" t="s">
        <v>10</v>
      </c>
      <c r="E31" s="8" t="s">
        <v>560</v>
      </c>
      <c r="F31" s="7"/>
      <c r="G31" s="8"/>
    </row>
    <row x14ac:dyDescent="0.25" r="32" customHeight="1" ht="18" customFormat="1" s="4">
      <c r="A32" s="9" t="s">
        <v>32</v>
      </c>
      <c r="B32" s="6" t="s">
        <v>852</v>
      </c>
      <c r="C32" s="6" t="s">
        <v>651</v>
      </c>
      <c r="D32" s="7" t="s">
        <v>10</v>
      </c>
      <c r="E32" s="8" t="s">
        <v>853</v>
      </c>
      <c r="F32" s="7"/>
      <c r="G32" s="8"/>
    </row>
    <row x14ac:dyDescent="0.25" r="33" customHeight="1" ht="14.449999999999998" customFormat="1" s="4">
      <c r="A33" s="5"/>
      <c r="B33" s="6" t="s">
        <v>854</v>
      </c>
      <c r="C33" s="6" t="s">
        <v>855</v>
      </c>
      <c r="D33" s="7" t="s">
        <v>10</v>
      </c>
      <c r="E33" s="8" t="s">
        <v>853</v>
      </c>
      <c r="F33" s="7"/>
      <c r="G33" s="8"/>
    </row>
    <row x14ac:dyDescent="0.25" r="34" customHeight="1" ht="14.449999999999998" customFormat="1" s="4">
      <c r="A34" s="5"/>
      <c r="B34" s="6" t="s">
        <v>856</v>
      </c>
      <c r="C34" s="6" t="s">
        <v>659</v>
      </c>
      <c r="D34" s="7" t="s">
        <v>10</v>
      </c>
      <c r="E34" s="8" t="s">
        <v>589</v>
      </c>
      <c r="F34" s="7"/>
      <c r="G34" s="8"/>
    </row>
    <row x14ac:dyDescent="0.25" r="35" customHeight="1" ht="14.449999999999998" customFormat="1" s="4">
      <c r="A35" s="5"/>
      <c r="B35" s="6" t="s">
        <v>857</v>
      </c>
      <c r="C35" s="6" t="s">
        <v>661</v>
      </c>
      <c r="D35" s="7" t="s">
        <v>28</v>
      </c>
      <c r="E35" s="8"/>
      <c r="F35" s="7" t="s">
        <v>28</v>
      </c>
      <c r="G35" s="8"/>
    </row>
    <row x14ac:dyDescent="0.25" r="36" customHeight="1" ht="14.449999999999998" customFormat="1" s="4">
      <c r="A36" s="5"/>
      <c r="B36" s="6" t="s">
        <v>858</v>
      </c>
      <c r="C36" s="6" t="s">
        <v>655</v>
      </c>
      <c r="D36" s="7" t="s">
        <v>10</v>
      </c>
      <c r="E36" s="8" t="s">
        <v>663</v>
      </c>
      <c r="F36" s="7"/>
      <c r="G36" s="8"/>
    </row>
    <row x14ac:dyDescent="0.25" r="37" customHeight="1" ht="18" customFormat="1" s="4">
      <c r="A37" s="5"/>
      <c r="B37" s="6" t="s">
        <v>859</v>
      </c>
      <c r="C37" s="6" t="s">
        <v>670</v>
      </c>
      <c r="D37" s="7" t="s">
        <v>10</v>
      </c>
      <c r="E37" s="8" t="s">
        <v>663</v>
      </c>
      <c r="F37" s="7"/>
      <c r="G37" s="8"/>
    </row>
    <row x14ac:dyDescent="0.25" r="38" customHeight="1" ht="18" customFormat="1" s="4">
      <c r="A38" s="5"/>
      <c r="B38" s="6" t="s">
        <v>860</v>
      </c>
      <c r="C38" s="6" t="s">
        <v>861</v>
      </c>
      <c r="D38" s="7" t="s">
        <v>28</v>
      </c>
      <c r="E38" s="8"/>
      <c r="F38" s="7" t="s">
        <v>28</v>
      </c>
      <c r="G38" s="8"/>
    </row>
    <row x14ac:dyDescent="0.25" r="39" customHeight="1" ht="18" customFormat="1" s="4">
      <c r="A39" s="5"/>
      <c r="B39" s="6" t="s">
        <v>862</v>
      </c>
      <c r="C39" s="6" t="s">
        <v>668</v>
      </c>
      <c r="D39" s="7" t="s">
        <v>28</v>
      </c>
      <c r="E39" s="8"/>
      <c r="F39" s="7" t="s">
        <v>28</v>
      </c>
      <c r="G39" s="8"/>
    </row>
    <row x14ac:dyDescent="0.25" r="40" customHeight="1" ht="18" customFormat="1" s="4">
      <c r="A40" s="5"/>
      <c r="B40" s="6" t="s">
        <v>863</v>
      </c>
      <c r="C40" s="6" t="s">
        <v>864</v>
      </c>
      <c r="D40" s="7" t="s">
        <v>10</v>
      </c>
      <c r="E40" s="8" t="s">
        <v>236</v>
      </c>
      <c r="F40" s="7"/>
      <c r="G40" s="8"/>
    </row>
    <row x14ac:dyDescent="0.25" r="41" customHeight="1" ht="18" customFormat="1" s="4">
      <c r="A41" s="5"/>
      <c r="B41" s="6" t="s">
        <v>865</v>
      </c>
      <c r="C41" s="6" t="s">
        <v>866</v>
      </c>
      <c r="D41" s="7" t="s">
        <v>28</v>
      </c>
      <c r="E41" s="8"/>
      <c r="F41" s="7" t="s">
        <v>28</v>
      </c>
      <c r="G41" s="8"/>
    </row>
    <row x14ac:dyDescent="0.25" r="42" customHeight="1" ht="18" customFormat="1" s="4">
      <c r="A42" s="5"/>
      <c r="B42" s="6" t="s">
        <v>867</v>
      </c>
      <c r="C42" s="6" t="s">
        <v>868</v>
      </c>
      <c r="D42" s="7" t="s">
        <v>10</v>
      </c>
      <c r="E42" s="8" t="s">
        <v>35</v>
      </c>
      <c r="F42" s="7"/>
      <c r="G42" s="8"/>
    </row>
    <row x14ac:dyDescent="0.25" r="43" customHeight="1" ht="18" customFormat="1" s="4">
      <c r="A43" s="5"/>
      <c r="B43" s="6" t="s">
        <v>869</v>
      </c>
      <c r="C43" s="6" t="s">
        <v>870</v>
      </c>
      <c r="D43" s="7" t="s">
        <v>10</v>
      </c>
      <c r="E43" s="8" t="s">
        <v>586</v>
      </c>
      <c r="F43" s="7"/>
      <c r="G43" s="8"/>
    </row>
    <row x14ac:dyDescent="0.25" r="44" customHeight="1" ht="18" customFormat="1" s="4">
      <c r="A44" s="9" t="s">
        <v>40</v>
      </c>
      <c r="B44" s="6" t="s">
        <v>871</v>
      </c>
      <c r="C44" s="6" t="s">
        <v>872</v>
      </c>
      <c r="D44" s="7" t="s">
        <v>10</v>
      </c>
      <c r="E44" s="8" t="s">
        <v>43</v>
      </c>
      <c r="F44" s="7"/>
      <c r="G44" s="8"/>
    </row>
    <row x14ac:dyDescent="0.25" r="45" customHeight="1" ht="14.449999999999998" customFormat="1" s="4">
      <c r="A45" s="5"/>
      <c r="B45" s="6" t="s">
        <v>873</v>
      </c>
      <c r="C45" s="6" t="s">
        <v>874</v>
      </c>
      <c r="D45" s="7" t="s">
        <v>28</v>
      </c>
      <c r="E45" s="8"/>
      <c r="F45" s="7" t="s">
        <v>28</v>
      </c>
      <c r="G45" s="8"/>
    </row>
    <row x14ac:dyDescent="0.25" r="46" customHeight="1" ht="14.449999999999998" customFormat="1" s="4">
      <c r="A46" s="5"/>
      <c r="B46" s="6" t="s">
        <v>875</v>
      </c>
      <c r="C46" s="6" t="s">
        <v>876</v>
      </c>
      <c r="D46" s="7" t="s">
        <v>28</v>
      </c>
      <c r="E46" s="8"/>
      <c r="F46" s="7" t="s">
        <v>28</v>
      </c>
      <c r="G46" s="8"/>
    </row>
    <row x14ac:dyDescent="0.25" r="47" customHeight="1" ht="18" customFormat="1" s="4">
      <c r="A47" s="5"/>
      <c r="B47" s="6" t="s">
        <v>877</v>
      </c>
      <c r="C47" s="6" t="s">
        <v>878</v>
      </c>
      <c r="D47" s="7" t="s">
        <v>10</v>
      </c>
      <c r="E47" s="8" t="s">
        <v>43</v>
      </c>
      <c r="F47" s="7"/>
      <c r="G47" s="8"/>
    </row>
    <row x14ac:dyDescent="0.25" r="48" customHeight="1" ht="18" customFormat="1" s="4">
      <c r="A48" s="5"/>
      <c r="B48" s="6" t="s">
        <v>879</v>
      </c>
      <c r="C48" s="6" t="s">
        <v>880</v>
      </c>
      <c r="D48" s="7" t="s">
        <v>10</v>
      </c>
      <c r="E48" s="8" t="s">
        <v>43</v>
      </c>
      <c r="F48" s="7"/>
      <c r="G48" s="8"/>
    </row>
    <row x14ac:dyDescent="0.25" r="49" customHeight="1" ht="18" customFormat="1" s="4">
      <c r="A49" s="5"/>
      <c r="B49" s="6" t="s">
        <v>881</v>
      </c>
      <c r="C49" s="6" t="s">
        <v>882</v>
      </c>
      <c r="D49" s="7" t="s">
        <v>28</v>
      </c>
      <c r="E49" s="8"/>
      <c r="F49" s="7" t="s">
        <v>10</v>
      </c>
      <c r="G49" s="8" t="s">
        <v>795</v>
      </c>
    </row>
    <row x14ac:dyDescent="0.25" r="50" customHeight="1" ht="18" customFormat="1" s="4">
      <c r="A50" s="5"/>
      <c r="B50" s="6" t="s">
        <v>883</v>
      </c>
      <c r="C50" s="6" t="s">
        <v>884</v>
      </c>
      <c r="D50" s="7" t="s">
        <v>28</v>
      </c>
      <c r="E50" s="8"/>
      <c r="F50" s="7" t="s">
        <v>10</v>
      </c>
      <c r="G50" s="8" t="s">
        <v>795</v>
      </c>
    </row>
    <row x14ac:dyDescent="0.25" r="51" customHeight="1" ht="18" customFormat="1" s="4">
      <c r="A51" s="5"/>
      <c r="B51" s="6" t="s">
        <v>885</v>
      </c>
      <c r="C51" s="6" t="s">
        <v>886</v>
      </c>
      <c r="D51" s="7" t="s">
        <v>10</v>
      </c>
      <c r="E51" s="8" t="s">
        <v>43</v>
      </c>
      <c r="F51" s="7"/>
      <c r="G51" s="8"/>
    </row>
    <row x14ac:dyDescent="0.25" r="52" customHeight="1" ht="18" customFormat="1" s="4">
      <c r="A52" s="5"/>
      <c r="B52" s="6" t="s">
        <v>887</v>
      </c>
      <c r="C52" s="6" t="s">
        <v>888</v>
      </c>
      <c r="D52" s="7" t="s">
        <v>10</v>
      </c>
      <c r="E52" s="8" t="s">
        <v>43</v>
      </c>
      <c r="F52" s="7"/>
      <c r="G52" s="8"/>
    </row>
    <row x14ac:dyDescent="0.25" r="53" customHeight="1" ht="18" customFormat="1" s="4">
      <c r="A53" s="9" t="s">
        <v>49</v>
      </c>
      <c r="B53" s="6" t="s">
        <v>889</v>
      </c>
      <c r="C53" s="6" t="s">
        <v>890</v>
      </c>
      <c r="D53" s="7" t="s">
        <v>10</v>
      </c>
      <c r="E53" s="8" t="s">
        <v>52</v>
      </c>
      <c r="F53" s="7"/>
      <c r="G53" s="8"/>
    </row>
    <row x14ac:dyDescent="0.25" r="54" customHeight="1" ht="18" customFormat="1" s="4">
      <c r="A54" s="5"/>
      <c r="B54" s="6" t="s">
        <v>891</v>
      </c>
      <c r="C54" s="6" t="s">
        <v>892</v>
      </c>
      <c r="D54" s="7" t="s">
        <v>10</v>
      </c>
      <c r="E54" s="8" t="s">
        <v>52</v>
      </c>
      <c r="F54" s="7"/>
      <c r="G54" s="8"/>
    </row>
    <row x14ac:dyDescent="0.25" r="55" customHeight="1" ht="18" customFormat="1" s="4">
      <c r="A55" s="5"/>
      <c r="B55" s="6" t="s">
        <v>893</v>
      </c>
      <c r="C55" s="6" t="s">
        <v>894</v>
      </c>
      <c r="D55" s="7" t="s">
        <v>10</v>
      </c>
      <c r="E55" s="8" t="s">
        <v>52</v>
      </c>
      <c r="F55" s="7"/>
      <c r="G55" s="8"/>
    </row>
    <row x14ac:dyDescent="0.25" r="56" customHeight="1" ht="18" customFormat="1" s="4">
      <c r="A56" s="5"/>
      <c r="B56" s="6" t="s">
        <v>895</v>
      </c>
      <c r="C56" s="6" t="s">
        <v>684</v>
      </c>
      <c r="D56" s="7" t="s">
        <v>10</v>
      </c>
      <c r="E56" s="8" t="s">
        <v>52</v>
      </c>
      <c r="F56" s="7"/>
      <c r="G56" s="8"/>
    </row>
    <row x14ac:dyDescent="0.25" r="57" customHeight="1" ht="18" customFormat="1" s="4">
      <c r="A57" s="5"/>
      <c r="B57" s="6" t="s">
        <v>896</v>
      </c>
      <c r="C57" s="6" t="s">
        <v>897</v>
      </c>
      <c r="D57" s="7" t="s">
        <v>10</v>
      </c>
      <c r="E57" s="8" t="s">
        <v>52</v>
      </c>
      <c r="F57" s="7"/>
      <c r="G57" s="8"/>
    </row>
    <row x14ac:dyDescent="0.25" r="58" customHeight="1" ht="18" customFormat="1" s="4">
      <c r="A58" s="5"/>
      <c r="B58" s="6" t="s">
        <v>898</v>
      </c>
      <c r="C58" s="6" t="s">
        <v>899</v>
      </c>
      <c r="D58" s="7" t="s">
        <v>10</v>
      </c>
      <c r="E58" s="8" t="s">
        <v>52</v>
      </c>
      <c r="F58" s="7"/>
      <c r="G58" s="8"/>
    </row>
    <row x14ac:dyDescent="0.25" r="59" customHeight="1" ht="18" customFormat="1" s="4">
      <c r="A59" s="5"/>
      <c r="B59" s="6" t="s">
        <v>900</v>
      </c>
      <c r="C59" s="6" t="s">
        <v>901</v>
      </c>
      <c r="D59" s="7" t="s">
        <v>10</v>
      </c>
      <c r="E59" s="8" t="s">
        <v>52</v>
      </c>
      <c r="F59" s="7"/>
      <c r="G59" s="8"/>
    </row>
    <row x14ac:dyDescent="0.25" r="60" customHeight="1" ht="18" customFormat="1" s="4">
      <c r="A60" s="5"/>
      <c r="B60" s="6" t="s">
        <v>902</v>
      </c>
      <c r="C60" s="6" t="s">
        <v>903</v>
      </c>
      <c r="D60" s="7" t="s">
        <v>28</v>
      </c>
      <c r="E60" s="8"/>
      <c r="F60" s="7" t="s">
        <v>28</v>
      </c>
      <c r="G60" s="8"/>
    </row>
    <row x14ac:dyDescent="0.25" r="61" customHeight="1" ht="18" customFormat="1" s="4">
      <c r="A61" s="9" t="s">
        <v>53</v>
      </c>
      <c r="B61" s="6" t="s">
        <v>904</v>
      </c>
      <c r="C61" s="6" t="s">
        <v>905</v>
      </c>
      <c r="D61" s="7" t="s">
        <v>10</v>
      </c>
      <c r="E61" s="8" t="s">
        <v>333</v>
      </c>
      <c r="F61" s="7"/>
      <c r="G61" s="8" t="s">
        <v>906</v>
      </c>
    </row>
    <row x14ac:dyDescent="0.25" r="62" customHeight="1" ht="14.449999999999998" customFormat="1" s="4">
      <c r="A62" s="5"/>
      <c r="B62" s="6" t="s">
        <v>907</v>
      </c>
      <c r="C62" s="6" t="s">
        <v>908</v>
      </c>
      <c r="D62" s="7" t="s">
        <v>10</v>
      </c>
      <c r="E62" s="8" t="s">
        <v>56</v>
      </c>
      <c r="F62" s="7"/>
      <c r="G62" s="8"/>
    </row>
    <row x14ac:dyDescent="0.25" r="63" customHeight="1" ht="14.449999999999998" customFormat="1" s="4">
      <c r="A63" s="5"/>
      <c r="B63" s="6" t="s">
        <v>909</v>
      </c>
      <c r="C63" s="6" t="s">
        <v>910</v>
      </c>
      <c r="D63" s="7" t="s">
        <v>10</v>
      </c>
      <c r="E63" s="8" t="s">
        <v>56</v>
      </c>
      <c r="F63" s="7"/>
      <c r="G63" s="8"/>
    </row>
    <row x14ac:dyDescent="0.25" r="64" customHeight="1" ht="18" customFormat="1" s="4">
      <c r="A64" s="5"/>
      <c r="B64" s="6" t="s">
        <v>911</v>
      </c>
      <c r="C64" s="6" t="s">
        <v>912</v>
      </c>
      <c r="D64" s="7" t="s">
        <v>28</v>
      </c>
      <c r="E64" s="8"/>
      <c r="F64" s="7" t="s">
        <v>28</v>
      </c>
      <c r="G64" s="8"/>
    </row>
    <row x14ac:dyDescent="0.25" r="65" customHeight="1" ht="18" customFormat="1" s="4">
      <c r="A65" s="5"/>
      <c r="B65" s="6" t="s">
        <v>913</v>
      </c>
      <c r="C65" s="6" t="s">
        <v>914</v>
      </c>
      <c r="D65" s="7" t="s">
        <v>28</v>
      </c>
      <c r="E65" s="8"/>
      <c r="F65" s="7" t="s">
        <v>28</v>
      </c>
      <c r="G65" s="8"/>
    </row>
    <row x14ac:dyDescent="0.25" r="66" customHeight="1" ht="18" customFormat="1" s="4">
      <c r="A66" s="5"/>
      <c r="B66" s="6" t="s">
        <v>915</v>
      </c>
      <c r="C66" s="6" t="s">
        <v>916</v>
      </c>
      <c r="D66" s="7" t="s">
        <v>28</v>
      </c>
      <c r="E66" s="8"/>
      <c r="F66" s="7" t="s">
        <v>28</v>
      </c>
      <c r="G66" s="8"/>
    </row>
    <row x14ac:dyDescent="0.25" r="67" customHeight="1" ht="18" customFormat="1" s="4">
      <c r="A67" s="5"/>
      <c r="B67" s="6" t="s">
        <v>917</v>
      </c>
      <c r="C67" s="6" t="s">
        <v>918</v>
      </c>
      <c r="D67" s="7" t="s">
        <v>10</v>
      </c>
      <c r="E67" s="8" t="s">
        <v>56</v>
      </c>
      <c r="F67" s="7"/>
      <c r="G67" s="8"/>
    </row>
    <row x14ac:dyDescent="0.25" r="68" customHeight="1" ht="18" customFormat="1" s="4">
      <c r="A68" s="5"/>
      <c r="B68" s="6" t="s">
        <v>919</v>
      </c>
      <c r="C68" s="6" t="s">
        <v>920</v>
      </c>
      <c r="D68" s="7" t="s">
        <v>28</v>
      </c>
      <c r="E68" s="8"/>
      <c r="F68" s="7" t="s">
        <v>28</v>
      </c>
      <c r="G68" s="8"/>
    </row>
    <row x14ac:dyDescent="0.25" r="69" customHeight="1" ht="18" customFormat="1" s="4">
      <c r="A69" s="5"/>
      <c r="B69" s="6" t="s">
        <v>921</v>
      </c>
      <c r="C69" s="6" t="s">
        <v>922</v>
      </c>
      <c r="D69" s="7" t="s">
        <v>10</v>
      </c>
      <c r="E69" s="8" t="s">
        <v>56</v>
      </c>
      <c r="F69" s="7"/>
      <c r="G69" s="8"/>
    </row>
    <row x14ac:dyDescent="0.25" r="70" customHeight="1" ht="18" customFormat="1" s="4">
      <c r="A70" s="5"/>
      <c r="B70" s="6" t="s">
        <v>923</v>
      </c>
      <c r="C70" s="6" t="s">
        <v>924</v>
      </c>
      <c r="D70" s="7" t="s">
        <v>10</v>
      </c>
      <c r="E70" s="8" t="s">
        <v>56</v>
      </c>
      <c r="F70" s="7"/>
      <c r="G70" s="8"/>
    </row>
    <row x14ac:dyDescent="0.25" r="71" customHeight="1" ht="18" customFormat="1" s="4">
      <c r="A71" s="5"/>
      <c r="B71" s="6" t="s">
        <v>925</v>
      </c>
      <c r="C71" s="6" t="s">
        <v>926</v>
      </c>
      <c r="D71" s="7" t="s">
        <v>10</v>
      </c>
      <c r="E71" s="8" t="s">
        <v>56</v>
      </c>
      <c r="F71" s="7"/>
      <c r="G71" s="8"/>
    </row>
    <row x14ac:dyDescent="0.25" r="72" customHeight="1" ht="18" customFormat="1" s="4">
      <c r="A72" s="5"/>
      <c r="B72" s="6" t="s">
        <v>927</v>
      </c>
      <c r="C72" s="6" t="s">
        <v>928</v>
      </c>
      <c r="D72" s="7" t="s">
        <v>10</v>
      </c>
      <c r="E72" s="8" t="s">
        <v>56</v>
      </c>
      <c r="F72" s="7"/>
      <c r="G72" s="8"/>
    </row>
    <row x14ac:dyDescent="0.25" r="73" customHeight="1" ht="18" customFormat="1" s="4">
      <c r="A73" s="5"/>
      <c r="B73" s="6" t="s">
        <v>929</v>
      </c>
      <c r="C73" s="6" t="s">
        <v>930</v>
      </c>
      <c r="D73" s="7" t="s">
        <v>10</v>
      </c>
      <c r="E73" s="8" t="s">
        <v>56</v>
      </c>
      <c r="F73" s="7"/>
      <c r="G73" s="8"/>
    </row>
    <row x14ac:dyDescent="0.25" r="74" customHeight="1" ht="18" customFormat="1" s="4">
      <c r="A74" s="5"/>
      <c r="B74" s="6" t="s">
        <v>931</v>
      </c>
      <c r="C74" s="6" t="s">
        <v>932</v>
      </c>
      <c r="D74" s="7" t="s">
        <v>10</v>
      </c>
      <c r="E74" s="8" t="s">
        <v>333</v>
      </c>
      <c r="F74" s="7"/>
      <c r="G74" s="8"/>
    </row>
    <row x14ac:dyDescent="0.25" r="75" customHeight="1" ht="18" customFormat="1" s="4">
      <c r="A75" s="5"/>
      <c r="B75" s="6" t="s">
        <v>933</v>
      </c>
      <c r="C75" s="6" t="s">
        <v>934</v>
      </c>
      <c r="D75" s="7" t="s">
        <v>10</v>
      </c>
      <c r="E75" s="8" t="s">
        <v>56</v>
      </c>
      <c r="F75" s="7"/>
      <c r="G75" s="8"/>
    </row>
    <row x14ac:dyDescent="0.25" r="76" customHeight="1" ht="18" customFormat="1" s="4">
      <c r="A76" s="5"/>
      <c r="B76" s="6" t="s">
        <v>935</v>
      </c>
      <c r="C76" s="6" t="s">
        <v>936</v>
      </c>
      <c r="D76" s="7" t="s">
        <v>10</v>
      </c>
      <c r="E76" s="8" t="s">
        <v>56</v>
      </c>
      <c r="F76" s="7"/>
      <c r="G76" s="8"/>
    </row>
    <row x14ac:dyDescent="0.25" r="77" customHeight="1" ht="18" customFormat="1" s="4">
      <c r="A77" s="5"/>
      <c r="B77" s="6" t="s">
        <v>937</v>
      </c>
      <c r="C77" s="6" t="s">
        <v>938</v>
      </c>
      <c r="D77" s="7" t="s">
        <v>10</v>
      </c>
      <c r="E77" s="8" t="s">
        <v>56</v>
      </c>
      <c r="F77" s="7"/>
      <c r="G77" s="8"/>
    </row>
    <row x14ac:dyDescent="0.25" r="78" customHeight="1" ht="18" customFormat="1" s="4">
      <c r="A78" s="5"/>
      <c r="B78" s="6" t="s">
        <v>939</v>
      </c>
      <c r="C78" s="6" t="s">
        <v>940</v>
      </c>
      <c r="D78" s="7" t="s">
        <v>10</v>
      </c>
      <c r="E78" s="8" t="s">
        <v>56</v>
      </c>
      <c r="F78" s="7"/>
      <c r="G78" s="8"/>
    </row>
    <row x14ac:dyDescent="0.25" r="79" customHeight="1" ht="18" customFormat="1" s="4">
      <c r="A79" s="5"/>
      <c r="B79" s="6" t="s">
        <v>941</v>
      </c>
      <c r="C79" s="6" t="s">
        <v>942</v>
      </c>
      <c r="D79" s="7" t="s">
        <v>10</v>
      </c>
      <c r="E79" s="8" t="s">
        <v>56</v>
      </c>
      <c r="F79" s="7"/>
      <c r="G79" s="8"/>
    </row>
    <row x14ac:dyDescent="0.25" r="80" customHeight="1" ht="18" customFormat="1" s="4">
      <c r="A80" s="5"/>
      <c r="B80" s="6" t="s">
        <v>943</v>
      </c>
      <c r="C80" s="6" t="s">
        <v>944</v>
      </c>
      <c r="D80" s="7" t="s">
        <v>10</v>
      </c>
      <c r="E80" s="8" t="s">
        <v>56</v>
      </c>
      <c r="F80" s="7"/>
      <c r="G80" s="8"/>
    </row>
    <row x14ac:dyDescent="0.25" r="81" customHeight="1" ht="18" customFormat="1" s="4">
      <c r="A81" s="5"/>
      <c r="B81" s="6" t="s">
        <v>945</v>
      </c>
      <c r="C81" s="6" t="s">
        <v>946</v>
      </c>
      <c r="D81" s="7" t="s">
        <v>10</v>
      </c>
      <c r="E81" s="8" t="s">
        <v>56</v>
      </c>
      <c r="F81" s="7"/>
      <c r="G81" s="8"/>
    </row>
    <row x14ac:dyDescent="0.25" r="82" customHeight="1" ht="18" customFormat="1" s="4">
      <c r="A82" s="5"/>
      <c r="B82" s="6" t="s">
        <v>947</v>
      </c>
      <c r="C82" s="6" t="s">
        <v>948</v>
      </c>
      <c r="D82" s="7" t="s">
        <v>10</v>
      </c>
      <c r="E82" s="8" t="s">
        <v>56</v>
      </c>
      <c r="F82" s="7"/>
      <c r="G82" s="8"/>
    </row>
    <row x14ac:dyDescent="0.25" r="83" customHeight="1" ht="18" customFormat="1" s="4">
      <c r="A83" s="5"/>
      <c r="B83" s="6" t="s">
        <v>949</v>
      </c>
      <c r="C83" s="6" t="s">
        <v>950</v>
      </c>
      <c r="D83" s="7" t="s">
        <v>10</v>
      </c>
      <c r="E83" s="8" t="s">
        <v>56</v>
      </c>
      <c r="F83" s="7"/>
      <c r="G83" s="8"/>
    </row>
    <row x14ac:dyDescent="0.25" r="84" customHeight="1" ht="18" customFormat="1" s="4">
      <c r="A84" s="5"/>
      <c r="B84" s="6" t="s">
        <v>951</v>
      </c>
      <c r="C84" s="6" t="s">
        <v>952</v>
      </c>
      <c r="D84" s="7" t="s">
        <v>10</v>
      </c>
      <c r="E84" s="8" t="s">
        <v>56</v>
      </c>
      <c r="F84" s="7"/>
      <c r="G84" s="8"/>
    </row>
    <row x14ac:dyDescent="0.25" r="85" customHeight="1" ht="18" customFormat="1" s="4">
      <c r="A85" s="5"/>
      <c r="B85" s="6" t="s">
        <v>953</v>
      </c>
      <c r="C85" s="6" t="s">
        <v>954</v>
      </c>
      <c r="D85" s="7" t="s">
        <v>10</v>
      </c>
      <c r="E85" s="8" t="s">
        <v>56</v>
      </c>
      <c r="F85" s="7"/>
      <c r="G85" s="8"/>
    </row>
    <row x14ac:dyDescent="0.25" r="86" customHeight="1" ht="18" customFormat="1" s="4">
      <c r="A86" s="5"/>
      <c r="B86" s="6" t="s">
        <v>955</v>
      </c>
      <c r="C86" s="6" t="s">
        <v>956</v>
      </c>
      <c r="D86" s="7" t="s">
        <v>10</v>
      </c>
      <c r="E86" s="8" t="s">
        <v>56</v>
      </c>
      <c r="F86" s="7"/>
      <c r="G86" s="8"/>
    </row>
    <row x14ac:dyDescent="0.25" r="87" customHeight="1" ht="18" customFormat="1" s="4">
      <c r="A87" s="5"/>
      <c r="B87" s="6" t="s">
        <v>957</v>
      </c>
      <c r="C87" s="6" t="s">
        <v>958</v>
      </c>
      <c r="D87" s="7" t="s">
        <v>10</v>
      </c>
      <c r="E87" s="8" t="s">
        <v>56</v>
      </c>
      <c r="F87" s="7"/>
      <c r="G87" s="8"/>
    </row>
    <row x14ac:dyDescent="0.25" r="88" customHeight="1" ht="18" customFormat="1" s="4">
      <c r="A88" s="5"/>
      <c r="B88" s="6" t="s">
        <v>959</v>
      </c>
      <c r="C88" s="6" t="s">
        <v>960</v>
      </c>
      <c r="D88" s="7" t="s">
        <v>10</v>
      </c>
      <c r="E88" s="8" t="s">
        <v>56</v>
      </c>
      <c r="F88" s="7"/>
      <c r="G88" s="8"/>
    </row>
    <row x14ac:dyDescent="0.25" r="89" customHeight="1" ht="18" customFormat="1" s="4">
      <c r="A89" s="5"/>
      <c r="B89" s="6" t="s">
        <v>961</v>
      </c>
      <c r="C89" s="6" t="s">
        <v>962</v>
      </c>
      <c r="D89" s="7" t="s">
        <v>10</v>
      </c>
      <c r="E89" s="8" t="s">
        <v>56</v>
      </c>
      <c r="F89" s="7"/>
      <c r="G89" s="8"/>
    </row>
    <row x14ac:dyDescent="0.25" r="90" customHeight="1" ht="18" customFormat="1" s="4">
      <c r="A90" s="5"/>
      <c r="B90" s="6" t="s">
        <v>963</v>
      </c>
      <c r="C90" s="6" t="s">
        <v>964</v>
      </c>
      <c r="D90" s="7" t="s">
        <v>10</v>
      </c>
      <c r="E90" s="8" t="s">
        <v>56</v>
      </c>
      <c r="F90" s="7"/>
      <c r="G90" s="8"/>
    </row>
    <row x14ac:dyDescent="0.25" r="91" customHeight="1" ht="18" customFormat="1" s="4">
      <c r="A91" s="5"/>
      <c r="B91" s="6" t="s">
        <v>965</v>
      </c>
      <c r="C91" s="6" t="s">
        <v>966</v>
      </c>
      <c r="D91" s="7" t="s">
        <v>10</v>
      </c>
      <c r="E91" s="8" t="s">
        <v>56</v>
      </c>
      <c r="F91" s="7"/>
      <c r="G91" s="8"/>
    </row>
    <row x14ac:dyDescent="0.25" r="92" customHeight="1" ht="18" customFormat="1" s="4">
      <c r="A92" s="5"/>
      <c r="B92" s="6" t="s">
        <v>967</v>
      </c>
      <c r="C92" s="6" t="s">
        <v>968</v>
      </c>
      <c r="D92" s="7" t="s">
        <v>10</v>
      </c>
      <c r="E92" s="8" t="s">
        <v>56</v>
      </c>
      <c r="F92" s="7"/>
      <c r="G92" s="8"/>
    </row>
    <row x14ac:dyDescent="0.25" r="93" customHeight="1" ht="18" customFormat="1" s="4">
      <c r="A93" s="5"/>
      <c r="B93" s="6" t="s">
        <v>969</v>
      </c>
      <c r="C93" s="6" t="s">
        <v>970</v>
      </c>
      <c r="D93" s="7" t="s">
        <v>10</v>
      </c>
      <c r="E93" s="8" t="s">
        <v>416</v>
      </c>
      <c r="F93" s="7"/>
      <c r="G93" s="8"/>
    </row>
    <row x14ac:dyDescent="0.25" r="94" customHeight="1" ht="15" customFormat="1" s="4">
      <c r="A94" s="9" t="s">
        <v>63</v>
      </c>
      <c r="B94" s="6" t="s">
        <v>971</v>
      </c>
      <c r="C94" s="6" t="s">
        <v>972</v>
      </c>
      <c r="D94" s="7" t="s">
        <v>10</v>
      </c>
      <c r="E94" s="8" t="s">
        <v>66</v>
      </c>
      <c r="F94" s="7"/>
      <c r="G94" s="8"/>
    </row>
    <row x14ac:dyDescent="0.25" r="95" customHeight="1" ht="18" customFormat="1" s="4">
      <c r="A95" s="5"/>
      <c r="B95" s="6" t="s">
        <v>973</v>
      </c>
      <c r="C95" s="6" t="s">
        <v>974</v>
      </c>
      <c r="D95" s="7" t="s">
        <v>28</v>
      </c>
      <c r="E95" s="8"/>
      <c r="F95" s="7" t="s">
        <v>28</v>
      </c>
      <c r="G95" s="8"/>
    </row>
    <row x14ac:dyDescent="0.25" r="96" customHeight="1" ht="18" customFormat="1" s="4">
      <c r="A96" s="5"/>
      <c r="B96" s="6" t="s">
        <v>975</v>
      </c>
      <c r="C96" s="6" t="s">
        <v>976</v>
      </c>
      <c r="D96" s="7" t="s">
        <v>28</v>
      </c>
      <c r="E96" s="8"/>
      <c r="F96" s="7" t="s">
        <v>10</v>
      </c>
      <c r="G96" s="8" t="s">
        <v>699</v>
      </c>
    </row>
    <row x14ac:dyDescent="0.25" r="97" customHeight="1" ht="18" customFormat="1" s="4">
      <c r="A97" s="5"/>
      <c r="B97" s="6" t="s">
        <v>977</v>
      </c>
      <c r="C97" s="6" t="s">
        <v>978</v>
      </c>
      <c r="D97" s="7" t="s">
        <v>28</v>
      </c>
      <c r="E97" s="8"/>
      <c r="F97" s="7" t="s">
        <v>28</v>
      </c>
      <c r="G97" s="8"/>
    </row>
    <row x14ac:dyDescent="0.25" r="98" customHeight="1" ht="18" customFormat="1" s="4">
      <c r="A98" s="5"/>
      <c r="B98" s="6" t="s">
        <v>979</v>
      </c>
      <c r="C98" s="6" t="s">
        <v>980</v>
      </c>
      <c r="D98" s="7" t="s">
        <v>28</v>
      </c>
      <c r="E98" s="8"/>
      <c r="F98" s="7" t="s">
        <v>10</v>
      </c>
      <c r="G98" s="8" t="s">
        <v>699</v>
      </c>
    </row>
    <row x14ac:dyDescent="0.25" r="99" customHeight="1" ht="18" customFormat="1" s="4">
      <c r="A99" s="5"/>
      <c r="B99" s="6" t="s">
        <v>981</v>
      </c>
      <c r="C99" s="6" t="s">
        <v>982</v>
      </c>
      <c r="D99" s="7" t="s">
        <v>28</v>
      </c>
      <c r="E99" s="8"/>
      <c r="F99" s="7" t="s">
        <v>10</v>
      </c>
      <c r="G99" s="8" t="s">
        <v>699</v>
      </c>
    </row>
    <row x14ac:dyDescent="0.25" r="100" customHeight="1" ht="18" customFormat="1" s="4">
      <c r="A100" s="9" t="s">
        <v>68</v>
      </c>
      <c r="B100" s="6" t="s">
        <v>983</v>
      </c>
      <c r="C100" s="6" t="s">
        <v>984</v>
      </c>
      <c r="D100" s="7" t="s">
        <v>10</v>
      </c>
      <c r="E100" s="8" t="s">
        <v>74</v>
      </c>
      <c r="F100" s="7"/>
      <c r="G100" s="8"/>
    </row>
    <row x14ac:dyDescent="0.25" r="101" customHeight="1" ht="14.449999999999998" customFormat="1" s="4">
      <c r="A101" s="5"/>
      <c r="B101" s="6" t="s">
        <v>985</v>
      </c>
      <c r="C101" s="6" t="s">
        <v>986</v>
      </c>
      <c r="D101" s="7" t="s">
        <v>10</v>
      </c>
      <c r="E101" s="8" t="s">
        <v>71</v>
      </c>
      <c r="F101" s="7"/>
      <c r="G101" s="8"/>
    </row>
    <row x14ac:dyDescent="0.25" r="102" customHeight="1" ht="14.449999999999998">
      <c r="A102" s="5"/>
      <c r="B102" s="18" t="s">
        <v>987</v>
      </c>
      <c r="C102" s="18" t="s">
        <v>988</v>
      </c>
      <c r="D102" s="23" t="s">
        <v>28</v>
      </c>
      <c r="E102" s="20"/>
      <c r="F102" s="23" t="s">
        <v>10</v>
      </c>
      <c r="G102" s="13" t="s">
        <v>79</v>
      </c>
    </row>
    <row x14ac:dyDescent="0.25" r="103" customHeight="1" ht="18" customFormat="1" s="4">
      <c r="A103" s="5"/>
      <c r="B103" s="6" t="s">
        <v>989</v>
      </c>
      <c r="C103" s="6" t="s">
        <v>990</v>
      </c>
      <c r="D103" s="7" t="s">
        <v>10</v>
      </c>
      <c r="E103" s="8" t="s">
        <v>71</v>
      </c>
      <c r="F103" s="7"/>
      <c r="G103" s="8"/>
    </row>
    <row x14ac:dyDescent="0.25" r="104" customHeight="1" ht="18" customFormat="1" s="4">
      <c r="A104" s="5"/>
      <c r="B104" s="6" t="s">
        <v>991</v>
      </c>
      <c r="C104" s="6" t="s">
        <v>992</v>
      </c>
      <c r="D104" s="7" t="s">
        <v>10</v>
      </c>
      <c r="E104" s="8" t="s">
        <v>74</v>
      </c>
      <c r="F104" s="7"/>
      <c r="G104" s="8"/>
    </row>
    <row x14ac:dyDescent="0.25" r="105" customHeight="1" ht="18" customFormat="1" s="4">
      <c r="A105" s="5"/>
      <c r="B105" s="6" t="s">
        <v>993</v>
      </c>
      <c r="C105" s="6" t="s">
        <v>994</v>
      </c>
      <c r="D105" s="7" t="s">
        <v>10</v>
      </c>
      <c r="E105" s="8" t="s">
        <v>71</v>
      </c>
      <c r="F105" s="7"/>
      <c r="G105" s="8"/>
    </row>
    <row x14ac:dyDescent="0.25" r="106" customHeight="1" ht="18" customFormat="1" s="4">
      <c r="A106" s="5"/>
      <c r="B106" s="6" t="s">
        <v>995</v>
      </c>
      <c r="C106" s="6" t="s">
        <v>996</v>
      </c>
      <c r="D106" s="7" t="s">
        <v>28</v>
      </c>
      <c r="E106" s="8"/>
      <c r="F106" s="7" t="s">
        <v>28</v>
      </c>
      <c r="G106" s="8"/>
    </row>
    <row x14ac:dyDescent="0.25" r="107" customHeight="1" ht="18" customFormat="1" s="4">
      <c r="A107" s="5"/>
      <c r="B107" s="6" t="s">
        <v>997</v>
      </c>
      <c r="C107" s="6" t="s">
        <v>998</v>
      </c>
      <c r="D107" s="7" t="s">
        <v>10</v>
      </c>
      <c r="E107" s="8" t="s">
        <v>71</v>
      </c>
      <c r="F107" s="7"/>
      <c r="G107" s="8"/>
    </row>
    <row x14ac:dyDescent="0.25" r="108" customHeight="1" ht="18" customFormat="1" s="4">
      <c r="A108" s="5"/>
      <c r="B108" s="6" t="s">
        <v>999</v>
      </c>
      <c r="C108" s="6" t="s">
        <v>1000</v>
      </c>
      <c r="D108" s="7" t="s">
        <v>10</v>
      </c>
      <c r="E108" s="8" t="s">
        <v>74</v>
      </c>
      <c r="F108" s="7"/>
      <c r="G108" s="8"/>
    </row>
    <row x14ac:dyDescent="0.25" r="109" customHeight="1" ht="18">
      <c r="A109" s="5"/>
      <c r="B109" s="18" t="s">
        <v>1001</v>
      </c>
      <c r="C109" s="18" t="s">
        <v>1002</v>
      </c>
      <c r="D109" s="23" t="s">
        <v>10</v>
      </c>
      <c r="E109" s="20" t="s">
        <v>425</v>
      </c>
      <c r="F109" s="23"/>
      <c r="G109" s="13"/>
    </row>
    <row x14ac:dyDescent="0.25" r="110" customHeight="1" ht="18">
      <c r="A110" s="5"/>
      <c r="B110" s="18" t="s">
        <v>1003</v>
      </c>
      <c r="C110" s="18" t="s">
        <v>1004</v>
      </c>
      <c r="D110" s="23" t="s">
        <v>28</v>
      </c>
      <c r="E110" s="20"/>
      <c r="F110" s="23" t="s">
        <v>28</v>
      </c>
      <c r="G110" s="13"/>
    </row>
    <row x14ac:dyDescent="0.25" r="111" customHeight="1" ht="18">
      <c r="A111" s="5"/>
      <c r="B111" s="18" t="s">
        <v>1005</v>
      </c>
      <c r="C111" s="18" t="s">
        <v>1006</v>
      </c>
      <c r="D111" s="23" t="s">
        <v>28</v>
      </c>
      <c r="E111" s="20"/>
      <c r="F111" s="23" t="s">
        <v>28</v>
      </c>
      <c r="G111" s="13"/>
    </row>
    <row x14ac:dyDescent="0.25" r="112" customHeight="1" ht="18">
      <c r="A112" s="5"/>
      <c r="B112" s="18" t="s">
        <v>1007</v>
      </c>
      <c r="C112" s="18" t="s">
        <v>1008</v>
      </c>
      <c r="D112" s="23" t="s">
        <v>10</v>
      </c>
      <c r="E112" s="20" t="s">
        <v>71</v>
      </c>
      <c r="F112" s="23"/>
      <c r="G112" s="13"/>
    </row>
    <row x14ac:dyDescent="0.25" r="113" customHeight="1" ht="18">
      <c r="A113" s="5"/>
      <c r="B113" s="18" t="s">
        <v>1009</v>
      </c>
      <c r="C113" s="18" t="s">
        <v>1010</v>
      </c>
      <c r="D113" s="23" t="s">
        <v>10</v>
      </c>
      <c r="E113" s="20" t="s">
        <v>71</v>
      </c>
      <c r="F113" s="23"/>
      <c r="G113" s="13"/>
    </row>
    <row x14ac:dyDescent="0.25" r="114" customHeight="1" ht="18" customFormat="1" s="4">
      <c r="A114" s="5"/>
      <c r="B114" s="6" t="s">
        <v>1011</v>
      </c>
      <c r="C114" s="6" t="s">
        <v>1012</v>
      </c>
      <c r="D114" s="7" t="s">
        <v>10</v>
      </c>
      <c r="E114" s="8" t="s">
        <v>74</v>
      </c>
      <c r="F114" s="7"/>
      <c r="G114" s="8"/>
    </row>
    <row x14ac:dyDescent="0.25" r="115" customHeight="1" ht="18" customFormat="1" s="4">
      <c r="A115" s="9" t="s">
        <v>80</v>
      </c>
      <c r="B115" s="6" t="s">
        <v>1013</v>
      </c>
      <c r="C115" s="6" t="s">
        <v>715</v>
      </c>
      <c r="D115" s="7" t="s">
        <v>10</v>
      </c>
      <c r="E115" s="8" t="s">
        <v>204</v>
      </c>
      <c r="F115" s="7"/>
      <c r="G115" s="8"/>
    </row>
    <row x14ac:dyDescent="0.25" r="116" customHeight="1" ht="14.449999999999998" customFormat="1" s="4">
      <c r="A116" s="5"/>
      <c r="B116" s="6" t="s">
        <v>1014</v>
      </c>
      <c r="C116" s="6" t="s">
        <v>1015</v>
      </c>
      <c r="D116" s="7" t="s">
        <v>10</v>
      </c>
      <c r="E116" s="8" t="s">
        <v>204</v>
      </c>
      <c r="F116" s="7"/>
      <c r="G116" s="8"/>
    </row>
    <row x14ac:dyDescent="0.25" r="117" customHeight="1" ht="18" customFormat="1" s="4">
      <c r="A117" s="5"/>
      <c r="B117" s="6" t="s">
        <v>1016</v>
      </c>
      <c r="C117" s="6" t="s">
        <v>1017</v>
      </c>
      <c r="D117" s="7" t="s">
        <v>10</v>
      </c>
      <c r="E117" s="8" t="s">
        <v>204</v>
      </c>
      <c r="F117" s="7"/>
      <c r="G117" s="8"/>
    </row>
    <row x14ac:dyDescent="0.25" r="118" customHeight="1" ht="18" customFormat="1" s="4">
      <c r="A118" s="5"/>
      <c r="B118" s="6" t="s">
        <v>1018</v>
      </c>
      <c r="C118" s="6" t="s">
        <v>1019</v>
      </c>
      <c r="D118" s="7" t="s">
        <v>28</v>
      </c>
      <c r="E118" s="8"/>
      <c r="F118" s="7" t="s">
        <v>28</v>
      </c>
      <c r="G118" s="8"/>
    </row>
    <row x14ac:dyDescent="0.25" r="119" customHeight="1" ht="18" customFormat="1" s="4">
      <c r="A119" s="5"/>
      <c r="B119" s="6" t="s">
        <v>1020</v>
      </c>
      <c r="C119" s="6" t="s">
        <v>1021</v>
      </c>
      <c r="D119" s="7" t="s">
        <v>28</v>
      </c>
      <c r="E119" s="8"/>
      <c r="F119" s="7" t="s">
        <v>10</v>
      </c>
      <c r="G119" s="8" t="s">
        <v>1022</v>
      </c>
    </row>
    <row x14ac:dyDescent="0.25" r="120" customHeight="1" ht="18" customFormat="1" s="4">
      <c r="A120" s="5"/>
      <c r="B120" s="6" t="s">
        <v>1023</v>
      </c>
      <c r="C120" s="6" t="s">
        <v>1024</v>
      </c>
      <c r="D120" s="7" t="s">
        <v>28</v>
      </c>
      <c r="E120" s="8"/>
      <c r="F120" s="7" t="s">
        <v>10</v>
      </c>
      <c r="G120" s="8" t="s">
        <v>1022</v>
      </c>
    </row>
    <row x14ac:dyDescent="0.25" r="121" customHeight="1" ht="18" customFormat="1" s="4">
      <c r="A121" s="5"/>
      <c r="B121" s="6" t="s">
        <v>1025</v>
      </c>
      <c r="C121" s="6" t="s">
        <v>1026</v>
      </c>
      <c r="D121" s="7" t="s">
        <v>28</v>
      </c>
      <c r="E121" s="8"/>
      <c r="F121" s="7" t="s">
        <v>10</v>
      </c>
      <c r="G121" s="8" t="s">
        <v>79</v>
      </c>
    </row>
    <row x14ac:dyDescent="0.25" r="122" customHeight="1" ht="18" customFormat="1" s="4">
      <c r="A122" s="5"/>
      <c r="B122" s="6" t="s">
        <v>1027</v>
      </c>
      <c r="C122" s="6" t="s">
        <v>1028</v>
      </c>
      <c r="D122" s="7" t="s">
        <v>28</v>
      </c>
      <c r="E122" s="8"/>
      <c r="F122" s="7" t="s">
        <v>10</v>
      </c>
      <c r="G122" s="8" t="s">
        <v>459</v>
      </c>
    </row>
    <row x14ac:dyDescent="0.25" r="123" customHeight="1" ht="18" customFormat="1" s="4">
      <c r="A123" s="5"/>
      <c r="B123" s="6" t="s">
        <v>1029</v>
      </c>
      <c r="C123" s="6" t="s">
        <v>1030</v>
      </c>
      <c r="D123" s="7" t="s">
        <v>10</v>
      </c>
      <c r="E123" s="8" t="s">
        <v>204</v>
      </c>
      <c r="F123" s="7"/>
      <c r="G123" s="8"/>
    </row>
    <row x14ac:dyDescent="0.25" r="124" customHeight="1" ht="18" customFormat="1" s="4">
      <c r="A124" s="5"/>
      <c r="B124" s="6" t="s">
        <v>1031</v>
      </c>
      <c r="C124" s="6" t="s">
        <v>1032</v>
      </c>
      <c r="D124" s="7" t="s">
        <v>10</v>
      </c>
      <c r="E124" s="8" t="s">
        <v>204</v>
      </c>
      <c r="F124" s="7"/>
      <c r="G124" s="8"/>
    </row>
    <row x14ac:dyDescent="0.25" r="125" customHeight="1" ht="18" customFormat="1" s="4">
      <c r="A125" s="5"/>
      <c r="B125" s="6" t="s">
        <v>1033</v>
      </c>
      <c r="C125" s="6" t="s">
        <v>1034</v>
      </c>
      <c r="D125" s="7" t="s">
        <v>28</v>
      </c>
      <c r="E125" s="8"/>
      <c r="F125" s="7" t="s">
        <v>10</v>
      </c>
      <c r="G125" s="8" t="s">
        <v>1022</v>
      </c>
    </row>
    <row x14ac:dyDescent="0.25" r="126" customHeight="1" ht="18" customFormat="1" s="4">
      <c r="A126" s="5"/>
      <c r="B126" s="6" t="s">
        <v>1035</v>
      </c>
      <c r="C126" s="6" t="s">
        <v>1036</v>
      </c>
      <c r="D126" s="7" t="s">
        <v>10</v>
      </c>
      <c r="E126" s="8" t="s">
        <v>84</v>
      </c>
      <c r="F126" s="7"/>
      <c r="G126" s="8"/>
    </row>
    <row x14ac:dyDescent="0.25" r="127" customHeight="1" ht="18">
      <c r="A127" s="10" t="s">
        <v>92</v>
      </c>
      <c r="B127" s="11"/>
      <c r="C127" s="11"/>
      <c r="D127" s="12">
        <f>COUNTIF(D2:D117,"No")</f>
      </c>
      <c r="E127" s="13"/>
      <c r="F127" s="12">
        <f>COUNTIF(F2:F117,"Yes")</f>
      </c>
      <c r="G127" s="13"/>
    </row>
  </sheetData>
  <mergeCells count="11">
    <mergeCell ref="A2:A7"/>
    <mergeCell ref="A8:A14"/>
    <mergeCell ref="A15:A31"/>
    <mergeCell ref="A32:A43"/>
    <mergeCell ref="A44:A52"/>
    <mergeCell ref="A53:A60"/>
    <mergeCell ref="A61:A93"/>
    <mergeCell ref="A94:A99"/>
    <mergeCell ref="A100:A114"/>
    <mergeCell ref="A115:A126"/>
    <mergeCell ref="A127:C1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7"/>
  <sheetViews>
    <sheetView workbookViewId="0"/>
  </sheetViews>
  <sheetFormatPr defaultRowHeight="15" x14ac:dyDescent="0.25"/>
  <cols>
    <col min="1" max="1" style="14" width="60.71928571428572" customWidth="1" bestFit="1"/>
    <col min="2" max="2" style="15" width="13.005" customWidth="1" bestFit="1"/>
    <col min="3" max="3" style="15" width="60.71928571428572" customWidth="1" bestFit="1"/>
    <col min="4" max="4" style="16" width="14.719285714285713" customWidth="1" bestFit="1"/>
    <col min="5" max="5" style="17" width="30.719285714285714" customWidth="1" bestFit="1"/>
    <col min="6" max="6" style="16" width="14.719285714285713" customWidth="1" bestFit="1"/>
    <col min="7" max="7" style="17" width="60.71928571428572" customWidth="1" bestFit="1"/>
  </cols>
  <sheetData>
    <row x14ac:dyDescent="0.25" r="1" customHeight="1" ht="18">
      <c r="A1" s="1" t="s">
        <v>0</v>
      </c>
      <c r="B1" s="2" t="s">
        <v>722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x14ac:dyDescent="0.25" r="2" customHeight="1" ht="15" customFormat="1" s="4">
      <c r="A2" s="9" t="s">
        <v>7</v>
      </c>
      <c r="B2" s="6" t="s">
        <v>723</v>
      </c>
      <c r="C2" s="6" t="s">
        <v>724</v>
      </c>
      <c r="D2" s="7" t="s">
        <v>28</v>
      </c>
      <c r="E2" s="8"/>
      <c r="F2" s="7" t="s">
        <v>10</v>
      </c>
      <c r="G2" s="8"/>
    </row>
    <row x14ac:dyDescent="0.25" r="3" customHeight="1" ht="15" customFormat="1" s="4">
      <c r="A3" s="5"/>
      <c r="B3" s="6" t="s">
        <v>725</v>
      </c>
      <c r="C3" s="6" t="s">
        <v>726</v>
      </c>
      <c r="D3" s="7" t="s">
        <v>10</v>
      </c>
      <c r="E3" s="8" t="s">
        <v>11</v>
      </c>
      <c r="F3" s="7"/>
      <c r="G3" s="8"/>
    </row>
    <row x14ac:dyDescent="0.25" r="4" customHeight="1" ht="15" customFormat="1" s="4">
      <c r="A4" s="5"/>
      <c r="B4" s="6" t="s">
        <v>727</v>
      </c>
      <c r="C4" s="6" t="s">
        <v>728</v>
      </c>
      <c r="D4" s="7" t="s">
        <v>28</v>
      </c>
      <c r="E4" s="8"/>
      <c r="F4" s="7" t="s">
        <v>10</v>
      </c>
      <c r="G4" s="8"/>
    </row>
    <row x14ac:dyDescent="0.25" r="5" customHeight="1" ht="18" customFormat="1" s="4">
      <c r="A5" s="9" t="s">
        <v>12</v>
      </c>
      <c r="B5" s="6" t="s">
        <v>729</v>
      </c>
      <c r="C5" s="6" t="s">
        <v>730</v>
      </c>
      <c r="D5" s="7" t="s">
        <v>28</v>
      </c>
      <c r="E5" s="8"/>
      <c r="F5" s="7" t="s">
        <v>10</v>
      </c>
      <c r="G5" s="8" t="s">
        <v>731</v>
      </c>
    </row>
    <row x14ac:dyDescent="0.25" r="6" customHeight="1" ht="18" customFormat="1" s="4">
      <c r="A6" s="5"/>
      <c r="B6" s="6" t="s">
        <v>732</v>
      </c>
      <c r="C6" s="6" t="s">
        <v>733</v>
      </c>
      <c r="D6" s="7" t="s">
        <v>10</v>
      </c>
      <c r="E6" s="8" t="s">
        <v>15</v>
      </c>
      <c r="F6" s="7"/>
      <c r="G6" s="8"/>
    </row>
    <row x14ac:dyDescent="0.25" r="7" customHeight="1" ht="18" customFormat="1" s="4">
      <c r="A7" s="5"/>
      <c r="B7" s="6" t="s">
        <v>734</v>
      </c>
      <c r="C7" s="6" t="s">
        <v>735</v>
      </c>
      <c r="D7" s="7" t="s">
        <v>10</v>
      </c>
      <c r="E7" s="8" t="s">
        <v>15</v>
      </c>
      <c r="F7" s="7"/>
      <c r="G7" s="8"/>
    </row>
    <row x14ac:dyDescent="0.25" r="8" customHeight="1" ht="18" customFormat="1" s="4">
      <c r="A8" s="5"/>
      <c r="B8" s="6" t="s">
        <v>736</v>
      </c>
      <c r="C8" s="6" t="s">
        <v>737</v>
      </c>
      <c r="D8" s="7" t="s">
        <v>28</v>
      </c>
      <c r="E8" s="8"/>
      <c r="F8" s="7" t="s">
        <v>10</v>
      </c>
      <c r="G8" s="8" t="s">
        <v>731</v>
      </c>
    </row>
    <row x14ac:dyDescent="0.25" r="9" customHeight="1" ht="18" customFormat="1" s="4">
      <c r="A9" s="5"/>
      <c r="B9" s="6" t="s">
        <v>738</v>
      </c>
      <c r="C9" s="6" t="s">
        <v>739</v>
      </c>
      <c r="D9" s="7" t="s">
        <v>28</v>
      </c>
      <c r="E9" s="8"/>
      <c r="F9" s="7" t="s">
        <v>10</v>
      </c>
      <c r="G9" s="8" t="s">
        <v>731</v>
      </c>
    </row>
    <row x14ac:dyDescent="0.25" r="10" customHeight="1" ht="15" customFormat="1" s="4">
      <c r="A10" s="9" t="s">
        <v>16</v>
      </c>
      <c r="B10" s="6" t="s">
        <v>740</v>
      </c>
      <c r="C10" s="6" t="s">
        <v>741</v>
      </c>
      <c r="D10" s="7" t="s">
        <v>28</v>
      </c>
      <c r="E10" s="8"/>
      <c r="F10" s="7" t="s">
        <v>10</v>
      </c>
      <c r="G10" s="8" t="s">
        <v>742</v>
      </c>
    </row>
    <row x14ac:dyDescent="0.25" r="11" customHeight="1" ht="15" customFormat="1" s="4">
      <c r="A11" s="5"/>
      <c r="B11" s="6" t="s">
        <v>743</v>
      </c>
      <c r="C11" s="6" t="s">
        <v>744</v>
      </c>
      <c r="D11" s="7" t="s">
        <v>28</v>
      </c>
      <c r="E11" s="8"/>
      <c r="F11" s="7" t="s">
        <v>10</v>
      </c>
      <c r="G11" s="8" t="s">
        <v>742</v>
      </c>
    </row>
    <row x14ac:dyDescent="0.25" r="12" customHeight="1" ht="15" customFormat="1" s="4">
      <c r="A12" s="5"/>
      <c r="B12" s="6" t="s">
        <v>745</v>
      </c>
      <c r="C12" s="6" t="s">
        <v>746</v>
      </c>
      <c r="D12" s="7" t="s">
        <v>28</v>
      </c>
      <c r="E12" s="8"/>
      <c r="F12" s="7" t="s">
        <v>10</v>
      </c>
      <c r="G12" s="8" t="s">
        <v>742</v>
      </c>
    </row>
    <row x14ac:dyDescent="0.25" r="13" customHeight="1" ht="15" customFormat="1" s="4">
      <c r="A13" s="5"/>
      <c r="B13" s="6" t="s">
        <v>747</v>
      </c>
      <c r="C13" s="6" t="s">
        <v>748</v>
      </c>
      <c r="D13" s="7" t="s">
        <v>28</v>
      </c>
      <c r="E13" s="8"/>
      <c r="F13" s="7" t="s">
        <v>10</v>
      </c>
      <c r="G13" s="8" t="s">
        <v>742</v>
      </c>
    </row>
    <row x14ac:dyDescent="0.25" r="14" customHeight="1" ht="15" customFormat="1" s="4">
      <c r="A14" s="5"/>
      <c r="B14" s="6" t="s">
        <v>749</v>
      </c>
      <c r="C14" s="6" t="s">
        <v>750</v>
      </c>
      <c r="D14" s="7" t="s">
        <v>28</v>
      </c>
      <c r="E14" s="8"/>
      <c r="F14" s="7" t="s">
        <v>10</v>
      </c>
      <c r="G14" s="8" t="s">
        <v>742</v>
      </c>
    </row>
    <row x14ac:dyDescent="0.25" r="15" customHeight="1" ht="18" customFormat="1" s="4">
      <c r="A15" s="9" t="s">
        <v>32</v>
      </c>
      <c r="B15" s="6" t="s">
        <v>751</v>
      </c>
      <c r="C15" s="6" t="s">
        <v>752</v>
      </c>
      <c r="D15" s="7" t="s">
        <v>10</v>
      </c>
      <c r="E15" s="8" t="s">
        <v>753</v>
      </c>
      <c r="F15" s="7"/>
      <c r="G15" s="8"/>
    </row>
    <row x14ac:dyDescent="0.25" r="16" customHeight="1" ht="18" customFormat="1" s="4">
      <c r="A16" s="5"/>
      <c r="B16" s="6" t="s">
        <v>754</v>
      </c>
      <c r="C16" s="6" t="s">
        <v>235</v>
      </c>
      <c r="D16" s="7" t="s">
        <v>28</v>
      </c>
      <c r="E16" s="8"/>
      <c r="F16" s="7" t="s">
        <v>28</v>
      </c>
      <c r="G16" s="8"/>
    </row>
    <row x14ac:dyDescent="0.25" r="17" customHeight="1" ht="18" customFormat="1" s="4">
      <c r="A17" s="9" t="s">
        <v>40</v>
      </c>
      <c r="B17" s="6" t="s">
        <v>755</v>
      </c>
      <c r="C17" s="6" t="s">
        <v>756</v>
      </c>
      <c r="D17" s="7" t="s">
        <v>28</v>
      </c>
      <c r="E17" s="8"/>
      <c r="F17" s="7" t="s">
        <v>28</v>
      </c>
      <c r="G17" s="8"/>
    </row>
    <row x14ac:dyDescent="0.25" r="18" customHeight="1" ht="14.449999999999998" customFormat="1" s="4">
      <c r="A18" s="5"/>
      <c r="B18" s="6" t="s">
        <v>757</v>
      </c>
      <c r="C18" s="6" t="s">
        <v>758</v>
      </c>
      <c r="D18" s="7" t="s">
        <v>10</v>
      </c>
      <c r="E18" s="8" t="s">
        <v>43</v>
      </c>
      <c r="F18" s="7"/>
      <c r="G18" s="8"/>
    </row>
    <row x14ac:dyDescent="0.25" r="19" customHeight="1" ht="14.449999999999998" customFormat="1" s="4">
      <c r="A19" s="5"/>
      <c r="B19" s="6" t="s">
        <v>759</v>
      </c>
      <c r="C19" s="6" t="s">
        <v>760</v>
      </c>
      <c r="D19" s="7" t="s">
        <v>10</v>
      </c>
      <c r="E19" s="8" t="s">
        <v>43</v>
      </c>
      <c r="F19" s="7"/>
      <c r="G19" s="8"/>
    </row>
    <row x14ac:dyDescent="0.25" r="20" customHeight="1" ht="18" customFormat="1" s="4">
      <c r="A20" s="5"/>
      <c r="B20" s="6" t="s">
        <v>761</v>
      </c>
      <c r="C20" s="6" t="s">
        <v>762</v>
      </c>
      <c r="D20" s="7" t="s">
        <v>10</v>
      </c>
      <c r="E20" s="8" t="s">
        <v>43</v>
      </c>
      <c r="F20" s="7"/>
      <c r="G20" s="8"/>
    </row>
    <row x14ac:dyDescent="0.25" r="21" customHeight="1" ht="18" customFormat="1" s="4">
      <c r="A21" s="5"/>
      <c r="B21" s="6" t="s">
        <v>763</v>
      </c>
      <c r="C21" s="6" t="s">
        <v>764</v>
      </c>
      <c r="D21" s="7" t="s">
        <v>10</v>
      </c>
      <c r="E21" s="8" t="s">
        <v>43</v>
      </c>
      <c r="F21" s="7"/>
      <c r="G21" s="8"/>
    </row>
    <row x14ac:dyDescent="0.25" r="22" customHeight="1" ht="15" customFormat="1" s="4">
      <c r="A22" s="5" t="s">
        <v>49</v>
      </c>
      <c r="B22" s="6" t="s">
        <v>765</v>
      </c>
      <c r="C22" s="6" t="s">
        <v>538</v>
      </c>
      <c r="D22" s="7" t="s">
        <v>10</v>
      </c>
      <c r="E22" s="8" t="s">
        <v>52</v>
      </c>
      <c r="F22" s="7"/>
      <c r="G22" s="8"/>
    </row>
    <row x14ac:dyDescent="0.25" r="23" customHeight="1" ht="18" customFormat="1" s="4">
      <c r="A23" s="9" t="s">
        <v>53</v>
      </c>
      <c r="B23" s="6" t="s">
        <v>766</v>
      </c>
      <c r="C23" s="6" t="s">
        <v>767</v>
      </c>
      <c r="D23" s="7" t="s">
        <v>28</v>
      </c>
      <c r="E23" s="8"/>
      <c r="F23" s="7" t="s">
        <v>28</v>
      </c>
      <c r="G23" s="8"/>
    </row>
    <row x14ac:dyDescent="0.25" r="24" customHeight="1" ht="18" customFormat="1" s="4">
      <c r="A24" s="5"/>
      <c r="B24" s="6" t="s">
        <v>768</v>
      </c>
      <c r="C24" s="6" t="s">
        <v>769</v>
      </c>
      <c r="D24" s="7" t="s">
        <v>28</v>
      </c>
      <c r="E24" s="8"/>
      <c r="F24" s="7" t="s">
        <v>10</v>
      </c>
      <c r="G24" s="8"/>
    </row>
    <row x14ac:dyDescent="0.25" r="25" customHeight="1" ht="18" customFormat="1" s="4">
      <c r="A25" s="5"/>
      <c r="B25" s="6" t="s">
        <v>770</v>
      </c>
      <c r="C25" s="6" t="s">
        <v>771</v>
      </c>
      <c r="D25" s="7" t="s">
        <v>10</v>
      </c>
      <c r="E25" s="8" t="s">
        <v>56</v>
      </c>
      <c r="F25" s="7" t="s">
        <v>28</v>
      </c>
      <c r="G25" s="8"/>
    </row>
    <row x14ac:dyDescent="0.25" r="26" customHeight="1" ht="15" customFormat="1" s="4">
      <c r="A26" s="9" t="s">
        <v>63</v>
      </c>
      <c r="B26" s="6" t="s">
        <v>772</v>
      </c>
      <c r="C26" s="6" t="s">
        <v>698</v>
      </c>
      <c r="D26" s="7" t="s">
        <v>10</v>
      </c>
      <c r="E26" s="8" t="s">
        <v>66</v>
      </c>
      <c r="F26" s="7"/>
      <c r="G26" s="8"/>
    </row>
    <row x14ac:dyDescent="0.25" r="27" customHeight="1" ht="18" customFormat="1" s="4">
      <c r="A27" s="5"/>
      <c r="B27" s="6" t="s">
        <v>773</v>
      </c>
      <c r="C27" s="6" t="s">
        <v>703</v>
      </c>
      <c r="D27" s="7" t="s">
        <v>28</v>
      </c>
      <c r="E27" s="8"/>
      <c r="F27" s="7" t="s">
        <v>10</v>
      </c>
      <c r="G27" s="8" t="s">
        <v>699</v>
      </c>
    </row>
    <row x14ac:dyDescent="0.25" r="28" customHeight="1" ht="18" customFormat="1" s="4">
      <c r="A28" s="5"/>
      <c r="B28" s="6" t="s">
        <v>774</v>
      </c>
      <c r="C28" s="6" t="s">
        <v>701</v>
      </c>
      <c r="D28" s="7" t="s">
        <v>28</v>
      </c>
      <c r="E28" s="8"/>
      <c r="F28" s="7" t="s">
        <v>10</v>
      </c>
      <c r="G28" s="8" t="s">
        <v>699</v>
      </c>
    </row>
    <row x14ac:dyDescent="0.25" r="29" customHeight="1" ht="18" customFormat="1" s="4">
      <c r="A29" s="9" t="s">
        <v>68</v>
      </c>
      <c r="B29" s="6" t="s">
        <v>775</v>
      </c>
      <c r="C29" s="6" t="s">
        <v>776</v>
      </c>
      <c r="D29" s="7" t="s">
        <v>10</v>
      </c>
      <c r="E29" s="8" t="s">
        <v>425</v>
      </c>
      <c r="F29" s="7"/>
      <c r="G29" s="8"/>
    </row>
    <row x14ac:dyDescent="0.25" r="30" customHeight="1" ht="18" customFormat="1" s="4">
      <c r="A30" s="5"/>
      <c r="B30" s="6" t="s">
        <v>777</v>
      </c>
      <c r="C30" s="6" t="s">
        <v>778</v>
      </c>
      <c r="D30" s="7" t="s">
        <v>10</v>
      </c>
      <c r="E30" s="8" t="s">
        <v>71</v>
      </c>
      <c r="F30" s="7"/>
      <c r="G30" s="8"/>
    </row>
    <row x14ac:dyDescent="0.25" r="31" customHeight="1" ht="18">
      <c r="A31" s="5"/>
      <c r="B31" s="18" t="s">
        <v>779</v>
      </c>
      <c r="C31" s="18" t="s">
        <v>780</v>
      </c>
      <c r="D31" s="23" t="s">
        <v>10</v>
      </c>
      <c r="E31" s="20" t="s">
        <v>71</v>
      </c>
      <c r="F31" s="23"/>
      <c r="G31" s="13"/>
    </row>
    <row x14ac:dyDescent="0.25" r="32" customHeight="1" ht="18">
      <c r="A32" s="5"/>
      <c r="B32" s="18" t="s">
        <v>781</v>
      </c>
      <c r="C32" s="18" t="s">
        <v>782</v>
      </c>
      <c r="D32" s="23" t="s">
        <v>10</v>
      </c>
      <c r="E32" s="20" t="s">
        <v>74</v>
      </c>
      <c r="F32" s="23"/>
      <c r="G32" s="13"/>
    </row>
    <row x14ac:dyDescent="0.25" r="33" customHeight="1" ht="18">
      <c r="A33" s="5"/>
      <c r="B33" s="18" t="s">
        <v>783</v>
      </c>
      <c r="C33" s="18" t="s">
        <v>784</v>
      </c>
      <c r="D33" s="23" t="s">
        <v>10</v>
      </c>
      <c r="E33" s="20" t="s">
        <v>71</v>
      </c>
      <c r="F33" s="23"/>
      <c r="G33" s="13"/>
    </row>
    <row x14ac:dyDescent="0.25" r="34" customHeight="1" ht="18" customFormat="1" s="4">
      <c r="A34" s="9" t="s">
        <v>80</v>
      </c>
      <c r="B34" s="6" t="s">
        <v>785</v>
      </c>
      <c r="C34" s="6" t="s">
        <v>786</v>
      </c>
      <c r="D34" s="7" t="s">
        <v>10</v>
      </c>
      <c r="E34" s="8" t="s">
        <v>204</v>
      </c>
      <c r="F34" s="7"/>
      <c r="G34" s="8"/>
    </row>
    <row x14ac:dyDescent="0.25" r="35" customHeight="1" ht="18" customFormat="1" s="4">
      <c r="A35" s="5"/>
      <c r="B35" s="6" t="s">
        <v>787</v>
      </c>
      <c r="C35" s="6" t="s">
        <v>788</v>
      </c>
      <c r="D35" s="7" t="s">
        <v>28</v>
      </c>
      <c r="E35" s="8"/>
      <c r="F35" s="7" t="s">
        <v>10</v>
      </c>
      <c r="G35" s="8" t="s">
        <v>79</v>
      </c>
    </row>
    <row x14ac:dyDescent="0.25" r="36" customHeight="1" ht="18" customFormat="1" s="4">
      <c r="A36" s="5"/>
      <c r="B36" s="6" t="s">
        <v>789</v>
      </c>
      <c r="C36" s="6" t="s">
        <v>790</v>
      </c>
      <c r="D36" s="7" t="s">
        <v>28</v>
      </c>
      <c r="E36" s="8"/>
      <c r="F36" s="7" t="s">
        <v>10</v>
      </c>
      <c r="G36" s="8" t="s">
        <v>79</v>
      </c>
    </row>
    <row x14ac:dyDescent="0.25" r="37" customHeight="1" ht="18">
      <c r="A37" s="10" t="s">
        <v>92</v>
      </c>
      <c r="B37" s="11"/>
      <c r="C37" s="11"/>
      <c r="D37" s="12">
        <f>COUNTIF(D2:D36,"No")</f>
      </c>
      <c r="E37" s="13"/>
      <c r="F37" s="12">
        <f>COUNTIF(F2:F36,"Yes")</f>
      </c>
      <c r="G37" s="13"/>
    </row>
  </sheetData>
  <mergeCells count="10">
    <mergeCell ref="A2:A4"/>
    <mergeCell ref="A5:A9"/>
    <mergeCell ref="A10:A14"/>
    <mergeCell ref="A15:A16"/>
    <mergeCell ref="A17:A21"/>
    <mergeCell ref="A23:A25"/>
    <mergeCell ref="A26:A28"/>
    <mergeCell ref="A29:A33"/>
    <mergeCell ref="A34:A36"/>
    <mergeCell ref="A37:C3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2"/>
  <sheetViews>
    <sheetView workbookViewId="0"/>
  </sheetViews>
  <sheetFormatPr defaultRowHeight="15" x14ac:dyDescent="0.25"/>
  <cols>
    <col min="1" max="1" style="14" width="60.71928571428572" customWidth="1" bestFit="1"/>
    <col min="2" max="2" style="15" width="13.005" customWidth="1" bestFit="1"/>
    <col min="3" max="3" style="15" width="60.71928571428572" customWidth="1" bestFit="1"/>
    <col min="4" max="4" style="16" width="14.719285714285713" customWidth="1" bestFit="1"/>
    <col min="5" max="5" style="17" width="30.719285714285714" customWidth="1" bestFit="1"/>
    <col min="6" max="6" style="16" width="14.719285714285713" customWidth="1" bestFit="1"/>
    <col min="7" max="7" style="17" width="60.71928571428572" customWidth="1" bestFit="1"/>
  </cols>
  <sheetData>
    <row x14ac:dyDescent="0.25" r="1" customHeight="1" ht="18">
      <c r="A1" s="1" t="s">
        <v>0</v>
      </c>
      <c r="B1" s="2" t="s">
        <v>636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x14ac:dyDescent="0.25" r="2" customHeight="1" ht="15" customFormat="1" s="4">
      <c r="A2" s="9" t="s">
        <v>7</v>
      </c>
      <c r="B2" s="6" t="s">
        <v>637</v>
      </c>
      <c r="C2" s="6" t="s">
        <v>638</v>
      </c>
      <c r="D2" s="7" t="s">
        <v>10</v>
      </c>
      <c r="E2" s="8" t="s">
        <v>11</v>
      </c>
      <c r="F2" s="7"/>
      <c r="G2" s="8"/>
    </row>
    <row x14ac:dyDescent="0.25" r="3" customHeight="1" ht="15" customFormat="1" s="4">
      <c r="A3" s="5"/>
      <c r="B3" s="6" t="s">
        <v>639</v>
      </c>
      <c r="C3" s="6" t="s">
        <v>640</v>
      </c>
      <c r="D3" s="7" t="s">
        <v>10</v>
      </c>
      <c r="E3" s="8" t="s">
        <v>11</v>
      </c>
      <c r="F3" s="7"/>
      <c r="G3" s="8"/>
    </row>
    <row x14ac:dyDescent="0.25" r="4" customHeight="1" ht="15" customFormat="1" s="4">
      <c r="A4" s="5"/>
      <c r="B4" s="6" t="s">
        <v>641</v>
      </c>
      <c r="C4" s="6" t="s">
        <v>642</v>
      </c>
      <c r="D4" s="7" t="s">
        <v>10</v>
      </c>
      <c r="E4" s="8" t="s">
        <v>11</v>
      </c>
      <c r="F4" s="7"/>
      <c r="G4" s="8"/>
    </row>
    <row x14ac:dyDescent="0.25" r="5" customHeight="1" ht="18" customFormat="1" s="4">
      <c r="A5" s="9" t="s">
        <v>12</v>
      </c>
      <c r="B5" s="6" t="s">
        <v>643</v>
      </c>
      <c r="C5" s="6" t="s">
        <v>644</v>
      </c>
      <c r="D5" s="7" t="s">
        <v>10</v>
      </c>
      <c r="E5" s="8" t="s">
        <v>15</v>
      </c>
      <c r="F5" s="7"/>
      <c r="G5" s="8"/>
    </row>
    <row x14ac:dyDescent="0.25" r="6" customHeight="1" ht="18" customFormat="1" s="4">
      <c r="A6" s="5"/>
      <c r="B6" s="6" t="s">
        <v>645</v>
      </c>
      <c r="C6" s="6" t="s">
        <v>646</v>
      </c>
      <c r="D6" s="7" t="s">
        <v>10</v>
      </c>
      <c r="E6" s="8" t="s">
        <v>15</v>
      </c>
      <c r="F6" s="7"/>
      <c r="G6" s="8"/>
    </row>
    <row x14ac:dyDescent="0.25" r="7" customHeight="1" ht="15" customFormat="1" s="4">
      <c r="A7" s="9" t="s">
        <v>16</v>
      </c>
      <c r="B7" s="6" t="s">
        <v>647</v>
      </c>
      <c r="C7" s="6" t="s">
        <v>648</v>
      </c>
      <c r="D7" s="7" t="s">
        <v>10</v>
      </c>
      <c r="E7" s="8" t="s">
        <v>649</v>
      </c>
      <c r="F7" s="7"/>
      <c r="G7" s="8"/>
    </row>
    <row x14ac:dyDescent="0.25" r="8" customHeight="1" ht="15" customFormat="1" s="4">
      <c r="A8" s="5"/>
      <c r="B8" s="6" t="s">
        <v>650</v>
      </c>
      <c r="C8" s="6" t="s">
        <v>651</v>
      </c>
      <c r="D8" s="7" t="s">
        <v>10</v>
      </c>
      <c r="E8" s="8" t="s">
        <v>19</v>
      </c>
      <c r="F8" s="7"/>
      <c r="G8" s="8"/>
    </row>
    <row x14ac:dyDescent="0.25" r="9" customHeight="1" ht="15" customFormat="1" s="4">
      <c r="A9" s="5"/>
      <c r="B9" s="6" t="s">
        <v>652</v>
      </c>
      <c r="C9" s="6" t="s">
        <v>653</v>
      </c>
      <c r="D9" s="7" t="s">
        <v>10</v>
      </c>
      <c r="E9" s="8" t="s">
        <v>19</v>
      </c>
      <c r="F9" s="7"/>
      <c r="G9" s="8"/>
    </row>
    <row x14ac:dyDescent="0.25" r="10" customHeight="1" ht="15" customFormat="1" s="4">
      <c r="A10" s="5"/>
      <c r="B10" s="6" t="s">
        <v>654</v>
      </c>
      <c r="C10" s="6" t="s">
        <v>655</v>
      </c>
      <c r="D10" s="7" t="s">
        <v>10</v>
      </c>
      <c r="E10" s="8" t="s">
        <v>19</v>
      </c>
      <c r="F10" s="7"/>
      <c r="G10" s="8"/>
    </row>
    <row x14ac:dyDescent="0.25" r="11" customHeight="1" ht="18" customFormat="1" s="4">
      <c r="A11" s="9" t="s">
        <v>32</v>
      </c>
      <c r="B11" s="6" t="s">
        <v>656</v>
      </c>
      <c r="C11" s="6" t="s">
        <v>657</v>
      </c>
      <c r="D11" s="7" t="s">
        <v>10</v>
      </c>
      <c r="E11" s="8" t="s">
        <v>35</v>
      </c>
      <c r="F11" s="7"/>
      <c r="G11" s="8"/>
    </row>
    <row x14ac:dyDescent="0.25" r="12" customHeight="1" ht="14.449999999999998" customFormat="1" s="4">
      <c r="A12" s="5"/>
      <c r="B12" s="6" t="s">
        <v>658</v>
      </c>
      <c r="C12" s="6" t="s">
        <v>659</v>
      </c>
      <c r="D12" s="7" t="s">
        <v>10</v>
      </c>
      <c r="E12" s="8" t="s">
        <v>589</v>
      </c>
      <c r="F12" s="7"/>
      <c r="G12" s="8"/>
    </row>
    <row x14ac:dyDescent="0.25" r="13" customHeight="1" ht="14.449999999999998" customFormat="1" s="4">
      <c r="A13" s="5"/>
      <c r="B13" s="6" t="s">
        <v>660</v>
      </c>
      <c r="C13" s="6" t="s">
        <v>661</v>
      </c>
      <c r="D13" s="7" t="s">
        <v>28</v>
      </c>
      <c r="E13" s="8"/>
      <c r="F13" s="7" t="s">
        <v>28</v>
      </c>
      <c r="G13" s="8"/>
    </row>
    <row x14ac:dyDescent="0.25" r="14" customHeight="1" ht="14.449999999999998" customFormat="1" s="4">
      <c r="A14" s="5"/>
      <c r="B14" s="6" t="s">
        <v>662</v>
      </c>
      <c r="C14" s="6" t="s">
        <v>655</v>
      </c>
      <c r="D14" s="7" t="s">
        <v>10</v>
      </c>
      <c r="E14" s="8" t="s">
        <v>663</v>
      </c>
      <c r="F14" s="7"/>
      <c r="G14" s="8"/>
    </row>
    <row x14ac:dyDescent="0.25" r="15" customHeight="1" ht="14.449999999999998" customFormat="1" s="4">
      <c r="A15" s="5"/>
      <c r="B15" s="6" t="s">
        <v>664</v>
      </c>
      <c r="C15" s="6" t="s">
        <v>665</v>
      </c>
      <c r="D15" s="7" t="s">
        <v>10</v>
      </c>
      <c r="E15" s="8" t="s">
        <v>666</v>
      </c>
      <c r="F15" s="7"/>
      <c r="G15" s="8"/>
    </row>
    <row x14ac:dyDescent="0.25" r="16" customHeight="1" ht="18" customFormat="1" s="4">
      <c r="A16" s="5"/>
      <c r="B16" s="6" t="s">
        <v>667</v>
      </c>
      <c r="C16" s="6" t="s">
        <v>668</v>
      </c>
      <c r="D16" s="7" t="s">
        <v>28</v>
      </c>
      <c r="E16" s="8"/>
      <c r="F16" s="7" t="s">
        <v>28</v>
      </c>
      <c r="G16" s="8"/>
    </row>
    <row x14ac:dyDescent="0.25" r="17" customHeight="1" ht="18" customFormat="1" s="4">
      <c r="A17" s="5"/>
      <c r="B17" s="6" t="s">
        <v>669</v>
      </c>
      <c r="C17" s="6" t="s">
        <v>670</v>
      </c>
      <c r="D17" s="7" t="s">
        <v>10</v>
      </c>
      <c r="E17" s="8" t="s">
        <v>663</v>
      </c>
      <c r="F17" s="7"/>
      <c r="G17" s="8"/>
    </row>
    <row x14ac:dyDescent="0.25" r="18" customHeight="1" ht="18" customFormat="1" s="4">
      <c r="A18" s="9" t="s">
        <v>40</v>
      </c>
      <c r="B18" s="6" t="s">
        <v>671</v>
      </c>
      <c r="C18" s="6" t="s">
        <v>672</v>
      </c>
      <c r="D18" s="7" t="s">
        <v>10</v>
      </c>
      <c r="E18" s="8" t="s">
        <v>43</v>
      </c>
      <c r="F18" s="7"/>
      <c r="G18" s="8"/>
    </row>
    <row x14ac:dyDescent="0.25" r="19" customHeight="1" ht="18" customFormat="1" s="4">
      <c r="A19" s="5"/>
      <c r="B19" s="6" t="s">
        <v>673</v>
      </c>
      <c r="C19" s="6" t="s">
        <v>674</v>
      </c>
      <c r="D19" s="7" t="s">
        <v>83</v>
      </c>
      <c r="E19" s="8" t="s">
        <v>46</v>
      </c>
      <c r="F19" s="7" t="s">
        <v>28</v>
      </c>
      <c r="G19" s="8"/>
    </row>
    <row x14ac:dyDescent="0.25" r="20" customHeight="1" ht="18" customFormat="1" s="4">
      <c r="A20" s="5"/>
      <c r="B20" s="6" t="s">
        <v>675</v>
      </c>
      <c r="C20" s="6" t="s">
        <v>676</v>
      </c>
      <c r="D20" s="7" t="s">
        <v>10</v>
      </c>
      <c r="E20" s="8" t="s">
        <v>43</v>
      </c>
      <c r="F20" s="7"/>
      <c r="G20" s="8"/>
    </row>
    <row x14ac:dyDescent="0.25" r="21" customHeight="1" ht="18" customFormat="1" s="4">
      <c r="A21" s="5"/>
      <c r="B21" s="6" t="s">
        <v>677</v>
      </c>
      <c r="C21" s="6" t="s">
        <v>678</v>
      </c>
      <c r="D21" s="7" t="s">
        <v>28</v>
      </c>
      <c r="E21" s="8"/>
      <c r="F21" s="7" t="s">
        <v>10</v>
      </c>
      <c r="G21" s="8" t="s">
        <v>679</v>
      </c>
    </row>
    <row x14ac:dyDescent="0.25" r="22" customHeight="1" ht="18" customFormat="1" s="4">
      <c r="A22" s="5"/>
      <c r="B22" s="6" t="s">
        <v>680</v>
      </c>
      <c r="C22" s="6" t="s">
        <v>681</v>
      </c>
      <c r="D22" s="7" t="s">
        <v>28</v>
      </c>
      <c r="E22" s="8"/>
      <c r="F22" s="7" t="s">
        <v>10</v>
      </c>
      <c r="G22" s="8" t="s">
        <v>682</v>
      </c>
    </row>
    <row x14ac:dyDescent="0.25" r="23" customHeight="1" ht="14.449999999999998" customFormat="1" s="4">
      <c r="A23" s="9" t="s">
        <v>49</v>
      </c>
      <c r="B23" s="6" t="s">
        <v>683</v>
      </c>
      <c r="C23" s="6" t="s">
        <v>684</v>
      </c>
      <c r="D23" s="7" t="s">
        <v>10</v>
      </c>
      <c r="E23" s="8" t="s">
        <v>52</v>
      </c>
      <c r="F23" s="7"/>
      <c r="G23" s="8"/>
    </row>
    <row x14ac:dyDescent="0.25" r="24" customHeight="1" ht="14.449999999999998" customFormat="1" s="4">
      <c r="A24" s="5"/>
      <c r="B24" s="6" t="s">
        <v>685</v>
      </c>
      <c r="C24" s="6" t="s">
        <v>686</v>
      </c>
      <c r="D24" s="7" t="s">
        <v>10</v>
      </c>
      <c r="E24" s="8" t="s">
        <v>52</v>
      </c>
      <c r="F24" s="7"/>
      <c r="G24" s="8"/>
    </row>
    <row x14ac:dyDescent="0.25" r="25" customHeight="1" ht="18" customFormat="1" s="4">
      <c r="A25" s="5"/>
      <c r="B25" s="6" t="s">
        <v>687</v>
      </c>
      <c r="C25" s="6" t="s">
        <v>688</v>
      </c>
      <c r="D25" s="7" t="s">
        <v>10</v>
      </c>
      <c r="E25" s="8" t="s">
        <v>52</v>
      </c>
      <c r="F25" s="7"/>
      <c r="G25" s="8"/>
    </row>
    <row x14ac:dyDescent="0.25" r="26" customHeight="1" ht="18" customFormat="1" s="4">
      <c r="A26" s="9" t="s">
        <v>53</v>
      </c>
      <c r="B26" s="6" t="s">
        <v>689</v>
      </c>
      <c r="C26" s="6" t="s">
        <v>690</v>
      </c>
      <c r="D26" s="7" t="s">
        <v>28</v>
      </c>
      <c r="E26" s="8"/>
      <c r="F26" s="7" t="s">
        <v>28</v>
      </c>
      <c r="G26" s="8"/>
    </row>
    <row x14ac:dyDescent="0.25" r="27" customHeight="1" ht="18" customFormat="1" s="4">
      <c r="A27" s="5"/>
      <c r="B27" s="6" t="s">
        <v>691</v>
      </c>
      <c r="C27" s="6" t="s">
        <v>692</v>
      </c>
      <c r="D27" s="7" t="s">
        <v>28</v>
      </c>
      <c r="E27" s="8"/>
      <c r="F27" s="7" t="s">
        <v>28</v>
      </c>
      <c r="G27" s="8"/>
    </row>
    <row x14ac:dyDescent="0.25" r="28" customHeight="1" ht="18" customFormat="1" s="4">
      <c r="A28" s="5"/>
      <c r="B28" s="6" t="s">
        <v>693</v>
      </c>
      <c r="C28" s="6" t="s">
        <v>694</v>
      </c>
      <c r="D28" s="7" t="s">
        <v>28</v>
      </c>
      <c r="E28" s="8"/>
      <c r="F28" s="7" t="s">
        <v>10</v>
      </c>
      <c r="G28" s="8" t="s">
        <v>79</v>
      </c>
    </row>
    <row x14ac:dyDescent="0.25" r="29" customHeight="1" ht="15" customFormat="1" s="4">
      <c r="A29" s="9" t="s">
        <v>63</v>
      </c>
      <c r="B29" s="6" t="s">
        <v>695</v>
      </c>
      <c r="C29" s="6" t="s">
        <v>696</v>
      </c>
      <c r="D29" s="7" t="s">
        <v>10</v>
      </c>
      <c r="E29" s="8" t="s">
        <v>66</v>
      </c>
      <c r="F29" s="7"/>
      <c r="G29" s="8"/>
    </row>
    <row x14ac:dyDescent="0.25" r="30" customHeight="1" ht="18" customFormat="1" s="4">
      <c r="A30" s="5"/>
      <c r="B30" s="6" t="s">
        <v>697</v>
      </c>
      <c r="C30" s="6" t="s">
        <v>698</v>
      </c>
      <c r="D30" s="7" t="s">
        <v>28</v>
      </c>
      <c r="E30" s="8"/>
      <c r="F30" s="7" t="s">
        <v>10</v>
      </c>
      <c r="G30" s="8" t="s">
        <v>699</v>
      </c>
    </row>
    <row x14ac:dyDescent="0.25" r="31" customHeight="1" ht="18" customFormat="1" s="4">
      <c r="A31" s="5"/>
      <c r="B31" s="6" t="s">
        <v>700</v>
      </c>
      <c r="C31" s="6" t="s">
        <v>701</v>
      </c>
      <c r="D31" s="7" t="s">
        <v>28</v>
      </c>
      <c r="E31" s="8"/>
      <c r="F31" s="7" t="s">
        <v>10</v>
      </c>
      <c r="G31" s="8" t="s">
        <v>699</v>
      </c>
    </row>
    <row x14ac:dyDescent="0.25" r="32" customHeight="1" ht="18" customFormat="1" s="4">
      <c r="A32" s="5"/>
      <c r="B32" s="6" t="s">
        <v>702</v>
      </c>
      <c r="C32" s="6" t="s">
        <v>703</v>
      </c>
      <c r="D32" s="7" t="s">
        <v>28</v>
      </c>
      <c r="E32" s="8"/>
      <c r="F32" s="7" t="s">
        <v>10</v>
      </c>
      <c r="G32" s="8" t="s">
        <v>699</v>
      </c>
    </row>
    <row x14ac:dyDescent="0.25" r="33" customHeight="1" ht="18" customFormat="1" s="4">
      <c r="A33" s="9" t="s">
        <v>68</v>
      </c>
      <c r="B33" s="6" t="s">
        <v>704</v>
      </c>
      <c r="C33" s="6" t="s">
        <v>705</v>
      </c>
      <c r="D33" s="7" t="s">
        <v>10</v>
      </c>
      <c r="E33" s="8" t="s">
        <v>71</v>
      </c>
      <c r="F33" s="7"/>
      <c r="G33" s="8"/>
    </row>
    <row x14ac:dyDescent="0.25" r="34" customHeight="1" ht="18" customFormat="1" s="4">
      <c r="A34" s="5"/>
      <c r="B34" s="6" t="s">
        <v>706</v>
      </c>
      <c r="C34" s="6" t="s">
        <v>707</v>
      </c>
      <c r="D34" s="7" t="s">
        <v>10</v>
      </c>
      <c r="E34" s="8" t="s">
        <v>74</v>
      </c>
      <c r="F34" s="7"/>
      <c r="G34" s="8"/>
    </row>
    <row x14ac:dyDescent="0.25" r="35" customHeight="1" ht="18">
      <c r="A35" s="5"/>
      <c r="B35" s="18" t="s">
        <v>708</v>
      </c>
      <c r="C35" s="18" t="s">
        <v>709</v>
      </c>
      <c r="D35" s="23" t="s">
        <v>10</v>
      </c>
      <c r="E35" s="20" t="s">
        <v>71</v>
      </c>
      <c r="F35" s="23"/>
      <c r="G35" s="13"/>
    </row>
    <row x14ac:dyDescent="0.25" r="36" customHeight="1" ht="18">
      <c r="A36" s="5"/>
      <c r="B36" s="18" t="s">
        <v>710</v>
      </c>
      <c r="C36" s="18" t="s">
        <v>711</v>
      </c>
      <c r="D36" s="23" t="s">
        <v>10</v>
      </c>
      <c r="E36" s="20" t="s">
        <v>71</v>
      </c>
      <c r="F36" s="23"/>
      <c r="G36" s="13"/>
    </row>
    <row x14ac:dyDescent="0.25" r="37" customHeight="1" ht="18" customFormat="1" s="4">
      <c r="A37" s="5"/>
      <c r="B37" s="6" t="s">
        <v>712</v>
      </c>
      <c r="C37" s="6" t="s">
        <v>713</v>
      </c>
      <c r="D37" s="7" t="s">
        <v>28</v>
      </c>
      <c r="E37" s="8"/>
      <c r="F37" s="7" t="s">
        <v>28</v>
      </c>
      <c r="G37" s="8"/>
    </row>
    <row x14ac:dyDescent="0.25" r="38" customHeight="1" ht="14.449999999999998" customFormat="1" s="4">
      <c r="A38" s="9" t="s">
        <v>80</v>
      </c>
      <c r="B38" s="6" t="s">
        <v>714</v>
      </c>
      <c r="C38" s="6" t="s">
        <v>715</v>
      </c>
      <c r="D38" s="7" t="s">
        <v>10</v>
      </c>
      <c r="E38" s="8" t="s">
        <v>204</v>
      </c>
      <c r="F38" s="7"/>
      <c r="G38" s="8"/>
    </row>
    <row x14ac:dyDescent="0.25" r="39" customHeight="1" ht="14.449999999999998" customFormat="1" s="4">
      <c r="A39" s="5"/>
      <c r="B39" s="6" t="s">
        <v>716</v>
      </c>
      <c r="C39" s="6" t="s">
        <v>717</v>
      </c>
      <c r="D39" s="7" t="s">
        <v>10</v>
      </c>
      <c r="E39" s="8" t="s">
        <v>84</v>
      </c>
      <c r="F39" s="7"/>
      <c r="G39" s="8"/>
    </row>
    <row x14ac:dyDescent="0.25" r="40" customHeight="1" ht="18" customFormat="1" s="4">
      <c r="A40" s="5"/>
      <c r="B40" s="6" t="s">
        <v>718</v>
      </c>
      <c r="C40" s="6" t="s">
        <v>719</v>
      </c>
      <c r="D40" s="7" t="s">
        <v>28</v>
      </c>
      <c r="E40" s="8"/>
      <c r="F40" s="7" t="s">
        <v>28</v>
      </c>
      <c r="G40" s="8"/>
    </row>
    <row x14ac:dyDescent="0.25" r="41" customHeight="1" ht="18" customFormat="1" s="4">
      <c r="A41" s="5"/>
      <c r="B41" s="6" t="s">
        <v>720</v>
      </c>
      <c r="C41" s="6" t="s">
        <v>721</v>
      </c>
      <c r="D41" s="7" t="s">
        <v>10</v>
      </c>
      <c r="E41" s="8" t="s">
        <v>204</v>
      </c>
      <c r="F41" s="7"/>
      <c r="G41" s="8"/>
    </row>
    <row x14ac:dyDescent="0.25" r="42" customHeight="1" ht="18">
      <c r="A42" s="10" t="s">
        <v>92</v>
      </c>
      <c r="B42" s="11"/>
      <c r="C42" s="11"/>
      <c r="D42" s="12">
        <f>COUNTIF(D2:D40,"No")</f>
      </c>
      <c r="E42" s="13"/>
      <c r="F42" s="12">
        <f>COUNTIF(F2:F40,"Yes")</f>
      </c>
      <c r="G42" s="13"/>
    </row>
  </sheetData>
  <mergeCells count="11">
    <mergeCell ref="A2:A4"/>
    <mergeCell ref="A5:A6"/>
    <mergeCell ref="A7:A10"/>
    <mergeCell ref="A11:A17"/>
    <mergeCell ref="A18:A22"/>
    <mergeCell ref="A23:A25"/>
    <mergeCell ref="A26:A28"/>
    <mergeCell ref="A29:A32"/>
    <mergeCell ref="A33:A37"/>
    <mergeCell ref="A38:A41"/>
    <mergeCell ref="A42:C4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3"/>
  <sheetViews>
    <sheetView workbookViewId="0"/>
  </sheetViews>
  <sheetFormatPr defaultRowHeight="15" x14ac:dyDescent="0.25"/>
  <cols>
    <col min="1" max="1" style="14" width="60.71928571428572" customWidth="1" bestFit="1"/>
    <col min="2" max="2" style="15" width="13.005" customWidth="1" bestFit="1"/>
    <col min="3" max="3" style="15" width="60.71928571428572" customWidth="1" bestFit="1"/>
    <col min="4" max="4" style="26" width="14.719285714285713" customWidth="1" bestFit="1"/>
    <col min="5" max="5" style="17" width="30.719285714285714" customWidth="1" bestFit="1"/>
    <col min="6" max="6" style="26" width="14.719285714285713" customWidth="1" bestFit="1"/>
    <col min="7" max="7" style="17" width="60.71928571428572" customWidth="1" bestFit="1"/>
  </cols>
  <sheetData>
    <row x14ac:dyDescent="0.25" r="1" customHeight="1" ht="18">
      <c r="A1" s="1" t="s">
        <v>0</v>
      </c>
      <c r="B1" s="2" t="s">
        <v>552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x14ac:dyDescent="0.25" r="2" customHeight="1" ht="15" customFormat="1" s="4">
      <c r="A2" s="9" t="s">
        <v>7</v>
      </c>
      <c r="B2" s="6" t="s">
        <v>553</v>
      </c>
      <c r="C2" s="6" t="s">
        <v>554</v>
      </c>
      <c r="D2" s="24" t="s">
        <v>10</v>
      </c>
      <c r="E2" s="8" t="s">
        <v>11</v>
      </c>
      <c r="F2" s="24"/>
      <c r="G2" s="8"/>
    </row>
    <row x14ac:dyDescent="0.25" r="3" customHeight="1" ht="15" customFormat="1" s="4">
      <c r="A3" s="5"/>
      <c r="B3" s="6" t="s">
        <v>555</v>
      </c>
      <c r="C3" s="6" t="s">
        <v>556</v>
      </c>
      <c r="D3" s="24" t="s">
        <v>10</v>
      </c>
      <c r="E3" s="8" t="s">
        <v>11</v>
      </c>
      <c r="F3" s="24"/>
      <c r="G3" s="8"/>
    </row>
    <row x14ac:dyDescent="0.25" r="4" customHeight="1" ht="15" customFormat="1" s="4">
      <c r="A4" s="5" t="s">
        <v>12</v>
      </c>
      <c r="B4" s="6" t="s">
        <v>557</v>
      </c>
      <c r="C4" s="6" t="s">
        <v>512</v>
      </c>
      <c r="D4" s="24" t="s">
        <v>10</v>
      </c>
      <c r="E4" s="8" t="s">
        <v>15</v>
      </c>
      <c r="F4" s="24"/>
      <c r="G4" s="8"/>
    </row>
    <row x14ac:dyDescent="0.25" r="5" customHeight="1" ht="18" customFormat="1" s="4">
      <c r="A5" s="9" t="s">
        <v>16</v>
      </c>
      <c r="B5" s="6" t="s">
        <v>558</v>
      </c>
      <c r="C5" s="6" t="s">
        <v>559</v>
      </c>
      <c r="D5" s="24" t="s">
        <v>10</v>
      </c>
      <c r="E5" s="8" t="s">
        <v>560</v>
      </c>
      <c r="F5" s="24"/>
      <c r="G5" s="8"/>
    </row>
    <row x14ac:dyDescent="0.25" r="6" customHeight="1" ht="18" customFormat="1" s="4">
      <c r="A6" s="5"/>
      <c r="B6" s="6" t="s">
        <v>561</v>
      </c>
      <c r="C6" s="6" t="s">
        <v>562</v>
      </c>
      <c r="D6" s="24" t="s">
        <v>28</v>
      </c>
      <c r="E6" s="8"/>
      <c r="F6" s="24" t="s">
        <v>10</v>
      </c>
      <c r="G6" s="8" t="s">
        <v>525</v>
      </c>
    </row>
    <row x14ac:dyDescent="0.25" r="7" customHeight="1" ht="15" customFormat="1" s="4">
      <c r="A7" s="5"/>
      <c r="B7" s="6" t="s">
        <v>563</v>
      </c>
      <c r="C7" s="6" t="s">
        <v>564</v>
      </c>
      <c r="D7" s="24" t="s">
        <v>10</v>
      </c>
      <c r="E7" s="8" t="s">
        <v>19</v>
      </c>
      <c r="F7" s="24"/>
      <c r="G7" s="8"/>
    </row>
    <row x14ac:dyDescent="0.25" r="8" customHeight="1" ht="15" customFormat="1" s="4">
      <c r="A8" s="5"/>
      <c r="B8" s="6" t="s">
        <v>565</v>
      </c>
      <c r="C8" s="6" t="s">
        <v>566</v>
      </c>
      <c r="D8" s="24" t="s">
        <v>10</v>
      </c>
      <c r="E8" s="8" t="s">
        <v>19</v>
      </c>
      <c r="F8" s="24"/>
      <c r="G8" s="8"/>
    </row>
    <row x14ac:dyDescent="0.25" r="9" customHeight="1" ht="15" customFormat="1" s="4">
      <c r="A9" s="5"/>
      <c r="B9" s="6" t="s">
        <v>567</v>
      </c>
      <c r="C9" s="6" t="s">
        <v>568</v>
      </c>
      <c r="D9" s="24" t="s">
        <v>10</v>
      </c>
      <c r="E9" s="8" t="s">
        <v>19</v>
      </c>
      <c r="F9" s="24"/>
      <c r="G9" s="8"/>
    </row>
    <row x14ac:dyDescent="0.25" r="10" customHeight="1" ht="15" customFormat="1" s="4">
      <c r="A10" s="5"/>
      <c r="B10" s="6" t="s">
        <v>569</v>
      </c>
      <c r="C10" s="6" t="s">
        <v>570</v>
      </c>
      <c r="D10" s="24" t="s">
        <v>28</v>
      </c>
      <c r="E10" s="8"/>
      <c r="F10" s="24" t="s">
        <v>28</v>
      </c>
      <c r="G10" s="8"/>
    </row>
    <row x14ac:dyDescent="0.25" r="11" customHeight="1" ht="15" customFormat="1" s="4">
      <c r="A11" s="5"/>
      <c r="B11" s="6" t="s">
        <v>571</v>
      </c>
      <c r="C11" s="6" t="s">
        <v>572</v>
      </c>
      <c r="D11" s="24" t="s">
        <v>28</v>
      </c>
      <c r="E11" s="8"/>
      <c r="F11" s="24" t="s">
        <v>10</v>
      </c>
      <c r="G11" s="8" t="s">
        <v>525</v>
      </c>
    </row>
    <row x14ac:dyDescent="0.25" r="12" customHeight="1" ht="15" customFormat="1" s="4">
      <c r="A12" s="5"/>
      <c r="B12" s="6" t="s">
        <v>573</v>
      </c>
      <c r="C12" s="6" t="s">
        <v>574</v>
      </c>
      <c r="D12" s="24" t="s">
        <v>28</v>
      </c>
      <c r="E12" s="8"/>
      <c r="F12" s="24" t="s">
        <v>10</v>
      </c>
      <c r="G12" s="8" t="s">
        <v>29</v>
      </c>
    </row>
    <row x14ac:dyDescent="0.25" r="13" customHeight="1" ht="15" customFormat="1" s="4">
      <c r="A13" s="5"/>
      <c r="B13" s="6" t="s">
        <v>575</v>
      </c>
      <c r="C13" s="6" t="s">
        <v>576</v>
      </c>
      <c r="D13" s="24" t="s">
        <v>28</v>
      </c>
      <c r="E13" s="8"/>
      <c r="F13" s="24" t="s">
        <v>10</v>
      </c>
      <c r="G13" s="8" t="s">
        <v>29</v>
      </c>
    </row>
    <row x14ac:dyDescent="0.25" r="14" customHeight="1" ht="15" customFormat="1" s="4">
      <c r="A14" s="9" t="s">
        <v>32</v>
      </c>
      <c r="B14" s="6" t="s">
        <v>577</v>
      </c>
      <c r="C14" s="6" t="s">
        <v>578</v>
      </c>
      <c r="D14" s="24" t="s">
        <v>10</v>
      </c>
      <c r="E14" s="8" t="s">
        <v>35</v>
      </c>
      <c r="F14" s="24"/>
      <c r="G14" s="8"/>
    </row>
    <row x14ac:dyDescent="0.25" r="15" customHeight="1" ht="15" customFormat="1" s="4">
      <c r="A15" s="5"/>
      <c r="B15" s="6" t="s">
        <v>579</v>
      </c>
      <c r="C15" s="6" t="s">
        <v>580</v>
      </c>
      <c r="D15" s="24" t="s">
        <v>28</v>
      </c>
      <c r="E15" s="8"/>
      <c r="F15" s="24" t="s">
        <v>10</v>
      </c>
      <c r="G15" s="8" t="s">
        <v>29</v>
      </c>
    </row>
    <row x14ac:dyDescent="0.25" r="16" customHeight="1" ht="15" customFormat="1" s="4">
      <c r="A16" s="5"/>
      <c r="B16" s="6" t="s">
        <v>581</v>
      </c>
      <c r="C16" s="6" t="s">
        <v>582</v>
      </c>
      <c r="D16" s="24" t="s">
        <v>10</v>
      </c>
      <c r="E16" s="8" t="s">
        <v>583</v>
      </c>
      <c r="F16" s="24"/>
      <c r="G16" s="8"/>
    </row>
    <row x14ac:dyDescent="0.25" r="17" customHeight="1" ht="18" customFormat="1" s="4">
      <c r="A17" s="5"/>
      <c r="B17" s="6" t="s">
        <v>584</v>
      </c>
      <c r="C17" s="6" t="s">
        <v>585</v>
      </c>
      <c r="D17" s="24" t="s">
        <v>10</v>
      </c>
      <c r="E17" s="8" t="s">
        <v>586</v>
      </c>
      <c r="F17" s="24"/>
      <c r="G17" s="8"/>
    </row>
    <row x14ac:dyDescent="0.25" r="18" customHeight="1" ht="18" customFormat="1" s="4">
      <c r="A18" s="5"/>
      <c r="B18" s="6" t="s">
        <v>587</v>
      </c>
      <c r="C18" s="6" t="s">
        <v>588</v>
      </c>
      <c r="D18" s="24" t="s">
        <v>10</v>
      </c>
      <c r="E18" s="8" t="s">
        <v>589</v>
      </c>
      <c r="F18" s="24"/>
      <c r="G18" s="8"/>
    </row>
    <row x14ac:dyDescent="0.25" r="19" customHeight="1" ht="18" customFormat="1" s="4">
      <c r="A19" s="5"/>
      <c r="B19" s="6" t="s">
        <v>590</v>
      </c>
      <c r="C19" s="6" t="s">
        <v>591</v>
      </c>
      <c r="D19" s="24" t="s">
        <v>28</v>
      </c>
      <c r="E19" s="8"/>
      <c r="F19" s="24" t="s">
        <v>28</v>
      </c>
      <c r="G19" s="8"/>
    </row>
    <row x14ac:dyDescent="0.25" r="20" customHeight="1" ht="18" customFormat="1" s="4">
      <c r="A20" s="5"/>
      <c r="B20" s="6" t="s">
        <v>592</v>
      </c>
      <c r="C20" s="6" t="s">
        <v>593</v>
      </c>
      <c r="D20" s="24" t="s">
        <v>28</v>
      </c>
      <c r="E20" s="8"/>
      <c r="F20" s="24" t="s">
        <v>10</v>
      </c>
      <c r="G20" s="8" t="s">
        <v>594</v>
      </c>
    </row>
    <row x14ac:dyDescent="0.25" r="21" customHeight="1" ht="18" customFormat="1" s="4">
      <c r="A21" s="5"/>
      <c r="B21" s="6" t="s">
        <v>595</v>
      </c>
      <c r="C21" s="6" t="s">
        <v>596</v>
      </c>
      <c r="D21" s="24" t="s">
        <v>28</v>
      </c>
      <c r="E21" s="8"/>
      <c r="F21" s="24" t="s">
        <v>28</v>
      </c>
      <c r="G21" s="8"/>
    </row>
    <row x14ac:dyDescent="0.25" r="22" customHeight="1" ht="18" customFormat="1" s="4">
      <c r="A22" s="5"/>
      <c r="B22" s="6" t="s">
        <v>597</v>
      </c>
      <c r="C22" s="6" t="s">
        <v>598</v>
      </c>
      <c r="D22" s="24" t="s">
        <v>28</v>
      </c>
      <c r="E22" s="8"/>
      <c r="F22" s="24" t="s">
        <v>28</v>
      </c>
      <c r="G22" s="8"/>
    </row>
    <row x14ac:dyDescent="0.25" r="23" customHeight="1" ht="18" customFormat="1" s="4">
      <c r="A23" s="5"/>
      <c r="B23" s="6" t="s">
        <v>599</v>
      </c>
      <c r="C23" s="6" t="s">
        <v>600</v>
      </c>
      <c r="D23" s="24" t="s">
        <v>10</v>
      </c>
      <c r="E23" s="8" t="s">
        <v>239</v>
      </c>
      <c r="F23" s="24"/>
      <c r="G23" s="8"/>
    </row>
    <row x14ac:dyDescent="0.25" r="24" customHeight="1" ht="18" customFormat="1" s="4">
      <c r="A24" s="5"/>
      <c r="B24" s="6" t="s">
        <v>601</v>
      </c>
      <c r="C24" s="6" t="s">
        <v>602</v>
      </c>
      <c r="D24" s="24" t="s">
        <v>28</v>
      </c>
      <c r="E24" s="8"/>
      <c r="F24" s="24" t="s">
        <v>10</v>
      </c>
      <c r="G24" s="8"/>
    </row>
    <row x14ac:dyDescent="0.25" r="25" customHeight="1" ht="18" customFormat="1" s="4">
      <c r="A25" s="5"/>
      <c r="B25" s="6" t="s">
        <v>603</v>
      </c>
      <c r="C25" s="6" t="s">
        <v>604</v>
      </c>
      <c r="D25" s="24" t="s">
        <v>83</v>
      </c>
      <c r="E25" s="8" t="s">
        <v>236</v>
      </c>
      <c r="F25" s="24"/>
      <c r="G25" s="8" t="s">
        <v>605</v>
      </c>
    </row>
    <row x14ac:dyDescent="0.25" r="26" customHeight="1" ht="18" customFormat="1" s="4">
      <c r="A26" s="5" t="s">
        <v>40</v>
      </c>
      <c r="B26" s="6" t="s">
        <v>606</v>
      </c>
      <c r="C26" s="6" t="s">
        <v>607</v>
      </c>
      <c r="D26" s="24" t="s">
        <v>10</v>
      </c>
      <c r="E26" s="8" t="s">
        <v>536</v>
      </c>
      <c r="F26" s="24"/>
      <c r="G26" s="8"/>
    </row>
    <row x14ac:dyDescent="0.25" r="27" customHeight="1" ht="18" customFormat="1" s="4">
      <c r="A27" s="5" t="s">
        <v>49</v>
      </c>
      <c r="B27" s="6" t="s">
        <v>608</v>
      </c>
      <c r="C27" s="6" t="s">
        <v>609</v>
      </c>
      <c r="D27" s="24" t="s">
        <v>10</v>
      </c>
      <c r="E27" s="8" t="s">
        <v>52</v>
      </c>
      <c r="F27" s="24"/>
      <c r="G27" s="8" t="s">
        <v>539</v>
      </c>
    </row>
    <row x14ac:dyDescent="0.25" r="28" customHeight="1" ht="18" customFormat="1" s="4">
      <c r="A28" s="5" t="s">
        <v>53</v>
      </c>
      <c r="B28" s="6" t="s">
        <v>610</v>
      </c>
      <c r="C28" s="6" t="s">
        <v>611</v>
      </c>
      <c r="D28" s="24" t="s">
        <v>10</v>
      </c>
      <c r="E28" s="8" t="s">
        <v>612</v>
      </c>
      <c r="F28" s="24"/>
      <c r="G28" s="8"/>
    </row>
    <row x14ac:dyDescent="0.25" r="29" customHeight="1" ht="15" customFormat="1" s="4">
      <c r="A29" s="5" t="s">
        <v>63</v>
      </c>
      <c r="B29" s="6" t="s">
        <v>613</v>
      </c>
      <c r="C29" s="6" t="s">
        <v>614</v>
      </c>
      <c r="D29" s="24" t="s">
        <v>10</v>
      </c>
      <c r="E29" s="8" t="s">
        <v>66</v>
      </c>
      <c r="F29" s="24"/>
      <c r="G29" s="8"/>
    </row>
    <row x14ac:dyDescent="0.25" r="30" customHeight="1" ht="15" customFormat="1" s="4">
      <c r="A30" s="9" t="s">
        <v>68</v>
      </c>
      <c r="B30" s="6" t="s">
        <v>615</v>
      </c>
      <c r="C30" s="6" t="s">
        <v>616</v>
      </c>
      <c r="D30" s="24" t="s">
        <v>10</v>
      </c>
      <c r="E30" s="8" t="s">
        <v>71</v>
      </c>
      <c r="F30" s="24"/>
      <c r="G30" s="8"/>
    </row>
    <row x14ac:dyDescent="0.25" r="31" customHeight="1" ht="18" customFormat="1" s="4">
      <c r="A31" s="5"/>
      <c r="B31" s="6" t="s">
        <v>617</v>
      </c>
      <c r="C31" s="6" t="s">
        <v>618</v>
      </c>
      <c r="D31" s="24" t="s">
        <v>10</v>
      </c>
      <c r="E31" s="8" t="s">
        <v>74</v>
      </c>
      <c r="F31" s="24"/>
      <c r="G31" s="8"/>
    </row>
    <row x14ac:dyDescent="0.25" r="32" customHeight="1" ht="15" customFormat="1" s="4">
      <c r="A32" s="5"/>
      <c r="B32" s="6" t="s">
        <v>619</v>
      </c>
      <c r="C32" s="6" t="s">
        <v>620</v>
      </c>
      <c r="D32" s="24" t="s">
        <v>10</v>
      </c>
      <c r="E32" s="8" t="s">
        <v>425</v>
      </c>
      <c r="F32" s="24"/>
      <c r="G32" s="8"/>
    </row>
    <row x14ac:dyDescent="0.25" r="33" customHeight="1" ht="18" customFormat="1" s="4">
      <c r="A33" s="5"/>
      <c r="B33" s="6" t="s">
        <v>621</v>
      </c>
      <c r="C33" s="6" t="s">
        <v>622</v>
      </c>
      <c r="D33" s="24" t="s">
        <v>28</v>
      </c>
      <c r="E33" s="8"/>
      <c r="F33" s="24" t="s">
        <v>10</v>
      </c>
      <c r="G33" s="8" t="s">
        <v>29</v>
      </c>
    </row>
    <row x14ac:dyDescent="0.25" r="34" customHeight="1" ht="18" customFormat="1" s="4">
      <c r="A34" s="9" t="s">
        <v>80</v>
      </c>
      <c r="B34" s="6" t="s">
        <v>623</v>
      </c>
      <c r="C34" s="6" t="s">
        <v>498</v>
      </c>
      <c r="D34" s="24" t="s">
        <v>10</v>
      </c>
      <c r="E34" s="8" t="s">
        <v>84</v>
      </c>
      <c r="F34" s="24"/>
      <c r="G34" s="8"/>
    </row>
    <row x14ac:dyDescent="0.25" r="35" customHeight="1" ht="18" customFormat="1" s="4">
      <c r="A35" s="5"/>
      <c r="B35" s="6" t="s">
        <v>624</v>
      </c>
      <c r="C35" s="6" t="s">
        <v>625</v>
      </c>
      <c r="D35" s="24" t="s">
        <v>28</v>
      </c>
      <c r="E35" s="8"/>
      <c r="F35" s="24" t="s">
        <v>10</v>
      </c>
      <c r="G35" s="8" t="s">
        <v>29</v>
      </c>
    </row>
    <row x14ac:dyDescent="0.25" r="36" customHeight="1" ht="15" customFormat="1" s="4">
      <c r="A36" s="5"/>
      <c r="B36" s="6" t="s">
        <v>626</v>
      </c>
      <c r="C36" s="6" t="s">
        <v>627</v>
      </c>
      <c r="D36" s="24" t="s">
        <v>28</v>
      </c>
      <c r="E36" s="8"/>
      <c r="F36" s="24" t="s">
        <v>10</v>
      </c>
      <c r="G36" s="8" t="s">
        <v>29</v>
      </c>
    </row>
    <row x14ac:dyDescent="0.25" r="37" customHeight="1" ht="18" customFormat="1" s="4">
      <c r="A37" s="5"/>
      <c r="B37" s="6" t="s">
        <v>628</v>
      </c>
      <c r="C37" s="6" t="s">
        <v>629</v>
      </c>
      <c r="D37" s="24" t="s">
        <v>28</v>
      </c>
      <c r="E37" s="8"/>
      <c r="F37" s="24" t="s">
        <v>10</v>
      </c>
      <c r="G37" s="8" t="s">
        <v>29</v>
      </c>
    </row>
    <row x14ac:dyDescent="0.25" r="38" customHeight="1" ht="18" customFormat="1" s="4">
      <c r="A38" s="5"/>
      <c r="B38" s="6" t="s">
        <v>630</v>
      </c>
      <c r="C38" s="6" t="s">
        <v>631</v>
      </c>
      <c r="D38" s="24" t="s">
        <v>28</v>
      </c>
      <c r="E38" s="8"/>
      <c r="F38" s="24" t="s">
        <v>10</v>
      </c>
      <c r="G38" s="8" t="s">
        <v>29</v>
      </c>
    </row>
    <row x14ac:dyDescent="0.25" r="39" customHeight="1" ht="18" customFormat="1" s="4">
      <c r="A39" s="5"/>
      <c r="B39" s="6" t="s">
        <v>632</v>
      </c>
      <c r="C39" s="6" t="s">
        <v>633</v>
      </c>
      <c r="D39" s="24" t="s">
        <v>28</v>
      </c>
      <c r="E39" s="8"/>
      <c r="F39" s="24" t="s">
        <v>10</v>
      </c>
      <c r="G39" s="8" t="s">
        <v>29</v>
      </c>
    </row>
    <row x14ac:dyDescent="0.25" r="40" customHeight="1" ht="18" customFormat="1" s="4">
      <c r="A40" s="5"/>
      <c r="B40" s="6" t="s">
        <v>634</v>
      </c>
      <c r="C40" s="6" t="s">
        <v>635</v>
      </c>
      <c r="D40" s="24" t="s">
        <v>28</v>
      </c>
      <c r="E40" s="8"/>
      <c r="F40" s="24" t="s">
        <v>10</v>
      </c>
      <c r="G40" s="8" t="s">
        <v>29</v>
      </c>
    </row>
    <row x14ac:dyDescent="0.25" r="41" customHeight="1" ht="18">
      <c r="A41" s="10" t="s">
        <v>92</v>
      </c>
      <c r="B41" s="11"/>
      <c r="C41" s="11"/>
      <c r="D41" s="12">
        <f>COUNTIF(D2:D40,"Yes")</f>
      </c>
      <c r="E41" s="13"/>
      <c r="F41" s="12">
        <f>COUNTIF(F2:F40,"Yes")</f>
      </c>
      <c r="G41" s="13"/>
    </row>
    <row x14ac:dyDescent="0.25" r="42" customHeight="1" ht="18" customFormat="1" s="4">
      <c r="A42" s="5"/>
      <c r="B42" s="6"/>
      <c r="C42" s="6"/>
      <c r="D42" s="24"/>
      <c r="E42" s="8"/>
      <c r="F42" s="24"/>
      <c r="G42" s="8"/>
    </row>
    <row x14ac:dyDescent="0.25" r="43" customHeight="1" ht="18">
      <c r="A43" s="10"/>
      <c r="B43" s="11"/>
      <c r="C43" s="11"/>
      <c r="D43" s="25"/>
      <c r="E43" s="13"/>
      <c r="F43" s="25"/>
      <c r="G43" s="13"/>
    </row>
  </sheetData>
  <mergeCells count="7">
    <mergeCell ref="A2:A3"/>
    <mergeCell ref="A5:A13"/>
    <mergeCell ref="A14:A25"/>
    <mergeCell ref="A30:A33"/>
    <mergeCell ref="A34:A40"/>
    <mergeCell ref="A41:C41"/>
    <mergeCell ref="A43:C4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3"/>
  <sheetViews>
    <sheetView workbookViewId="0"/>
  </sheetViews>
  <sheetFormatPr defaultRowHeight="15" x14ac:dyDescent="0.25"/>
  <cols>
    <col min="1" max="1" style="14" width="60.71928571428572" customWidth="1" bestFit="1"/>
    <col min="2" max="2" style="15" width="13.005" customWidth="1" bestFit="1"/>
    <col min="3" max="3" style="15" width="60.71928571428572" customWidth="1" bestFit="1"/>
    <col min="4" max="4" style="16" width="14.719285714285713" customWidth="1" bestFit="1"/>
    <col min="5" max="5" style="17" width="30.719285714285714" customWidth="1" bestFit="1"/>
    <col min="6" max="6" style="16" width="14.719285714285713" customWidth="1" bestFit="1"/>
    <col min="7" max="7" style="17" width="60.71928571428572" customWidth="1" bestFit="1"/>
  </cols>
  <sheetData>
    <row x14ac:dyDescent="0.25" r="1" customHeight="1" ht="18">
      <c r="A1" s="1" t="s">
        <v>0</v>
      </c>
      <c r="B1" s="2" t="s">
        <v>508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x14ac:dyDescent="0.25" r="2" customHeight="1" ht="15" customFormat="1" s="4">
      <c r="A2" s="5" t="s">
        <v>7</v>
      </c>
      <c r="B2" s="6" t="s">
        <v>509</v>
      </c>
      <c r="C2" s="6" t="s">
        <v>510</v>
      </c>
      <c r="D2" s="7" t="s">
        <v>10</v>
      </c>
      <c r="E2" s="8" t="s">
        <v>11</v>
      </c>
      <c r="F2" s="7"/>
      <c r="G2" s="8"/>
    </row>
    <row x14ac:dyDescent="0.25" r="3" customHeight="1" ht="15" customFormat="1" s="4">
      <c r="A3" s="5" t="s">
        <v>12</v>
      </c>
      <c r="B3" s="6" t="s">
        <v>511</v>
      </c>
      <c r="C3" s="6" t="s">
        <v>512</v>
      </c>
      <c r="D3" s="7" t="s">
        <v>10</v>
      </c>
      <c r="E3" s="8" t="s">
        <v>15</v>
      </c>
      <c r="F3" s="7"/>
      <c r="G3" s="8"/>
    </row>
    <row x14ac:dyDescent="0.25" r="4" customHeight="1" ht="18" customFormat="1" s="4">
      <c r="A4" s="9" t="s">
        <v>16</v>
      </c>
      <c r="B4" s="6" t="s">
        <v>513</v>
      </c>
      <c r="C4" s="6" t="s">
        <v>514</v>
      </c>
      <c r="D4" s="7" t="s">
        <v>10</v>
      </c>
      <c r="E4" s="8" t="s">
        <v>104</v>
      </c>
      <c r="F4" s="7"/>
      <c r="G4" s="8"/>
    </row>
    <row x14ac:dyDescent="0.25" r="5" customHeight="1" ht="18" customFormat="1" s="4">
      <c r="A5" s="5"/>
      <c r="B5" s="6" t="s">
        <v>515</v>
      </c>
      <c r="C5" s="6" t="s">
        <v>516</v>
      </c>
      <c r="D5" s="7" t="s">
        <v>10</v>
      </c>
      <c r="E5" s="8" t="s">
        <v>19</v>
      </c>
      <c r="F5" s="7"/>
      <c r="G5" s="8"/>
    </row>
    <row x14ac:dyDescent="0.25" r="6" customHeight="1" ht="15" customFormat="1" s="4">
      <c r="A6" s="5"/>
      <c r="B6" s="6" t="s">
        <v>517</v>
      </c>
      <c r="C6" s="6" t="s">
        <v>518</v>
      </c>
      <c r="D6" s="7" t="s">
        <v>10</v>
      </c>
      <c r="E6" s="8" t="s">
        <v>19</v>
      </c>
      <c r="F6" s="7"/>
      <c r="G6" s="8"/>
    </row>
    <row x14ac:dyDescent="0.25" r="7" customHeight="1" ht="15" customFormat="1" s="4">
      <c r="A7" s="5"/>
      <c r="B7" s="6" t="s">
        <v>519</v>
      </c>
      <c r="C7" s="6" t="s">
        <v>520</v>
      </c>
      <c r="D7" s="7" t="s">
        <v>10</v>
      </c>
      <c r="E7" s="8" t="s">
        <v>19</v>
      </c>
      <c r="F7" s="7"/>
      <c r="G7" s="8"/>
    </row>
    <row x14ac:dyDescent="0.25" r="8" customHeight="1" ht="18" customFormat="1" s="4">
      <c r="A8" s="5"/>
      <c r="B8" s="6" t="s">
        <v>521</v>
      </c>
      <c r="C8" s="6" t="s">
        <v>522</v>
      </c>
      <c r="D8" s="7" t="s">
        <v>10</v>
      </c>
      <c r="E8" s="8" t="s">
        <v>19</v>
      </c>
      <c r="F8" s="7"/>
      <c r="G8" s="8"/>
    </row>
    <row x14ac:dyDescent="0.25" r="9" customHeight="1" ht="18" customFormat="1" s="4">
      <c r="A9" s="5"/>
      <c r="B9" s="6" t="s">
        <v>523</v>
      </c>
      <c r="C9" s="6" t="s">
        <v>524</v>
      </c>
      <c r="D9" s="7" t="s">
        <v>28</v>
      </c>
      <c r="E9" s="8"/>
      <c r="F9" s="7" t="s">
        <v>10</v>
      </c>
      <c r="G9" s="8" t="s">
        <v>525</v>
      </c>
    </row>
    <row x14ac:dyDescent="0.25" r="10" customHeight="1" ht="18" customFormat="1" s="4">
      <c r="A10" s="5"/>
      <c r="B10" s="6" t="s">
        <v>526</v>
      </c>
      <c r="C10" s="6" t="s">
        <v>527</v>
      </c>
      <c r="D10" s="7" t="s">
        <v>28</v>
      </c>
      <c r="E10" s="8"/>
      <c r="F10" s="7" t="s">
        <v>10</v>
      </c>
      <c r="G10" s="8" t="s">
        <v>525</v>
      </c>
    </row>
    <row x14ac:dyDescent="0.25" r="11" customHeight="1" ht="18" customFormat="1" s="4">
      <c r="A11" s="5"/>
      <c r="B11" s="6" t="s">
        <v>528</v>
      </c>
      <c r="C11" s="6" t="s">
        <v>529</v>
      </c>
      <c r="D11" s="7" t="s">
        <v>28</v>
      </c>
      <c r="E11" s="8"/>
      <c r="F11" s="7" t="s">
        <v>28</v>
      </c>
      <c r="G11" s="8"/>
    </row>
    <row x14ac:dyDescent="0.25" r="12" customHeight="1" ht="15" customFormat="1" s="4">
      <c r="A12" s="5"/>
      <c r="B12" s="6" t="s">
        <v>530</v>
      </c>
      <c r="C12" s="6" t="s">
        <v>531</v>
      </c>
      <c r="D12" s="7" t="s">
        <v>28</v>
      </c>
      <c r="E12" s="8"/>
      <c r="F12" s="7" t="s">
        <v>10</v>
      </c>
      <c r="G12" s="8" t="s">
        <v>29</v>
      </c>
    </row>
    <row x14ac:dyDescent="0.25" r="13" customHeight="1" ht="18" customFormat="1" s="4">
      <c r="A13" s="5" t="s">
        <v>32</v>
      </c>
      <c r="B13" s="6" t="s">
        <v>532</v>
      </c>
      <c r="C13" s="6" t="s">
        <v>533</v>
      </c>
      <c r="D13" s="7" t="s">
        <v>10</v>
      </c>
      <c r="E13" s="8" t="s">
        <v>35</v>
      </c>
      <c r="F13" s="7"/>
      <c r="G13" s="8"/>
    </row>
    <row x14ac:dyDescent="0.25" r="14" customHeight="1" ht="18" customFormat="1" s="4">
      <c r="A14" s="5" t="s">
        <v>40</v>
      </c>
      <c r="B14" s="6" t="s">
        <v>534</v>
      </c>
      <c r="C14" s="6" t="s">
        <v>535</v>
      </c>
      <c r="D14" s="7" t="s">
        <v>10</v>
      </c>
      <c r="E14" s="8" t="s">
        <v>536</v>
      </c>
      <c r="F14" s="7"/>
      <c r="G14" s="8"/>
    </row>
    <row x14ac:dyDescent="0.25" r="15" customHeight="1" ht="15" customFormat="1" s="4">
      <c r="A15" s="5" t="s">
        <v>49</v>
      </c>
      <c r="B15" s="6" t="s">
        <v>537</v>
      </c>
      <c r="C15" s="6" t="s">
        <v>538</v>
      </c>
      <c r="D15" s="7" t="s">
        <v>10</v>
      </c>
      <c r="E15" s="8" t="s">
        <v>52</v>
      </c>
      <c r="F15" s="7"/>
      <c r="G15" s="8" t="s">
        <v>539</v>
      </c>
    </row>
    <row x14ac:dyDescent="0.25" r="16" customHeight="1" ht="18" customFormat="1" s="4">
      <c r="A16" s="5" t="s">
        <v>53</v>
      </c>
      <c r="B16" s="6" t="s">
        <v>540</v>
      </c>
      <c r="C16" s="6" t="s">
        <v>541</v>
      </c>
      <c r="D16" s="7" t="s">
        <v>10</v>
      </c>
      <c r="E16" s="8" t="s">
        <v>56</v>
      </c>
      <c r="F16" s="7"/>
      <c r="G16" s="8"/>
    </row>
    <row x14ac:dyDescent="0.25" r="17" customHeight="1" ht="18" customFormat="1" s="4">
      <c r="A17" s="5" t="s">
        <v>63</v>
      </c>
      <c r="B17" s="6" t="s">
        <v>542</v>
      </c>
      <c r="C17" s="6" t="s">
        <v>420</v>
      </c>
      <c r="D17" s="7" t="s">
        <v>10</v>
      </c>
      <c r="E17" s="8" t="s">
        <v>66</v>
      </c>
      <c r="F17" s="7"/>
      <c r="G17" s="8"/>
    </row>
    <row x14ac:dyDescent="0.25" r="18" customHeight="1" ht="15" customFormat="1" s="4">
      <c r="A18" s="5" t="s">
        <v>68</v>
      </c>
      <c r="B18" s="6" t="s">
        <v>543</v>
      </c>
      <c r="C18" s="6" t="s">
        <v>544</v>
      </c>
      <c r="D18" s="7" t="s">
        <v>10</v>
      </c>
      <c r="E18" s="8" t="s">
        <v>344</v>
      </c>
      <c r="F18" s="7"/>
      <c r="G18" s="8"/>
    </row>
    <row x14ac:dyDescent="0.25" r="19" customHeight="1" ht="18" customFormat="1" s="4">
      <c r="A19" s="9" t="s">
        <v>80</v>
      </c>
      <c r="B19" s="6" t="s">
        <v>545</v>
      </c>
      <c r="C19" s="6" t="s">
        <v>498</v>
      </c>
      <c r="D19" s="7" t="s">
        <v>10</v>
      </c>
      <c r="E19" s="8" t="s">
        <v>84</v>
      </c>
      <c r="F19" s="7"/>
      <c r="G19" s="8"/>
    </row>
    <row x14ac:dyDescent="0.25" r="20" customHeight="1" ht="18" customFormat="1" s="4">
      <c r="A20" s="5"/>
      <c r="B20" s="6" t="s">
        <v>546</v>
      </c>
      <c r="C20" s="6" t="s">
        <v>547</v>
      </c>
      <c r="D20" s="7" t="s">
        <v>28</v>
      </c>
      <c r="E20" s="8"/>
      <c r="F20" s="7" t="s">
        <v>28</v>
      </c>
      <c r="G20" s="8"/>
    </row>
    <row x14ac:dyDescent="0.25" r="21" customHeight="1" ht="18" customFormat="1" s="4">
      <c r="A21" s="5"/>
      <c r="B21" s="6" t="s">
        <v>548</v>
      </c>
      <c r="C21" s="6" t="s">
        <v>549</v>
      </c>
      <c r="D21" s="7" t="s">
        <v>28</v>
      </c>
      <c r="E21" s="8"/>
      <c r="F21" s="7" t="s">
        <v>10</v>
      </c>
      <c r="G21" s="8" t="s">
        <v>29</v>
      </c>
    </row>
    <row x14ac:dyDescent="0.25" r="22" customHeight="1" ht="15" customFormat="1" s="4">
      <c r="A22" s="5"/>
      <c r="B22" s="6" t="s">
        <v>550</v>
      </c>
      <c r="C22" s="6" t="s">
        <v>551</v>
      </c>
      <c r="D22" s="7" t="s">
        <v>28</v>
      </c>
      <c r="E22" s="8"/>
      <c r="F22" s="7" t="s">
        <v>10</v>
      </c>
      <c r="G22" s="8" t="s">
        <v>29</v>
      </c>
    </row>
    <row x14ac:dyDescent="0.25" r="23" customHeight="1" ht="18">
      <c r="A23" s="10" t="s">
        <v>92</v>
      </c>
      <c r="B23" s="11"/>
      <c r="C23" s="11"/>
      <c r="D23" s="12">
        <f>COUNTIF(D2:D22,"Yes")</f>
      </c>
      <c r="E23" s="13"/>
      <c r="F23" s="12">
        <f>COUNTIF(F2:F22,"Yes")</f>
      </c>
      <c r="G23" s="13"/>
    </row>
  </sheetData>
  <mergeCells count="3">
    <mergeCell ref="A4:A12"/>
    <mergeCell ref="A19:A22"/>
    <mergeCell ref="A23:C2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0"/>
  <sheetViews>
    <sheetView workbookViewId="0"/>
  </sheetViews>
  <sheetFormatPr defaultRowHeight="15" x14ac:dyDescent="0.25"/>
  <cols>
    <col min="1" max="1" style="14" width="60.71928571428572" customWidth="1" bestFit="1"/>
    <col min="2" max="2" style="15" width="13.005" customWidth="1" bestFit="1"/>
    <col min="3" max="3" style="15" width="60.71928571428572" customWidth="1" bestFit="1"/>
    <col min="4" max="4" style="16" width="14.719285714285713" customWidth="1" bestFit="1"/>
    <col min="5" max="5" style="17" width="30.719285714285714" customWidth="1" bestFit="1"/>
    <col min="6" max="6" style="16" width="14.719285714285713" customWidth="1" bestFit="1"/>
    <col min="7" max="7" style="17" width="60.71928571428572" customWidth="1" bestFit="1"/>
  </cols>
  <sheetData>
    <row x14ac:dyDescent="0.25" r="1" customHeight="1" ht="18">
      <c r="A1" s="1" t="s">
        <v>0</v>
      </c>
      <c r="B1" s="2" t="s">
        <v>450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x14ac:dyDescent="0.25" r="2" customHeight="1" ht="15" customFormat="1" s="4">
      <c r="A2" s="5" t="s">
        <v>7</v>
      </c>
      <c r="B2" s="6" t="s">
        <v>451</v>
      </c>
      <c r="C2" s="6" t="s">
        <v>452</v>
      </c>
      <c r="D2" s="7" t="s">
        <v>10</v>
      </c>
      <c r="E2" s="8" t="s">
        <v>11</v>
      </c>
      <c r="F2" s="7"/>
      <c r="G2" s="8"/>
    </row>
    <row x14ac:dyDescent="0.25" r="3" customHeight="1" ht="15" customFormat="1" s="4">
      <c r="A3" s="9" t="s">
        <v>12</v>
      </c>
      <c r="B3" s="6" t="s">
        <v>453</v>
      </c>
      <c r="C3" s="6" t="s">
        <v>454</v>
      </c>
      <c r="D3" s="7" t="s">
        <v>10</v>
      </c>
      <c r="E3" s="8" t="s">
        <v>15</v>
      </c>
      <c r="F3" s="7"/>
      <c r="G3" s="8"/>
    </row>
    <row x14ac:dyDescent="0.25" r="4" customHeight="1" ht="18" customFormat="1" s="4">
      <c r="A4" s="5"/>
      <c r="B4" s="6" t="s">
        <v>455</v>
      </c>
      <c r="C4" s="6" t="s">
        <v>456</v>
      </c>
      <c r="D4" s="7" t="s">
        <v>10</v>
      </c>
      <c r="E4" s="8" t="s">
        <v>15</v>
      </c>
      <c r="F4" s="7"/>
      <c r="G4" s="8"/>
    </row>
    <row x14ac:dyDescent="0.25" r="5" customHeight="1" ht="29.25" customFormat="1" s="4">
      <c r="A5" s="9" t="s">
        <v>16</v>
      </c>
      <c r="B5" s="6" t="s">
        <v>457</v>
      </c>
      <c r="C5" s="6" t="s">
        <v>458</v>
      </c>
      <c r="D5" s="7" t="s">
        <v>28</v>
      </c>
      <c r="E5" s="8"/>
      <c r="F5" s="7" t="s">
        <v>10</v>
      </c>
      <c r="G5" s="8" t="s">
        <v>459</v>
      </c>
    </row>
    <row x14ac:dyDescent="0.25" r="6" customHeight="1" ht="18" customFormat="1" s="4">
      <c r="A6" s="5"/>
      <c r="B6" s="6" t="s">
        <v>460</v>
      </c>
      <c r="C6" s="6" t="s">
        <v>461</v>
      </c>
      <c r="D6" s="7" t="s">
        <v>10</v>
      </c>
      <c r="E6" s="8" t="s">
        <v>104</v>
      </c>
      <c r="F6" s="7"/>
      <c r="G6" s="8"/>
    </row>
    <row x14ac:dyDescent="0.25" r="7" customHeight="1" ht="18" customFormat="1" s="4">
      <c r="A7" s="5"/>
      <c r="B7" s="6" t="s">
        <v>462</v>
      </c>
      <c r="C7" s="6" t="s">
        <v>463</v>
      </c>
      <c r="D7" s="7" t="s">
        <v>10</v>
      </c>
      <c r="E7" s="8" t="s">
        <v>19</v>
      </c>
      <c r="F7" s="7"/>
      <c r="G7" s="8"/>
    </row>
    <row x14ac:dyDescent="0.25" r="8" customHeight="1" ht="18" customFormat="1" s="4">
      <c r="A8" s="5"/>
      <c r="B8" s="6" t="s">
        <v>464</v>
      </c>
      <c r="C8" s="6" t="s">
        <v>465</v>
      </c>
      <c r="D8" s="7" t="s">
        <v>28</v>
      </c>
      <c r="E8" s="8"/>
      <c r="F8" s="7" t="s">
        <v>28</v>
      </c>
      <c r="G8" s="8"/>
    </row>
    <row x14ac:dyDescent="0.25" r="9" customHeight="1" ht="15" customFormat="1" s="4">
      <c r="A9" s="5"/>
      <c r="B9" s="6" t="s">
        <v>466</v>
      </c>
      <c r="C9" s="6" t="s">
        <v>467</v>
      </c>
      <c r="D9" s="7" t="s">
        <v>28</v>
      </c>
      <c r="E9" s="8"/>
      <c r="F9" s="7" t="s">
        <v>10</v>
      </c>
      <c r="G9" s="8" t="s">
        <v>468</v>
      </c>
    </row>
    <row x14ac:dyDescent="0.25" r="10" customHeight="1" ht="15" customFormat="1" s="4">
      <c r="A10" s="9" t="s">
        <v>32</v>
      </c>
      <c r="B10" s="6" t="s">
        <v>469</v>
      </c>
      <c r="C10" s="6" t="s">
        <v>458</v>
      </c>
      <c r="D10" s="7" t="s">
        <v>28</v>
      </c>
      <c r="E10" s="8"/>
      <c r="F10" s="7" t="s">
        <v>10</v>
      </c>
      <c r="G10" s="8" t="s">
        <v>459</v>
      </c>
    </row>
    <row x14ac:dyDescent="0.25" r="11" customHeight="1" ht="18" customFormat="1" s="4">
      <c r="A11" s="5"/>
      <c r="B11" s="6" t="s">
        <v>470</v>
      </c>
      <c r="C11" s="6" t="s">
        <v>461</v>
      </c>
      <c r="D11" s="7" t="s">
        <v>28</v>
      </c>
      <c r="E11" s="8"/>
      <c r="F11" s="7" t="s">
        <v>10</v>
      </c>
      <c r="G11" s="8" t="s">
        <v>459</v>
      </c>
    </row>
    <row x14ac:dyDescent="0.25" r="12" customHeight="1" ht="18" customFormat="1" s="4">
      <c r="A12" s="5"/>
      <c r="B12" s="6" t="s">
        <v>471</v>
      </c>
      <c r="C12" s="6" t="s">
        <v>463</v>
      </c>
      <c r="D12" s="7" t="s">
        <v>10</v>
      </c>
      <c r="E12" s="8" t="s">
        <v>472</v>
      </c>
      <c r="F12" s="7"/>
      <c r="G12" s="8"/>
    </row>
    <row x14ac:dyDescent="0.25" r="13" customHeight="1" ht="18" customFormat="1" s="4">
      <c r="A13" s="5"/>
      <c r="B13" s="6" t="s">
        <v>473</v>
      </c>
      <c r="C13" s="6" t="s">
        <v>465</v>
      </c>
      <c r="D13" s="7" t="s">
        <v>28</v>
      </c>
      <c r="E13" s="8"/>
      <c r="F13" s="7" t="s">
        <v>28</v>
      </c>
      <c r="G13" s="8"/>
    </row>
    <row x14ac:dyDescent="0.25" r="14" customHeight="1" ht="18" customFormat="1" s="4">
      <c r="A14" s="5"/>
      <c r="B14" s="6" t="s">
        <v>474</v>
      </c>
      <c r="C14" s="6" t="s">
        <v>467</v>
      </c>
      <c r="D14" s="7" t="s">
        <v>10</v>
      </c>
      <c r="E14" s="8" t="s">
        <v>35</v>
      </c>
      <c r="F14" s="7"/>
      <c r="G14" s="8"/>
    </row>
    <row x14ac:dyDescent="0.25" r="15" customHeight="1" ht="18" customFormat="1" s="4">
      <c r="A15" s="5" t="s">
        <v>40</v>
      </c>
      <c r="B15" s="6" t="s">
        <v>475</v>
      </c>
      <c r="C15" s="6" t="s">
        <v>476</v>
      </c>
      <c r="D15" s="7" t="s">
        <v>10</v>
      </c>
      <c r="E15" s="8" t="s">
        <v>43</v>
      </c>
      <c r="F15" s="7"/>
      <c r="G15" s="8"/>
    </row>
    <row x14ac:dyDescent="0.25" r="16" customHeight="1" ht="15" customFormat="1" s="4">
      <c r="A16" s="5" t="s">
        <v>49</v>
      </c>
      <c r="B16" s="6" t="s">
        <v>477</v>
      </c>
      <c r="C16" s="6" t="s">
        <v>478</v>
      </c>
      <c r="D16" s="7" t="s">
        <v>10</v>
      </c>
      <c r="E16" s="8" t="s">
        <v>52</v>
      </c>
      <c r="F16" s="7"/>
      <c r="G16" s="8"/>
    </row>
    <row x14ac:dyDescent="0.25" r="17" customHeight="1" ht="15" customFormat="1" s="4">
      <c r="A17" s="5" t="s">
        <v>53</v>
      </c>
      <c r="B17" s="6" t="s">
        <v>479</v>
      </c>
      <c r="C17" s="6" t="s">
        <v>480</v>
      </c>
      <c r="D17" s="7" t="s">
        <v>10</v>
      </c>
      <c r="E17" s="8" t="s">
        <v>254</v>
      </c>
      <c r="F17" s="7"/>
      <c r="G17" s="8"/>
    </row>
    <row x14ac:dyDescent="0.25" r="18" customHeight="1" ht="18" customFormat="1" s="4">
      <c r="A18" s="5" t="s">
        <v>63</v>
      </c>
      <c r="B18" s="6" t="s">
        <v>481</v>
      </c>
      <c r="C18" s="6" t="s">
        <v>482</v>
      </c>
      <c r="D18" s="7" t="s">
        <v>10</v>
      </c>
      <c r="E18" s="8" t="s">
        <v>66</v>
      </c>
      <c r="F18" s="7"/>
      <c r="G18" s="8"/>
    </row>
    <row x14ac:dyDescent="0.25" r="19" customHeight="1" ht="15" customFormat="1" s="4">
      <c r="A19" s="9" t="s">
        <v>68</v>
      </c>
      <c r="B19" s="6" t="s">
        <v>483</v>
      </c>
      <c r="C19" s="6" t="s">
        <v>484</v>
      </c>
      <c r="D19" s="7" t="s">
        <v>28</v>
      </c>
      <c r="E19" s="8"/>
      <c r="F19" s="7" t="s">
        <v>28</v>
      </c>
      <c r="G19" s="8"/>
    </row>
    <row x14ac:dyDescent="0.25" r="20" customHeight="1" ht="18" customFormat="1" s="4">
      <c r="A20" s="5"/>
      <c r="B20" s="6" t="s">
        <v>485</v>
      </c>
      <c r="C20" s="6" t="s">
        <v>486</v>
      </c>
      <c r="D20" s="7" t="s">
        <v>28</v>
      </c>
      <c r="E20" s="8"/>
      <c r="F20" s="7" t="s">
        <v>10</v>
      </c>
      <c r="G20" s="8" t="s">
        <v>487</v>
      </c>
    </row>
    <row x14ac:dyDescent="0.25" r="21" customHeight="1" ht="18" customFormat="1" s="4">
      <c r="A21" s="5"/>
      <c r="B21" s="6" t="s">
        <v>488</v>
      </c>
      <c r="C21" s="6" t="s">
        <v>489</v>
      </c>
      <c r="D21" s="7" t="s">
        <v>10</v>
      </c>
      <c r="E21" s="8" t="s">
        <v>74</v>
      </c>
      <c r="F21" s="7"/>
      <c r="G21" s="8"/>
    </row>
    <row x14ac:dyDescent="0.25" r="22" customHeight="1" ht="18" customFormat="1" s="4">
      <c r="A22" s="5"/>
      <c r="B22" s="6" t="s">
        <v>490</v>
      </c>
      <c r="C22" s="6" t="s">
        <v>491</v>
      </c>
      <c r="D22" s="7" t="s">
        <v>10</v>
      </c>
      <c r="E22" s="8" t="s">
        <v>74</v>
      </c>
      <c r="F22" s="7"/>
      <c r="G22" s="8"/>
    </row>
    <row x14ac:dyDescent="0.25" r="23" customHeight="1" ht="18" customFormat="1" s="4">
      <c r="A23" s="5"/>
      <c r="B23" s="6" t="s">
        <v>492</v>
      </c>
      <c r="C23" s="6" t="s">
        <v>493</v>
      </c>
      <c r="D23" s="7" t="s">
        <v>10</v>
      </c>
      <c r="E23" s="8"/>
      <c r="F23" s="7" t="s">
        <v>28</v>
      </c>
      <c r="G23" s="8"/>
    </row>
    <row x14ac:dyDescent="0.25" r="24" customHeight="1" ht="18" customFormat="1" s="4">
      <c r="A24" s="5"/>
      <c r="B24" s="6" t="s">
        <v>494</v>
      </c>
      <c r="C24" s="6" t="s">
        <v>495</v>
      </c>
      <c r="D24" s="7" t="s">
        <v>10</v>
      </c>
      <c r="E24" s="8"/>
      <c r="F24" s="7" t="s">
        <v>10</v>
      </c>
      <c r="G24" s="8" t="s">
        <v>496</v>
      </c>
    </row>
    <row x14ac:dyDescent="0.25" r="25" customHeight="1" ht="15" customFormat="1" s="4">
      <c r="A25" s="9" t="s">
        <v>80</v>
      </c>
      <c r="B25" s="6" t="s">
        <v>497</v>
      </c>
      <c r="C25" s="6" t="s">
        <v>498</v>
      </c>
      <c r="D25" s="7" t="s">
        <v>10</v>
      </c>
      <c r="E25" s="8" t="s">
        <v>84</v>
      </c>
      <c r="F25" s="7"/>
      <c r="G25" s="8"/>
    </row>
    <row x14ac:dyDescent="0.25" r="26" customHeight="1" ht="18" customFormat="1" s="4">
      <c r="A26" s="5"/>
      <c r="B26" s="6" t="s">
        <v>499</v>
      </c>
      <c r="C26" s="6" t="s">
        <v>500</v>
      </c>
      <c r="D26" s="7" t="s">
        <v>10</v>
      </c>
      <c r="E26" s="8" t="s">
        <v>204</v>
      </c>
      <c r="F26" s="7"/>
      <c r="G26" s="8"/>
    </row>
    <row x14ac:dyDescent="0.25" r="27" customHeight="1" ht="18" customFormat="1" s="4">
      <c r="A27" s="5"/>
      <c r="B27" s="6" t="s">
        <v>501</v>
      </c>
      <c r="C27" s="6" t="s">
        <v>502</v>
      </c>
      <c r="D27" s="7" t="s">
        <v>28</v>
      </c>
      <c r="E27" s="8"/>
      <c r="F27" s="7" t="s">
        <v>28</v>
      </c>
      <c r="G27" s="8"/>
    </row>
    <row x14ac:dyDescent="0.25" r="28" customHeight="1" ht="18" customFormat="1" s="4">
      <c r="A28" s="5"/>
      <c r="B28" s="6" t="s">
        <v>503</v>
      </c>
      <c r="C28" s="6" t="s">
        <v>504</v>
      </c>
      <c r="D28" s="7" t="s">
        <v>28</v>
      </c>
      <c r="E28" s="8"/>
      <c r="F28" s="7" t="s">
        <v>10</v>
      </c>
      <c r="G28" s="8" t="s">
        <v>505</v>
      </c>
    </row>
    <row x14ac:dyDescent="0.25" r="29" customHeight="1" ht="18" customFormat="1" s="4">
      <c r="A29" s="5"/>
      <c r="B29" s="6" t="s">
        <v>506</v>
      </c>
      <c r="C29" s="6" t="s">
        <v>507</v>
      </c>
      <c r="D29" s="7" t="s">
        <v>28</v>
      </c>
      <c r="E29" s="8"/>
      <c r="F29" s="7" t="s">
        <v>10</v>
      </c>
      <c r="G29" s="8" t="s">
        <v>505</v>
      </c>
    </row>
    <row x14ac:dyDescent="0.25" r="30" customHeight="1" ht="18">
      <c r="A30" s="10" t="s">
        <v>92</v>
      </c>
      <c r="B30" s="11"/>
      <c r="C30" s="11"/>
      <c r="D30" s="12">
        <f>COUNTIF(D2:D29,"Yes")</f>
      </c>
      <c r="E30" s="13"/>
      <c r="F30" s="12">
        <f>COUNTIF(F2:F29,"Yes")</f>
      </c>
      <c r="G30" s="13"/>
    </row>
  </sheetData>
  <mergeCells count="6">
    <mergeCell ref="A3:A4"/>
    <mergeCell ref="A5:A9"/>
    <mergeCell ref="A10:A14"/>
    <mergeCell ref="A19:A24"/>
    <mergeCell ref="A25:A29"/>
    <mergeCell ref="A30:C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5"/>
  <sheetViews>
    <sheetView workbookViewId="0"/>
  </sheetViews>
  <sheetFormatPr defaultRowHeight="15" x14ac:dyDescent="0.25"/>
  <cols>
    <col min="1" max="1" style="14" width="60.71928571428572" customWidth="1" bestFit="1"/>
    <col min="2" max="2" style="15" width="13.005" customWidth="1" bestFit="1"/>
    <col min="3" max="3" style="15" width="60.71928571428572" customWidth="1" bestFit="1"/>
    <col min="4" max="4" style="16" width="14.719285714285713" customWidth="1" bestFit="1"/>
    <col min="5" max="5" style="17" width="30.719285714285714" customWidth="1" bestFit="1"/>
    <col min="6" max="6" style="16" width="14.719285714285713" customWidth="1" bestFit="1"/>
    <col min="7" max="7" style="17" width="60.71928571428572" customWidth="1" bestFit="1"/>
  </cols>
  <sheetData>
    <row x14ac:dyDescent="0.25" r="1" customHeight="1" ht="18">
      <c r="A1" s="1" t="s">
        <v>0</v>
      </c>
      <c r="B1" s="2" t="s">
        <v>359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x14ac:dyDescent="0.25" r="2" customHeight="1" ht="15" customFormat="1" s="4">
      <c r="A2" s="9" t="s">
        <v>7</v>
      </c>
      <c r="B2" s="6" t="s">
        <v>360</v>
      </c>
      <c r="C2" s="6" t="s">
        <v>361</v>
      </c>
      <c r="D2" s="7" t="s">
        <v>10</v>
      </c>
      <c r="E2" s="8" t="s">
        <v>11</v>
      </c>
      <c r="F2" s="7"/>
      <c r="G2" s="8"/>
    </row>
    <row x14ac:dyDescent="0.25" r="3" customHeight="1" ht="15" customFormat="1" s="4">
      <c r="A3" s="5"/>
      <c r="B3" s="6" t="s">
        <v>362</v>
      </c>
      <c r="C3" s="6" t="s">
        <v>363</v>
      </c>
      <c r="D3" s="7" t="s">
        <v>10</v>
      </c>
      <c r="E3" s="8" t="s">
        <v>11</v>
      </c>
      <c r="F3" s="7"/>
      <c r="G3" s="8"/>
    </row>
    <row x14ac:dyDescent="0.25" r="4" customHeight="1" ht="15" customFormat="1" s="4">
      <c r="A4" s="5"/>
      <c r="B4" s="6" t="s">
        <v>364</v>
      </c>
      <c r="C4" s="6" t="s">
        <v>365</v>
      </c>
      <c r="D4" s="7" t="s">
        <v>10</v>
      </c>
      <c r="E4" s="8" t="s">
        <v>11</v>
      </c>
      <c r="F4" s="7"/>
      <c r="G4" s="8"/>
    </row>
    <row x14ac:dyDescent="0.25" r="5" customHeight="1" ht="15" customFormat="1" s="4">
      <c r="A5" s="5"/>
      <c r="B5" s="6" t="s">
        <v>366</v>
      </c>
      <c r="C5" s="6" t="s">
        <v>367</v>
      </c>
      <c r="D5" s="7" t="s">
        <v>10</v>
      </c>
      <c r="E5" s="8" t="s">
        <v>11</v>
      </c>
      <c r="F5" s="7"/>
      <c r="G5" s="8"/>
    </row>
    <row x14ac:dyDescent="0.25" r="6" customHeight="1" ht="15" customFormat="1" s="4">
      <c r="A6" s="5"/>
      <c r="B6" s="6" t="s">
        <v>368</v>
      </c>
      <c r="C6" s="6" t="s">
        <v>369</v>
      </c>
      <c r="D6" s="7" t="s">
        <v>10</v>
      </c>
      <c r="E6" s="8" t="s">
        <v>11</v>
      </c>
      <c r="F6" s="7"/>
      <c r="G6" s="8"/>
    </row>
    <row x14ac:dyDescent="0.25" r="7" customHeight="1" ht="15" customFormat="1" s="4">
      <c r="A7" s="5"/>
      <c r="B7" s="6" t="s">
        <v>370</v>
      </c>
      <c r="C7" s="6" t="s">
        <v>371</v>
      </c>
      <c r="D7" s="7" t="s">
        <v>10</v>
      </c>
      <c r="E7" s="8" t="s">
        <v>11</v>
      </c>
      <c r="F7" s="7"/>
      <c r="G7" s="8"/>
    </row>
    <row x14ac:dyDescent="0.25" r="8" customHeight="1" ht="15" customFormat="1" s="4">
      <c r="A8" s="5"/>
      <c r="B8" s="6" t="s">
        <v>372</v>
      </c>
      <c r="C8" s="6" t="s">
        <v>371</v>
      </c>
      <c r="D8" s="7" t="s">
        <v>10</v>
      </c>
      <c r="E8" s="8" t="s">
        <v>11</v>
      </c>
      <c r="F8" s="7"/>
      <c r="G8" s="8" t="s">
        <v>373</v>
      </c>
    </row>
    <row x14ac:dyDescent="0.25" r="9" customHeight="1" ht="15" customFormat="1" s="4">
      <c r="A9" s="5"/>
      <c r="B9" s="6" t="s">
        <v>374</v>
      </c>
      <c r="C9" s="6" t="s">
        <v>375</v>
      </c>
      <c r="D9" s="7" t="s">
        <v>10</v>
      </c>
      <c r="E9" s="8" t="s">
        <v>11</v>
      </c>
      <c r="F9" s="7"/>
      <c r="G9" s="8"/>
    </row>
    <row x14ac:dyDescent="0.25" r="10" customHeight="1" ht="15" customFormat="1" s="4">
      <c r="A10" s="5"/>
      <c r="B10" s="6" t="s">
        <v>376</v>
      </c>
      <c r="C10" s="6" t="s">
        <v>377</v>
      </c>
      <c r="D10" s="7" t="s">
        <v>10</v>
      </c>
      <c r="E10" s="8" t="s">
        <v>11</v>
      </c>
      <c r="F10" s="7"/>
      <c r="G10" s="8"/>
    </row>
    <row x14ac:dyDescent="0.25" r="11" customHeight="1" ht="15" customFormat="1" s="4">
      <c r="A11" s="5"/>
      <c r="B11" s="6" t="s">
        <v>378</v>
      </c>
      <c r="C11" s="6" t="s">
        <v>379</v>
      </c>
      <c r="D11" s="7" t="s">
        <v>10</v>
      </c>
      <c r="E11" s="8" t="s">
        <v>11</v>
      </c>
      <c r="F11" s="7"/>
      <c r="G11" s="8"/>
    </row>
    <row x14ac:dyDescent="0.25" r="12" customHeight="1" ht="15" customFormat="1" s="4">
      <c r="A12" s="9" t="s">
        <v>12</v>
      </c>
      <c r="B12" s="6" t="s">
        <v>380</v>
      </c>
      <c r="C12" s="6" t="s">
        <v>381</v>
      </c>
      <c r="D12" s="7" t="s">
        <v>28</v>
      </c>
      <c r="E12" s="8"/>
      <c r="F12" s="7" t="s">
        <v>10</v>
      </c>
      <c r="G12" s="8" t="s">
        <v>216</v>
      </c>
    </row>
    <row x14ac:dyDescent="0.25" r="13" customHeight="1" ht="18" customFormat="1" s="4">
      <c r="A13" s="5"/>
      <c r="B13" s="6" t="s">
        <v>382</v>
      </c>
      <c r="C13" s="6" t="s">
        <v>383</v>
      </c>
      <c r="D13" s="7" t="s">
        <v>28</v>
      </c>
      <c r="E13" s="8"/>
      <c r="F13" s="7" t="s">
        <v>10</v>
      </c>
      <c r="G13" s="8" t="s">
        <v>216</v>
      </c>
    </row>
    <row x14ac:dyDescent="0.25" r="14" customHeight="1" ht="18" customFormat="1" s="4">
      <c r="A14" s="5"/>
      <c r="B14" s="6" t="s">
        <v>384</v>
      </c>
      <c r="C14" s="6" t="s">
        <v>385</v>
      </c>
      <c r="D14" s="7" t="s">
        <v>28</v>
      </c>
      <c r="E14" s="8"/>
      <c r="F14" s="7" t="s">
        <v>10</v>
      </c>
      <c r="G14" s="8" t="s">
        <v>216</v>
      </c>
    </row>
    <row x14ac:dyDescent="0.25" r="15" customHeight="1" ht="18" customFormat="1" s="4">
      <c r="A15" s="5"/>
      <c r="B15" s="6" t="s">
        <v>386</v>
      </c>
      <c r="C15" s="6" t="s">
        <v>387</v>
      </c>
      <c r="D15" s="7" t="s">
        <v>28</v>
      </c>
      <c r="E15" s="8"/>
      <c r="F15" s="7" t="s">
        <v>10</v>
      </c>
      <c r="G15" s="8" t="s">
        <v>216</v>
      </c>
    </row>
    <row x14ac:dyDescent="0.25" r="16" customHeight="1" ht="15" customFormat="1" s="4">
      <c r="A16" s="9" t="s">
        <v>16</v>
      </c>
      <c r="B16" s="6" t="s">
        <v>388</v>
      </c>
      <c r="C16" s="6" t="s">
        <v>389</v>
      </c>
      <c r="D16" s="7" t="s">
        <v>10</v>
      </c>
      <c r="E16" s="8" t="s">
        <v>19</v>
      </c>
      <c r="F16" s="7"/>
      <c r="G16" s="8"/>
    </row>
    <row x14ac:dyDescent="0.25" r="17" customHeight="1" ht="15" customFormat="1" s="4">
      <c r="A17" s="5"/>
      <c r="B17" s="6" t="s">
        <v>390</v>
      </c>
      <c r="C17" s="6" t="s">
        <v>391</v>
      </c>
      <c r="D17" s="7" t="s">
        <v>10</v>
      </c>
      <c r="E17" s="8" t="s">
        <v>19</v>
      </c>
      <c r="F17" s="7"/>
      <c r="G17" s="8"/>
    </row>
    <row x14ac:dyDescent="0.25" r="18" customHeight="1" ht="15" customFormat="1" s="4">
      <c r="A18" s="5"/>
      <c r="B18" s="6" t="s">
        <v>392</v>
      </c>
      <c r="C18" s="6" t="s">
        <v>393</v>
      </c>
      <c r="D18" s="7" t="s">
        <v>10</v>
      </c>
      <c r="E18" s="8" t="s">
        <v>19</v>
      </c>
      <c r="F18" s="7"/>
      <c r="G18" s="8"/>
    </row>
    <row x14ac:dyDescent="0.25" r="19" customHeight="1" ht="15" customFormat="1" s="4">
      <c r="A19" s="5"/>
      <c r="B19" s="6" t="s">
        <v>394</v>
      </c>
      <c r="C19" s="6" t="s">
        <v>395</v>
      </c>
      <c r="D19" s="7" t="s">
        <v>28</v>
      </c>
      <c r="E19" s="8"/>
      <c r="F19" s="7" t="s">
        <v>10</v>
      </c>
      <c r="G19" s="8" t="s">
        <v>29</v>
      </c>
    </row>
    <row x14ac:dyDescent="0.25" r="20" customHeight="1" ht="15" customFormat="1" s="4">
      <c r="A20" s="9" t="s">
        <v>32</v>
      </c>
      <c r="B20" s="6" t="s">
        <v>396</v>
      </c>
      <c r="C20" s="6" t="s">
        <v>397</v>
      </c>
      <c r="D20" s="7" t="s">
        <v>10</v>
      </c>
      <c r="E20" s="8" t="s">
        <v>35</v>
      </c>
      <c r="F20" s="7"/>
      <c r="G20" s="8"/>
    </row>
    <row x14ac:dyDescent="0.25" r="21" customHeight="1" ht="18" customFormat="1" s="4">
      <c r="A21" s="5"/>
      <c r="B21" s="6" t="s">
        <v>398</v>
      </c>
      <c r="C21" s="6" t="s">
        <v>399</v>
      </c>
      <c r="D21" s="7" t="s">
        <v>10</v>
      </c>
      <c r="E21" s="8" t="s">
        <v>35</v>
      </c>
      <c r="F21" s="7"/>
      <c r="G21" s="8"/>
    </row>
    <row x14ac:dyDescent="0.25" r="22" customHeight="1" ht="18" customFormat="1" s="4">
      <c r="A22" s="5"/>
      <c r="B22" s="6" t="s">
        <v>400</v>
      </c>
      <c r="C22" s="6" t="s">
        <v>401</v>
      </c>
      <c r="D22" s="7" t="s">
        <v>83</v>
      </c>
      <c r="E22" s="8" t="s">
        <v>35</v>
      </c>
      <c r="F22" s="7" t="s">
        <v>28</v>
      </c>
      <c r="G22" s="8"/>
    </row>
    <row x14ac:dyDescent="0.25" r="23" customHeight="1" ht="18" customFormat="1" s="4">
      <c r="A23" s="9" t="s">
        <v>40</v>
      </c>
      <c r="B23" s="6" t="s">
        <v>402</v>
      </c>
      <c r="C23" s="6" t="s">
        <v>403</v>
      </c>
      <c r="D23" s="7" t="s">
        <v>10</v>
      </c>
      <c r="E23" s="8" t="s">
        <v>43</v>
      </c>
      <c r="F23" s="7"/>
      <c r="G23" s="8"/>
    </row>
    <row x14ac:dyDescent="0.25" r="24" customHeight="1" ht="18" customFormat="1" s="4">
      <c r="A24" s="5"/>
      <c r="B24" s="6" t="s">
        <v>404</v>
      </c>
      <c r="C24" s="6" t="s">
        <v>405</v>
      </c>
      <c r="D24" s="7" t="s">
        <v>28</v>
      </c>
      <c r="E24" s="8"/>
      <c r="F24" s="7" t="s">
        <v>28</v>
      </c>
      <c r="G24" s="8"/>
    </row>
    <row x14ac:dyDescent="0.25" r="25" customHeight="1" ht="18" customFormat="1" s="4">
      <c r="A25" s="5"/>
      <c r="B25" s="6" t="s">
        <v>406</v>
      </c>
      <c r="C25" s="6" t="s">
        <v>407</v>
      </c>
      <c r="D25" s="7" t="s">
        <v>28</v>
      </c>
      <c r="E25" s="8"/>
      <c r="F25" s="7" t="s">
        <v>10</v>
      </c>
      <c r="G25" s="8" t="s">
        <v>79</v>
      </c>
    </row>
    <row x14ac:dyDescent="0.25" r="26" customHeight="1" ht="15" customFormat="1" s="4">
      <c r="A26" s="9" t="s">
        <v>49</v>
      </c>
      <c r="B26" s="6" t="s">
        <v>408</v>
      </c>
      <c r="C26" s="6" t="s">
        <v>409</v>
      </c>
      <c r="D26" s="7" t="s">
        <v>10</v>
      </c>
      <c r="E26" s="8" t="s">
        <v>52</v>
      </c>
      <c r="F26" s="7"/>
      <c r="G26" s="8"/>
    </row>
    <row x14ac:dyDescent="0.25" r="27" customHeight="1" ht="18" customFormat="1" s="4">
      <c r="A27" s="5"/>
      <c r="B27" s="6" t="s">
        <v>410</v>
      </c>
      <c r="C27" s="6" t="s">
        <v>411</v>
      </c>
      <c r="D27" s="7" t="s">
        <v>28</v>
      </c>
      <c r="E27" s="8"/>
      <c r="F27" s="7" t="s">
        <v>28</v>
      </c>
      <c r="G27" s="8"/>
    </row>
    <row x14ac:dyDescent="0.25" r="28" customHeight="1" ht="15" customFormat="1" s="4">
      <c r="A28" s="9" t="s">
        <v>53</v>
      </c>
      <c r="B28" s="6" t="s">
        <v>412</v>
      </c>
      <c r="C28" s="6" t="s">
        <v>413</v>
      </c>
      <c r="D28" s="7" t="s">
        <v>28</v>
      </c>
      <c r="E28" s="8"/>
      <c r="F28" s="7" t="s">
        <v>28</v>
      </c>
      <c r="G28" s="8"/>
    </row>
    <row x14ac:dyDescent="0.25" r="29" customHeight="1" ht="18" customFormat="1" s="4">
      <c r="A29" s="5"/>
      <c r="B29" s="6" t="s">
        <v>414</v>
      </c>
      <c r="C29" s="6" t="s">
        <v>415</v>
      </c>
      <c r="D29" s="7" t="s">
        <v>10</v>
      </c>
      <c r="E29" s="8" t="s">
        <v>416</v>
      </c>
      <c r="F29" s="7"/>
      <c r="G29" s="8"/>
    </row>
    <row x14ac:dyDescent="0.25" r="30" customHeight="1" ht="18" customFormat="1" s="4">
      <c r="A30" s="5"/>
      <c r="B30" s="6" t="s">
        <v>417</v>
      </c>
      <c r="C30" s="6" t="s">
        <v>418</v>
      </c>
      <c r="D30" s="7" t="s">
        <v>10</v>
      </c>
      <c r="E30" s="8" t="s">
        <v>56</v>
      </c>
      <c r="F30" s="7"/>
      <c r="G30" s="8"/>
    </row>
    <row x14ac:dyDescent="0.25" r="31" customHeight="1" ht="18" customFormat="1" s="4">
      <c r="A31" s="5" t="s">
        <v>63</v>
      </c>
      <c r="B31" s="6" t="s">
        <v>419</v>
      </c>
      <c r="C31" s="6" t="s">
        <v>420</v>
      </c>
      <c r="D31" s="7" t="s">
        <v>10</v>
      </c>
      <c r="E31" s="8" t="s">
        <v>66</v>
      </c>
      <c r="F31" s="7"/>
      <c r="G31" s="8"/>
    </row>
    <row x14ac:dyDescent="0.25" r="32" customHeight="1" ht="15" customFormat="1" s="4">
      <c r="A32" s="9" t="s">
        <v>68</v>
      </c>
      <c r="B32" s="6" t="s">
        <v>421</v>
      </c>
      <c r="C32" s="6" t="s">
        <v>422</v>
      </c>
      <c r="D32" s="7" t="s">
        <v>10</v>
      </c>
      <c r="E32" s="8" t="s">
        <v>71</v>
      </c>
      <c r="F32" s="7"/>
      <c r="G32" s="8"/>
    </row>
    <row x14ac:dyDescent="0.25" r="33" customHeight="1" ht="18" customFormat="1" s="4">
      <c r="A33" s="5"/>
      <c r="B33" s="6" t="s">
        <v>423</v>
      </c>
      <c r="C33" s="6" t="s">
        <v>424</v>
      </c>
      <c r="D33" s="7" t="s">
        <v>10</v>
      </c>
      <c r="E33" s="8" t="s">
        <v>425</v>
      </c>
      <c r="F33" s="7"/>
      <c r="G33" s="8"/>
    </row>
    <row x14ac:dyDescent="0.25" r="34" customHeight="1" ht="18" customFormat="1" s="4">
      <c r="A34" s="5"/>
      <c r="B34" s="6" t="s">
        <v>426</v>
      </c>
      <c r="C34" s="6" t="s">
        <v>427</v>
      </c>
      <c r="D34" s="7" t="s">
        <v>10</v>
      </c>
      <c r="E34" s="8" t="s">
        <v>74</v>
      </c>
      <c r="F34" s="7"/>
      <c r="G34" s="8"/>
    </row>
    <row x14ac:dyDescent="0.25" r="35" customHeight="1" ht="18" customFormat="1" s="4">
      <c r="A35" s="5"/>
      <c r="B35" s="6" t="s">
        <v>428</v>
      </c>
      <c r="C35" s="6" t="s">
        <v>429</v>
      </c>
      <c r="D35" s="7" t="s">
        <v>10</v>
      </c>
      <c r="E35" s="8" t="s">
        <v>71</v>
      </c>
      <c r="F35" s="7"/>
      <c r="G35" s="8"/>
    </row>
    <row x14ac:dyDescent="0.25" r="36" customHeight="1" ht="18" customFormat="1" s="4">
      <c r="A36" s="5"/>
      <c r="B36" s="6" t="s">
        <v>430</v>
      </c>
      <c r="C36" s="6" t="s">
        <v>431</v>
      </c>
      <c r="D36" s="7" t="s">
        <v>10</v>
      </c>
      <c r="E36" s="8" t="s">
        <v>74</v>
      </c>
      <c r="F36" s="7"/>
      <c r="G36" s="8"/>
    </row>
    <row x14ac:dyDescent="0.25" r="37" customHeight="1" ht="18" customFormat="1" s="4">
      <c r="A37" s="5"/>
      <c r="B37" s="6" t="s">
        <v>432</v>
      </c>
      <c r="C37" s="6" t="s">
        <v>433</v>
      </c>
      <c r="D37" s="7" t="s">
        <v>10</v>
      </c>
      <c r="E37" s="8" t="s">
        <v>71</v>
      </c>
      <c r="F37" s="7"/>
      <c r="G37" s="8"/>
    </row>
    <row x14ac:dyDescent="0.25" r="38" customHeight="1" ht="15" customFormat="1" s="4">
      <c r="A38" s="9" t="s">
        <v>80</v>
      </c>
      <c r="B38" s="6" t="s">
        <v>434</v>
      </c>
      <c r="C38" s="6" t="s">
        <v>435</v>
      </c>
      <c r="D38" s="7" t="s">
        <v>10</v>
      </c>
      <c r="E38" s="8" t="s">
        <v>91</v>
      </c>
      <c r="F38" s="7"/>
      <c r="G38" s="8"/>
    </row>
    <row x14ac:dyDescent="0.25" r="39" customHeight="1" ht="18" customFormat="1" s="4">
      <c r="A39" s="5"/>
      <c r="B39" s="6" t="s">
        <v>436</v>
      </c>
      <c r="C39" s="6" t="s">
        <v>437</v>
      </c>
      <c r="D39" s="7" t="s">
        <v>10</v>
      </c>
      <c r="E39" s="8" t="s">
        <v>204</v>
      </c>
      <c r="F39" s="7"/>
      <c r="G39" s="8"/>
    </row>
    <row x14ac:dyDescent="0.25" r="40" customHeight="1" ht="18" customFormat="1" s="4">
      <c r="A40" s="5"/>
      <c r="B40" s="6" t="s">
        <v>438</v>
      </c>
      <c r="C40" s="6" t="s">
        <v>439</v>
      </c>
      <c r="D40" s="7" t="s">
        <v>28</v>
      </c>
      <c r="E40" s="8"/>
      <c r="F40" s="7" t="s">
        <v>28</v>
      </c>
      <c r="G40" s="8"/>
    </row>
    <row x14ac:dyDescent="0.25" r="41" customHeight="1" ht="18" customFormat="1" s="4">
      <c r="A41" s="5"/>
      <c r="B41" s="6" t="s">
        <v>440</v>
      </c>
      <c r="C41" s="6" t="s">
        <v>441</v>
      </c>
      <c r="D41" s="7" t="s">
        <v>10</v>
      </c>
      <c r="E41" s="8" t="s">
        <v>442</v>
      </c>
      <c r="F41" s="7"/>
      <c r="G41" s="8"/>
    </row>
    <row x14ac:dyDescent="0.25" r="42" customHeight="1" ht="18" customFormat="1" s="4">
      <c r="A42" s="5"/>
      <c r="B42" s="6" t="s">
        <v>443</v>
      </c>
      <c r="C42" s="6" t="s">
        <v>444</v>
      </c>
      <c r="D42" s="7" t="s">
        <v>28</v>
      </c>
      <c r="E42" s="8"/>
      <c r="F42" s="7" t="s">
        <v>28</v>
      </c>
      <c r="G42" s="8"/>
    </row>
    <row x14ac:dyDescent="0.25" r="43" customHeight="1" ht="18" customFormat="1" s="4">
      <c r="A43" s="5"/>
      <c r="B43" s="6" t="s">
        <v>445</v>
      </c>
      <c r="C43" s="6" t="s">
        <v>446</v>
      </c>
      <c r="D43" s="7" t="s">
        <v>10</v>
      </c>
      <c r="E43" s="8"/>
      <c r="F43" s="7" t="s">
        <v>28</v>
      </c>
      <c r="G43" s="8" t="s">
        <v>447</v>
      </c>
    </row>
    <row x14ac:dyDescent="0.25" r="44" customHeight="1" ht="18" customFormat="1" s="4">
      <c r="A44" s="5"/>
      <c r="B44" s="6" t="s">
        <v>448</v>
      </c>
      <c r="C44" s="6" t="s">
        <v>449</v>
      </c>
      <c r="D44" s="7" t="s">
        <v>10</v>
      </c>
      <c r="E44" s="8" t="s">
        <v>84</v>
      </c>
      <c r="F44" s="7"/>
      <c r="G44" s="8"/>
    </row>
    <row x14ac:dyDescent="0.25" r="45" customHeight="1" ht="18">
      <c r="A45" s="10" t="s">
        <v>92</v>
      </c>
      <c r="B45" s="11"/>
      <c r="C45" s="11"/>
      <c r="D45" s="12">
        <f>COUNTIF(D2:D40,"Yes")</f>
      </c>
      <c r="E45" s="13"/>
      <c r="F45" s="12">
        <f>COUNTIF(F2:F40,"Yes")</f>
      </c>
      <c r="G45" s="13"/>
    </row>
  </sheetData>
  <mergeCells count="10">
    <mergeCell ref="A2:A11"/>
    <mergeCell ref="A12:A15"/>
    <mergeCell ref="A16:A19"/>
    <mergeCell ref="A20:A22"/>
    <mergeCell ref="A23:A25"/>
    <mergeCell ref="A26:A27"/>
    <mergeCell ref="A28:A30"/>
    <mergeCell ref="A32:A37"/>
    <mergeCell ref="A38:A44"/>
    <mergeCell ref="A45:C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5"/>
  <sheetViews>
    <sheetView workbookViewId="0"/>
  </sheetViews>
  <sheetFormatPr defaultRowHeight="15" x14ac:dyDescent="0.25"/>
  <cols>
    <col min="1" max="1" style="14" width="60.71928571428572" customWidth="1" bestFit="1"/>
    <col min="2" max="2" style="15" width="13.005" customWidth="1" bestFit="1"/>
    <col min="3" max="3" style="15" width="60.71928571428572" customWidth="1" bestFit="1"/>
    <col min="4" max="4" style="16" width="14.719285714285713" customWidth="1" bestFit="1"/>
    <col min="5" max="5" style="17" width="30.719285714285714" customWidth="1" bestFit="1"/>
    <col min="6" max="6" style="16" width="14.719285714285713" customWidth="1" bestFit="1"/>
    <col min="7" max="7" style="17" width="60.71928571428572" customWidth="1" bestFit="1"/>
  </cols>
  <sheetData>
    <row x14ac:dyDescent="0.25" r="1" customHeight="1" ht="18">
      <c r="A1" s="1" t="s">
        <v>0</v>
      </c>
      <c r="B1" s="2" t="s">
        <v>290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x14ac:dyDescent="0.25" r="2" customHeight="1" ht="15" customFormat="1" s="4">
      <c r="A2" s="5" t="s">
        <v>7</v>
      </c>
      <c r="B2" s="6" t="s">
        <v>291</v>
      </c>
      <c r="C2" s="6" t="s">
        <v>292</v>
      </c>
      <c r="D2" s="7" t="s">
        <v>10</v>
      </c>
      <c r="E2" s="8" t="s">
        <v>11</v>
      </c>
      <c r="F2" s="7"/>
      <c r="G2" s="8"/>
    </row>
    <row x14ac:dyDescent="0.25" r="3" customHeight="1" ht="15" customFormat="1" s="4">
      <c r="A3" s="9" t="s">
        <v>12</v>
      </c>
      <c r="B3" s="6" t="s">
        <v>293</v>
      </c>
      <c r="C3" s="6" t="s">
        <v>294</v>
      </c>
      <c r="D3" s="7" t="s">
        <v>10</v>
      </c>
      <c r="E3" s="8" t="s">
        <v>15</v>
      </c>
      <c r="F3" s="7"/>
      <c r="G3" s="8"/>
    </row>
    <row x14ac:dyDescent="0.25" r="4" customHeight="1" ht="18" customFormat="1" s="4">
      <c r="A4" s="5"/>
      <c r="B4" s="6" t="s">
        <v>295</v>
      </c>
      <c r="C4" s="6" t="s">
        <v>296</v>
      </c>
      <c r="D4" s="7" t="s">
        <v>10</v>
      </c>
      <c r="E4" s="8" t="s">
        <v>15</v>
      </c>
      <c r="F4" s="7"/>
      <c r="G4" s="8"/>
    </row>
    <row x14ac:dyDescent="0.25" r="5" customHeight="1" ht="18" customFormat="1" s="4">
      <c r="A5" s="5"/>
      <c r="B5" s="6" t="s">
        <v>297</v>
      </c>
      <c r="C5" s="6" t="s">
        <v>298</v>
      </c>
      <c r="D5" s="7" t="s">
        <v>10</v>
      </c>
      <c r="E5" s="8" t="s">
        <v>15</v>
      </c>
      <c r="F5" s="7"/>
      <c r="G5" s="8"/>
    </row>
    <row x14ac:dyDescent="0.25" r="6" customHeight="1" ht="18" customFormat="1" s="4">
      <c r="A6" s="5"/>
      <c r="B6" s="6" t="s">
        <v>299</v>
      </c>
      <c r="C6" s="6" t="s">
        <v>300</v>
      </c>
      <c r="D6" s="7" t="s">
        <v>10</v>
      </c>
      <c r="E6" s="8" t="s">
        <v>15</v>
      </c>
      <c r="F6" s="7"/>
      <c r="G6" s="8"/>
    </row>
    <row x14ac:dyDescent="0.25" r="7" customHeight="1" ht="15" customFormat="1" s="4">
      <c r="A7" s="9" t="s">
        <v>16</v>
      </c>
      <c r="B7" s="6" t="s">
        <v>301</v>
      </c>
      <c r="C7" s="6" t="s">
        <v>302</v>
      </c>
      <c r="D7" s="7" t="s">
        <v>10</v>
      </c>
      <c r="E7" s="8" t="s">
        <v>19</v>
      </c>
      <c r="F7" s="7"/>
      <c r="G7" s="8"/>
    </row>
    <row x14ac:dyDescent="0.25" r="8" customHeight="1" ht="15" customFormat="1" s="4">
      <c r="A8" s="5"/>
      <c r="B8" s="6" t="s">
        <v>303</v>
      </c>
      <c r="C8" s="6" t="s">
        <v>304</v>
      </c>
      <c r="D8" s="7" t="s">
        <v>10</v>
      </c>
      <c r="E8" s="8" t="s">
        <v>19</v>
      </c>
      <c r="F8" s="7"/>
      <c r="G8" s="8"/>
    </row>
    <row x14ac:dyDescent="0.25" r="9" customHeight="1" ht="15" customFormat="1" s="4">
      <c r="A9" s="5"/>
      <c r="B9" s="6" t="s">
        <v>305</v>
      </c>
      <c r="C9" s="6" t="s">
        <v>306</v>
      </c>
      <c r="D9" s="7" t="s">
        <v>10</v>
      </c>
      <c r="E9" s="8" t="s">
        <v>19</v>
      </c>
      <c r="F9" s="7"/>
      <c r="G9" s="8"/>
    </row>
    <row x14ac:dyDescent="0.25" r="10" customHeight="1" ht="15" customFormat="1" s="4">
      <c r="A10" s="5"/>
      <c r="B10" s="6" t="s">
        <v>307</v>
      </c>
      <c r="C10" s="6" t="s">
        <v>308</v>
      </c>
      <c r="D10" s="7" t="s">
        <v>28</v>
      </c>
      <c r="E10" s="8"/>
      <c r="F10" s="7" t="s">
        <v>28</v>
      </c>
      <c r="G10" s="8"/>
    </row>
    <row x14ac:dyDescent="0.25" r="11" customHeight="1" ht="15" customFormat="1" s="4">
      <c r="A11" s="5"/>
      <c r="B11" s="6" t="s">
        <v>309</v>
      </c>
      <c r="C11" s="6" t="s">
        <v>310</v>
      </c>
      <c r="D11" s="7" t="s">
        <v>28</v>
      </c>
      <c r="E11" s="8"/>
      <c r="F11" s="7" t="s">
        <v>28</v>
      </c>
      <c r="G11" s="8"/>
    </row>
    <row x14ac:dyDescent="0.25" r="12" customHeight="1" ht="15" customFormat="1" s="4">
      <c r="A12" s="9" t="s">
        <v>32</v>
      </c>
      <c r="B12" s="6" t="s">
        <v>311</v>
      </c>
      <c r="C12" s="6" t="s">
        <v>312</v>
      </c>
      <c r="D12" s="7" t="s">
        <v>10</v>
      </c>
      <c r="E12" s="8" t="s">
        <v>233</v>
      </c>
      <c r="F12" s="7"/>
      <c r="G12" s="8"/>
    </row>
    <row x14ac:dyDescent="0.25" r="13" customHeight="1" ht="18" customFormat="1" s="4">
      <c r="A13" s="5"/>
      <c r="B13" s="6" t="s">
        <v>313</v>
      </c>
      <c r="C13" s="6" t="s">
        <v>314</v>
      </c>
      <c r="D13" s="7" t="s">
        <v>10</v>
      </c>
      <c r="E13" s="8" t="s">
        <v>233</v>
      </c>
      <c r="F13" s="7"/>
      <c r="G13" s="8"/>
    </row>
    <row x14ac:dyDescent="0.25" r="14" customHeight="1" ht="18" customFormat="1" s="4">
      <c r="A14" s="5"/>
      <c r="B14" s="6" t="s">
        <v>315</v>
      </c>
      <c r="C14" s="6" t="s">
        <v>316</v>
      </c>
      <c r="D14" s="7" t="s">
        <v>10</v>
      </c>
      <c r="E14" s="8" t="s">
        <v>233</v>
      </c>
      <c r="F14" s="7"/>
      <c r="G14" s="8"/>
    </row>
    <row x14ac:dyDescent="0.25" r="15" customHeight="1" ht="18" customFormat="1" s="4">
      <c r="A15" s="5"/>
      <c r="B15" s="6" t="s">
        <v>317</v>
      </c>
      <c r="C15" s="6" t="s">
        <v>318</v>
      </c>
      <c r="D15" s="7" t="s">
        <v>10</v>
      </c>
      <c r="E15" s="8" t="s">
        <v>233</v>
      </c>
      <c r="F15" s="7"/>
      <c r="G15" s="8"/>
    </row>
    <row x14ac:dyDescent="0.25" r="16" customHeight="1" ht="18" customFormat="1" s="4">
      <c r="A16" s="9" t="s">
        <v>40</v>
      </c>
      <c r="B16" s="6" t="s">
        <v>319</v>
      </c>
      <c r="C16" s="6" t="s">
        <v>320</v>
      </c>
      <c r="D16" s="7" t="s">
        <v>10</v>
      </c>
      <c r="E16" s="8" t="s">
        <v>43</v>
      </c>
      <c r="F16" s="7"/>
      <c r="G16" s="8"/>
    </row>
    <row x14ac:dyDescent="0.25" r="17" customHeight="1" ht="18" customFormat="1" s="4">
      <c r="A17" s="5"/>
      <c r="B17" s="6" t="s">
        <v>321</v>
      </c>
      <c r="C17" s="6" t="s">
        <v>322</v>
      </c>
      <c r="D17" s="7" t="s">
        <v>10</v>
      </c>
      <c r="E17" s="8" t="s">
        <v>43</v>
      </c>
      <c r="F17" s="7"/>
      <c r="G17" s="8"/>
    </row>
    <row x14ac:dyDescent="0.25" r="18" customHeight="1" ht="15" customFormat="1" s="4">
      <c r="A18" s="5" t="s">
        <v>49</v>
      </c>
      <c r="B18" s="6" t="s">
        <v>323</v>
      </c>
      <c r="C18" s="6" t="s">
        <v>324</v>
      </c>
      <c r="D18" s="7" t="s">
        <v>10</v>
      </c>
      <c r="E18" s="8" t="s">
        <v>52</v>
      </c>
      <c r="F18" s="7"/>
      <c r="G18" s="8"/>
    </row>
    <row x14ac:dyDescent="0.25" r="19" customHeight="1" ht="15" customFormat="1" s="4">
      <c r="A19" s="9" t="s">
        <v>53</v>
      </c>
      <c r="B19" s="6" t="s">
        <v>325</v>
      </c>
      <c r="C19" s="6" t="s">
        <v>326</v>
      </c>
      <c r="D19" s="7" t="s">
        <v>28</v>
      </c>
      <c r="E19" s="8"/>
      <c r="F19" s="7" t="s">
        <v>28</v>
      </c>
      <c r="G19" s="8"/>
    </row>
    <row x14ac:dyDescent="0.25" r="20" customHeight="1" ht="18" customFormat="1" s="4">
      <c r="A20" s="5"/>
      <c r="B20" s="6" t="s">
        <v>327</v>
      </c>
      <c r="C20" s="6" t="s">
        <v>328</v>
      </c>
      <c r="D20" s="7" t="s">
        <v>10</v>
      </c>
      <c r="E20" s="8" t="s">
        <v>254</v>
      </c>
      <c r="F20" s="7"/>
      <c r="G20" s="8"/>
    </row>
    <row x14ac:dyDescent="0.25" r="21" customHeight="1" ht="18" customFormat="1" s="4">
      <c r="A21" s="5"/>
      <c r="B21" s="6" t="s">
        <v>329</v>
      </c>
      <c r="C21" s="6" t="s">
        <v>330</v>
      </c>
      <c r="D21" s="7" t="s">
        <v>10</v>
      </c>
      <c r="E21" s="8" t="s">
        <v>254</v>
      </c>
      <c r="F21" s="7"/>
      <c r="G21" s="8"/>
    </row>
    <row x14ac:dyDescent="0.25" r="22" customHeight="1" ht="18" customFormat="1" s="4">
      <c r="A22" s="5"/>
      <c r="B22" s="6" t="s">
        <v>331</v>
      </c>
      <c r="C22" s="6" t="s">
        <v>332</v>
      </c>
      <c r="D22" s="7" t="s">
        <v>10</v>
      </c>
      <c r="E22" s="8" t="s">
        <v>333</v>
      </c>
      <c r="F22" s="7"/>
      <c r="G22" s="8"/>
    </row>
    <row x14ac:dyDescent="0.25" r="23" customHeight="1" ht="29.25" customFormat="1" s="4">
      <c r="A23" s="9" t="s">
        <v>63</v>
      </c>
      <c r="B23" s="6" t="s">
        <v>334</v>
      </c>
      <c r="C23" s="6" t="s">
        <v>335</v>
      </c>
      <c r="D23" s="7" t="s">
        <v>10</v>
      </c>
      <c r="E23" s="8" t="s">
        <v>66</v>
      </c>
      <c r="F23" s="7"/>
      <c r="G23" s="8"/>
    </row>
    <row x14ac:dyDescent="0.25" r="24" customHeight="1" ht="18" customFormat="1" s="4">
      <c r="A24" s="5"/>
      <c r="B24" s="6" t="s">
        <v>336</v>
      </c>
      <c r="C24" s="6" t="s">
        <v>337</v>
      </c>
      <c r="D24" s="7" t="s">
        <v>28</v>
      </c>
      <c r="E24" s="8"/>
      <c r="F24" s="7" t="s">
        <v>10</v>
      </c>
      <c r="G24" s="8" t="s">
        <v>265</v>
      </c>
    </row>
    <row x14ac:dyDescent="0.25" r="25" customHeight="1" ht="18" customFormat="1" s="4">
      <c r="A25" s="5"/>
      <c r="B25" s="6" t="s">
        <v>338</v>
      </c>
      <c r="C25" s="6" t="s">
        <v>339</v>
      </c>
      <c r="D25" s="7" t="s">
        <v>28</v>
      </c>
      <c r="E25" s="8"/>
      <c r="F25" s="7" t="s">
        <v>10</v>
      </c>
      <c r="G25" s="8" t="s">
        <v>265</v>
      </c>
    </row>
    <row x14ac:dyDescent="0.25" r="26" customHeight="1" ht="18" customFormat="1" s="4">
      <c r="A26" s="5"/>
      <c r="B26" s="6" t="s">
        <v>340</v>
      </c>
      <c r="C26" s="6" t="s">
        <v>341</v>
      </c>
      <c r="D26" s="7" t="s">
        <v>28</v>
      </c>
      <c r="E26" s="8"/>
      <c r="F26" s="7" t="s">
        <v>10</v>
      </c>
      <c r="G26" s="8" t="s">
        <v>265</v>
      </c>
    </row>
    <row x14ac:dyDescent="0.25" r="27" customHeight="1" ht="15" customFormat="1" s="4">
      <c r="A27" s="9" t="s">
        <v>68</v>
      </c>
      <c r="B27" s="6" t="s">
        <v>342</v>
      </c>
      <c r="C27" s="6" t="s">
        <v>343</v>
      </c>
      <c r="D27" s="7" t="s">
        <v>10</v>
      </c>
      <c r="E27" s="8" t="s">
        <v>344</v>
      </c>
      <c r="F27" s="7"/>
      <c r="G27" s="8"/>
    </row>
    <row x14ac:dyDescent="0.25" r="28" customHeight="1" ht="18" customFormat="1" s="4">
      <c r="A28" s="5"/>
      <c r="B28" s="6" t="s">
        <v>345</v>
      </c>
      <c r="C28" s="6" t="s">
        <v>346</v>
      </c>
      <c r="D28" s="7" t="s">
        <v>10</v>
      </c>
      <c r="E28" s="8" t="s">
        <v>344</v>
      </c>
      <c r="F28" s="7"/>
      <c r="G28" s="8"/>
    </row>
    <row x14ac:dyDescent="0.25" r="29" customHeight="1" ht="18" customFormat="1" s="4">
      <c r="A29" s="5"/>
      <c r="B29" s="6" t="s">
        <v>347</v>
      </c>
      <c r="C29" s="6" t="s">
        <v>348</v>
      </c>
      <c r="D29" s="7" t="s">
        <v>10</v>
      </c>
      <c r="E29" s="8" t="s">
        <v>344</v>
      </c>
      <c r="F29" s="7"/>
      <c r="G29" s="8"/>
    </row>
    <row x14ac:dyDescent="0.25" r="30" customHeight="1" ht="15" customFormat="1" s="4">
      <c r="A30" s="9" t="s">
        <v>80</v>
      </c>
      <c r="B30" s="6" t="s">
        <v>349</v>
      </c>
      <c r="C30" s="6" t="s">
        <v>350</v>
      </c>
      <c r="D30" s="7" t="s">
        <v>10</v>
      </c>
      <c r="E30" s="8" t="s">
        <v>91</v>
      </c>
      <c r="F30" s="7"/>
      <c r="G30" s="8"/>
    </row>
    <row x14ac:dyDescent="0.25" r="31" customHeight="1" ht="18" customFormat="1" s="4">
      <c r="A31" s="5"/>
      <c r="B31" s="6" t="s">
        <v>351</v>
      </c>
      <c r="C31" s="6" t="s">
        <v>352</v>
      </c>
      <c r="D31" s="7" t="s">
        <v>28</v>
      </c>
      <c r="E31" s="8"/>
      <c r="F31" s="7" t="s">
        <v>10</v>
      </c>
      <c r="G31" s="8" t="s">
        <v>79</v>
      </c>
    </row>
    <row x14ac:dyDescent="0.25" r="32" customHeight="1" ht="18" customFormat="1" s="4">
      <c r="A32" s="5"/>
      <c r="B32" s="6" t="s">
        <v>353</v>
      </c>
      <c r="C32" s="6" t="s">
        <v>354</v>
      </c>
      <c r="D32" s="7" t="s">
        <v>28</v>
      </c>
      <c r="E32" s="8"/>
      <c r="F32" s="7" t="s">
        <v>10</v>
      </c>
      <c r="G32" s="8" t="s">
        <v>79</v>
      </c>
    </row>
    <row x14ac:dyDescent="0.25" r="33" customHeight="1" ht="18" customFormat="1" s="4">
      <c r="A33" s="5"/>
      <c r="B33" s="6" t="s">
        <v>355</v>
      </c>
      <c r="C33" s="6" t="s">
        <v>356</v>
      </c>
      <c r="D33" s="7" t="s">
        <v>28</v>
      </c>
      <c r="E33" s="8"/>
      <c r="F33" s="7" t="s">
        <v>10</v>
      </c>
      <c r="G33" s="8" t="s">
        <v>79</v>
      </c>
    </row>
    <row x14ac:dyDescent="0.25" r="34" customHeight="1" ht="18" customFormat="1" s="4">
      <c r="A34" s="5"/>
      <c r="B34" s="6" t="s">
        <v>357</v>
      </c>
      <c r="C34" s="6" t="s">
        <v>358</v>
      </c>
      <c r="D34" s="7" t="s">
        <v>28</v>
      </c>
      <c r="E34" s="8"/>
      <c r="F34" s="7" t="s">
        <v>10</v>
      </c>
      <c r="G34" s="8" t="s">
        <v>79</v>
      </c>
    </row>
    <row x14ac:dyDescent="0.25" r="35" customHeight="1" ht="18">
      <c r="A35" s="10" t="s">
        <v>92</v>
      </c>
      <c r="B35" s="11"/>
      <c r="C35" s="11"/>
      <c r="D35" s="12">
        <f>COUNTIF(D2:D32,"Yes")</f>
      </c>
      <c r="E35" s="13"/>
      <c r="F35" s="12">
        <f>COUNTIF(F2:F32,"Yes")</f>
      </c>
      <c r="G35" s="13"/>
    </row>
  </sheetData>
  <mergeCells count="9">
    <mergeCell ref="A3:A6"/>
    <mergeCell ref="A7:A11"/>
    <mergeCell ref="A12:A15"/>
    <mergeCell ref="A16:A17"/>
    <mergeCell ref="A19:A22"/>
    <mergeCell ref="A23:A26"/>
    <mergeCell ref="A27:A29"/>
    <mergeCell ref="A30:A34"/>
    <mergeCell ref="A35:C3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0"/>
  <sheetViews>
    <sheetView workbookViewId="0"/>
  </sheetViews>
  <sheetFormatPr defaultRowHeight="15" x14ac:dyDescent="0.25"/>
  <cols>
    <col min="1" max="1" style="14" width="60.71928571428572" customWidth="1" bestFit="1"/>
    <col min="2" max="2" style="15" width="13.005" customWidth="1" bestFit="1"/>
    <col min="3" max="3" style="15" width="60.71928571428572" customWidth="1" bestFit="1"/>
    <col min="4" max="4" style="16" width="14.719285714285713" customWidth="1" bestFit="1"/>
    <col min="5" max="5" style="17" width="30.719285714285714" customWidth="1" bestFit="1"/>
    <col min="6" max="6" style="16" width="14.719285714285713" customWidth="1" bestFit="1"/>
    <col min="7" max="7" style="17" width="60.71928571428572" customWidth="1" bestFit="1"/>
  </cols>
  <sheetData>
    <row x14ac:dyDescent="0.25" r="1" customHeight="1" ht="18">
      <c r="A1" s="1" t="s">
        <v>0</v>
      </c>
      <c r="B1" s="2" t="s">
        <v>207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x14ac:dyDescent="0.25" r="2" customHeight="1" ht="15" customFormat="1" s="4">
      <c r="A2" s="9" t="s">
        <v>7</v>
      </c>
      <c r="B2" s="6" t="s">
        <v>208</v>
      </c>
      <c r="C2" s="6" t="s">
        <v>209</v>
      </c>
      <c r="D2" s="7" t="s">
        <v>10</v>
      </c>
      <c r="E2" s="8" t="s">
        <v>11</v>
      </c>
      <c r="F2" s="7"/>
      <c r="G2" s="8"/>
    </row>
    <row x14ac:dyDescent="0.25" r="3" customHeight="1" ht="15" customFormat="1" s="4">
      <c r="A3" s="5"/>
      <c r="B3" s="6" t="s">
        <v>210</v>
      </c>
      <c r="C3" s="6" t="s">
        <v>211</v>
      </c>
      <c r="D3" s="7" t="s">
        <v>10</v>
      </c>
      <c r="E3" s="8" t="s">
        <v>11</v>
      </c>
      <c r="F3" s="7"/>
      <c r="G3" s="8"/>
    </row>
    <row x14ac:dyDescent="0.25" r="4" customHeight="1" ht="15" customFormat="1" s="4">
      <c r="A4" s="5"/>
      <c r="B4" s="6" t="s">
        <v>212</v>
      </c>
      <c r="C4" s="6" t="s">
        <v>213</v>
      </c>
      <c r="D4" s="7" t="s">
        <v>10</v>
      </c>
      <c r="E4" s="8" t="s">
        <v>11</v>
      </c>
      <c r="F4" s="7"/>
      <c r="G4" s="8"/>
    </row>
    <row x14ac:dyDescent="0.25" r="5" customHeight="1" ht="15" customFormat="1" s="4">
      <c r="A5" s="9" t="s">
        <v>12</v>
      </c>
      <c r="B5" s="6" t="s">
        <v>214</v>
      </c>
      <c r="C5" s="6" t="s">
        <v>215</v>
      </c>
      <c r="D5" s="7" t="s">
        <v>28</v>
      </c>
      <c r="E5" s="8"/>
      <c r="F5" s="7" t="s">
        <v>10</v>
      </c>
      <c r="G5" s="8" t="s">
        <v>216</v>
      </c>
    </row>
    <row x14ac:dyDescent="0.25" r="6" customHeight="1" ht="18" customFormat="1" s="4">
      <c r="A6" s="5"/>
      <c r="B6" s="6" t="s">
        <v>217</v>
      </c>
      <c r="C6" s="6" t="s">
        <v>218</v>
      </c>
      <c r="D6" s="7" t="s">
        <v>28</v>
      </c>
      <c r="E6" s="8"/>
      <c r="F6" s="7" t="s">
        <v>10</v>
      </c>
      <c r="G6" s="8" t="s">
        <v>216</v>
      </c>
    </row>
    <row x14ac:dyDescent="0.25" r="7" customHeight="1" ht="18" customFormat="1" s="4">
      <c r="A7" s="5"/>
      <c r="B7" s="6" t="s">
        <v>219</v>
      </c>
      <c r="C7" s="6" t="s">
        <v>220</v>
      </c>
      <c r="D7" s="7" t="s">
        <v>28</v>
      </c>
      <c r="E7" s="8"/>
      <c r="F7" s="7" t="s">
        <v>10</v>
      </c>
      <c r="G7" s="8" t="s">
        <v>216</v>
      </c>
    </row>
    <row x14ac:dyDescent="0.25" r="8" customHeight="1" ht="18" customFormat="1" s="4">
      <c r="A8" s="5"/>
      <c r="B8" s="6" t="s">
        <v>221</v>
      </c>
      <c r="C8" s="6" t="s">
        <v>222</v>
      </c>
      <c r="D8" s="7" t="s">
        <v>28</v>
      </c>
      <c r="E8" s="8"/>
      <c r="F8" s="7" t="s">
        <v>10</v>
      </c>
      <c r="G8" s="8" t="s">
        <v>216</v>
      </c>
    </row>
    <row x14ac:dyDescent="0.25" r="9" customHeight="1" ht="18" customFormat="1" s="4">
      <c r="A9" s="5"/>
      <c r="B9" s="6" t="s">
        <v>223</v>
      </c>
      <c r="C9" s="6" t="s">
        <v>224</v>
      </c>
      <c r="D9" s="7" t="s">
        <v>28</v>
      </c>
      <c r="E9" s="8"/>
      <c r="F9" s="7" t="s">
        <v>10</v>
      </c>
      <c r="G9" s="8" t="s">
        <v>216</v>
      </c>
    </row>
    <row x14ac:dyDescent="0.25" r="10" customHeight="1" ht="15" customFormat="1" s="4">
      <c r="A10" s="9" t="s">
        <v>16</v>
      </c>
      <c r="B10" s="6" t="s">
        <v>225</v>
      </c>
      <c r="C10" s="6" t="s">
        <v>226</v>
      </c>
      <c r="D10" s="7" t="s">
        <v>10</v>
      </c>
      <c r="E10" s="8" t="s">
        <v>19</v>
      </c>
      <c r="F10" s="7"/>
      <c r="G10" s="8"/>
    </row>
    <row x14ac:dyDescent="0.25" r="11" customHeight="1" ht="15" customFormat="1" s="4">
      <c r="A11" s="5"/>
      <c r="B11" s="6" t="s">
        <v>227</v>
      </c>
      <c r="C11" s="6" t="s">
        <v>228</v>
      </c>
      <c r="D11" s="7" t="s">
        <v>10</v>
      </c>
      <c r="E11" s="8" t="s">
        <v>19</v>
      </c>
      <c r="F11" s="7"/>
      <c r="G11" s="8"/>
    </row>
    <row x14ac:dyDescent="0.25" r="12" customHeight="1" ht="15" customFormat="1" s="4">
      <c r="A12" s="5"/>
      <c r="B12" s="6" t="s">
        <v>229</v>
      </c>
      <c r="C12" s="6" t="s">
        <v>230</v>
      </c>
      <c r="D12" s="7" t="s">
        <v>10</v>
      </c>
      <c r="E12" s="8" t="s">
        <v>19</v>
      </c>
      <c r="F12" s="7"/>
      <c r="G12" s="8"/>
    </row>
    <row x14ac:dyDescent="0.25" r="13" customHeight="1" ht="15" customFormat="1" s="4">
      <c r="A13" s="9" t="s">
        <v>32</v>
      </c>
      <c r="B13" s="6" t="s">
        <v>231</v>
      </c>
      <c r="C13" s="6" t="s">
        <v>232</v>
      </c>
      <c r="D13" s="7" t="s">
        <v>10</v>
      </c>
      <c r="E13" s="8" t="s">
        <v>233</v>
      </c>
      <c r="F13" s="7"/>
      <c r="G13" s="8"/>
    </row>
    <row x14ac:dyDescent="0.25" r="14" customHeight="1" ht="18" customFormat="1" s="4">
      <c r="A14" s="5"/>
      <c r="B14" s="6" t="s">
        <v>234</v>
      </c>
      <c r="C14" s="6" t="s">
        <v>235</v>
      </c>
      <c r="D14" s="7" t="s">
        <v>10</v>
      </c>
      <c r="E14" s="8" t="s">
        <v>236</v>
      </c>
      <c r="F14" s="7"/>
      <c r="G14" s="8"/>
    </row>
    <row x14ac:dyDescent="0.25" r="15" customHeight="1" ht="18" customFormat="1" s="4">
      <c r="A15" s="5"/>
      <c r="B15" s="6" t="s">
        <v>237</v>
      </c>
      <c r="C15" s="6" t="s">
        <v>238</v>
      </c>
      <c r="D15" s="7" t="s">
        <v>10</v>
      </c>
      <c r="E15" s="8" t="s">
        <v>239</v>
      </c>
      <c r="F15" s="7"/>
      <c r="G15" s="8"/>
    </row>
    <row x14ac:dyDescent="0.25" r="16" customHeight="1" ht="18" customFormat="1" s="4">
      <c r="A16" s="9" t="s">
        <v>40</v>
      </c>
      <c r="B16" s="6" t="s">
        <v>240</v>
      </c>
      <c r="C16" s="6" t="s">
        <v>241</v>
      </c>
      <c r="D16" s="7" t="s">
        <v>10</v>
      </c>
      <c r="E16" s="8" t="s">
        <v>43</v>
      </c>
      <c r="F16" s="7"/>
      <c r="G16" s="8"/>
    </row>
    <row x14ac:dyDescent="0.25" r="17" customHeight="1" ht="18" customFormat="1" s="4">
      <c r="A17" s="5"/>
      <c r="B17" s="6" t="s">
        <v>242</v>
      </c>
      <c r="C17" s="6" t="s">
        <v>243</v>
      </c>
      <c r="D17" s="7" t="s">
        <v>10</v>
      </c>
      <c r="E17" s="8" t="s">
        <v>43</v>
      </c>
      <c r="F17" s="7"/>
      <c r="G17" s="8"/>
    </row>
    <row x14ac:dyDescent="0.25" r="18" customHeight="1" ht="18" customFormat="1" s="4">
      <c r="A18" s="5"/>
      <c r="B18" s="6" t="s">
        <v>244</v>
      </c>
      <c r="C18" s="6" t="s">
        <v>245</v>
      </c>
      <c r="D18" s="7" t="s">
        <v>10</v>
      </c>
      <c r="E18" s="8" t="s">
        <v>43</v>
      </c>
      <c r="F18" s="7"/>
      <c r="G18" s="8"/>
    </row>
    <row x14ac:dyDescent="0.25" r="19" customHeight="1" ht="18" customFormat="1" s="4">
      <c r="A19" s="5"/>
      <c r="B19" s="6" t="s">
        <v>246</v>
      </c>
      <c r="C19" s="6" t="s">
        <v>247</v>
      </c>
      <c r="D19" s="7" t="s">
        <v>10</v>
      </c>
      <c r="E19" s="8" t="s">
        <v>43</v>
      </c>
      <c r="F19" s="7"/>
      <c r="G19" s="8"/>
    </row>
    <row x14ac:dyDescent="0.25" r="20" customHeight="1" ht="15" customFormat="1" s="4">
      <c r="A20" s="9" t="s">
        <v>49</v>
      </c>
      <c r="B20" s="6" t="s">
        <v>248</v>
      </c>
      <c r="C20" s="6" t="s">
        <v>249</v>
      </c>
      <c r="D20" s="7" t="s">
        <v>10</v>
      </c>
      <c r="E20" s="8" t="s">
        <v>52</v>
      </c>
      <c r="F20" s="7"/>
      <c r="G20" s="8"/>
    </row>
    <row x14ac:dyDescent="0.25" r="21" customHeight="1" ht="18" customFormat="1" s="4">
      <c r="A21" s="5"/>
      <c r="B21" s="6" t="s">
        <v>250</v>
      </c>
      <c r="C21" s="6" t="s">
        <v>251</v>
      </c>
      <c r="D21" s="7" t="s">
        <v>10</v>
      </c>
      <c r="E21" s="8" t="s">
        <v>52</v>
      </c>
      <c r="F21" s="7"/>
      <c r="G21" s="8"/>
    </row>
    <row x14ac:dyDescent="0.25" r="22" customHeight="1" ht="15" customFormat="1" s="4">
      <c r="A22" s="9" t="s">
        <v>53</v>
      </c>
      <c r="B22" s="6" t="s">
        <v>252</v>
      </c>
      <c r="C22" s="6" t="s">
        <v>253</v>
      </c>
      <c r="D22" s="7" t="s">
        <v>10</v>
      </c>
      <c r="E22" s="8" t="s">
        <v>254</v>
      </c>
      <c r="F22" s="7"/>
      <c r="G22" s="8"/>
    </row>
    <row x14ac:dyDescent="0.25" r="23" customHeight="1" ht="18" customFormat="1" s="4">
      <c r="A23" s="5"/>
      <c r="B23" s="6" t="s">
        <v>255</v>
      </c>
      <c r="C23" s="6" t="s">
        <v>256</v>
      </c>
      <c r="D23" s="7" t="s">
        <v>28</v>
      </c>
      <c r="E23" s="8"/>
      <c r="F23" s="7" t="s">
        <v>28</v>
      </c>
      <c r="G23" s="8"/>
    </row>
    <row x14ac:dyDescent="0.25" r="24" customHeight="1" ht="18" customFormat="1" s="4">
      <c r="A24" s="5"/>
      <c r="B24" s="6" t="s">
        <v>257</v>
      </c>
      <c r="C24" s="6" t="s">
        <v>258</v>
      </c>
      <c r="D24" s="7" t="s">
        <v>10</v>
      </c>
      <c r="E24" s="8" t="s">
        <v>254</v>
      </c>
      <c r="F24" s="7"/>
      <c r="G24" s="8"/>
    </row>
    <row x14ac:dyDescent="0.25" r="25" customHeight="1" ht="18" customFormat="1" s="4">
      <c r="A25" s="5"/>
      <c r="B25" s="6" t="s">
        <v>259</v>
      </c>
      <c r="C25" s="6" t="s">
        <v>260</v>
      </c>
      <c r="D25" s="7" t="s">
        <v>10</v>
      </c>
      <c r="E25" s="8" t="s">
        <v>254</v>
      </c>
      <c r="F25" s="7"/>
      <c r="G25" s="8"/>
    </row>
    <row x14ac:dyDescent="0.25" r="26" customHeight="1" ht="29.25" customFormat="1" s="4">
      <c r="A26" s="9" t="s">
        <v>63</v>
      </c>
      <c r="B26" s="6" t="s">
        <v>261</v>
      </c>
      <c r="C26" s="6" t="s">
        <v>262</v>
      </c>
      <c r="D26" s="7" t="s">
        <v>10</v>
      </c>
      <c r="E26" s="8" t="s">
        <v>66</v>
      </c>
      <c r="F26" s="7"/>
      <c r="G26" s="8"/>
    </row>
    <row x14ac:dyDescent="0.25" r="27" customHeight="1" ht="18" customFormat="1" s="4">
      <c r="A27" s="5"/>
      <c r="B27" s="6" t="s">
        <v>263</v>
      </c>
      <c r="C27" s="6" t="s">
        <v>264</v>
      </c>
      <c r="D27" s="7" t="s">
        <v>28</v>
      </c>
      <c r="E27" s="8"/>
      <c r="F27" s="7" t="s">
        <v>10</v>
      </c>
      <c r="G27" s="8" t="s">
        <v>265</v>
      </c>
    </row>
    <row x14ac:dyDescent="0.25" r="28" customHeight="1" ht="18" customFormat="1" s="4">
      <c r="A28" s="5"/>
      <c r="B28" s="6" t="s">
        <v>266</v>
      </c>
      <c r="C28" s="6" t="s">
        <v>267</v>
      </c>
      <c r="D28" s="7" t="s">
        <v>28</v>
      </c>
      <c r="E28" s="8"/>
      <c r="F28" s="7" t="s">
        <v>10</v>
      </c>
      <c r="G28" s="8" t="s">
        <v>265</v>
      </c>
    </row>
    <row x14ac:dyDescent="0.25" r="29" customHeight="1" ht="18" customFormat="1" s="4">
      <c r="A29" s="5"/>
      <c r="B29" s="6" t="s">
        <v>268</v>
      </c>
      <c r="C29" s="6" t="s">
        <v>269</v>
      </c>
      <c r="D29" s="7" t="s">
        <v>28</v>
      </c>
      <c r="E29" s="8"/>
      <c r="F29" s="7" t="s">
        <v>10</v>
      </c>
      <c r="G29" s="8" t="s">
        <v>265</v>
      </c>
    </row>
    <row x14ac:dyDescent="0.25" r="30" customHeight="1" ht="18" customFormat="1" s="4">
      <c r="A30" s="5"/>
      <c r="B30" s="6" t="s">
        <v>270</v>
      </c>
      <c r="C30" s="6" t="s">
        <v>271</v>
      </c>
      <c r="D30" s="7" t="s">
        <v>28</v>
      </c>
      <c r="E30" s="8"/>
      <c r="F30" s="7" t="s">
        <v>10</v>
      </c>
      <c r="G30" s="8" t="s">
        <v>265</v>
      </c>
    </row>
    <row x14ac:dyDescent="0.25" r="31" customHeight="1" ht="15" customFormat="1" s="4">
      <c r="A31" s="9" t="s">
        <v>68</v>
      </c>
      <c r="B31" s="6" t="s">
        <v>272</v>
      </c>
      <c r="C31" s="6" t="s">
        <v>273</v>
      </c>
      <c r="D31" s="7" t="s">
        <v>10</v>
      </c>
      <c r="E31" s="8" t="s">
        <v>74</v>
      </c>
      <c r="F31" s="7"/>
      <c r="G31" s="8"/>
    </row>
    <row x14ac:dyDescent="0.25" r="32" customHeight="1" ht="18" customFormat="1" s="4">
      <c r="A32" s="5"/>
      <c r="B32" s="6" t="s">
        <v>274</v>
      </c>
      <c r="C32" s="6" t="s">
        <v>275</v>
      </c>
      <c r="D32" s="7" t="s">
        <v>28</v>
      </c>
      <c r="E32" s="8"/>
      <c r="F32" s="7" t="s">
        <v>28</v>
      </c>
      <c r="G32" s="8"/>
    </row>
    <row x14ac:dyDescent="0.25" r="33" customHeight="1" ht="18" customFormat="1" s="4">
      <c r="A33" s="5"/>
      <c r="B33" s="6" t="s">
        <v>276</v>
      </c>
      <c r="C33" s="6" t="s">
        <v>277</v>
      </c>
      <c r="D33" s="7" t="s">
        <v>10</v>
      </c>
      <c r="E33" s="8" t="s">
        <v>71</v>
      </c>
      <c r="F33" s="7"/>
      <c r="G33" s="8"/>
    </row>
    <row x14ac:dyDescent="0.25" r="34" customHeight="1" ht="15" customFormat="1" s="4">
      <c r="A34" s="9" t="s">
        <v>80</v>
      </c>
      <c r="B34" s="6" t="s">
        <v>278</v>
      </c>
      <c r="C34" s="6" t="s">
        <v>279</v>
      </c>
      <c r="D34" s="7" t="s">
        <v>10</v>
      </c>
      <c r="E34" s="8" t="s">
        <v>91</v>
      </c>
      <c r="F34" s="7"/>
      <c r="G34" s="8"/>
    </row>
    <row x14ac:dyDescent="0.25" r="35" customHeight="1" ht="18" customFormat="1" s="4">
      <c r="A35" s="5"/>
      <c r="B35" s="6" t="s">
        <v>280</v>
      </c>
      <c r="C35" s="6" t="s">
        <v>281</v>
      </c>
      <c r="D35" s="7" t="s">
        <v>28</v>
      </c>
      <c r="E35" s="8"/>
      <c r="F35" s="7" t="s">
        <v>10</v>
      </c>
      <c r="G35" s="8" t="s">
        <v>79</v>
      </c>
    </row>
    <row x14ac:dyDescent="0.25" r="36" customHeight="1" ht="18" customFormat="1" s="4">
      <c r="A36" s="5"/>
      <c r="B36" s="6" t="s">
        <v>282</v>
      </c>
      <c r="C36" s="6" t="s">
        <v>283</v>
      </c>
      <c r="D36" s="7" t="s">
        <v>28</v>
      </c>
      <c r="E36" s="8"/>
      <c r="F36" s="7" t="s">
        <v>10</v>
      </c>
      <c r="G36" s="8" t="s">
        <v>79</v>
      </c>
    </row>
    <row x14ac:dyDescent="0.25" r="37" customHeight="1" ht="18" customFormat="1" s="4">
      <c r="A37" s="5"/>
      <c r="B37" s="6" t="s">
        <v>284</v>
      </c>
      <c r="C37" s="6" t="s">
        <v>285</v>
      </c>
      <c r="D37" s="7" t="s">
        <v>28</v>
      </c>
      <c r="E37" s="8"/>
      <c r="F37" s="7" t="s">
        <v>10</v>
      </c>
      <c r="G37" s="8" t="s">
        <v>79</v>
      </c>
    </row>
    <row x14ac:dyDescent="0.25" r="38" customHeight="1" ht="18" customFormat="1" s="4">
      <c r="A38" s="5"/>
      <c r="B38" s="6" t="s">
        <v>286</v>
      </c>
      <c r="C38" s="6" t="s">
        <v>287</v>
      </c>
      <c r="D38" s="7" t="s">
        <v>28</v>
      </c>
      <c r="E38" s="8"/>
      <c r="F38" s="7" t="s">
        <v>10</v>
      </c>
      <c r="G38" s="8" t="s">
        <v>79</v>
      </c>
    </row>
    <row x14ac:dyDescent="0.25" r="39" customHeight="1" ht="18" customFormat="1" s="4">
      <c r="A39" s="5"/>
      <c r="B39" s="6" t="s">
        <v>288</v>
      </c>
      <c r="C39" s="6" t="s">
        <v>289</v>
      </c>
      <c r="D39" s="7" t="s">
        <v>10</v>
      </c>
      <c r="E39" s="8" t="s">
        <v>204</v>
      </c>
      <c r="F39" s="7"/>
      <c r="G39" s="8"/>
    </row>
    <row x14ac:dyDescent="0.25" r="40" customHeight="1" ht="18">
      <c r="A40" s="10" t="s">
        <v>92</v>
      </c>
      <c r="B40" s="11"/>
      <c r="C40" s="11"/>
      <c r="D40" s="12">
        <f>COUNTIF(D2:D36,"Yes")</f>
      </c>
      <c r="E40" s="13"/>
      <c r="F40" s="12">
        <f>COUNTIF(F2:F36,"Yes")</f>
      </c>
      <c r="G40" s="13"/>
    </row>
  </sheetData>
  <mergeCells count="11">
    <mergeCell ref="A2:A4"/>
    <mergeCell ref="A5:A9"/>
    <mergeCell ref="A10:A12"/>
    <mergeCell ref="A13:A15"/>
    <mergeCell ref="A16:A19"/>
    <mergeCell ref="A20:A21"/>
    <mergeCell ref="A22:A25"/>
    <mergeCell ref="A26:A30"/>
    <mergeCell ref="A31:A33"/>
    <mergeCell ref="A34:A39"/>
    <mergeCell ref="A40:C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83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5" width="25.719285714285714" customWidth="1" bestFit="1"/>
    <col min="2" max="2" style="79" width="9.147857142857141" customWidth="1" bestFit="1"/>
    <col min="3" max="3" style="80" width="9.290714285714287" customWidth="1" bestFit="1"/>
    <col min="4" max="4" style="80" width="9.290714285714287" customWidth="1" bestFit="1"/>
    <col min="5" max="5" style="80" width="9.290714285714287" customWidth="1" bestFit="1"/>
    <col min="6" max="6" style="80" width="9.147857142857141" customWidth="1" bestFit="1"/>
    <col min="7" max="7" style="80" width="9.147857142857141" customWidth="1" bestFit="1"/>
    <col min="8" max="8" style="80" width="9.147857142857141" customWidth="1" bestFit="1"/>
    <col min="9" max="9" style="80" width="9.290714285714287" customWidth="1" bestFit="1"/>
    <col min="10" max="10" style="80" width="9.290714285714287" customWidth="1" bestFit="1"/>
    <col min="11" max="11" style="80" width="9.290714285714287" customWidth="1" bestFit="1"/>
    <col min="12" max="12" style="80" width="9.290714285714287" customWidth="1" bestFit="1"/>
    <col min="13" max="13" style="80" width="9.290714285714287" customWidth="1" bestFit="1"/>
    <col min="14" max="14" style="80" width="9.290714285714287" customWidth="1" bestFit="1"/>
    <col min="15" max="15" style="80" width="9.290714285714287" customWidth="1" bestFit="1"/>
    <col min="16" max="16" style="80" width="9.290714285714287" customWidth="1" bestFit="1"/>
    <col min="17" max="17" style="80" width="9.290714285714287" customWidth="1" bestFit="1"/>
    <col min="18" max="18" style="17" width="3.1478571428571427" customWidth="1" bestFit="1"/>
    <col min="19" max="19" style="80" width="13.005" customWidth="1" bestFit="1"/>
    <col min="20" max="20" style="80" width="13.005" customWidth="1" bestFit="1"/>
    <col min="21" max="21" style="80" width="13.005" customWidth="1" bestFit="1"/>
    <col min="22" max="22" style="80" width="13.005" customWidth="1" bestFit="1"/>
    <col min="23" max="23" style="80" width="13.005" customWidth="1" bestFit="1"/>
    <col min="24" max="24" style="17" width="13.005" customWidth="1" bestFit="1"/>
    <col min="25" max="25" style="17" width="13.005" customWidth="1" bestFit="1"/>
    <col min="26" max="26" style="17" width="13.005" customWidth="1" bestFit="1"/>
    <col min="27" max="27" style="17" width="13.005" customWidth="1" bestFit="1"/>
  </cols>
  <sheetData>
    <row x14ac:dyDescent="0.25" r="1" customHeight="1" ht="18">
      <c r="A1" s="18"/>
      <c r="B1" s="62" t="s">
        <v>1377</v>
      </c>
      <c r="C1" s="63" t="s">
        <v>1248</v>
      </c>
      <c r="D1" s="64" t="s">
        <v>1249</v>
      </c>
      <c r="E1" s="64" t="s">
        <v>1250</v>
      </c>
      <c r="F1" s="64" t="s">
        <v>1251</v>
      </c>
      <c r="G1" s="64" t="s">
        <v>1252</v>
      </c>
      <c r="H1" s="64" t="s">
        <v>1253</v>
      </c>
      <c r="I1" s="63" t="s">
        <v>1254</v>
      </c>
      <c r="J1" s="64" t="s">
        <v>1255</v>
      </c>
      <c r="K1" s="64" t="s">
        <v>1256</v>
      </c>
      <c r="L1" s="63" t="s">
        <v>1257</v>
      </c>
      <c r="M1" s="64" t="s">
        <v>1258</v>
      </c>
      <c r="N1" s="64" t="s">
        <v>1259</v>
      </c>
      <c r="O1" s="63" t="s">
        <v>1260</v>
      </c>
      <c r="P1" s="64" t="s">
        <v>1261</v>
      </c>
      <c r="Q1" s="64" t="s">
        <v>1262</v>
      </c>
      <c r="R1" s="13"/>
      <c r="S1" s="65" t="s">
        <v>1380</v>
      </c>
      <c r="T1" s="65" t="s">
        <v>1597</v>
      </c>
      <c r="U1" s="65" t="s">
        <v>1598</v>
      </c>
      <c r="V1" s="65" t="s">
        <v>1599</v>
      </c>
      <c r="W1" s="65" t="s">
        <v>1600</v>
      </c>
      <c r="X1" s="13"/>
      <c r="Y1" s="13"/>
      <c r="Z1" s="13"/>
      <c r="AA1" s="13"/>
    </row>
    <row x14ac:dyDescent="0.25" r="2" customHeight="1" ht="18">
      <c r="A2" s="18" t="s">
        <v>1601</v>
      </c>
      <c r="B2" s="12">
        <v>30</v>
      </c>
      <c r="C2" s="12">
        <f>'Human to Auto Comparison'!D33</f>
      </c>
      <c r="D2" s="12">
        <f>'Human to Auto Comparison'!F33</f>
      </c>
      <c r="E2" s="12">
        <f>'Human to Auto Comparison'!H33</f>
      </c>
      <c r="F2" s="12">
        <f>'Human to Auto Comparison'!J33</f>
      </c>
      <c r="G2" s="12">
        <f>'Human to Auto Comparison'!L33</f>
      </c>
      <c r="H2" s="12">
        <f>'Human to Auto Comparison'!N33</f>
      </c>
      <c r="I2" s="12">
        <f>'Human to Auto Comparison'!P33</f>
      </c>
      <c r="J2" s="12">
        <f>'Human to Auto Comparison'!R33</f>
      </c>
      <c r="K2" s="12">
        <f>'Human to Auto Comparison'!T33</f>
      </c>
      <c r="L2" s="12">
        <f>'Human to Auto Comparison'!V33</f>
      </c>
      <c r="M2" s="12">
        <f>'Human to Auto Comparison'!X33</f>
      </c>
      <c r="N2" s="12">
        <f>'Human to Auto Comparison'!Z33</f>
      </c>
      <c r="O2" s="12">
        <f>'Human to Auto Comparison'!AB33</f>
      </c>
      <c r="P2" s="12">
        <f>'Human to Auto Comparison'!AD33</f>
      </c>
      <c r="Q2" s="12">
        <f>'Human to Auto Comparison'!AF33</f>
      </c>
      <c r="R2" s="13"/>
      <c r="S2" s="12">
        <f>S5-S3</f>
      </c>
      <c r="T2" s="65"/>
      <c r="U2" s="65"/>
      <c r="V2" s="65"/>
      <c r="W2" s="65"/>
      <c r="X2" s="13"/>
      <c r="Y2" s="13"/>
      <c r="Z2" s="13"/>
      <c r="AA2" s="13"/>
    </row>
    <row x14ac:dyDescent="0.25" r="3" customHeight="1" ht="18">
      <c r="A3" s="18" t="s">
        <v>1602</v>
      </c>
      <c r="B3" s="12">
        <v>0</v>
      </c>
      <c r="C3" s="12">
        <f>'Human to Auto Comparison'!D34</f>
      </c>
      <c r="D3" s="12">
        <f>'Human to Auto Comparison'!F34</f>
      </c>
      <c r="E3" s="12">
        <f>'Human to Auto Comparison'!H34</f>
      </c>
      <c r="F3" s="12">
        <f>'Human to Auto Comparison'!J34</f>
      </c>
      <c r="G3" s="12">
        <f>'Human to Auto Comparison'!L34</f>
      </c>
      <c r="H3" s="12">
        <f>'Human to Auto Comparison'!N34</f>
      </c>
      <c r="I3" s="12">
        <f>'Human to Auto Comparison'!P34</f>
      </c>
      <c r="J3" s="12">
        <f>'Human to Auto Comparison'!R34</f>
      </c>
      <c r="K3" s="12">
        <f>'Human to Auto Comparison'!T34</f>
      </c>
      <c r="L3" s="12">
        <f>'Human to Auto Comparison'!V34</f>
      </c>
      <c r="M3" s="12">
        <f>'Human to Auto Comparison'!X34</f>
      </c>
      <c r="N3" s="12">
        <f>'Human to Auto Comparison'!Z34</f>
      </c>
      <c r="O3" s="12">
        <f>'Human to Auto Comparison'!AB34</f>
      </c>
      <c r="P3" s="12">
        <f>'Human to Auto Comparison'!AD34</f>
      </c>
      <c r="Q3" s="12">
        <f>'Human to Auto Comparison'!AF34</f>
      </c>
      <c r="R3" s="13"/>
      <c r="S3" s="12">
        <f>'Global to X'!X78</f>
      </c>
      <c r="T3" s="65"/>
      <c r="U3" s="65"/>
      <c r="V3" s="65"/>
      <c r="W3" s="65"/>
      <c r="X3" s="13"/>
      <c r="Y3" s="13"/>
      <c r="Z3" s="13"/>
      <c r="AA3" s="13"/>
    </row>
    <row x14ac:dyDescent="0.25" r="4" customHeight="1" ht="18">
      <c r="A4" s="18" t="s">
        <v>1603</v>
      </c>
      <c r="B4" s="12">
        <v>0</v>
      </c>
      <c r="C4" s="12">
        <f>'Human to Auto Comparison'!D35</f>
      </c>
      <c r="D4" s="12">
        <f>'Human to Auto Comparison'!F35</f>
      </c>
      <c r="E4" s="12">
        <f>'Human to Auto Comparison'!H35</f>
      </c>
      <c r="F4" s="12">
        <f>'Human to Auto Comparison'!J35</f>
      </c>
      <c r="G4" s="12">
        <f>'Human to Auto Comparison'!L35</f>
      </c>
      <c r="H4" s="12">
        <f>'Human to Auto Comparison'!N35</f>
      </c>
      <c r="I4" s="12">
        <f>'Human to Auto Comparison'!P35</f>
      </c>
      <c r="J4" s="12">
        <f>'Human to Auto Comparison'!R35</f>
      </c>
      <c r="K4" s="12">
        <f>'Human to Auto Comparison'!T35</f>
      </c>
      <c r="L4" s="12">
        <f>'Human to Auto Comparison'!V35</f>
      </c>
      <c r="M4" s="12">
        <f>'Human to Auto Comparison'!X35</f>
      </c>
      <c r="N4" s="12">
        <f>'Human to Auto Comparison'!Z35</f>
      </c>
      <c r="O4" s="12">
        <f>'Human to Auto Comparison'!AB35</f>
      </c>
      <c r="P4" s="12">
        <f>'Human to Auto Comparison'!AD35</f>
      </c>
      <c r="Q4" s="12">
        <f>'Human to Auto Comparison'!AF35</f>
      </c>
      <c r="R4" s="13"/>
      <c r="S4" s="12">
        <f>'Global to X'!X79</f>
      </c>
      <c r="T4" s="65"/>
      <c r="U4" s="65"/>
      <c r="V4" s="65"/>
      <c r="W4" s="65"/>
      <c r="X4" s="13"/>
      <c r="Y4" s="13"/>
      <c r="Z4" s="13"/>
      <c r="AA4" s="13"/>
    </row>
    <row x14ac:dyDescent="0.25" r="5" customHeight="1" ht="18">
      <c r="A5" s="66" t="s">
        <v>1604</v>
      </c>
      <c r="B5" s="67">
        <f>B2+B3+B4</f>
      </c>
      <c r="C5" s="67">
        <f>C2+C3+C4</f>
      </c>
      <c r="D5" s="67">
        <f>D2+D3+D4</f>
      </c>
      <c r="E5" s="67">
        <f>E2+E3+E4</f>
      </c>
      <c r="F5" s="67">
        <f>F2+F3+F4</f>
      </c>
      <c r="G5" s="67">
        <f>G2+G3+G4</f>
      </c>
      <c r="H5" s="67">
        <f>H2+H3+H4</f>
      </c>
      <c r="I5" s="67">
        <f>I2+I3+I4</f>
      </c>
      <c r="J5" s="67">
        <f>J2+J3+J4</f>
      </c>
      <c r="K5" s="67">
        <f>K2+K3+K4</f>
      </c>
      <c r="L5" s="67">
        <f>L2+L3+L4</f>
      </c>
      <c r="M5" s="67">
        <f>M2+M3+M4</f>
      </c>
      <c r="N5" s="67">
        <f>N2+N3+N4</f>
      </c>
      <c r="O5" s="67">
        <f>O2+O3+O4</f>
      </c>
      <c r="P5" s="67">
        <f>P2+P3+P4</f>
      </c>
      <c r="Q5" s="67">
        <f>Q2+Q3+Q4</f>
      </c>
      <c r="R5" s="13"/>
      <c r="S5" s="12">
        <v>30</v>
      </c>
      <c r="T5" s="12">
        <v>30</v>
      </c>
      <c r="U5" s="12">
        <v>31</v>
      </c>
      <c r="V5" s="12">
        <v>32</v>
      </c>
      <c r="W5" s="12">
        <v>33</v>
      </c>
      <c r="X5" s="13"/>
      <c r="Y5" s="13"/>
      <c r="Z5" s="13"/>
      <c r="AA5" s="13"/>
    </row>
    <row x14ac:dyDescent="0.25" r="6" customHeight="1" ht="18">
      <c r="A6" s="18" t="s">
        <v>1605</v>
      </c>
      <c r="B6" s="12">
        <v>0</v>
      </c>
      <c r="C6" s="12">
        <f>'L0 to Human Comparison'!F35</f>
      </c>
      <c r="D6" s="12">
        <f>'L1 to Human Comparison'!F40</f>
      </c>
      <c r="E6" s="12">
        <f>'L2 to Human Comparison'!F35</f>
      </c>
      <c r="F6" s="12">
        <f>'L3 to Human Comparison'!F127</f>
      </c>
      <c r="G6" s="12">
        <f>'L4 to Human Comparison'!F37</f>
      </c>
      <c r="H6" s="12">
        <f>'L5 to Human Comparison'!F42</f>
      </c>
      <c r="I6" s="12">
        <f>'Q0 to Human Comparison'!F41</f>
      </c>
      <c r="J6" s="12">
        <f>'Q1 to Human Comparison'!F23</f>
      </c>
      <c r="K6" s="12">
        <f>'Q2 to Human Comparison'!F30</f>
      </c>
      <c r="L6" s="12">
        <f>'M0 to Human Comparison'!F45</f>
      </c>
      <c r="M6" s="12">
        <f>'M1 to Human Comparison'!F35</f>
      </c>
      <c r="N6" s="12">
        <f>'M2 to Human Comparison'!F40</f>
      </c>
      <c r="O6" s="12">
        <f>'G0 to Human Comparison'!F25</f>
      </c>
      <c r="P6" s="12">
        <f>'G1 to Human Comparison'!F31</f>
      </c>
      <c r="Q6" s="12">
        <f>'G2 to Human Comparison'!F29</f>
      </c>
      <c r="R6" s="13"/>
      <c r="S6" s="12">
        <f>'Global to X'!X169</f>
      </c>
      <c r="T6" s="12">
        <f>'Global to X'!Y169</f>
      </c>
      <c r="U6" s="12">
        <f>'Global to X'!Z169</f>
      </c>
      <c r="V6" s="12">
        <f>'Global to X'!AA169</f>
      </c>
      <c r="W6" s="12">
        <f>'Global to X'!AB169</f>
      </c>
      <c r="X6" s="13"/>
      <c r="Y6" s="13"/>
      <c r="Z6" s="13"/>
      <c r="AA6" s="13"/>
    </row>
    <row x14ac:dyDescent="0.25" r="7" customHeight="1" ht="18">
      <c r="A7" s="18"/>
      <c r="B7" s="68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13"/>
      <c r="S7" s="65"/>
      <c r="T7" s="65"/>
      <c r="U7" s="65"/>
      <c r="V7" s="65"/>
      <c r="W7" s="65"/>
      <c r="X7" s="13"/>
      <c r="Y7" s="13"/>
      <c r="Z7" s="13"/>
      <c r="AA7" s="13"/>
    </row>
    <row x14ac:dyDescent="0.25" r="8" customHeight="1" ht="18">
      <c r="A8" s="69" t="s">
        <v>1606</v>
      </c>
      <c r="B8" s="70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13"/>
      <c r="S8" s="65"/>
      <c r="T8" s="65"/>
      <c r="U8" s="65"/>
      <c r="V8" s="65"/>
      <c r="W8" s="65"/>
      <c r="X8" s="13"/>
      <c r="Y8" s="13"/>
      <c r="Z8" s="13"/>
      <c r="AA8" s="13"/>
    </row>
    <row x14ac:dyDescent="0.25" r="9" customHeight="1" ht="18">
      <c r="A9" s="18" t="s">
        <v>1607</v>
      </c>
      <c r="B9" s="12">
        <f>B2+B4</f>
      </c>
      <c r="C9" s="12">
        <f>C2+C4</f>
      </c>
      <c r="D9" s="12">
        <f>D2+D4</f>
      </c>
      <c r="E9" s="12">
        <f>E2+E4</f>
      </c>
      <c r="F9" s="12">
        <f>F2+F4</f>
      </c>
      <c r="G9" s="12">
        <f>G2+G4</f>
      </c>
      <c r="H9" s="12">
        <f>H2+H4</f>
      </c>
      <c r="I9" s="12">
        <f>I2+I4</f>
      </c>
      <c r="J9" s="12">
        <f>J2+J4</f>
      </c>
      <c r="K9" s="12">
        <f>K2+K4</f>
      </c>
      <c r="L9" s="12">
        <f>L2+L4</f>
      </c>
      <c r="M9" s="12">
        <f>M2+M4</f>
      </c>
      <c r="N9" s="12">
        <f>N2+N4</f>
      </c>
      <c r="O9" s="12">
        <f>O2+O4</f>
      </c>
      <c r="P9" s="12">
        <f>P2+P4</f>
      </c>
      <c r="Q9" s="12">
        <f>Q2+Q4</f>
      </c>
      <c r="R9" s="13"/>
      <c r="S9" s="65"/>
      <c r="T9" s="65"/>
      <c r="U9" s="65"/>
      <c r="V9" s="65"/>
      <c r="W9" s="65"/>
      <c r="X9" s="13"/>
      <c r="Y9" s="13"/>
      <c r="Z9" s="13"/>
      <c r="AA9" s="13"/>
    </row>
    <row x14ac:dyDescent="0.25" r="10" customHeight="1" ht="18">
      <c r="A10" s="18" t="s">
        <v>1608</v>
      </c>
      <c r="B10" s="12">
        <f>B3+B4</f>
      </c>
      <c r="C10" s="12">
        <f>C3+C4</f>
      </c>
      <c r="D10" s="12">
        <f>D3+D4</f>
      </c>
      <c r="E10" s="12">
        <f>E3+E4</f>
      </c>
      <c r="F10" s="12">
        <f>F3+F4</f>
      </c>
      <c r="G10" s="12">
        <f>G3+G4</f>
      </c>
      <c r="H10" s="12">
        <f>H3+H4</f>
      </c>
      <c r="I10" s="12">
        <f>I3+I4</f>
      </c>
      <c r="J10" s="12">
        <f>J3+J4</f>
      </c>
      <c r="K10" s="12">
        <f>K3+K4</f>
      </c>
      <c r="L10" s="12">
        <f>L3+L4</f>
      </c>
      <c r="M10" s="12">
        <f>M3+M4</f>
      </c>
      <c r="N10" s="12">
        <f>N3+N4</f>
      </c>
      <c r="O10" s="12">
        <f>O3+O4</f>
      </c>
      <c r="P10" s="12">
        <f>P3+P4</f>
      </c>
      <c r="Q10" s="12">
        <f>Q3+Q4</f>
      </c>
      <c r="R10" s="13"/>
      <c r="S10" s="65"/>
      <c r="T10" s="65"/>
      <c r="U10" s="65"/>
      <c r="V10" s="65"/>
      <c r="W10" s="65"/>
      <c r="X10" s="13"/>
      <c r="Y10" s="13"/>
      <c r="Z10" s="13"/>
      <c r="AA10" s="13"/>
    </row>
    <row x14ac:dyDescent="0.25" r="11" customHeight="1" ht="18">
      <c r="A11" s="11" t="s">
        <v>1609</v>
      </c>
      <c r="B11" s="72">
        <f>B9/(B9+B6)</f>
      </c>
      <c r="C11" s="72">
        <f>C9/(C9+C6)</f>
      </c>
      <c r="D11" s="72">
        <f>D9/(D9+D6)</f>
      </c>
      <c r="E11" s="72">
        <f>E9/(E9+E6)</f>
      </c>
      <c r="F11" s="72">
        <f>F9/(F9+F6)</f>
      </c>
      <c r="G11" s="72">
        <f>G9/(G9+G6)</f>
      </c>
      <c r="H11" s="72">
        <f>H9/(H9+H6)</f>
      </c>
      <c r="I11" s="72">
        <f>I9/(I9+I6)</f>
      </c>
      <c r="J11" s="72">
        <f>J9/(J9+J6)</f>
      </c>
      <c r="K11" s="72">
        <f>K9/(K9+K6)</f>
      </c>
      <c r="L11" s="72">
        <f>L9/(L9+L6)</f>
      </c>
      <c r="M11" s="72">
        <f>M9/(M9+M6)</f>
      </c>
      <c r="N11" s="72">
        <f>N9/(N9+N6)</f>
      </c>
      <c r="O11" s="72">
        <f>O9/(O9+O6)</f>
      </c>
      <c r="P11" s="72">
        <f>P9/(P9+P6)</f>
      </c>
      <c r="Q11" s="72">
        <f>Q9/(Q9+Q6)</f>
      </c>
      <c r="R11" s="73"/>
      <c r="S11" s="73"/>
      <c r="T11" s="73"/>
      <c r="U11" s="73"/>
      <c r="V11" s="73"/>
      <c r="W11" s="73"/>
      <c r="X11" s="73"/>
      <c r="Y11" s="73"/>
      <c r="Z11" s="73"/>
      <c r="AA11" s="73"/>
    </row>
    <row x14ac:dyDescent="0.25" r="12" customHeight="1" ht="18">
      <c r="A12" s="11" t="s">
        <v>1610</v>
      </c>
      <c r="B12" s="72">
        <f>B2/(B2+B10)</f>
      </c>
      <c r="C12" s="72">
        <f>C2/(C2+C10)</f>
      </c>
      <c r="D12" s="72">
        <f>D2/(D2+D10)</f>
      </c>
      <c r="E12" s="72">
        <f>E2/(E2+E10)</f>
      </c>
      <c r="F12" s="72">
        <f>F2/(F2+F10)</f>
      </c>
      <c r="G12" s="72">
        <f>G2/(G2+G10)</f>
      </c>
      <c r="H12" s="72">
        <f>H2/(H2+H10)</f>
      </c>
      <c r="I12" s="72">
        <f>I2/(I2+I10)</f>
      </c>
      <c r="J12" s="72">
        <f>J2/(J2+J10)</f>
      </c>
      <c r="K12" s="72">
        <f>K2/(K2+K10)</f>
      </c>
      <c r="L12" s="72">
        <f>L2/(L2+L10)</f>
      </c>
      <c r="M12" s="72">
        <f>M2/(M2+M10)</f>
      </c>
      <c r="N12" s="72">
        <f>N2/(N2+N10)</f>
      </c>
      <c r="O12" s="72">
        <f>O2/(O2+O10)</f>
      </c>
      <c r="P12" s="72">
        <f>P2/(P2+P10)</f>
      </c>
      <c r="Q12" s="72">
        <f>Q2/(Q2+Q10)</f>
      </c>
      <c r="R12" s="13"/>
      <c r="S12" s="65"/>
      <c r="T12" s="65"/>
      <c r="U12" s="65"/>
      <c r="V12" s="65"/>
      <c r="W12" s="65"/>
      <c r="X12" s="13"/>
      <c r="Y12" s="13"/>
      <c r="Z12" s="13"/>
      <c r="AA12" s="13"/>
    </row>
    <row x14ac:dyDescent="0.25" r="13" customHeight="1" ht="18">
      <c r="A13" s="11" t="s">
        <v>1611</v>
      </c>
      <c r="B13" s="72">
        <f>B9/(B9+B3)</f>
      </c>
      <c r="C13" s="72">
        <f>C9/(C9+C3)</f>
      </c>
      <c r="D13" s="72">
        <f>D9/(D9+D3)</f>
      </c>
      <c r="E13" s="72">
        <f>E9/(E9+E3)</f>
      </c>
      <c r="F13" s="72">
        <f>F9/(F9+F3)</f>
      </c>
      <c r="G13" s="72">
        <f>G9/(G9+G3)</f>
      </c>
      <c r="H13" s="72">
        <f>H9/(H9+H3)</f>
      </c>
      <c r="I13" s="72">
        <f>I9/(I9+I3)</f>
      </c>
      <c r="J13" s="72">
        <f>J9/(J9+J3)</f>
      </c>
      <c r="K13" s="72">
        <f>K9/(K9+K3)</f>
      </c>
      <c r="L13" s="72">
        <f>L9/(L9+L3)</f>
      </c>
      <c r="M13" s="72">
        <f>M9/(M9+M3)</f>
      </c>
      <c r="N13" s="72">
        <f>N9/(N9+N3)</f>
      </c>
      <c r="O13" s="72">
        <f>O9/(O9+O3)</f>
      </c>
      <c r="P13" s="72">
        <f>P9/(P9+P3)</f>
      </c>
      <c r="Q13" s="72">
        <f>Q9/(Q9+Q3)</f>
      </c>
      <c r="R13" s="13"/>
      <c r="S13" s="65"/>
      <c r="T13" s="65"/>
      <c r="U13" s="65"/>
      <c r="V13" s="65"/>
      <c r="W13" s="65"/>
      <c r="X13" s="13"/>
      <c r="Y13" s="13"/>
      <c r="Z13" s="13"/>
      <c r="AA13" s="13"/>
    </row>
    <row x14ac:dyDescent="0.25" r="14" customHeight="1" ht="18">
      <c r="A14" s="18"/>
      <c r="B14" s="68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13"/>
      <c r="S14" s="65"/>
      <c r="T14" s="65"/>
      <c r="U14" s="65"/>
      <c r="V14" s="65"/>
      <c r="W14" s="65"/>
      <c r="X14" s="13"/>
      <c r="Y14" s="13"/>
      <c r="Z14" s="13"/>
      <c r="AA14" s="13"/>
    </row>
    <row x14ac:dyDescent="0.25" r="15" customHeight="1" ht="18">
      <c r="A15" s="69" t="s">
        <v>1612</v>
      </c>
      <c r="B15" s="70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13"/>
      <c r="S15" s="65"/>
      <c r="T15" s="65"/>
      <c r="U15" s="65"/>
      <c r="V15" s="65"/>
      <c r="W15" s="65"/>
      <c r="X15" s="13"/>
      <c r="Y15" s="13"/>
      <c r="Z15" s="13"/>
      <c r="AA15" s="13"/>
    </row>
    <row x14ac:dyDescent="0.25" r="16" customHeight="1" ht="18">
      <c r="A16" s="74" t="s">
        <v>1613</v>
      </c>
      <c r="B16" s="67">
        <f>'Gold Standard to… Comparison'!$B$78</f>
      </c>
      <c r="C16" s="67">
        <f>'Gold Standard to… Comparison'!$B$78</f>
      </c>
      <c r="D16" s="67">
        <f>'Gold Standard to… Comparison'!$B$78</f>
      </c>
      <c r="E16" s="67">
        <f>'Gold Standard to… Comparison'!$B$78</f>
      </c>
      <c r="F16" s="67">
        <f>'Gold Standard to… Comparison'!$B$78</f>
      </c>
      <c r="G16" s="67">
        <f>'Gold Standard to… Comparison'!$B$78</f>
      </c>
      <c r="H16" s="67">
        <f>'Gold Standard to… Comparison'!$B$78</f>
      </c>
      <c r="I16" s="67">
        <f>'Gold Standard to… Comparison'!$B$78</f>
      </c>
      <c r="J16" s="67">
        <f>'Gold Standard to… Comparison'!$B$78</f>
      </c>
      <c r="K16" s="67">
        <f>'Gold Standard to… Comparison'!$B$78</f>
      </c>
      <c r="L16" s="67">
        <f>'Gold Standard to… Comparison'!$B$78</f>
      </c>
      <c r="M16" s="67">
        <f>'Gold Standard to… Comparison'!$B$78</f>
      </c>
      <c r="N16" s="67">
        <f>'Gold Standard to… Comparison'!$B$78</f>
      </c>
      <c r="O16" s="67">
        <f>'Gold Standard to… Comparison'!$B$78</f>
      </c>
      <c r="P16" s="67">
        <f>'Gold Standard to… Comparison'!$B$78</f>
      </c>
      <c r="Q16" s="67">
        <f>'Gold Standard to… Comparison'!$B$78</f>
      </c>
      <c r="R16" s="74"/>
      <c r="S16" s="67">
        <f>'Gold Standard to… Comparison'!$B$78</f>
      </c>
      <c r="T16" s="67">
        <f>'Gold Standard to… Comparison'!$B$78</f>
      </c>
      <c r="U16" s="67">
        <f>'Gold Standard to… Comparison'!$B$78</f>
      </c>
      <c r="V16" s="67">
        <f>'Gold Standard to… Comparison'!$B$78</f>
      </c>
      <c r="W16" s="67">
        <f>'Gold Standard to… Comparison'!$B$78</f>
      </c>
      <c r="X16" s="13"/>
      <c r="Y16" s="13"/>
      <c r="Z16" s="13"/>
      <c r="AA16" s="13"/>
    </row>
    <row x14ac:dyDescent="0.25" r="17" customHeight="1" ht="18">
      <c r="A17" s="18" t="s">
        <v>1614</v>
      </c>
      <c r="B17" s="12">
        <v>0</v>
      </c>
      <c r="C17" s="12">
        <f>'Gold Standard to… Comparison'!E78</f>
      </c>
      <c r="D17" s="12">
        <f>'Gold Standard to… Comparison'!F78</f>
      </c>
      <c r="E17" s="12">
        <f>'Gold Standard to… Comparison'!G78</f>
      </c>
      <c r="F17" s="12">
        <f>'Gold Standard to… Comparison'!H78</f>
      </c>
      <c r="G17" s="12">
        <f>'Gold Standard to… Comparison'!I78</f>
      </c>
      <c r="H17" s="12">
        <f>'Gold Standard to… Comparison'!J78</f>
      </c>
      <c r="I17" s="12">
        <f>'Gold Standard to… Comparison'!K78</f>
      </c>
      <c r="J17" s="12">
        <f>'Gold Standard to… Comparison'!L78</f>
      </c>
      <c r="K17" s="12">
        <f>'Gold Standard to… Comparison'!M78</f>
      </c>
      <c r="L17" s="12">
        <f>'Gold Standard to… Comparison'!N78</f>
      </c>
      <c r="M17" s="12">
        <f>'Gold Standard to… Comparison'!O78</f>
      </c>
      <c r="N17" s="12">
        <f>'Gold Standard to… Comparison'!P78</f>
      </c>
      <c r="O17" s="12">
        <f>'Gold Standard to… Comparison'!Q78</f>
      </c>
      <c r="P17" s="12">
        <f>'Gold Standard to… Comparison'!R78</f>
      </c>
      <c r="Q17" s="12">
        <f>'Gold Standard to… Comparison'!S78</f>
      </c>
      <c r="R17" s="13"/>
      <c r="S17" s="65"/>
      <c r="T17" s="65"/>
      <c r="U17" s="65"/>
      <c r="V17" s="65"/>
      <c r="W17" s="65"/>
      <c r="X17" s="13"/>
      <c r="Y17" s="13"/>
      <c r="Z17" s="13"/>
      <c r="AA17" s="13"/>
    </row>
    <row x14ac:dyDescent="0.25" r="18" customHeight="1" ht="18">
      <c r="A18" s="18" t="s">
        <v>1615</v>
      </c>
      <c r="B18" s="12">
        <f>B2+B17</f>
      </c>
      <c r="C18" s="12">
        <f>C2+C17</f>
      </c>
      <c r="D18" s="12">
        <f>D2+D17</f>
      </c>
      <c r="E18" s="12">
        <f>E2+E17</f>
      </c>
      <c r="F18" s="12">
        <f>F2+F17</f>
      </c>
      <c r="G18" s="12">
        <f>G2+G17</f>
      </c>
      <c r="H18" s="12">
        <f>H2+H17</f>
      </c>
      <c r="I18" s="12">
        <f>I2+I17</f>
      </c>
      <c r="J18" s="12">
        <f>J2+J17</f>
      </c>
      <c r="K18" s="12">
        <f>K2+K17</f>
      </c>
      <c r="L18" s="12">
        <f>L2+L17</f>
      </c>
      <c r="M18" s="12">
        <f>M2+M17</f>
      </c>
      <c r="N18" s="12">
        <f>N2+N17</f>
      </c>
      <c r="O18" s="12">
        <f>O2+O17</f>
      </c>
      <c r="P18" s="12">
        <f>P2+P17</f>
      </c>
      <c r="Q18" s="12">
        <f>Q2+Q17</f>
      </c>
      <c r="R18" s="13"/>
      <c r="S18" s="12">
        <f>'Global to X'!X77</f>
      </c>
      <c r="T18" s="12">
        <f>'Global to X'!Y77</f>
      </c>
      <c r="U18" s="12">
        <f>'Global to X'!Z77</f>
      </c>
      <c r="V18" s="12">
        <f>'Global to X'!AA77</f>
      </c>
      <c r="W18" s="12">
        <f>'Global to X'!AB77</f>
      </c>
      <c r="X18" s="13"/>
      <c r="Y18" s="13"/>
      <c r="Z18" s="13"/>
      <c r="AA18" s="13"/>
    </row>
    <row x14ac:dyDescent="0.25" r="19" customHeight="1" ht="18">
      <c r="A19" s="18" t="s">
        <v>1616</v>
      </c>
      <c r="B19" s="12">
        <f>B16-B18-B4</f>
      </c>
      <c r="C19" s="12">
        <f>C16-C18-C4</f>
      </c>
      <c r="D19" s="12">
        <f>D16-D18-D4</f>
      </c>
      <c r="E19" s="12">
        <f>E16-E18-E4</f>
      </c>
      <c r="F19" s="12">
        <f>F16-F18-F4</f>
      </c>
      <c r="G19" s="12">
        <f>G16-G18-G4</f>
      </c>
      <c r="H19" s="12">
        <f>H16-H18-H4</f>
      </c>
      <c r="I19" s="12">
        <f>I16-I18-I4</f>
      </c>
      <c r="J19" s="12">
        <f>J16-J18-J4</f>
      </c>
      <c r="K19" s="12">
        <f>K16-K18-K4</f>
      </c>
      <c r="L19" s="12">
        <f>L16-L18-L4</f>
      </c>
      <c r="M19" s="12">
        <f>M16-M18-M4</f>
      </c>
      <c r="N19" s="12">
        <f>N16-N18-N4</f>
      </c>
      <c r="O19" s="12">
        <f>O16-O18-O4</f>
      </c>
      <c r="P19" s="12">
        <f>P16-P18-P4</f>
      </c>
      <c r="Q19" s="12">
        <f>Q16-Q18-Q4</f>
      </c>
      <c r="R19" s="13"/>
      <c r="S19" s="12">
        <f>'Global to X'!X78</f>
      </c>
      <c r="T19" s="12">
        <f>'Global to X'!Y78</f>
      </c>
      <c r="U19" s="12">
        <f>'Global to X'!Z78</f>
      </c>
      <c r="V19" s="12">
        <f>'Global to X'!AA78</f>
      </c>
      <c r="W19" s="12">
        <f>'Global to X'!AB78</f>
      </c>
      <c r="X19" s="13"/>
      <c r="Y19" s="13"/>
      <c r="Z19" s="13"/>
      <c r="AA19" s="13"/>
    </row>
    <row x14ac:dyDescent="0.25" r="20" customHeight="1" ht="18">
      <c r="A20" s="18" t="s">
        <v>1617</v>
      </c>
      <c r="B20" s="12">
        <f>B18+B4</f>
      </c>
      <c r="C20" s="12">
        <f>C18+C4</f>
      </c>
      <c r="D20" s="12">
        <f>D18+D4</f>
      </c>
      <c r="E20" s="12">
        <f>E18+E4</f>
      </c>
      <c r="F20" s="12">
        <f>F18+F4</f>
      </c>
      <c r="G20" s="12">
        <f>G18+G4</f>
      </c>
      <c r="H20" s="12">
        <f>H18+H4</f>
      </c>
      <c r="I20" s="12">
        <f>I18+I4</f>
      </c>
      <c r="J20" s="12">
        <f>J18+J4</f>
      </c>
      <c r="K20" s="12">
        <f>K18+K4</f>
      </c>
      <c r="L20" s="12">
        <f>L18+L4</f>
      </c>
      <c r="M20" s="12">
        <f>M18+M4</f>
      </c>
      <c r="N20" s="12">
        <f>N18+N4</f>
      </c>
      <c r="O20" s="12">
        <f>O18+O4</f>
      </c>
      <c r="P20" s="12">
        <f>P18+P4</f>
      </c>
      <c r="Q20" s="12">
        <f>Q18+Q4</f>
      </c>
      <c r="R20" s="13"/>
      <c r="S20" s="12">
        <f>S18+S4</f>
      </c>
      <c r="T20" s="12">
        <f>T18+T4</f>
      </c>
      <c r="U20" s="12">
        <f>U18+U4</f>
      </c>
      <c r="V20" s="12">
        <f>V18+V4</f>
      </c>
      <c r="W20" s="12">
        <f>W18+W4</f>
      </c>
      <c r="X20" s="13"/>
      <c r="Y20" s="13"/>
      <c r="Z20" s="13"/>
      <c r="AA20" s="13"/>
    </row>
    <row x14ac:dyDescent="0.25" r="21" customHeight="1" ht="18">
      <c r="A21" s="18" t="s">
        <v>1618</v>
      </c>
      <c r="B21" s="12">
        <f>B18+B4/2</f>
      </c>
      <c r="C21" s="12">
        <f>C18+C4/2</f>
      </c>
      <c r="D21" s="12">
        <f>D18+D4/2</f>
      </c>
      <c r="E21" s="40">
        <f>E18+E4/2</f>
      </c>
      <c r="F21" s="40">
        <f>F18+F4/2</f>
      </c>
      <c r="G21" s="40">
        <f>G18+G4/2</f>
      </c>
      <c r="H21" s="40">
        <f>H18+H4/2</f>
      </c>
      <c r="I21" s="40">
        <f>I18+I4/2</f>
      </c>
      <c r="J21" s="40">
        <f>J18+J4/2</f>
      </c>
      <c r="K21" s="12">
        <f>K18+K4/2</f>
      </c>
      <c r="L21" s="40">
        <f>L18+L4/2</f>
      </c>
      <c r="M21" s="40">
        <f>M18+M4/2</f>
      </c>
      <c r="N21" s="12">
        <f>N18+N4/2</f>
      </c>
      <c r="O21" s="12">
        <f>O18+O4/2</f>
      </c>
      <c r="P21" s="12">
        <f>P18+P4/2</f>
      </c>
      <c r="Q21" s="40">
        <f>Q18+Q4/2</f>
      </c>
      <c r="R21" s="13"/>
      <c r="S21" s="12">
        <f>S18+S4/2</f>
      </c>
      <c r="T21" s="12">
        <f>T18+T4/2</f>
      </c>
      <c r="U21" s="12">
        <f>U18+U4/2</f>
      </c>
      <c r="V21" s="12">
        <f>V18+V4/2</f>
      </c>
      <c r="W21" s="12">
        <f>W18+W4/2</f>
      </c>
      <c r="X21" s="13"/>
      <c r="Y21" s="13"/>
      <c r="Z21" s="13"/>
      <c r="AA21" s="13"/>
    </row>
    <row x14ac:dyDescent="0.25" r="22" customHeight="1" ht="18">
      <c r="A22" s="18" t="s">
        <v>1619</v>
      </c>
      <c r="B22" s="12">
        <f>B19+B4</f>
      </c>
      <c r="C22" s="12">
        <f>C19+C4</f>
      </c>
      <c r="D22" s="12">
        <f>D19+D4</f>
      </c>
      <c r="E22" s="12">
        <f>E19+E4</f>
      </c>
      <c r="F22" s="12">
        <f>F19+F4</f>
      </c>
      <c r="G22" s="12">
        <f>G19+G4</f>
      </c>
      <c r="H22" s="12">
        <f>H19+H4</f>
      </c>
      <c r="I22" s="12">
        <f>I19+I4</f>
      </c>
      <c r="J22" s="12">
        <f>J19+J4</f>
      </c>
      <c r="K22" s="12">
        <f>K19+K4</f>
      </c>
      <c r="L22" s="12">
        <f>L19+L4</f>
      </c>
      <c r="M22" s="12">
        <f>M19+M4</f>
      </c>
      <c r="N22" s="12">
        <f>N19+N4</f>
      </c>
      <c r="O22" s="12">
        <f>O19+O4</f>
      </c>
      <c r="P22" s="12">
        <f>P19+P4</f>
      </c>
      <c r="Q22" s="12">
        <f>Q19+Q4</f>
      </c>
      <c r="R22" s="13"/>
      <c r="S22" s="12">
        <f>S19+S4</f>
      </c>
      <c r="T22" s="12">
        <f>T19+T4</f>
      </c>
      <c r="U22" s="12">
        <f>U19+U4</f>
      </c>
      <c r="V22" s="12">
        <f>V19+V4</f>
      </c>
      <c r="W22" s="12">
        <f>W19+W4</f>
      </c>
      <c r="X22" s="13"/>
      <c r="Y22" s="13"/>
      <c r="Z22" s="13"/>
      <c r="AA22" s="13"/>
    </row>
    <row x14ac:dyDescent="0.25" r="23" customHeight="1" ht="18">
      <c r="A23" s="18" t="s">
        <v>1620</v>
      </c>
      <c r="B23" s="12">
        <f>B19+B4/2</f>
      </c>
      <c r="C23" s="12">
        <f>C19+C4/2</f>
      </c>
      <c r="D23" s="12">
        <f>D19+D4/2</f>
      </c>
      <c r="E23" s="40">
        <f>E19+E4/2</f>
      </c>
      <c r="F23" s="40">
        <f>F19+F4/2</f>
      </c>
      <c r="G23" s="40">
        <f>G19+G4/2</f>
      </c>
      <c r="H23" s="40">
        <f>H19+H4/2</f>
      </c>
      <c r="I23" s="40">
        <f>I19+I4/2</f>
      </c>
      <c r="J23" s="40">
        <f>J19+J4/2</f>
      </c>
      <c r="K23" s="12">
        <f>K19+K4/2</f>
      </c>
      <c r="L23" s="40">
        <f>L19+L4/2</f>
      </c>
      <c r="M23" s="40">
        <f>M19+M4/2</f>
      </c>
      <c r="N23" s="12">
        <f>N19+N4/2</f>
      </c>
      <c r="O23" s="12">
        <f>O19+O4/2</f>
      </c>
      <c r="P23" s="12">
        <f>P19+P4/2</f>
      </c>
      <c r="Q23" s="40">
        <f>Q19+Q4/2</f>
      </c>
      <c r="R23" s="13"/>
      <c r="S23" s="12">
        <f>S19+S4/2</f>
      </c>
      <c r="T23" s="12">
        <f>T19+T4/2</f>
      </c>
      <c r="U23" s="12">
        <f>U19+U4/2</f>
      </c>
      <c r="V23" s="12">
        <f>V19+V4/2</f>
      </c>
      <c r="W23" s="12">
        <f>W19+W4/2</f>
      </c>
      <c r="X23" s="13"/>
      <c r="Y23" s="13"/>
      <c r="Z23" s="13"/>
      <c r="AA23" s="13"/>
    </row>
    <row x14ac:dyDescent="0.25" r="24" customHeight="1" ht="18">
      <c r="A24" s="18" t="s">
        <v>1605</v>
      </c>
      <c r="B24" s="12">
        <f>B6</f>
      </c>
      <c r="C24" s="12">
        <f>C6</f>
      </c>
      <c r="D24" s="12">
        <f>D6</f>
      </c>
      <c r="E24" s="12">
        <f>E6</f>
      </c>
      <c r="F24" s="12">
        <f>F6</f>
      </c>
      <c r="G24" s="12">
        <f>G6</f>
      </c>
      <c r="H24" s="12">
        <f>H6</f>
      </c>
      <c r="I24" s="12">
        <f>I6</f>
      </c>
      <c r="J24" s="12">
        <f>J6</f>
      </c>
      <c r="K24" s="12">
        <f>K6</f>
      </c>
      <c r="L24" s="12">
        <f>L6</f>
      </c>
      <c r="M24" s="12">
        <f>M6</f>
      </c>
      <c r="N24" s="12">
        <f>N6</f>
      </c>
      <c r="O24" s="12">
        <f>O6</f>
      </c>
      <c r="P24" s="12">
        <f>P6</f>
      </c>
      <c r="Q24" s="12">
        <f>Q6</f>
      </c>
      <c r="R24" s="13"/>
      <c r="S24" s="12">
        <f>S6</f>
      </c>
      <c r="T24" s="12">
        <f>T6</f>
      </c>
      <c r="U24" s="12">
        <f>U6</f>
      </c>
      <c r="V24" s="12">
        <f>V6</f>
      </c>
      <c r="W24" s="12">
        <f>W6</f>
      </c>
      <c r="X24" s="13"/>
      <c r="Y24" s="13"/>
      <c r="Z24" s="13"/>
      <c r="AA24" s="13"/>
    </row>
    <row x14ac:dyDescent="0.25" r="25" customHeight="1" ht="18">
      <c r="A25" s="18"/>
      <c r="B25" s="68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13"/>
      <c r="S25" s="65"/>
      <c r="T25" s="65"/>
      <c r="U25" s="65"/>
      <c r="V25" s="65"/>
      <c r="W25" s="65"/>
      <c r="X25" s="13"/>
      <c r="Y25" s="13"/>
      <c r="Z25" s="13"/>
      <c r="AA25" s="13"/>
    </row>
    <row x14ac:dyDescent="0.25" r="26" customHeight="1" ht="18">
      <c r="A26" s="2" t="s">
        <v>1610</v>
      </c>
      <c r="B26" s="72">
        <f>B18/(B18+B22)</f>
      </c>
      <c r="C26" s="72">
        <f>C18/(C18+C22)</f>
      </c>
      <c r="D26" s="72">
        <f>D18/(D18+D22)</f>
      </c>
      <c r="E26" s="72">
        <f>E18/(E18+E22)</f>
      </c>
      <c r="F26" s="72">
        <f>F18/(F18+F22)</f>
      </c>
      <c r="G26" s="72">
        <f>G18/(G18+G22)</f>
      </c>
      <c r="H26" s="72">
        <f>H18/(H18+H22)</f>
      </c>
      <c r="I26" s="72">
        <f>I18/(I18+I22)</f>
      </c>
      <c r="J26" s="72">
        <f>J18/(J18+J22)</f>
      </c>
      <c r="K26" s="72">
        <f>K18/(K18+K22)</f>
      </c>
      <c r="L26" s="72">
        <f>L18/(L18+L22)</f>
      </c>
      <c r="M26" s="72">
        <f>M18/(M18+M22)</f>
      </c>
      <c r="N26" s="72">
        <f>N18/(N18+N22)</f>
      </c>
      <c r="O26" s="72">
        <f>O18/(O18+O22)</f>
      </c>
      <c r="P26" s="72">
        <f>P18/(P18+P22)</f>
      </c>
      <c r="Q26" s="72">
        <f>Q18/(Q18+Q22)</f>
      </c>
      <c r="R26" s="72"/>
      <c r="S26" s="72">
        <f>S18/(S18+S22)</f>
      </c>
      <c r="T26" s="72">
        <f>T18/(T18+T22)</f>
      </c>
      <c r="U26" s="72">
        <f>V18/(V18+V22)</f>
      </c>
      <c r="V26" s="72">
        <f>W18/(W18+W22)</f>
      </c>
      <c r="W26" s="72">
        <f>W18/(W18+W22)</f>
      </c>
      <c r="X26" s="13"/>
      <c r="Y26" s="13"/>
      <c r="Z26" s="13"/>
      <c r="AA26" s="13"/>
    </row>
    <row x14ac:dyDescent="0.25" r="27" customHeight="1" ht="18">
      <c r="A27" s="2" t="s">
        <v>1611</v>
      </c>
      <c r="B27" s="72">
        <f>B20/(B20+B19)</f>
      </c>
      <c r="C27" s="72">
        <f>C20/(C20+C19)</f>
      </c>
      <c r="D27" s="72">
        <f>D20/(D20+D19)</f>
      </c>
      <c r="E27" s="72">
        <f>E20/(E20+E19)</f>
      </c>
      <c r="F27" s="72">
        <f>F20/(F20+F19)</f>
      </c>
      <c r="G27" s="72">
        <f>G20/(G20+G19)</f>
      </c>
      <c r="H27" s="72">
        <f>H20/(H20+H19)</f>
      </c>
      <c r="I27" s="72">
        <f>I20/(I20+I19)</f>
      </c>
      <c r="J27" s="72">
        <f>J20/(J20+J19)</f>
      </c>
      <c r="K27" s="72">
        <f>K20/(K20+K19)</f>
      </c>
      <c r="L27" s="72">
        <f>L20/(L20+L19)</f>
      </c>
      <c r="M27" s="72">
        <f>M20/(M20+M19)</f>
      </c>
      <c r="N27" s="72">
        <f>N20/(N20+N19)</f>
      </c>
      <c r="O27" s="72">
        <f>O20/(O20+O19)</f>
      </c>
      <c r="P27" s="72">
        <f>P20/(P20+P19)</f>
      </c>
      <c r="Q27" s="72">
        <f>Q20/(Q20+Q19)</f>
      </c>
      <c r="R27" s="72"/>
      <c r="S27" s="72">
        <f>S20/(S20+S19)</f>
      </c>
      <c r="T27" s="72">
        <f>T20/(T20+T19)</f>
      </c>
      <c r="U27" s="72">
        <f>U20/(U20+U19)</f>
      </c>
      <c r="V27" s="72">
        <f>V20/(V20+V19)</f>
      </c>
      <c r="W27" s="72">
        <f>W20/(W20+W19)</f>
      </c>
      <c r="X27" s="13"/>
      <c r="Y27" s="13"/>
      <c r="Z27" s="13"/>
      <c r="AA27" s="13"/>
    </row>
    <row x14ac:dyDescent="0.25" r="28" customHeight="1" ht="18">
      <c r="A28" s="2" t="s">
        <v>1621</v>
      </c>
      <c r="B28" s="72">
        <f>B21/(B21+B23)</f>
      </c>
      <c r="C28" s="72">
        <f>C21/(C21+C23)</f>
      </c>
      <c r="D28" s="72">
        <f>D21/(D21+D23)</f>
      </c>
      <c r="E28" s="72">
        <f>E21/(E21+E23)</f>
      </c>
      <c r="F28" s="72">
        <f>F21/(F21+F23)</f>
      </c>
      <c r="G28" s="72">
        <f>G21/(G21+G23)</f>
      </c>
      <c r="H28" s="72">
        <f>H21/(H21+H23)</f>
      </c>
      <c r="I28" s="72">
        <f>I21/(I21+I23)</f>
      </c>
      <c r="J28" s="72">
        <f>J21/(J21+J23)</f>
      </c>
      <c r="K28" s="72">
        <f>K21/(K21+K23)</f>
      </c>
      <c r="L28" s="72">
        <f>L21/(L21+L23)</f>
      </c>
      <c r="M28" s="72">
        <f>M21/(M21+M23)</f>
      </c>
      <c r="N28" s="72">
        <f>N21/(N21+N23)</f>
      </c>
      <c r="O28" s="72">
        <f>O21/(O21+O23)</f>
      </c>
      <c r="P28" s="72">
        <f>P21/(P21+P23)</f>
      </c>
      <c r="Q28" s="72">
        <f>Q21/(Q21+Q23)</f>
      </c>
      <c r="R28" s="72"/>
      <c r="S28" s="72">
        <f>S21/(S21+S23)</f>
      </c>
      <c r="T28" s="72">
        <f>T21/(T21+T23)</f>
      </c>
      <c r="U28" s="72">
        <f>U21/(U21+U23)</f>
      </c>
      <c r="V28" s="72">
        <f>V21/(V21+V23)</f>
      </c>
      <c r="W28" s="72">
        <f>W21/(W21+W23)</f>
      </c>
      <c r="X28" s="13"/>
      <c r="Y28" s="13"/>
      <c r="Z28" s="13"/>
      <c r="AA28" s="13"/>
    </row>
    <row x14ac:dyDescent="0.25" r="29" customHeight="1" ht="18">
      <c r="A29" s="2" t="s">
        <v>1609</v>
      </c>
      <c r="B29" s="72">
        <f>B20/(B20+B6)</f>
      </c>
      <c r="C29" s="72">
        <f>C20/(C20+C6)</f>
      </c>
      <c r="D29" s="72">
        <f>D20/(D20+D6)</f>
      </c>
      <c r="E29" s="72">
        <f>E20/(E20+E6)</f>
      </c>
      <c r="F29" s="72">
        <f>F20/(F20+F6)</f>
      </c>
      <c r="G29" s="72">
        <f>G20/(G20+G6)</f>
      </c>
      <c r="H29" s="72">
        <f>H20/(H20+H6)</f>
      </c>
      <c r="I29" s="72">
        <f>I20/(I20+I6)</f>
      </c>
      <c r="J29" s="72">
        <f>J20/(J20+J6)</f>
      </c>
      <c r="K29" s="72">
        <f>K20/(K20+K6)</f>
      </c>
      <c r="L29" s="72">
        <f>L20/(L20+L6)</f>
      </c>
      <c r="M29" s="72">
        <f>M20/(M20+M6)</f>
      </c>
      <c r="N29" s="72">
        <f>N20/(N20+N6)</f>
      </c>
      <c r="O29" s="72">
        <f>O20/(O20+O6)</f>
      </c>
      <c r="P29" s="72">
        <f>P20/(P20+P6)</f>
      </c>
      <c r="Q29" s="72">
        <f>Q20/(Q20+Q6)</f>
      </c>
      <c r="R29" s="72"/>
      <c r="S29" s="72">
        <f>S20/(S20+S6)</f>
      </c>
      <c r="T29" s="72">
        <f>T20/(T20+T6)</f>
      </c>
      <c r="U29" s="72">
        <f>U20/(U20+U6)</f>
      </c>
      <c r="V29" s="72">
        <f>V20/(V20+V6)</f>
      </c>
      <c r="W29" s="72">
        <f>W20/(W20+W6)</f>
      </c>
      <c r="X29" s="13"/>
      <c r="Y29" s="13"/>
      <c r="Z29" s="13"/>
      <c r="AA29" s="13"/>
    </row>
    <row x14ac:dyDescent="0.25" r="30" customHeight="1" ht="18">
      <c r="A30" s="2" t="s">
        <v>1622</v>
      </c>
      <c r="B30" s="72">
        <f>B26/$B26</f>
      </c>
      <c r="C30" s="72">
        <f>C26/$B26</f>
      </c>
      <c r="D30" s="72">
        <f>D26/$B26</f>
      </c>
      <c r="E30" s="72">
        <f>E26/$B26</f>
      </c>
      <c r="F30" s="72">
        <f>F26/$B26</f>
      </c>
      <c r="G30" s="72">
        <f>G26/$B26</f>
      </c>
      <c r="H30" s="72">
        <f>H26/$B26</f>
      </c>
      <c r="I30" s="72">
        <f>I26/$B26</f>
      </c>
      <c r="J30" s="72">
        <f>J26/$B26</f>
      </c>
      <c r="K30" s="72">
        <f>K26/$B26</f>
      </c>
      <c r="L30" s="72">
        <f>L26/$B26</f>
      </c>
      <c r="M30" s="72">
        <f>M26/$B26</f>
      </c>
      <c r="N30" s="72">
        <f>N26/$B26</f>
      </c>
      <c r="O30" s="72">
        <f>O26/$B26</f>
      </c>
      <c r="P30" s="72">
        <f>P26/$B26</f>
      </c>
      <c r="Q30" s="72">
        <f>Q26/$B26</f>
      </c>
      <c r="R30" s="72"/>
      <c r="S30" s="72">
        <f>S26/$B26</f>
      </c>
      <c r="T30" s="72">
        <f>T26/$B26</f>
      </c>
      <c r="U30" s="72">
        <f>U26/$B26</f>
      </c>
      <c r="V30" s="72">
        <f>V26/$B26</f>
      </c>
      <c r="W30" s="72">
        <f>W26/$B26</f>
      </c>
      <c r="X30" s="13"/>
      <c r="Y30" s="13"/>
      <c r="Z30" s="13"/>
      <c r="AA30" s="13"/>
    </row>
    <row x14ac:dyDescent="0.25" r="31" customHeight="1" ht="18">
      <c r="A31" s="2" t="s">
        <v>1623</v>
      </c>
      <c r="B31" s="72">
        <f>B27/$B27</f>
      </c>
      <c r="C31" s="72">
        <f>C27/$B27</f>
      </c>
      <c r="D31" s="72">
        <f>D27/$B27</f>
      </c>
      <c r="E31" s="72">
        <f>E27/$B27</f>
      </c>
      <c r="F31" s="72">
        <f>F27/$B27</f>
      </c>
      <c r="G31" s="72">
        <f>G27/$B27</f>
      </c>
      <c r="H31" s="72">
        <f>H27/$B27</f>
      </c>
      <c r="I31" s="72">
        <f>I27/$B27</f>
      </c>
      <c r="J31" s="72">
        <f>J27/$B27</f>
      </c>
      <c r="K31" s="72">
        <f>K27/$B27</f>
      </c>
      <c r="L31" s="72">
        <f>L27/$B27</f>
      </c>
      <c r="M31" s="72">
        <f>M27/$B27</f>
      </c>
      <c r="N31" s="72">
        <f>N27/$B27</f>
      </c>
      <c r="O31" s="72">
        <f>O27/$B27</f>
      </c>
      <c r="P31" s="72">
        <f>P27/$B27</f>
      </c>
      <c r="Q31" s="72">
        <f>Q27/$B27</f>
      </c>
      <c r="R31" s="72"/>
      <c r="S31" s="72">
        <f>S27/$B27</f>
      </c>
      <c r="T31" s="72">
        <f>T27/$B27</f>
      </c>
      <c r="U31" s="72">
        <f>U27/$B27</f>
      </c>
      <c r="V31" s="72">
        <f>V27/$B27</f>
      </c>
      <c r="W31" s="72">
        <f>W27/$B27</f>
      </c>
      <c r="X31" s="13"/>
      <c r="Y31" s="13"/>
      <c r="Z31" s="13"/>
      <c r="AA31" s="13"/>
    </row>
    <row x14ac:dyDescent="0.25" r="32" customHeight="1" ht="18">
      <c r="A32" s="2" t="s">
        <v>1624</v>
      </c>
      <c r="B32" s="72">
        <f>B28/$B28</f>
      </c>
      <c r="C32" s="72">
        <f>C28/$B28</f>
      </c>
      <c r="D32" s="72">
        <f>D28/$B28</f>
      </c>
      <c r="E32" s="72">
        <f>E28/$B28</f>
      </c>
      <c r="F32" s="72">
        <f>F28/$B28</f>
      </c>
      <c r="G32" s="72">
        <f>G28/$B28</f>
      </c>
      <c r="H32" s="72">
        <f>H28/$B28</f>
      </c>
      <c r="I32" s="72">
        <f>I28/$B28</f>
      </c>
      <c r="J32" s="72">
        <f>J28/$B28</f>
      </c>
      <c r="K32" s="72">
        <f>K28/$B28</f>
      </c>
      <c r="L32" s="72">
        <f>L28/$B28</f>
      </c>
      <c r="M32" s="72">
        <f>M28/$B28</f>
      </c>
      <c r="N32" s="72">
        <f>N28/$B28</f>
      </c>
      <c r="O32" s="72">
        <f>O28/$B28</f>
      </c>
      <c r="P32" s="72">
        <f>P28/$B28</f>
      </c>
      <c r="Q32" s="72">
        <f>Q28/$B28</f>
      </c>
      <c r="R32" s="72"/>
      <c r="S32" s="72">
        <f>S28/$B28</f>
      </c>
      <c r="T32" s="72">
        <f>T28/$B28</f>
      </c>
      <c r="U32" s="72">
        <f>U28/$B28</f>
      </c>
      <c r="V32" s="72">
        <f>V28/$B28</f>
      </c>
      <c r="W32" s="72">
        <f>W28/$B28</f>
      </c>
      <c r="X32" s="13"/>
      <c r="Y32" s="13"/>
      <c r="Z32" s="13"/>
      <c r="AA32" s="13"/>
    </row>
    <row x14ac:dyDescent="0.25" r="33" customHeight="1" ht="18">
      <c r="A33" s="18"/>
      <c r="B33" s="68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13"/>
      <c r="S33" s="65"/>
      <c r="T33" s="65"/>
      <c r="U33" s="65"/>
      <c r="V33" s="65"/>
      <c r="W33" s="65"/>
      <c r="X33" s="13"/>
      <c r="Y33" s="13"/>
      <c r="Z33" s="13"/>
      <c r="AA33" s="13"/>
    </row>
    <row x14ac:dyDescent="0.25" r="34" customHeight="1" ht="18">
      <c r="A34" s="2" t="s">
        <v>1625</v>
      </c>
      <c r="B34" s="40">
        <f>HARMEAN(B26,B29)</f>
      </c>
      <c r="C34" s="40">
        <f>HARMEAN(C26,C29)</f>
      </c>
      <c r="D34" s="40">
        <f>HARMEAN(D26,D29)</f>
      </c>
      <c r="E34" s="40">
        <f>HARMEAN(E26,E29)</f>
      </c>
      <c r="F34" s="40">
        <f>HARMEAN(F26,F29)</f>
      </c>
      <c r="G34" s="40">
        <f>HARMEAN(G26,G29)</f>
      </c>
      <c r="H34" s="40">
        <f>HARMEAN(H26,H29)</f>
      </c>
      <c r="I34" s="40">
        <f>HARMEAN(I26,I29)</f>
      </c>
      <c r="J34" s="40">
        <f>HARMEAN(J26,J29)</f>
      </c>
      <c r="K34" s="40">
        <f>HARMEAN(K26,K29)</f>
      </c>
      <c r="L34" s="40">
        <f>HARMEAN(L26,L29)</f>
      </c>
      <c r="M34" s="40">
        <f>HARMEAN(M26,M29)</f>
      </c>
      <c r="N34" s="40">
        <f>HARMEAN(N26,N29)</f>
      </c>
      <c r="O34" s="40">
        <f>HARMEAN(O26,O29)</f>
      </c>
      <c r="P34" s="40">
        <f>HARMEAN(P26,P29)</f>
      </c>
      <c r="Q34" s="40">
        <f>HARMEAN(Q26,Q29)</f>
      </c>
      <c r="R34" s="40"/>
      <c r="S34" s="40">
        <f>HARMEAN(S26,S29)</f>
      </c>
      <c r="T34" s="40">
        <f>HARMEAN(T26,T29)</f>
      </c>
      <c r="U34" s="40">
        <f>HARMEAN(U26,U29)</f>
      </c>
      <c r="V34" s="40">
        <f>HARMEAN(V26,V29)</f>
      </c>
      <c r="W34" s="40">
        <f>HARMEAN(W26,W29)</f>
      </c>
      <c r="X34" s="13"/>
      <c r="Y34" s="13"/>
      <c r="Z34" s="13"/>
      <c r="AA34" s="13"/>
    </row>
    <row x14ac:dyDescent="0.25" r="35" customHeight="1" ht="18">
      <c r="A35" s="2" t="s">
        <v>1626</v>
      </c>
      <c r="B35" s="40">
        <f>HARMEAN(B27,B29)</f>
      </c>
      <c r="C35" s="40">
        <f>HARMEAN(C27,C29)</f>
      </c>
      <c r="D35" s="40">
        <f>HARMEAN(D27,D29)</f>
      </c>
      <c r="E35" s="40">
        <f>HARMEAN(E27,E29)</f>
      </c>
      <c r="F35" s="40">
        <f>HARMEAN(F27,F29)</f>
      </c>
      <c r="G35" s="40">
        <f>HARMEAN(G27,G29)</f>
      </c>
      <c r="H35" s="40">
        <f>HARMEAN(H27,H29)</f>
      </c>
      <c r="I35" s="40">
        <f>HARMEAN(I27,I29)</f>
      </c>
      <c r="J35" s="40">
        <f>HARMEAN(J27,J29)</f>
      </c>
      <c r="K35" s="40">
        <f>HARMEAN(K27,K29)</f>
      </c>
      <c r="L35" s="40">
        <f>HARMEAN(L27,L29)</f>
      </c>
      <c r="M35" s="40">
        <f>HARMEAN(M27,M29)</f>
      </c>
      <c r="N35" s="40">
        <f>HARMEAN(N27,N29)</f>
      </c>
      <c r="O35" s="40">
        <f>HARMEAN(O27,O29)</f>
      </c>
      <c r="P35" s="40">
        <f>HARMEAN(P27,P29)</f>
      </c>
      <c r="Q35" s="40">
        <f>HARMEAN(Q27,Q29)</f>
      </c>
      <c r="R35" s="40"/>
      <c r="S35" s="40">
        <f>HARMEAN(S27,S29)</f>
      </c>
      <c r="T35" s="40">
        <f>HARMEAN(T27,T29)</f>
      </c>
      <c r="U35" s="40">
        <f>HARMEAN(U27,U29)</f>
      </c>
      <c r="V35" s="40">
        <f>HARMEAN(V27,V29)</f>
      </c>
      <c r="W35" s="40">
        <f>HARMEAN(W27,W29)</f>
      </c>
      <c r="X35" s="13"/>
      <c r="Y35" s="13"/>
      <c r="Z35" s="13"/>
      <c r="AA35" s="13"/>
    </row>
    <row x14ac:dyDescent="0.25" r="36" customHeight="1" ht="18">
      <c r="A36" s="2" t="s">
        <v>1627</v>
      </c>
      <c r="B36" s="40">
        <f>(1+2^2)*B29*B26/(2^2*B29+B26)</f>
      </c>
      <c r="C36" s="40">
        <f>(1+2^2)*C29*C26/(2^2*C29+C26)</f>
      </c>
      <c r="D36" s="40">
        <f>(1+2^2)*D29*D26/(2^2*D29+D26)</f>
      </c>
      <c r="E36" s="40">
        <f>(1+2^2)*E29*E26/(2^2*E29+E26)</f>
      </c>
      <c r="F36" s="40">
        <f>(1+2^2)*F29*F26/(2^2*F29+F26)</f>
      </c>
      <c r="G36" s="40">
        <f>(1+2^2)*G29*G26/(2^2*G29+G26)</f>
      </c>
      <c r="H36" s="40">
        <f>(1+2^2)*H29*H26/(2^2*H29+H26)</f>
      </c>
      <c r="I36" s="40">
        <f>(1+2^2)*I29*I26/(2^2*I29+I26)</f>
      </c>
      <c r="J36" s="40">
        <f>(1+2^2)*J29*J26/(2^2*J29+J26)</f>
      </c>
      <c r="K36" s="40">
        <f>(1+2^2)*K29*K26/(2^2*K29+K26)</f>
      </c>
      <c r="L36" s="40">
        <f>(1+2^2)*L29*L26/(2^2*L29+L26)</f>
      </c>
      <c r="M36" s="40">
        <f>(1+2^2)*M29*M26/(2^2*M29+M26)</f>
      </c>
      <c r="N36" s="40">
        <f>(1+2^2)*N29*N26/(2^2*N29+N26)</f>
      </c>
      <c r="O36" s="40">
        <f>(1+2^2)*O29*O26/(2^2*O29+O26)</f>
      </c>
      <c r="P36" s="40">
        <f>(1+2^2)*P29*P26/(2^2*P29+P26)</f>
      </c>
      <c r="Q36" s="40">
        <f>(1+2^2)*Q29*Q26/(2^2*Q29+Q26)</f>
      </c>
      <c r="R36" s="40"/>
      <c r="S36" s="40">
        <f>(1+2^2)*S29*S26/(2^2*S29+S26)</f>
      </c>
      <c r="T36" s="40">
        <f>(1+2^2)*T29*T26/(2^2*T29+T26)</f>
      </c>
      <c r="U36" s="40">
        <f>(1+2^2)*U29*U26/(2^2*U29+U26)</f>
      </c>
      <c r="V36" s="40">
        <f>(1+2^2)*V29*V26/(2^2*V29+V26)</f>
      </c>
      <c r="W36" s="40">
        <f>(1+2^2)*W29*W26/(2^2*W29+W26)</f>
      </c>
      <c r="X36" s="13"/>
      <c r="Y36" s="13"/>
      <c r="Z36" s="13"/>
      <c r="AA36" s="13"/>
    </row>
    <row x14ac:dyDescent="0.25" r="37" customHeight="1" ht="18">
      <c r="A37" s="2" t="s">
        <v>1628</v>
      </c>
      <c r="B37" s="40">
        <f>(1+2^2)*B29*B27/(2^2*B29+B27)</f>
      </c>
      <c r="C37" s="40">
        <f>(1+2^2)*C29*C27/(2^2*C29+C27)</f>
      </c>
      <c r="D37" s="40">
        <f>(1+2^2)*D29*D27/(2^2*D29+D27)</f>
      </c>
      <c r="E37" s="40">
        <f>(1+2^2)*E29*E27/(2^2*E29+E27)</f>
      </c>
      <c r="F37" s="40">
        <f>(1+2^2)*F29*F27/(2^2*F29+F27)</f>
      </c>
      <c r="G37" s="40">
        <f>(1+2^2)*G29*G27/(2^2*G29+G27)</f>
      </c>
      <c r="H37" s="40">
        <f>(1+2^2)*H29*H27/(2^2*H29+H27)</f>
      </c>
      <c r="I37" s="40">
        <f>(1+2^2)*I29*I27/(2^2*I29+I27)</f>
      </c>
      <c r="J37" s="40">
        <f>(1+2^2)*J29*J27/(2^2*J29+J27)</f>
      </c>
      <c r="K37" s="40">
        <f>(1+2^2)*K29*K27/(2^2*K29+K27)</f>
      </c>
      <c r="L37" s="40">
        <f>(1+2^2)*L29*L27/(2^2*L29+L27)</f>
      </c>
      <c r="M37" s="40">
        <f>(1+2^2)*M29*M27/(2^2*M29+M27)</f>
      </c>
      <c r="N37" s="40">
        <f>(1+2^2)*N29*N27/(2^2*N29+N27)</f>
      </c>
      <c r="O37" s="40">
        <f>(1+2^2)*O29*O27/(2^2*O29+O27)</f>
      </c>
      <c r="P37" s="40">
        <f>(1+2^2)*P29*P27/(2^2*P29+P27)</f>
      </c>
      <c r="Q37" s="40">
        <f>(1+2^2)*Q29*Q27/(2^2*Q29+Q27)</f>
      </c>
      <c r="R37" s="40"/>
      <c r="S37" s="40">
        <f>(1+2^2)*S29*S27/(2^2*S29+S27)</f>
      </c>
      <c r="T37" s="40">
        <f>(1+2^2)*T29*T27/(2^2*T29+T27)</f>
      </c>
      <c r="U37" s="40">
        <f>(1+2^2)*U29*U27/(2^2*U29+U27)</f>
      </c>
      <c r="V37" s="40">
        <f>(1+2^2)*V29*V27/(2^2*V29+V27)</f>
      </c>
      <c r="W37" s="40">
        <f>(1+2^2)*W29*W27/(2^2*W29+W27)</f>
      </c>
      <c r="X37" s="13"/>
      <c r="Y37" s="13"/>
      <c r="Z37" s="13"/>
      <c r="AA37" s="13"/>
    </row>
    <row x14ac:dyDescent="0.25" r="38" customHeight="1" ht="18">
      <c r="A38" s="2" t="s">
        <v>1629</v>
      </c>
      <c r="B38" s="40">
        <f>(1+2^2)*B29*B28/(2^2*B29+B28)</f>
      </c>
      <c r="C38" s="40">
        <f>(1+2^2)*C29*C28/(2^2*C29+C28)</f>
      </c>
      <c r="D38" s="40">
        <f>(1+2^2)*D29*D28/(2^2*D29+D28)</f>
      </c>
      <c r="E38" s="40">
        <f>(1+2^2)*E29*E28/(2^2*E29+E28)</f>
      </c>
      <c r="F38" s="40">
        <f>(1+2^2)*F29*F28/(2^2*F29+F28)</f>
      </c>
      <c r="G38" s="40">
        <f>(1+2^2)*G29*G28/(2^2*G29+G28)</f>
      </c>
      <c r="H38" s="40">
        <f>(1+2^2)*H29*H28/(2^2*H29+H28)</f>
      </c>
      <c r="I38" s="40">
        <f>(1+2^2)*I29*I28/(2^2*I29+I28)</f>
      </c>
      <c r="J38" s="40">
        <f>(1+2^2)*J29*J28/(2^2*J29+J28)</f>
      </c>
      <c r="K38" s="40">
        <f>(1+2^2)*K29*K28/(2^2*K29+K28)</f>
      </c>
      <c r="L38" s="40">
        <f>(1+2^2)*L29*L28/(2^2*L29+L28)</f>
      </c>
      <c r="M38" s="40">
        <f>(1+2^2)*M29*M28/(2^2*M29+M28)</f>
      </c>
      <c r="N38" s="40">
        <f>(1+2^2)*N29*N28/(2^2*N29+N28)</f>
      </c>
      <c r="O38" s="40">
        <f>(1+2^2)*O29*O28/(2^2*O29+O28)</f>
      </c>
      <c r="P38" s="40">
        <f>(1+2^2)*P29*P28/(2^2*P29+P28)</f>
      </c>
      <c r="Q38" s="40">
        <f>(1+2^2)*Q29*Q28/(2^2*Q29+Q28)</f>
      </c>
      <c r="R38" s="40"/>
      <c r="S38" s="40">
        <f>(1+2^2)*S29*S28/(2^2*S29+S28)</f>
      </c>
      <c r="T38" s="40">
        <f>(1+2^2)*T29*T28/(2^2*T29+T28)</f>
      </c>
      <c r="U38" s="40">
        <f>(1+2^2)*U29*U28/(2^2*U29+U28)</f>
      </c>
      <c r="V38" s="40">
        <f>(1+2^2)*V29*V28/(2^2*V29+V28)</f>
      </c>
      <c r="W38" s="40">
        <f>(1+2^2)*W29*W28/(2^2*W29+W28)</f>
      </c>
      <c r="X38" s="13"/>
      <c r="Y38" s="13"/>
      <c r="Z38" s="13"/>
      <c r="AA38" s="13"/>
    </row>
    <row x14ac:dyDescent="0.25" r="39" customHeight="1" ht="18">
      <c r="A39" s="2" t="s">
        <v>1630</v>
      </c>
      <c r="B39" s="40">
        <f>(1+2^2)*B30*B29/(2^2*B30+B29)</f>
      </c>
      <c r="C39" s="40">
        <f>(1+2^2)*C30*C29/(2^2*C30+C29)</f>
      </c>
      <c r="D39" s="40">
        <f>(1+2^2)*D30*D29/(2^2*D30+D29)</f>
      </c>
      <c r="E39" s="40">
        <f>(1+2^2)*E30*E29/(2^2*E30+E29)</f>
      </c>
      <c r="F39" s="40">
        <f>(1+2^2)*F30*F29/(2^2*F30+F29)</f>
      </c>
      <c r="G39" s="40">
        <f>(1+2^2)*G30*G29/(2^2*G30+G29)</f>
      </c>
      <c r="H39" s="40">
        <f>(1+2^2)*H30*H29/(2^2*H30+H29)</f>
      </c>
      <c r="I39" s="40">
        <f>(1+2^2)*I30*I29/(2^2*I30+I29)</f>
      </c>
      <c r="J39" s="40">
        <f>(1+2^2)*J30*J29/(2^2*J30+J29)</f>
      </c>
      <c r="K39" s="40">
        <f>(1+2^2)*K30*K29/(2^2*K30+K29)</f>
      </c>
      <c r="L39" s="40">
        <f>(1+2^2)*L30*L29/(2^2*L30+L29)</f>
      </c>
      <c r="M39" s="40">
        <f>(1+2^2)*M30*M29/(2^2*M30+M29)</f>
      </c>
      <c r="N39" s="40">
        <f>(1+2^2)*N30*N29/(2^2*N30+N29)</f>
      </c>
      <c r="O39" s="40">
        <f>(1+2^2)*O30*O29/(2^2*O30+O29)</f>
      </c>
      <c r="P39" s="40">
        <f>(1+2^2)*P30*P29/(2^2*P30+P29)</f>
      </c>
      <c r="Q39" s="40">
        <f>(1+2^2)*Q30*Q29/(2^2*Q30+Q29)</f>
      </c>
      <c r="R39" s="40"/>
      <c r="S39" s="40">
        <f>(1+2^2)*S30*S29/(2^2*S30+S29)</f>
      </c>
      <c r="T39" s="40">
        <f>(1+2^2)*T30*T29/(2^2*T30+T29)</f>
      </c>
      <c r="U39" s="40">
        <f>(1+2^2)*U30*U29/(2^2*U30+U29)</f>
      </c>
      <c r="V39" s="40">
        <f>(1+2^2)*V30*V29/(2^2*V30+V29)</f>
      </c>
      <c r="W39" s="40">
        <f>(1+2^2)*W30*W29/(2^2*W30+W29)</f>
      </c>
      <c r="X39" s="13"/>
      <c r="Y39" s="13"/>
      <c r="Z39" s="13"/>
      <c r="AA39" s="13"/>
    </row>
    <row x14ac:dyDescent="0.25" r="40" customHeight="1" ht="18">
      <c r="A40" s="2" t="s">
        <v>1631</v>
      </c>
      <c r="B40" s="40">
        <f>(1+2^2)*B31*B29/(2^2*B31+B29)</f>
      </c>
      <c r="C40" s="40">
        <f>(1+2^2)*C31*C29/(2^2*C31+C29)</f>
      </c>
      <c r="D40" s="40">
        <f>(1+2^2)*D31*D29/(2^2*D31+D29)</f>
      </c>
      <c r="E40" s="40">
        <f>(1+2^2)*E31*E29/(2^2*E31+E29)</f>
      </c>
      <c r="F40" s="40">
        <f>(1+2^2)*F31*F29/(2^2*F31+F29)</f>
      </c>
      <c r="G40" s="40">
        <f>(1+2^2)*G31*G29/(2^2*G31+G29)</f>
      </c>
      <c r="H40" s="40">
        <f>(1+2^2)*H31*H29/(2^2*H31+H29)</f>
      </c>
      <c r="I40" s="40">
        <f>(1+2^2)*I31*I29/(2^2*I31+I29)</f>
      </c>
      <c r="J40" s="40">
        <f>(1+2^2)*J31*J29/(2^2*J31+J29)</f>
      </c>
      <c r="K40" s="40">
        <f>(1+2^2)*K31*K29/(2^2*K31+K29)</f>
      </c>
      <c r="L40" s="40">
        <f>(1+2^2)*L31*L29/(2^2*L31+L29)</f>
      </c>
      <c r="M40" s="40">
        <f>(1+2^2)*M31*M29/(2^2*M31+M29)</f>
      </c>
      <c r="N40" s="40">
        <f>(1+2^2)*N31*N29/(2^2*N31+N29)</f>
      </c>
      <c r="O40" s="40">
        <f>(1+2^2)*O31*O29/(2^2*O31+O29)</f>
      </c>
      <c r="P40" s="40">
        <f>(1+2^2)*P31*P29/(2^2*P31+P29)</f>
      </c>
      <c r="Q40" s="40">
        <f>(1+2^2)*Q31*Q29/(2^2*Q31+Q29)</f>
      </c>
      <c r="R40" s="40"/>
      <c r="S40" s="40">
        <f>(1+2^2)*S31*S29/(2^2*S31+S29)</f>
      </c>
      <c r="T40" s="40">
        <f>(1+2^2)*T31*T29/(2^2*T31+T29)</f>
      </c>
      <c r="U40" s="40">
        <f>(1+2^2)*U31*U29/(2^2*U31+U29)</f>
      </c>
      <c r="V40" s="40">
        <f>(1+2^2)*V31*V29/(2^2*V31+V29)</f>
      </c>
      <c r="W40" s="40">
        <f>(1+2^2)*W31*W29/(2^2*W31+W29)</f>
      </c>
      <c r="X40" s="13"/>
      <c r="Y40" s="13"/>
      <c r="Z40" s="13"/>
      <c r="AA40" s="13"/>
    </row>
    <row x14ac:dyDescent="0.25" r="41" customHeight="1" ht="18">
      <c r="A41" s="2" t="s">
        <v>1632</v>
      </c>
      <c r="B41" s="40">
        <f>(1+2^2)*B32*B29/(2^2*B32+B29)</f>
      </c>
      <c r="C41" s="40">
        <f>(1+2^2)*C32*C29/(2^2*C32+C29)</f>
      </c>
      <c r="D41" s="40">
        <f>(1+2^2)*D32*D29/(2^2*D32+D29)</f>
      </c>
      <c r="E41" s="40">
        <f>(1+2^2)*E32*E29/(2^2*E32+E29)</f>
      </c>
      <c r="F41" s="40">
        <f>(1+2^2)*F32*F29/(2^2*F32+F29)</f>
      </c>
      <c r="G41" s="40">
        <f>(1+2^2)*G32*G29/(2^2*G32+G29)</f>
      </c>
      <c r="H41" s="40">
        <f>(1+2^2)*H32*H29/(2^2*H32+H29)</f>
      </c>
      <c r="I41" s="40">
        <f>(1+2^2)*I32*I29/(2^2*I32+I29)</f>
      </c>
      <c r="J41" s="40">
        <f>(1+2^2)*J32*J29/(2^2*J32+J29)</f>
      </c>
      <c r="K41" s="40">
        <f>(1+2^2)*K32*K29/(2^2*K32+K29)</f>
      </c>
      <c r="L41" s="40">
        <f>(1+2^2)*L32*L29/(2^2*L32+L29)</f>
      </c>
      <c r="M41" s="40">
        <f>(1+2^2)*M32*M29/(2^2*M32+M29)</f>
      </c>
      <c r="N41" s="40">
        <f>(1+2^2)*N32*N29/(2^2*N32+N29)</f>
      </c>
      <c r="O41" s="40">
        <f>(1+2^2)*O32*O29/(2^2*O32+O29)</f>
      </c>
      <c r="P41" s="40">
        <f>(1+2^2)*P32*P29/(2^2*P32+P29)</f>
      </c>
      <c r="Q41" s="40">
        <f>(1+2^2)*Q32*Q29/(2^2*Q32+Q29)</f>
      </c>
      <c r="R41" s="40"/>
      <c r="S41" s="40">
        <f>(1+2^2)*S32*S29/(2^2*S32+S29)</f>
      </c>
      <c r="T41" s="40">
        <f>(1+2^2)*T32*T29/(2^2*T32+T29)</f>
      </c>
      <c r="U41" s="40">
        <f>(1+2^2)*U32*U29/(2^2*U32+U29)</f>
      </c>
      <c r="V41" s="40">
        <f>(1+2^2)*V32*V29/(2^2*V32+V29)</f>
      </c>
      <c r="W41" s="40">
        <f>(1+2^2)*W32*W29/(2^2*W32+W29)</f>
      </c>
      <c r="X41" s="13"/>
      <c r="Y41" s="13"/>
      <c r="Z41" s="13"/>
      <c r="AA41" s="13"/>
    </row>
    <row x14ac:dyDescent="0.25" r="42" customHeight="1" ht="18">
      <c r="A42" s="18"/>
      <c r="B42" s="68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13"/>
      <c r="S42" s="65"/>
      <c r="T42" s="65"/>
      <c r="U42" s="65"/>
      <c r="V42" s="65"/>
      <c r="W42" s="65"/>
      <c r="X42" s="13"/>
      <c r="Y42" s="13"/>
      <c r="Z42" s="13"/>
      <c r="AA42" s="13"/>
    </row>
    <row x14ac:dyDescent="0.25" r="43" customHeight="1" ht="18">
      <c r="A43" s="75" t="s">
        <v>1633</v>
      </c>
      <c r="B43" s="76">
        <v>0.1</v>
      </c>
      <c r="C43" s="77"/>
      <c r="D43" s="78" t="s">
        <v>1634</v>
      </c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13"/>
      <c r="S43" s="65"/>
      <c r="T43" s="65"/>
      <c r="U43" s="65"/>
      <c r="V43" s="65"/>
      <c r="W43" s="65"/>
      <c r="X43" s="72"/>
      <c r="Y43" s="13"/>
      <c r="Z43" s="13"/>
      <c r="AA43" s="13"/>
    </row>
    <row x14ac:dyDescent="0.25" r="44" customHeight="1" ht="18">
      <c r="A44" s="75" t="s">
        <v>1635</v>
      </c>
      <c r="B44" s="76">
        <f>ABS(NORMSINV(B43/2))</f>
      </c>
      <c r="C44" s="76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13"/>
      <c r="S44" s="65"/>
      <c r="T44" s="65"/>
      <c r="U44" s="65"/>
      <c r="V44" s="65"/>
      <c r="W44" s="65"/>
      <c r="X44" s="72"/>
      <c r="Y44" s="72"/>
      <c r="Z44" s="13"/>
      <c r="AA44" s="13"/>
    </row>
    <row x14ac:dyDescent="0.25" r="45" customHeight="1" ht="18">
      <c r="A45" s="18"/>
      <c r="B45" s="68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13"/>
      <c r="S45" s="65"/>
      <c r="T45" s="65"/>
      <c r="U45" s="65"/>
      <c r="V45" s="65"/>
      <c r="W45" s="65"/>
      <c r="X45" s="13"/>
      <c r="Y45" s="13"/>
      <c r="Z45" s="13"/>
      <c r="AA45" s="13"/>
    </row>
    <row x14ac:dyDescent="0.25" r="46" customHeight="1" ht="18">
      <c r="A46" s="2" t="s">
        <v>1636</v>
      </c>
      <c r="B46" s="78"/>
      <c r="C46" s="78">
        <f>(C26+$B$44^2/(2*C$16))/(1+($B$44^2/C$16))</f>
      </c>
      <c r="D46" s="78">
        <f>(D26+$B$44^2/(2*D$16))/(1+($B$44^2/D$16))</f>
      </c>
      <c r="E46" s="78">
        <f>(E26+$B$44^2/(2*E$16))/(1+($B$44^2/E$16))</f>
      </c>
      <c r="F46" s="78">
        <f>(F26+$B$44^2/(2*F$16))/(1+($B$44^2/F$16))</f>
      </c>
      <c r="G46" s="78">
        <f>(G26+$B$44^2/(2*G$16))/(1+($B$44^2/G$16))</f>
      </c>
      <c r="H46" s="78">
        <f>(H26+$B$44^2/(2*H$16))/(1+($B$44^2/H$16))</f>
      </c>
      <c r="I46" s="78">
        <f>(I26+$B$44^2/(2*I$16))/(1+($B$44^2/I$16))</f>
      </c>
      <c r="J46" s="78">
        <f>(J26+$B$44^2/(2*J$16))/(1+($B$44^2/J$16))</f>
      </c>
      <c r="K46" s="78">
        <f>(K26+$B$44^2/(2*K$16))/(1+($B$44^2/K$16))</f>
      </c>
      <c r="L46" s="78">
        <f>(L26+$B$44^2/(2*L$16))/(1+($B$44^2/L$16))</f>
      </c>
      <c r="M46" s="78">
        <f>(M26+$B$44^2/(2*M$16))/(1+($B$44^2/M$16))</f>
      </c>
      <c r="N46" s="78">
        <f>(N26+$B$44^2/(2*N$16))/(1+($B$44^2/N$16))</f>
      </c>
      <c r="O46" s="78">
        <f>(O26+$B$44^2/(2*O$16))/(1+($B$44^2/O$16))</f>
      </c>
      <c r="P46" s="78">
        <f>(P26+$B$44^2/(2*P$16))/(1+($B$44^2/P$16))</f>
      </c>
      <c r="Q46" s="78">
        <f>(Q26+$B$44^2/(2*Q$16))/(1+($B$44^2/Q$16))</f>
      </c>
      <c r="R46" s="78"/>
      <c r="S46" s="78">
        <f>(S26+$B$44^2/(2*S$16))/(1+($B$44^2/S$16))</f>
      </c>
      <c r="T46" s="78">
        <f>(T26+$B$44^2/(2*T$16))/(1+($B$44^2/T$16))</f>
      </c>
      <c r="U46" s="78">
        <f>(U26+$B$44^2/(2*U$16))/(1+($B$44^2/U$16))</f>
      </c>
      <c r="V46" s="78">
        <f>(V26+$B$44^2/(2*V$16))/(1+($B$44^2/V$16))</f>
      </c>
      <c r="W46" s="78">
        <f>(W26+$B$44^2/(2*W$16))/(1+($B$44^2/W$16))</f>
      </c>
      <c r="X46" s="13"/>
      <c r="Y46" s="13"/>
      <c r="Z46" s="13"/>
      <c r="AA46" s="13"/>
    </row>
    <row x14ac:dyDescent="0.25" r="47" customHeight="1" ht="18">
      <c r="A47" s="11" t="s">
        <v>1637</v>
      </c>
      <c r="B47" s="40" t="s">
        <v>1638</v>
      </c>
      <c r="C47" s="78">
        <f>1/(1+$B$44^2/C$16)*$B$44*SQRT((C26*(1-C26)/C$16)+$B$44^2/(4*C$16^2))</f>
      </c>
      <c r="D47" s="78">
        <f>1/(1+$B$44^2/D$16)*$B$44*SQRT((D26*(1-D26)/D$16)+$B$44^2/(4*D$16^2))</f>
      </c>
      <c r="E47" s="78">
        <f>1/(1+$B$44^2/E$16)*$B$44*SQRT((E26*(1-E26)/E$16)+$B$44^2/(4*E$16^2))</f>
      </c>
      <c r="F47" s="78">
        <f>1/(1+$B$44^2/F$16)*$B$44*SQRT((F26*(1-F26)/F$16)+$B$44^2/(4*F$16^2))</f>
      </c>
      <c r="G47" s="78">
        <f>1/(1+$B$44^2/G$16)*$B$44*SQRT((G26*(1-G26)/G$16)+$B$44^2/(4*G$16^2))</f>
      </c>
      <c r="H47" s="78">
        <f>1/(1+$B$44^2/H$16)*$B$44*SQRT((H26*(1-H26)/H$16)+$B$44^2/(4*H$16^2))</f>
      </c>
      <c r="I47" s="78">
        <f>1/(1+$B$44^2/I$16)*$B$44*SQRT((I26*(1-I26)/I$16)+$B$44^2/(4*I$16^2))</f>
      </c>
      <c r="J47" s="78">
        <f>1/(1+$B$44^2/J$16)*$B$44*SQRT((J26*(1-J26)/J$16)+$B$44^2/(4*J$16^2))</f>
      </c>
      <c r="K47" s="78">
        <f>1/(1+$B$44^2/K$16)*$B$44*SQRT((K26*(1-K26)/K$16)+$B$44^2/(4*K$16^2))</f>
      </c>
      <c r="L47" s="78">
        <f>1/(1+$B$44^2/L$16)*$B$44*SQRT((L26*(1-L26)/L$16)+$B$44^2/(4*L$16^2))</f>
      </c>
      <c r="M47" s="78">
        <f>1/(1+$B$44^2/M$16)*$B$44*SQRT((M26*(1-M26)/M$16)+$B$44^2/(4*M$16^2))</f>
      </c>
      <c r="N47" s="78">
        <f>1/(1+$B$44^2/N$16)*$B$44*SQRT((N26*(1-N26)/N$16)+$B$44^2/(4*N$16^2))</f>
      </c>
      <c r="O47" s="78">
        <f>1/(1+$B$44^2/O$16)*$B$44*SQRT((O26*(1-O26)/O$16)+$B$44^2/(4*O$16^2))</f>
      </c>
      <c r="P47" s="78">
        <f>1/(1+$B$44^2/P$16)*$B$44*SQRT((P26*(1-P26)/P$16)+$B$44^2/(4*P$16^2))</f>
      </c>
      <c r="Q47" s="78">
        <f>1/(1+$B$44^2/Q$16)*$B$44*SQRT((Q26*(1-Q26)/Q$16)+$B$44^2/(4*Q$16^2))</f>
      </c>
      <c r="R47" s="78"/>
      <c r="S47" s="78">
        <f>1/(1+$B$44^2/S$16)*$B$44*SQRT((S26*(1-S26)/S$16)+$B$44^2/(4*S$16^2))</f>
      </c>
      <c r="T47" s="78">
        <f>1/(1+$B$44^2/T$16)*$B$44*SQRT((T26*(1-T26)/T$16)+$B$44^2/(4*T$16^2))</f>
      </c>
      <c r="U47" s="78">
        <f>1/(1+$B$44^2/U$16)*$B$44*SQRT((U26*(1-U26)/U$16)+$B$44^2/(4*U$16^2))</f>
      </c>
      <c r="V47" s="78">
        <f>1/(1+$B$44^2/V$16)*$B$44*SQRT((V26*(1-V26)/V$16)+$B$44^2/(4*V$16^2))</f>
      </c>
      <c r="W47" s="78">
        <f>1/(1+$B$44^2/W$16)*$B$44*SQRT((W26*(1-W26)/W$16)+$B$44^2/(4*W$16^2))</f>
      </c>
      <c r="X47" s="13"/>
      <c r="Y47" s="13"/>
      <c r="Z47" s="13"/>
      <c r="AA47" s="13"/>
    </row>
    <row x14ac:dyDescent="0.25" r="48" customHeight="1" ht="18">
      <c r="A48" s="11" t="s">
        <v>1639</v>
      </c>
      <c r="B48" s="78"/>
      <c r="C48" s="78">
        <f>C46-C47</f>
      </c>
      <c r="D48" s="78">
        <f>D46-D47</f>
      </c>
      <c r="E48" s="78">
        <f>E46-E47</f>
      </c>
      <c r="F48" s="78">
        <f>F46-F47</f>
      </c>
      <c r="G48" s="78">
        <f>G46-G47</f>
      </c>
      <c r="H48" s="78">
        <f>H46-H47</f>
      </c>
      <c r="I48" s="78">
        <f>I46-I47</f>
      </c>
      <c r="J48" s="78">
        <f>J46-J47</f>
      </c>
      <c r="K48" s="78">
        <f>K46-K47</f>
      </c>
      <c r="L48" s="78">
        <f>L46-L47</f>
      </c>
      <c r="M48" s="78">
        <f>M46-M47</f>
      </c>
      <c r="N48" s="78">
        <f>N46-N47</f>
      </c>
      <c r="O48" s="78">
        <f>O46-O47</f>
      </c>
      <c r="P48" s="78">
        <f>P46-P47</f>
      </c>
      <c r="Q48" s="78">
        <f>Q46-Q47</f>
      </c>
      <c r="R48" s="78"/>
      <c r="S48" s="78">
        <f>S46-S47</f>
      </c>
      <c r="T48" s="78">
        <f>T46-T47</f>
      </c>
      <c r="U48" s="78">
        <f>U46-U47</f>
      </c>
      <c r="V48" s="78">
        <f>V46-V47</f>
      </c>
      <c r="W48" s="78">
        <f>W46-W47</f>
      </c>
      <c r="X48" s="13"/>
      <c r="Y48" s="13"/>
      <c r="Z48" s="13"/>
      <c r="AA48" s="13"/>
    </row>
    <row x14ac:dyDescent="0.25" r="49" customHeight="1" ht="18">
      <c r="A49" s="11" t="s">
        <v>1640</v>
      </c>
      <c r="B49" s="78"/>
      <c r="C49" s="78">
        <f>C46+C47</f>
      </c>
      <c r="D49" s="78">
        <f>D46+D47</f>
      </c>
      <c r="E49" s="78">
        <f>E46+E47</f>
      </c>
      <c r="F49" s="78">
        <f>F46+F47</f>
      </c>
      <c r="G49" s="78">
        <f>G46+G47</f>
      </c>
      <c r="H49" s="78">
        <f>H46+H47</f>
      </c>
      <c r="I49" s="78">
        <f>I46+I47</f>
      </c>
      <c r="J49" s="78">
        <f>J46+J47</f>
      </c>
      <c r="K49" s="78">
        <f>K46+K47</f>
      </c>
      <c r="L49" s="78">
        <f>L46+L47</f>
      </c>
      <c r="M49" s="78">
        <f>M46+M47</f>
      </c>
      <c r="N49" s="78">
        <f>N46+N47</f>
      </c>
      <c r="O49" s="78">
        <f>O46+O47</f>
      </c>
      <c r="P49" s="78">
        <f>P46+P47</f>
      </c>
      <c r="Q49" s="78">
        <f>Q46+Q47</f>
      </c>
      <c r="R49" s="78"/>
      <c r="S49" s="78">
        <f>S46+S47</f>
      </c>
      <c r="T49" s="78">
        <f>T46+T47</f>
      </c>
      <c r="U49" s="78">
        <f>U46+U47</f>
      </c>
      <c r="V49" s="78">
        <f>V46+V47</f>
      </c>
      <c r="W49" s="78">
        <f>W46+W47</f>
      </c>
      <c r="X49" s="13"/>
      <c r="Y49" s="13"/>
      <c r="Z49" s="13"/>
      <c r="AA49" s="13"/>
    </row>
    <row x14ac:dyDescent="0.25" r="50" customHeight="1" ht="18">
      <c r="A50" s="18"/>
      <c r="B50" s="68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13"/>
      <c r="S50" s="65"/>
      <c r="T50" s="65"/>
      <c r="U50" s="65"/>
      <c r="V50" s="65"/>
      <c r="W50" s="65"/>
      <c r="X50" s="13"/>
      <c r="Y50" s="13"/>
      <c r="Z50" s="13"/>
      <c r="AA50" s="13"/>
    </row>
    <row x14ac:dyDescent="0.25" r="51" customHeight="1" ht="18">
      <c r="A51" s="2" t="s">
        <v>1641</v>
      </c>
      <c r="B51" s="68"/>
      <c r="C51" s="78">
        <f>(C27+$B$44^2/(2*C$16))/(1+($B$44^2/C$16))</f>
      </c>
      <c r="D51" s="78">
        <f>(D27+$B$44^2/(2*D$16))/(1+($B$44^2/D$16))</f>
      </c>
      <c r="E51" s="78">
        <f>(E27+$B$44^2/(2*E$16))/(1+($B$44^2/E$16))</f>
      </c>
      <c r="F51" s="78">
        <f>(F27+$B$44^2/(2*F$16))/(1+($B$44^2/F$16))</f>
      </c>
      <c r="G51" s="78">
        <f>(G27+$B$44^2/(2*G$16))/(1+($B$44^2/G$16))</f>
      </c>
      <c r="H51" s="78">
        <f>(H27+$B$44^2/(2*H$16))/(1+($B$44^2/H$16))</f>
      </c>
      <c r="I51" s="78">
        <f>(I27+$B$44^2/(2*I$16))/(1+($B$44^2/I$16))</f>
      </c>
      <c r="J51" s="78">
        <f>(J27+$B$44^2/(2*J$16))/(1+($B$44^2/J$16))</f>
      </c>
      <c r="K51" s="78">
        <f>(K27+$B$44^2/(2*K$16))/(1+($B$44^2/K$16))</f>
      </c>
      <c r="L51" s="78">
        <f>(L27+$B$44^2/(2*L$16))/(1+($B$44^2/L$16))</f>
      </c>
      <c r="M51" s="78">
        <f>(M27+$B$44^2/(2*M$16))/(1+($B$44^2/M$16))</f>
      </c>
      <c r="N51" s="78">
        <f>(N27+$B$44^2/(2*N$16))/(1+($B$44^2/N$16))</f>
      </c>
      <c r="O51" s="78">
        <f>(O27+$B$44^2/(2*O$16))/(1+($B$44^2/O$16))</f>
      </c>
      <c r="P51" s="78">
        <f>(P27+$B$44^2/(2*P$16))/(1+($B$44^2/P$16))</f>
      </c>
      <c r="Q51" s="78">
        <f>(Q27+$B$44^2/(2*Q$16))/(1+($B$44^2/Q$16))</f>
      </c>
      <c r="R51" s="78"/>
      <c r="S51" s="78">
        <f>(S27+$B$44^2/(2*S$16))/(1+($B$44^2/S$16))</f>
      </c>
      <c r="T51" s="78">
        <f>(T27+$B$44^2/(2*T$16))/(1+($B$44^2/T$16))</f>
      </c>
      <c r="U51" s="78">
        <f>(U27+$B$44^2/(2*U$16))/(1+($B$44^2/U$16))</f>
      </c>
      <c r="V51" s="78">
        <f>(V27+$B$44^2/(2*V$16))/(1+($B$44^2/V$16))</f>
      </c>
      <c r="W51" s="78">
        <f>(W27+$B$44^2/(2*W$16))/(1+($B$44^2/W$16))</f>
      </c>
      <c r="X51" s="13"/>
      <c r="Y51" s="13"/>
      <c r="Z51" s="13"/>
      <c r="AA51" s="13"/>
    </row>
    <row x14ac:dyDescent="0.25" r="52" customHeight="1" ht="18">
      <c r="A52" s="11" t="s">
        <v>1637</v>
      </c>
      <c r="B52" s="40" t="s">
        <v>1638</v>
      </c>
      <c r="C52" s="78">
        <f>1/(1+$B$44^2/C$16)*$B$44*SQRT((C27*(1-C27)/C$16)+$B$44^2/(4*C$16^2))</f>
      </c>
      <c r="D52" s="78">
        <f>1/(1+$B$44^2/D$16)*$B$44*SQRT((D27*(1-D27)/D$16)+$B$44^2/(4*D$16^2))</f>
      </c>
      <c r="E52" s="78">
        <f>1/(1+$B$44^2/E$16)*$B$44*SQRT((E27*(1-E27)/E$16)+$B$44^2/(4*E$16^2))</f>
      </c>
      <c r="F52" s="78">
        <f>1/(1+$B$44^2/F$16)*$B$44*SQRT((F27*(1-F27)/F$16)+$B$44^2/(4*F$16^2))</f>
      </c>
      <c r="G52" s="78">
        <f>1/(1+$B$44^2/G$16)*$B$44*SQRT((G27*(1-G27)/G$16)+$B$44^2/(4*G$16^2))</f>
      </c>
      <c r="H52" s="78">
        <f>1/(1+$B$44^2/H$16)*$B$44*SQRT((H27*(1-H27)/H$16)+$B$44^2/(4*H$16^2))</f>
      </c>
      <c r="I52" s="78">
        <f>1/(1+$B$44^2/I$16)*$B$44*SQRT((I27*(1-I27)/I$16)+$B$44^2/(4*I$16^2))</f>
      </c>
      <c r="J52" s="78">
        <f>1/(1+$B$44^2/J$16)*$B$44*SQRT((J27*(1-J27)/J$16)+$B$44^2/(4*J$16^2))</f>
      </c>
      <c r="K52" s="78">
        <f>1/(1+$B$44^2/K$16)*$B$44*SQRT((K27*(1-K27)/K$16)+$B$44^2/(4*K$16^2))</f>
      </c>
      <c r="L52" s="78">
        <f>1/(1+$B$44^2/L$16)*$B$44*SQRT((L27*(1-L27)/L$16)+$B$44^2/(4*L$16^2))</f>
      </c>
      <c r="M52" s="78">
        <f>1/(1+$B$44^2/M$16)*$B$44*SQRT((M27*(1-M27)/M$16)+$B$44^2/(4*M$16^2))</f>
      </c>
      <c r="N52" s="78">
        <f>1/(1+$B$44^2/N$16)*$B$44*SQRT((N27*(1-N27)/N$16)+$B$44^2/(4*N$16^2))</f>
      </c>
      <c r="O52" s="78">
        <f>1/(1+$B$44^2/O$16)*$B$44*SQRT((O27*(1-O27)/O$16)+$B$44^2/(4*O$16^2))</f>
      </c>
      <c r="P52" s="78">
        <f>1/(1+$B$44^2/P$16)*$B$44*SQRT((P27*(1-P27)/P$16)+$B$44^2/(4*P$16^2))</f>
      </c>
      <c r="Q52" s="78">
        <f>1/(1+$B$44^2/Q$16)*$B$44*SQRT((Q27*(1-Q27)/Q$16)+$B$44^2/(4*Q$16^2))</f>
      </c>
      <c r="R52" s="78"/>
      <c r="S52" s="78">
        <f>1/(1+$B$44^2/S$16)*$B$44*SQRT((S27*(1-S27)/S$16)+$B$44^2/(4*S$16^2))</f>
      </c>
      <c r="T52" s="78">
        <f>1/(1+$B$44^2/T$16)*$B$44*SQRT((T27*(1-T27)/T$16)+$B$44^2/(4*T$16^2))</f>
      </c>
      <c r="U52" s="78">
        <f>1/(1+$B$44^2/U$16)*$B$44*SQRT((U27*(1-U27)/U$16)+$B$44^2/(4*U$16^2))</f>
      </c>
      <c r="V52" s="78">
        <f>1/(1+$B$44^2/V$16)*$B$44*SQRT((V27*(1-V27)/V$16)+$B$44^2/(4*V$16^2))</f>
      </c>
      <c r="W52" s="78">
        <f>1/(1+$B$44^2/W$16)*$B$44*SQRT((W27*(1-W27)/W$16)+$B$44^2/(4*W$16^2))</f>
      </c>
      <c r="X52" s="13"/>
      <c r="Y52" s="13"/>
      <c r="Z52" s="13"/>
      <c r="AA52" s="13"/>
    </row>
    <row x14ac:dyDescent="0.25" r="53" customHeight="1" ht="18">
      <c r="A53" s="11" t="s">
        <v>1639</v>
      </c>
      <c r="B53" s="68"/>
      <c r="C53" s="78">
        <f>C51-C52</f>
      </c>
      <c r="D53" s="78">
        <f>D51-D52</f>
      </c>
      <c r="E53" s="78">
        <f>E51-E52</f>
      </c>
      <c r="F53" s="78">
        <f>F51-F52</f>
      </c>
      <c r="G53" s="78">
        <f>G51-G52</f>
      </c>
      <c r="H53" s="78">
        <f>H51-H52</f>
      </c>
      <c r="I53" s="78">
        <f>I51-I52</f>
      </c>
      <c r="J53" s="78">
        <f>J51-J52</f>
      </c>
      <c r="K53" s="78">
        <f>K51-K52</f>
      </c>
      <c r="L53" s="78">
        <f>L51-L52</f>
      </c>
      <c r="M53" s="78">
        <f>M51-M52</f>
      </c>
      <c r="N53" s="78">
        <f>N51-N52</f>
      </c>
      <c r="O53" s="78">
        <f>O51-O52</f>
      </c>
      <c r="P53" s="78">
        <f>P51-P52</f>
      </c>
      <c r="Q53" s="78">
        <f>Q51-Q52</f>
      </c>
      <c r="R53" s="78"/>
      <c r="S53" s="78">
        <f>S51-S52</f>
      </c>
      <c r="T53" s="78">
        <f>T51-T52</f>
      </c>
      <c r="U53" s="78">
        <f>U51-U52</f>
      </c>
      <c r="V53" s="78">
        <f>V51-V52</f>
      </c>
      <c r="W53" s="78">
        <f>W51-W52</f>
      </c>
      <c r="X53" s="13"/>
      <c r="Y53" s="13"/>
      <c r="Z53" s="13"/>
      <c r="AA53" s="13"/>
    </row>
    <row x14ac:dyDescent="0.25" r="54" customHeight="1" ht="18">
      <c r="A54" s="11" t="s">
        <v>1640</v>
      </c>
      <c r="B54" s="68"/>
      <c r="C54" s="78">
        <f>C51+C52</f>
      </c>
      <c r="D54" s="78">
        <f>D51+D52</f>
      </c>
      <c r="E54" s="78">
        <f>E51+E52</f>
      </c>
      <c r="F54" s="78">
        <f>F51+F52</f>
      </c>
      <c r="G54" s="78">
        <f>G51+G52</f>
      </c>
      <c r="H54" s="78">
        <f>H51+H52</f>
      </c>
      <c r="I54" s="78">
        <f>I51+I52</f>
      </c>
      <c r="J54" s="78">
        <f>J51+J52</f>
      </c>
      <c r="K54" s="78">
        <f>K51+K52</f>
      </c>
      <c r="L54" s="78">
        <f>L51+L52</f>
      </c>
      <c r="M54" s="78">
        <f>M51+M52</f>
      </c>
      <c r="N54" s="78">
        <f>N51+N52</f>
      </c>
      <c r="O54" s="78">
        <f>O51+O52</f>
      </c>
      <c r="P54" s="78">
        <f>P51+P52</f>
      </c>
      <c r="Q54" s="78">
        <f>Q51+Q52</f>
      </c>
      <c r="R54" s="78"/>
      <c r="S54" s="78">
        <f>S51+S52</f>
      </c>
      <c r="T54" s="78">
        <f>T51+T52</f>
      </c>
      <c r="U54" s="78">
        <f>U51+U52</f>
      </c>
      <c r="V54" s="78">
        <f>V51+V52</f>
      </c>
      <c r="W54" s="78">
        <f>W51+W52</f>
      </c>
      <c r="X54" s="13"/>
      <c r="Y54" s="13"/>
      <c r="Z54" s="13"/>
      <c r="AA54" s="13"/>
    </row>
    <row x14ac:dyDescent="0.25" r="55" customHeight="1" ht="18">
      <c r="A55" s="18"/>
      <c r="B55" s="68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13"/>
      <c r="S55" s="65"/>
      <c r="T55" s="65"/>
      <c r="U55" s="65"/>
      <c r="V55" s="65"/>
      <c r="W55" s="65"/>
      <c r="X55" s="13"/>
      <c r="Y55" s="13"/>
      <c r="Z55" s="13"/>
      <c r="AA55" s="13"/>
    </row>
    <row x14ac:dyDescent="0.25" r="56" customHeight="1" ht="18">
      <c r="A56" s="2" t="s">
        <v>1642</v>
      </c>
      <c r="B56" s="78"/>
      <c r="C56" s="78">
        <f>(C29+$B$44^2/(2*C$16))/(1+($B$44^2/C$16))</f>
      </c>
      <c r="D56" s="78">
        <f>(D29+$B$44^2/(2*D$16))/(1+($B$44^2/D$16))</f>
      </c>
      <c r="E56" s="78">
        <f>(E29+$B$44^2/(2*E$16))/(1+($B$44^2/E$16))</f>
      </c>
      <c r="F56" s="78">
        <f>(F29+$B$44^2/(2*F$16))/(1+($B$44^2/F$16))</f>
      </c>
      <c r="G56" s="78">
        <f>(G29+$B$44^2/(2*G$16))/(1+($B$44^2/G$16))</f>
      </c>
      <c r="H56" s="78">
        <f>(H29+$B$44^2/(2*H$16))/(1+($B$44^2/H$16))</f>
      </c>
      <c r="I56" s="78">
        <f>(I29+$B$44^2/(2*I$16))/(1+($B$44^2/I$16))</f>
      </c>
      <c r="J56" s="78">
        <f>(J29+$B$44^2/(2*J$16))/(1+($B$44^2/J$16))</f>
      </c>
      <c r="K56" s="78">
        <f>(K29+$B$44^2/(2*K$16))/(1+($B$44^2/K$16))</f>
      </c>
      <c r="L56" s="78">
        <f>(L29+$B$44^2/(2*L$16))/(1+($B$44^2/L$16))</f>
      </c>
      <c r="M56" s="78">
        <f>(M29+$B$44^2/(2*M$16))/(1+($B$44^2/M$16))</f>
      </c>
      <c r="N56" s="78">
        <f>(N29+$B$44^2/(2*N$16))/(1+($B$44^2/N$16))</f>
      </c>
      <c r="O56" s="78">
        <f>(O29+$B$44^2/(2*O$16))/(1+($B$44^2/O$16))</f>
      </c>
      <c r="P56" s="78">
        <f>(P29+$B$44^2/(2*P$16))/(1+($B$44^2/P$16))</f>
      </c>
      <c r="Q56" s="78">
        <f>(Q29+$B$44^2/(2*Q$16))/(1+($B$44^2/Q$16))</f>
      </c>
      <c r="R56" s="78"/>
      <c r="S56" s="78">
        <f>(S29+$B$44^2/(2*S$16))/(1+($B$44^2/S$16))</f>
      </c>
      <c r="T56" s="78">
        <f>(T29+$B$44^2/(2*T$16))/(1+($B$44^2/T$16))</f>
      </c>
      <c r="U56" s="78">
        <f>(U29+$B$44^2/(2*U$16))/(1+($B$44^2/U$16))</f>
      </c>
      <c r="V56" s="78">
        <f>(V29+$B$44^2/(2*V$16))/(1+($B$44^2/V$16))</f>
      </c>
      <c r="W56" s="78">
        <f>(W29+$B$44^2/(2*W$16))/(1+($B$44^2/W$16))</f>
      </c>
      <c r="X56" s="13"/>
      <c r="Y56" s="13"/>
      <c r="Z56" s="13"/>
      <c r="AA56" s="13"/>
    </row>
    <row x14ac:dyDescent="0.25" r="57" customHeight="1" ht="18">
      <c r="A57" s="11" t="s">
        <v>1637</v>
      </c>
      <c r="B57" s="40" t="s">
        <v>1638</v>
      </c>
      <c r="C57" s="78">
        <f>1/(1+$B$44^2/C$16)*$B$44*SQRT((C29*(1-C29)/C$16)+$B$44^2/(4*C$16^2))</f>
      </c>
      <c r="D57" s="78">
        <f>1/(1+$B$44^2/D$16)*$B$44*SQRT((D29*(1-D29)/D$16)+$B$44^2/(4*D$16^2))</f>
      </c>
      <c r="E57" s="78">
        <f>1/(1+$B$44^2/E$16)*$B$44*SQRT((E29*(1-E29)/E$16)+$B$44^2/(4*E$16^2))</f>
      </c>
      <c r="F57" s="78">
        <f>1/(1+$B$44^2/F$16)*$B$44*SQRT((F29*(1-F29)/F$16)+$B$44^2/(4*F$16^2))</f>
      </c>
      <c r="G57" s="78">
        <f>1/(1+$B$44^2/G$16)*$B$44*SQRT((G29*(1-G29)/G$16)+$B$44^2/(4*G$16^2))</f>
      </c>
      <c r="H57" s="78">
        <f>1/(1+$B$44^2/H$16)*$B$44*SQRT((H29*(1-H29)/H$16)+$B$44^2/(4*H$16^2))</f>
      </c>
      <c r="I57" s="78">
        <f>1/(1+$B$44^2/I$16)*$B$44*SQRT((I29*(1-I29)/I$16)+$B$44^2/(4*I$16^2))</f>
      </c>
      <c r="J57" s="78">
        <f>1/(1+$B$44^2/J$16)*$B$44*SQRT((J29*(1-J29)/J$16)+$B$44^2/(4*J$16^2))</f>
      </c>
      <c r="K57" s="78">
        <f>1/(1+$B$44^2/K$16)*$B$44*SQRT((K29*(1-K29)/K$16)+$B$44^2/(4*K$16^2))</f>
      </c>
      <c r="L57" s="78">
        <f>1/(1+$B$44^2/L$16)*$B$44*SQRT((L29*(1-L29)/L$16)+$B$44^2/(4*L$16^2))</f>
      </c>
      <c r="M57" s="78">
        <f>1/(1+$B$44^2/M$16)*$B$44*SQRT((M29*(1-M29)/M$16)+$B$44^2/(4*M$16^2))</f>
      </c>
      <c r="N57" s="78">
        <f>1/(1+$B$44^2/N$16)*$B$44*SQRT((N29*(1-N29)/N$16)+$B$44^2/(4*N$16^2))</f>
      </c>
      <c r="O57" s="78">
        <f>1/(1+$B$44^2/O$16)*$B$44*SQRT((O29*(1-O29)/O$16)+$B$44^2/(4*O$16^2))</f>
      </c>
      <c r="P57" s="78">
        <f>1/(1+$B$44^2/P$16)*$B$44*SQRT((P29*(1-P29)/P$16)+$B$44^2/(4*P$16^2))</f>
      </c>
      <c r="Q57" s="78">
        <f>1/(1+$B$44^2/Q$16)*$B$44*SQRT((Q29*(1-Q29)/Q$16)+$B$44^2/(4*Q$16^2))</f>
      </c>
      <c r="R57" s="78"/>
      <c r="S57" s="78">
        <f>1/(1+$B$44^2/S$16)*$B$44*SQRT((S29*(1-S29)/S$16)+$B$44^2/(4*S$16^2))</f>
      </c>
      <c r="T57" s="78">
        <f>1/(1+$B$44^2/T$16)*$B$44*SQRT((T29*(1-T29)/T$16)+$B$44^2/(4*T$16^2))</f>
      </c>
      <c r="U57" s="78">
        <f>1/(1+$B$44^2/U$16)*$B$44*SQRT((U29*(1-U29)/U$16)+$B$44^2/(4*U$16^2))</f>
      </c>
      <c r="V57" s="78">
        <f>1/(1+$B$44^2/V$16)*$B$44*SQRT((V29*(1-V29)/V$16)+$B$44^2/(4*V$16^2))</f>
      </c>
      <c r="W57" s="78">
        <f>1/(1+$B$44^2/W$16)*$B$44*SQRT((W29*(1-W29)/W$16)+$B$44^2/(4*W$16^2))</f>
      </c>
      <c r="X57" s="13"/>
      <c r="Y57" s="13"/>
      <c r="Z57" s="13"/>
      <c r="AA57" s="13"/>
    </row>
    <row x14ac:dyDescent="0.25" r="58" customHeight="1" ht="18">
      <c r="A58" s="11" t="s">
        <v>1639</v>
      </c>
      <c r="B58" s="78"/>
      <c r="C58" s="78">
        <f>C56-C57</f>
      </c>
      <c r="D58" s="78">
        <f>D56-D57</f>
      </c>
      <c r="E58" s="78">
        <f>E56-E57</f>
      </c>
      <c r="F58" s="78">
        <f>F56-F57</f>
      </c>
      <c r="G58" s="78">
        <f>G56-G57</f>
      </c>
      <c r="H58" s="78">
        <f>H56-H57</f>
      </c>
      <c r="I58" s="78">
        <f>I56-I57</f>
      </c>
      <c r="J58" s="78">
        <f>J56-J57</f>
      </c>
      <c r="K58" s="78">
        <f>K56-K57</f>
      </c>
      <c r="L58" s="78">
        <f>L56-L57</f>
      </c>
      <c r="M58" s="78">
        <f>M56-M57</f>
      </c>
      <c r="N58" s="78">
        <f>N56-N57</f>
      </c>
      <c r="O58" s="78">
        <f>O56-O57</f>
      </c>
      <c r="P58" s="78">
        <f>P56-P57</f>
      </c>
      <c r="Q58" s="78">
        <f>Q56-Q57</f>
      </c>
      <c r="R58" s="78"/>
      <c r="S58" s="78">
        <f>S56-S57</f>
      </c>
      <c r="T58" s="78">
        <f>T56-T57</f>
      </c>
      <c r="U58" s="78">
        <f>U56-U57</f>
      </c>
      <c r="V58" s="78">
        <f>V56-V57</f>
      </c>
      <c r="W58" s="78">
        <f>W56-W57</f>
      </c>
      <c r="X58" s="13"/>
      <c r="Y58" s="13"/>
      <c r="Z58" s="13"/>
      <c r="AA58" s="13"/>
    </row>
    <row x14ac:dyDescent="0.25" r="59" customHeight="1" ht="18">
      <c r="A59" s="11" t="s">
        <v>1640</v>
      </c>
      <c r="B59" s="78"/>
      <c r="C59" s="78">
        <f>C56+C57</f>
      </c>
      <c r="D59" s="78">
        <f>D56+D57</f>
      </c>
      <c r="E59" s="78">
        <f>E56+E57</f>
      </c>
      <c r="F59" s="78">
        <f>F56+F57</f>
      </c>
      <c r="G59" s="78">
        <f>G56+G57</f>
      </c>
      <c r="H59" s="78">
        <f>H56+H57</f>
      </c>
      <c r="I59" s="78">
        <f>I56+I57</f>
      </c>
      <c r="J59" s="78">
        <f>J56+J57</f>
      </c>
      <c r="K59" s="78">
        <f>K56+K57</f>
      </c>
      <c r="L59" s="78">
        <f>L56+L57</f>
      </c>
      <c r="M59" s="78">
        <f>M56+M57</f>
      </c>
      <c r="N59" s="78">
        <f>N56+N57</f>
      </c>
      <c r="O59" s="78">
        <f>O56+O57</f>
      </c>
      <c r="P59" s="78">
        <f>P56+P57</f>
      </c>
      <c r="Q59" s="78">
        <f>Q56+Q57</f>
      </c>
      <c r="R59" s="78"/>
      <c r="S59" s="78">
        <f>S56+S57</f>
      </c>
      <c r="T59" s="78">
        <f>T56+T57</f>
      </c>
      <c r="U59" s="78">
        <f>U56+U57</f>
      </c>
      <c r="V59" s="78">
        <f>V56+V57</f>
      </c>
      <c r="W59" s="78">
        <f>W56+W57</f>
      </c>
      <c r="X59" s="13"/>
      <c r="Y59" s="13"/>
      <c r="Z59" s="13"/>
      <c r="AA59" s="13"/>
    </row>
    <row x14ac:dyDescent="0.25" r="60" customHeight="1" ht="18">
      <c r="A60" s="18"/>
      <c r="B60" s="68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13"/>
      <c r="S60" s="65"/>
      <c r="T60" s="65"/>
      <c r="U60" s="65"/>
      <c r="V60" s="65"/>
      <c r="W60" s="65"/>
      <c r="X60" s="13"/>
      <c r="Y60" s="13"/>
      <c r="Z60" s="13"/>
      <c r="AA60" s="13"/>
    </row>
    <row x14ac:dyDescent="0.25" r="61" customHeight="1" ht="18">
      <c r="A61" s="2"/>
      <c r="B61" s="68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13"/>
      <c r="S61" s="65"/>
      <c r="T61" s="65"/>
      <c r="U61" s="65"/>
      <c r="V61" s="65"/>
      <c r="W61" s="65"/>
      <c r="X61" s="13"/>
      <c r="Y61" s="13"/>
      <c r="Z61" s="13"/>
      <c r="AA61" s="13"/>
    </row>
    <row x14ac:dyDescent="0.25" r="62" customHeight="1" ht="18">
      <c r="A62" s="18"/>
      <c r="B62" s="68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13"/>
      <c r="S62" s="65"/>
      <c r="T62" s="65"/>
      <c r="U62" s="65"/>
      <c r="V62" s="65"/>
      <c r="W62" s="65"/>
      <c r="X62" s="13"/>
      <c r="Y62" s="13"/>
      <c r="Z62" s="13"/>
      <c r="AA62" s="13"/>
    </row>
    <row x14ac:dyDescent="0.25" r="63" customHeight="1" ht="18">
      <c r="A63" s="18"/>
      <c r="B63" s="68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13"/>
      <c r="S63" s="65"/>
      <c r="T63" s="65"/>
      <c r="U63" s="65"/>
      <c r="V63" s="65"/>
      <c r="W63" s="65"/>
      <c r="X63" s="13"/>
      <c r="Y63" s="13"/>
      <c r="Z63" s="13"/>
      <c r="AA63" s="13"/>
    </row>
    <row x14ac:dyDescent="0.25" r="64" customHeight="1" ht="18">
      <c r="A64" s="18"/>
      <c r="B64" s="68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13"/>
      <c r="S64" s="65"/>
      <c r="T64" s="65"/>
      <c r="U64" s="65"/>
      <c r="V64" s="65"/>
      <c r="W64" s="65"/>
      <c r="X64" s="13"/>
      <c r="Y64" s="13"/>
      <c r="Z64" s="13"/>
      <c r="AA64" s="13"/>
    </row>
    <row x14ac:dyDescent="0.25" r="65" customHeight="1" ht="18">
      <c r="A65" s="2"/>
      <c r="B65" s="68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13"/>
      <c r="S65" s="65"/>
      <c r="T65" s="65"/>
      <c r="U65" s="65"/>
      <c r="V65" s="65"/>
      <c r="W65" s="65"/>
      <c r="X65" s="13"/>
      <c r="Y65" s="13"/>
      <c r="Z65" s="13"/>
      <c r="AA65" s="13"/>
    </row>
    <row x14ac:dyDescent="0.25" r="66" customHeight="1" ht="18">
      <c r="A66" s="11"/>
      <c r="B66" s="68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13"/>
      <c r="S66" s="65"/>
      <c r="T66" s="65"/>
      <c r="U66" s="65"/>
      <c r="V66" s="65"/>
      <c r="W66" s="65"/>
      <c r="X66" s="13"/>
      <c r="Y66" s="13"/>
      <c r="Z66" s="13"/>
      <c r="AA66" s="13"/>
    </row>
    <row x14ac:dyDescent="0.25" r="67" customHeight="1" ht="18">
      <c r="A67" s="11"/>
      <c r="B67" s="68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13"/>
      <c r="S67" s="65"/>
      <c r="T67" s="65"/>
      <c r="U67" s="65"/>
      <c r="V67" s="65"/>
      <c r="W67" s="65"/>
      <c r="X67" s="13"/>
      <c r="Y67" s="13"/>
      <c r="Z67" s="13"/>
      <c r="AA67" s="13"/>
    </row>
    <row x14ac:dyDescent="0.25" r="68" customHeight="1" ht="18">
      <c r="A68" s="11"/>
      <c r="B68" s="68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13"/>
      <c r="S68" s="65"/>
      <c r="T68" s="65"/>
      <c r="U68" s="65"/>
      <c r="V68" s="65"/>
      <c r="W68" s="65"/>
      <c r="X68" s="13"/>
      <c r="Y68" s="13"/>
      <c r="Z68" s="13"/>
      <c r="AA68" s="13"/>
    </row>
    <row x14ac:dyDescent="0.25" r="69" customHeight="1" ht="18">
      <c r="A69" s="18"/>
      <c r="B69" s="68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13"/>
      <c r="S69" s="65"/>
      <c r="T69" s="65"/>
      <c r="U69" s="65"/>
      <c r="V69" s="65"/>
      <c r="W69" s="65"/>
      <c r="X69" s="13"/>
      <c r="Y69" s="13"/>
      <c r="Z69" s="13"/>
      <c r="AA69" s="13"/>
    </row>
    <row x14ac:dyDescent="0.25" r="70" customHeight="1" ht="18">
      <c r="A70" s="2"/>
      <c r="B70" s="68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13"/>
      <c r="S70" s="65"/>
      <c r="T70" s="65"/>
      <c r="U70" s="65"/>
      <c r="V70" s="65"/>
      <c r="W70" s="65"/>
      <c r="X70" s="13"/>
      <c r="Y70" s="13"/>
      <c r="Z70" s="13"/>
      <c r="AA70" s="13"/>
    </row>
    <row x14ac:dyDescent="0.25" r="71" customHeight="1" ht="18">
      <c r="A71" s="11"/>
      <c r="B71" s="68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13"/>
      <c r="S71" s="65"/>
      <c r="T71" s="65"/>
      <c r="U71" s="65"/>
      <c r="V71" s="65"/>
      <c r="W71" s="65"/>
      <c r="X71" s="13"/>
      <c r="Y71" s="13"/>
      <c r="Z71" s="13"/>
      <c r="AA71" s="13"/>
    </row>
    <row x14ac:dyDescent="0.25" r="72" customHeight="1" ht="18">
      <c r="A72" s="11"/>
      <c r="B72" s="68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13"/>
      <c r="S72" s="65"/>
      <c r="T72" s="65"/>
      <c r="U72" s="65"/>
      <c r="V72" s="65"/>
      <c r="W72" s="65"/>
      <c r="X72" s="13"/>
      <c r="Y72" s="13"/>
      <c r="Z72" s="13"/>
      <c r="AA72" s="13"/>
    </row>
    <row x14ac:dyDescent="0.25" r="73" customHeight="1" ht="18">
      <c r="A73" s="11"/>
      <c r="B73" s="68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13"/>
      <c r="S73" s="65"/>
      <c r="T73" s="65"/>
      <c r="U73" s="65"/>
      <c r="V73" s="65"/>
      <c r="W73" s="65"/>
      <c r="X73" s="13"/>
      <c r="Y73" s="13"/>
      <c r="Z73" s="13"/>
      <c r="AA73" s="13"/>
    </row>
    <row x14ac:dyDescent="0.25" r="74" customHeight="1" ht="18">
      <c r="A74" s="18"/>
      <c r="B74" s="68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13"/>
      <c r="S74" s="65"/>
      <c r="T74" s="65"/>
      <c r="U74" s="65"/>
      <c r="V74" s="65"/>
      <c r="W74" s="65"/>
      <c r="X74" s="13"/>
      <c r="Y74" s="13"/>
      <c r="Z74" s="13"/>
      <c r="AA74" s="13"/>
    </row>
    <row x14ac:dyDescent="0.25" r="75" customHeight="1" ht="18">
      <c r="A75" s="2"/>
      <c r="B75" s="68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13"/>
      <c r="S75" s="65"/>
      <c r="T75" s="65"/>
      <c r="U75" s="65"/>
      <c r="V75" s="65"/>
      <c r="W75" s="65"/>
      <c r="X75" s="13"/>
      <c r="Y75" s="13"/>
      <c r="Z75" s="13"/>
      <c r="AA75" s="13"/>
    </row>
    <row x14ac:dyDescent="0.25" r="76" customHeight="1" ht="18">
      <c r="A76" s="11"/>
      <c r="B76" s="68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13"/>
      <c r="S76" s="65"/>
      <c r="T76" s="65"/>
      <c r="U76" s="65"/>
      <c r="V76" s="65"/>
      <c r="W76" s="65"/>
      <c r="X76" s="13"/>
      <c r="Y76" s="13"/>
      <c r="Z76" s="13"/>
      <c r="AA76" s="13"/>
    </row>
    <row x14ac:dyDescent="0.25" r="77" customHeight="1" ht="18">
      <c r="A77" s="11"/>
      <c r="B77" s="68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13"/>
      <c r="S77" s="65"/>
      <c r="T77" s="65"/>
      <c r="U77" s="65"/>
      <c r="V77" s="65"/>
      <c r="W77" s="65"/>
      <c r="X77" s="13"/>
      <c r="Y77" s="13"/>
      <c r="Z77" s="13"/>
      <c r="AA77" s="13"/>
    </row>
    <row x14ac:dyDescent="0.25" r="78" customHeight="1" ht="18">
      <c r="A78" s="11"/>
      <c r="B78" s="68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13"/>
      <c r="S78" s="65"/>
      <c r="T78" s="65"/>
      <c r="U78" s="65"/>
      <c r="V78" s="65"/>
      <c r="W78" s="65"/>
      <c r="X78" s="13"/>
      <c r="Y78" s="13"/>
      <c r="Z78" s="13"/>
      <c r="AA78" s="13"/>
    </row>
    <row x14ac:dyDescent="0.25" r="79" customHeight="1" ht="18">
      <c r="A79" s="18"/>
      <c r="B79" s="68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13"/>
      <c r="S79" s="65"/>
      <c r="T79" s="65"/>
      <c r="U79" s="65"/>
      <c r="V79" s="65"/>
      <c r="W79" s="65"/>
      <c r="X79" s="13"/>
      <c r="Y79" s="13"/>
      <c r="Z79" s="13"/>
      <c r="AA79" s="13"/>
    </row>
    <row x14ac:dyDescent="0.25" r="80" customHeight="1" ht="18">
      <c r="A80" s="2"/>
      <c r="B80" s="68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13"/>
      <c r="S80" s="65"/>
      <c r="T80" s="65"/>
      <c r="U80" s="65"/>
      <c r="V80" s="65"/>
      <c r="W80" s="65"/>
      <c r="X80" s="13"/>
      <c r="Y80" s="13"/>
      <c r="Z80" s="13"/>
      <c r="AA80" s="13"/>
    </row>
    <row x14ac:dyDescent="0.25" r="81" customHeight="1" ht="18">
      <c r="A81" s="11"/>
      <c r="B81" s="68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13"/>
      <c r="S81" s="65"/>
      <c r="T81" s="65"/>
      <c r="U81" s="65"/>
      <c r="V81" s="65"/>
      <c r="W81" s="65"/>
      <c r="X81" s="13"/>
      <c r="Y81" s="13"/>
      <c r="Z81" s="13"/>
      <c r="AA81" s="13"/>
    </row>
    <row x14ac:dyDescent="0.25" r="82" customHeight="1" ht="18">
      <c r="A82" s="11"/>
      <c r="B82" s="68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13"/>
      <c r="S82" s="65"/>
      <c r="T82" s="65"/>
      <c r="U82" s="65"/>
      <c r="V82" s="65"/>
      <c r="W82" s="65"/>
      <c r="X82" s="13"/>
      <c r="Y82" s="13"/>
      <c r="Z82" s="13"/>
      <c r="AA82" s="13"/>
    </row>
    <row x14ac:dyDescent="0.25" r="83" customHeight="1" ht="18">
      <c r="A83" s="11"/>
      <c r="B83" s="68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13"/>
      <c r="S83" s="65"/>
      <c r="T83" s="65"/>
      <c r="U83" s="65"/>
      <c r="V83" s="65"/>
      <c r="W83" s="65"/>
      <c r="X83" s="13"/>
      <c r="Y83" s="13"/>
      <c r="Z83" s="13"/>
      <c r="AA83" s="13"/>
    </row>
  </sheetData>
  <mergeCells count="2">
    <mergeCell ref="B43:C43"/>
    <mergeCell ref="B44:C4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5"/>
  <sheetViews>
    <sheetView workbookViewId="0"/>
  </sheetViews>
  <sheetFormatPr defaultRowHeight="15" x14ac:dyDescent="0.25"/>
  <cols>
    <col min="1" max="1" style="14" width="60.71928571428572" customWidth="1" bestFit="1"/>
    <col min="2" max="2" style="15" width="13.005" customWidth="1" bestFit="1"/>
    <col min="3" max="3" style="15" width="60.71928571428572" customWidth="1" bestFit="1"/>
    <col min="4" max="4" style="16" width="14.719285714285713" customWidth="1" bestFit="1"/>
    <col min="5" max="5" style="17" width="30.719285714285714" customWidth="1" bestFit="1"/>
    <col min="6" max="6" style="16" width="14.719285714285713" customWidth="1" bestFit="1"/>
    <col min="7" max="7" style="17" width="60.71928571428572" customWidth="1" bestFit="1"/>
  </cols>
  <sheetData>
    <row x14ac:dyDescent="0.25" r="1" customHeight="1" ht="18">
      <c r="A1" s="1" t="s">
        <v>0</v>
      </c>
      <c r="B1" s="2" t="s">
        <v>155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x14ac:dyDescent="0.25" r="2" customHeight="1" ht="15" customFormat="1" s="4">
      <c r="A2" s="5" t="s">
        <v>7</v>
      </c>
      <c r="B2" s="6" t="s">
        <v>156</v>
      </c>
      <c r="C2" s="6" t="s">
        <v>157</v>
      </c>
      <c r="D2" s="7" t="s">
        <v>10</v>
      </c>
      <c r="E2" s="8" t="s">
        <v>11</v>
      </c>
      <c r="F2" s="7"/>
      <c r="G2" s="8" t="s">
        <v>158</v>
      </c>
    </row>
    <row x14ac:dyDescent="0.25" r="3" customHeight="1" ht="15" customFormat="1" s="4">
      <c r="A3" s="9" t="s">
        <v>12</v>
      </c>
      <c r="B3" s="6" t="s">
        <v>159</v>
      </c>
      <c r="C3" s="6" t="s">
        <v>160</v>
      </c>
      <c r="D3" s="7" t="s">
        <v>10</v>
      </c>
      <c r="E3" s="8" t="s">
        <v>15</v>
      </c>
      <c r="F3" s="7"/>
      <c r="G3" s="8"/>
    </row>
    <row x14ac:dyDescent="0.25" r="4" customHeight="1" ht="18" customFormat="1" s="4">
      <c r="A4" s="5"/>
      <c r="B4" s="6" t="s">
        <v>161</v>
      </c>
      <c r="C4" s="6" t="s">
        <v>162</v>
      </c>
      <c r="D4" s="7" t="s">
        <v>28</v>
      </c>
      <c r="E4" s="8"/>
      <c r="F4" s="7" t="s">
        <v>10</v>
      </c>
      <c r="G4" s="8" t="s">
        <v>163</v>
      </c>
    </row>
    <row x14ac:dyDescent="0.25" r="5" customHeight="1" ht="18" customFormat="1" s="4">
      <c r="A5" s="5"/>
      <c r="B5" s="6" t="s">
        <v>164</v>
      </c>
      <c r="C5" s="6" t="s">
        <v>165</v>
      </c>
      <c r="D5" s="7" t="s">
        <v>10</v>
      </c>
      <c r="E5" s="8" t="s">
        <v>15</v>
      </c>
      <c r="F5" s="7"/>
      <c r="G5" s="8"/>
    </row>
    <row x14ac:dyDescent="0.25" r="6" customHeight="1" ht="15" customFormat="1" s="4">
      <c r="A6" s="5" t="s">
        <v>16</v>
      </c>
      <c r="B6" s="6" t="s">
        <v>166</v>
      </c>
      <c r="C6" s="6" t="s">
        <v>167</v>
      </c>
      <c r="D6" s="7" t="s">
        <v>10</v>
      </c>
      <c r="E6" s="8" t="s">
        <v>168</v>
      </c>
      <c r="F6" s="7"/>
      <c r="G6" s="8"/>
    </row>
    <row x14ac:dyDescent="0.25" r="7" customHeight="1" ht="15" customFormat="1" s="4">
      <c r="A7" s="9" t="s">
        <v>32</v>
      </c>
      <c r="B7" s="6" t="s">
        <v>169</v>
      </c>
      <c r="C7" s="6" t="s">
        <v>170</v>
      </c>
      <c r="D7" s="7" t="s">
        <v>28</v>
      </c>
      <c r="E7" s="8"/>
      <c r="F7" s="7" t="s">
        <v>10</v>
      </c>
      <c r="G7" s="8"/>
    </row>
    <row x14ac:dyDescent="0.25" r="8" customHeight="1" ht="18" customFormat="1" s="4">
      <c r="A8" s="5"/>
      <c r="B8" s="6" t="s">
        <v>171</v>
      </c>
      <c r="C8" s="6" t="s">
        <v>172</v>
      </c>
      <c r="D8" s="7" t="s">
        <v>28</v>
      </c>
      <c r="E8" s="8"/>
      <c r="F8" s="7" t="s">
        <v>10</v>
      </c>
      <c r="G8" s="8"/>
    </row>
    <row x14ac:dyDescent="0.25" r="9" customHeight="1" ht="18" customFormat="1" s="4">
      <c r="A9" s="5"/>
      <c r="B9" s="6" t="s">
        <v>173</v>
      </c>
      <c r="C9" s="6" t="s">
        <v>174</v>
      </c>
      <c r="D9" s="7" t="s">
        <v>28</v>
      </c>
      <c r="E9" s="8"/>
      <c r="F9" s="7" t="s">
        <v>28</v>
      </c>
      <c r="G9" s="8"/>
    </row>
    <row x14ac:dyDescent="0.25" r="10" customHeight="1" ht="18" customFormat="1" s="4">
      <c r="A10" s="9" t="s">
        <v>40</v>
      </c>
      <c r="B10" s="6" t="s">
        <v>175</v>
      </c>
      <c r="C10" s="6" t="s">
        <v>176</v>
      </c>
      <c r="D10" s="7" t="s">
        <v>10</v>
      </c>
      <c r="E10" s="8" t="s">
        <v>43</v>
      </c>
      <c r="F10" s="7"/>
      <c r="G10" s="8"/>
    </row>
    <row x14ac:dyDescent="0.25" r="11" customHeight="1" ht="18" customFormat="1" s="4">
      <c r="A11" s="5"/>
      <c r="B11" s="6" t="s">
        <v>177</v>
      </c>
      <c r="C11" s="6" t="s">
        <v>178</v>
      </c>
      <c r="D11" s="7" t="s">
        <v>10</v>
      </c>
      <c r="E11" s="8" t="s">
        <v>46</v>
      </c>
      <c r="F11" s="7"/>
      <c r="G11" s="8"/>
    </row>
    <row x14ac:dyDescent="0.25" r="12" customHeight="1" ht="15" customFormat="1" s="4">
      <c r="A12" s="9" t="s">
        <v>49</v>
      </c>
      <c r="B12" s="6" t="s">
        <v>179</v>
      </c>
      <c r="C12" s="6" t="s">
        <v>180</v>
      </c>
      <c r="D12" s="7" t="s">
        <v>10</v>
      </c>
      <c r="E12" s="8" t="s">
        <v>52</v>
      </c>
      <c r="F12" s="7"/>
      <c r="G12" s="8"/>
    </row>
    <row x14ac:dyDescent="0.25" r="13" customHeight="1" ht="18">
      <c r="A13" s="5"/>
      <c r="B13" s="18" t="s">
        <v>181</v>
      </c>
      <c r="C13" s="20" t="s">
        <v>182</v>
      </c>
      <c r="D13" s="23" t="s">
        <v>28</v>
      </c>
      <c r="E13" s="13"/>
      <c r="F13" s="23" t="s">
        <v>28</v>
      </c>
      <c r="G13" s="13"/>
    </row>
    <row x14ac:dyDescent="0.25" r="14" customHeight="1" ht="18" customFormat="1" s="4">
      <c r="A14" s="5"/>
      <c r="B14" s="6" t="s">
        <v>183</v>
      </c>
      <c r="C14" s="6" t="s">
        <v>184</v>
      </c>
      <c r="D14" s="7" t="s">
        <v>28</v>
      </c>
      <c r="E14" s="8"/>
      <c r="F14" s="7" t="s">
        <v>10</v>
      </c>
      <c r="G14" s="8" t="s">
        <v>29</v>
      </c>
    </row>
    <row x14ac:dyDescent="0.25" r="15" customHeight="1" ht="15" customFormat="1" s="4">
      <c r="A15" s="9" t="s">
        <v>53</v>
      </c>
      <c r="B15" s="6" t="s">
        <v>185</v>
      </c>
      <c r="C15" s="6" t="s">
        <v>186</v>
      </c>
      <c r="D15" s="7" t="s">
        <v>10</v>
      </c>
      <c r="E15" s="8" t="s">
        <v>56</v>
      </c>
      <c r="F15" s="7"/>
      <c r="G15" s="8"/>
    </row>
    <row x14ac:dyDescent="0.25" r="16" customHeight="1" ht="18" customFormat="1" s="4">
      <c r="A16" s="5"/>
      <c r="B16" s="6" t="s">
        <v>187</v>
      </c>
      <c r="C16" s="6" t="s">
        <v>188</v>
      </c>
      <c r="D16" s="7" t="s">
        <v>10</v>
      </c>
      <c r="E16" s="8" t="s">
        <v>189</v>
      </c>
      <c r="F16" s="7"/>
      <c r="G16" s="8"/>
    </row>
    <row x14ac:dyDescent="0.25" r="17" customHeight="1" ht="18" customFormat="1" s="4">
      <c r="A17" s="5" t="s">
        <v>63</v>
      </c>
      <c r="B17" s="6" t="s">
        <v>190</v>
      </c>
      <c r="C17" s="6" t="s">
        <v>191</v>
      </c>
      <c r="D17" s="7" t="s">
        <v>10</v>
      </c>
      <c r="E17" s="8" t="s">
        <v>66</v>
      </c>
      <c r="F17" s="7"/>
      <c r="G17" s="8"/>
    </row>
    <row x14ac:dyDescent="0.25" r="18" customHeight="1" ht="15" customFormat="1" s="4">
      <c r="A18" s="9" t="s">
        <v>68</v>
      </c>
      <c r="B18" s="6" t="s">
        <v>192</v>
      </c>
      <c r="C18" s="6" t="s">
        <v>193</v>
      </c>
      <c r="D18" s="7" t="s">
        <v>10</v>
      </c>
      <c r="E18" s="8" t="s">
        <v>74</v>
      </c>
      <c r="F18" s="7"/>
      <c r="G18" s="8"/>
    </row>
    <row x14ac:dyDescent="0.25" r="19" customHeight="1" ht="18" customFormat="1" s="4">
      <c r="A19" s="5"/>
      <c r="B19" s="6" t="s">
        <v>194</v>
      </c>
      <c r="C19" s="6" t="s">
        <v>195</v>
      </c>
      <c r="D19" s="7" t="s">
        <v>28</v>
      </c>
      <c r="E19" s="8"/>
      <c r="F19" s="7" t="s">
        <v>28</v>
      </c>
      <c r="G19" s="8"/>
    </row>
    <row x14ac:dyDescent="0.25" r="20" customHeight="1" ht="18" customFormat="1" s="4">
      <c r="A20" s="5"/>
      <c r="B20" s="6" t="s">
        <v>196</v>
      </c>
      <c r="C20" s="6" t="s">
        <v>197</v>
      </c>
      <c r="D20" s="7" t="s">
        <v>28</v>
      </c>
      <c r="E20" s="8"/>
      <c r="F20" s="7" t="s">
        <v>28</v>
      </c>
      <c r="G20" s="8"/>
    </row>
    <row x14ac:dyDescent="0.25" r="21" customHeight="1" ht="18" customFormat="1" s="4">
      <c r="A21" s="5"/>
      <c r="B21" s="6" t="s">
        <v>198</v>
      </c>
      <c r="C21" s="6" t="s">
        <v>199</v>
      </c>
      <c r="D21" s="7" t="s">
        <v>10</v>
      </c>
      <c r="E21" s="8" t="s">
        <v>71</v>
      </c>
      <c r="F21" s="7"/>
      <c r="G21" s="8"/>
    </row>
    <row x14ac:dyDescent="0.25" r="22" customHeight="1" ht="15" customFormat="1" s="4">
      <c r="A22" s="9" t="s">
        <v>80</v>
      </c>
      <c r="B22" s="6" t="s">
        <v>200</v>
      </c>
      <c r="C22" s="6" t="s">
        <v>201</v>
      </c>
      <c r="D22" s="7" t="s">
        <v>28</v>
      </c>
      <c r="E22" s="8"/>
      <c r="F22" s="7" t="s">
        <v>10</v>
      </c>
      <c r="G22" s="8"/>
    </row>
    <row x14ac:dyDescent="0.25" r="23" customHeight="1" ht="18" customFormat="1" s="4">
      <c r="A23" s="5"/>
      <c r="B23" s="6" t="s">
        <v>202</v>
      </c>
      <c r="C23" s="6" t="s">
        <v>203</v>
      </c>
      <c r="D23" s="7" t="s">
        <v>83</v>
      </c>
      <c r="E23" s="8" t="s">
        <v>204</v>
      </c>
      <c r="F23" s="7" t="s">
        <v>28</v>
      </c>
      <c r="G23" s="8"/>
    </row>
    <row x14ac:dyDescent="0.25" r="24" customHeight="1" ht="18" customFormat="1" s="4">
      <c r="A24" s="5"/>
      <c r="B24" s="6" t="s">
        <v>205</v>
      </c>
      <c r="C24" s="6" t="s">
        <v>206</v>
      </c>
      <c r="D24" s="7" t="s">
        <v>10</v>
      </c>
      <c r="E24" s="8" t="s">
        <v>84</v>
      </c>
      <c r="F24" s="7"/>
      <c r="G24" s="8"/>
    </row>
    <row x14ac:dyDescent="0.25" r="25" customHeight="1" ht="18">
      <c r="A25" s="10" t="s">
        <v>92</v>
      </c>
      <c r="B25" s="11"/>
      <c r="C25" s="11"/>
      <c r="D25" s="12">
        <f>COUNTIF(D2:D24,"Yes")</f>
      </c>
      <c r="E25" s="13"/>
      <c r="F25" s="12">
        <f>COUNTIF(F2:F24,"Yes")</f>
      </c>
      <c r="G25" s="13"/>
    </row>
  </sheetData>
  <mergeCells count="8">
    <mergeCell ref="A3:A5"/>
    <mergeCell ref="A7:A9"/>
    <mergeCell ref="A10:A11"/>
    <mergeCell ref="A12:A14"/>
    <mergeCell ref="A15:A16"/>
    <mergeCell ref="A18:A21"/>
    <mergeCell ref="A22:A24"/>
    <mergeCell ref="A25:C2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1"/>
  <sheetViews>
    <sheetView workbookViewId="0"/>
  </sheetViews>
  <sheetFormatPr defaultRowHeight="15" x14ac:dyDescent="0.25"/>
  <cols>
    <col min="1" max="1" style="14" width="60.71928571428572" customWidth="1" bestFit="1"/>
    <col min="2" max="2" style="15" width="13.005" customWidth="1" bestFit="1"/>
    <col min="3" max="3" style="15" width="60.71928571428572" customWidth="1" bestFit="1"/>
    <col min="4" max="4" style="16" width="14.719285714285713" customWidth="1" bestFit="1"/>
    <col min="5" max="5" style="17" width="30.719285714285714" customWidth="1" bestFit="1"/>
    <col min="6" max="6" style="16" width="14.719285714285713" customWidth="1" bestFit="1"/>
    <col min="7" max="7" style="17" width="60.71928571428572" customWidth="1" bestFit="1"/>
  </cols>
  <sheetData>
    <row x14ac:dyDescent="0.25" r="1" customHeight="1" ht="18">
      <c r="A1" s="1" t="s">
        <v>0</v>
      </c>
      <c r="B1" s="2" t="s">
        <v>93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x14ac:dyDescent="0.25" r="2" customHeight="1" ht="15" customFormat="1" s="4">
      <c r="A2" s="5" t="s">
        <v>7</v>
      </c>
      <c r="B2" s="6" t="s">
        <v>94</v>
      </c>
      <c r="C2" s="6" t="s">
        <v>95</v>
      </c>
      <c r="D2" s="7" t="s">
        <v>10</v>
      </c>
      <c r="E2" s="8" t="s">
        <v>11</v>
      </c>
      <c r="F2" s="7"/>
      <c r="G2" s="8"/>
    </row>
    <row x14ac:dyDescent="0.25" r="3" customHeight="1" ht="15" customFormat="1" s="4">
      <c r="A3" s="9" t="s">
        <v>12</v>
      </c>
      <c r="B3" s="6" t="s">
        <v>96</v>
      </c>
      <c r="C3" s="6" t="s">
        <v>97</v>
      </c>
      <c r="D3" s="7" t="s">
        <v>10</v>
      </c>
      <c r="E3" s="8" t="s">
        <v>15</v>
      </c>
      <c r="F3" s="7"/>
      <c r="G3" s="8"/>
    </row>
    <row x14ac:dyDescent="0.25" r="4" customHeight="1" ht="18" customFormat="1" s="4">
      <c r="A4" s="5"/>
      <c r="B4" s="6" t="s">
        <v>98</v>
      </c>
      <c r="C4" s="6" t="s">
        <v>99</v>
      </c>
      <c r="D4" s="7" t="s">
        <v>10</v>
      </c>
      <c r="E4" s="8" t="s">
        <v>15</v>
      </c>
      <c r="F4" s="7"/>
      <c r="G4" s="8"/>
    </row>
    <row x14ac:dyDescent="0.25" r="5" customHeight="1" ht="15" customFormat="1" s="4">
      <c r="A5" s="9" t="s">
        <v>16</v>
      </c>
      <c r="B5" s="6" t="s">
        <v>100</v>
      </c>
      <c r="C5" s="6" t="s">
        <v>101</v>
      </c>
      <c r="D5" s="7" t="s">
        <v>10</v>
      </c>
      <c r="E5" s="8" t="s">
        <v>19</v>
      </c>
      <c r="F5" s="7"/>
      <c r="G5" s="8"/>
    </row>
    <row x14ac:dyDescent="0.25" r="6" customHeight="1" ht="15" customFormat="1" s="4">
      <c r="A6" s="5"/>
      <c r="B6" s="6" t="s">
        <v>102</v>
      </c>
      <c r="C6" s="6" t="s">
        <v>103</v>
      </c>
      <c r="D6" s="7" t="s">
        <v>10</v>
      </c>
      <c r="E6" s="8" t="s">
        <v>104</v>
      </c>
      <c r="F6" s="7"/>
      <c r="G6" s="8" t="s">
        <v>105</v>
      </c>
    </row>
    <row x14ac:dyDescent="0.25" r="7" customHeight="1" ht="15" customFormat="1" s="4">
      <c r="A7" s="5"/>
      <c r="B7" s="6" t="s">
        <v>106</v>
      </c>
      <c r="C7" s="6" t="s">
        <v>107</v>
      </c>
      <c r="D7" s="7" t="s">
        <v>28</v>
      </c>
      <c r="E7" s="8"/>
      <c r="F7" s="7" t="s">
        <v>28</v>
      </c>
      <c r="G7" s="8"/>
    </row>
    <row x14ac:dyDescent="0.25" r="8" customHeight="1" ht="15" customFormat="1" s="4">
      <c r="A8" s="5"/>
      <c r="B8" s="6" t="s">
        <v>108</v>
      </c>
      <c r="C8" s="6" t="s">
        <v>109</v>
      </c>
      <c r="D8" s="7" t="s">
        <v>28</v>
      </c>
      <c r="E8" s="8"/>
      <c r="F8" s="7" t="s">
        <v>10</v>
      </c>
      <c r="G8" s="8" t="s">
        <v>29</v>
      </c>
    </row>
    <row x14ac:dyDescent="0.25" r="9" customHeight="1" ht="15" customFormat="1" s="4">
      <c r="A9" s="5"/>
      <c r="B9" s="6" t="s">
        <v>110</v>
      </c>
      <c r="C9" s="6" t="s">
        <v>111</v>
      </c>
      <c r="D9" s="7" t="s">
        <v>28</v>
      </c>
      <c r="E9" s="8"/>
      <c r="F9" s="7" t="s">
        <v>10</v>
      </c>
      <c r="G9" s="8" t="s">
        <v>29</v>
      </c>
    </row>
    <row x14ac:dyDescent="0.25" r="10" customHeight="1" ht="15" customFormat="1" s="4">
      <c r="A10" s="9" t="s">
        <v>32</v>
      </c>
      <c r="B10" s="6" t="s">
        <v>112</v>
      </c>
      <c r="C10" s="6" t="s">
        <v>113</v>
      </c>
      <c r="D10" s="7" t="s">
        <v>10</v>
      </c>
      <c r="E10" s="8" t="s">
        <v>114</v>
      </c>
      <c r="F10" s="7"/>
      <c r="G10" s="8"/>
    </row>
    <row x14ac:dyDescent="0.25" r="11" customHeight="1" ht="18" customFormat="1" s="4">
      <c r="A11" s="5"/>
      <c r="B11" s="6" t="s">
        <v>115</v>
      </c>
      <c r="C11" s="6" t="s">
        <v>116</v>
      </c>
      <c r="D11" s="7" t="s">
        <v>10</v>
      </c>
      <c r="E11" s="8" t="s">
        <v>35</v>
      </c>
      <c r="F11" s="7"/>
      <c r="G11" s="8" t="s">
        <v>105</v>
      </c>
    </row>
    <row x14ac:dyDescent="0.25" r="12" customHeight="1" ht="18" customFormat="1" s="4">
      <c r="A12" s="5"/>
      <c r="B12" s="6" t="s">
        <v>117</v>
      </c>
      <c r="C12" s="6" t="s">
        <v>118</v>
      </c>
      <c r="D12" s="7" t="s">
        <v>28</v>
      </c>
      <c r="E12" s="8"/>
      <c r="F12" s="7" t="s">
        <v>10</v>
      </c>
      <c r="G12" s="8" t="s">
        <v>29</v>
      </c>
    </row>
    <row x14ac:dyDescent="0.25" r="13" customHeight="1" ht="18" customFormat="1" s="4">
      <c r="A13" s="9" t="s">
        <v>40</v>
      </c>
      <c r="B13" s="6" t="s">
        <v>119</v>
      </c>
      <c r="C13" s="6" t="s">
        <v>120</v>
      </c>
      <c r="D13" s="7" t="s">
        <v>10</v>
      </c>
      <c r="E13" s="8" t="s">
        <v>43</v>
      </c>
      <c r="F13" s="7"/>
      <c r="G13" s="8"/>
    </row>
    <row x14ac:dyDescent="0.25" r="14" customHeight="1" ht="18" customFormat="1" s="4">
      <c r="A14" s="5"/>
      <c r="B14" s="6" t="s">
        <v>121</v>
      </c>
      <c r="C14" s="6" t="s">
        <v>122</v>
      </c>
      <c r="D14" s="7" t="s">
        <v>28</v>
      </c>
      <c r="E14" s="8"/>
      <c r="F14" s="7" t="s">
        <v>10</v>
      </c>
      <c r="G14" s="8" t="s">
        <v>29</v>
      </c>
    </row>
    <row x14ac:dyDescent="0.25" r="15" customHeight="1" ht="18" customFormat="1" s="4">
      <c r="A15" s="5"/>
      <c r="B15" s="6" t="s">
        <v>123</v>
      </c>
      <c r="C15" s="6" t="s">
        <v>124</v>
      </c>
      <c r="D15" s="7" t="s">
        <v>28</v>
      </c>
      <c r="E15" s="8"/>
      <c r="F15" s="7" t="s">
        <v>28</v>
      </c>
      <c r="G15" s="8"/>
    </row>
    <row x14ac:dyDescent="0.25" r="16" customHeight="1" ht="15" customFormat="1" s="4">
      <c r="A16" s="9" t="s">
        <v>49</v>
      </c>
      <c r="B16" s="6" t="s">
        <v>125</v>
      </c>
      <c r="C16" s="6" t="s">
        <v>126</v>
      </c>
      <c r="D16" s="7" t="s">
        <v>10</v>
      </c>
      <c r="E16" s="8" t="s">
        <v>52</v>
      </c>
      <c r="F16" s="7"/>
      <c r="G16" s="8"/>
    </row>
    <row x14ac:dyDescent="0.25" r="17" customHeight="1" ht="18" customFormat="1" s="4">
      <c r="A17" s="5"/>
      <c r="B17" s="6" t="s">
        <v>127</v>
      </c>
      <c r="C17" s="6" t="s">
        <v>128</v>
      </c>
      <c r="D17" s="7" t="s">
        <v>10</v>
      </c>
      <c r="E17" s="8" t="s">
        <v>52</v>
      </c>
      <c r="F17" s="7"/>
      <c r="G17" s="8"/>
    </row>
    <row x14ac:dyDescent="0.25" r="18" customHeight="1" ht="18" customFormat="1" s="4">
      <c r="A18" s="5"/>
      <c r="B18" s="6" t="s">
        <v>129</v>
      </c>
      <c r="C18" s="6" t="s">
        <v>130</v>
      </c>
      <c r="D18" s="7" t="s">
        <v>10</v>
      </c>
      <c r="E18" s="8" t="s">
        <v>52</v>
      </c>
      <c r="F18" s="7"/>
      <c r="G18" s="8"/>
    </row>
    <row x14ac:dyDescent="0.25" r="19" customHeight="1" ht="15" customFormat="1" s="4">
      <c r="A19" s="9" t="s">
        <v>53</v>
      </c>
      <c r="B19" s="6" t="s">
        <v>131</v>
      </c>
      <c r="C19" s="6" t="s">
        <v>132</v>
      </c>
      <c r="D19" s="7" t="s">
        <v>10</v>
      </c>
      <c r="E19" s="8" t="s">
        <v>56</v>
      </c>
      <c r="F19" s="7"/>
      <c r="G19" s="8"/>
    </row>
    <row x14ac:dyDescent="0.25" r="20" customHeight="1" ht="18" customFormat="1" s="4">
      <c r="A20" s="5"/>
      <c r="B20" s="6" t="s">
        <v>133</v>
      </c>
      <c r="C20" s="6" t="s">
        <v>134</v>
      </c>
      <c r="D20" s="7" t="s">
        <v>10</v>
      </c>
      <c r="E20" s="8" t="s">
        <v>56</v>
      </c>
      <c r="F20" s="7"/>
      <c r="G20" s="8"/>
    </row>
    <row x14ac:dyDescent="0.25" r="21" customHeight="1" ht="18" customFormat="1" s="4">
      <c r="A21" s="5"/>
      <c r="B21" s="6" t="s">
        <v>135</v>
      </c>
      <c r="C21" s="6" t="s">
        <v>136</v>
      </c>
      <c r="D21" s="7" t="s">
        <v>10</v>
      </c>
      <c r="E21" s="8" t="s">
        <v>56</v>
      </c>
      <c r="F21" s="7"/>
      <c r="G21" s="8"/>
    </row>
    <row x14ac:dyDescent="0.25" r="22" customHeight="1" ht="18" customFormat="1" s="4">
      <c r="A22" s="5" t="s">
        <v>63</v>
      </c>
      <c r="B22" s="6" t="s">
        <v>137</v>
      </c>
      <c r="C22" s="6" t="s">
        <v>138</v>
      </c>
      <c r="D22" s="7" t="s">
        <v>10</v>
      </c>
      <c r="E22" s="8" t="s">
        <v>66</v>
      </c>
      <c r="F22" s="7"/>
      <c r="G22" s="8" t="s">
        <v>67</v>
      </c>
    </row>
    <row x14ac:dyDescent="0.25" r="23" customHeight="1" ht="15" customFormat="1" s="4">
      <c r="A23" s="9" t="s">
        <v>68</v>
      </c>
      <c r="B23" s="6" t="s">
        <v>139</v>
      </c>
      <c r="C23" s="6" t="s">
        <v>140</v>
      </c>
      <c r="D23" s="7" t="s">
        <v>10</v>
      </c>
      <c r="E23" s="8" t="s">
        <v>71</v>
      </c>
      <c r="F23" s="7"/>
      <c r="G23" s="8"/>
    </row>
    <row x14ac:dyDescent="0.25" r="24" customHeight="1" ht="18" customFormat="1" s="4">
      <c r="A24" s="5"/>
      <c r="B24" s="6" t="s">
        <v>141</v>
      </c>
      <c r="C24" s="6" t="s">
        <v>142</v>
      </c>
      <c r="D24" s="7" t="s">
        <v>28</v>
      </c>
      <c r="E24" s="8"/>
      <c r="F24" s="7" t="s">
        <v>10</v>
      </c>
      <c r="G24" s="8" t="s">
        <v>79</v>
      </c>
    </row>
    <row x14ac:dyDescent="0.25" r="25" customHeight="1" ht="18" customFormat="1" s="4">
      <c r="A25" s="5"/>
      <c r="B25" s="6" t="s">
        <v>143</v>
      </c>
      <c r="C25" s="6" t="s">
        <v>144</v>
      </c>
      <c r="D25" s="7" t="s">
        <v>10</v>
      </c>
      <c r="E25" s="8" t="s">
        <v>71</v>
      </c>
      <c r="F25" s="7"/>
      <c r="G25" s="8"/>
    </row>
    <row x14ac:dyDescent="0.25" r="26" customHeight="1" ht="18" customFormat="1" s="4">
      <c r="A26" s="5"/>
      <c r="B26" s="6" t="s">
        <v>145</v>
      </c>
      <c r="C26" s="6" t="s">
        <v>146</v>
      </c>
      <c r="D26" s="7" t="s">
        <v>10</v>
      </c>
      <c r="E26" s="8" t="s">
        <v>74</v>
      </c>
      <c r="F26" s="7"/>
      <c r="G26" s="8"/>
    </row>
    <row x14ac:dyDescent="0.25" r="27" customHeight="1" ht="15">
      <c r="A27" s="9" t="s">
        <v>80</v>
      </c>
      <c r="B27" s="18" t="s">
        <v>147</v>
      </c>
      <c r="C27" s="18" t="s">
        <v>148</v>
      </c>
      <c r="D27" s="19" t="s">
        <v>28</v>
      </c>
      <c r="E27" s="20"/>
      <c r="F27" s="19" t="s">
        <v>10</v>
      </c>
      <c r="G27" s="20" t="s">
        <v>88</v>
      </c>
    </row>
    <row x14ac:dyDescent="0.25" r="28" customHeight="1" ht="18">
      <c r="A28" s="5"/>
      <c r="B28" s="18" t="s">
        <v>149</v>
      </c>
      <c r="C28" s="18" t="s">
        <v>150</v>
      </c>
      <c r="D28" s="19" t="s">
        <v>28</v>
      </c>
      <c r="E28" s="20"/>
      <c r="F28" s="19" t="s">
        <v>10</v>
      </c>
      <c r="G28" s="20" t="s">
        <v>29</v>
      </c>
    </row>
    <row x14ac:dyDescent="0.25" r="29" customHeight="1" ht="18">
      <c r="A29" s="5"/>
      <c r="B29" s="18" t="s">
        <v>151</v>
      </c>
      <c r="C29" s="18" t="s">
        <v>152</v>
      </c>
      <c r="D29" s="19" t="s">
        <v>28</v>
      </c>
      <c r="E29" s="20"/>
      <c r="F29" s="19" t="s">
        <v>10</v>
      </c>
      <c r="G29" s="20" t="s">
        <v>79</v>
      </c>
    </row>
    <row x14ac:dyDescent="0.25" r="30" customHeight="1" ht="18">
      <c r="A30" s="5"/>
      <c r="B30" s="18" t="s">
        <v>153</v>
      </c>
      <c r="C30" s="18" t="s">
        <v>154</v>
      </c>
      <c r="D30" s="21" t="s">
        <v>10</v>
      </c>
      <c r="E30" s="20" t="s">
        <v>84</v>
      </c>
      <c r="F30" s="22"/>
      <c r="G30" s="20"/>
    </row>
    <row x14ac:dyDescent="0.25" r="31" customHeight="1" ht="18">
      <c r="A31" s="10" t="s">
        <v>92</v>
      </c>
      <c r="B31" s="11"/>
      <c r="C31" s="11"/>
      <c r="D31" s="12">
        <f>COUNTIF(D2:D29,"Yes")</f>
      </c>
      <c r="E31" s="13"/>
      <c r="F31" s="12">
        <f>COUNTIF(F2:F29,"Yes")</f>
      </c>
      <c r="G31" s="13"/>
    </row>
  </sheetData>
  <mergeCells count="9">
    <mergeCell ref="A3:A4"/>
    <mergeCell ref="A5:A9"/>
    <mergeCell ref="A10:A12"/>
    <mergeCell ref="A13:A15"/>
    <mergeCell ref="A16:A18"/>
    <mergeCell ref="A19:A21"/>
    <mergeCell ref="A23:A26"/>
    <mergeCell ref="A27:A30"/>
    <mergeCell ref="A31:C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9"/>
  <sheetViews>
    <sheetView workbookViewId="0"/>
  </sheetViews>
  <sheetFormatPr defaultRowHeight="15" x14ac:dyDescent="0.25"/>
  <cols>
    <col min="1" max="1" style="14" width="60.71928571428572" customWidth="1" bestFit="1"/>
    <col min="2" max="2" style="15" width="13.005" customWidth="1" bestFit="1"/>
    <col min="3" max="3" style="15" width="60.71928571428572" customWidth="1" bestFit="1"/>
    <col min="4" max="4" style="16" width="14.719285714285713" customWidth="1" bestFit="1"/>
    <col min="5" max="5" style="17" width="30.719285714285714" customWidth="1" bestFit="1"/>
    <col min="6" max="6" style="16" width="14.719285714285713" customWidth="1" bestFit="1"/>
    <col min="7" max="7" style="17" width="60.71928571428572" customWidth="1" bestFit="1"/>
  </cols>
  <sheetData>
    <row x14ac:dyDescent="0.25" r="1" customHeight="1" ht="18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x14ac:dyDescent="0.25" r="2" customHeight="1" ht="15" customFormat="1" s="4">
      <c r="A2" s="5" t="s">
        <v>7</v>
      </c>
      <c r="B2" s="6" t="s">
        <v>8</v>
      </c>
      <c r="C2" s="6" t="s">
        <v>9</v>
      </c>
      <c r="D2" s="7" t="s">
        <v>10</v>
      </c>
      <c r="E2" s="8" t="s">
        <v>11</v>
      </c>
      <c r="F2" s="7"/>
      <c r="G2" s="8"/>
    </row>
    <row x14ac:dyDescent="0.25" r="3" customHeight="1" ht="15" customFormat="1" s="4">
      <c r="A3" s="5" t="s">
        <v>12</v>
      </c>
      <c r="B3" s="6" t="s">
        <v>13</v>
      </c>
      <c r="C3" s="6" t="s">
        <v>14</v>
      </c>
      <c r="D3" s="7" t="s">
        <v>10</v>
      </c>
      <c r="E3" s="8" t="s">
        <v>15</v>
      </c>
      <c r="F3" s="7"/>
      <c r="G3" s="8"/>
    </row>
    <row x14ac:dyDescent="0.25" r="4" customHeight="1" ht="15" customFormat="1" s="4">
      <c r="A4" s="9" t="s">
        <v>16</v>
      </c>
      <c r="B4" s="6" t="s">
        <v>17</v>
      </c>
      <c r="C4" s="6" t="s">
        <v>18</v>
      </c>
      <c r="D4" s="7" t="s">
        <v>10</v>
      </c>
      <c r="E4" s="8" t="s">
        <v>19</v>
      </c>
      <c r="F4" s="7"/>
      <c r="G4" s="8"/>
    </row>
    <row x14ac:dyDescent="0.25" r="5" customHeight="1" ht="15" customFormat="1" s="4">
      <c r="A5" s="5"/>
      <c r="B5" s="6" t="s">
        <v>20</v>
      </c>
      <c r="C5" s="6" t="s">
        <v>21</v>
      </c>
      <c r="D5" s="7" t="s">
        <v>10</v>
      </c>
      <c r="E5" s="8" t="s">
        <v>19</v>
      </c>
      <c r="F5" s="7"/>
      <c r="G5" s="8"/>
    </row>
    <row x14ac:dyDescent="0.25" r="6" customHeight="1" ht="15" customFormat="1" s="4">
      <c r="A6" s="5"/>
      <c r="B6" s="6" t="s">
        <v>22</v>
      </c>
      <c r="C6" s="6" t="s">
        <v>23</v>
      </c>
      <c r="D6" s="7" t="s">
        <v>10</v>
      </c>
      <c r="E6" s="8" t="s">
        <v>19</v>
      </c>
      <c r="F6" s="7"/>
      <c r="G6" s="8"/>
    </row>
    <row x14ac:dyDescent="0.25" r="7" customHeight="1" ht="15" customFormat="1" s="4">
      <c r="A7" s="5"/>
      <c r="B7" s="6" t="s">
        <v>24</v>
      </c>
      <c r="C7" s="6" t="s">
        <v>25</v>
      </c>
      <c r="D7" s="7" t="s">
        <v>10</v>
      </c>
      <c r="E7" s="8" t="s">
        <v>19</v>
      </c>
      <c r="F7" s="7"/>
      <c r="G7" s="8"/>
    </row>
    <row x14ac:dyDescent="0.25" r="8" customHeight="1" ht="15" customFormat="1" s="4">
      <c r="A8" s="5"/>
      <c r="B8" s="6" t="s">
        <v>26</v>
      </c>
      <c r="C8" s="6" t="s">
        <v>27</v>
      </c>
      <c r="D8" s="7" t="s">
        <v>28</v>
      </c>
      <c r="E8" s="8"/>
      <c r="F8" s="7" t="s">
        <v>10</v>
      </c>
      <c r="G8" s="8" t="s">
        <v>29</v>
      </c>
    </row>
    <row x14ac:dyDescent="0.25" r="9" customHeight="1" ht="15" customFormat="1" s="4">
      <c r="A9" s="5"/>
      <c r="B9" s="6" t="s">
        <v>30</v>
      </c>
      <c r="C9" s="6" t="s">
        <v>31</v>
      </c>
      <c r="D9" s="7" t="s">
        <v>28</v>
      </c>
      <c r="E9" s="8"/>
      <c r="F9" s="7" t="s">
        <v>28</v>
      </c>
      <c r="G9" s="8"/>
    </row>
    <row x14ac:dyDescent="0.25" r="10" customHeight="1" ht="15" customFormat="1" s="4">
      <c r="A10" s="9" t="s">
        <v>32</v>
      </c>
      <c r="B10" s="6" t="s">
        <v>33</v>
      </c>
      <c r="C10" s="6" t="s">
        <v>34</v>
      </c>
      <c r="D10" s="7" t="s">
        <v>10</v>
      </c>
      <c r="E10" s="8" t="s">
        <v>35</v>
      </c>
      <c r="F10" s="7"/>
      <c r="G10" s="8"/>
    </row>
    <row x14ac:dyDescent="0.25" r="11" customHeight="1" ht="18" customFormat="1" s="4">
      <c r="A11" s="5"/>
      <c r="B11" s="6" t="s">
        <v>36</v>
      </c>
      <c r="C11" s="6" t="s">
        <v>37</v>
      </c>
      <c r="D11" s="7" t="s">
        <v>10</v>
      </c>
      <c r="E11" s="8" t="s">
        <v>35</v>
      </c>
      <c r="F11" s="7"/>
      <c r="G11" s="8"/>
    </row>
    <row x14ac:dyDescent="0.25" r="12" customHeight="1" ht="18" customFormat="1" s="4">
      <c r="A12" s="5"/>
      <c r="B12" s="6" t="s">
        <v>38</v>
      </c>
      <c r="C12" s="6" t="s">
        <v>39</v>
      </c>
      <c r="D12" s="7" t="s">
        <v>10</v>
      </c>
      <c r="E12" s="8" t="s">
        <v>35</v>
      </c>
      <c r="F12" s="7"/>
      <c r="G12" s="8"/>
    </row>
    <row x14ac:dyDescent="0.25" r="13" customHeight="1" ht="18" customFormat="1" s="4">
      <c r="A13" s="9" t="s">
        <v>40</v>
      </c>
      <c r="B13" s="6" t="s">
        <v>41</v>
      </c>
      <c r="C13" s="6" t="s">
        <v>42</v>
      </c>
      <c r="D13" s="7" t="s">
        <v>10</v>
      </c>
      <c r="E13" s="8" t="s">
        <v>43</v>
      </c>
      <c r="F13" s="7"/>
      <c r="G13" s="8"/>
    </row>
    <row x14ac:dyDescent="0.25" r="14" customHeight="1" ht="18" customFormat="1" s="4">
      <c r="A14" s="5"/>
      <c r="B14" s="6" t="s">
        <v>44</v>
      </c>
      <c r="C14" s="6" t="s">
        <v>45</v>
      </c>
      <c r="D14" s="7" t="s">
        <v>10</v>
      </c>
      <c r="E14" s="8" t="s">
        <v>46</v>
      </c>
      <c r="F14" s="7"/>
      <c r="G14" s="8"/>
    </row>
    <row x14ac:dyDescent="0.25" r="15" customHeight="1" ht="18" customFormat="1" s="4">
      <c r="A15" s="5"/>
      <c r="B15" s="6" t="s">
        <v>47</v>
      </c>
      <c r="C15" s="6" t="s">
        <v>48</v>
      </c>
      <c r="D15" s="7" t="s">
        <v>10</v>
      </c>
      <c r="E15" s="8" t="s">
        <v>46</v>
      </c>
      <c r="F15" s="7"/>
      <c r="G15" s="8"/>
    </row>
    <row x14ac:dyDescent="0.25" r="16" customHeight="1" ht="15" customFormat="1" s="4">
      <c r="A16" s="5" t="s">
        <v>49</v>
      </c>
      <c r="B16" s="6" t="s">
        <v>50</v>
      </c>
      <c r="C16" s="6" t="s">
        <v>51</v>
      </c>
      <c r="D16" s="7" t="s">
        <v>10</v>
      </c>
      <c r="E16" s="8" t="s">
        <v>52</v>
      </c>
      <c r="F16" s="7"/>
      <c r="G16" s="8"/>
    </row>
    <row x14ac:dyDescent="0.25" r="17" customHeight="1" ht="15" customFormat="1" s="4">
      <c r="A17" s="9" t="s">
        <v>53</v>
      </c>
      <c r="B17" s="6" t="s">
        <v>54</v>
      </c>
      <c r="C17" s="6" t="s">
        <v>55</v>
      </c>
      <c r="D17" s="7" t="s">
        <v>10</v>
      </c>
      <c r="E17" s="8" t="s">
        <v>56</v>
      </c>
      <c r="F17" s="7"/>
      <c r="G17" s="8"/>
    </row>
    <row x14ac:dyDescent="0.25" r="18" customHeight="1" ht="18" customFormat="1" s="4">
      <c r="A18" s="5"/>
      <c r="B18" s="6" t="s">
        <v>57</v>
      </c>
      <c r="C18" s="6" t="s">
        <v>58</v>
      </c>
      <c r="D18" s="7" t="s">
        <v>10</v>
      </c>
      <c r="E18" s="8" t="s">
        <v>56</v>
      </c>
      <c r="F18" s="7"/>
      <c r="G18" s="8"/>
    </row>
    <row x14ac:dyDescent="0.25" r="19" customHeight="1" ht="18" customFormat="1" s="4">
      <c r="A19" s="5"/>
      <c r="B19" s="6" t="s">
        <v>59</v>
      </c>
      <c r="C19" s="6" t="s">
        <v>60</v>
      </c>
      <c r="D19" s="7" t="s">
        <v>10</v>
      </c>
      <c r="E19" s="8" t="s">
        <v>56</v>
      </c>
      <c r="F19" s="7"/>
      <c r="G19" s="8"/>
    </row>
    <row x14ac:dyDescent="0.25" r="20" customHeight="1" ht="18" customFormat="1" s="4">
      <c r="A20" s="5"/>
      <c r="B20" s="6" t="s">
        <v>61</v>
      </c>
      <c r="C20" s="6" t="s">
        <v>62</v>
      </c>
      <c r="D20" s="7" t="s">
        <v>10</v>
      </c>
      <c r="E20" s="8" t="s">
        <v>56</v>
      </c>
      <c r="F20" s="7"/>
      <c r="G20" s="8"/>
    </row>
    <row x14ac:dyDescent="0.25" r="21" customHeight="1" ht="18" customFormat="1" s="4">
      <c r="A21" s="5" t="s">
        <v>63</v>
      </c>
      <c r="B21" s="6" t="s">
        <v>64</v>
      </c>
      <c r="C21" s="6" t="s">
        <v>65</v>
      </c>
      <c r="D21" s="7" t="s">
        <v>10</v>
      </c>
      <c r="E21" s="8" t="s">
        <v>66</v>
      </c>
      <c r="F21" s="7"/>
      <c r="G21" s="8" t="s">
        <v>67</v>
      </c>
    </row>
    <row x14ac:dyDescent="0.25" r="22" customHeight="1" ht="15" customFormat="1" s="4">
      <c r="A22" s="9" t="s">
        <v>68</v>
      </c>
      <c r="B22" s="6" t="s">
        <v>69</v>
      </c>
      <c r="C22" s="6" t="s">
        <v>70</v>
      </c>
      <c r="D22" s="7" t="s">
        <v>10</v>
      </c>
      <c r="E22" s="8" t="s">
        <v>71</v>
      </c>
      <c r="F22" s="7"/>
      <c r="G22" s="8"/>
    </row>
    <row x14ac:dyDescent="0.25" r="23" customHeight="1" ht="18" customFormat="1" s="4">
      <c r="A23" s="5"/>
      <c r="B23" s="6" t="s">
        <v>72</v>
      </c>
      <c r="C23" s="6" t="s">
        <v>73</v>
      </c>
      <c r="D23" s="7" t="s">
        <v>10</v>
      </c>
      <c r="E23" s="8" t="s">
        <v>74</v>
      </c>
      <c r="F23" s="7"/>
      <c r="G23" s="8"/>
    </row>
    <row x14ac:dyDescent="0.25" r="24" customHeight="1" ht="18" customFormat="1" s="4">
      <c r="A24" s="5"/>
      <c r="B24" s="6" t="s">
        <v>75</v>
      </c>
      <c r="C24" s="6" t="s">
        <v>76</v>
      </c>
      <c r="D24" s="7" t="s">
        <v>10</v>
      </c>
      <c r="E24" s="8" t="s">
        <v>71</v>
      </c>
      <c r="F24" s="7"/>
      <c r="G24" s="8"/>
    </row>
    <row x14ac:dyDescent="0.25" r="25" customHeight="1" ht="18" customFormat="1" s="4">
      <c r="A25" s="5"/>
      <c r="B25" s="6" t="s">
        <v>77</v>
      </c>
      <c r="C25" s="6" t="s">
        <v>78</v>
      </c>
      <c r="D25" s="7" t="s">
        <v>28</v>
      </c>
      <c r="E25" s="8"/>
      <c r="F25" s="7" t="s">
        <v>10</v>
      </c>
      <c r="G25" s="8" t="s">
        <v>79</v>
      </c>
    </row>
    <row x14ac:dyDescent="0.25" r="26" customHeight="1" ht="15" customFormat="1" s="4">
      <c r="A26" s="9" t="s">
        <v>80</v>
      </c>
      <c r="B26" s="6" t="s">
        <v>81</v>
      </c>
      <c r="C26" s="6" t="s">
        <v>82</v>
      </c>
      <c r="D26" s="7" t="s">
        <v>83</v>
      </c>
      <c r="E26" s="8" t="s">
        <v>84</v>
      </c>
      <c r="F26" s="7" t="s">
        <v>10</v>
      </c>
      <c r="G26" s="8" t="s">
        <v>85</v>
      </c>
    </row>
    <row x14ac:dyDescent="0.25" r="27" customHeight="1" ht="18" customFormat="1" s="4">
      <c r="A27" s="5"/>
      <c r="B27" s="6" t="s">
        <v>86</v>
      </c>
      <c r="C27" s="6" t="s">
        <v>87</v>
      </c>
      <c r="D27" s="7" t="s">
        <v>28</v>
      </c>
      <c r="E27" s="8"/>
      <c r="F27" s="7" t="s">
        <v>10</v>
      </c>
      <c r="G27" s="8" t="s">
        <v>88</v>
      </c>
    </row>
    <row x14ac:dyDescent="0.25" r="28" customHeight="1" ht="18" customFormat="1" s="4">
      <c r="A28" s="5"/>
      <c r="B28" s="6" t="s">
        <v>89</v>
      </c>
      <c r="C28" s="6" t="s">
        <v>90</v>
      </c>
      <c r="D28" s="7" t="s">
        <v>10</v>
      </c>
      <c r="E28" s="8" t="s">
        <v>91</v>
      </c>
      <c r="F28" s="7"/>
      <c r="G28" s="8"/>
    </row>
    <row x14ac:dyDescent="0.25" r="29" customHeight="1" ht="18">
      <c r="A29" s="10" t="s">
        <v>92</v>
      </c>
      <c r="B29" s="11"/>
      <c r="C29" s="11"/>
      <c r="D29" s="12">
        <f>COUNTIF(D2:D28,"Yes")</f>
      </c>
      <c r="E29" s="13"/>
      <c r="F29" s="12">
        <f>COUNTIF(F2:F28,"Yes")</f>
      </c>
      <c r="G29" s="13"/>
    </row>
  </sheetData>
  <mergeCells count="7">
    <mergeCell ref="A4:A9"/>
    <mergeCell ref="A10:A12"/>
    <mergeCell ref="A13:A15"/>
    <mergeCell ref="A17:A20"/>
    <mergeCell ref="A22:A25"/>
    <mergeCell ref="A26:A28"/>
    <mergeCell ref="A29:C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"/>
  <sheetViews>
    <sheetView workbookViewId="0"/>
  </sheetViews>
  <sheetFormatPr defaultRowHeight="15" x14ac:dyDescent="0.25"/>
  <cols>
    <col min="1" max="1" style="15" width="12.719285714285713" customWidth="1" bestFit="1"/>
    <col min="2" max="2" style="26" width="13.005" customWidth="1" bestFit="1"/>
    <col min="3" max="3" style="26" width="13.005" customWidth="1" bestFit="1"/>
    <col min="4" max="4" style="61" width="13.005" customWidth="1" bestFit="1"/>
    <col min="5" max="5" style="26" width="13.005" customWidth="1" bestFit="1"/>
    <col min="6" max="6" style="26" width="13.005" customWidth="1" bestFit="1"/>
    <col min="7" max="7" style="61" width="13.005" customWidth="1" bestFit="1"/>
  </cols>
  <sheetData>
    <row x14ac:dyDescent="0.25" r="1" customHeight="1" ht="18">
      <c r="A1" s="18"/>
      <c r="B1" s="25" t="s">
        <v>1585</v>
      </c>
      <c r="C1" s="25"/>
      <c r="D1" s="55"/>
      <c r="E1" s="25" t="s">
        <v>1586</v>
      </c>
      <c r="F1" s="25"/>
      <c r="G1" s="55"/>
    </row>
    <row x14ac:dyDescent="0.25" r="2" customHeight="1" ht="18">
      <c r="A2" s="18"/>
      <c r="B2" s="25" t="s">
        <v>1587</v>
      </c>
      <c r="C2" s="25" t="s">
        <v>1588</v>
      </c>
      <c r="D2" s="55" t="s">
        <v>1584</v>
      </c>
      <c r="E2" s="25" t="s">
        <v>1587</v>
      </c>
      <c r="F2" s="25" t="s">
        <v>1588</v>
      </c>
      <c r="G2" s="55" t="s">
        <v>1584</v>
      </c>
    </row>
    <row x14ac:dyDescent="0.25" r="3" customHeight="1" ht="18">
      <c r="A3" s="18" t="s">
        <v>1589</v>
      </c>
      <c r="B3" s="12">
        <f>'Consistency Analysis'!H68</f>
      </c>
      <c r="C3" s="12">
        <f>'Consistency Analysis'!I68</f>
      </c>
      <c r="D3" s="59">
        <f>B3/C3</f>
      </c>
      <c r="E3" s="12">
        <f>'Consistency Analysis'!V68</f>
      </c>
      <c r="F3" s="12">
        <f>'Consistency Analysis'!W68</f>
      </c>
      <c r="G3" s="59">
        <f>E3/F3</f>
      </c>
    </row>
    <row x14ac:dyDescent="0.25" r="4" customHeight="1" ht="18">
      <c r="A4" s="18" t="s">
        <v>1590</v>
      </c>
      <c r="B4" s="12">
        <f>'Consistency Analysis'!J68</f>
      </c>
      <c r="C4" s="12">
        <f>'Consistency Analysis'!K68</f>
      </c>
      <c r="D4" s="59">
        <f>B4/C4</f>
      </c>
      <c r="E4" s="12">
        <f>'Consistency Analysis'!X68</f>
      </c>
      <c r="F4" s="12">
        <f>'Consistency Analysis'!Y68</f>
      </c>
      <c r="G4" s="59">
        <f>E4/F4</f>
      </c>
    </row>
    <row x14ac:dyDescent="0.25" r="5" customHeight="1" ht="18">
      <c r="A5" s="18" t="s">
        <v>1591</v>
      </c>
      <c r="B5" s="12">
        <f>'Consistency Analysis'!L68</f>
      </c>
      <c r="C5" s="12">
        <f>'Consistency Analysis'!M68</f>
      </c>
      <c r="D5" s="59">
        <f>B5/C5</f>
      </c>
      <c r="E5" s="12">
        <f>'Consistency Analysis'!Z68</f>
      </c>
      <c r="F5" s="12">
        <f>'Consistency Analysis'!AA68</f>
      </c>
      <c r="G5" s="59">
        <f>E5/F5</f>
      </c>
    </row>
    <row x14ac:dyDescent="0.25" r="6" customHeight="1" ht="18">
      <c r="A6" s="18" t="s">
        <v>1592</v>
      </c>
      <c r="B6" s="12">
        <f>'Consistency Analysis'!N68</f>
      </c>
      <c r="C6" s="12">
        <f>'Consistency Analysis'!O68</f>
      </c>
      <c r="D6" s="59">
        <f>B6/C6</f>
      </c>
      <c r="E6" s="12">
        <f>'Consistency Analysis'!AB68</f>
      </c>
      <c r="F6" s="12">
        <f>'Consistency Analysis'!AC68</f>
      </c>
      <c r="G6" s="59">
        <f>E6/F6</f>
      </c>
    </row>
    <row x14ac:dyDescent="0.25" r="7" customHeight="1" ht="18">
      <c r="A7" s="18" t="s">
        <v>1593</v>
      </c>
      <c r="B7" s="12">
        <f>'Consistency Analysis'!P68</f>
      </c>
      <c r="C7" s="12">
        <f>'Consistency Analysis'!Q68</f>
      </c>
      <c r="D7" s="59">
        <f>B7/C7</f>
      </c>
      <c r="E7" s="12">
        <f>'Consistency Analysis'!AD68</f>
      </c>
      <c r="F7" s="12">
        <f>'Consistency Analysis'!AE68</f>
      </c>
      <c r="G7" s="59">
        <f>E7/F7</f>
      </c>
    </row>
    <row x14ac:dyDescent="0.25" r="8" customHeight="1" ht="18">
      <c r="A8" s="18" t="s">
        <v>1594</v>
      </c>
      <c r="B8" s="12">
        <f>'Consistency Analysis'!R68</f>
      </c>
      <c r="C8" s="12">
        <f>'Consistency Analysis'!S68</f>
      </c>
      <c r="D8" s="59">
        <f>B8/C8</f>
      </c>
      <c r="E8" s="12">
        <f>'Consistency Analysis'!AF68</f>
      </c>
      <c r="F8" s="12">
        <f>'Consistency Analysis'!AG68</f>
      </c>
      <c r="G8" s="59">
        <f>E8/F8</f>
      </c>
    </row>
    <row x14ac:dyDescent="0.25" r="9" customHeight="1" ht="18">
      <c r="A9" s="11" t="s">
        <v>1595</v>
      </c>
      <c r="B9" s="3"/>
      <c r="C9" s="3"/>
      <c r="D9" s="58">
        <f>AVERAGE(D3:D8)</f>
      </c>
      <c r="E9" s="3"/>
      <c r="F9" s="3"/>
      <c r="G9" s="58">
        <f>AVERAGE(G3:G8)</f>
      </c>
    </row>
    <row x14ac:dyDescent="0.25" r="10" customHeight="1" ht="18">
      <c r="A10" s="11" t="s">
        <v>1596</v>
      </c>
      <c r="B10" s="3"/>
      <c r="C10" s="3"/>
      <c r="D10" s="58">
        <f>GEOMEAN(D3:D8)</f>
      </c>
      <c r="E10" s="3"/>
      <c r="F10" s="3"/>
      <c r="G10" s="58">
        <f>GEOMEAN(G3:G8)</f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0"/>
  <sheetViews>
    <sheetView workbookViewId="0"/>
  </sheetViews>
  <sheetFormatPr defaultRowHeight="15" x14ac:dyDescent="0.25"/>
  <cols>
    <col min="1" max="1" style="17" width="13.005" customWidth="1" bestFit="1"/>
    <col min="2" max="2" style="17" width="9.147857142857141" customWidth="1" bestFit="1"/>
    <col min="3" max="3" style="17" width="9.147857142857141" customWidth="1" bestFit="1"/>
    <col min="4" max="4" style="17" width="9.147857142857141" customWidth="1" bestFit="1"/>
    <col min="5" max="5" style="17" width="9.147857142857141" customWidth="1" bestFit="1"/>
    <col min="6" max="6" style="17" width="9.147857142857141" customWidth="1" bestFit="1"/>
    <col min="7" max="7" style="17" width="11.719285714285713" customWidth="1" bestFit="1"/>
    <col min="8" max="8" style="60" width="12.719285714285713" customWidth="1" bestFit="1"/>
    <col min="9" max="9" style="26" width="12.719285714285713" customWidth="1" bestFit="1"/>
    <col min="10" max="10" style="60" width="12.719285714285713" customWidth="1" bestFit="1"/>
    <col min="11" max="11" style="26" width="12.719285714285713" customWidth="1" bestFit="1"/>
    <col min="12" max="12" style="60" width="12.719285714285713" customWidth="1" bestFit="1"/>
    <col min="13" max="13" style="26" width="12.719285714285713" customWidth="1" bestFit="1"/>
    <col min="14" max="14" style="60" width="12.719285714285713" customWidth="1" bestFit="1"/>
    <col min="15" max="15" style="26" width="12.719285714285713" customWidth="1" bestFit="1"/>
    <col min="16" max="16" style="60" width="12.719285714285713" customWidth="1" bestFit="1"/>
    <col min="17" max="17" style="26" width="12.719285714285713" customWidth="1" bestFit="1"/>
    <col min="18" max="18" style="60" width="12.719285714285713" customWidth="1" bestFit="1"/>
    <col min="19" max="19" style="26" width="12.719285714285713" customWidth="1" bestFit="1"/>
    <col min="20" max="20" style="61" width="12.719285714285713" customWidth="1" bestFit="1"/>
    <col min="21" max="21" style="17" width="12.719285714285713" customWidth="1" bestFit="1"/>
    <col min="22" max="22" style="60" width="12.719285714285713" customWidth="1" bestFit="1"/>
    <col min="23" max="23" style="26" width="12.719285714285713" customWidth="1" bestFit="1"/>
    <col min="24" max="24" style="60" width="12.719285714285713" customWidth="1" bestFit="1"/>
    <col min="25" max="25" style="26" width="12.719285714285713" customWidth="1" bestFit="1"/>
    <col min="26" max="26" style="60" width="12.719285714285713" customWidth="1" bestFit="1"/>
    <col min="27" max="27" style="26" width="12.719285714285713" customWidth="1" bestFit="1"/>
    <col min="28" max="28" style="60" width="12.719285714285713" customWidth="1" bestFit="1"/>
    <col min="29" max="29" style="26" width="12.719285714285713" customWidth="1" bestFit="1"/>
    <col min="30" max="30" style="60" width="12.719285714285713" customWidth="1" bestFit="1"/>
    <col min="31" max="31" style="26" width="12.719285714285713" customWidth="1" bestFit="1"/>
    <col min="32" max="32" style="60" width="12.719285714285713" customWidth="1" bestFit="1"/>
    <col min="33" max="33" style="26" width="12.719285714285713" customWidth="1" bestFit="1"/>
    <col min="34" max="34" style="61" width="12.719285714285713" customWidth="1" bestFit="1"/>
  </cols>
  <sheetData>
    <row x14ac:dyDescent="0.25" r="1" customHeight="1" ht="18">
      <c r="A1" s="13" t="s">
        <v>1563</v>
      </c>
      <c r="B1" s="13" t="s">
        <v>1564</v>
      </c>
      <c r="C1" s="13" t="s">
        <v>1565</v>
      </c>
      <c r="D1" s="13" t="s">
        <v>1566</v>
      </c>
      <c r="E1" s="13" t="s">
        <v>1567</v>
      </c>
      <c r="F1" s="13" t="s">
        <v>1568</v>
      </c>
      <c r="G1" s="13"/>
      <c r="H1" s="54" t="s">
        <v>1569</v>
      </c>
      <c r="I1" s="25" t="s">
        <v>1570</v>
      </c>
      <c r="J1" s="54" t="s">
        <v>1571</v>
      </c>
      <c r="K1" s="25" t="s">
        <v>1572</v>
      </c>
      <c r="L1" s="54" t="s">
        <v>1573</v>
      </c>
      <c r="M1" s="25" t="s">
        <v>1574</v>
      </c>
      <c r="N1" s="54" t="s">
        <v>1575</v>
      </c>
      <c r="O1" s="25" t="s">
        <v>1576</v>
      </c>
      <c r="P1" s="54" t="s">
        <v>1577</v>
      </c>
      <c r="Q1" s="25" t="s">
        <v>1578</v>
      </c>
      <c r="R1" s="54" t="s">
        <v>1579</v>
      </c>
      <c r="S1" s="25" t="s">
        <v>1580</v>
      </c>
      <c r="T1" s="55"/>
      <c r="U1" s="13"/>
      <c r="V1" s="54" t="s">
        <v>1569</v>
      </c>
      <c r="W1" s="25" t="s">
        <v>1570</v>
      </c>
      <c r="X1" s="54" t="s">
        <v>1571</v>
      </c>
      <c r="Y1" s="25" t="s">
        <v>1572</v>
      </c>
      <c r="Z1" s="54" t="s">
        <v>1573</v>
      </c>
      <c r="AA1" s="25" t="s">
        <v>1574</v>
      </c>
      <c r="AB1" s="54" t="s">
        <v>1575</v>
      </c>
      <c r="AC1" s="25" t="s">
        <v>1576</v>
      </c>
      <c r="AD1" s="54" t="s">
        <v>1577</v>
      </c>
      <c r="AE1" s="25" t="s">
        <v>1578</v>
      </c>
      <c r="AF1" s="54" t="s">
        <v>1579</v>
      </c>
      <c r="AG1" s="25" t="s">
        <v>1580</v>
      </c>
      <c r="AH1" s="55"/>
    </row>
    <row x14ac:dyDescent="0.25" r="2" customHeight="1" ht="18">
      <c r="A2" s="13" t="s">
        <v>11</v>
      </c>
      <c r="B2" s="56" t="s">
        <v>1581</v>
      </c>
      <c r="C2" s="56" t="s">
        <v>1581</v>
      </c>
      <c r="D2" s="56" t="s">
        <v>1581</v>
      </c>
      <c r="E2" s="56" t="s">
        <v>1581</v>
      </c>
      <c r="F2" s="57" t="s">
        <v>28</v>
      </c>
      <c r="G2" s="13"/>
      <c r="H2" s="54">
        <f>AND(B2="X",C2="X")</f>
      </c>
      <c r="I2" s="25">
        <f>OR(B2="X",C2="X")</f>
      </c>
      <c r="J2" s="54">
        <f>AND(B2="X",D2="X")</f>
      </c>
      <c r="K2" s="25">
        <f>OR(B2="X",D2="X")</f>
      </c>
      <c r="L2" s="54">
        <f>AND(B2="X",E2="X")</f>
      </c>
      <c r="M2" s="25">
        <f>OR(B2="X",E2="X")</f>
      </c>
      <c r="N2" s="54">
        <f>AND(C2="X",D2="X")</f>
      </c>
      <c r="O2" s="25">
        <f>OR(C2="X",D2="X")</f>
      </c>
      <c r="P2" s="54">
        <f>AND(C2="X",E2="X")</f>
      </c>
      <c r="Q2" s="25">
        <f>OR(C2="X",E2="X")</f>
      </c>
      <c r="R2" s="54">
        <f>AND(D2="X",E2="X")</f>
      </c>
      <c r="S2" s="25">
        <f>OR(D2="X",E2="X")</f>
      </c>
      <c r="T2" s="55"/>
      <c r="U2" s="13"/>
      <c r="V2" s="54">
        <f>AND(B2="X",C2="X",F2="No")</f>
      </c>
      <c r="W2" s="25">
        <f>AND(OR(B2="X",C2="X"),F2="No")</f>
      </c>
      <c r="X2" s="54">
        <f>AND(B2="X",D2="X",F2="No")</f>
      </c>
      <c r="Y2" s="25">
        <f>AND(OR(B2="X",D2="X"),F2="No")</f>
      </c>
      <c r="Z2" s="54">
        <f>AND(B2="X",E2="X",F2="No")</f>
      </c>
      <c r="AA2" s="25">
        <f>AND(OR(B2="X",E2="X"),F2="No")</f>
      </c>
      <c r="AB2" s="54">
        <f>AND(C2="X",D2="X",F2="No")</f>
      </c>
      <c r="AC2" s="25">
        <f>AND(OR(C2="X",D2="X"),F2="No")</f>
      </c>
      <c r="AD2" s="54">
        <f>AND(C2="X",E2="X",F2="No")</f>
      </c>
      <c r="AE2" s="25">
        <f>AND(OR(C2="X",E2="X"),F2="No")</f>
      </c>
      <c r="AF2" s="54">
        <f>AND(D2="X",E2="X",F2="No")</f>
      </c>
      <c r="AG2" s="25">
        <f>AND(OR(D2="X",E2="X"),F2="No")</f>
      </c>
      <c r="AH2" s="55"/>
    </row>
    <row x14ac:dyDescent="0.25" r="3" customHeight="1" ht="18">
      <c r="A3" s="38" t="s">
        <v>1387</v>
      </c>
      <c r="B3" s="13"/>
      <c r="C3" s="56" t="s">
        <v>1581</v>
      </c>
      <c r="D3" s="13"/>
      <c r="E3" s="56" t="s">
        <v>1581</v>
      </c>
      <c r="F3" s="57" t="s">
        <v>28</v>
      </c>
      <c r="G3" s="13"/>
      <c r="H3" s="54">
        <f>AND(B3="X",C3="X")</f>
      </c>
      <c r="I3" s="25">
        <f>OR(B3="X",C3="X")</f>
      </c>
      <c r="J3" s="54">
        <f>AND(B3="X",D3="X")</f>
      </c>
      <c r="K3" s="25">
        <f>OR(B3="X",D3="X")</f>
      </c>
      <c r="L3" s="54">
        <f>AND(B3="X",E3="X")</f>
      </c>
      <c r="M3" s="25">
        <f>OR(B3="X",E3="X")</f>
      </c>
      <c r="N3" s="54">
        <f>AND(C3="X",D3="X")</f>
      </c>
      <c r="O3" s="25">
        <f>OR(C3="X",D3="X")</f>
      </c>
      <c r="P3" s="54">
        <f>AND(C3="X",E3="X")</f>
      </c>
      <c r="Q3" s="25">
        <f>OR(C3="X",E3="X")</f>
      </c>
      <c r="R3" s="54">
        <f>AND(D3="X",E3="X")</f>
      </c>
      <c r="S3" s="25">
        <f>OR(D3="X",E3="X")</f>
      </c>
      <c r="T3" s="55"/>
      <c r="U3" s="13"/>
      <c r="V3" s="54">
        <f>AND(B3="X",C3="X",F3="No")</f>
      </c>
      <c r="W3" s="25">
        <f>AND(OR(B3="X",C3="X"),F3="No")</f>
      </c>
      <c r="X3" s="54">
        <f>AND(B3="X",D3="X",F3="No")</f>
      </c>
      <c r="Y3" s="25">
        <f>AND(OR(B3="X",D3="X"),F3="No")</f>
      </c>
      <c r="Z3" s="54">
        <f>AND(B3="X",E3="X",F3="No")</f>
      </c>
      <c r="AA3" s="25">
        <f>AND(OR(B3="X",E3="X"),F3="No")</f>
      </c>
      <c r="AB3" s="54">
        <f>AND(C3="X",D3="X",F3="No")</f>
      </c>
      <c r="AC3" s="25">
        <f>AND(OR(C3="X",D3="X"),F3="No")</f>
      </c>
      <c r="AD3" s="54">
        <f>AND(C3="X",E3="X",F3="No")</f>
      </c>
      <c r="AE3" s="25">
        <f>AND(OR(C3="X",E3="X"),F3="No")</f>
      </c>
      <c r="AF3" s="54">
        <f>AND(D3="X",E3="X",F3="No")</f>
      </c>
      <c r="AG3" s="25">
        <f>AND(OR(D3="X",E3="X"),F3="No")</f>
      </c>
      <c r="AH3" s="55"/>
    </row>
    <row x14ac:dyDescent="0.25" r="4" customHeight="1" ht="18">
      <c r="A4" s="13" t="s">
        <v>793</v>
      </c>
      <c r="B4" s="13"/>
      <c r="C4" s="13"/>
      <c r="D4" s="56" t="s">
        <v>1581</v>
      </c>
      <c r="E4" s="13"/>
      <c r="F4" s="57" t="s">
        <v>10</v>
      </c>
      <c r="G4" s="13"/>
      <c r="H4" s="54">
        <f>AND(B4="X",C4="X")</f>
      </c>
      <c r="I4" s="25">
        <f>OR(B4="X",C4="X")</f>
      </c>
      <c r="J4" s="54">
        <f>AND(B4="X",D4="X")</f>
      </c>
      <c r="K4" s="25">
        <f>OR(B4="X",D4="X")</f>
      </c>
      <c r="L4" s="54">
        <f>AND(B4="X",E4="X")</f>
      </c>
      <c r="M4" s="25">
        <f>OR(B4="X",E4="X")</f>
      </c>
      <c r="N4" s="54">
        <f>AND(C4="X",D4="X")</f>
      </c>
      <c r="O4" s="25">
        <f>OR(C4="X",D4="X")</f>
      </c>
      <c r="P4" s="54">
        <f>AND(C4="X",E4="X")</f>
      </c>
      <c r="Q4" s="25">
        <f>OR(C4="X",E4="X")</f>
      </c>
      <c r="R4" s="54">
        <f>AND(D4="X",E4="X")</f>
      </c>
      <c r="S4" s="25">
        <f>OR(D4="X",E4="X")</f>
      </c>
      <c r="T4" s="55"/>
      <c r="U4" s="13"/>
      <c r="V4" s="54">
        <f>AND(B4="X",C4="X",F4="No")</f>
      </c>
      <c r="W4" s="25">
        <f>AND(OR(B4="X",C4="X"),F4="No")</f>
      </c>
      <c r="X4" s="54">
        <f>AND(B4="X",D4="X",F4="No")</f>
      </c>
      <c r="Y4" s="25">
        <f>AND(OR(B4="X",D4="X"),F4="No")</f>
      </c>
      <c r="Z4" s="54">
        <f>AND(B4="X",E4="X",F4="No")</f>
      </c>
      <c r="AA4" s="25">
        <f>AND(OR(B4="X",E4="X"),F4="No")</f>
      </c>
      <c r="AB4" s="54">
        <f>AND(C4="X",D4="X",F4="No")</f>
      </c>
      <c r="AC4" s="25">
        <f>AND(OR(C4="X",D4="X"),F4="No")</f>
      </c>
      <c r="AD4" s="54">
        <f>AND(C4="X",E4="X",F4="No")</f>
      </c>
      <c r="AE4" s="25">
        <f>AND(OR(C4="X",E4="X"),F4="No")</f>
      </c>
      <c r="AF4" s="54">
        <f>AND(D4="X",E4="X",F4="No")</f>
      </c>
      <c r="AG4" s="25">
        <f>AND(OR(D4="X",E4="X"),F4="No")</f>
      </c>
      <c r="AH4" s="55"/>
    </row>
    <row x14ac:dyDescent="0.25" r="5" customHeight="1" ht="18">
      <c r="A5" s="13" t="s">
        <v>800</v>
      </c>
      <c r="B5" s="13"/>
      <c r="C5" s="56" t="s">
        <v>1581</v>
      </c>
      <c r="D5" s="13"/>
      <c r="E5" s="13"/>
      <c r="F5" s="57" t="s">
        <v>10</v>
      </c>
      <c r="G5" s="13"/>
      <c r="H5" s="54">
        <f>AND(B5="X",C5="X")</f>
      </c>
      <c r="I5" s="25">
        <f>OR(B5="X",C5="X")</f>
      </c>
      <c r="J5" s="54">
        <f>AND(B5="X",D5="X")</f>
      </c>
      <c r="K5" s="25">
        <f>OR(B5="X",D5="X")</f>
      </c>
      <c r="L5" s="54">
        <f>AND(B5="X",E5="X")</f>
      </c>
      <c r="M5" s="25">
        <f>OR(B5="X",E5="X")</f>
      </c>
      <c r="N5" s="54">
        <f>AND(C5="X",D5="X")</f>
      </c>
      <c r="O5" s="25">
        <f>OR(C5="X",D5="X")</f>
      </c>
      <c r="P5" s="54">
        <f>AND(C5="X",E5="X")</f>
      </c>
      <c r="Q5" s="25">
        <f>OR(C5="X",E5="X")</f>
      </c>
      <c r="R5" s="54">
        <f>AND(D5="X",E5="X")</f>
      </c>
      <c r="S5" s="25">
        <f>OR(D5="X",E5="X")</f>
      </c>
      <c r="T5" s="55"/>
      <c r="U5" s="13"/>
      <c r="V5" s="54">
        <f>AND(B5="X",C5="X",F5="No")</f>
      </c>
      <c r="W5" s="25">
        <f>AND(OR(B5="X",C5="X"),F5="No")</f>
      </c>
      <c r="X5" s="54">
        <f>AND(B5="X",D5="X",F5="No")</f>
      </c>
      <c r="Y5" s="25">
        <f>AND(OR(B5="X",D5="X"),F5="No")</f>
      </c>
      <c r="Z5" s="54">
        <f>AND(B5="X",E5="X",F5="No")</f>
      </c>
      <c r="AA5" s="25">
        <f>AND(OR(B5="X",E5="X"),F5="No")</f>
      </c>
      <c r="AB5" s="54">
        <f>AND(C5="X",D5="X",F5="No")</f>
      </c>
      <c r="AC5" s="25">
        <f>AND(OR(C5="X",D5="X"),F5="No")</f>
      </c>
      <c r="AD5" s="54">
        <f>AND(C5="X",E5="X",F5="No")</f>
      </c>
      <c r="AE5" s="25">
        <f>AND(OR(C5="X",E5="X"),F5="No")</f>
      </c>
      <c r="AF5" s="54">
        <f>AND(D5="X",E5="X",F5="No")</f>
      </c>
      <c r="AG5" s="25">
        <f>AND(OR(D5="X",E5="X"),F5="No")</f>
      </c>
      <c r="AH5" s="55"/>
    </row>
    <row x14ac:dyDescent="0.25" r="6" customHeight="1" ht="18">
      <c r="A6" s="13" t="s">
        <v>802</v>
      </c>
      <c r="B6" s="13"/>
      <c r="C6" s="13"/>
      <c r="D6" s="13"/>
      <c r="E6" s="56" t="s">
        <v>1581</v>
      </c>
      <c r="F6" s="57" t="s">
        <v>10</v>
      </c>
      <c r="G6" s="13"/>
      <c r="H6" s="54">
        <f>AND(B6="X",C6="X")</f>
      </c>
      <c r="I6" s="25">
        <f>OR(B6="X",C6="X")</f>
      </c>
      <c r="J6" s="54">
        <f>AND(B6="X",D6="X")</f>
      </c>
      <c r="K6" s="25">
        <f>OR(B6="X",D6="X")</f>
      </c>
      <c r="L6" s="54">
        <f>AND(B6="X",E6="X")</f>
      </c>
      <c r="M6" s="25">
        <f>OR(B6="X",E6="X")</f>
      </c>
      <c r="N6" s="54">
        <f>AND(C6="X",D6="X")</f>
      </c>
      <c r="O6" s="25">
        <f>OR(C6="X",D6="X")</f>
      </c>
      <c r="P6" s="54">
        <f>AND(C6="X",E6="X")</f>
      </c>
      <c r="Q6" s="25">
        <f>OR(C6="X",E6="X")</f>
      </c>
      <c r="R6" s="54">
        <f>AND(D6="X",E6="X")</f>
      </c>
      <c r="S6" s="25">
        <f>OR(D6="X",E6="X")</f>
      </c>
      <c r="T6" s="55"/>
      <c r="U6" s="13"/>
      <c r="V6" s="54">
        <f>AND(B6="X",C6="X",F6="No")</f>
      </c>
      <c r="W6" s="25">
        <f>AND(OR(B6="X",C6="X"),F6="No")</f>
      </c>
      <c r="X6" s="54">
        <f>AND(B6="X",D6="X",F6="No")</f>
      </c>
      <c r="Y6" s="25">
        <f>AND(OR(B6="X",D6="X"),F6="No")</f>
      </c>
      <c r="Z6" s="54">
        <f>AND(B6="X",E6="X",F6="No")</f>
      </c>
      <c r="AA6" s="25">
        <f>AND(OR(B6="X",E6="X"),F6="No")</f>
      </c>
      <c r="AB6" s="54">
        <f>AND(C6="X",D6="X",F6="No")</f>
      </c>
      <c r="AC6" s="25">
        <f>AND(OR(C6="X",D6="X"),F6="No")</f>
      </c>
      <c r="AD6" s="54">
        <f>AND(C6="X",E6="X",F6="No")</f>
      </c>
      <c r="AE6" s="25">
        <f>AND(OR(C6="X",E6="X"),F6="No")</f>
      </c>
      <c r="AF6" s="54">
        <f>AND(D6="X",E6="X",F6="No")</f>
      </c>
      <c r="AG6" s="25">
        <f>AND(OR(D6="X",E6="X"),F6="No")</f>
      </c>
      <c r="AH6" s="55"/>
    </row>
    <row x14ac:dyDescent="0.25" r="7" customHeight="1" ht="18">
      <c r="A7" s="13" t="s">
        <v>15</v>
      </c>
      <c r="B7" s="56" t="s">
        <v>1581</v>
      </c>
      <c r="C7" s="56" t="s">
        <v>1581</v>
      </c>
      <c r="D7" s="56" t="s">
        <v>1581</v>
      </c>
      <c r="E7" s="56" t="s">
        <v>1581</v>
      </c>
      <c r="F7" s="57" t="s">
        <v>28</v>
      </c>
      <c r="G7" s="13"/>
      <c r="H7" s="54">
        <f>AND(B7="X",C7="X")</f>
      </c>
      <c r="I7" s="25">
        <f>OR(B7="X",C7="X")</f>
      </c>
      <c r="J7" s="54">
        <f>AND(B7="X",D7="X")</f>
      </c>
      <c r="K7" s="25">
        <f>OR(B7="X",D7="X")</f>
      </c>
      <c r="L7" s="54">
        <f>AND(B7="X",E7="X")</f>
      </c>
      <c r="M7" s="25">
        <f>OR(B7="X",E7="X")</f>
      </c>
      <c r="N7" s="54">
        <f>AND(C7="X",D7="X")</f>
      </c>
      <c r="O7" s="25">
        <f>OR(C7="X",D7="X")</f>
      </c>
      <c r="P7" s="54">
        <f>AND(C7="X",E7="X")</f>
      </c>
      <c r="Q7" s="25">
        <f>OR(C7="X",E7="X")</f>
      </c>
      <c r="R7" s="54">
        <f>AND(D7="X",E7="X")</f>
      </c>
      <c r="S7" s="25">
        <f>OR(D7="X",E7="X")</f>
      </c>
      <c r="T7" s="55"/>
      <c r="U7" s="13"/>
      <c r="V7" s="54">
        <f>AND(B7="X",C7="X",F7="No")</f>
      </c>
      <c r="W7" s="25">
        <f>AND(OR(B7="X",C7="X"),F7="No")</f>
      </c>
      <c r="X7" s="54">
        <f>AND(B7="X",D7="X",F7="No")</f>
      </c>
      <c r="Y7" s="25">
        <f>AND(OR(B7="X",D7="X"),F7="No")</f>
      </c>
      <c r="Z7" s="54">
        <f>AND(B7="X",E7="X",F7="No")</f>
      </c>
      <c r="AA7" s="25">
        <f>AND(OR(B7="X",E7="X"),F7="No")</f>
      </c>
      <c r="AB7" s="54">
        <f>AND(C7="X",D7="X",F7="No")</f>
      </c>
      <c r="AC7" s="25">
        <f>AND(OR(C7="X",D7="X"),F7="No")</f>
      </c>
      <c r="AD7" s="54">
        <f>AND(C7="X",E7="X",F7="No")</f>
      </c>
      <c r="AE7" s="25">
        <f>AND(OR(C7="X",E7="X"),F7="No")</f>
      </c>
      <c r="AF7" s="54">
        <f>AND(D7="X",E7="X",F7="No")</f>
      </c>
      <c r="AG7" s="25">
        <f>AND(OR(D7="X",E7="X"),F7="No")</f>
      </c>
      <c r="AH7" s="55"/>
    </row>
    <row x14ac:dyDescent="0.25" r="8" customHeight="1" ht="18">
      <c r="A8" s="13" t="s">
        <v>810</v>
      </c>
      <c r="B8" s="56" t="s">
        <v>1581</v>
      </c>
      <c r="C8" s="13"/>
      <c r="D8" s="13"/>
      <c r="E8" s="13"/>
      <c r="F8" s="57" t="s">
        <v>10</v>
      </c>
      <c r="G8" s="13"/>
      <c r="H8" s="54">
        <f>AND(B8="X",C8="X")</f>
      </c>
      <c r="I8" s="25">
        <f>OR(B8="X",C8="X")</f>
      </c>
      <c r="J8" s="54">
        <f>AND(B8="X",D8="X")</f>
      </c>
      <c r="K8" s="25">
        <f>OR(B8="X",D8="X")</f>
      </c>
      <c r="L8" s="54">
        <f>AND(B8="X",E8="X")</f>
      </c>
      <c r="M8" s="25">
        <f>OR(B8="X",E8="X")</f>
      </c>
      <c r="N8" s="54">
        <f>AND(C8="X",D8="X")</f>
      </c>
      <c r="O8" s="25">
        <f>OR(C8="X",D8="X")</f>
      </c>
      <c r="P8" s="54">
        <f>AND(C8="X",E8="X")</f>
      </c>
      <c r="Q8" s="25">
        <f>OR(C8="X",E8="X")</f>
      </c>
      <c r="R8" s="54">
        <f>AND(D8="X",E8="X")</f>
      </c>
      <c r="S8" s="25">
        <f>OR(D8="X",E8="X")</f>
      </c>
      <c r="T8" s="55"/>
      <c r="U8" s="13"/>
      <c r="V8" s="54">
        <f>AND(B8="X",C8="X",F8="No")</f>
      </c>
      <c r="W8" s="25">
        <f>AND(OR(B8="X",C8="X"),F8="No")</f>
      </c>
      <c r="X8" s="54">
        <f>AND(B8="X",D8="X",F8="No")</f>
      </c>
      <c r="Y8" s="25">
        <f>AND(OR(B8="X",D8="X"),F8="No")</f>
      </c>
      <c r="Z8" s="54">
        <f>AND(B8="X",E8="X",F8="No")</f>
      </c>
      <c r="AA8" s="25">
        <f>AND(OR(B8="X",E8="X"),F8="No")</f>
      </c>
      <c r="AB8" s="54">
        <f>AND(C8="X",D8="X",F8="No")</f>
      </c>
      <c r="AC8" s="25">
        <f>AND(OR(C8="X",D8="X"),F8="No")</f>
      </c>
      <c r="AD8" s="54">
        <f>AND(C8="X",E8="X",F8="No")</f>
      </c>
      <c r="AE8" s="25">
        <f>AND(OR(C8="X",E8="X"),F8="No")</f>
      </c>
      <c r="AF8" s="54">
        <f>AND(D8="X",E8="X",F8="No")</f>
      </c>
      <c r="AG8" s="25">
        <f>AND(OR(D8="X",E8="X"),F8="No")</f>
      </c>
      <c r="AH8" s="55"/>
    </row>
    <row x14ac:dyDescent="0.25" r="9" customHeight="1" ht="18">
      <c r="A9" s="13" t="s">
        <v>818</v>
      </c>
      <c r="B9" s="56" t="s">
        <v>1581</v>
      </c>
      <c r="C9" s="13"/>
      <c r="D9" s="13"/>
      <c r="E9" s="13"/>
      <c r="F9" s="57" t="s">
        <v>10</v>
      </c>
      <c r="G9" s="13"/>
      <c r="H9" s="54">
        <f>AND(B9="X",C9="X")</f>
      </c>
      <c r="I9" s="25">
        <f>OR(B9="X",C9="X")</f>
      </c>
      <c r="J9" s="54">
        <f>AND(B9="X",D9="X")</f>
      </c>
      <c r="K9" s="25">
        <f>OR(B9="X",D9="X")</f>
      </c>
      <c r="L9" s="54">
        <f>AND(B9="X",E9="X")</f>
      </c>
      <c r="M9" s="25">
        <f>OR(B9="X",E9="X")</f>
      </c>
      <c r="N9" s="54">
        <f>AND(C9="X",D9="X")</f>
      </c>
      <c r="O9" s="25">
        <f>OR(C9="X",D9="X")</f>
      </c>
      <c r="P9" s="54">
        <f>AND(C9="X",E9="X")</f>
      </c>
      <c r="Q9" s="25">
        <f>OR(C9="X",E9="X")</f>
      </c>
      <c r="R9" s="54">
        <f>AND(D9="X",E9="X")</f>
      </c>
      <c r="S9" s="25">
        <f>OR(D9="X",E9="X")</f>
      </c>
      <c r="T9" s="55"/>
      <c r="U9" s="13"/>
      <c r="V9" s="54">
        <f>AND(B9="X",C9="X",F9="No")</f>
      </c>
      <c r="W9" s="25">
        <f>AND(OR(B9="X",C9="X"),F9="No")</f>
      </c>
      <c r="X9" s="54">
        <f>AND(B9="X",D9="X",F9="No")</f>
      </c>
      <c r="Y9" s="25">
        <f>AND(OR(B9="X",D9="X"),F9="No")</f>
      </c>
      <c r="Z9" s="54">
        <f>AND(B9="X",E9="X",F9="No")</f>
      </c>
      <c r="AA9" s="25">
        <f>AND(OR(B9="X",E9="X"),F9="No")</f>
      </c>
      <c r="AB9" s="54">
        <f>AND(C9="X",D9="X",F9="No")</f>
      </c>
      <c r="AC9" s="25">
        <f>AND(OR(C9="X",D9="X"),F9="No")</f>
      </c>
      <c r="AD9" s="54">
        <f>AND(C9="X",E9="X",F9="No")</f>
      </c>
      <c r="AE9" s="25">
        <f>AND(OR(C9="X",E9="X"),F9="No")</f>
      </c>
      <c r="AF9" s="54">
        <f>AND(D9="X",E9="X",F9="No")</f>
      </c>
      <c r="AG9" s="25">
        <f>AND(OR(D9="X",E9="X"),F9="No")</f>
      </c>
      <c r="AH9" s="55"/>
    </row>
    <row x14ac:dyDescent="0.25" r="10" customHeight="1" ht="18">
      <c r="A10" s="13" t="s">
        <v>19</v>
      </c>
      <c r="B10" s="56" t="s">
        <v>1581</v>
      </c>
      <c r="C10" s="56" t="s">
        <v>1581</v>
      </c>
      <c r="D10" s="56" t="s">
        <v>1581</v>
      </c>
      <c r="E10" s="56" t="s">
        <v>1581</v>
      </c>
      <c r="F10" s="57" t="s">
        <v>28</v>
      </c>
      <c r="G10" s="13"/>
      <c r="H10" s="54">
        <f>AND(B10="X",C10="X")</f>
      </c>
      <c r="I10" s="25">
        <f>OR(B10="X",C10="X")</f>
      </c>
      <c r="J10" s="54">
        <f>AND(B10="X",D10="X")</f>
      </c>
      <c r="K10" s="25">
        <f>OR(B10="X",D10="X")</f>
      </c>
      <c r="L10" s="54">
        <f>AND(B10="X",E10="X")</f>
      </c>
      <c r="M10" s="25">
        <f>OR(B10="X",E10="X")</f>
      </c>
      <c r="N10" s="54">
        <f>AND(C10="X",D10="X")</f>
      </c>
      <c r="O10" s="25">
        <f>OR(C10="X",D10="X")</f>
      </c>
      <c r="P10" s="54">
        <f>AND(C10="X",E10="X")</f>
      </c>
      <c r="Q10" s="25">
        <f>OR(C10="X",E10="X")</f>
      </c>
      <c r="R10" s="54">
        <f>AND(D10="X",E10="X")</f>
      </c>
      <c r="S10" s="25">
        <f>OR(D10="X",E10="X")</f>
      </c>
      <c r="T10" s="55"/>
      <c r="U10" s="13"/>
      <c r="V10" s="54">
        <f>AND(B10="X",C10="X",F10="No")</f>
      </c>
      <c r="W10" s="25">
        <f>AND(OR(B10="X",C10="X"),F10="No")</f>
      </c>
      <c r="X10" s="54">
        <f>AND(B10="X",D10="X",F10="No")</f>
      </c>
      <c r="Y10" s="25">
        <f>AND(OR(B10="X",D10="X"),F10="No")</f>
      </c>
      <c r="Z10" s="54">
        <f>AND(B10="X",E10="X",F10="No")</f>
      </c>
      <c r="AA10" s="25">
        <f>AND(OR(B10="X",E10="X"),F10="No")</f>
      </c>
      <c r="AB10" s="54">
        <f>AND(C10="X",D10="X",F10="No")</f>
      </c>
      <c r="AC10" s="25">
        <f>AND(OR(C10="X",D10="X"),F10="No")</f>
      </c>
      <c r="AD10" s="54">
        <f>AND(C10="X",E10="X",F10="No")</f>
      </c>
      <c r="AE10" s="25">
        <f>AND(OR(C10="X",E10="X"),F10="No")</f>
      </c>
      <c r="AF10" s="54">
        <f>AND(D10="X",E10="X",F10="No")</f>
      </c>
      <c r="AG10" s="25">
        <f>AND(OR(D10="X",E10="X"),F10="No")</f>
      </c>
      <c r="AH10" s="55"/>
    </row>
    <row x14ac:dyDescent="0.25" r="11" customHeight="1" ht="18">
      <c r="A11" s="13" t="s">
        <v>104</v>
      </c>
      <c r="B11" s="13"/>
      <c r="C11" s="56" t="s">
        <v>1581</v>
      </c>
      <c r="D11" s="13"/>
      <c r="E11" s="13"/>
      <c r="F11" s="57" t="s">
        <v>28</v>
      </c>
      <c r="G11" s="13"/>
      <c r="H11" s="54">
        <f>AND(B11="X",C11="X")</f>
      </c>
      <c r="I11" s="25">
        <f>OR(B11="X",C11="X")</f>
      </c>
      <c r="J11" s="54">
        <f>AND(B11="X",D11="X")</f>
      </c>
      <c r="K11" s="25">
        <f>OR(B11="X",D11="X")</f>
      </c>
      <c r="L11" s="54">
        <f>AND(B11="X",E11="X")</f>
      </c>
      <c r="M11" s="25">
        <f>OR(B11="X",E11="X")</f>
      </c>
      <c r="N11" s="54">
        <f>AND(C11="X",D11="X")</f>
      </c>
      <c r="O11" s="25">
        <f>OR(C11="X",D11="X")</f>
      </c>
      <c r="P11" s="54">
        <f>AND(C11="X",E11="X")</f>
      </c>
      <c r="Q11" s="25">
        <f>OR(C11="X",E11="X")</f>
      </c>
      <c r="R11" s="54">
        <f>AND(D11="X",E11="X")</f>
      </c>
      <c r="S11" s="25">
        <f>OR(D11="X",E11="X")</f>
      </c>
      <c r="T11" s="55"/>
      <c r="U11" s="13"/>
      <c r="V11" s="54">
        <f>AND(B11="X",C11="X",F11="No")</f>
      </c>
      <c r="W11" s="25">
        <f>AND(OR(B11="X",C11="X"),F11="No")</f>
      </c>
      <c r="X11" s="54">
        <f>AND(B11="X",D11="X",F11="No")</f>
      </c>
      <c r="Y11" s="25">
        <f>AND(OR(B11="X",D11="X"),F11="No")</f>
      </c>
      <c r="Z11" s="54">
        <f>AND(B11="X",E11="X",F11="No")</f>
      </c>
      <c r="AA11" s="25">
        <f>AND(OR(B11="X",E11="X"),F11="No")</f>
      </c>
      <c r="AB11" s="54">
        <f>AND(C11="X",D11="X",F11="No")</f>
      </c>
      <c r="AC11" s="25">
        <f>AND(OR(C11="X",D11="X"),F11="No")</f>
      </c>
      <c r="AD11" s="54">
        <f>AND(C11="X",E11="X",F11="No")</f>
      </c>
      <c r="AE11" s="25">
        <f>AND(OR(C11="X",E11="X"),F11="No")</f>
      </c>
      <c r="AF11" s="54">
        <f>AND(D11="X",E11="X",F11="No")</f>
      </c>
      <c r="AG11" s="25">
        <f>AND(OR(D11="X",E11="X"),F11="No")</f>
      </c>
      <c r="AH11" s="55"/>
    </row>
    <row x14ac:dyDescent="0.25" r="12" customHeight="1" ht="18">
      <c r="A12" s="13" t="s">
        <v>1121</v>
      </c>
      <c r="B12" s="13"/>
      <c r="C12" s="56" t="s">
        <v>1581</v>
      </c>
      <c r="D12" s="13"/>
      <c r="E12" s="13"/>
      <c r="F12" s="57" t="s">
        <v>28</v>
      </c>
      <c r="G12" s="13"/>
      <c r="H12" s="54">
        <f>AND(B12="X",C12="X")</f>
      </c>
      <c r="I12" s="25">
        <f>OR(B12="X",C12="X")</f>
      </c>
      <c r="J12" s="54">
        <f>AND(B12="X",D12="X")</f>
      </c>
      <c r="K12" s="25">
        <f>OR(B12="X",D12="X")</f>
      </c>
      <c r="L12" s="54">
        <f>AND(B12="X",E12="X")</f>
      </c>
      <c r="M12" s="25">
        <f>OR(B12="X",E12="X")</f>
      </c>
      <c r="N12" s="54">
        <f>AND(C12="X",D12="X")</f>
      </c>
      <c r="O12" s="25">
        <f>OR(C12="X",D12="X")</f>
      </c>
      <c r="P12" s="54">
        <f>AND(C12="X",E12="X")</f>
      </c>
      <c r="Q12" s="25">
        <f>OR(C12="X",E12="X")</f>
      </c>
      <c r="R12" s="54">
        <f>AND(D12="X",E12="X")</f>
      </c>
      <c r="S12" s="25">
        <f>OR(D12="X",E12="X")</f>
      </c>
      <c r="T12" s="55"/>
      <c r="U12" s="13"/>
      <c r="V12" s="54">
        <f>AND(B12="X",C12="X",F12="No")</f>
      </c>
      <c r="W12" s="25">
        <f>AND(OR(B12="X",C12="X"),F12="No")</f>
      </c>
      <c r="X12" s="54">
        <f>AND(B12="X",D12="X",F12="No")</f>
      </c>
      <c r="Y12" s="25">
        <f>AND(OR(B12="X",D12="X"),F12="No")</f>
      </c>
      <c r="Z12" s="54">
        <f>AND(B12="X",E12="X",F12="No")</f>
      </c>
      <c r="AA12" s="25">
        <f>AND(OR(B12="X",E12="X"),F12="No")</f>
      </c>
      <c r="AB12" s="54">
        <f>AND(C12="X",D12="X",F12="No")</f>
      </c>
      <c r="AC12" s="25">
        <f>AND(OR(C12="X",D12="X"),F12="No")</f>
      </c>
      <c r="AD12" s="54">
        <f>AND(C12="X",E12="X",F12="No")</f>
      </c>
      <c r="AE12" s="25">
        <f>AND(OR(C12="X",E12="X"),F12="No")</f>
      </c>
      <c r="AF12" s="54">
        <f>AND(D12="X",E12="X",F12="No")</f>
      </c>
      <c r="AG12" s="25">
        <f>AND(OR(D12="X",E12="X"),F12="No")</f>
      </c>
      <c r="AH12" s="55"/>
    </row>
    <row x14ac:dyDescent="0.25" r="13" customHeight="1" ht="18">
      <c r="A13" s="13" t="s">
        <v>560</v>
      </c>
      <c r="B13" s="56" t="s">
        <v>1581</v>
      </c>
      <c r="C13" s="56" t="s">
        <v>1581</v>
      </c>
      <c r="D13" s="56" t="s">
        <v>1581</v>
      </c>
      <c r="E13" s="56" t="s">
        <v>1581</v>
      </c>
      <c r="F13" s="57" t="s">
        <v>28</v>
      </c>
      <c r="G13" s="13"/>
      <c r="H13" s="54">
        <f>AND(B13="X",C13="X")</f>
      </c>
      <c r="I13" s="25">
        <f>OR(B13="X",C13="X")</f>
      </c>
      <c r="J13" s="54">
        <f>AND(B13="X",D13="X")</f>
      </c>
      <c r="K13" s="25">
        <f>OR(B13="X",D13="X")</f>
      </c>
      <c r="L13" s="54">
        <f>AND(B13="X",E13="X")</f>
      </c>
      <c r="M13" s="25">
        <f>OR(B13="X",E13="X")</f>
      </c>
      <c r="N13" s="54">
        <f>AND(C13="X",D13="X")</f>
      </c>
      <c r="O13" s="25">
        <f>OR(C13="X",D13="X")</f>
      </c>
      <c r="P13" s="54">
        <f>AND(C13="X",E13="X")</f>
      </c>
      <c r="Q13" s="25">
        <f>OR(C13="X",E13="X")</f>
      </c>
      <c r="R13" s="54">
        <f>AND(D13="X",E13="X")</f>
      </c>
      <c r="S13" s="25">
        <f>OR(D13="X",E13="X")</f>
      </c>
      <c r="T13" s="55"/>
      <c r="U13" s="13"/>
      <c r="V13" s="54">
        <f>AND(B13="X",C13="X",F13="No")</f>
      </c>
      <c r="W13" s="25">
        <f>AND(OR(B13="X",C13="X"),F13="No")</f>
      </c>
      <c r="X13" s="54">
        <f>AND(B13="X",D13="X",F13="No")</f>
      </c>
      <c r="Y13" s="25">
        <f>AND(OR(B13="X",D13="X"),F13="No")</f>
      </c>
      <c r="Z13" s="54">
        <f>AND(B13="X",E13="X",F13="No")</f>
      </c>
      <c r="AA13" s="25">
        <f>AND(OR(B13="X",E13="X"),F13="No")</f>
      </c>
      <c r="AB13" s="54">
        <f>AND(C13="X",D13="X",F13="No")</f>
      </c>
      <c r="AC13" s="25">
        <f>AND(OR(C13="X",D13="X"),F13="No")</f>
      </c>
      <c r="AD13" s="54">
        <f>AND(C13="X",E13="X",F13="No")</f>
      </c>
      <c r="AE13" s="25">
        <f>AND(OR(C13="X",E13="X"),F13="No")</f>
      </c>
      <c r="AF13" s="54">
        <f>AND(D13="X",E13="X",F13="No")</f>
      </c>
      <c r="AG13" s="25">
        <f>AND(OR(D13="X",E13="X"),F13="No")</f>
      </c>
      <c r="AH13" s="55"/>
    </row>
    <row x14ac:dyDescent="0.25" r="14" customHeight="1" ht="18">
      <c r="A14" s="13" t="s">
        <v>823</v>
      </c>
      <c r="B14" s="13"/>
      <c r="C14" s="56" t="s">
        <v>1581</v>
      </c>
      <c r="D14" s="13"/>
      <c r="E14" s="56" t="s">
        <v>1581</v>
      </c>
      <c r="F14" s="57" t="s">
        <v>10</v>
      </c>
      <c r="G14" s="13"/>
      <c r="H14" s="54">
        <f>AND(B14="X",C14="X")</f>
      </c>
      <c r="I14" s="25">
        <f>OR(B14="X",C14="X")</f>
      </c>
      <c r="J14" s="54">
        <f>AND(B14="X",D14="X")</f>
      </c>
      <c r="K14" s="25">
        <f>OR(B14="X",D14="X")</f>
      </c>
      <c r="L14" s="54">
        <f>AND(B14="X",E14="X")</f>
      </c>
      <c r="M14" s="25">
        <f>OR(B14="X",E14="X")</f>
      </c>
      <c r="N14" s="54">
        <f>AND(C14="X",D14="X")</f>
      </c>
      <c r="O14" s="25">
        <f>OR(C14="X",D14="X")</f>
      </c>
      <c r="P14" s="54">
        <f>AND(C14="X",E14="X")</f>
      </c>
      <c r="Q14" s="25">
        <f>OR(C14="X",E14="X")</f>
      </c>
      <c r="R14" s="54">
        <f>AND(D14="X",E14="X")</f>
      </c>
      <c r="S14" s="25">
        <f>OR(D14="X",E14="X")</f>
      </c>
      <c r="T14" s="55"/>
      <c r="U14" s="13"/>
      <c r="V14" s="54">
        <f>AND(B14="X",C14="X",F14="No")</f>
      </c>
      <c r="W14" s="25">
        <f>AND(OR(B14="X",C14="X"),F14="No")</f>
      </c>
      <c r="X14" s="54">
        <f>AND(B14="X",D14="X",F14="No")</f>
      </c>
      <c r="Y14" s="25">
        <f>AND(OR(B14="X",D14="X"),F14="No")</f>
      </c>
      <c r="Z14" s="54">
        <f>AND(B14="X",E14="X",F14="No")</f>
      </c>
      <c r="AA14" s="25">
        <f>AND(OR(B14="X",E14="X"),F14="No")</f>
      </c>
      <c r="AB14" s="54">
        <f>AND(C14="X",D14="X",F14="No")</f>
      </c>
      <c r="AC14" s="25">
        <f>AND(OR(C14="X",D14="X"),F14="No")</f>
      </c>
      <c r="AD14" s="54">
        <f>AND(C14="X",E14="X",F14="No")</f>
      </c>
      <c r="AE14" s="25">
        <f>AND(OR(C14="X",E14="X"),F14="No")</f>
      </c>
      <c r="AF14" s="54">
        <f>AND(D14="X",E14="X",F14="No")</f>
      </c>
      <c r="AG14" s="25">
        <f>AND(OR(D14="X",E14="X"),F14="No")</f>
      </c>
      <c r="AH14" s="55"/>
    </row>
    <row x14ac:dyDescent="0.25" r="15" customHeight="1" ht="18">
      <c r="A15" s="13" t="s">
        <v>825</v>
      </c>
      <c r="B15" s="13"/>
      <c r="C15" s="56" t="s">
        <v>1581</v>
      </c>
      <c r="D15" s="56" t="s">
        <v>1581</v>
      </c>
      <c r="E15" s="13"/>
      <c r="F15" s="57" t="s">
        <v>10</v>
      </c>
      <c r="G15" s="13"/>
      <c r="H15" s="54">
        <f>AND(B15="X",C15="X")</f>
      </c>
      <c r="I15" s="25">
        <f>OR(B15="X",C15="X")</f>
      </c>
      <c r="J15" s="54">
        <f>AND(B15="X",D15="X")</f>
      </c>
      <c r="K15" s="25">
        <f>OR(B15="X",D15="X")</f>
      </c>
      <c r="L15" s="54">
        <f>AND(B15="X",E15="X")</f>
      </c>
      <c r="M15" s="25">
        <f>OR(B15="X",E15="X")</f>
      </c>
      <c r="N15" s="54">
        <f>AND(C15="X",D15="X")</f>
      </c>
      <c r="O15" s="25">
        <f>OR(C15="X",D15="X")</f>
      </c>
      <c r="P15" s="54">
        <f>AND(C15="X",E15="X")</f>
      </c>
      <c r="Q15" s="25">
        <f>OR(C15="X",E15="X")</f>
      </c>
      <c r="R15" s="54">
        <f>AND(D15="X",E15="X")</f>
      </c>
      <c r="S15" s="25">
        <f>OR(D15="X",E15="X")</f>
      </c>
      <c r="T15" s="55"/>
      <c r="U15" s="13"/>
      <c r="V15" s="54">
        <f>AND(B15="X",C15="X",F15="No")</f>
      </c>
      <c r="W15" s="25">
        <f>AND(OR(B15="X",C15="X"),F15="No")</f>
      </c>
      <c r="X15" s="54">
        <f>AND(B15="X",D15="X",F15="No")</f>
      </c>
      <c r="Y15" s="25">
        <f>AND(OR(B15="X",D15="X"),F15="No")</f>
      </c>
      <c r="Z15" s="54">
        <f>AND(B15="X",E15="X",F15="No")</f>
      </c>
      <c r="AA15" s="25">
        <f>AND(OR(B15="X",E15="X"),F15="No")</f>
      </c>
      <c r="AB15" s="54">
        <f>AND(C15="X",D15="X",F15="No")</f>
      </c>
      <c r="AC15" s="25">
        <f>AND(OR(C15="X",D15="X"),F15="No")</f>
      </c>
      <c r="AD15" s="54">
        <f>AND(C15="X",E15="X",F15="No")</f>
      </c>
      <c r="AE15" s="25">
        <f>AND(OR(C15="X",E15="X"),F15="No")</f>
      </c>
      <c r="AF15" s="54">
        <f>AND(D15="X",E15="X",F15="No")</f>
      </c>
      <c r="AG15" s="25">
        <f>AND(OR(D15="X",E15="X"),F15="No")</f>
      </c>
      <c r="AH15" s="55"/>
    </row>
    <row x14ac:dyDescent="0.25" r="16" customHeight="1" ht="18">
      <c r="A16" s="13" t="s">
        <v>833</v>
      </c>
      <c r="B16" s="13"/>
      <c r="C16" s="13"/>
      <c r="D16" s="56" t="s">
        <v>1581</v>
      </c>
      <c r="E16" s="13"/>
      <c r="F16" s="57" t="s">
        <v>10</v>
      </c>
      <c r="G16" s="13"/>
      <c r="H16" s="54">
        <f>AND(B16="X",C16="X")</f>
      </c>
      <c r="I16" s="25">
        <f>OR(B16="X",C16="X")</f>
      </c>
      <c r="J16" s="54">
        <f>AND(B16="X",D16="X")</f>
      </c>
      <c r="K16" s="25">
        <f>OR(B16="X",D16="X")</f>
      </c>
      <c r="L16" s="54">
        <f>AND(B16="X",E16="X")</f>
      </c>
      <c r="M16" s="25">
        <f>OR(B16="X",E16="X")</f>
      </c>
      <c r="N16" s="54">
        <f>AND(C16="X",D16="X")</f>
      </c>
      <c r="O16" s="25">
        <f>OR(C16="X",D16="X")</f>
      </c>
      <c r="P16" s="54">
        <f>AND(C16="X",E16="X")</f>
      </c>
      <c r="Q16" s="25">
        <f>OR(C16="X",E16="X")</f>
      </c>
      <c r="R16" s="54">
        <f>AND(D16="X",E16="X")</f>
      </c>
      <c r="S16" s="25">
        <f>OR(D16="X",E16="X")</f>
      </c>
      <c r="T16" s="55"/>
      <c r="U16" s="13"/>
      <c r="V16" s="54">
        <f>AND(B16="X",C16="X",F16="No")</f>
      </c>
      <c r="W16" s="25">
        <f>AND(OR(B16="X",C16="X"),F16="No")</f>
      </c>
      <c r="X16" s="54">
        <f>AND(B16="X",D16="X",F16="No")</f>
      </c>
      <c r="Y16" s="25">
        <f>AND(OR(B16="X",D16="X"),F16="No")</f>
      </c>
      <c r="Z16" s="54">
        <f>AND(B16="X",E16="X",F16="No")</f>
      </c>
      <c r="AA16" s="25">
        <f>AND(OR(B16="X",E16="X"),F16="No")</f>
      </c>
      <c r="AB16" s="54">
        <f>AND(C16="X",D16="X",F16="No")</f>
      </c>
      <c r="AC16" s="25">
        <f>AND(OR(C16="X",D16="X"),F16="No")</f>
      </c>
      <c r="AD16" s="54">
        <f>AND(C16="X",E16="X",F16="No")</f>
      </c>
      <c r="AE16" s="25">
        <f>AND(OR(C16="X",E16="X"),F16="No")</f>
      </c>
      <c r="AF16" s="54">
        <f>AND(D16="X",E16="X",F16="No")</f>
      </c>
      <c r="AG16" s="25">
        <f>AND(OR(D16="X",E16="X"),F16="No")</f>
      </c>
      <c r="AH16" s="55"/>
    </row>
    <row x14ac:dyDescent="0.25" r="17" customHeight="1" ht="18">
      <c r="A17" s="13" t="s">
        <v>835</v>
      </c>
      <c r="B17" s="56" t="s">
        <v>1581</v>
      </c>
      <c r="C17" s="13"/>
      <c r="D17" s="13"/>
      <c r="E17" s="13"/>
      <c r="F17" s="57" t="s">
        <v>10</v>
      </c>
      <c r="G17" s="13"/>
      <c r="H17" s="54">
        <f>AND(B17="X",C17="X")</f>
      </c>
      <c r="I17" s="25">
        <f>OR(B17="X",C17="X")</f>
      </c>
      <c r="J17" s="54">
        <f>AND(B17="X",D17="X")</f>
      </c>
      <c r="K17" s="25">
        <f>OR(B17="X",D17="X")</f>
      </c>
      <c r="L17" s="54">
        <f>AND(B17="X",E17="X")</f>
      </c>
      <c r="M17" s="25">
        <f>OR(B17="X",E17="X")</f>
      </c>
      <c r="N17" s="54">
        <f>AND(C17="X",D17="X")</f>
      </c>
      <c r="O17" s="25">
        <f>OR(C17="X",D17="X")</f>
      </c>
      <c r="P17" s="54">
        <f>AND(C17="X",E17="X")</f>
      </c>
      <c r="Q17" s="25">
        <f>OR(C17="X",E17="X")</f>
      </c>
      <c r="R17" s="54">
        <f>AND(D17="X",E17="X")</f>
      </c>
      <c r="S17" s="25">
        <f>OR(D17="X",E17="X")</f>
      </c>
      <c r="T17" s="55"/>
      <c r="U17" s="13"/>
      <c r="V17" s="54">
        <f>AND(B17="X",C17="X",F17="No")</f>
      </c>
      <c r="W17" s="25">
        <f>AND(OR(B17="X",C17="X"),F17="No")</f>
      </c>
      <c r="X17" s="54">
        <f>AND(B17="X",D17="X",F17="No")</f>
      </c>
      <c r="Y17" s="25">
        <f>AND(OR(B17="X",D17="X"),F17="No")</f>
      </c>
      <c r="Z17" s="54">
        <f>AND(B17="X",E17="X",F17="No")</f>
      </c>
      <c r="AA17" s="25">
        <f>AND(OR(B17="X",E17="X"),F17="No")</f>
      </c>
      <c r="AB17" s="54">
        <f>AND(C17="X",D17="X",F17="No")</f>
      </c>
      <c r="AC17" s="25">
        <f>AND(OR(C17="X",D17="X"),F17="No")</f>
      </c>
      <c r="AD17" s="54">
        <f>AND(C17="X",E17="X",F17="No")</f>
      </c>
      <c r="AE17" s="25">
        <f>AND(OR(C17="X",E17="X"),F17="No")</f>
      </c>
      <c r="AF17" s="54">
        <f>AND(D17="X",E17="X",F17="No")</f>
      </c>
      <c r="AG17" s="25">
        <f>AND(OR(D17="X",E17="X"),F17="No")</f>
      </c>
      <c r="AH17" s="55"/>
    </row>
    <row x14ac:dyDescent="0.25" r="18" customHeight="1" ht="18">
      <c r="A18" s="13" t="s">
        <v>836</v>
      </c>
      <c r="B18" s="13"/>
      <c r="C18" s="13"/>
      <c r="D18" s="13"/>
      <c r="E18" s="56" t="s">
        <v>1581</v>
      </c>
      <c r="F18" s="57" t="s">
        <v>10</v>
      </c>
      <c r="G18" s="13"/>
      <c r="H18" s="54">
        <f>AND(B18="X",C18="X")</f>
      </c>
      <c r="I18" s="25">
        <f>OR(B18="X",C18="X")</f>
      </c>
      <c r="J18" s="54">
        <f>AND(B18="X",D18="X")</f>
      </c>
      <c r="K18" s="25">
        <f>OR(B18="X",D18="X")</f>
      </c>
      <c r="L18" s="54">
        <f>AND(B18="X",E18="X")</f>
      </c>
      <c r="M18" s="25">
        <f>OR(B18="X",E18="X")</f>
      </c>
      <c r="N18" s="54">
        <f>AND(C18="X",D18="X")</f>
      </c>
      <c r="O18" s="25">
        <f>OR(C18="X",D18="X")</f>
      </c>
      <c r="P18" s="54">
        <f>AND(C18="X",E18="X")</f>
      </c>
      <c r="Q18" s="25">
        <f>OR(C18="X",E18="X")</f>
      </c>
      <c r="R18" s="54">
        <f>AND(D18="X",E18="X")</f>
      </c>
      <c r="S18" s="25">
        <f>OR(D18="X",E18="X")</f>
      </c>
      <c r="T18" s="55"/>
      <c r="U18" s="13"/>
      <c r="V18" s="54">
        <f>AND(B18="X",C18="X",F18="No")</f>
      </c>
      <c r="W18" s="25">
        <f>AND(OR(B18="X",C18="X"),F18="No")</f>
      </c>
      <c r="X18" s="54">
        <f>AND(B18="X",D18="X",F18="No")</f>
      </c>
      <c r="Y18" s="25">
        <f>AND(OR(B18="X",D18="X"),F18="No")</f>
      </c>
      <c r="Z18" s="54">
        <f>AND(B18="X",E18="X",F18="No")</f>
      </c>
      <c r="AA18" s="25">
        <f>AND(OR(B18="X",E18="X"),F18="No")</f>
      </c>
      <c r="AB18" s="54">
        <f>AND(C18="X",D18="X",F18="No")</f>
      </c>
      <c r="AC18" s="25">
        <f>AND(OR(C18="X",D18="X"),F18="No")</f>
      </c>
      <c r="AD18" s="54">
        <f>AND(C18="X",E18="X",F18="No")</f>
      </c>
      <c r="AE18" s="25">
        <f>AND(OR(C18="X",E18="X"),F18="No")</f>
      </c>
      <c r="AF18" s="54">
        <f>AND(D18="X",E18="X",F18="No")</f>
      </c>
      <c r="AG18" s="25">
        <f>AND(OR(D18="X",E18="X"),F18="No")</f>
      </c>
      <c r="AH18" s="55"/>
    </row>
    <row x14ac:dyDescent="0.25" r="19" customHeight="1" ht="18">
      <c r="A19" s="13" t="s">
        <v>838</v>
      </c>
      <c r="B19" s="13"/>
      <c r="C19" s="13"/>
      <c r="D19" s="56" t="s">
        <v>1581</v>
      </c>
      <c r="E19" s="13"/>
      <c r="F19" s="57" t="s">
        <v>10</v>
      </c>
      <c r="G19" s="13"/>
      <c r="H19" s="54">
        <f>AND(B19="X",C19="X")</f>
      </c>
      <c r="I19" s="25">
        <f>OR(B19="X",C19="X")</f>
      </c>
      <c r="J19" s="54">
        <f>AND(B19="X",D19="X")</f>
      </c>
      <c r="K19" s="25">
        <f>OR(B19="X",D19="X")</f>
      </c>
      <c r="L19" s="54">
        <f>AND(B19="X",E19="X")</f>
      </c>
      <c r="M19" s="25">
        <f>OR(B19="X",E19="X")</f>
      </c>
      <c r="N19" s="54">
        <f>AND(C19="X",D19="X")</f>
      </c>
      <c r="O19" s="25">
        <f>OR(C19="X",D19="X")</f>
      </c>
      <c r="P19" s="54">
        <f>AND(C19="X",E19="X")</f>
      </c>
      <c r="Q19" s="25">
        <f>OR(C19="X",E19="X")</f>
      </c>
      <c r="R19" s="54">
        <f>AND(D19="X",E19="X")</f>
      </c>
      <c r="S19" s="25">
        <f>OR(D19="X",E19="X")</f>
      </c>
      <c r="T19" s="55"/>
      <c r="U19" s="13"/>
      <c r="V19" s="54">
        <f>AND(B19="X",C19="X",F19="No")</f>
      </c>
      <c r="W19" s="25">
        <f>AND(OR(B19="X",C19="X"),F19="No")</f>
      </c>
      <c r="X19" s="54">
        <f>AND(B19="X",D19="X",F19="No")</f>
      </c>
      <c r="Y19" s="25">
        <f>AND(OR(B19="X",D19="X"),F19="No")</f>
      </c>
      <c r="Z19" s="54">
        <f>AND(B19="X",E19="X",F19="No")</f>
      </c>
      <c r="AA19" s="25">
        <f>AND(OR(B19="X",E19="X"),F19="No")</f>
      </c>
      <c r="AB19" s="54">
        <f>AND(C19="X",D19="X",F19="No")</f>
      </c>
      <c r="AC19" s="25">
        <f>AND(OR(C19="X",D19="X"),F19="No")</f>
      </c>
      <c r="AD19" s="54">
        <f>AND(C19="X",E19="X",F19="No")</f>
      </c>
      <c r="AE19" s="25">
        <f>AND(OR(C19="X",E19="X"),F19="No")</f>
      </c>
      <c r="AF19" s="54">
        <f>AND(D19="X",E19="X",F19="No")</f>
      </c>
      <c r="AG19" s="25">
        <f>AND(OR(D19="X",E19="X"),F19="No")</f>
      </c>
      <c r="AH19" s="55"/>
    </row>
    <row x14ac:dyDescent="0.25" r="20" customHeight="1" ht="18">
      <c r="A20" s="13" t="s">
        <v>840</v>
      </c>
      <c r="B20" s="13"/>
      <c r="C20" s="13"/>
      <c r="D20" s="13"/>
      <c r="E20" s="56" t="s">
        <v>1581</v>
      </c>
      <c r="F20" s="57" t="s">
        <v>10</v>
      </c>
      <c r="G20" s="13"/>
      <c r="H20" s="54">
        <f>AND(B20="X",C20="X")</f>
      </c>
      <c r="I20" s="25">
        <f>OR(B20="X",C20="X")</f>
      </c>
      <c r="J20" s="54">
        <f>AND(B20="X",D20="X")</f>
      </c>
      <c r="K20" s="25">
        <f>OR(B20="X",D20="X")</f>
      </c>
      <c r="L20" s="54">
        <f>AND(B20="X",E20="X")</f>
      </c>
      <c r="M20" s="25">
        <f>OR(B20="X",E20="X")</f>
      </c>
      <c r="N20" s="54">
        <f>AND(C20="X",D20="X")</f>
      </c>
      <c r="O20" s="25">
        <f>OR(C20="X",D20="X")</f>
      </c>
      <c r="P20" s="54">
        <f>AND(C20="X",E20="X")</f>
      </c>
      <c r="Q20" s="25">
        <f>OR(C20="X",E20="X")</f>
      </c>
      <c r="R20" s="54">
        <f>AND(D20="X",E20="X")</f>
      </c>
      <c r="S20" s="25">
        <f>OR(D20="X",E20="X")</f>
      </c>
      <c r="T20" s="55"/>
      <c r="U20" s="13"/>
      <c r="V20" s="54">
        <f>AND(B20="X",C20="X",F20="No")</f>
      </c>
      <c r="W20" s="25">
        <f>AND(OR(B20="X",C20="X"),F20="No")</f>
      </c>
      <c r="X20" s="54">
        <f>AND(B20="X",D20="X",F20="No")</f>
      </c>
      <c r="Y20" s="25">
        <f>AND(OR(B20="X",D20="X"),F20="No")</f>
      </c>
      <c r="Z20" s="54">
        <f>AND(B20="X",E20="X",F20="No")</f>
      </c>
      <c r="AA20" s="25">
        <f>AND(OR(B20="X",E20="X"),F20="No")</f>
      </c>
      <c r="AB20" s="54">
        <f>AND(C20="X",D20="X",F20="No")</f>
      </c>
      <c r="AC20" s="25">
        <f>AND(OR(C20="X",D20="X"),F20="No")</f>
      </c>
      <c r="AD20" s="54">
        <f>AND(C20="X",E20="X",F20="No")</f>
      </c>
      <c r="AE20" s="25">
        <f>AND(OR(C20="X",E20="X"),F20="No")</f>
      </c>
      <c r="AF20" s="54">
        <f>AND(D20="X",E20="X",F20="No")</f>
      </c>
      <c r="AG20" s="25">
        <f>AND(OR(D20="X",E20="X"),F20="No")</f>
      </c>
      <c r="AH20" s="55"/>
    </row>
    <row x14ac:dyDescent="0.25" r="21" customHeight="1" ht="18">
      <c r="A21" s="13" t="s">
        <v>842</v>
      </c>
      <c r="B21" s="13"/>
      <c r="C21" s="13"/>
      <c r="D21" s="13"/>
      <c r="E21" s="56" t="s">
        <v>1581</v>
      </c>
      <c r="F21" s="57" t="s">
        <v>10</v>
      </c>
      <c r="G21" s="13"/>
      <c r="H21" s="54">
        <f>AND(B21="X",C21="X")</f>
      </c>
      <c r="I21" s="25">
        <f>OR(B21="X",C21="X")</f>
      </c>
      <c r="J21" s="54">
        <f>AND(B21="X",D21="X")</f>
      </c>
      <c r="K21" s="25">
        <f>OR(B21="X",D21="X")</f>
      </c>
      <c r="L21" s="54">
        <f>AND(B21="X",E21="X")</f>
      </c>
      <c r="M21" s="25">
        <f>OR(B21="X",E21="X")</f>
      </c>
      <c r="N21" s="54">
        <f>AND(C21="X",D21="X")</f>
      </c>
      <c r="O21" s="25">
        <f>OR(C21="X",D21="X")</f>
      </c>
      <c r="P21" s="54">
        <f>AND(C21="X",E21="X")</f>
      </c>
      <c r="Q21" s="25">
        <f>OR(C21="X",E21="X")</f>
      </c>
      <c r="R21" s="54">
        <f>AND(D21="X",E21="X")</f>
      </c>
      <c r="S21" s="25">
        <f>OR(D21="X",E21="X")</f>
      </c>
      <c r="T21" s="55"/>
      <c r="U21" s="13"/>
      <c r="V21" s="54">
        <f>AND(B21="X",C21="X",F21="No")</f>
      </c>
      <c r="W21" s="25">
        <f>AND(OR(B21="X",C21="X"),F21="No")</f>
      </c>
      <c r="X21" s="54">
        <f>AND(B21="X",D21="X",F21="No")</f>
      </c>
      <c r="Y21" s="25">
        <f>AND(OR(B21="X",D21="X"),F21="No")</f>
      </c>
      <c r="Z21" s="54">
        <f>AND(B21="X",E21="X",F21="No")</f>
      </c>
      <c r="AA21" s="25">
        <f>AND(OR(B21="X",E21="X"),F21="No")</f>
      </c>
      <c r="AB21" s="54">
        <f>AND(C21="X",D21="X",F21="No")</f>
      </c>
      <c r="AC21" s="25">
        <f>AND(OR(C21="X",D21="X"),F21="No")</f>
      </c>
      <c r="AD21" s="54">
        <f>AND(C21="X",E21="X",F21="No")</f>
      </c>
      <c r="AE21" s="25">
        <f>AND(OR(C21="X",E21="X"),F21="No")</f>
      </c>
      <c r="AF21" s="54">
        <f>AND(D21="X",E21="X",F21="No")</f>
      </c>
      <c r="AG21" s="25">
        <f>AND(OR(D21="X",E21="X"),F21="No")</f>
      </c>
      <c r="AH21" s="55"/>
    </row>
    <row x14ac:dyDescent="0.25" r="22" customHeight="1" ht="18">
      <c r="A22" s="13" t="s">
        <v>583</v>
      </c>
      <c r="B22" s="56" t="s">
        <v>1581</v>
      </c>
      <c r="C22" s="56" t="s">
        <v>1581</v>
      </c>
      <c r="D22" s="56" t="s">
        <v>1581</v>
      </c>
      <c r="E22" s="56" t="s">
        <v>1581</v>
      </c>
      <c r="F22" s="57" t="s">
        <v>28</v>
      </c>
      <c r="G22" s="13"/>
      <c r="H22" s="54">
        <f>AND(B22="X",C22="X")</f>
      </c>
      <c r="I22" s="25">
        <f>OR(B22="X",C22="X")</f>
      </c>
      <c r="J22" s="54">
        <f>AND(B22="X",D22="X")</f>
      </c>
      <c r="K22" s="25">
        <f>OR(B22="X",D22="X")</f>
      </c>
      <c r="L22" s="54">
        <f>AND(B22="X",E22="X")</f>
      </c>
      <c r="M22" s="25">
        <f>OR(B22="X",E22="X")</f>
      </c>
      <c r="N22" s="54">
        <f>AND(C22="X",D22="X")</f>
      </c>
      <c r="O22" s="25">
        <f>OR(C22="X",D22="X")</f>
      </c>
      <c r="P22" s="54">
        <f>AND(C22="X",E22="X")</f>
      </c>
      <c r="Q22" s="25">
        <f>OR(C22="X",E22="X")</f>
      </c>
      <c r="R22" s="54">
        <f>AND(D22="X",E22="X")</f>
      </c>
      <c r="S22" s="25">
        <f>OR(D22="X",E22="X")</f>
      </c>
      <c r="T22" s="55"/>
      <c r="U22" s="13"/>
      <c r="V22" s="54">
        <f>AND(B22="X",C22="X",F22="No")</f>
      </c>
      <c r="W22" s="25">
        <f>AND(OR(B22="X",C22="X"),F22="No")</f>
      </c>
      <c r="X22" s="54">
        <f>AND(B22="X",D22="X",F22="No")</f>
      </c>
      <c r="Y22" s="25">
        <f>AND(OR(B22="X",D22="X"),F22="No")</f>
      </c>
      <c r="Z22" s="54">
        <f>AND(B22="X",E22="X",F22="No")</f>
      </c>
      <c r="AA22" s="25">
        <f>AND(OR(B22="X",E22="X"),F22="No")</f>
      </c>
      <c r="AB22" s="54">
        <f>AND(C22="X",D22="X",F22="No")</f>
      </c>
      <c r="AC22" s="25">
        <f>AND(OR(C22="X",D22="X"),F22="No")</f>
      </c>
      <c r="AD22" s="54">
        <f>AND(C22="X",E22="X",F22="No")</f>
      </c>
      <c r="AE22" s="25">
        <f>AND(OR(C22="X",E22="X"),F22="No")</f>
      </c>
      <c r="AF22" s="54">
        <f>AND(D22="X",E22="X",F22="No")</f>
      </c>
      <c r="AG22" s="25">
        <f>AND(OR(D22="X",E22="X"),F22="No")</f>
      </c>
      <c r="AH22" s="55"/>
    </row>
    <row x14ac:dyDescent="0.25" r="23" customHeight="1" ht="18">
      <c r="A23" s="13" t="s">
        <v>666</v>
      </c>
      <c r="B23" s="56" t="s">
        <v>1581</v>
      </c>
      <c r="C23" s="56" t="s">
        <v>1581</v>
      </c>
      <c r="D23" s="56" t="s">
        <v>1581</v>
      </c>
      <c r="E23" s="56" t="s">
        <v>1581</v>
      </c>
      <c r="F23" s="57" t="s">
        <v>28</v>
      </c>
      <c r="G23" s="13"/>
      <c r="H23" s="54">
        <f>AND(B23="X",C23="X")</f>
      </c>
      <c r="I23" s="25">
        <f>OR(B23="X",C23="X")</f>
      </c>
      <c r="J23" s="54">
        <f>AND(B23="X",D23="X")</f>
      </c>
      <c r="K23" s="25">
        <f>OR(B23="X",D23="X")</f>
      </c>
      <c r="L23" s="54">
        <f>AND(B23="X",E23="X")</f>
      </c>
      <c r="M23" s="25">
        <f>OR(B23="X",E23="X")</f>
      </c>
      <c r="N23" s="54">
        <f>AND(C23="X",D23="X")</f>
      </c>
      <c r="O23" s="25">
        <f>OR(C23="X",D23="X")</f>
      </c>
      <c r="P23" s="54">
        <f>AND(C23="X",E23="X")</f>
      </c>
      <c r="Q23" s="25">
        <f>OR(C23="X",E23="X")</f>
      </c>
      <c r="R23" s="54">
        <f>AND(D23="X",E23="X")</f>
      </c>
      <c r="S23" s="25">
        <f>OR(D23="X",E23="X")</f>
      </c>
      <c r="T23" s="55"/>
      <c r="U23" s="13"/>
      <c r="V23" s="54">
        <f>AND(B23="X",C23="X",F23="No")</f>
      </c>
      <c r="W23" s="25">
        <f>AND(OR(B23="X",C23="X"),F23="No")</f>
      </c>
      <c r="X23" s="54">
        <f>AND(B23="X",D23="X",F23="No")</f>
      </c>
      <c r="Y23" s="25">
        <f>AND(OR(B23="X",D23="X"),F23="No")</f>
      </c>
      <c r="Z23" s="54">
        <f>AND(B23="X",E23="X",F23="No")</f>
      </c>
      <c r="AA23" s="25">
        <f>AND(OR(B23="X",E23="X"),F23="No")</f>
      </c>
      <c r="AB23" s="54">
        <f>AND(C23="X",D23="X",F23="No")</f>
      </c>
      <c r="AC23" s="25">
        <f>AND(OR(C23="X",D23="X"),F23="No")</f>
      </c>
      <c r="AD23" s="54">
        <f>AND(C23="X",E23="X",F23="No")</f>
      </c>
      <c r="AE23" s="25">
        <f>AND(OR(C23="X",E23="X"),F23="No")</f>
      </c>
      <c r="AF23" s="54">
        <f>AND(D23="X",E23="X",F23="No")</f>
      </c>
      <c r="AG23" s="25">
        <f>AND(OR(D23="X",E23="X"),F23="No")</f>
      </c>
      <c r="AH23" s="55"/>
    </row>
    <row x14ac:dyDescent="0.25" r="24" customHeight="1" ht="18">
      <c r="A24" s="13" t="s">
        <v>663</v>
      </c>
      <c r="B24" s="56" t="s">
        <v>1581</v>
      </c>
      <c r="C24" s="56" t="s">
        <v>1581</v>
      </c>
      <c r="D24" s="56" t="s">
        <v>1581</v>
      </c>
      <c r="E24" s="56" t="s">
        <v>1581</v>
      </c>
      <c r="F24" s="57" t="s">
        <v>28</v>
      </c>
      <c r="G24" s="13"/>
      <c r="H24" s="54">
        <f>AND(B24="X",C24="X")</f>
      </c>
      <c r="I24" s="25">
        <f>OR(B24="X",C24="X")</f>
      </c>
      <c r="J24" s="54">
        <f>AND(B24="X",D24="X")</f>
      </c>
      <c r="K24" s="25">
        <f>OR(B24="X",D24="X")</f>
      </c>
      <c r="L24" s="54">
        <f>AND(B24="X",E24="X")</f>
      </c>
      <c r="M24" s="25">
        <f>OR(B24="X",E24="X")</f>
      </c>
      <c r="N24" s="54">
        <f>AND(C24="X",D24="X")</f>
      </c>
      <c r="O24" s="25">
        <f>OR(C24="X",D24="X")</f>
      </c>
      <c r="P24" s="54">
        <f>AND(C24="X",E24="X")</f>
      </c>
      <c r="Q24" s="25">
        <f>OR(C24="X",E24="X")</f>
      </c>
      <c r="R24" s="54">
        <f>AND(D24="X",E24="X")</f>
      </c>
      <c r="S24" s="25">
        <f>OR(D24="X",E24="X")</f>
      </c>
      <c r="T24" s="55"/>
      <c r="U24" s="13"/>
      <c r="V24" s="54">
        <f>AND(B24="X",C24="X",F24="No")</f>
      </c>
      <c r="W24" s="25">
        <f>AND(OR(B24="X",C24="X"),F24="No")</f>
      </c>
      <c r="X24" s="54">
        <f>AND(B24="X",D24="X",F24="No")</f>
      </c>
      <c r="Y24" s="25">
        <f>AND(OR(B24="X",D24="X"),F24="No")</f>
      </c>
      <c r="Z24" s="54">
        <f>AND(B24="X",E24="X",F24="No")</f>
      </c>
      <c r="AA24" s="25">
        <f>AND(OR(B24="X",E24="X"),F24="No")</f>
      </c>
      <c r="AB24" s="54">
        <f>AND(C24="X",D24="X",F24="No")</f>
      </c>
      <c r="AC24" s="25">
        <f>AND(OR(C24="X",D24="X"),F24="No")</f>
      </c>
      <c r="AD24" s="54">
        <f>AND(C24="X",E24="X",F24="No")</f>
      </c>
      <c r="AE24" s="25">
        <f>AND(OR(C24="X",E24="X"),F24="No")</f>
      </c>
      <c r="AF24" s="54">
        <f>AND(D24="X",E24="X",F24="No")</f>
      </c>
      <c r="AG24" s="25">
        <f>AND(OR(D24="X",E24="X"),F24="No")</f>
      </c>
      <c r="AH24" s="55"/>
    </row>
    <row x14ac:dyDescent="0.25" r="25" customHeight="1" ht="18">
      <c r="A25" s="13" t="s">
        <v>586</v>
      </c>
      <c r="B25" s="13"/>
      <c r="C25" s="13"/>
      <c r="D25" s="13"/>
      <c r="E25" s="56" t="s">
        <v>1581</v>
      </c>
      <c r="F25" s="57" t="s">
        <v>28</v>
      </c>
      <c r="G25" s="13"/>
      <c r="H25" s="54">
        <f>AND(B25="X",C25="X")</f>
      </c>
      <c r="I25" s="25">
        <f>OR(B25="X",C25="X")</f>
      </c>
      <c r="J25" s="54">
        <f>AND(B25="X",D25="X")</f>
      </c>
      <c r="K25" s="25">
        <f>OR(B25="X",D25="X")</f>
      </c>
      <c r="L25" s="54">
        <f>AND(B25="X",E25="X")</f>
      </c>
      <c r="M25" s="25">
        <f>OR(B25="X",E25="X")</f>
      </c>
      <c r="N25" s="54">
        <f>AND(C25="X",D25="X")</f>
      </c>
      <c r="O25" s="25">
        <f>OR(C25="X",D25="X")</f>
      </c>
      <c r="P25" s="54">
        <f>AND(C25="X",E25="X")</f>
      </c>
      <c r="Q25" s="25">
        <f>OR(C25="X",E25="X")</f>
      </c>
      <c r="R25" s="54">
        <f>AND(D25="X",E25="X")</f>
      </c>
      <c r="S25" s="25">
        <f>OR(D25="X",E25="X")</f>
      </c>
      <c r="T25" s="55"/>
      <c r="U25" s="13"/>
      <c r="V25" s="54">
        <f>AND(B25="X",C25="X",F25="No")</f>
      </c>
      <c r="W25" s="25">
        <f>AND(OR(B25="X",C25="X"),F25="No")</f>
      </c>
      <c r="X25" s="54">
        <f>AND(B25="X",D25="X",F25="No")</f>
      </c>
      <c r="Y25" s="25">
        <f>AND(OR(B25="X",D25="X"),F25="No")</f>
      </c>
      <c r="Z25" s="54">
        <f>AND(B25="X",E25="X",F25="No")</f>
      </c>
      <c r="AA25" s="25">
        <f>AND(OR(B25="X",E25="X"),F25="No")</f>
      </c>
      <c r="AB25" s="54">
        <f>AND(C25="X",D25="X",F25="No")</f>
      </c>
      <c r="AC25" s="25">
        <f>AND(OR(C25="X",D25="X"),F25="No")</f>
      </c>
      <c r="AD25" s="54">
        <f>AND(C25="X",E25="X",F25="No")</f>
      </c>
      <c r="AE25" s="25">
        <f>AND(OR(C25="X",E25="X"),F25="No")</f>
      </c>
      <c r="AF25" s="54">
        <f>AND(D25="X",E25="X",F25="No")</f>
      </c>
      <c r="AG25" s="25">
        <f>AND(OR(D25="X",E25="X"),F25="No")</f>
      </c>
      <c r="AH25" s="55"/>
    </row>
    <row x14ac:dyDescent="0.25" r="26" customHeight="1" ht="18">
      <c r="A26" s="13" t="s">
        <v>589</v>
      </c>
      <c r="B26" s="56" t="s">
        <v>1581</v>
      </c>
      <c r="C26" s="56" t="s">
        <v>1581</v>
      </c>
      <c r="D26" s="56" t="s">
        <v>1581</v>
      </c>
      <c r="E26" s="56" t="s">
        <v>1581</v>
      </c>
      <c r="F26" s="57" t="s">
        <v>28</v>
      </c>
      <c r="G26" s="13"/>
      <c r="H26" s="54">
        <f>AND(B26="X",C26="X")</f>
      </c>
      <c r="I26" s="25">
        <f>OR(B26="X",C26="X")</f>
      </c>
      <c r="J26" s="54">
        <f>AND(B26="X",D26="X")</f>
      </c>
      <c r="K26" s="25">
        <f>OR(B26="X",D26="X")</f>
      </c>
      <c r="L26" s="54">
        <f>AND(B26="X",E26="X")</f>
      </c>
      <c r="M26" s="25">
        <f>OR(B26="X",E26="X")</f>
      </c>
      <c r="N26" s="54">
        <f>AND(C26="X",D26="X")</f>
      </c>
      <c r="O26" s="25">
        <f>OR(C26="X",D26="X")</f>
      </c>
      <c r="P26" s="54">
        <f>AND(C26="X",E26="X")</f>
      </c>
      <c r="Q26" s="25">
        <f>OR(C26="X",E26="X")</f>
      </c>
      <c r="R26" s="54">
        <f>AND(D26="X",E26="X")</f>
      </c>
      <c r="S26" s="25">
        <f>OR(D26="X",E26="X")</f>
      </c>
      <c r="T26" s="55"/>
      <c r="U26" s="13"/>
      <c r="V26" s="54">
        <f>AND(B26="X",C26="X",F26="No")</f>
      </c>
      <c r="W26" s="25">
        <f>AND(OR(B26="X",C26="X"),F26="No")</f>
      </c>
      <c r="X26" s="54">
        <f>AND(B26="X",D26="X",F26="No")</f>
      </c>
      <c r="Y26" s="25">
        <f>AND(OR(B26="X",D26="X"),F26="No")</f>
      </c>
      <c r="Z26" s="54">
        <f>AND(B26="X",E26="X",F26="No")</f>
      </c>
      <c r="AA26" s="25">
        <f>AND(OR(B26="X",E26="X"),F26="No")</f>
      </c>
      <c r="AB26" s="54">
        <f>AND(C26="X",D26="X",F26="No")</f>
      </c>
      <c r="AC26" s="25">
        <f>AND(OR(C26="X",D26="X"),F26="No")</f>
      </c>
      <c r="AD26" s="54">
        <f>AND(C26="X",E26="X",F26="No")</f>
      </c>
      <c r="AE26" s="25">
        <f>AND(OR(C26="X",E26="X"),F26="No")</f>
      </c>
      <c r="AF26" s="54">
        <f>AND(D26="X",E26="X",F26="No")</f>
      </c>
      <c r="AG26" s="25">
        <f>AND(OR(D26="X",E26="X"),F26="No")</f>
      </c>
      <c r="AH26" s="55"/>
    </row>
    <row x14ac:dyDescent="0.25" r="27" customHeight="1" ht="18">
      <c r="A27" s="13" t="s">
        <v>35</v>
      </c>
      <c r="B27" s="13"/>
      <c r="C27" s="13"/>
      <c r="D27" s="13"/>
      <c r="E27" s="56" t="s">
        <v>1581</v>
      </c>
      <c r="F27" s="57" t="s">
        <v>28</v>
      </c>
      <c r="G27" s="13"/>
      <c r="H27" s="54">
        <f>AND(B27="X",C27="X")</f>
      </c>
      <c r="I27" s="25">
        <f>OR(B27="X",C27="X")</f>
      </c>
      <c r="J27" s="54">
        <f>AND(B27="X",D27="X")</f>
      </c>
      <c r="K27" s="25">
        <f>OR(B27="X",D27="X")</f>
      </c>
      <c r="L27" s="54">
        <f>AND(B27="X",E27="X")</f>
      </c>
      <c r="M27" s="25">
        <f>OR(B27="X",E27="X")</f>
      </c>
      <c r="N27" s="54">
        <f>AND(C27="X",D27="X")</f>
      </c>
      <c r="O27" s="25">
        <f>OR(C27="X",D27="X")</f>
      </c>
      <c r="P27" s="54">
        <f>AND(C27="X",E27="X")</f>
      </c>
      <c r="Q27" s="25">
        <f>OR(C27="X",E27="X")</f>
      </c>
      <c r="R27" s="54">
        <f>AND(D27="X",E27="X")</f>
      </c>
      <c r="S27" s="25">
        <f>OR(D27="X",E27="X")</f>
      </c>
      <c r="T27" s="55"/>
      <c r="U27" s="13"/>
      <c r="V27" s="54">
        <f>AND(B27="X",C27="X",F27="No")</f>
      </c>
      <c r="W27" s="25">
        <f>AND(OR(B27="X",C27="X"),F27="No")</f>
      </c>
      <c r="X27" s="54">
        <f>AND(B27="X",D27="X",F27="No")</f>
      </c>
      <c r="Y27" s="25">
        <f>AND(OR(B27="X",D27="X"),F27="No")</f>
      </c>
      <c r="Z27" s="54">
        <f>AND(B27="X",E27="X",F27="No")</f>
      </c>
      <c r="AA27" s="25">
        <f>AND(OR(B27="X",E27="X"),F27="No")</f>
      </c>
      <c r="AB27" s="54">
        <f>AND(C27="X",D27="X",F27="No")</f>
      </c>
      <c r="AC27" s="25">
        <f>AND(OR(C27="X",D27="X"),F27="No")</f>
      </c>
      <c r="AD27" s="54">
        <f>AND(C27="X",E27="X",F27="No")</f>
      </c>
      <c r="AE27" s="25">
        <f>AND(OR(C27="X",E27="X"),F27="No")</f>
      </c>
      <c r="AF27" s="54">
        <f>AND(D27="X",E27="X",F27="No")</f>
      </c>
      <c r="AG27" s="25">
        <f>AND(OR(D27="X",E27="X"),F27="No")</f>
      </c>
      <c r="AH27" s="55"/>
    </row>
    <row x14ac:dyDescent="0.25" r="28" customHeight="1" ht="18">
      <c r="A28" s="13" t="s">
        <v>236</v>
      </c>
      <c r="B28" s="13"/>
      <c r="C28" s="56" t="s">
        <v>1581</v>
      </c>
      <c r="D28" s="56" t="s">
        <v>1581</v>
      </c>
      <c r="E28" s="56" t="s">
        <v>1581</v>
      </c>
      <c r="F28" s="57" t="s">
        <v>28</v>
      </c>
      <c r="G28" s="13"/>
      <c r="H28" s="54">
        <f>AND(B28="X",C28="X")</f>
      </c>
      <c r="I28" s="25">
        <f>OR(B28="X",C28="X")</f>
      </c>
      <c r="J28" s="54">
        <f>AND(B28="X",D28="X")</f>
      </c>
      <c r="K28" s="25">
        <f>OR(B28="X",D28="X")</f>
      </c>
      <c r="L28" s="54">
        <f>AND(B28="X",E28="X")</f>
      </c>
      <c r="M28" s="25">
        <f>OR(B28="X",E28="X")</f>
      </c>
      <c r="N28" s="54">
        <f>AND(C28="X",D28="X")</f>
      </c>
      <c r="O28" s="25">
        <f>OR(C28="X",D28="X")</f>
      </c>
      <c r="P28" s="54">
        <f>AND(C28="X",E28="X")</f>
      </c>
      <c r="Q28" s="25">
        <f>OR(C28="X",E28="X")</f>
      </c>
      <c r="R28" s="54">
        <f>AND(D28="X",E28="X")</f>
      </c>
      <c r="S28" s="25">
        <f>OR(D28="X",E28="X")</f>
      </c>
      <c r="T28" s="55"/>
      <c r="U28" s="13"/>
      <c r="V28" s="54">
        <f>AND(B28="X",C28="X",F28="No")</f>
      </c>
      <c r="W28" s="25">
        <f>AND(OR(B28="X",C28="X"),F28="No")</f>
      </c>
      <c r="X28" s="54">
        <f>AND(B28="X",D28="X",F28="No")</f>
      </c>
      <c r="Y28" s="25">
        <f>AND(OR(B28="X",D28="X"),F28="No")</f>
      </c>
      <c r="Z28" s="54">
        <f>AND(B28="X",E28="X",F28="No")</f>
      </c>
      <c r="AA28" s="25">
        <f>AND(OR(B28="X",E28="X"),F28="No")</f>
      </c>
      <c r="AB28" s="54">
        <f>AND(C28="X",D28="X",F28="No")</f>
      </c>
      <c r="AC28" s="25">
        <f>AND(OR(C28="X",D28="X"),F28="No")</f>
      </c>
      <c r="AD28" s="54">
        <f>AND(C28="X",E28="X",F28="No")</f>
      </c>
      <c r="AE28" s="25">
        <f>AND(OR(C28="X",E28="X"),F28="No")</f>
      </c>
      <c r="AF28" s="54">
        <f>AND(D28="X",E28="X",F28="No")</f>
      </c>
      <c r="AG28" s="25">
        <f>AND(OR(D28="X",E28="X"),F28="No")</f>
      </c>
      <c r="AH28" s="55"/>
    </row>
    <row x14ac:dyDescent="0.25" r="29" customHeight="1" ht="18">
      <c r="A29" s="38" t="s">
        <v>1407</v>
      </c>
      <c r="B29" s="56" t="s">
        <v>1581</v>
      </c>
      <c r="C29" s="56" t="s">
        <v>1581</v>
      </c>
      <c r="D29" s="13"/>
      <c r="E29" s="13"/>
      <c r="F29" s="57" t="s">
        <v>28</v>
      </c>
      <c r="G29" s="13"/>
      <c r="H29" s="54">
        <f>AND(B29="X",C29="X")</f>
      </c>
      <c r="I29" s="25">
        <f>OR(B29="X",C29="X")</f>
      </c>
      <c r="J29" s="54">
        <f>AND(B29="X",D29="X")</f>
      </c>
      <c r="K29" s="25">
        <f>OR(B29="X",D29="X")</f>
      </c>
      <c r="L29" s="54">
        <f>AND(B29="X",E29="X")</f>
      </c>
      <c r="M29" s="25">
        <f>OR(B29="X",E29="X")</f>
      </c>
      <c r="N29" s="54">
        <f>AND(C29="X",D29="X")</f>
      </c>
      <c r="O29" s="25">
        <f>OR(C29="X",D29="X")</f>
      </c>
      <c r="P29" s="54">
        <f>AND(C29="X",E29="X")</f>
      </c>
      <c r="Q29" s="25">
        <f>OR(C29="X",E29="X")</f>
      </c>
      <c r="R29" s="54">
        <f>AND(D29="X",E29="X")</f>
      </c>
      <c r="S29" s="25">
        <f>OR(D29="X",E29="X")</f>
      </c>
      <c r="T29" s="55"/>
      <c r="U29" s="13"/>
      <c r="V29" s="54">
        <f>AND(B29="X",C29="X",F29="No")</f>
      </c>
      <c r="W29" s="25">
        <f>AND(OR(B29="X",C29="X"),F29="No")</f>
      </c>
      <c r="X29" s="54">
        <f>AND(B29="X",D29="X",F29="No")</f>
      </c>
      <c r="Y29" s="25">
        <f>AND(OR(B29="X",D29="X"),F29="No")</f>
      </c>
      <c r="Z29" s="54">
        <f>AND(B29="X",E29="X",F29="No")</f>
      </c>
      <c r="AA29" s="25">
        <f>AND(OR(B29="X",E29="X"),F29="No")</f>
      </c>
      <c r="AB29" s="54">
        <f>AND(C29="X",D29="X",F29="No")</f>
      </c>
      <c r="AC29" s="25">
        <f>AND(OR(C29="X",D29="X"),F29="No")</f>
      </c>
      <c r="AD29" s="54">
        <f>AND(C29="X",E29="X",F29="No")</f>
      </c>
      <c r="AE29" s="25">
        <f>AND(OR(C29="X",E29="X"),F29="No")</f>
      </c>
      <c r="AF29" s="54">
        <f>AND(D29="X",E29="X",F29="No")</f>
      </c>
      <c r="AG29" s="25">
        <f>AND(OR(D29="X",E29="X"),F29="No")</f>
      </c>
      <c r="AH29" s="55"/>
    </row>
    <row x14ac:dyDescent="0.25" r="30" customHeight="1" ht="18">
      <c r="A30" s="38" t="s">
        <v>1410</v>
      </c>
      <c r="B30" s="56" t="s">
        <v>1581</v>
      </c>
      <c r="C30" s="56" t="s">
        <v>1581</v>
      </c>
      <c r="D30" s="56" t="s">
        <v>1581</v>
      </c>
      <c r="E30" s="56" t="s">
        <v>1581</v>
      </c>
      <c r="F30" s="57" t="s">
        <v>28</v>
      </c>
      <c r="G30" s="13"/>
      <c r="H30" s="54">
        <f>AND(B30="X",C30="X")</f>
      </c>
      <c r="I30" s="25">
        <f>OR(B30="X",C30="X")</f>
      </c>
      <c r="J30" s="54">
        <f>AND(B30="X",D30="X")</f>
      </c>
      <c r="K30" s="25">
        <f>OR(B30="X",D30="X")</f>
      </c>
      <c r="L30" s="54">
        <f>AND(B30="X",E30="X")</f>
      </c>
      <c r="M30" s="25">
        <f>OR(B30="X",E30="X")</f>
      </c>
      <c r="N30" s="54">
        <f>AND(C30="X",D30="X")</f>
      </c>
      <c r="O30" s="25">
        <f>OR(C30="X",D30="X")</f>
      </c>
      <c r="P30" s="54">
        <f>AND(C30="X",E30="X")</f>
      </c>
      <c r="Q30" s="25">
        <f>OR(C30="X",E30="X")</f>
      </c>
      <c r="R30" s="54">
        <f>AND(D30="X",E30="X")</f>
      </c>
      <c r="S30" s="25">
        <f>OR(D30="X",E30="X")</f>
      </c>
      <c r="T30" s="55"/>
      <c r="U30" s="13"/>
      <c r="V30" s="54">
        <f>AND(B30="X",C30="X",F30="No")</f>
      </c>
      <c r="W30" s="25">
        <f>AND(OR(B30="X",C30="X"),F30="No")</f>
      </c>
      <c r="X30" s="54">
        <f>AND(B30="X",D30="X",F30="No")</f>
      </c>
      <c r="Y30" s="25">
        <f>AND(OR(B30="X",D30="X"),F30="No")</f>
      </c>
      <c r="Z30" s="54">
        <f>AND(B30="X",E30="X",F30="No")</f>
      </c>
      <c r="AA30" s="25">
        <f>AND(OR(B30="X",E30="X"),F30="No")</f>
      </c>
      <c r="AB30" s="54">
        <f>AND(C30="X",D30="X",F30="No")</f>
      </c>
      <c r="AC30" s="25">
        <f>AND(OR(C30="X",D30="X"),F30="No")</f>
      </c>
      <c r="AD30" s="54">
        <f>AND(C30="X",E30="X",F30="No")</f>
      </c>
      <c r="AE30" s="25">
        <f>AND(OR(C30="X",E30="X"),F30="No")</f>
      </c>
      <c r="AF30" s="54">
        <f>AND(D30="X",E30="X",F30="No")</f>
      </c>
      <c r="AG30" s="25">
        <f>AND(OR(D30="X",E30="X"),F30="No")</f>
      </c>
      <c r="AH30" s="55"/>
    </row>
    <row x14ac:dyDescent="0.25" r="31" customHeight="1" ht="18">
      <c r="A31" s="38" t="s">
        <v>1416</v>
      </c>
      <c r="B31" s="56" t="s">
        <v>1581</v>
      </c>
      <c r="C31" s="56" t="s">
        <v>1581</v>
      </c>
      <c r="D31" s="56" t="s">
        <v>1581</v>
      </c>
      <c r="E31" s="56" t="s">
        <v>1581</v>
      </c>
      <c r="F31" s="57" t="s">
        <v>28</v>
      </c>
      <c r="G31" s="13"/>
      <c r="H31" s="54">
        <f>AND(B31="X",C31="X")</f>
      </c>
      <c r="I31" s="25">
        <f>OR(B31="X",C31="X")</f>
      </c>
      <c r="J31" s="54">
        <f>AND(B31="X",D31="X")</f>
      </c>
      <c r="K31" s="25">
        <f>OR(B31="X",D31="X")</f>
      </c>
      <c r="L31" s="54">
        <f>AND(B31="X",E31="X")</f>
      </c>
      <c r="M31" s="25">
        <f>OR(B31="X",E31="X")</f>
      </c>
      <c r="N31" s="54">
        <f>AND(C31="X",D31="X")</f>
      </c>
      <c r="O31" s="25">
        <f>OR(C31="X",D31="X")</f>
      </c>
      <c r="P31" s="54">
        <f>AND(C31="X",E31="X")</f>
      </c>
      <c r="Q31" s="25">
        <f>OR(C31="X",E31="X")</f>
      </c>
      <c r="R31" s="54">
        <f>AND(D31="X",E31="X")</f>
      </c>
      <c r="S31" s="25">
        <f>OR(D31="X",E31="X")</f>
      </c>
      <c r="T31" s="55"/>
      <c r="U31" s="13"/>
      <c r="V31" s="54">
        <f>AND(B31="X",C31="X",F31="No")</f>
      </c>
      <c r="W31" s="25">
        <f>AND(OR(B31="X",C31="X"),F31="No")</f>
      </c>
      <c r="X31" s="54">
        <f>AND(B31="X",D31="X",F31="No")</f>
      </c>
      <c r="Y31" s="25">
        <f>AND(OR(B31="X",D31="X"),F31="No")</f>
      </c>
      <c r="Z31" s="54">
        <f>AND(B31="X",E31="X",F31="No")</f>
      </c>
      <c r="AA31" s="25">
        <f>AND(OR(B31="X",E31="X"),F31="No")</f>
      </c>
      <c r="AB31" s="54">
        <f>AND(C31="X",D31="X",F31="No")</f>
      </c>
      <c r="AC31" s="25">
        <f>AND(OR(C31="X",D31="X"),F31="No")</f>
      </c>
      <c r="AD31" s="54">
        <f>AND(C31="X",E31="X",F31="No")</f>
      </c>
      <c r="AE31" s="25">
        <f>AND(OR(C31="X",E31="X"),F31="No")</f>
      </c>
      <c r="AF31" s="54">
        <f>AND(D31="X",E31="X",F31="No")</f>
      </c>
      <c r="AG31" s="25">
        <f>AND(OR(D31="X",E31="X"),F31="No")</f>
      </c>
      <c r="AH31" s="55"/>
    </row>
    <row x14ac:dyDescent="0.25" r="32" customHeight="1" ht="18">
      <c r="A32" s="38" t="s">
        <v>1417</v>
      </c>
      <c r="B32" s="13"/>
      <c r="C32" s="13"/>
      <c r="D32" s="13"/>
      <c r="E32" s="56" t="s">
        <v>1581</v>
      </c>
      <c r="F32" s="57" t="s">
        <v>28</v>
      </c>
      <c r="G32" s="13"/>
      <c r="H32" s="54">
        <f>AND(B32="X",C32="X")</f>
      </c>
      <c r="I32" s="25">
        <f>OR(B32="X",C32="X")</f>
      </c>
      <c r="J32" s="54">
        <f>AND(B32="X",D32="X")</f>
      </c>
      <c r="K32" s="25">
        <f>OR(B32="X",D32="X")</f>
      </c>
      <c r="L32" s="54">
        <f>AND(B32="X",E32="X")</f>
      </c>
      <c r="M32" s="25">
        <f>OR(B32="X",E32="X")</f>
      </c>
      <c r="N32" s="54">
        <f>AND(C32="X",D32="X")</f>
      </c>
      <c r="O32" s="25">
        <f>OR(C32="X",D32="X")</f>
      </c>
      <c r="P32" s="54">
        <f>AND(C32="X",E32="X")</f>
      </c>
      <c r="Q32" s="25">
        <f>OR(C32="X",E32="X")</f>
      </c>
      <c r="R32" s="54">
        <f>AND(D32="X",E32="X")</f>
      </c>
      <c r="S32" s="25">
        <f>OR(D32="X",E32="X")</f>
      </c>
      <c r="T32" s="55"/>
      <c r="U32" s="13"/>
      <c r="V32" s="54">
        <f>AND(B32="X",C32="X",F32="No")</f>
      </c>
      <c r="W32" s="25">
        <f>AND(OR(B32="X",C32="X"),F32="No")</f>
      </c>
      <c r="X32" s="54">
        <f>AND(B32="X",D32="X",F32="No")</f>
      </c>
      <c r="Y32" s="25">
        <f>AND(OR(B32="X",D32="X"),F32="No")</f>
      </c>
      <c r="Z32" s="54">
        <f>AND(B32="X",E32="X",F32="No")</f>
      </c>
      <c r="AA32" s="25">
        <f>AND(OR(B32="X",E32="X"),F32="No")</f>
      </c>
      <c r="AB32" s="54">
        <f>AND(C32="X",D32="X",F32="No")</f>
      </c>
      <c r="AC32" s="25">
        <f>AND(OR(C32="X",D32="X"),F32="No")</f>
      </c>
      <c r="AD32" s="54">
        <f>AND(C32="X",E32="X",F32="No")</f>
      </c>
      <c r="AE32" s="25">
        <f>AND(OR(C32="X",E32="X"),F32="No")</f>
      </c>
      <c r="AF32" s="54">
        <f>AND(D32="X",E32="X",F32="No")</f>
      </c>
      <c r="AG32" s="25">
        <f>AND(OR(D32="X",E32="X"),F32="No")</f>
      </c>
      <c r="AH32" s="55"/>
    </row>
    <row x14ac:dyDescent="0.25" r="33" customHeight="1" ht="18">
      <c r="A33" s="13" t="s">
        <v>43</v>
      </c>
      <c r="B33" s="56" t="s">
        <v>1581</v>
      </c>
      <c r="C33" s="56" t="s">
        <v>1581</v>
      </c>
      <c r="D33" s="56" t="s">
        <v>1581</v>
      </c>
      <c r="E33" s="56" t="s">
        <v>1581</v>
      </c>
      <c r="F33" s="57" t="s">
        <v>28</v>
      </c>
      <c r="G33" s="13"/>
      <c r="H33" s="54">
        <f>AND(B33="X",C33="X")</f>
      </c>
      <c r="I33" s="25">
        <f>OR(B33="X",C33="X")</f>
      </c>
      <c r="J33" s="54">
        <f>AND(B33="X",D33="X")</f>
      </c>
      <c r="K33" s="25">
        <f>OR(B33="X",D33="X")</f>
      </c>
      <c r="L33" s="54">
        <f>AND(B33="X",E33="X")</f>
      </c>
      <c r="M33" s="25">
        <f>OR(B33="X",E33="X")</f>
      </c>
      <c r="N33" s="54">
        <f>AND(C33="X",D33="X")</f>
      </c>
      <c r="O33" s="25">
        <f>OR(C33="X",D33="X")</f>
      </c>
      <c r="P33" s="54">
        <f>AND(C33="X",E33="X")</f>
      </c>
      <c r="Q33" s="25">
        <f>OR(C33="X",E33="X")</f>
      </c>
      <c r="R33" s="54">
        <f>AND(D33="X",E33="X")</f>
      </c>
      <c r="S33" s="25">
        <f>OR(D33="X",E33="X")</f>
      </c>
      <c r="T33" s="55"/>
      <c r="U33" s="13"/>
      <c r="V33" s="54">
        <f>AND(B33="X",C33="X",F33="No")</f>
      </c>
      <c r="W33" s="25">
        <f>AND(OR(B33="X",C33="X"),F33="No")</f>
      </c>
      <c r="X33" s="54">
        <f>AND(B33="X",D33="X",F33="No")</f>
      </c>
      <c r="Y33" s="25">
        <f>AND(OR(B33="X",D33="X"),F33="No")</f>
      </c>
      <c r="Z33" s="54">
        <f>AND(B33="X",E33="X",F33="No")</f>
      </c>
      <c r="AA33" s="25">
        <f>AND(OR(B33="X",E33="X"),F33="No")</f>
      </c>
      <c r="AB33" s="54">
        <f>AND(C33="X",D33="X",F33="No")</f>
      </c>
      <c r="AC33" s="25">
        <f>AND(OR(C33="X",D33="X"),F33="No")</f>
      </c>
      <c r="AD33" s="54">
        <f>AND(C33="X",E33="X",F33="No")</f>
      </c>
      <c r="AE33" s="25">
        <f>AND(OR(C33="X",E33="X"),F33="No")</f>
      </c>
      <c r="AF33" s="54">
        <f>AND(D33="X",E33="X",F33="No")</f>
      </c>
      <c r="AG33" s="25">
        <f>AND(OR(D33="X",E33="X"),F33="No")</f>
      </c>
      <c r="AH33" s="55"/>
    </row>
    <row x14ac:dyDescent="0.25" r="34" customHeight="1" ht="18">
      <c r="A34" s="38" t="s">
        <v>1420</v>
      </c>
      <c r="B34" s="56" t="s">
        <v>1581</v>
      </c>
      <c r="C34" s="13"/>
      <c r="D34" s="56" t="s">
        <v>1581</v>
      </c>
      <c r="E34" s="13"/>
      <c r="F34" s="57" t="s">
        <v>28</v>
      </c>
      <c r="G34" s="13"/>
      <c r="H34" s="54">
        <f>AND(B34="X",C34="X")</f>
      </c>
      <c r="I34" s="25">
        <f>OR(B34="X",C34="X")</f>
      </c>
      <c r="J34" s="54">
        <f>AND(B34="X",D34="X")</f>
      </c>
      <c r="K34" s="25">
        <f>OR(B34="X",D34="X")</f>
      </c>
      <c r="L34" s="54">
        <f>AND(B34="X",E34="X")</f>
      </c>
      <c r="M34" s="25">
        <f>OR(B34="X",E34="X")</f>
      </c>
      <c r="N34" s="54">
        <f>AND(C34="X",D34="X")</f>
      </c>
      <c r="O34" s="25">
        <f>OR(C34="X",D34="X")</f>
      </c>
      <c r="P34" s="54">
        <f>AND(C34="X",E34="X")</f>
      </c>
      <c r="Q34" s="25">
        <f>OR(C34="X",E34="X")</f>
      </c>
      <c r="R34" s="54">
        <f>AND(D34="X",E34="X")</f>
      </c>
      <c r="S34" s="25">
        <f>OR(D34="X",E34="X")</f>
      </c>
      <c r="T34" s="55"/>
      <c r="U34" s="13"/>
      <c r="V34" s="54">
        <f>AND(B34="X",C34="X",F34="No")</f>
      </c>
      <c r="W34" s="25">
        <f>AND(OR(B34="X",C34="X"),F34="No")</f>
      </c>
      <c r="X34" s="54">
        <f>AND(B34="X",D34="X",F34="No")</f>
      </c>
      <c r="Y34" s="25">
        <f>AND(OR(B34="X",D34="X"),F34="No")</f>
      </c>
      <c r="Z34" s="54">
        <f>AND(B34="X",E34="X",F34="No")</f>
      </c>
      <c r="AA34" s="25">
        <f>AND(OR(B34="X",E34="X"),F34="No")</f>
      </c>
      <c r="AB34" s="54">
        <f>AND(C34="X",D34="X",F34="No")</f>
      </c>
      <c r="AC34" s="25">
        <f>AND(OR(C34="X",D34="X"),F34="No")</f>
      </c>
      <c r="AD34" s="54">
        <f>AND(C34="X",E34="X",F34="No")</f>
      </c>
      <c r="AE34" s="25">
        <f>AND(OR(C34="X",E34="X"),F34="No")</f>
      </c>
      <c r="AF34" s="54">
        <f>AND(D34="X",E34="X",F34="No")</f>
      </c>
      <c r="AG34" s="25">
        <f>AND(OR(D34="X",E34="X"),F34="No")</f>
      </c>
      <c r="AH34" s="55"/>
    </row>
    <row x14ac:dyDescent="0.25" r="35" customHeight="1" ht="18">
      <c r="A35" s="38" t="s">
        <v>1422</v>
      </c>
      <c r="B35" s="56" t="s">
        <v>1581</v>
      </c>
      <c r="C35" s="13"/>
      <c r="D35" s="13"/>
      <c r="E35" s="13"/>
      <c r="F35" s="57" t="s">
        <v>28</v>
      </c>
      <c r="G35" s="13"/>
      <c r="H35" s="54">
        <f>AND(B35="X",C35="X")</f>
      </c>
      <c r="I35" s="25">
        <f>OR(B35="X",C35="X")</f>
      </c>
      <c r="J35" s="54">
        <f>AND(B35="X",D35="X")</f>
      </c>
      <c r="K35" s="25">
        <f>OR(B35="X",D35="X")</f>
      </c>
      <c r="L35" s="54">
        <f>AND(B35="X",E35="X")</f>
      </c>
      <c r="M35" s="25">
        <f>OR(B35="X",E35="X")</f>
      </c>
      <c r="N35" s="54">
        <f>AND(C35="X",D35="X")</f>
      </c>
      <c r="O35" s="25">
        <f>OR(C35="X",D35="X")</f>
      </c>
      <c r="P35" s="54">
        <f>AND(C35="X",E35="X")</f>
      </c>
      <c r="Q35" s="25">
        <f>OR(C35="X",E35="X")</f>
      </c>
      <c r="R35" s="54">
        <f>AND(D35="X",E35="X")</f>
      </c>
      <c r="S35" s="25">
        <f>OR(D35="X",E35="X")</f>
      </c>
      <c r="T35" s="55"/>
      <c r="U35" s="13"/>
      <c r="V35" s="54">
        <f>AND(B35="X",C35="X",F35="No")</f>
      </c>
      <c r="W35" s="25">
        <f>AND(OR(B35="X",C35="X"),F35="No")</f>
      </c>
      <c r="X35" s="54">
        <f>AND(B35="X",D35="X",F35="No")</f>
      </c>
      <c r="Y35" s="25">
        <f>AND(OR(B35="X",D35="X"),F35="No")</f>
      </c>
      <c r="Z35" s="54">
        <f>AND(B35="X",E35="X",F35="No")</f>
      </c>
      <c r="AA35" s="25">
        <f>AND(OR(B35="X",E35="X"),F35="No")</f>
      </c>
      <c r="AB35" s="54">
        <f>AND(C35="X",D35="X",F35="No")</f>
      </c>
      <c r="AC35" s="25">
        <f>AND(OR(C35="X",D35="X"),F35="No")</f>
      </c>
      <c r="AD35" s="54">
        <f>AND(C35="X",E35="X",F35="No")</f>
      </c>
      <c r="AE35" s="25">
        <f>AND(OR(C35="X",E35="X"),F35="No")</f>
      </c>
      <c r="AF35" s="54">
        <f>AND(D35="X",E35="X",F35="No")</f>
      </c>
      <c r="AG35" s="25">
        <f>AND(OR(D35="X",E35="X"),F35="No")</f>
      </c>
      <c r="AH35" s="55"/>
    </row>
    <row x14ac:dyDescent="0.25" r="36" customHeight="1" ht="18">
      <c r="A36" s="13" t="s">
        <v>881</v>
      </c>
      <c r="B36" s="13"/>
      <c r="C36" s="13"/>
      <c r="D36" s="56" t="s">
        <v>1581</v>
      </c>
      <c r="E36" s="13"/>
      <c r="F36" s="57" t="s">
        <v>10</v>
      </c>
      <c r="G36" s="13"/>
      <c r="H36" s="54">
        <f>AND(B36="X",C36="X")</f>
      </c>
      <c r="I36" s="25">
        <f>OR(B36="X",C36="X")</f>
      </c>
      <c r="J36" s="54">
        <f>AND(B36="X",D36="X")</f>
      </c>
      <c r="K36" s="25">
        <f>OR(B36="X",D36="X")</f>
      </c>
      <c r="L36" s="54">
        <f>AND(B36="X",E36="X")</f>
      </c>
      <c r="M36" s="25">
        <f>OR(B36="X",E36="X")</f>
      </c>
      <c r="N36" s="54">
        <f>AND(C36="X",D36="X")</f>
      </c>
      <c r="O36" s="25">
        <f>OR(C36="X",D36="X")</f>
      </c>
      <c r="P36" s="54">
        <f>AND(C36="X",E36="X")</f>
      </c>
      <c r="Q36" s="25">
        <f>OR(C36="X",E36="X")</f>
      </c>
      <c r="R36" s="54">
        <f>AND(D36="X",E36="X")</f>
      </c>
      <c r="S36" s="25">
        <f>OR(D36="X",E36="X")</f>
      </c>
      <c r="T36" s="55"/>
      <c r="U36" s="13"/>
      <c r="V36" s="54">
        <f>AND(B36="X",C36="X",F36="No")</f>
      </c>
      <c r="W36" s="25">
        <f>AND(OR(B36="X",C36="X"),F36="No")</f>
      </c>
      <c r="X36" s="54">
        <f>AND(B36="X",D36="X",F36="No")</f>
      </c>
      <c r="Y36" s="25">
        <f>AND(OR(B36="X",D36="X"),F36="No")</f>
      </c>
      <c r="Z36" s="54">
        <f>AND(B36="X",E36="X",F36="No")</f>
      </c>
      <c r="AA36" s="25">
        <f>AND(OR(B36="X",E36="X"),F36="No")</f>
      </c>
      <c r="AB36" s="54">
        <f>AND(C36="X",D36="X",F36="No")</f>
      </c>
      <c r="AC36" s="25">
        <f>AND(OR(C36="X",D36="X"),F36="No")</f>
      </c>
      <c r="AD36" s="54">
        <f>AND(C36="X",E36="X",F36="No")</f>
      </c>
      <c r="AE36" s="25">
        <f>AND(OR(C36="X",E36="X"),F36="No")</f>
      </c>
      <c r="AF36" s="54">
        <f>AND(D36="X",E36="X",F36="No")</f>
      </c>
      <c r="AG36" s="25">
        <f>AND(OR(D36="X",E36="X"),F36="No")</f>
      </c>
      <c r="AH36" s="55"/>
    </row>
    <row x14ac:dyDescent="0.25" r="37" customHeight="1" ht="18">
      <c r="A37" s="13" t="s">
        <v>883</v>
      </c>
      <c r="B37" s="13"/>
      <c r="C37" s="13"/>
      <c r="D37" s="56" t="s">
        <v>1581</v>
      </c>
      <c r="E37" s="13"/>
      <c r="F37" s="57" t="s">
        <v>10</v>
      </c>
      <c r="G37" s="13"/>
      <c r="H37" s="54">
        <f>AND(B37="X",C37="X")</f>
      </c>
      <c r="I37" s="25">
        <f>OR(B37="X",C37="X")</f>
      </c>
      <c r="J37" s="54">
        <f>AND(B37="X",D37="X")</f>
      </c>
      <c r="K37" s="25">
        <f>OR(B37="X",D37="X")</f>
      </c>
      <c r="L37" s="54">
        <f>AND(B37="X",E37="X")</f>
      </c>
      <c r="M37" s="25">
        <f>OR(B37="X",E37="X")</f>
      </c>
      <c r="N37" s="54">
        <f>AND(C37="X",D37="X")</f>
      </c>
      <c r="O37" s="25">
        <f>OR(C37="X",D37="X")</f>
      </c>
      <c r="P37" s="54">
        <f>AND(C37="X",E37="X")</f>
      </c>
      <c r="Q37" s="25">
        <f>OR(C37="X",E37="X")</f>
      </c>
      <c r="R37" s="54">
        <f>AND(D37="X",E37="X")</f>
      </c>
      <c r="S37" s="25">
        <f>OR(D37="X",E37="X")</f>
      </c>
      <c r="T37" s="55"/>
      <c r="U37" s="13"/>
      <c r="V37" s="54">
        <f>AND(B37="X",C37="X",F37="No")</f>
      </c>
      <c r="W37" s="25">
        <f>AND(OR(B37="X",C37="X"),F37="No")</f>
      </c>
      <c r="X37" s="54">
        <f>AND(B37="X",D37="X",F37="No")</f>
      </c>
      <c r="Y37" s="25">
        <f>AND(OR(B37="X",D37="X"),F37="No")</f>
      </c>
      <c r="Z37" s="54">
        <f>AND(B37="X",E37="X",F37="No")</f>
      </c>
      <c r="AA37" s="25">
        <f>AND(OR(B37="X",E37="X"),F37="No")</f>
      </c>
      <c r="AB37" s="54">
        <f>AND(C37="X",D37="X",F37="No")</f>
      </c>
      <c r="AC37" s="25">
        <f>AND(OR(C37="X",D37="X"),F37="No")</f>
      </c>
      <c r="AD37" s="54">
        <f>AND(C37="X",E37="X",F37="No")</f>
      </c>
      <c r="AE37" s="25">
        <f>AND(OR(C37="X",E37="X"),F37="No")</f>
      </c>
      <c r="AF37" s="54">
        <f>AND(D37="X",E37="X",F37="No")</f>
      </c>
      <c r="AG37" s="25">
        <f>AND(OR(D37="X",E37="X"),F37="No")</f>
      </c>
      <c r="AH37" s="55"/>
    </row>
    <row x14ac:dyDescent="0.25" r="38" customHeight="1" ht="18">
      <c r="A38" s="13" t="s">
        <v>52</v>
      </c>
      <c r="B38" s="56" t="s">
        <v>1581</v>
      </c>
      <c r="C38" s="56" t="s">
        <v>1581</v>
      </c>
      <c r="D38" s="56" t="s">
        <v>1581</v>
      </c>
      <c r="E38" s="56" t="s">
        <v>1581</v>
      </c>
      <c r="F38" s="57" t="s">
        <v>28</v>
      </c>
      <c r="G38" s="13"/>
      <c r="H38" s="54">
        <f>AND(B38="X",C38="X")</f>
      </c>
      <c r="I38" s="25">
        <f>OR(B38="X",C38="X")</f>
      </c>
      <c r="J38" s="54">
        <f>AND(B38="X",D38="X")</f>
      </c>
      <c r="K38" s="25">
        <f>OR(B38="X",D38="X")</f>
      </c>
      <c r="L38" s="54">
        <f>AND(B38="X",E38="X")</f>
      </c>
      <c r="M38" s="25">
        <f>OR(B38="X",E38="X")</f>
      </c>
      <c r="N38" s="54">
        <f>AND(C38="X",D38="X")</f>
      </c>
      <c r="O38" s="25">
        <f>OR(C38="X",D38="X")</f>
      </c>
      <c r="P38" s="54">
        <f>AND(C38="X",E38="X")</f>
      </c>
      <c r="Q38" s="25">
        <f>OR(C38="X",E38="X")</f>
      </c>
      <c r="R38" s="54">
        <f>AND(D38="X",E38="X")</f>
      </c>
      <c r="S38" s="25">
        <f>OR(D38="X",E38="X")</f>
      </c>
      <c r="T38" s="55"/>
      <c r="U38" s="13"/>
      <c r="V38" s="54">
        <f>AND(B38="X",C38="X",F38="No")</f>
      </c>
      <c r="W38" s="25">
        <f>AND(OR(B38="X",C38="X"),F38="No")</f>
      </c>
      <c r="X38" s="54">
        <f>AND(B38="X",D38="X",F38="No")</f>
      </c>
      <c r="Y38" s="25">
        <f>AND(OR(B38="X",D38="X"),F38="No")</f>
      </c>
      <c r="Z38" s="54">
        <f>AND(B38="X",E38="X",F38="No")</f>
      </c>
      <c r="AA38" s="25">
        <f>AND(OR(B38="X",E38="X"),F38="No")</f>
      </c>
      <c r="AB38" s="54">
        <f>AND(C38="X",D38="X",F38="No")</f>
      </c>
      <c r="AC38" s="25">
        <f>AND(OR(C38="X",D38="X"),F38="No")</f>
      </c>
      <c r="AD38" s="54">
        <f>AND(C38="X",E38="X",F38="No")</f>
      </c>
      <c r="AE38" s="25">
        <f>AND(OR(C38="X",E38="X"),F38="No")</f>
      </c>
      <c r="AF38" s="54">
        <f>AND(D38="X",E38="X",F38="No")</f>
      </c>
      <c r="AG38" s="25">
        <f>AND(OR(D38="X",E38="X"),F38="No")</f>
      </c>
      <c r="AH38" s="55"/>
    </row>
    <row x14ac:dyDescent="0.25" r="39" customHeight="1" ht="18">
      <c r="A39" s="38" t="s">
        <v>1427</v>
      </c>
      <c r="B39" s="13"/>
      <c r="C39" s="13"/>
      <c r="D39" s="13"/>
      <c r="E39" s="56" t="s">
        <v>1581</v>
      </c>
      <c r="F39" s="57" t="s">
        <v>28</v>
      </c>
      <c r="G39" s="13"/>
      <c r="H39" s="54">
        <f>AND(B39="X",C39="X")</f>
      </c>
      <c r="I39" s="25">
        <f>OR(B39="X",C39="X")</f>
      </c>
      <c r="J39" s="54">
        <f>AND(B39="X",D39="X")</f>
      </c>
      <c r="K39" s="25">
        <f>OR(B39="X",D39="X")</f>
      </c>
      <c r="L39" s="54">
        <f>AND(B39="X",E39="X")</f>
      </c>
      <c r="M39" s="25">
        <f>OR(B39="X",E39="X")</f>
      </c>
      <c r="N39" s="54">
        <f>AND(C39="X",D39="X")</f>
      </c>
      <c r="O39" s="25">
        <f>OR(C39="X",D39="X")</f>
      </c>
      <c r="P39" s="54">
        <f>AND(C39="X",E39="X")</f>
      </c>
      <c r="Q39" s="25">
        <f>OR(C39="X",E39="X")</f>
      </c>
      <c r="R39" s="54">
        <f>AND(D39="X",E39="X")</f>
      </c>
      <c r="S39" s="25">
        <f>OR(D39="X",E39="X")</f>
      </c>
      <c r="T39" s="55"/>
      <c r="U39" s="13"/>
      <c r="V39" s="54">
        <f>AND(B39="X",C39="X",F39="No")</f>
      </c>
      <c r="W39" s="25">
        <f>AND(OR(B39="X",C39="X"),F39="No")</f>
      </c>
      <c r="X39" s="54">
        <f>AND(B39="X",D39="X",F39="No")</f>
      </c>
      <c r="Y39" s="25">
        <f>AND(OR(B39="X",D39="X"),F39="No")</f>
      </c>
      <c r="Z39" s="54">
        <f>AND(B39="X",E39="X",F39="No")</f>
      </c>
      <c r="AA39" s="25">
        <f>AND(OR(B39="X",E39="X"),F39="No")</f>
      </c>
      <c r="AB39" s="54">
        <f>AND(C39="X",D39="X",F39="No")</f>
      </c>
      <c r="AC39" s="25">
        <f>AND(OR(C39="X",D39="X"),F39="No")</f>
      </c>
      <c r="AD39" s="54">
        <f>AND(C39="X",E39="X",F39="No")</f>
      </c>
      <c r="AE39" s="25">
        <f>AND(OR(C39="X",E39="X"),F39="No")</f>
      </c>
      <c r="AF39" s="54">
        <f>AND(D39="X",E39="X",F39="No")</f>
      </c>
      <c r="AG39" s="25">
        <f>AND(OR(D39="X",E39="X"),F39="No")</f>
      </c>
      <c r="AH39" s="55"/>
    </row>
    <row x14ac:dyDescent="0.25" r="40" customHeight="1" ht="18">
      <c r="A40" s="13" t="s">
        <v>56</v>
      </c>
      <c r="B40" s="56" t="s">
        <v>1581</v>
      </c>
      <c r="C40" s="56" t="s">
        <v>1581</v>
      </c>
      <c r="D40" s="56" t="s">
        <v>1581</v>
      </c>
      <c r="E40" s="56" t="s">
        <v>1581</v>
      </c>
      <c r="F40" s="57" t="s">
        <v>28</v>
      </c>
      <c r="G40" s="13"/>
      <c r="H40" s="54">
        <f>AND(B40="X",C40="X")</f>
      </c>
      <c r="I40" s="25">
        <f>OR(B40="X",C40="X")</f>
      </c>
      <c r="J40" s="54">
        <f>AND(B40="X",D40="X")</f>
      </c>
      <c r="K40" s="25">
        <f>OR(B40="X",D40="X")</f>
      </c>
      <c r="L40" s="54">
        <f>AND(B40="X",E40="X")</f>
      </c>
      <c r="M40" s="25">
        <f>OR(B40="X",E40="X")</f>
      </c>
      <c r="N40" s="54">
        <f>AND(C40="X",D40="X")</f>
      </c>
      <c r="O40" s="25">
        <f>OR(C40="X",D40="X")</f>
      </c>
      <c r="P40" s="54">
        <f>AND(C40="X",E40="X")</f>
      </c>
      <c r="Q40" s="25">
        <f>OR(C40="X",E40="X")</f>
      </c>
      <c r="R40" s="54">
        <f>AND(D40="X",E40="X")</f>
      </c>
      <c r="S40" s="25">
        <f>OR(D40="X",E40="X")</f>
      </c>
      <c r="T40" s="55"/>
      <c r="U40" s="13"/>
      <c r="V40" s="54">
        <f>AND(B40="X",C40="X",F40="No")</f>
      </c>
      <c r="W40" s="25">
        <f>AND(OR(B40="X",C40="X"),F40="No")</f>
      </c>
      <c r="X40" s="54">
        <f>AND(B40="X",D40="X",F40="No")</f>
      </c>
      <c r="Y40" s="25">
        <f>AND(OR(B40="X",D40="X"),F40="No")</f>
      </c>
      <c r="Z40" s="54">
        <f>AND(B40="X",E40="X",F40="No")</f>
      </c>
      <c r="AA40" s="25">
        <f>AND(OR(B40="X",E40="X"),F40="No")</f>
      </c>
      <c r="AB40" s="54">
        <f>AND(C40="X",D40="X",F40="No")</f>
      </c>
      <c r="AC40" s="25">
        <f>AND(OR(C40="X",D40="X"),F40="No")</f>
      </c>
      <c r="AD40" s="54">
        <f>AND(C40="X",E40="X",F40="No")</f>
      </c>
      <c r="AE40" s="25">
        <f>AND(OR(C40="X",E40="X"),F40="No")</f>
      </c>
      <c r="AF40" s="54">
        <f>AND(D40="X",E40="X",F40="No")</f>
      </c>
      <c r="AG40" s="25">
        <f>AND(OR(D40="X",E40="X"),F40="No")</f>
      </c>
      <c r="AH40" s="55"/>
    </row>
    <row x14ac:dyDescent="0.25" r="41" customHeight="1" ht="18">
      <c r="A41" s="13" t="s">
        <v>416</v>
      </c>
      <c r="B41" s="56" t="s">
        <v>1581</v>
      </c>
      <c r="C41" s="56" t="s">
        <v>1581</v>
      </c>
      <c r="D41" s="13"/>
      <c r="E41" s="56" t="s">
        <v>1581</v>
      </c>
      <c r="F41" s="57" t="s">
        <v>28</v>
      </c>
      <c r="G41" s="13"/>
      <c r="H41" s="54">
        <f>AND(B41="X",C41="X")</f>
      </c>
      <c r="I41" s="25">
        <f>OR(B41="X",C41="X")</f>
      </c>
      <c r="J41" s="54">
        <f>AND(B41="X",D41="X")</f>
      </c>
      <c r="K41" s="25">
        <f>OR(B41="X",D41="X")</f>
      </c>
      <c r="L41" s="54">
        <f>AND(B41="X",E41="X")</f>
      </c>
      <c r="M41" s="25">
        <f>OR(B41="X",E41="X")</f>
      </c>
      <c r="N41" s="54">
        <f>AND(C41="X",D41="X")</f>
      </c>
      <c r="O41" s="25">
        <f>OR(C41="X",D41="X")</f>
      </c>
      <c r="P41" s="54">
        <f>AND(C41="X",E41="X")</f>
      </c>
      <c r="Q41" s="25">
        <f>OR(C41="X",E41="X")</f>
      </c>
      <c r="R41" s="54">
        <f>AND(D41="X",E41="X")</f>
      </c>
      <c r="S41" s="25">
        <f>OR(D41="X",E41="X")</f>
      </c>
      <c r="T41" s="55"/>
      <c r="U41" s="13"/>
      <c r="V41" s="54">
        <f>AND(B41="X",C41="X",F41="No")</f>
      </c>
      <c r="W41" s="25">
        <f>AND(OR(B41="X",C41="X"),F41="No")</f>
      </c>
      <c r="X41" s="54">
        <f>AND(B41="X",D41="X",F41="No")</f>
      </c>
      <c r="Y41" s="25">
        <f>AND(OR(B41="X",D41="X"),F41="No")</f>
      </c>
      <c r="Z41" s="54">
        <f>AND(B41="X",E41="X",F41="No")</f>
      </c>
      <c r="AA41" s="25">
        <f>AND(OR(B41="X",E41="X"),F41="No")</f>
      </c>
      <c r="AB41" s="54">
        <f>AND(C41="X",D41="X",F41="No")</f>
      </c>
      <c r="AC41" s="25">
        <f>AND(OR(C41="X",D41="X"),F41="No")</f>
      </c>
      <c r="AD41" s="54">
        <f>AND(C41="X",E41="X",F41="No")</f>
      </c>
      <c r="AE41" s="25">
        <f>AND(OR(C41="X",E41="X"),F41="No")</f>
      </c>
      <c r="AF41" s="54">
        <f>AND(D41="X",E41="X",F41="No")</f>
      </c>
      <c r="AG41" s="25">
        <f>AND(OR(D41="X",E41="X"),F41="No")</f>
      </c>
      <c r="AH41" s="55"/>
    </row>
    <row x14ac:dyDescent="0.25" r="42" customHeight="1" ht="18">
      <c r="A42" s="13" t="s">
        <v>333</v>
      </c>
      <c r="B42" s="56" t="s">
        <v>1581</v>
      </c>
      <c r="C42" s="56" t="s">
        <v>1581</v>
      </c>
      <c r="D42" s="56" t="s">
        <v>1581</v>
      </c>
      <c r="E42" s="56" t="s">
        <v>1581</v>
      </c>
      <c r="F42" s="57" t="s">
        <v>28</v>
      </c>
      <c r="G42" s="13"/>
      <c r="H42" s="54">
        <f>AND(B42="X",C42="X")</f>
      </c>
      <c r="I42" s="25">
        <f>OR(B42="X",C42="X")</f>
      </c>
      <c r="J42" s="54">
        <f>AND(B42="X",D42="X")</f>
      </c>
      <c r="K42" s="25">
        <f>OR(B42="X",D42="X")</f>
      </c>
      <c r="L42" s="54">
        <f>AND(B42="X",E42="X")</f>
      </c>
      <c r="M42" s="25">
        <f>OR(B42="X",E42="X")</f>
      </c>
      <c r="N42" s="54">
        <f>AND(C42="X",D42="X")</f>
      </c>
      <c r="O42" s="25">
        <f>OR(C42="X",D42="X")</f>
      </c>
      <c r="P42" s="54">
        <f>AND(C42="X",E42="X")</f>
      </c>
      <c r="Q42" s="25">
        <f>OR(C42="X",E42="X")</f>
      </c>
      <c r="R42" s="54">
        <f>AND(D42="X",E42="X")</f>
      </c>
      <c r="S42" s="25">
        <f>OR(D42="X",E42="X")</f>
      </c>
      <c r="T42" s="55"/>
      <c r="U42" s="13"/>
      <c r="V42" s="54">
        <f>AND(B42="X",C42="X",F42="No")</f>
      </c>
      <c r="W42" s="25">
        <f>AND(OR(B42="X",C42="X"),F42="No")</f>
      </c>
      <c r="X42" s="54">
        <f>AND(B42="X",D42="X",F42="No")</f>
      </c>
      <c r="Y42" s="25">
        <f>AND(OR(B42="X",D42="X"),F42="No")</f>
      </c>
      <c r="Z42" s="54">
        <f>AND(B42="X",E42="X",F42="No")</f>
      </c>
      <c r="AA42" s="25">
        <f>AND(OR(B42="X",E42="X"),F42="No")</f>
      </c>
      <c r="AB42" s="54">
        <f>AND(C42="X",D42="X",F42="No")</f>
      </c>
      <c r="AC42" s="25">
        <f>AND(OR(C42="X",D42="X"),F42="No")</f>
      </c>
      <c r="AD42" s="54">
        <f>AND(C42="X",E42="X",F42="No")</f>
      </c>
      <c r="AE42" s="25">
        <f>AND(OR(C42="X",E42="X"),F42="No")</f>
      </c>
      <c r="AF42" s="54">
        <f>AND(D42="X",E42="X",F42="No")</f>
      </c>
      <c r="AG42" s="25">
        <f>AND(OR(D42="X",E42="X"),F42="No")</f>
      </c>
      <c r="AH42" s="55"/>
    </row>
    <row x14ac:dyDescent="0.25" r="43" customHeight="1" ht="18">
      <c r="A43" s="38" t="s">
        <v>1432</v>
      </c>
      <c r="B43" s="13"/>
      <c r="C43" s="13"/>
      <c r="D43" s="13"/>
      <c r="E43" s="56" t="s">
        <v>1581</v>
      </c>
      <c r="F43" s="57" t="s">
        <v>28</v>
      </c>
      <c r="G43" s="13"/>
      <c r="H43" s="54">
        <f>AND(B43="X",C43="X")</f>
      </c>
      <c r="I43" s="25">
        <f>OR(B43="X",C43="X")</f>
      </c>
      <c r="J43" s="54">
        <f>AND(B43="X",D43="X")</f>
      </c>
      <c r="K43" s="25">
        <f>OR(B43="X",D43="X")</f>
      </c>
      <c r="L43" s="54">
        <f>AND(B43="X",E43="X")</f>
      </c>
      <c r="M43" s="25">
        <f>OR(B43="X",E43="X")</f>
      </c>
      <c r="N43" s="54">
        <f>AND(C43="X",D43="X")</f>
      </c>
      <c r="O43" s="25">
        <f>OR(C43="X",D43="X")</f>
      </c>
      <c r="P43" s="54">
        <f>AND(C43="X",E43="X")</f>
      </c>
      <c r="Q43" s="25">
        <f>OR(C43="X",E43="X")</f>
      </c>
      <c r="R43" s="54">
        <f>AND(D43="X",E43="X")</f>
      </c>
      <c r="S43" s="25">
        <f>OR(D43="X",E43="X")</f>
      </c>
      <c r="T43" s="55"/>
      <c r="U43" s="13"/>
      <c r="V43" s="54">
        <f>AND(B43="X",C43="X",F43="No")</f>
      </c>
      <c r="W43" s="25">
        <f>AND(OR(B43="X",C43="X"),F43="No")</f>
      </c>
      <c r="X43" s="54">
        <f>AND(B43="X",D43="X",F43="No")</f>
      </c>
      <c r="Y43" s="25">
        <f>AND(OR(B43="X",D43="X"),F43="No")</f>
      </c>
      <c r="Z43" s="54">
        <f>AND(B43="X",E43="X",F43="No")</f>
      </c>
      <c r="AA43" s="25">
        <f>AND(OR(B43="X",E43="X"),F43="No")</f>
      </c>
      <c r="AB43" s="54">
        <f>AND(C43="X",D43="X",F43="No")</f>
      </c>
      <c r="AC43" s="25">
        <f>AND(OR(C43="X",D43="X"),F43="No")</f>
      </c>
      <c r="AD43" s="54">
        <f>AND(C43="X",E43="X",F43="No")</f>
      </c>
      <c r="AE43" s="25">
        <f>AND(OR(C43="X",E43="X"),F43="No")</f>
      </c>
      <c r="AF43" s="54">
        <f>AND(D43="X",E43="X",F43="No")</f>
      </c>
      <c r="AG43" s="25">
        <f>AND(OR(D43="X",E43="X"),F43="No")</f>
      </c>
      <c r="AH43" s="55"/>
    </row>
    <row x14ac:dyDescent="0.25" r="44" customHeight="1" ht="18">
      <c r="A44" s="38" t="s">
        <v>1433</v>
      </c>
      <c r="B44" s="13"/>
      <c r="C44" s="13"/>
      <c r="D44" s="56" t="s">
        <v>1581</v>
      </c>
      <c r="E44" s="13"/>
      <c r="F44" s="57" t="s">
        <v>28</v>
      </c>
      <c r="G44" s="13"/>
      <c r="H44" s="54">
        <f>AND(B44="X",C44="X")</f>
      </c>
      <c r="I44" s="25">
        <f>OR(B44="X",C44="X")</f>
      </c>
      <c r="J44" s="54">
        <f>AND(B44="X",D44="X")</f>
      </c>
      <c r="K44" s="25">
        <f>OR(B44="X",D44="X")</f>
      </c>
      <c r="L44" s="54">
        <f>AND(B44="X",E44="X")</f>
      </c>
      <c r="M44" s="25">
        <f>OR(B44="X",E44="X")</f>
      </c>
      <c r="N44" s="54">
        <f>AND(C44="X",D44="X")</f>
      </c>
      <c r="O44" s="25">
        <f>OR(C44="X",D44="X")</f>
      </c>
      <c r="P44" s="54">
        <f>AND(C44="X",E44="X")</f>
      </c>
      <c r="Q44" s="25">
        <f>OR(C44="X",E44="X")</f>
      </c>
      <c r="R44" s="54">
        <f>AND(D44="X",E44="X")</f>
      </c>
      <c r="S44" s="25">
        <f>OR(D44="X",E44="X")</f>
      </c>
      <c r="T44" s="55"/>
      <c r="U44" s="13"/>
      <c r="V44" s="54">
        <f>AND(B44="X",C44="X",F44="No")</f>
      </c>
      <c r="W44" s="25">
        <f>AND(OR(B44="X",C44="X"),F44="No")</f>
      </c>
      <c r="X44" s="54">
        <f>AND(B44="X",D44="X",F44="No")</f>
      </c>
      <c r="Y44" s="25">
        <f>AND(OR(B44="X",D44="X"),F44="No")</f>
      </c>
      <c r="Z44" s="54">
        <f>AND(B44="X",E44="X",F44="No")</f>
      </c>
      <c r="AA44" s="25">
        <f>AND(OR(B44="X",E44="X"),F44="No")</f>
      </c>
      <c r="AB44" s="54">
        <f>AND(C44="X",D44="X",F44="No")</f>
      </c>
      <c r="AC44" s="25">
        <f>AND(OR(C44="X",D44="X"),F44="No")</f>
      </c>
      <c r="AD44" s="54">
        <f>AND(C44="X",E44="X",F44="No")</f>
      </c>
      <c r="AE44" s="25">
        <f>AND(OR(C44="X",E44="X"),F44="No")</f>
      </c>
      <c r="AF44" s="54">
        <f>AND(D44="X",E44="X",F44="No")</f>
      </c>
      <c r="AG44" s="25">
        <f>AND(OR(D44="X",E44="X"),F44="No")</f>
      </c>
      <c r="AH44" s="55"/>
    </row>
    <row x14ac:dyDescent="0.25" r="45" customHeight="1" ht="18">
      <c r="A45" s="38" t="s">
        <v>1436</v>
      </c>
      <c r="B45" s="56" t="s">
        <v>1581</v>
      </c>
      <c r="C45" s="13"/>
      <c r="D45" s="13"/>
      <c r="E45" s="13"/>
      <c r="F45" s="57" t="s">
        <v>28</v>
      </c>
      <c r="G45" s="13"/>
      <c r="H45" s="54">
        <f>AND(B45="X",C45="X")</f>
      </c>
      <c r="I45" s="25">
        <f>OR(B45="X",C45="X")</f>
      </c>
      <c r="J45" s="54">
        <f>AND(B45="X",D45="X")</f>
      </c>
      <c r="K45" s="25">
        <f>OR(B45="X",D45="X")</f>
      </c>
      <c r="L45" s="54">
        <f>AND(B45="X",E45="X")</f>
      </c>
      <c r="M45" s="25">
        <f>OR(B45="X",E45="X")</f>
      </c>
      <c r="N45" s="54">
        <f>AND(C45="X",D45="X")</f>
      </c>
      <c r="O45" s="25">
        <f>OR(C45="X",D45="X")</f>
      </c>
      <c r="P45" s="54">
        <f>AND(C45="X",E45="X")</f>
      </c>
      <c r="Q45" s="25">
        <f>OR(C45="X",E45="X")</f>
      </c>
      <c r="R45" s="54">
        <f>AND(D45="X",E45="X")</f>
      </c>
      <c r="S45" s="25">
        <f>OR(D45="X",E45="X")</f>
      </c>
      <c r="T45" s="55"/>
      <c r="U45" s="13"/>
      <c r="V45" s="54">
        <f>AND(B45="X",C45="X",F45="No")</f>
      </c>
      <c r="W45" s="25">
        <f>AND(OR(B45="X",C45="X"),F45="No")</f>
      </c>
      <c r="X45" s="54">
        <f>AND(B45="X",D45="X",F45="No")</f>
      </c>
      <c r="Y45" s="25">
        <f>AND(OR(B45="X",D45="X"),F45="No")</f>
      </c>
      <c r="Z45" s="54">
        <f>AND(B45="X",E45="X",F45="No")</f>
      </c>
      <c r="AA45" s="25">
        <f>AND(OR(B45="X",E45="X"),F45="No")</f>
      </c>
      <c r="AB45" s="54">
        <f>AND(C45="X",D45="X",F45="No")</f>
      </c>
      <c r="AC45" s="25">
        <f>AND(OR(C45="X",D45="X"),F45="No")</f>
      </c>
      <c r="AD45" s="54">
        <f>AND(C45="X",E45="X",F45="No")</f>
      </c>
      <c r="AE45" s="25">
        <f>AND(OR(C45="X",E45="X"),F45="No")</f>
      </c>
      <c r="AF45" s="54">
        <f>AND(D45="X",E45="X",F45="No")</f>
      </c>
      <c r="AG45" s="25">
        <f>AND(OR(D45="X",E45="X"),F45="No")</f>
      </c>
      <c r="AH45" s="55"/>
    </row>
    <row x14ac:dyDescent="0.25" r="46" customHeight="1" ht="18">
      <c r="A46" s="38" t="s">
        <v>1437</v>
      </c>
      <c r="B46" s="13"/>
      <c r="C46" s="13"/>
      <c r="D46" s="56" t="s">
        <v>1581</v>
      </c>
      <c r="E46" s="13"/>
      <c r="F46" s="57" t="s">
        <v>28</v>
      </c>
      <c r="G46" s="13"/>
      <c r="H46" s="54">
        <f>AND(B46="X",C46="X")</f>
      </c>
      <c r="I46" s="25">
        <f>OR(B46="X",C46="X")</f>
      </c>
      <c r="J46" s="54">
        <f>AND(B46="X",D46="X")</f>
      </c>
      <c r="K46" s="25">
        <f>OR(B46="X",D46="X")</f>
      </c>
      <c r="L46" s="54">
        <f>AND(B46="X",E46="X")</f>
      </c>
      <c r="M46" s="25">
        <f>OR(B46="X",E46="X")</f>
      </c>
      <c r="N46" s="54">
        <f>AND(C46="X",D46="X")</f>
      </c>
      <c r="O46" s="25">
        <f>OR(C46="X",D46="X")</f>
      </c>
      <c r="P46" s="54">
        <f>AND(C46="X",E46="X")</f>
      </c>
      <c r="Q46" s="25">
        <f>OR(C46="X",E46="X")</f>
      </c>
      <c r="R46" s="54">
        <f>AND(D46="X",E46="X")</f>
      </c>
      <c r="S46" s="25">
        <f>OR(D46="X",E46="X")</f>
      </c>
      <c r="T46" s="55"/>
      <c r="U46" s="13"/>
      <c r="V46" s="54">
        <f>AND(B46="X",C46="X",F46="No")</f>
      </c>
      <c r="W46" s="25">
        <f>AND(OR(B46="X",C46="X"),F46="No")</f>
      </c>
      <c r="X46" s="54">
        <f>AND(B46="X",D46="X",F46="No")</f>
      </c>
      <c r="Y46" s="25">
        <f>AND(OR(B46="X",D46="X"),F46="No")</f>
      </c>
      <c r="Z46" s="54">
        <f>AND(B46="X",E46="X",F46="No")</f>
      </c>
      <c r="AA46" s="25">
        <f>AND(OR(B46="X",E46="X"),F46="No")</f>
      </c>
      <c r="AB46" s="54">
        <f>AND(C46="X",D46="X",F46="No")</f>
      </c>
      <c r="AC46" s="25">
        <f>AND(OR(C46="X",D46="X"),F46="No")</f>
      </c>
      <c r="AD46" s="54">
        <f>AND(C46="X",E46="X",F46="No")</f>
      </c>
      <c r="AE46" s="25">
        <f>AND(OR(C46="X",E46="X"),F46="No")</f>
      </c>
      <c r="AF46" s="54">
        <f>AND(D46="X",E46="X",F46="No")</f>
      </c>
      <c r="AG46" s="25">
        <f>AND(OR(D46="X",E46="X"),F46="No")</f>
      </c>
      <c r="AH46" s="55"/>
    </row>
    <row x14ac:dyDescent="0.25" r="47" customHeight="1" ht="18">
      <c r="A47" s="13" t="s">
        <v>66</v>
      </c>
      <c r="B47" s="56" t="s">
        <v>1581</v>
      </c>
      <c r="C47" s="56" t="s">
        <v>1581</v>
      </c>
      <c r="D47" s="56" t="s">
        <v>1581</v>
      </c>
      <c r="E47" s="56" t="s">
        <v>1581</v>
      </c>
      <c r="F47" s="57" t="s">
        <v>28</v>
      </c>
      <c r="G47" s="13"/>
      <c r="H47" s="54">
        <f>AND(B47="X",C47="X")</f>
      </c>
      <c r="I47" s="25">
        <f>OR(B47="X",C47="X")</f>
      </c>
      <c r="J47" s="54">
        <f>AND(B47="X",D47="X")</f>
      </c>
      <c r="K47" s="25">
        <f>OR(B47="X",D47="X")</f>
      </c>
      <c r="L47" s="54">
        <f>AND(B47="X",E47="X")</f>
      </c>
      <c r="M47" s="25">
        <f>OR(B47="X",E47="X")</f>
      </c>
      <c r="N47" s="54">
        <f>AND(C47="X",D47="X")</f>
      </c>
      <c r="O47" s="25">
        <f>OR(C47="X",D47="X")</f>
      </c>
      <c r="P47" s="54">
        <f>AND(C47="X",E47="X")</f>
      </c>
      <c r="Q47" s="25">
        <f>OR(C47="X",E47="X")</f>
      </c>
      <c r="R47" s="54">
        <f>AND(D47="X",E47="X")</f>
      </c>
      <c r="S47" s="25">
        <f>OR(D47="X",E47="X")</f>
      </c>
      <c r="T47" s="55"/>
      <c r="U47" s="13"/>
      <c r="V47" s="54">
        <f>AND(B47="X",C47="X",F47="No")</f>
      </c>
      <c r="W47" s="25">
        <f>AND(OR(B47="X",C47="X"),F47="No")</f>
      </c>
      <c r="X47" s="54">
        <f>AND(B47="X",D47="X",F47="No")</f>
      </c>
      <c r="Y47" s="25">
        <f>AND(OR(B47="X",D47="X"),F47="No")</f>
      </c>
      <c r="Z47" s="54">
        <f>AND(B47="X",E47="X",F47="No")</f>
      </c>
      <c r="AA47" s="25">
        <f>AND(OR(B47="X",E47="X"),F47="No")</f>
      </c>
      <c r="AB47" s="54">
        <f>AND(C47="X",D47="X",F47="No")</f>
      </c>
      <c r="AC47" s="25">
        <f>AND(OR(C47="X",D47="X"),F47="No")</f>
      </c>
      <c r="AD47" s="54">
        <f>AND(C47="X",E47="X",F47="No")</f>
      </c>
      <c r="AE47" s="25">
        <f>AND(OR(C47="X",E47="X"),F47="No")</f>
      </c>
      <c r="AF47" s="54">
        <f>AND(D47="X",E47="X",F47="No")</f>
      </c>
      <c r="AG47" s="25">
        <f>AND(OR(D47="X",E47="X"),F47="No")</f>
      </c>
      <c r="AH47" s="55"/>
    </row>
    <row x14ac:dyDescent="0.25" r="48" customHeight="1" ht="18">
      <c r="A48" s="38" t="s">
        <v>1440</v>
      </c>
      <c r="B48" s="56" t="s">
        <v>1581</v>
      </c>
      <c r="C48" s="56" t="s">
        <v>1581</v>
      </c>
      <c r="D48" s="56" t="s">
        <v>1581</v>
      </c>
      <c r="E48" s="56" t="s">
        <v>1581</v>
      </c>
      <c r="F48" s="57" t="s">
        <v>28</v>
      </c>
      <c r="G48" s="13"/>
      <c r="H48" s="54">
        <f>AND(B48="X",C48="X")</f>
      </c>
      <c r="I48" s="25">
        <f>OR(B48="X",C48="X")</f>
      </c>
      <c r="J48" s="54">
        <f>AND(B48="X",D48="X")</f>
      </c>
      <c r="K48" s="25">
        <f>OR(B48="X",D48="X")</f>
      </c>
      <c r="L48" s="54">
        <f>AND(B48="X",E48="X")</f>
      </c>
      <c r="M48" s="25">
        <f>OR(B48="X",E48="X")</f>
      </c>
      <c r="N48" s="54">
        <f>AND(C48="X",D48="X")</f>
      </c>
      <c r="O48" s="25">
        <f>OR(C48="X",D48="X")</f>
      </c>
      <c r="P48" s="54">
        <f>AND(C48="X",E48="X")</f>
      </c>
      <c r="Q48" s="25">
        <f>OR(C48="X",E48="X")</f>
      </c>
      <c r="R48" s="54">
        <f>AND(D48="X",E48="X")</f>
      </c>
      <c r="S48" s="25">
        <f>OR(D48="X",E48="X")</f>
      </c>
      <c r="T48" s="55"/>
      <c r="U48" s="13"/>
      <c r="V48" s="54">
        <f>AND(B48="X",C48="X",F48="No")</f>
      </c>
      <c r="W48" s="25">
        <f>AND(OR(B48="X",C48="X"),F48="No")</f>
      </c>
      <c r="X48" s="54">
        <f>AND(B48="X",D48="X",F48="No")</f>
      </c>
      <c r="Y48" s="25">
        <f>AND(OR(B48="X",D48="X"),F48="No")</f>
      </c>
      <c r="Z48" s="54">
        <f>AND(B48="X",E48="X",F48="No")</f>
      </c>
      <c r="AA48" s="25">
        <f>AND(OR(B48="X",E48="X"),F48="No")</f>
      </c>
      <c r="AB48" s="54">
        <f>AND(C48="X",D48="X",F48="No")</f>
      </c>
      <c r="AC48" s="25">
        <f>AND(OR(C48="X",D48="X"),F48="No")</f>
      </c>
      <c r="AD48" s="54">
        <f>AND(C48="X",E48="X",F48="No")</f>
      </c>
      <c r="AE48" s="25">
        <f>AND(OR(C48="X",E48="X"),F48="No")</f>
      </c>
      <c r="AF48" s="54">
        <f>AND(D48="X",E48="X",F48="No")</f>
      </c>
      <c r="AG48" s="25">
        <f>AND(OR(D48="X",E48="X"),F48="No")</f>
      </c>
      <c r="AH48" s="55"/>
    </row>
    <row x14ac:dyDescent="0.25" r="49" customHeight="1" ht="18">
      <c r="A49" s="38" t="s">
        <v>1441</v>
      </c>
      <c r="B49" s="13"/>
      <c r="C49" s="13"/>
      <c r="D49" s="56" t="s">
        <v>1581</v>
      </c>
      <c r="E49" s="13"/>
      <c r="F49" s="57" t="s">
        <v>28</v>
      </c>
      <c r="G49" s="13"/>
      <c r="H49" s="54">
        <f>AND(B49="X",C49="X")</f>
      </c>
      <c r="I49" s="25">
        <f>OR(B49="X",C49="X")</f>
      </c>
      <c r="J49" s="54">
        <f>AND(B49="X",D49="X")</f>
      </c>
      <c r="K49" s="25">
        <f>OR(B49="X",D49="X")</f>
      </c>
      <c r="L49" s="54">
        <f>AND(B49="X",E49="X")</f>
      </c>
      <c r="M49" s="25">
        <f>OR(B49="X",E49="X")</f>
      </c>
      <c r="N49" s="54">
        <f>AND(C49="X",D49="X")</f>
      </c>
      <c r="O49" s="25">
        <f>OR(C49="X",D49="X")</f>
      </c>
      <c r="P49" s="54">
        <f>AND(C49="X",E49="X")</f>
      </c>
      <c r="Q49" s="25">
        <f>OR(C49="X",E49="X")</f>
      </c>
      <c r="R49" s="54">
        <f>AND(D49="X",E49="X")</f>
      </c>
      <c r="S49" s="25">
        <f>OR(D49="X",E49="X")</f>
      </c>
      <c r="T49" s="55"/>
      <c r="U49" s="13"/>
      <c r="V49" s="54">
        <f>AND(B49="X",C49="X",F49="No")</f>
      </c>
      <c r="W49" s="25">
        <f>AND(OR(B49="X",C49="X"),F49="No")</f>
      </c>
      <c r="X49" s="54">
        <f>AND(B49="X",D49="X",F49="No")</f>
      </c>
      <c r="Y49" s="25">
        <f>AND(OR(B49="X",D49="X"),F49="No")</f>
      </c>
      <c r="Z49" s="54">
        <f>AND(B49="X",E49="X",F49="No")</f>
      </c>
      <c r="AA49" s="25">
        <f>AND(OR(B49="X",E49="X"),F49="No")</f>
      </c>
      <c r="AB49" s="54">
        <f>AND(C49="X",D49="X",F49="No")</f>
      </c>
      <c r="AC49" s="25">
        <f>AND(OR(C49="X",D49="X"),F49="No")</f>
      </c>
      <c r="AD49" s="54">
        <f>AND(C49="X",E49="X",F49="No")</f>
      </c>
      <c r="AE49" s="25">
        <f>AND(OR(C49="X",E49="X"),F49="No")</f>
      </c>
      <c r="AF49" s="54">
        <f>AND(D49="X",E49="X",F49="No")</f>
      </c>
      <c r="AG49" s="25">
        <f>AND(OR(D49="X",E49="X"),F49="No")</f>
      </c>
      <c r="AH49" s="55"/>
    </row>
    <row x14ac:dyDescent="0.25" r="50" customHeight="1" ht="18">
      <c r="A50" s="13" t="s">
        <v>975</v>
      </c>
      <c r="B50" s="13"/>
      <c r="C50" s="56" t="s">
        <v>1581</v>
      </c>
      <c r="D50" s="56" t="s">
        <v>1581</v>
      </c>
      <c r="E50" s="56" t="s">
        <v>1581</v>
      </c>
      <c r="F50" s="57" t="s">
        <v>10</v>
      </c>
      <c r="G50" s="13"/>
      <c r="H50" s="54">
        <f>AND(B50="X",C50="X")</f>
      </c>
      <c r="I50" s="25">
        <f>OR(B50="X",C50="X")</f>
      </c>
      <c r="J50" s="54">
        <f>AND(B50="X",D50="X")</f>
      </c>
      <c r="K50" s="25">
        <f>OR(B50="X",D50="X")</f>
      </c>
      <c r="L50" s="54">
        <f>AND(B50="X",E50="X")</f>
      </c>
      <c r="M50" s="25">
        <f>OR(B50="X",E50="X")</f>
      </c>
      <c r="N50" s="54">
        <f>AND(C50="X",D50="X")</f>
      </c>
      <c r="O50" s="25">
        <f>OR(C50="X",D50="X")</f>
      </c>
      <c r="P50" s="54">
        <f>AND(C50="X",E50="X")</f>
      </c>
      <c r="Q50" s="25">
        <f>OR(C50="X",E50="X")</f>
      </c>
      <c r="R50" s="54">
        <f>AND(D50="X",E50="X")</f>
      </c>
      <c r="S50" s="25">
        <f>OR(D50="X",E50="X")</f>
      </c>
      <c r="T50" s="55"/>
      <c r="U50" s="13"/>
      <c r="V50" s="54">
        <f>AND(B50="X",C50="X",F50="No")</f>
      </c>
      <c r="W50" s="25">
        <f>AND(OR(B50="X",C50="X"),F50="No")</f>
      </c>
      <c r="X50" s="54">
        <f>AND(B50="X",D50="X",F50="No")</f>
      </c>
      <c r="Y50" s="25">
        <f>AND(OR(B50="X",D50="X"),F50="No")</f>
      </c>
      <c r="Z50" s="54">
        <f>AND(B50="X",E50="X",F50="No")</f>
      </c>
      <c r="AA50" s="25">
        <f>AND(OR(B50="X",E50="X"),F50="No")</f>
      </c>
      <c r="AB50" s="54">
        <f>AND(C50="X",D50="X",F50="No")</f>
      </c>
      <c r="AC50" s="25">
        <f>AND(OR(C50="X",D50="X"),F50="No")</f>
      </c>
      <c r="AD50" s="54">
        <f>AND(C50="X",E50="X",F50="No")</f>
      </c>
      <c r="AE50" s="25">
        <f>AND(OR(C50="X",E50="X"),F50="No")</f>
      </c>
      <c r="AF50" s="54">
        <f>AND(D50="X",E50="X",F50="No")</f>
      </c>
      <c r="AG50" s="25">
        <f>AND(OR(D50="X",E50="X"),F50="No")</f>
      </c>
      <c r="AH50" s="55"/>
    </row>
    <row x14ac:dyDescent="0.25" r="51" customHeight="1" ht="18">
      <c r="A51" s="13" t="s">
        <v>979</v>
      </c>
      <c r="B51" s="13"/>
      <c r="C51" s="13"/>
      <c r="D51" s="13"/>
      <c r="E51" s="56" t="s">
        <v>1581</v>
      </c>
      <c r="F51" s="57" t="s">
        <v>10</v>
      </c>
      <c r="G51" s="13"/>
      <c r="H51" s="54">
        <f>AND(B51="X",C51="X")</f>
      </c>
      <c r="I51" s="25">
        <f>OR(B51="X",C51="X")</f>
      </c>
      <c r="J51" s="54">
        <f>AND(B51="X",D51="X")</f>
      </c>
      <c r="K51" s="25">
        <f>OR(B51="X",D51="X")</f>
      </c>
      <c r="L51" s="54">
        <f>AND(B51="X",E51="X")</f>
      </c>
      <c r="M51" s="25">
        <f>OR(B51="X",E51="X")</f>
      </c>
      <c r="N51" s="54">
        <f>AND(C51="X",D51="X")</f>
      </c>
      <c r="O51" s="25">
        <f>OR(C51="X",D51="X")</f>
      </c>
      <c r="P51" s="54">
        <f>AND(C51="X",E51="X")</f>
      </c>
      <c r="Q51" s="25">
        <f>OR(C51="X",E51="X")</f>
      </c>
      <c r="R51" s="54">
        <f>AND(D51="X",E51="X")</f>
      </c>
      <c r="S51" s="25">
        <f>OR(D51="X",E51="X")</f>
      </c>
      <c r="T51" s="55"/>
      <c r="U51" s="13"/>
      <c r="V51" s="54">
        <f>AND(B51="X",C51="X",F51="No")</f>
      </c>
      <c r="W51" s="25">
        <f>AND(OR(B51="X",C51="X"),F51="No")</f>
      </c>
      <c r="X51" s="54">
        <f>AND(B51="X",D51="X",F51="No")</f>
      </c>
      <c r="Y51" s="25">
        <f>AND(OR(B51="X",D51="X"),F51="No")</f>
      </c>
      <c r="Z51" s="54">
        <f>AND(B51="X",E51="X",F51="No")</f>
      </c>
      <c r="AA51" s="25">
        <f>AND(OR(B51="X",E51="X"),F51="No")</f>
      </c>
      <c r="AB51" s="54">
        <f>AND(C51="X",D51="X",F51="No")</f>
      </c>
      <c r="AC51" s="25">
        <f>AND(OR(C51="X",D51="X"),F51="No")</f>
      </c>
      <c r="AD51" s="54">
        <f>AND(C51="X",E51="X",F51="No")</f>
      </c>
      <c r="AE51" s="25">
        <f>AND(OR(C51="X",E51="X"),F51="No")</f>
      </c>
      <c r="AF51" s="54">
        <f>AND(D51="X",E51="X",F51="No")</f>
      </c>
      <c r="AG51" s="25">
        <f>AND(OR(D51="X",E51="X"),F51="No")</f>
      </c>
      <c r="AH51" s="55"/>
    </row>
    <row x14ac:dyDescent="0.25" r="52" customHeight="1" ht="18">
      <c r="A52" s="13" t="s">
        <v>981</v>
      </c>
      <c r="B52" s="13"/>
      <c r="C52" s="13"/>
      <c r="D52" s="13"/>
      <c r="E52" s="56" t="s">
        <v>1581</v>
      </c>
      <c r="F52" s="57" t="s">
        <v>10</v>
      </c>
      <c r="G52" s="13"/>
      <c r="H52" s="54">
        <f>AND(B52="X",C52="X")</f>
      </c>
      <c r="I52" s="25">
        <f>OR(B52="X",C52="X")</f>
      </c>
      <c r="J52" s="54">
        <f>AND(B52="X",D52="X")</f>
      </c>
      <c r="K52" s="25">
        <f>OR(B52="X",D52="X")</f>
      </c>
      <c r="L52" s="54">
        <f>AND(B52="X",E52="X")</f>
      </c>
      <c r="M52" s="25">
        <f>OR(B52="X",E52="X")</f>
      </c>
      <c r="N52" s="54">
        <f>AND(C52="X",D52="X")</f>
      </c>
      <c r="O52" s="25">
        <f>OR(C52="X",D52="X")</f>
      </c>
      <c r="P52" s="54">
        <f>AND(C52="X",E52="X")</f>
      </c>
      <c r="Q52" s="25">
        <f>OR(C52="X",E52="X")</f>
      </c>
      <c r="R52" s="54">
        <f>AND(D52="X",E52="X")</f>
      </c>
      <c r="S52" s="25">
        <f>OR(D52="X",E52="X")</f>
      </c>
      <c r="T52" s="55"/>
      <c r="U52" s="13"/>
      <c r="V52" s="54">
        <f>AND(B52="X",C52="X",F52="No")</f>
      </c>
      <c r="W52" s="25">
        <f>AND(OR(B52="X",C52="X"),F52="No")</f>
      </c>
      <c r="X52" s="54">
        <f>AND(B52="X",D52="X",F52="No")</f>
      </c>
      <c r="Y52" s="25">
        <f>AND(OR(B52="X",D52="X"),F52="No")</f>
      </c>
      <c r="Z52" s="54">
        <f>AND(B52="X",E52="X",F52="No")</f>
      </c>
      <c r="AA52" s="25">
        <f>AND(OR(B52="X",E52="X"),F52="No")</f>
      </c>
      <c r="AB52" s="54">
        <f>AND(C52="X",D52="X",F52="No")</f>
      </c>
      <c r="AC52" s="25">
        <f>AND(OR(C52="X",D52="X"),F52="No")</f>
      </c>
      <c r="AD52" s="54">
        <f>AND(C52="X",E52="X",F52="No")</f>
      </c>
      <c r="AE52" s="25">
        <f>AND(OR(C52="X",E52="X"),F52="No")</f>
      </c>
      <c r="AF52" s="54">
        <f>AND(D52="X",E52="X",F52="No")</f>
      </c>
      <c r="AG52" s="25">
        <f>AND(OR(D52="X",E52="X"),F52="No")</f>
      </c>
      <c r="AH52" s="55"/>
    </row>
    <row x14ac:dyDescent="0.25" r="53" customHeight="1" ht="18">
      <c r="A53" s="13" t="s">
        <v>71</v>
      </c>
      <c r="B53" s="56" t="s">
        <v>1581</v>
      </c>
      <c r="C53" s="56" t="s">
        <v>1581</v>
      </c>
      <c r="D53" s="56" t="s">
        <v>1581</v>
      </c>
      <c r="E53" s="56" t="s">
        <v>1581</v>
      </c>
      <c r="F53" s="57" t="s">
        <v>28</v>
      </c>
      <c r="G53" s="13"/>
      <c r="H53" s="54">
        <f>AND(B53="X",C53="X")</f>
      </c>
      <c r="I53" s="25">
        <f>OR(B53="X",C53="X")</f>
      </c>
      <c r="J53" s="54">
        <f>AND(B53="X",D53="X")</f>
      </c>
      <c r="K53" s="25">
        <f>OR(B53="X",D53="X")</f>
      </c>
      <c r="L53" s="54">
        <f>AND(B53="X",E53="X")</f>
      </c>
      <c r="M53" s="25">
        <f>OR(B53="X",E53="X")</f>
      </c>
      <c r="N53" s="54">
        <f>AND(C53="X",D53="X")</f>
      </c>
      <c r="O53" s="25">
        <f>OR(C53="X",D53="X")</f>
      </c>
      <c r="P53" s="54">
        <f>AND(C53="X",E53="X")</f>
      </c>
      <c r="Q53" s="25">
        <f>OR(C53="X",E53="X")</f>
      </c>
      <c r="R53" s="54">
        <f>AND(D53="X",E53="X")</f>
      </c>
      <c r="S53" s="25">
        <f>OR(D53="X",E53="X")</f>
      </c>
      <c r="T53" s="55"/>
      <c r="U53" s="13"/>
      <c r="V53" s="54">
        <f>AND(B53="X",C53="X",F53="No")</f>
      </c>
      <c r="W53" s="25">
        <f>AND(OR(B53="X",C53="X"),F53="No")</f>
      </c>
      <c r="X53" s="54">
        <f>AND(B53="X",D53="X",F53="No")</f>
      </c>
      <c r="Y53" s="25">
        <f>AND(OR(B53="X",D53="X"),F53="No")</f>
      </c>
      <c r="Z53" s="54">
        <f>AND(B53="X",E53="X",F53="No")</f>
      </c>
      <c r="AA53" s="25">
        <f>AND(OR(B53="X",E53="X"),F53="No")</f>
      </c>
      <c r="AB53" s="54">
        <f>AND(C53="X",D53="X",F53="No")</f>
      </c>
      <c r="AC53" s="25">
        <f>AND(OR(C53="X",D53="X"),F53="No")</f>
      </c>
      <c r="AD53" s="54">
        <f>AND(C53="X",E53="X",F53="No")</f>
      </c>
      <c r="AE53" s="25">
        <f>AND(OR(C53="X",E53="X"),F53="No")</f>
      </c>
      <c r="AF53" s="54">
        <f>AND(D53="X",E53="X",F53="No")</f>
      </c>
      <c r="AG53" s="25">
        <f>AND(OR(D53="X",E53="X"),F53="No")</f>
      </c>
      <c r="AH53" s="55"/>
    </row>
    <row x14ac:dyDescent="0.25" r="54" customHeight="1" ht="18">
      <c r="A54" s="20" t="s">
        <v>425</v>
      </c>
      <c r="B54" s="56" t="s">
        <v>1581</v>
      </c>
      <c r="C54" s="56" t="s">
        <v>1581</v>
      </c>
      <c r="D54" s="56" t="s">
        <v>1581</v>
      </c>
      <c r="E54" s="56" t="s">
        <v>1581</v>
      </c>
      <c r="F54" s="57" t="s">
        <v>28</v>
      </c>
      <c r="G54" s="20"/>
      <c r="H54" s="54">
        <f>AND(B54="X",C54="X")</f>
      </c>
      <c r="I54" s="25">
        <f>OR(B54="X",C54="X")</f>
      </c>
      <c r="J54" s="54">
        <f>AND(B54="X",D54="X")</f>
      </c>
      <c r="K54" s="25">
        <f>OR(B54="X",D54="X")</f>
      </c>
      <c r="L54" s="54">
        <f>AND(B54="X",E54="X")</f>
      </c>
      <c r="M54" s="25">
        <f>OR(B54="X",E54="X")</f>
      </c>
      <c r="N54" s="54">
        <f>AND(C54="X",D54="X")</f>
      </c>
      <c r="O54" s="25">
        <f>OR(C54="X",D54="X")</f>
      </c>
      <c r="P54" s="54">
        <f>AND(C54="X",E54="X")</f>
      </c>
      <c r="Q54" s="25">
        <f>OR(C54="X",E54="X")</f>
      </c>
      <c r="R54" s="54">
        <f>AND(D54="X",E54="X")</f>
      </c>
      <c r="S54" s="25">
        <f>OR(D54="X",E54="X")</f>
      </c>
      <c r="T54" s="55"/>
      <c r="U54" s="13"/>
      <c r="V54" s="54">
        <f>AND(B54="X",C54="X",F54="No")</f>
      </c>
      <c r="W54" s="25">
        <f>AND(OR(B54="X",C54="X"),F54="No")</f>
      </c>
      <c r="X54" s="54">
        <f>AND(B54="X",D54="X",F54="No")</f>
      </c>
      <c r="Y54" s="25">
        <f>AND(OR(B54="X",D54="X"),F54="No")</f>
      </c>
      <c r="Z54" s="54">
        <f>AND(B54="X",E54="X",F54="No")</f>
      </c>
      <c r="AA54" s="25">
        <f>AND(OR(B54="X",E54="X"),F54="No")</f>
      </c>
      <c r="AB54" s="54">
        <f>AND(C54="X",D54="X",F54="No")</f>
      </c>
      <c r="AC54" s="25">
        <f>AND(OR(C54="X",D54="X"),F54="No")</f>
      </c>
      <c r="AD54" s="54">
        <f>AND(C54="X",E54="X",F54="No")</f>
      </c>
      <c r="AE54" s="25">
        <f>AND(OR(C54="X",E54="X"),F54="No")</f>
      </c>
      <c r="AF54" s="54">
        <f>AND(D54="X",E54="X",F54="No")</f>
      </c>
      <c r="AG54" s="25">
        <f>AND(OR(D54="X",E54="X"),F54="No")</f>
      </c>
      <c r="AH54" s="55"/>
    </row>
    <row x14ac:dyDescent="0.25" r="55" customHeight="1" ht="18">
      <c r="A55" s="13" t="s">
        <v>74</v>
      </c>
      <c r="B55" s="56" t="s">
        <v>1581</v>
      </c>
      <c r="C55" s="56" t="s">
        <v>1581</v>
      </c>
      <c r="D55" s="56" t="s">
        <v>1581</v>
      </c>
      <c r="E55" s="56" t="s">
        <v>1581</v>
      </c>
      <c r="F55" s="57" t="s">
        <v>28</v>
      </c>
      <c r="G55" s="13"/>
      <c r="H55" s="54">
        <f>AND(B55="X",C55="X")</f>
      </c>
      <c r="I55" s="25">
        <f>OR(B55="X",C55="X")</f>
      </c>
      <c r="J55" s="54">
        <f>AND(B55="X",D55="X")</f>
      </c>
      <c r="K55" s="25">
        <f>OR(B55="X",D55="X")</f>
      </c>
      <c r="L55" s="54">
        <f>AND(B55="X",E55="X")</f>
      </c>
      <c r="M55" s="25">
        <f>OR(B55="X",E55="X")</f>
      </c>
      <c r="N55" s="54">
        <f>AND(C55="X",D55="X")</f>
      </c>
      <c r="O55" s="25">
        <f>OR(C55="X",D55="X")</f>
      </c>
      <c r="P55" s="54">
        <f>AND(C55="X",E55="X")</f>
      </c>
      <c r="Q55" s="25">
        <f>OR(C55="X",E55="X")</f>
      </c>
      <c r="R55" s="54">
        <f>AND(D55="X",E55="X")</f>
      </c>
      <c r="S55" s="25">
        <f>OR(D55="X",E55="X")</f>
      </c>
      <c r="T55" s="55"/>
      <c r="U55" s="13"/>
      <c r="V55" s="54">
        <f>AND(B55="X",C55="X",F55="No")</f>
      </c>
      <c r="W55" s="25">
        <f>AND(OR(B55="X",C55="X"),F55="No")</f>
      </c>
      <c r="X55" s="54">
        <f>AND(B55="X",D55="X",F55="No")</f>
      </c>
      <c r="Y55" s="25">
        <f>AND(OR(B55="X",D55="X"),F55="No")</f>
      </c>
      <c r="Z55" s="54">
        <f>AND(B55="X",E55="X",F55="No")</f>
      </c>
      <c r="AA55" s="25">
        <f>AND(OR(B55="X",E55="X"),F55="No")</f>
      </c>
      <c r="AB55" s="54">
        <f>AND(C55="X",D55="X",F55="No")</f>
      </c>
      <c r="AC55" s="25">
        <f>AND(OR(C55="X",D55="X"),F55="No")</f>
      </c>
      <c r="AD55" s="54">
        <f>AND(C55="X",E55="X",F55="No")</f>
      </c>
      <c r="AE55" s="25">
        <f>AND(OR(C55="X",E55="X"),F55="No")</f>
      </c>
      <c r="AF55" s="54">
        <f>AND(D55="X",E55="X",F55="No")</f>
      </c>
      <c r="AG55" s="25">
        <f>AND(OR(D55="X",E55="X"),F55="No")</f>
      </c>
      <c r="AH55" s="55"/>
    </row>
    <row x14ac:dyDescent="0.25" r="56" customHeight="1" ht="18">
      <c r="A56" s="38" t="s">
        <v>1445</v>
      </c>
      <c r="B56" s="13"/>
      <c r="C56" s="13"/>
      <c r="D56" s="13"/>
      <c r="E56" s="56" t="s">
        <v>1581</v>
      </c>
      <c r="F56" s="57" t="s">
        <v>28</v>
      </c>
      <c r="G56" s="13"/>
      <c r="H56" s="54">
        <f>AND(B56="X",C56="X")</f>
      </c>
      <c r="I56" s="25">
        <f>OR(B56="X",C56="X")</f>
      </c>
      <c r="J56" s="54">
        <f>AND(B56="X",D56="X")</f>
      </c>
      <c r="K56" s="25">
        <f>OR(B56="X",D56="X")</f>
      </c>
      <c r="L56" s="54">
        <f>AND(B56="X",E56="X")</f>
      </c>
      <c r="M56" s="25">
        <f>OR(B56="X",E56="X")</f>
      </c>
      <c r="N56" s="54">
        <f>AND(C56="X",D56="X")</f>
      </c>
      <c r="O56" s="25">
        <f>OR(C56="X",D56="X")</f>
      </c>
      <c r="P56" s="54">
        <f>AND(C56="X",E56="X")</f>
      </c>
      <c r="Q56" s="25">
        <f>OR(C56="X",E56="X")</f>
      </c>
      <c r="R56" s="54">
        <f>AND(D56="X",E56="X")</f>
      </c>
      <c r="S56" s="25">
        <f>OR(D56="X",E56="X")</f>
      </c>
      <c r="T56" s="55"/>
      <c r="U56" s="13"/>
      <c r="V56" s="54">
        <f>AND(B56="X",C56="X",F56="No")</f>
      </c>
      <c r="W56" s="25">
        <f>AND(OR(B56="X",C56="X"),F56="No")</f>
      </c>
      <c r="X56" s="54">
        <f>AND(B56="X",D56="X",F56="No")</f>
      </c>
      <c r="Y56" s="25">
        <f>AND(OR(B56="X",D56="X"),F56="No")</f>
      </c>
      <c r="Z56" s="54">
        <f>AND(B56="X",E56="X",F56="No")</f>
      </c>
      <c r="AA56" s="25">
        <f>AND(OR(B56="X",E56="X"),F56="No")</f>
      </c>
      <c r="AB56" s="54">
        <f>AND(C56="X",D56="X",F56="No")</f>
      </c>
      <c r="AC56" s="25">
        <f>AND(OR(C56="X",D56="X"),F56="No")</f>
      </c>
      <c r="AD56" s="54">
        <f>AND(C56="X",E56="X",F56="No")</f>
      </c>
      <c r="AE56" s="25">
        <f>AND(OR(C56="X",E56="X"),F56="No")</f>
      </c>
      <c r="AF56" s="54">
        <f>AND(D56="X",E56="X",F56="No")</f>
      </c>
      <c r="AG56" s="25">
        <f>AND(OR(D56="X",E56="X"),F56="No")</f>
      </c>
      <c r="AH56" s="55"/>
    </row>
    <row x14ac:dyDescent="0.25" r="57" customHeight="1" ht="18">
      <c r="A57" s="38" t="s">
        <v>1448</v>
      </c>
      <c r="B57" s="56" t="s">
        <v>1581</v>
      </c>
      <c r="C57" s="56" t="s">
        <v>1581</v>
      </c>
      <c r="D57" s="56" t="s">
        <v>1581</v>
      </c>
      <c r="E57" s="56" t="s">
        <v>1581</v>
      </c>
      <c r="F57" s="57" t="s">
        <v>28</v>
      </c>
      <c r="G57" s="13"/>
      <c r="H57" s="54">
        <f>AND(B57="X",C57="X")</f>
      </c>
      <c r="I57" s="25">
        <f>OR(B57="X",C57="X")</f>
      </c>
      <c r="J57" s="54">
        <f>AND(B57="X",D57="X")</f>
      </c>
      <c r="K57" s="25">
        <f>OR(B57="X",D57="X")</f>
      </c>
      <c r="L57" s="54">
        <f>AND(B57="X",E57="X")</f>
      </c>
      <c r="M57" s="25">
        <f>OR(B57="X",E57="X")</f>
      </c>
      <c r="N57" s="54">
        <f>AND(C57="X",D57="X")</f>
      </c>
      <c r="O57" s="25">
        <f>OR(C57="X",D57="X")</f>
      </c>
      <c r="P57" s="54">
        <f>AND(C57="X",E57="X")</f>
      </c>
      <c r="Q57" s="25">
        <f>OR(C57="X",E57="X")</f>
      </c>
      <c r="R57" s="54">
        <f>AND(D57="X",E57="X")</f>
      </c>
      <c r="S57" s="25">
        <f>OR(D57="X",E57="X")</f>
      </c>
      <c r="T57" s="55"/>
      <c r="U57" s="13"/>
      <c r="V57" s="54">
        <f>AND(B57="X",C57="X",F57="No")</f>
      </c>
      <c r="W57" s="25">
        <f>AND(OR(B57="X",C57="X"),F57="No")</f>
      </c>
      <c r="X57" s="54">
        <f>AND(B57="X",D57="X",F57="No")</f>
      </c>
      <c r="Y57" s="25">
        <f>AND(OR(B57="X",D57="X"),F57="No")</f>
      </c>
      <c r="Z57" s="54">
        <f>AND(B57="X",E57="X",F57="No")</f>
      </c>
      <c r="AA57" s="25">
        <f>AND(OR(B57="X",E57="X"),F57="No")</f>
      </c>
      <c r="AB57" s="54">
        <f>AND(C57="X",D57="X",F57="No")</f>
      </c>
      <c r="AC57" s="25">
        <f>AND(OR(C57="X",D57="X"),F57="No")</f>
      </c>
      <c r="AD57" s="54">
        <f>AND(C57="X",E57="X",F57="No")</f>
      </c>
      <c r="AE57" s="25">
        <f>AND(OR(C57="X",E57="X"),F57="No")</f>
      </c>
      <c r="AF57" s="54">
        <f>AND(D57="X",E57="X",F57="No")</f>
      </c>
      <c r="AG57" s="25">
        <f>AND(OR(D57="X",E57="X"),F57="No")</f>
      </c>
      <c r="AH57" s="55"/>
    </row>
    <row x14ac:dyDescent="0.25" r="58" customHeight="1" ht="18">
      <c r="A58" s="38" t="s">
        <v>1449</v>
      </c>
      <c r="B58" s="56" t="s">
        <v>1581</v>
      </c>
      <c r="C58" s="56" t="s">
        <v>1581</v>
      </c>
      <c r="D58" s="56" t="s">
        <v>1581</v>
      </c>
      <c r="E58" s="56" t="s">
        <v>1581</v>
      </c>
      <c r="F58" s="57" t="s">
        <v>28</v>
      </c>
      <c r="G58" s="20"/>
      <c r="H58" s="54">
        <f>AND(B58="X",C58="X")</f>
      </c>
      <c r="I58" s="25">
        <f>OR(B58="X",C58="X")</f>
      </c>
      <c r="J58" s="54">
        <f>AND(B58="X",D58="X")</f>
      </c>
      <c r="K58" s="25">
        <f>OR(B58="X",D58="X")</f>
      </c>
      <c r="L58" s="54">
        <f>AND(B58="X",E58="X")</f>
      </c>
      <c r="M58" s="25">
        <f>OR(B58="X",E58="X")</f>
      </c>
      <c r="N58" s="54">
        <f>AND(C58="X",D58="X")</f>
      </c>
      <c r="O58" s="25">
        <f>OR(C58="X",D58="X")</f>
      </c>
      <c r="P58" s="54">
        <f>AND(C58="X",E58="X")</f>
      </c>
      <c r="Q58" s="25">
        <f>OR(C58="X",E58="X")</f>
      </c>
      <c r="R58" s="54">
        <f>AND(D58="X",E58="X")</f>
      </c>
      <c r="S58" s="25">
        <f>OR(D58="X",E58="X")</f>
      </c>
      <c r="T58" s="55"/>
      <c r="U58" s="13"/>
      <c r="V58" s="54">
        <f>AND(B58="X",C58="X",F58="No")</f>
      </c>
      <c r="W58" s="25">
        <f>AND(OR(B58="X",C58="X"),F58="No")</f>
      </c>
      <c r="X58" s="54">
        <f>AND(B58="X",D58="X",F58="No")</f>
      </c>
      <c r="Y58" s="25">
        <f>AND(OR(B58="X",D58="X"),F58="No")</f>
      </c>
      <c r="Z58" s="54">
        <f>AND(B58="X",E58="X",F58="No")</f>
      </c>
      <c r="AA58" s="25">
        <f>AND(OR(B58="X",E58="X"),F58="No")</f>
      </c>
      <c r="AB58" s="54">
        <f>AND(C58="X",D58="X",F58="No")</f>
      </c>
      <c r="AC58" s="25">
        <f>AND(OR(C58="X",D58="X"),F58="No")</f>
      </c>
      <c r="AD58" s="54">
        <f>AND(C58="X",E58="X",F58="No")</f>
      </c>
      <c r="AE58" s="25">
        <f>AND(OR(C58="X",E58="X"),F58="No")</f>
      </c>
      <c r="AF58" s="54">
        <f>AND(D58="X",E58="X",F58="No")</f>
      </c>
      <c r="AG58" s="25">
        <f>AND(OR(D58="X",E58="X"),F58="No")</f>
      </c>
      <c r="AH58" s="55"/>
    </row>
    <row x14ac:dyDescent="0.25" r="59" customHeight="1" ht="18">
      <c r="A59" s="13" t="s">
        <v>987</v>
      </c>
      <c r="B59" s="56" t="s">
        <v>1581</v>
      </c>
      <c r="C59" s="13"/>
      <c r="D59" s="56" t="s">
        <v>1581</v>
      </c>
      <c r="E59" s="13"/>
      <c r="F59" s="57" t="s">
        <v>10</v>
      </c>
      <c r="G59" s="13"/>
      <c r="H59" s="54">
        <f>AND(B59="X",C59="X")</f>
      </c>
      <c r="I59" s="25">
        <f>OR(B59="X",C59="X")</f>
      </c>
      <c r="J59" s="54">
        <f>AND(B59="X",D59="X")</f>
      </c>
      <c r="K59" s="25">
        <f>OR(B59="X",D59="X")</f>
      </c>
      <c r="L59" s="54">
        <f>AND(B59="X",E59="X")</f>
      </c>
      <c r="M59" s="25">
        <f>OR(B59="X",E59="X")</f>
      </c>
      <c r="N59" s="54">
        <f>AND(C59="X",D59="X")</f>
      </c>
      <c r="O59" s="25">
        <f>OR(C59="X",D59="X")</f>
      </c>
      <c r="P59" s="54">
        <f>AND(C59="X",E59="X")</f>
      </c>
      <c r="Q59" s="25">
        <f>OR(C59="X",E59="X")</f>
      </c>
      <c r="R59" s="54">
        <f>AND(D59="X",E59="X")</f>
      </c>
      <c r="S59" s="25">
        <f>OR(D59="X",E59="X")</f>
      </c>
      <c r="T59" s="55"/>
      <c r="U59" s="13"/>
      <c r="V59" s="54">
        <f>AND(B59="X",C59="X",F59="No")</f>
      </c>
      <c r="W59" s="25">
        <f>AND(OR(B59="X",C59="X"),F59="No")</f>
      </c>
      <c r="X59" s="54">
        <f>AND(B59="X",D59="X",F59="No")</f>
      </c>
      <c r="Y59" s="25">
        <f>AND(OR(B59="X",D59="X"),F59="No")</f>
      </c>
      <c r="Z59" s="54">
        <f>AND(B59="X",E59="X",F59="No")</f>
      </c>
      <c r="AA59" s="25">
        <f>AND(OR(B59="X",E59="X"),F59="No")</f>
      </c>
      <c r="AB59" s="54">
        <f>AND(C59="X",D59="X",F59="No")</f>
      </c>
      <c r="AC59" s="25">
        <f>AND(OR(C59="X",D59="X"),F59="No")</f>
      </c>
      <c r="AD59" s="54">
        <f>AND(C59="X",E59="X",F59="No")</f>
      </c>
      <c r="AE59" s="25">
        <f>AND(OR(C59="X",E59="X"),F59="No")</f>
      </c>
      <c r="AF59" s="54">
        <f>AND(D59="X",E59="X",F59="No")</f>
      </c>
      <c r="AG59" s="25">
        <f>AND(OR(D59="X",E59="X"),F59="No")</f>
      </c>
      <c r="AH59" s="55"/>
    </row>
    <row x14ac:dyDescent="0.25" r="60" customHeight="1" ht="18">
      <c r="A60" s="13" t="s">
        <v>204</v>
      </c>
      <c r="B60" s="56" t="s">
        <v>1581</v>
      </c>
      <c r="C60" s="56" t="s">
        <v>1581</v>
      </c>
      <c r="D60" s="56" t="s">
        <v>1581</v>
      </c>
      <c r="E60" s="56" t="s">
        <v>1581</v>
      </c>
      <c r="F60" s="57" t="s">
        <v>28</v>
      </c>
      <c r="G60" s="13"/>
      <c r="H60" s="54">
        <f>AND(B60="X",C60="X")</f>
      </c>
      <c r="I60" s="25">
        <f>OR(B60="X",C60="X")</f>
      </c>
      <c r="J60" s="54">
        <f>AND(B60="X",D60="X")</f>
      </c>
      <c r="K60" s="25">
        <f>OR(B60="X",D60="X")</f>
      </c>
      <c r="L60" s="54">
        <f>AND(B60="X",E60="X")</f>
      </c>
      <c r="M60" s="25">
        <f>OR(B60="X",E60="X")</f>
      </c>
      <c r="N60" s="54">
        <f>AND(C60="X",D60="X")</f>
      </c>
      <c r="O60" s="25">
        <f>OR(C60="X",D60="X")</f>
      </c>
      <c r="P60" s="54">
        <f>AND(C60="X",E60="X")</f>
      </c>
      <c r="Q60" s="25">
        <f>OR(C60="X",E60="X")</f>
      </c>
      <c r="R60" s="54">
        <f>AND(D60="X",E60="X")</f>
      </c>
      <c r="S60" s="25">
        <f>OR(D60="X",E60="X")</f>
      </c>
      <c r="T60" s="55"/>
      <c r="U60" s="13"/>
      <c r="V60" s="54">
        <f>AND(B60="X",C60="X",F60="No")</f>
      </c>
      <c r="W60" s="25">
        <f>AND(OR(B60="X",C60="X"),F60="No")</f>
      </c>
      <c r="X60" s="54">
        <f>AND(B60="X",D60="X",F60="No")</f>
      </c>
      <c r="Y60" s="25">
        <f>AND(OR(B60="X",D60="X"),F60="No")</f>
      </c>
      <c r="Z60" s="54">
        <f>AND(B60="X",E60="X",F60="No")</f>
      </c>
      <c r="AA60" s="25">
        <f>AND(OR(B60="X",E60="X"),F60="No")</f>
      </c>
      <c r="AB60" s="54">
        <f>AND(C60="X",D60="X",F60="No")</f>
      </c>
      <c r="AC60" s="25">
        <f>AND(OR(C60="X",D60="X"),F60="No")</f>
      </c>
      <c r="AD60" s="54">
        <f>AND(C60="X",E60="X",F60="No")</f>
      </c>
      <c r="AE60" s="25">
        <f>AND(OR(C60="X",E60="X"),F60="No")</f>
      </c>
      <c r="AF60" s="54">
        <f>AND(D60="X",E60="X",F60="No")</f>
      </c>
      <c r="AG60" s="25">
        <f>AND(OR(D60="X",E60="X"),F60="No")</f>
      </c>
      <c r="AH60" s="55"/>
    </row>
    <row x14ac:dyDescent="0.25" r="61" customHeight="1" ht="18">
      <c r="A61" s="13" t="s">
        <v>84</v>
      </c>
      <c r="B61" s="56" t="s">
        <v>1581</v>
      </c>
      <c r="C61" s="56" t="s">
        <v>1581</v>
      </c>
      <c r="D61" s="56" t="s">
        <v>1581</v>
      </c>
      <c r="E61" s="56" t="s">
        <v>1581</v>
      </c>
      <c r="F61" s="57" t="s">
        <v>28</v>
      </c>
      <c r="G61" s="13"/>
      <c r="H61" s="54">
        <f>AND(B61="X",C61="X")</f>
      </c>
      <c r="I61" s="25">
        <f>OR(B61="X",C61="X")</f>
      </c>
      <c r="J61" s="54">
        <f>AND(B61="X",D61="X")</f>
      </c>
      <c r="K61" s="25">
        <f>OR(B61="X",D61="X")</f>
      </c>
      <c r="L61" s="54">
        <f>AND(B61="X",E61="X")</f>
      </c>
      <c r="M61" s="25">
        <f>OR(B61="X",E61="X")</f>
      </c>
      <c r="N61" s="54">
        <f>AND(C61="X",D61="X")</f>
      </c>
      <c r="O61" s="25">
        <f>OR(C61="X",D61="X")</f>
      </c>
      <c r="P61" s="54">
        <f>AND(C61="X",E61="X")</f>
      </c>
      <c r="Q61" s="25">
        <f>OR(C61="X",E61="X")</f>
      </c>
      <c r="R61" s="54">
        <f>AND(D61="X",E61="X")</f>
      </c>
      <c r="S61" s="25">
        <f>OR(D61="X",E61="X")</f>
      </c>
      <c r="T61" s="55"/>
      <c r="U61" s="13"/>
      <c r="V61" s="54">
        <f>AND(B61="X",C61="X",F61="No")</f>
      </c>
      <c r="W61" s="25">
        <f>AND(OR(B61="X",C61="X"),F61="No")</f>
      </c>
      <c r="X61" s="54">
        <f>AND(B61="X",D61="X",F61="No")</f>
      </c>
      <c r="Y61" s="25">
        <f>AND(OR(B61="X",D61="X"),F61="No")</f>
      </c>
      <c r="Z61" s="54">
        <f>AND(B61="X",E61="X",F61="No")</f>
      </c>
      <c r="AA61" s="25">
        <f>AND(OR(B61="X",E61="X"),F61="No")</f>
      </c>
      <c r="AB61" s="54">
        <f>AND(C61="X",D61="X",F61="No")</f>
      </c>
      <c r="AC61" s="25">
        <f>AND(OR(C61="X",D61="X"),F61="No")</f>
      </c>
      <c r="AD61" s="54">
        <f>AND(C61="X",E61="X",F61="No")</f>
      </c>
      <c r="AE61" s="25">
        <f>AND(OR(C61="X",E61="X"),F61="No")</f>
      </c>
      <c r="AF61" s="54">
        <f>AND(D61="X",E61="X",F61="No")</f>
      </c>
      <c r="AG61" s="25">
        <f>AND(OR(D61="X",E61="X"),F61="No")</f>
      </c>
      <c r="AH61" s="55"/>
    </row>
    <row x14ac:dyDescent="0.25" r="62" customHeight="1" ht="18">
      <c r="A62" s="38" t="s">
        <v>1455</v>
      </c>
      <c r="B62" s="56" t="s">
        <v>1581</v>
      </c>
      <c r="C62" s="56" t="s">
        <v>1581</v>
      </c>
      <c r="D62" s="56" t="s">
        <v>1581</v>
      </c>
      <c r="E62" s="56" t="s">
        <v>1581</v>
      </c>
      <c r="F62" s="57" t="s">
        <v>28</v>
      </c>
      <c r="G62" s="20"/>
      <c r="H62" s="54">
        <f>AND(B62="X",C62="X")</f>
      </c>
      <c r="I62" s="25">
        <f>OR(B62="X",C62="X")</f>
      </c>
      <c r="J62" s="54">
        <f>AND(B62="X",D62="X")</f>
      </c>
      <c r="K62" s="25">
        <f>OR(B62="X",D62="X")</f>
      </c>
      <c r="L62" s="54">
        <f>AND(B62="X",E62="X")</f>
      </c>
      <c r="M62" s="25">
        <f>OR(B62="X",E62="X")</f>
      </c>
      <c r="N62" s="54">
        <f>AND(C62="X",D62="X")</f>
      </c>
      <c r="O62" s="25">
        <f>OR(C62="X",D62="X")</f>
      </c>
      <c r="P62" s="54">
        <f>AND(C62="X",E62="X")</f>
      </c>
      <c r="Q62" s="25">
        <f>OR(C62="X",E62="X")</f>
      </c>
      <c r="R62" s="54">
        <f>AND(D62="X",E62="X")</f>
      </c>
      <c r="S62" s="25">
        <f>OR(D62="X",E62="X")</f>
      </c>
      <c r="T62" s="55"/>
      <c r="U62" s="13"/>
      <c r="V62" s="54">
        <f>AND(B62="X",C62="X",F62="No")</f>
      </c>
      <c r="W62" s="25">
        <f>AND(OR(B62="X",C62="X"),F62="No")</f>
      </c>
      <c r="X62" s="54">
        <f>AND(B62="X",D62="X",F62="No")</f>
      </c>
      <c r="Y62" s="25">
        <f>AND(OR(B62="X",D62="X"),F62="No")</f>
      </c>
      <c r="Z62" s="54">
        <f>AND(B62="X",E62="X",F62="No")</f>
      </c>
      <c r="AA62" s="25">
        <f>AND(OR(B62="X",E62="X"),F62="No")</f>
      </c>
      <c r="AB62" s="54">
        <f>AND(C62="X",D62="X",F62="No")</f>
      </c>
      <c r="AC62" s="25">
        <f>AND(OR(C62="X",D62="X"),F62="No")</f>
      </c>
      <c r="AD62" s="54">
        <f>AND(C62="X",E62="X",F62="No")</f>
      </c>
      <c r="AE62" s="25">
        <f>AND(OR(C62="X",E62="X"),F62="No")</f>
      </c>
      <c r="AF62" s="54">
        <f>AND(D62="X",E62="X",F62="No")</f>
      </c>
      <c r="AG62" s="25">
        <f>AND(OR(D62="X",E62="X"),F62="No")</f>
      </c>
      <c r="AH62" s="55"/>
    </row>
    <row x14ac:dyDescent="0.25" r="63" customHeight="1" ht="18">
      <c r="A63" s="13" t="s">
        <v>1020</v>
      </c>
      <c r="B63" s="13"/>
      <c r="C63" s="13"/>
      <c r="D63" s="56" t="s">
        <v>1581</v>
      </c>
      <c r="E63" s="13"/>
      <c r="F63" s="57" t="s">
        <v>10</v>
      </c>
      <c r="G63" s="20"/>
      <c r="H63" s="54">
        <f>AND(B63="X",C63="X")</f>
      </c>
      <c r="I63" s="25">
        <f>OR(B63="X",C63="X")</f>
      </c>
      <c r="J63" s="54">
        <f>AND(B63="X",D63="X")</f>
      </c>
      <c r="K63" s="25">
        <f>OR(B63="X",D63="X")</f>
      </c>
      <c r="L63" s="54">
        <f>AND(B63="X",E63="X")</f>
      </c>
      <c r="M63" s="25">
        <f>OR(B63="X",E63="X")</f>
      </c>
      <c r="N63" s="54">
        <f>AND(C63="X",D63="X")</f>
      </c>
      <c r="O63" s="25">
        <f>OR(C63="X",D63="X")</f>
      </c>
      <c r="P63" s="54">
        <f>AND(C63="X",E63="X")</f>
      </c>
      <c r="Q63" s="25">
        <f>OR(C63="X",E63="X")</f>
      </c>
      <c r="R63" s="54">
        <f>AND(D63="X",E63="X")</f>
      </c>
      <c r="S63" s="25">
        <f>OR(D63="X",E63="X")</f>
      </c>
      <c r="T63" s="55"/>
      <c r="U63" s="13"/>
      <c r="V63" s="54">
        <f>AND(B63="X",C63="X",F63="No")</f>
      </c>
      <c r="W63" s="25">
        <f>AND(OR(B63="X",C63="X"),F63="No")</f>
      </c>
      <c r="X63" s="54">
        <f>AND(B63="X",D63="X",F63="No")</f>
      </c>
      <c r="Y63" s="25">
        <f>AND(OR(B63="X",D63="X"),F63="No")</f>
      </c>
      <c r="Z63" s="54">
        <f>AND(B63="X",E63="X",F63="No")</f>
      </c>
      <c r="AA63" s="25">
        <f>AND(OR(B63="X",E63="X"),F63="No")</f>
      </c>
      <c r="AB63" s="54">
        <f>AND(C63="X",D63="X",F63="No")</f>
      </c>
      <c r="AC63" s="25">
        <f>AND(OR(C63="X",D63="X"),F63="No")</f>
      </c>
      <c r="AD63" s="54">
        <f>AND(C63="X",E63="X",F63="No")</f>
      </c>
      <c r="AE63" s="25">
        <f>AND(OR(C63="X",E63="X"),F63="No")</f>
      </c>
      <c r="AF63" s="54">
        <f>AND(D63="X",E63="X",F63="No")</f>
      </c>
      <c r="AG63" s="25">
        <f>AND(OR(D63="X",E63="X"),F63="No")</f>
      </c>
      <c r="AH63" s="55"/>
    </row>
    <row x14ac:dyDescent="0.25" r="64" customHeight="1" ht="18">
      <c r="A64" s="13" t="s">
        <v>1023</v>
      </c>
      <c r="B64" s="13"/>
      <c r="C64" s="13"/>
      <c r="D64" s="56" t="s">
        <v>1581</v>
      </c>
      <c r="E64" s="56" t="s">
        <v>1581</v>
      </c>
      <c r="F64" s="57" t="s">
        <v>10</v>
      </c>
      <c r="G64" s="13"/>
      <c r="H64" s="54">
        <f>AND(B64="X",C64="X")</f>
      </c>
      <c r="I64" s="25">
        <f>OR(B64="X",C64="X")</f>
      </c>
      <c r="J64" s="54">
        <f>AND(B64="X",D64="X")</f>
      </c>
      <c r="K64" s="25">
        <f>OR(B64="X",D64="X")</f>
      </c>
      <c r="L64" s="54">
        <f>AND(B64="X",E64="X")</f>
      </c>
      <c r="M64" s="25">
        <f>OR(B64="X",E64="X")</f>
      </c>
      <c r="N64" s="54">
        <f>AND(C64="X",D64="X")</f>
      </c>
      <c r="O64" s="25">
        <f>OR(C64="X",D64="X")</f>
      </c>
      <c r="P64" s="54">
        <f>AND(C64="X",E64="X")</f>
      </c>
      <c r="Q64" s="25">
        <f>OR(C64="X",E64="X")</f>
      </c>
      <c r="R64" s="54">
        <f>AND(D64="X",E64="X")</f>
      </c>
      <c r="S64" s="25">
        <f>OR(D64="X",E64="X")</f>
      </c>
      <c r="T64" s="55"/>
      <c r="U64" s="13"/>
      <c r="V64" s="54">
        <f>AND(B64="X",C64="X",F64="No")</f>
      </c>
      <c r="W64" s="25">
        <f>AND(OR(B64="X",C64="X"),F64="No")</f>
      </c>
      <c r="X64" s="54">
        <f>AND(B64="X",D64="X",F64="No")</f>
      </c>
      <c r="Y64" s="25">
        <f>AND(OR(B64="X",D64="X"),F64="No")</f>
      </c>
      <c r="Z64" s="54">
        <f>AND(B64="X",E64="X",F64="No")</f>
      </c>
      <c r="AA64" s="25">
        <f>AND(OR(B64="X",E64="X"),F64="No")</f>
      </c>
      <c r="AB64" s="54">
        <f>AND(C64="X",D64="X",F64="No")</f>
      </c>
      <c r="AC64" s="25">
        <f>AND(OR(C64="X",D64="X"),F64="No")</f>
      </c>
      <c r="AD64" s="54">
        <f>AND(C64="X",E64="X",F64="No")</f>
      </c>
      <c r="AE64" s="25">
        <f>AND(OR(C64="X",E64="X"),F64="No")</f>
      </c>
      <c r="AF64" s="54">
        <f>AND(D64="X",E64="X",F64="No")</f>
      </c>
      <c r="AG64" s="25">
        <f>AND(OR(D64="X",E64="X"),F64="No")</f>
      </c>
      <c r="AH64" s="55"/>
    </row>
    <row x14ac:dyDescent="0.25" r="65" customHeight="1" ht="18">
      <c r="A65" s="13" t="s">
        <v>1025</v>
      </c>
      <c r="B65" s="13"/>
      <c r="C65" s="13"/>
      <c r="D65" s="56" t="s">
        <v>1581</v>
      </c>
      <c r="E65" s="13"/>
      <c r="F65" s="57" t="s">
        <v>10</v>
      </c>
      <c r="G65" s="13"/>
      <c r="H65" s="54">
        <f>AND(B65="X",C65="X")</f>
      </c>
      <c r="I65" s="25">
        <f>OR(B65="X",C65="X")</f>
      </c>
      <c r="J65" s="54">
        <f>AND(B65="X",D65="X")</f>
      </c>
      <c r="K65" s="25">
        <f>OR(B65="X",D65="X")</f>
      </c>
      <c r="L65" s="54">
        <f>AND(B65="X",E65="X")</f>
      </c>
      <c r="M65" s="25">
        <f>OR(B65="X",E65="X")</f>
      </c>
      <c r="N65" s="54">
        <f>AND(C65="X",D65="X")</f>
      </c>
      <c r="O65" s="25">
        <f>OR(C65="X",D65="X")</f>
      </c>
      <c r="P65" s="54">
        <f>AND(C65="X",E65="X")</f>
      </c>
      <c r="Q65" s="25">
        <f>OR(C65="X",E65="X")</f>
      </c>
      <c r="R65" s="54">
        <f>AND(D65="X",E65="X")</f>
      </c>
      <c r="S65" s="25">
        <f>OR(D65="X",E65="X")</f>
      </c>
      <c r="T65" s="55"/>
      <c r="U65" s="13"/>
      <c r="V65" s="54">
        <f>AND(B65="X",C65="X",F65="No")</f>
      </c>
      <c r="W65" s="25">
        <f>AND(OR(B65="X",C65="X"),F65="No")</f>
      </c>
      <c r="X65" s="54">
        <f>AND(B65="X",D65="X",F65="No")</f>
      </c>
      <c r="Y65" s="25">
        <f>AND(OR(B65="X",D65="X"),F65="No")</f>
      </c>
      <c r="Z65" s="54">
        <f>AND(B65="X",E65="X",F65="No")</f>
      </c>
      <c r="AA65" s="25">
        <f>AND(OR(B65="X",E65="X"),F65="No")</f>
      </c>
      <c r="AB65" s="54">
        <f>AND(C65="X",D65="X",F65="No")</f>
      </c>
      <c r="AC65" s="25">
        <f>AND(OR(C65="X",D65="X"),F65="No")</f>
      </c>
      <c r="AD65" s="54">
        <f>AND(C65="X",E65="X",F65="No")</f>
      </c>
      <c r="AE65" s="25">
        <f>AND(OR(C65="X",E65="X"),F65="No")</f>
      </c>
      <c r="AF65" s="54">
        <f>AND(D65="X",E65="X",F65="No")</f>
      </c>
      <c r="AG65" s="25">
        <f>AND(OR(D65="X",E65="X"),F65="No")</f>
      </c>
      <c r="AH65" s="55"/>
    </row>
    <row x14ac:dyDescent="0.25" r="66" customHeight="1" ht="18">
      <c r="A66" s="13" t="s">
        <v>1027</v>
      </c>
      <c r="B66" s="56" t="s">
        <v>1581</v>
      </c>
      <c r="C66" s="13"/>
      <c r="D66" s="13"/>
      <c r="E66" s="56" t="s">
        <v>1581</v>
      </c>
      <c r="F66" s="57" t="s">
        <v>10</v>
      </c>
      <c r="G66" s="13"/>
      <c r="H66" s="54">
        <f>AND(B66="X",C66="X")</f>
      </c>
      <c r="I66" s="25">
        <f>OR(B66="X",C66="X")</f>
      </c>
      <c r="J66" s="54">
        <f>AND(B66="X",D66="X")</f>
      </c>
      <c r="K66" s="25">
        <f>OR(B66="X",D66="X")</f>
      </c>
      <c r="L66" s="54">
        <f>AND(B66="X",E66="X")</f>
      </c>
      <c r="M66" s="25">
        <f>OR(B66="X",E66="X")</f>
      </c>
      <c r="N66" s="54">
        <f>AND(C66="X",D66="X")</f>
      </c>
      <c r="O66" s="25">
        <f>OR(C66="X",D66="X")</f>
      </c>
      <c r="P66" s="54">
        <f>AND(C66="X",E66="X")</f>
      </c>
      <c r="Q66" s="25">
        <f>OR(C66="X",E66="X")</f>
      </c>
      <c r="R66" s="54">
        <f>AND(D66="X",E66="X")</f>
      </c>
      <c r="S66" s="25">
        <f>OR(D66="X",E66="X")</f>
      </c>
      <c r="T66" s="55"/>
      <c r="U66" s="13"/>
      <c r="V66" s="54">
        <f>AND(B66="X",C66="X",F66="No")</f>
      </c>
      <c r="W66" s="25">
        <f>AND(OR(B66="X",C66="X"),F66="No")</f>
      </c>
      <c r="X66" s="54">
        <f>AND(B66="X",D66="X",F66="No")</f>
      </c>
      <c r="Y66" s="25">
        <f>AND(OR(B66="X",D66="X"),F66="No")</f>
      </c>
      <c r="Z66" s="54">
        <f>AND(B66="X",E66="X",F66="No")</f>
      </c>
      <c r="AA66" s="25">
        <f>AND(OR(B66="X",E66="X"),F66="No")</f>
      </c>
      <c r="AB66" s="54">
        <f>AND(C66="X",D66="X",F66="No")</f>
      </c>
      <c r="AC66" s="25">
        <f>AND(OR(C66="X",D66="X"),F66="No")</f>
      </c>
      <c r="AD66" s="54">
        <f>AND(C66="X",E66="X",F66="No")</f>
      </c>
      <c r="AE66" s="25">
        <f>AND(OR(C66="X",E66="X"),F66="No")</f>
      </c>
      <c r="AF66" s="54">
        <f>AND(D66="X",E66="X",F66="No")</f>
      </c>
      <c r="AG66" s="25">
        <f>AND(OR(D66="X",E66="X"),F66="No")</f>
      </c>
      <c r="AH66" s="55"/>
    </row>
    <row x14ac:dyDescent="0.25" r="67" customHeight="1" ht="18">
      <c r="A67" s="13" t="s">
        <v>1033</v>
      </c>
      <c r="B67" s="56" t="s">
        <v>1581</v>
      </c>
      <c r="C67" s="56" t="s">
        <v>1581</v>
      </c>
      <c r="D67" s="56" t="s">
        <v>1581</v>
      </c>
      <c r="E67" s="56" t="s">
        <v>1581</v>
      </c>
      <c r="F67" s="57" t="s">
        <v>10</v>
      </c>
      <c r="G67" s="13"/>
      <c r="H67" s="54">
        <f>AND(B67="X",C67="X")</f>
      </c>
      <c r="I67" s="25">
        <f>OR(B67="X",C67="X")</f>
      </c>
      <c r="J67" s="54">
        <f>AND(B67="X",D67="X")</f>
      </c>
      <c r="K67" s="25">
        <f>OR(B67="X",D67="X")</f>
      </c>
      <c r="L67" s="54">
        <f>AND(B67="X",E67="X")</f>
      </c>
      <c r="M67" s="25">
        <f>OR(B67="X",E67="X")</f>
      </c>
      <c r="N67" s="54">
        <f>AND(C67="X",D67="X")</f>
      </c>
      <c r="O67" s="25">
        <f>OR(C67="X",D67="X")</f>
      </c>
      <c r="P67" s="54">
        <f>AND(C67="X",E67="X")</f>
      </c>
      <c r="Q67" s="25">
        <f>OR(C67="X",E67="X")</f>
      </c>
      <c r="R67" s="54">
        <f>AND(D67="X",E67="X")</f>
      </c>
      <c r="S67" s="25">
        <f>OR(D67="X",E67="X")</f>
      </c>
      <c r="T67" s="55"/>
      <c r="U67" s="13"/>
      <c r="V67" s="54">
        <f>AND(B67="X",C67="X",F67="No")</f>
      </c>
      <c r="W67" s="25">
        <f>AND(OR(B67="X",C67="X"),F67="No")</f>
      </c>
      <c r="X67" s="54">
        <f>AND(B67="X",D67="X",F67="No")</f>
      </c>
      <c r="Y67" s="25">
        <f>AND(OR(B67="X",D67="X"),F67="No")</f>
      </c>
      <c r="Z67" s="54">
        <f>AND(B67="X",E67="X",F67="No")</f>
      </c>
      <c r="AA67" s="25">
        <f>AND(OR(B67="X",E67="X"),F67="No")</f>
      </c>
      <c r="AB67" s="54">
        <f>AND(C67="X",D67="X",F67="No")</f>
      </c>
      <c r="AC67" s="25">
        <f>AND(OR(C67="X",D67="X"),F67="No")</f>
      </c>
      <c r="AD67" s="54">
        <f>AND(C67="X",E67="X",F67="No")</f>
      </c>
      <c r="AE67" s="25">
        <f>AND(OR(C67="X",E67="X"),F67="No")</f>
      </c>
      <c r="AF67" s="54">
        <f>AND(D67="X",E67="X",F67="No")</f>
      </c>
      <c r="AG67" s="25">
        <f>AND(OR(D67="X",E67="X"),F67="No")</f>
      </c>
      <c r="AH67" s="55"/>
    </row>
    <row x14ac:dyDescent="0.25" r="68" customHeight="1" ht="18">
      <c r="A68" s="57" t="s">
        <v>1582</v>
      </c>
      <c r="B68" s="57"/>
      <c r="C68" s="57"/>
      <c r="D68" s="57"/>
      <c r="E68" s="57"/>
      <c r="F68" s="57"/>
      <c r="G68" s="57"/>
      <c r="H68" s="12">
        <f>COUNTIF(H2:H67,TRUE())</f>
      </c>
      <c r="I68" s="12">
        <f>COUNTIF(I2:I67,TRUE())</f>
      </c>
      <c r="J68" s="12">
        <f>COUNTIF(J2:J67,TRUE())</f>
      </c>
      <c r="K68" s="12">
        <f>COUNTIF(K2:K67,TRUE())</f>
      </c>
      <c r="L68" s="12">
        <f>COUNTIF(L2:L67,TRUE())</f>
      </c>
      <c r="M68" s="12">
        <f>COUNTIF(M2:M67,TRUE())</f>
      </c>
      <c r="N68" s="12">
        <f>COUNTIF(N2:N67,TRUE())</f>
      </c>
      <c r="O68" s="12">
        <f>COUNTIF(O2:O67,TRUE())</f>
      </c>
      <c r="P68" s="12">
        <f>COUNTIF(P2:P67,TRUE())</f>
      </c>
      <c r="Q68" s="12">
        <f>COUNTIF(Q2:Q67,TRUE())</f>
      </c>
      <c r="R68" s="12">
        <f>COUNTIF(R2:R67,TRUE())</f>
      </c>
      <c r="S68" s="12">
        <f>COUNTIF(S2:S67,TRUE())</f>
      </c>
      <c r="T68" s="58" t="s">
        <v>1583</v>
      </c>
      <c r="U68" s="13"/>
      <c r="V68" s="12">
        <f>COUNTIF(V2:V67,TRUE())</f>
      </c>
      <c r="W68" s="12">
        <f>COUNTIF(W2:W67,TRUE())</f>
      </c>
      <c r="X68" s="12">
        <f>COUNTIF(X2:X67,TRUE())</f>
      </c>
      <c r="Y68" s="12">
        <f>COUNTIF(Y2:Y67,TRUE())</f>
      </c>
      <c r="Z68" s="12">
        <f>COUNTIF(Z2:Z67,TRUE())</f>
      </c>
      <c r="AA68" s="12">
        <f>COUNTIF(AA2:AA67,TRUE())</f>
      </c>
      <c r="AB68" s="12">
        <f>COUNTIF(AB2:AB67,TRUE())</f>
      </c>
      <c r="AC68" s="12">
        <f>COUNTIF(AC2:AC67,TRUE())</f>
      </c>
      <c r="AD68" s="12">
        <f>COUNTIF(AD2:AD67,TRUE())</f>
      </c>
      <c r="AE68" s="12">
        <f>COUNTIF(AE2:AE67,TRUE())</f>
      </c>
      <c r="AF68" s="12">
        <f>COUNTIF(AF2:AF67,TRUE())</f>
      </c>
      <c r="AG68" s="12">
        <f>COUNTIF(AG2:AG67,TRUE())</f>
      </c>
      <c r="AH68" s="58" t="s">
        <v>1583</v>
      </c>
    </row>
    <row x14ac:dyDescent="0.25" r="69" customHeight="1" ht="18">
      <c r="A69" s="13"/>
      <c r="B69" s="13"/>
      <c r="C69" s="13"/>
      <c r="D69" s="13"/>
      <c r="E69" s="13"/>
      <c r="F69" s="13"/>
      <c r="G69" s="57" t="s">
        <v>1584</v>
      </c>
      <c r="H69" s="59">
        <f>H68/I68</f>
      </c>
      <c r="I69" s="59"/>
      <c r="J69" s="59">
        <f>J68/K68</f>
      </c>
      <c r="K69" s="59"/>
      <c r="L69" s="59">
        <f>L68/M68</f>
      </c>
      <c r="M69" s="59"/>
      <c r="N69" s="59">
        <f>N68/O68</f>
      </c>
      <c r="O69" s="59"/>
      <c r="P69" s="59">
        <f>P68/Q68</f>
      </c>
      <c r="Q69" s="59"/>
      <c r="R69" s="59">
        <f>R68/S68</f>
      </c>
      <c r="S69" s="59"/>
      <c r="T69" s="59">
        <f>AVERAGE(H69:S69)</f>
      </c>
      <c r="U69" s="57" t="s">
        <v>1584</v>
      </c>
      <c r="V69" s="59">
        <f>V68/W68</f>
      </c>
      <c r="W69" s="59"/>
      <c r="X69" s="59">
        <f>X68/Y68</f>
      </c>
      <c r="Y69" s="59"/>
      <c r="Z69" s="59">
        <f>Z68/AA68</f>
      </c>
      <c r="AA69" s="59"/>
      <c r="AB69" s="59">
        <f>AB68/AC68</f>
      </c>
      <c r="AC69" s="59"/>
      <c r="AD69" s="59">
        <f>AD68/AE68</f>
      </c>
      <c r="AE69" s="59"/>
      <c r="AF69" s="59">
        <f>AF68/AG68</f>
      </c>
      <c r="AG69" s="59"/>
      <c r="AH69" s="59">
        <f>AVERAGE(V69:AG69)</f>
      </c>
    </row>
    <row x14ac:dyDescent="0.25" r="70" customHeight="1" ht="18">
      <c r="A70" s="13"/>
      <c r="B70" s="13"/>
      <c r="C70" s="13"/>
      <c r="D70" s="13"/>
      <c r="E70" s="13"/>
      <c r="F70" s="13"/>
      <c r="G70" s="13"/>
      <c r="H70" s="54"/>
      <c r="I70" s="25"/>
      <c r="J70" s="54"/>
      <c r="K70" s="25"/>
      <c r="L70" s="54"/>
      <c r="M70" s="25"/>
      <c r="N70" s="54"/>
      <c r="O70" s="25"/>
      <c r="P70" s="54"/>
      <c r="Q70" s="25"/>
      <c r="R70" s="54"/>
      <c r="S70" s="25"/>
      <c r="T70" s="59">
        <f>GEOMEAN(H69:S69)</f>
      </c>
      <c r="U70" s="13"/>
      <c r="V70" s="54"/>
      <c r="W70" s="25"/>
      <c r="X70" s="54"/>
      <c r="Y70" s="25"/>
      <c r="Z70" s="54"/>
      <c r="AA70" s="25"/>
      <c r="AB70" s="54"/>
      <c r="AC70" s="25"/>
      <c r="AD70" s="54"/>
      <c r="AE70" s="25"/>
      <c r="AF70" s="54"/>
      <c r="AG70" s="25"/>
      <c r="AH70" s="59">
        <f>GEOMEAN(V69:AG69)</f>
      </c>
    </row>
  </sheetData>
  <mergeCells count="13">
    <mergeCell ref="A68:G68"/>
    <mergeCell ref="H69:I69"/>
    <mergeCell ref="J69:K69"/>
    <mergeCell ref="L69:M69"/>
    <mergeCell ref="N69:O69"/>
    <mergeCell ref="P69:Q69"/>
    <mergeCell ref="R69:S69"/>
    <mergeCell ref="V69:W69"/>
    <mergeCell ref="X69:Y69"/>
    <mergeCell ref="Z69:AA69"/>
    <mergeCell ref="AB69:AC69"/>
    <mergeCell ref="AD69:AE69"/>
    <mergeCell ref="AF69:AG6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81"/>
  <sheetViews>
    <sheetView workbookViewId="0"/>
  </sheetViews>
  <sheetFormatPr defaultRowHeight="15" x14ac:dyDescent="0.25"/>
  <cols>
    <col min="1" max="1" style="15" width="40.71928571428572" customWidth="1" bestFit="1"/>
    <col min="2" max="2" style="16" width="8.719285714285713" customWidth="1" bestFit="1"/>
    <col min="3" max="3" style="17" width="40.71928571428572" customWidth="1" bestFit="1"/>
    <col min="4" max="4" style="49" width="8.719285714285713" customWidth="1" bestFit="1"/>
    <col min="5" max="5" style="49" width="8.719285714285713" customWidth="1" bestFit="1"/>
    <col min="6" max="6" style="49" width="8.719285714285713" customWidth="1" bestFit="1"/>
    <col min="7" max="7" style="49" width="8.719285714285713" customWidth="1" bestFit="1"/>
    <col min="8" max="8" style="49" width="8.719285714285713" customWidth="1" bestFit="1"/>
    <col min="9" max="9" style="49" width="8.719285714285713" customWidth="1" bestFit="1"/>
    <col min="10" max="10" style="49" width="8.719285714285713" customWidth="1" bestFit="1"/>
    <col min="11" max="11" style="49" width="8.719285714285713" customWidth="1" bestFit="1"/>
    <col min="12" max="12" style="49" width="8.719285714285713" customWidth="1" bestFit="1"/>
    <col min="13" max="13" style="49" width="8.719285714285713" customWidth="1" bestFit="1"/>
    <col min="14" max="14" style="49" width="8.719285714285713" customWidth="1" bestFit="1"/>
    <col min="15" max="15" style="49" width="8.719285714285713" customWidth="1" bestFit="1"/>
    <col min="16" max="16" style="49" width="8.719285714285713" customWidth="1" bestFit="1"/>
    <col min="17" max="17" style="49" width="8.719285714285713" customWidth="1" bestFit="1"/>
    <col min="18" max="18" style="49" width="8.719285714285713" customWidth="1" bestFit="1"/>
    <col min="19" max="19" style="49" width="8.719285714285713" customWidth="1" bestFit="1"/>
  </cols>
  <sheetData>
    <row x14ac:dyDescent="0.25" r="1" customHeight="1" ht="18" customFormat="1" s="4">
      <c r="A1" s="28" t="s">
        <v>0</v>
      </c>
      <c r="B1" s="51" t="s">
        <v>1555</v>
      </c>
      <c r="C1" s="28" t="s">
        <v>1247</v>
      </c>
      <c r="D1" s="34" t="s">
        <v>1556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x14ac:dyDescent="0.25" r="2" customHeight="1" ht="18" customFormat="1" s="4">
      <c r="A2" s="1"/>
      <c r="B2" s="29"/>
      <c r="C2" s="1"/>
      <c r="D2" s="34" t="s">
        <v>1377</v>
      </c>
      <c r="E2" s="34" t="s">
        <v>1248</v>
      </c>
      <c r="F2" s="34" t="s">
        <v>1249</v>
      </c>
      <c r="G2" s="34" t="s">
        <v>1250</v>
      </c>
      <c r="H2" s="34" t="s">
        <v>1251</v>
      </c>
      <c r="I2" s="34" t="s">
        <v>1252</v>
      </c>
      <c r="J2" s="34" t="s">
        <v>1253</v>
      </c>
      <c r="K2" s="34" t="s">
        <v>1254</v>
      </c>
      <c r="L2" s="34" t="s">
        <v>1255</v>
      </c>
      <c r="M2" s="34" t="s">
        <v>1256</v>
      </c>
      <c r="N2" s="34" t="s">
        <v>1257</v>
      </c>
      <c r="O2" s="34" t="s">
        <v>1258</v>
      </c>
      <c r="P2" s="34" t="s">
        <v>1259</v>
      </c>
      <c r="Q2" s="34" t="s">
        <v>1260</v>
      </c>
      <c r="R2" s="34" t="s">
        <v>1261</v>
      </c>
      <c r="S2" s="34" t="s">
        <v>1262</v>
      </c>
    </row>
    <row x14ac:dyDescent="0.25" r="3" customHeight="1" ht="14.449999999999998" customFormat="1" s="4">
      <c r="A3" s="36" t="s">
        <v>7</v>
      </c>
      <c r="B3" s="37" t="s">
        <v>1385</v>
      </c>
      <c r="C3" s="38" t="s">
        <v>1263</v>
      </c>
      <c r="D3" s="52" t="s">
        <v>11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x14ac:dyDescent="0.25" r="4" customHeight="1" ht="14.449999999999998" customFormat="1" s="4">
      <c r="A4" s="38"/>
      <c r="B4" s="37" t="s">
        <v>1386</v>
      </c>
      <c r="C4" s="38" t="s">
        <v>1272</v>
      </c>
      <c r="D4" s="52" t="s">
        <v>1271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</row>
    <row x14ac:dyDescent="0.25" r="5" customHeight="1" ht="18" customFormat="1" s="4">
      <c r="A5" s="38"/>
      <c r="B5" s="37" t="s">
        <v>1387</v>
      </c>
      <c r="C5" s="38" t="s">
        <v>799</v>
      </c>
      <c r="D5" s="52"/>
      <c r="E5" s="52"/>
      <c r="F5" s="52"/>
      <c r="G5" s="52"/>
      <c r="H5" s="52" t="s">
        <v>798</v>
      </c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</row>
    <row x14ac:dyDescent="0.25" r="6" customHeight="1" ht="18" customFormat="1" s="4">
      <c r="A6" s="36" t="s">
        <v>12</v>
      </c>
      <c r="B6" s="37" t="s">
        <v>1388</v>
      </c>
      <c r="C6" s="38" t="s">
        <v>1273</v>
      </c>
      <c r="D6" s="52" t="s">
        <v>15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</row>
    <row x14ac:dyDescent="0.25" r="7" customHeight="1" ht="18" customFormat="1" s="4">
      <c r="A7" s="38"/>
      <c r="B7" s="37" t="s">
        <v>1389</v>
      </c>
      <c r="C7" s="38" t="s">
        <v>1284</v>
      </c>
      <c r="D7" s="52" t="s">
        <v>1283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</row>
    <row x14ac:dyDescent="0.25" r="8" customHeight="1" ht="18" customFormat="1" s="4">
      <c r="A8" s="38"/>
      <c r="B8" s="37" t="s">
        <v>1390</v>
      </c>
      <c r="C8" s="38" t="s">
        <v>1190</v>
      </c>
      <c r="D8" s="52"/>
      <c r="E8" s="52" t="s">
        <v>1189</v>
      </c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</row>
    <row x14ac:dyDescent="0.25" r="9" customHeight="1" ht="18" customFormat="1" s="4">
      <c r="A9" s="36" t="s">
        <v>16</v>
      </c>
      <c r="B9" s="37" t="s">
        <v>1391</v>
      </c>
      <c r="C9" s="38" t="s">
        <v>1285</v>
      </c>
      <c r="D9" s="52" t="s">
        <v>19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</row>
    <row x14ac:dyDescent="0.25" r="10" customHeight="1" ht="18" customFormat="1" s="4">
      <c r="A10" s="38"/>
      <c r="B10" s="37" t="s">
        <v>1392</v>
      </c>
      <c r="C10" s="38" t="s">
        <v>1294</v>
      </c>
      <c r="D10" s="52" t="s">
        <v>104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</row>
    <row x14ac:dyDescent="0.25" r="11" customHeight="1" ht="18" customFormat="1" s="4">
      <c r="A11" s="38"/>
      <c r="B11" s="37" t="s">
        <v>1393</v>
      </c>
      <c r="C11" s="38" t="s">
        <v>1296</v>
      </c>
      <c r="D11" s="52" t="s">
        <v>1295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</row>
    <row x14ac:dyDescent="0.25" r="12" customHeight="1" ht="18" customFormat="1" s="4">
      <c r="A12" s="38"/>
      <c r="B12" s="37" t="s">
        <v>1394</v>
      </c>
      <c r="C12" s="38" t="s">
        <v>1297</v>
      </c>
      <c r="D12" s="52" t="s">
        <v>560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x14ac:dyDescent="0.25" r="13" customHeight="1" ht="18" customFormat="1" s="4">
      <c r="A13" s="38"/>
      <c r="B13" s="37" t="s">
        <v>1395</v>
      </c>
      <c r="C13" s="38" t="s">
        <v>1299</v>
      </c>
      <c r="D13" s="52" t="s">
        <v>1121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</row>
    <row x14ac:dyDescent="0.25" r="14" customHeight="1" ht="18" customFormat="1" s="4">
      <c r="A14" s="38"/>
      <c r="B14" s="37" t="s">
        <v>1396</v>
      </c>
      <c r="C14" s="38" t="s">
        <v>1117</v>
      </c>
      <c r="D14" s="52"/>
      <c r="E14" s="52"/>
      <c r="F14" s="52" t="s">
        <v>1116</v>
      </c>
      <c r="G14" s="52"/>
      <c r="H14" s="52"/>
      <c r="I14" s="52"/>
      <c r="J14" s="52"/>
      <c r="K14" s="52" t="s">
        <v>569</v>
      </c>
      <c r="L14" s="52" t="s">
        <v>528</v>
      </c>
      <c r="M14" s="52" t="s">
        <v>464</v>
      </c>
      <c r="N14" s="52"/>
      <c r="O14" s="52" t="s">
        <v>309</v>
      </c>
      <c r="P14" s="52"/>
      <c r="Q14" s="52"/>
      <c r="R14" s="52" t="s">
        <v>106</v>
      </c>
      <c r="S14" s="52" t="s">
        <v>30</v>
      </c>
    </row>
    <row x14ac:dyDescent="0.25" r="15" customHeight="1" ht="18" customFormat="1" s="4">
      <c r="A15" s="38"/>
      <c r="B15" s="37" t="s">
        <v>1397</v>
      </c>
      <c r="C15" s="38" t="s">
        <v>308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 t="s">
        <v>307</v>
      </c>
      <c r="P15" s="52"/>
      <c r="Q15" s="52"/>
      <c r="R15" s="52"/>
      <c r="S15" s="52"/>
    </row>
    <row x14ac:dyDescent="0.25" r="16" customHeight="1" ht="14.449999999999998" customFormat="1" s="4">
      <c r="A16" s="36" t="s">
        <v>32</v>
      </c>
      <c r="B16" s="37" t="s">
        <v>1398</v>
      </c>
      <c r="C16" s="38" t="s">
        <v>1300</v>
      </c>
      <c r="D16" s="52" t="s">
        <v>583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</row>
    <row x14ac:dyDescent="0.25" r="17" customHeight="1" ht="14.449999999999998" customFormat="1" s="4">
      <c r="A17" s="38"/>
      <c r="B17" s="37" t="s">
        <v>1399</v>
      </c>
      <c r="C17" s="38" t="s">
        <v>1306</v>
      </c>
      <c r="D17" s="52" t="s">
        <v>666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</row>
    <row x14ac:dyDescent="0.25" r="18" customHeight="1" ht="18" customFormat="1" s="4">
      <c r="A18" s="38"/>
      <c r="B18" s="37" t="s">
        <v>1400</v>
      </c>
      <c r="C18" s="38" t="s">
        <v>1307</v>
      </c>
      <c r="D18" s="52" t="s">
        <v>663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</row>
    <row x14ac:dyDescent="0.25" r="19" customHeight="1" ht="14.449999999999998" customFormat="1" s="4">
      <c r="A19" s="38"/>
      <c r="B19" s="37" t="s">
        <v>1401</v>
      </c>
      <c r="C19" s="38" t="s">
        <v>1310</v>
      </c>
      <c r="D19" s="52" t="s">
        <v>586</v>
      </c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</row>
    <row x14ac:dyDescent="0.25" r="20" customHeight="1" ht="14.449999999999998" customFormat="1" s="4">
      <c r="A20" s="38"/>
      <c r="B20" s="37" t="s">
        <v>1402</v>
      </c>
      <c r="C20" s="38" t="s">
        <v>1312</v>
      </c>
      <c r="D20" s="52" t="s">
        <v>589</v>
      </c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</row>
    <row x14ac:dyDescent="0.25" r="21" customHeight="1" ht="14.449999999999998" customFormat="1" s="4">
      <c r="A21" s="38"/>
      <c r="B21" s="37" t="s">
        <v>1403</v>
      </c>
      <c r="C21" s="38" t="s">
        <v>1315</v>
      </c>
      <c r="D21" s="52" t="s">
        <v>1314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</row>
    <row x14ac:dyDescent="0.25" r="22" customHeight="1" ht="14.449999999999998" customFormat="1" s="4">
      <c r="A22" s="38"/>
      <c r="B22" s="37" t="s">
        <v>1404</v>
      </c>
      <c r="C22" s="38" t="s">
        <v>1316</v>
      </c>
      <c r="D22" s="52" t="s">
        <v>35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</row>
    <row x14ac:dyDescent="0.25" r="23" customHeight="1" ht="14.449999999999998" customFormat="1" s="4">
      <c r="A23" s="38"/>
      <c r="B23" s="37" t="s">
        <v>1405</v>
      </c>
      <c r="C23" s="38" t="s">
        <v>1320</v>
      </c>
      <c r="D23" s="52" t="s">
        <v>236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</row>
    <row x14ac:dyDescent="0.25" r="24" customHeight="1" ht="14.449999999999998" customFormat="1" s="4">
      <c r="A24" s="38"/>
      <c r="B24" s="37" t="s">
        <v>1406</v>
      </c>
      <c r="C24" s="38" t="s">
        <v>1200</v>
      </c>
      <c r="D24" s="52"/>
      <c r="E24" s="52" t="s">
        <v>1199</v>
      </c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</row>
    <row x14ac:dyDescent="0.25" r="25" customHeight="1" ht="14.449999999999998" customFormat="1" s="4">
      <c r="A25" s="38"/>
      <c r="B25" s="37" t="s">
        <v>1407</v>
      </c>
      <c r="C25" s="38" t="s">
        <v>1203</v>
      </c>
      <c r="D25" s="52"/>
      <c r="E25" s="52" t="s">
        <v>1202</v>
      </c>
      <c r="F25" s="52" t="s">
        <v>1124</v>
      </c>
      <c r="G25" s="52"/>
      <c r="H25" s="52" t="s">
        <v>860</v>
      </c>
      <c r="I25" s="52" t="s">
        <v>754</v>
      </c>
      <c r="J25" s="52"/>
      <c r="K25" s="52"/>
      <c r="L25" s="52"/>
      <c r="M25" s="52"/>
      <c r="N25" s="52" t="s">
        <v>1557</v>
      </c>
      <c r="O25" s="52"/>
      <c r="P25" s="52"/>
      <c r="Q25" s="52"/>
      <c r="R25" s="52"/>
      <c r="S25" s="52"/>
    </row>
    <row x14ac:dyDescent="0.25" r="26" customHeight="1" ht="14.449999999999998" customFormat="1" s="4">
      <c r="A26" s="38"/>
      <c r="B26" s="37" t="s">
        <v>1408</v>
      </c>
      <c r="C26" s="38" t="s">
        <v>1205</v>
      </c>
      <c r="D26" s="52"/>
      <c r="E26" s="52" t="s">
        <v>1204</v>
      </c>
      <c r="F26" s="52"/>
      <c r="G26" s="52"/>
      <c r="H26" s="52"/>
      <c r="I26" s="52"/>
      <c r="J26" s="52"/>
      <c r="K26" s="52"/>
      <c r="L26" s="52"/>
      <c r="M26" s="52"/>
      <c r="N26" s="52" t="s">
        <v>1557</v>
      </c>
      <c r="O26" s="52"/>
      <c r="P26" s="52"/>
      <c r="Q26" s="52"/>
      <c r="R26" s="52"/>
      <c r="S26" s="52"/>
    </row>
    <row x14ac:dyDescent="0.25" r="27" customHeight="1" ht="14.449999999999998" customFormat="1" s="4">
      <c r="A27" s="38"/>
      <c r="B27" s="37" t="s">
        <v>1409</v>
      </c>
      <c r="C27" s="38" t="s">
        <v>1207</v>
      </c>
      <c r="D27" s="52"/>
      <c r="E27" s="52" t="s">
        <v>1206</v>
      </c>
      <c r="F27" s="52" t="s">
        <v>1125</v>
      </c>
      <c r="G27" s="52"/>
      <c r="H27" s="52"/>
      <c r="I27" s="52"/>
      <c r="J27" s="52"/>
      <c r="K27" s="52"/>
      <c r="L27" s="52"/>
      <c r="M27" s="52"/>
      <c r="N27" s="52" t="s">
        <v>1557</v>
      </c>
      <c r="O27" s="52"/>
      <c r="P27" s="52"/>
      <c r="Q27" s="52"/>
      <c r="R27" s="52"/>
      <c r="S27" s="52"/>
    </row>
    <row x14ac:dyDescent="0.25" r="28" customHeight="1" ht="14.449999999999998" customFormat="1" s="4">
      <c r="A28" s="38"/>
      <c r="B28" s="37" t="s">
        <v>1410</v>
      </c>
      <c r="C28" s="38" t="s">
        <v>668</v>
      </c>
      <c r="D28" s="52"/>
      <c r="E28" s="52"/>
      <c r="F28" s="52"/>
      <c r="G28" s="52" t="s">
        <v>1058</v>
      </c>
      <c r="H28" s="52" t="s">
        <v>862</v>
      </c>
      <c r="I28" s="52"/>
      <c r="J28" s="52" t="s">
        <v>667</v>
      </c>
      <c r="K28" s="52"/>
      <c r="L28" s="52"/>
      <c r="M28" s="52"/>
      <c r="N28" s="52"/>
      <c r="O28" s="52"/>
      <c r="P28" s="52"/>
      <c r="Q28" s="52"/>
      <c r="R28" s="52"/>
      <c r="S28" s="52"/>
    </row>
    <row x14ac:dyDescent="0.25" r="29" customHeight="1" ht="14.449999999999998" customFormat="1" s="4">
      <c r="A29" s="38"/>
      <c r="B29" s="37" t="s">
        <v>1411</v>
      </c>
      <c r="C29" s="38" t="s">
        <v>591</v>
      </c>
      <c r="D29" s="52"/>
      <c r="E29" s="52"/>
      <c r="F29" s="52"/>
      <c r="G29" s="52"/>
      <c r="H29" s="52"/>
      <c r="I29" s="52"/>
      <c r="J29" s="52"/>
      <c r="K29" s="52" t="s">
        <v>590</v>
      </c>
      <c r="L29" s="52"/>
      <c r="M29" s="52"/>
      <c r="N29" s="52"/>
      <c r="O29" s="52"/>
      <c r="P29" s="52"/>
      <c r="Q29" s="52"/>
      <c r="R29" s="52"/>
      <c r="S29" s="52"/>
    </row>
    <row x14ac:dyDescent="0.25" r="30" customHeight="1" ht="14.449999999999998" customFormat="1" s="4">
      <c r="A30" s="38"/>
      <c r="B30" s="37" t="s">
        <v>1412</v>
      </c>
      <c r="C30" s="38" t="s">
        <v>596</v>
      </c>
      <c r="D30" s="52"/>
      <c r="E30" s="52"/>
      <c r="F30" s="52"/>
      <c r="G30" s="52"/>
      <c r="H30" s="52"/>
      <c r="I30" s="52"/>
      <c r="J30" s="52"/>
      <c r="K30" s="52" t="s">
        <v>595</v>
      </c>
      <c r="L30" s="52"/>
      <c r="M30" s="52"/>
      <c r="N30" s="52"/>
      <c r="O30" s="52"/>
      <c r="P30" s="52"/>
      <c r="Q30" s="52"/>
      <c r="R30" s="52"/>
      <c r="S30" s="52"/>
    </row>
    <row x14ac:dyDescent="0.25" r="31" customHeight="1" ht="14.449999999999998" customFormat="1" s="4">
      <c r="A31" s="38"/>
      <c r="B31" s="37" t="s">
        <v>1413</v>
      </c>
      <c r="C31" s="38" t="s">
        <v>598</v>
      </c>
      <c r="D31" s="52"/>
      <c r="E31" s="52"/>
      <c r="F31" s="52"/>
      <c r="G31" s="52"/>
      <c r="H31" s="52"/>
      <c r="I31" s="52"/>
      <c r="J31" s="52"/>
      <c r="K31" s="52" t="s">
        <v>597</v>
      </c>
      <c r="L31" s="52"/>
      <c r="M31" s="52"/>
      <c r="N31" s="52"/>
      <c r="O31" s="52"/>
      <c r="P31" s="52"/>
      <c r="Q31" s="52"/>
      <c r="R31" s="52"/>
      <c r="S31" s="52"/>
    </row>
    <row x14ac:dyDescent="0.25" r="32" customHeight="1" ht="14.449999999999998" customFormat="1" s="4">
      <c r="A32" s="38"/>
      <c r="B32" s="37" t="s">
        <v>1414</v>
      </c>
      <c r="C32" s="38" t="s">
        <v>465</v>
      </c>
      <c r="D32" s="52"/>
      <c r="E32" s="52"/>
      <c r="F32" s="52"/>
      <c r="G32" s="52"/>
      <c r="H32" s="52"/>
      <c r="I32" s="52"/>
      <c r="J32" s="52"/>
      <c r="K32" s="52"/>
      <c r="L32" s="52"/>
      <c r="M32" s="52" t="s">
        <v>473</v>
      </c>
      <c r="N32" s="52"/>
      <c r="O32" s="52"/>
      <c r="P32" s="52"/>
      <c r="Q32" s="52"/>
      <c r="R32" s="52"/>
      <c r="S32" s="52"/>
    </row>
    <row x14ac:dyDescent="0.25" r="33" customHeight="1" ht="18" customFormat="1" s="4">
      <c r="A33" s="38"/>
      <c r="B33" s="37" t="s">
        <v>1415</v>
      </c>
      <c r="C33" s="38" t="s">
        <v>174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 t="s">
        <v>173</v>
      </c>
      <c r="R33" s="52"/>
      <c r="S33" s="52"/>
    </row>
    <row x14ac:dyDescent="0.25" r="34" customHeight="1" ht="18" customFormat="1" s="4">
      <c r="A34" s="38"/>
      <c r="B34" s="37" t="s">
        <v>1416</v>
      </c>
      <c r="C34" s="38" t="s">
        <v>661</v>
      </c>
      <c r="D34" s="52"/>
      <c r="E34" s="52"/>
      <c r="F34" s="52"/>
      <c r="G34" s="52"/>
      <c r="H34" s="53" t="s">
        <v>857</v>
      </c>
      <c r="I34" s="52"/>
      <c r="J34" s="53" t="s">
        <v>660</v>
      </c>
      <c r="K34" s="53"/>
      <c r="L34" s="52"/>
      <c r="M34" s="52"/>
      <c r="N34" s="52"/>
      <c r="O34" s="52"/>
      <c r="P34" s="52"/>
      <c r="Q34" s="52"/>
      <c r="R34" s="52"/>
      <c r="S34" s="52"/>
    </row>
    <row x14ac:dyDescent="0.25" r="35" customHeight="1" ht="18" customFormat="1" s="4">
      <c r="A35" s="38"/>
      <c r="B35" s="37" t="s">
        <v>1417</v>
      </c>
      <c r="C35" s="38" t="s">
        <v>866</v>
      </c>
      <c r="D35" s="52"/>
      <c r="E35" s="52"/>
      <c r="F35" s="52"/>
      <c r="G35" s="52"/>
      <c r="H35" s="53" t="s">
        <v>865</v>
      </c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</row>
    <row x14ac:dyDescent="0.25" r="36" customHeight="1" ht="18" customFormat="1" s="4">
      <c r="A36" s="36" t="s">
        <v>40</v>
      </c>
      <c r="B36" s="37" t="s">
        <v>1418</v>
      </c>
      <c r="C36" s="38" t="s">
        <v>1321</v>
      </c>
      <c r="D36" s="52" t="s">
        <v>43</v>
      </c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</row>
    <row x14ac:dyDescent="0.25" r="37" customHeight="1" ht="18" customFormat="1" s="4">
      <c r="A37" s="38"/>
      <c r="B37" s="37" t="s">
        <v>1419</v>
      </c>
      <c r="C37" s="38" t="s">
        <v>1330</v>
      </c>
      <c r="D37" s="52" t="s">
        <v>46</v>
      </c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</row>
    <row x14ac:dyDescent="0.25" r="38" customHeight="1" ht="18" customFormat="1" s="4">
      <c r="A38" s="38"/>
      <c r="B38" s="37" t="s">
        <v>1420</v>
      </c>
      <c r="C38" s="38" t="s">
        <v>1210</v>
      </c>
      <c r="D38" s="52"/>
      <c r="E38" s="52" t="s">
        <v>1209</v>
      </c>
      <c r="F38" s="52" t="s">
        <v>1132</v>
      </c>
      <c r="G38" s="52" t="s">
        <v>1065</v>
      </c>
      <c r="H38" s="52" t="s">
        <v>875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</row>
    <row x14ac:dyDescent="0.25" r="39" customHeight="1" ht="18" customFormat="1" s="4">
      <c r="A39" s="38"/>
      <c r="B39" s="37" t="s">
        <v>1421</v>
      </c>
      <c r="C39" s="38" t="s">
        <v>1064</v>
      </c>
      <c r="D39" s="52"/>
      <c r="E39" s="52"/>
      <c r="F39" s="52"/>
      <c r="G39" s="52" t="s">
        <v>1063</v>
      </c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</row>
    <row x14ac:dyDescent="0.25" r="40" customHeight="1" ht="18" customFormat="1" s="4">
      <c r="A40" s="38"/>
      <c r="B40" s="37" t="s">
        <v>1422</v>
      </c>
      <c r="C40" s="38" t="s">
        <v>405</v>
      </c>
      <c r="D40" s="52"/>
      <c r="E40" s="52"/>
      <c r="F40" s="52"/>
      <c r="G40" s="52"/>
      <c r="H40" s="52" t="s">
        <v>873</v>
      </c>
      <c r="I40" s="52"/>
      <c r="J40" s="52"/>
      <c r="K40" s="52"/>
      <c r="L40" s="52"/>
      <c r="M40" s="52"/>
      <c r="N40" s="52" t="s">
        <v>404</v>
      </c>
      <c r="O40" s="52"/>
      <c r="P40" s="52"/>
      <c r="Q40" s="52"/>
      <c r="R40" s="52"/>
      <c r="S40" s="52"/>
    </row>
    <row x14ac:dyDescent="0.25" r="41" customHeight="1" ht="18" customFormat="1" s="4">
      <c r="A41" s="38"/>
      <c r="B41" s="37" t="s">
        <v>1423</v>
      </c>
      <c r="C41" s="38" t="s">
        <v>124</v>
      </c>
      <c r="D41" s="52"/>
      <c r="E41" s="52"/>
      <c r="F41" s="52"/>
      <c r="G41" s="52"/>
      <c r="H41" s="52"/>
      <c r="I41" s="53" t="s">
        <v>755</v>
      </c>
      <c r="J41" s="53" t="s">
        <v>673</v>
      </c>
      <c r="K41" s="52"/>
      <c r="L41" s="52"/>
      <c r="M41" s="52"/>
      <c r="N41" s="52"/>
      <c r="O41" s="52"/>
      <c r="P41" s="52"/>
      <c r="Q41" s="52"/>
      <c r="R41" s="52" t="s">
        <v>123</v>
      </c>
      <c r="S41" s="52"/>
    </row>
    <row x14ac:dyDescent="0.25" r="42" customHeight="1" ht="18" customFormat="1" s="4">
      <c r="A42" s="36" t="s">
        <v>49</v>
      </c>
      <c r="B42" s="37" t="s">
        <v>1424</v>
      </c>
      <c r="C42" s="38" t="s">
        <v>51</v>
      </c>
      <c r="D42" s="52" t="s">
        <v>52</v>
      </c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</row>
    <row x14ac:dyDescent="0.25" r="43" customHeight="1" ht="18" customFormat="1" s="4">
      <c r="A43" s="38"/>
      <c r="B43" s="37" t="s">
        <v>1425</v>
      </c>
      <c r="C43" s="38" t="s">
        <v>1219</v>
      </c>
      <c r="D43" s="52"/>
      <c r="E43" s="52" t="s">
        <v>1218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</row>
    <row x14ac:dyDescent="0.25" r="44" customHeight="1" ht="18" customFormat="1" s="4">
      <c r="A44" s="38"/>
      <c r="B44" s="37" t="s">
        <v>1426</v>
      </c>
      <c r="C44" s="38" t="s">
        <v>411</v>
      </c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 t="s">
        <v>410</v>
      </c>
      <c r="O44" s="52"/>
      <c r="P44" s="52"/>
      <c r="Q44" s="52"/>
      <c r="R44" s="52"/>
      <c r="S44" s="52"/>
    </row>
    <row x14ac:dyDescent="0.25" r="45" customHeight="1" ht="18" customFormat="1" s="4">
      <c r="A45" s="38"/>
      <c r="B45" s="37" t="s">
        <v>1427</v>
      </c>
      <c r="C45" s="38" t="s">
        <v>182</v>
      </c>
      <c r="D45" s="52"/>
      <c r="E45" s="52"/>
      <c r="F45" s="52"/>
      <c r="G45" s="52"/>
      <c r="H45" s="53" t="s">
        <v>902</v>
      </c>
      <c r="I45" s="52"/>
      <c r="J45" s="52"/>
      <c r="K45" s="52"/>
      <c r="L45" s="52"/>
      <c r="M45" s="52"/>
      <c r="N45" s="52"/>
      <c r="O45" s="52"/>
      <c r="P45" s="52"/>
      <c r="Q45" s="52" t="s">
        <v>181</v>
      </c>
      <c r="R45" s="52"/>
      <c r="S45" s="52"/>
    </row>
    <row x14ac:dyDescent="0.25" r="46" customHeight="1" ht="18" customFormat="1" s="4">
      <c r="A46" s="36" t="s">
        <v>53</v>
      </c>
      <c r="B46" s="37" t="s">
        <v>1428</v>
      </c>
      <c r="C46" s="38" t="s">
        <v>1337</v>
      </c>
      <c r="D46" s="52" t="s">
        <v>56</v>
      </c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</row>
    <row x14ac:dyDescent="0.25" r="47" customHeight="1" ht="18" customFormat="1" s="4">
      <c r="A47" s="38"/>
      <c r="B47" s="37" t="s">
        <v>1429</v>
      </c>
      <c r="C47" s="38" t="s">
        <v>1345</v>
      </c>
      <c r="D47" s="52" t="s">
        <v>416</v>
      </c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</row>
    <row x14ac:dyDescent="0.25" r="48" customHeight="1" ht="18" customFormat="1" s="4">
      <c r="A48" s="38"/>
      <c r="B48" s="37" t="s">
        <v>1430</v>
      </c>
      <c r="C48" s="38" t="s">
        <v>1346</v>
      </c>
      <c r="D48" s="52" t="s">
        <v>333</v>
      </c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</row>
    <row x14ac:dyDescent="0.25" r="49" customHeight="1" ht="18" customFormat="1" s="4">
      <c r="A49" s="38"/>
      <c r="B49" s="37" t="s">
        <v>1431</v>
      </c>
      <c r="C49" s="38" t="s">
        <v>1223</v>
      </c>
      <c r="D49" s="52"/>
      <c r="E49" s="52" t="s">
        <v>1222</v>
      </c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</row>
    <row x14ac:dyDescent="0.25" r="50" customHeight="1" ht="18" customFormat="1" s="4">
      <c r="A50" s="38"/>
      <c r="B50" s="37" t="s">
        <v>1432</v>
      </c>
      <c r="C50" s="38" t="s">
        <v>1226</v>
      </c>
      <c r="D50" s="52"/>
      <c r="E50" s="52" t="s">
        <v>1225</v>
      </c>
      <c r="F50" s="52"/>
      <c r="G50" s="52" t="s">
        <v>1074</v>
      </c>
      <c r="H50" s="53" t="s">
        <v>919</v>
      </c>
      <c r="I50" s="52"/>
      <c r="J50" s="52" t="s">
        <v>691</v>
      </c>
      <c r="K50" s="52"/>
      <c r="L50" s="52"/>
      <c r="M50" s="52"/>
      <c r="N50" s="52" t="s">
        <v>412</v>
      </c>
      <c r="O50" s="52" t="s">
        <v>325</v>
      </c>
      <c r="P50" s="52" t="s">
        <v>255</v>
      </c>
      <c r="Q50" s="52"/>
      <c r="R50" s="52"/>
      <c r="S50" s="52"/>
    </row>
    <row x14ac:dyDescent="0.25" r="51" customHeight="1" ht="18" customFormat="1" s="4">
      <c r="A51" s="38"/>
      <c r="B51" s="37" t="s">
        <v>1433</v>
      </c>
      <c r="C51" s="38" t="s">
        <v>1228</v>
      </c>
      <c r="D51" s="52"/>
      <c r="E51" s="52" t="s">
        <v>1227</v>
      </c>
      <c r="F51" s="52"/>
      <c r="G51" s="52"/>
      <c r="H51" s="53" t="s">
        <v>911</v>
      </c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</row>
    <row x14ac:dyDescent="0.25" r="52" customHeight="1" ht="18" customFormat="1" s="4">
      <c r="A52" s="38"/>
      <c r="B52" s="37" t="s">
        <v>1434</v>
      </c>
      <c r="C52" s="38" t="s">
        <v>1148</v>
      </c>
      <c r="D52" s="52"/>
      <c r="E52" s="52"/>
      <c r="F52" s="52" t="s">
        <v>1147</v>
      </c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</row>
    <row x14ac:dyDescent="0.25" r="53" customHeight="1" ht="18" customFormat="1" s="4">
      <c r="A53" s="38"/>
      <c r="B53" s="37" t="s">
        <v>1435</v>
      </c>
      <c r="C53" s="38" t="s">
        <v>1155</v>
      </c>
      <c r="D53" s="52"/>
      <c r="E53" s="52"/>
      <c r="F53" s="52" t="s">
        <v>1154</v>
      </c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</row>
    <row x14ac:dyDescent="0.25" r="54" customHeight="1" ht="18" customFormat="1" s="4">
      <c r="A54" s="38"/>
      <c r="B54" s="37" t="s">
        <v>1436</v>
      </c>
      <c r="C54" s="8" t="s">
        <v>914</v>
      </c>
      <c r="D54" s="52"/>
      <c r="E54" s="52"/>
      <c r="F54" s="52"/>
      <c r="G54" s="52"/>
      <c r="H54" s="52" t="s">
        <v>913</v>
      </c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</row>
    <row x14ac:dyDescent="0.25" r="55" customHeight="1" ht="18" customFormat="1" s="4">
      <c r="A55" s="38"/>
      <c r="B55" s="37" t="s">
        <v>1437</v>
      </c>
      <c r="C55" s="8" t="s">
        <v>916</v>
      </c>
      <c r="D55" s="52"/>
      <c r="E55" s="52"/>
      <c r="F55" s="52"/>
      <c r="G55" s="52"/>
      <c r="H55" s="52" t="s">
        <v>915</v>
      </c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</row>
    <row x14ac:dyDescent="0.25" r="56" customHeight="1" ht="18" customFormat="1" s="4">
      <c r="A56" s="38"/>
      <c r="B56" s="37" t="s">
        <v>1438</v>
      </c>
      <c r="C56" s="8" t="s">
        <v>767</v>
      </c>
      <c r="D56" s="52"/>
      <c r="E56" s="52"/>
      <c r="F56" s="52"/>
      <c r="G56" s="52"/>
      <c r="H56" s="52"/>
      <c r="I56" s="52" t="s">
        <v>766</v>
      </c>
      <c r="J56" s="52" t="s">
        <v>689</v>
      </c>
      <c r="K56" s="52"/>
      <c r="L56" s="52"/>
      <c r="M56" s="52"/>
      <c r="N56" s="52"/>
      <c r="O56" s="52"/>
      <c r="P56" s="52"/>
      <c r="Q56" s="52"/>
      <c r="R56" s="52"/>
      <c r="S56" s="52"/>
    </row>
    <row x14ac:dyDescent="0.25" r="57" customHeight="1" ht="18" customFormat="1" s="4">
      <c r="A57" s="36" t="s">
        <v>63</v>
      </c>
      <c r="B57" s="37" t="s">
        <v>1439</v>
      </c>
      <c r="C57" s="38" t="s">
        <v>1349</v>
      </c>
      <c r="D57" s="52" t="s">
        <v>66</v>
      </c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</row>
    <row x14ac:dyDescent="0.25" r="58" customHeight="1" ht="18" customFormat="1" s="4">
      <c r="A58" s="38"/>
      <c r="B58" s="37" t="s">
        <v>1440</v>
      </c>
      <c r="C58" s="38" t="s">
        <v>1231</v>
      </c>
      <c r="D58" s="52"/>
      <c r="E58" s="52" t="s">
        <v>1230</v>
      </c>
      <c r="F58" s="52"/>
      <c r="G58" s="52"/>
      <c r="H58" s="53" t="s">
        <v>973</v>
      </c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</row>
    <row x14ac:dyDescent="0.25" r="59" customHeight="1" ht="18" customFormat="1" s="4">
      <c r="A59" s="38"/>
      <c r="B59" s="37" t="s">
        <v>1441</v>
      </c>
      <c r="C59" s="8" t="s">
        <v>978</v>
      </c>
      <c r="D59" s="52"/>
      <c r="E59" s="52"/>
      <c r="F59" s="52"/>
      <c r="G59" s="52"/>
      <c r="H59" s="52" t="s">
        <v>977</v>
      </c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</row>
    <row x14ac:dyDescent="0.25" r="60" customHeight="1" ht="18" customFormat="1" s="4">
      <c r="A60" s="36" t="s">
        <v>68</v>
      </c>
      <c r="B60" s="37" t="s">
        <v>1442</v>
      </c>
      <c r="C60" s="38" t="s">
        <v>1352</v>
      </c>
      <c r="D60" s="52" t="s">
        <v>71</v>
      </c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</row>
    <row x14ac:dyDescent="0.25" r="61" customHeight="1" ht="18" customFormat="1" s="4">
      <c r="A61" s="38"/>
      <c r="B61" s="37" t="s">
        <v>1443</v>
      </c>
      <c r="C61" s="38" t="s">
        <v>1363</v>
      </c>
      <c r="D61" s="52" t="s">
        <v>425</v>
      </c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</row>
    <row x14ac:dyDescent="0.25" r="62" customHeight="1" ht="18" customFormat="1" s="4">
      <c r="A62" s="38"/>
      <c r="B62" s="37" t="s">
        <v>1444</v>
      </c>
      <c r="C62" s="38" t="s">
        <v>1364</v>
      </c>
      <c r="D62" s="52" t="s">
        <v>74</v>
      </c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</row>
    <row x14ac:dyDescent="0.25" r="63" customHeight="1" ht="18" customFormat="1" s="4">
      <c r="A63" s="38"/>
      <c r="B63" s="37" t="s">
        <v>1445</v>
      </c>
      <c r="C63" s="38" t="s">
        <v>1446</v>
      </c>
      <c r="D63" s="52"/>
      <c r="E63" s="52" t="s">
        <v>1239</v>
      </c>
      <c r="F63" s="52"/>
      <c r="G63" s="52"/>
      <c r="H63" s="53" t="s">
        <v>1005</v>
      </c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</row>
    <row x14ac:dyDescent="0.25" r="64" customHeight="1" ht="18" customFormat="1" s="4">
      <c r="A64" s="38"/>
      <c r="B64" s="37" t="s">
        <v>1447</v>
      </c>
      <c r="C64" s="38" t="s">
        <v>1089</v>
      </c>
      <c r="D64" s="52"/>
      <c r="E64" s="52"/>
      <c r="F64" s="52"/>
      <c r="G64" s="52" t="s">
        <v>1088</v>
      </c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</row>
    <row x14ac:dyDescent="0.25" r="65" customHeight="1" ht="18" customFormat="1" s="4">
      <c r="A65" s="38"/>
      <c r="B65" s="37" t="s">
        <v>1448</v>
      </c>
      <c r="C65" s="38" t="s">
        <v>484</v>
      </c>
      <c r="D65" s="52"/>
      <c r="E65" s="52"/>
      <c r="F65" s="52"/>
      <c r="G65" s="52"/>
      <c r="H65" s="53" t="s">
        <v>1003</v>
      </c>
      <c r="I65" s="52"/>
      <c r="J65" s="52" t="s">
        <v>712</v>
      </c>
      <c r="K65" s="52"/>
      <c r="L65" s="52"/>
      <c r="M65" s="52" t="s">
        <v>483</v>
      </c>
      <c r="N65" s="52"/>
      <c r="O65" s="52"/>
      <c r="P65" s="52" t="s">
        <v>274</v>
      </c>
      <c r="Q65" s="52" t="s">
        <v>194</v>
      </c>
      <c r="R65" s="52"/>
      <c r="S65" s="52"/>
    </row>
    <row x14ac:dyDescent="0.25" r="66" customHeight="1" ht="18" customFormat="1" s="4">
      <c r="A66" s="38"/>
      <c r="B66" s="37" t="s">
        <v>1449</v>
      </c>
      <c r="C66" s="38" t="s">
        <v>493</v>
      </c>
      <c r="D66" s="52"/>
      <c r="E66" s="52"/>
      <c r="F66" s="52"/>
      <c r="G66" s="52"/>
      <c r="H66" s="52" t="s">
        <v>995</v>
      </c>
      <c r="I66" s="52"/>
      <c r="J66" s="52"/>
      <c r="K66" s="52"/>
      <c r="L66" s="52"/>
      <c r="M66" s="52" t="s">
        <v>492</v>
      </c>
      <c r="N66" s="52"/>
      <c r="O66" s="52"/>
      <c r="P66" s="52"/>
      <c r="Q66" s="52"/>
      <c r="R66" s="52"/>
      <c r="S66" s="52"/>
    </row>
    <row x14ac:dyDescent="0.25" r="67" customHeight="1" ht="18" customFormat="1" s="4">
      <c r="A67" s="38"/>
      <c r="B67" s="37" t="s">
        <v>1450</v>
      </c>
      <c r="C67" s="38" t="s">
        <v>197</v>
      </c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 t="s">
        <v>196</v>
      </c>
      <c r="R67" s="52"/>
      <c r="S67" s="52"/>
    </row>
    <row x14ac:dyDescent="0.25" r="68" customHeight="1" ht="18" customFormat="1" s="4">
      <c r="A68" s="36" t="s">
        <v>80</v>
      </c>
      <c r="B68" s="37" t="s">
        <v>1451</v>
      </c>
      <c r="C68" s="38" t="s">
        <v>1368</v>
      </c>
      <c r="D68" s="52" t="s">
        <v>91</v>
      </c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</row>
    <row x14ac:dyDescent="0.25" r="69" customHeight="1" ht="18" customFormat="1" s="4">
      <c r="A69" s="38"/>
      <c r="B69" s="37" t="s">
        <v>1452</v>
      </c>
      <c r="C69" s="38" t="s">
        <v>1370</v>
      </c>
      <c r="D69" s="52" t="s">
        <v>204</v>
      </c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</row>
    <row x14ac:dyDescent="0.25" r="70" customHeight="1" ht="18" customFormat="1" s="4">
      <c r="A70" s="38"/>
      <c r="B70" s="37" t="s">
        <v>1453</v>
      </c>
      <c r="C70" s="38" t="s">
        <v>1374</v>
      </c>
      <c r="D70" s="52" t="s">
        <v>84</v>
      </c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</row>
    <row x14ac:dyDescent="0.25" r="71" customHeight="1" ht="18" customFormat="1" s="4">
      <c r="A71" s="38"/>
      <c r="B71" s="37" t="s">
        <v>1454</v>
      </c>
      <c r="C71" s="38" t="s">
        <v>1244</v>
      </c>
      <c r="D71" s="52"/>
      <c r="E71" s="52" t="s">
        <v>1243</v>
      </c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</row>
    <row x14ac:dyDescent="0.25" r="72" customHeight="1" ht="18" customFormat="1" s="4">
      <c r="A72" s="38"/>
      <c r="B72" s="37" t="s">
        <v>1455</v>
      </c>
      <c r="C72" s="38" t="s">
        <v>1456</v>
      </c>
      <c r="D72" s="52"/>
      <c r="E72" s="52"/>
      <c r="F72" s="52"/>
      <c r="G72" s="52" t="s">
        <v>1558</v>
      </c>
      <c r="H72" s="53" t="s">
        <v>1018</v>
      </c>
      <c r="I72" s="52"/>
      <c r="J72" s="52"/>
      <c r="K72" s="52"/>
      <c r="L72" s="52" t="s">
        <v>546</v>
      </c>
      <c r="M72" s="52"/>
      <c r="N72" s="52"/>
      <c r="O72" s="52"/>
      <c r="P72" s="52"/>
      <c r="Q72" s="52" t="s">
        <v>202</v>
      </c>
      <c r="R72" s="52"/>
      <c r="S72" s="52"/>
    </row>
    <row x14ac:dyDescent="0.25" r="73" customHeight="1" ht="18" customFormat="1" s="4">
      <c r="A73" s="38"/>
      <c r="B73" s="37" t="s">
        <v>1457</v>
      </c>
      <c r="C73" s="38" t="s">
        <v>1458</v>
      </c>
      <c r="D73" s="52"/>
      <c r="E73" s="52"/>
      <c r="F73" s="52"/>
      <c r="G73" s="52" t="s">
        <v>1558</v>
      </c>
      <c r="H73" s="52"/>
      <c r="I73" s="52"/>
      <c r="J73" s="52"/>
      <c r="K73" s="52"/>
      <c r="L73" s="52"/>
      <c r="M73" s="52"/>
      <c r="N73" s="52" t="s">
        <v>1559</v>
      </c>
      <c r="O73" s="52"/>
      <c r="P73" s="52"/>
      <c r="Q73" s="52"/>
      <c r="R73" s="52"/>
      <c r="S73" s="52"/>
    </row>
    <row x14ac:dyDescent="0.25" r="74" customHeight="1" ht="18" customFormat="1" s="4">
      <c r="A74" s="38"/>
      <c r="B74" s="37" t="s">
        <v>1459</v>
      </c>
      <c r="C74" s="38" t="s">
        <v>1098</v>
      </c>
      <c r="D74" s="52"/>
      <c r="E74" s="52"/>
      <c r="F74" s="52"/>
      <c r="G74" s="52" t="s">
        <v>1097</v>
      </c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</row>
    <row x14ac:dyDescent="0.25" r="75" customHeight="1" ht="18" customFormat="1" s="4">
      <c r="A75" s="38"/>
      <c r="B75" s="37" t="s">
        <v>1460</v>
      </c>
      <c r="C75" s="38" t="s">
        <v>502</v>
      </c>
      <c r="D75" s="52"/>
      <c r="E75" s="52"/>
      <c r="F75" s="52"/>
      <c r="G75" s="52"/>
      <c r="H75" s="52"/>
      <c r="I75" s="52"/>
      <c r="J75" s="53" t="s">
        <v>718</v>
      </c>
      <c r="K75" s="52"/>
      <c r="L75" s="52"/>
      <c r="M75" s="52" t="s">
        <v>501</v>
      </c>
      <c r="N75" s="52"/>
      <c r="O75" s="52"/>
      <c r="P75" s="52"/>
      <c r="Q75" s="52"/>
      <c r="R75" s="52"/>
      <c r="S75" s="52"/>
    </row>
    <row x14ac:dyDescent="0.25" r="76" customHeight="1" ht="18" customFormat="1" s="4">
      <c r="A76" s="38"/>
      <c r="B76" s="37" t="s">
        <v>1461</v>
      </c>
      <c r="C76" s="38" t="s">
        <v>1462</v>
      </c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 t="s">
        <v>1559</v>
      </c>
      <c r="O76" s="52"/>
      <c r="P76" s="52"/>
      <c r="Q76" s="52"/>
      <c r="R76" s="52"/>
      <c r="S76" s="52"/>
    </row>
    <row x14ac:dyDescent="0.25" r="77" customHeight="1" ht="18" customFormat="1" s="4">
      <c r="A77" s="38"/>
      <c r="B77" s="37" t="s">
        <v>1463</v>
      </c>
      <c r="C77" s="38" t="s">
        <v>444</v>
      </c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 t="s">
        <v>443</v>
      </c>
      <c r="O77" s="52"/>
      <c r="P77" s="52"/>
      <c r="Q77" s="52"/>
      <c r="R77" s="52"/>
      <c r="S77" s="52"/>
    </row>
    <row x14ac:dyDescent="0.25" r="78" customHeight="1" ht="18">
      <c r="A78" s="11" t="s">
        <v>1464</v>
      </c>
      <c r="B78" s="43">
        <f>COUNTA(B3:B77)</f>
      </c>
      <c r="C78" s="10" t="s">
        <v>1560</v>
      </c>
      <c r="D78" s="43">
        <f>COUNTA(D3:D77)</f>
      </c>
      <c r="E78" s="43">
        <f>COUNTA(E3:E77)</f>
      </c>
      <c r="F78" s="43">
        <f>COUNTA(F3:F77)</f>
      </c>
      <c r="G78" s="43">
        <f>COUNTA(G3:G77)</f>
      </c>
      <c r="H78" s="43">
        <f>COUNTA(H3:H77)</f>
      </c>
      <c r="I78" s="43">
        <f>COUNTA(I3:I77)</f>
      </c>
      <c r="J78" s="43">
        <f>COUNTA(J3:J77)</f>
      </c>
      <c r="K78" s="43">
        <f>COUNTA(K3:K77)</f>
      </c>
      <c r="L78" s="43">
        <f>COUNTA(L3:L77)</f>
      </c>
      <c r="M78" s="43">
        <f>COUNTA(M3:M77)</f>
      </c>
      <c r="N78" s="43">
        <f>COUNTA(N3:N77)</f>
      </c>
      <c r="O78" s="43">
        <f>COUNTA(O3:O77)</f>
      </c>
      <c r="P78" s="43">
        <f>COUNTA(P3:P77)</f>
      </c>
      <c r="Q78" s="43">
        <f>COUNTA(Q3:Q77)</f>
      </c>
      <c r="R78" s="43">
        <f>COUNTA(R3:R77)</f>
      </c>
      <c r="S78" s="43">
        <f>COUNTA(S3:S77)</f>
      </c>
    </row>
    <row x14ac:dyDescent="0.25" r="79" customHeight="1" ht="18">
      <c r="A79" s="18"/>
      <c r="B79" s="23"/>
      <c r="C79" s="10" t="s">
        <v>1561</v>
      </c>
      <c r="D79" s="45">
        <f>D78/$B$78</f>
      </c>
      <c r="E79" s="45">
        <f>E78/$B$78</f>
      </c>
      <c r="F79" s="45">
        <f>F78/$B$78</f>
      </c>
      <c r="G79" s="45">
        <f>G78/$B$78</f>
      </c>
      <c r="H79" s="45">
        <f>H78/$B$78</f>
      </c>
      <c r="I79" s="45">
        <f>I78/$B$78</f>
      </c>
      <c r="J79" s="45">
        <f>J78/$B$78</f>
      </c>
      <c r="K79" s="45">
        <f>K78/$B$78</f>
      </c>
      <c r="L79" s="45">
        <f>L78/$B$78</f>
      </c>
      <c r="M79" s="45">
        <f>M78/$B$78</f>
      </c>
      <c r="N79" s="45">
        <f>N78/$B$78</f>
      </c>
      <c r="O79" s="45">
        <f>O78/$B$78</f>
      </c>
      <c r="P79" s="45">
        <f>P78/$B$78</f>
      </c>
      <c r="Q79" s="45">
        <f>Q78/$B$78</f>
      </c>
      <c r="R79" s="45">
        <f>R78/$B$78</f>
      </c>
      <c r="S79" s="45">
        <f>S78/$B$78</f>
      </c>
    </row>
    <row x14ac:dyDescent="0.25" r="80" customHeight="1" ht="18">
      <c r="A80" s="18"/>
      <c r="B80" s="23"/>
      <c r="C80" s="13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</row>
    <row x14ac:dyDescent="0.25" r="81" customHeight="1" ht="18">
      <c r="A81" s="11" t="s">
        <v>1562</v>
      </c>
      <c r="B81" s="43">
        <f>D78+E78</f>
      </c>
      <c r="C81" s="2"/>
      <c r="D81" s="46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</row>
  </sheetData>
  <mergeCells count="14">
    <mergeCell ref="A1:A2"/>
    <mergeCell ref="B1:B2"/>
    <mergeCell ref="C1:C2"/>
    <mergeCell ref="D1:S1"/>
    <mergeCell ref="A3:A5"/>
    <mergeCell ref="A6:A8"/>
    <mergeCell ref="A9:A15"/>
    <mergeCell ref="A16:A35"/>
    <mergeCell ref="A36:A41"/>
    <mergeCell ref="A42:A45"/>
    <mergeCell ref="A46:A56"/>
    <mergeCell ref="A57:A58"/>
    <mergeCell ref="A60:A67"/>
    <mergeCell ref="A68:A7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172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5" width="40.71928571428572" customWidth="1" bestFit="1"/>
    <col min="2" max="2" style="26" width="8.719285714285713" customWidth="1" bestFit="1"/>
    <col min="3" max="3" style="17" width="40.71928571428572" customWidth="1" bestFit="1"/>
    <col min="4" max="4" style="49" width="8.719285714285713" customWidth="1" bestFit="1"/>
    <col min="5" max="5" style="49" width="8.719285714285713" customWidth="1" bestFit="1"/>
    <col min="6" max="6" style="49" width="8.719285714285713" customWidth="1" bestFit="1"/>
    <col min="7" max="7" style="49" width="8.719285714285713" customWidth="1" bestFit="1"/>
    <col min="8" max="8" style="49" width="8.719285714285713" customWidth="1" bestFit="1"/>
    <col min="9" max="9" style="49" width="8.719285714285713" customWidth="1" bestFit="1"/>
    <col min="10" max="10" style="49" width="8.719285714285713" customWidth="1" bestFit="1"/>
    <col min="11" max="11" style="49" width="8.719285714285713" customWidth="1" bestFit="1"/>
    <col min="12" max="12" style="49" width="8.719285714285713" customWidth="1" bestFit="1"/>
    <col min="13" max="13" style="49" width="8.719285714285713" customWidth="1" bestFit="1"/>
    <col min="14" max="14" style="49" width="8.719285714285713" customWidth="1" bestFit="1"/>
    <col min="15" max="15" style="49" width="8.719285714285713" customWidth="1" bestFit="1"/>
    <col min="16" max="16" style="49" width="8.719285714285713" customWidth="1" bestFit="1"/>
    <col min="17" max="17" style="49" width="8.719285714285713" customWidth="1" bestFit="1"/>
    <col min="18" max="18" style="49" width="8.719285714285713" customWidth="1" bestFit="1"/>
    <col min="19" max="19" style="49" width="8.719285714285713" customWidth="1" bestFit="1"/>
    <col min="20" max="20" style="32" width="2.5764285714285715" customWidth="1" bestFit="1"/>
    <col min="21" max="21" style="26" width="11.290714285714287" customWidth="1" bestFit="1"/>
    <col min="22" max="22" style="50" width="11.290714285714287" customWidth="1" bestFit="1"/>
    <col min="23" max="23" style="32" width="2.5764285714285715" customWidth="1" bestFit="1"/>
    <col min="24" max="24" style="26" width="13.005" customWidth="1" bestFit="1"/>
    <col min="25" max="25" style="26" width="13.005" customWidth="1" bestFit="1"/>
    <col min="26" max="26" style="26" width="13.005" customWidth="1" bestFit="1"/>
    <col min="27" max="27" style="26" width="13.005" customWidth="1" bestFit="1"/>
    <col min="28" max="28" style="26" width="13.005" customWidth="1" bestFit="1"/>
    <col min="29" max="29" style="32" width="13.005" customWidth="1" bestFit="1"/>
  </cols>
  <sheetData>
    <row x14ac:dyDescent="0.25" r="1" customHeight="1" ht="14.449999999999998" customFormat="1" s="4">
      <c r="A1" s="1"/>
      <c r="B1" s="29"/>
      <c r="C1" s="1"/>
      <c r="D1" s="34" t="s">
        <v>1377</v>
      </c>
      <c r="E1" s="34" t="s">
        <v>1248</v>
      </c>
      <c r="F1" s="34" t="s">
        <v>1249</v>
      </c>
      <c r="G1" s="34" t="s">
        <v>1250</v>
      </c>
      <c r="H1" s="34" t="s">
        <v>1251</v>
      </c>
      <c r="I1" s="34" t="s">
        <v>1252</v>
      </c>
      <c r="J1" s="34" t="s">
        <v>1253</v>
      </c>
      <c r="K1" s="34" t="s">
        <v>1254</v>
      </c>
      <c r="L1" s="34" t="s">
        <v>1255</v>
      </c>
      <c r="M1" s="34" t="s">
        <v>1256</v>
      </c>
      <c r="N1" s="34" t="s">
        <v>1257</v>
      </c>
      <c r="O1" s="34" t="s">
        <v>1258</v>
      </c>
      <c r="P1" s="34" t="s">
        <v>1259</v>
      </c>
      <c r="Q1" s="34" t="s">
        <v>1260</v>
      </c>
      <c r="R1" s="34" t="s">
        <v>1261</v>
      </c>
      <c r="S1" s="34" t="s">
        <v>1262</v>
      </c>
      <c r="T1" s="8"/>
      <c r="U1" s="24" t="s">
        <v>1378</v>
      </c>
      <c r="V1" s="35" t="s">
        <v>1379</v>
      </c>
      <c r="W1" s="8"/>
      <c r="X1" s="29" t="s">
        <v>1380</v>
      </c>
      <c r="Y1" s="29" t="s">
        <v>1381</v>
      </c>
      <c r="Z1" s="29" t="s">
        <v>1382</v>
      </c>
      <c r="AA1" s="29" t="s">
        <v>1383</v>
      </c>
      <c r="AB1" s="29" t="s">
        <v>1384</v>
      </c>
      <c r="AC1" s="1"/>
    </row>
    <row x14ac:dyDescent="0.25" r="2" customHeight="1" ht="14.449999999999998">
      <c r="A2" s="36" t="s">
        <v>7</v>
      </c>
      <c r="B2" s="37" t="s">
        <v>1385</v>
      </c>
      <c r="C2" s="38" t="s">
        <v>1263</v>
      </c>
      <c r="D2" s="39" t="s">
        <v>10</v>
      </c>
      <c r="E2" s="39" t="s">
        <v>10</v>
      </c>
      <c r="F2" s="39" t="s">
        <v>10</v>
      </c>
      <c r="G2" s="39" t="s">
        <v>10</v>
      </c>
      <c r="H2" s="39" t="s">
        <v>10</v>
      </c>
      <c r="I2" s="39" t="s">
        <v>10</v>
      </c>
      <c r="J2" s="39" t="s">
        <v>10</v>
      </c>
      <c r="K2" s="39" t="s">
        <v>10</v>
      </c>
      <c r="L2" s="39" t="s">
        <v>10</v>
      </c>
      <c r="M2" s="39" t="s">
        <v>10</v>
      </c>
      <c r="N2" s="39" t="s">
        <v>10</v>
      </c>
      <c r="O2" s="39" t="s">
        <v>10</v>
      </c>
      <c r="P2" s="39" t="s">
        <v>10</v>
      </c>
      <c r="Q2" s="39" t="s">
        <v>83</v>
      </c>
      <c r="R2" s="39" t="s">
        <v>10</v>
      </c>
      <c r="S2" s="39" t="s">
        <v>10</v>
      </c>
      <c r="T2" s="8"/>
      <c r="U2" s="40">
        <f>COUNTIF(E2:S2,"Yes")*1+COUNTIF(E2:S2,"Partial")*0.5</f>
      </c>
      <c r="V2" s="41">
        <v>4.874261073887756</v>
      </c>
      <c r="W2" s="8"/>
      <c r="X2" s="30">
        <f>IF(COUNTIF(E2:S2,"Yes")&gt;0,"Yes",IF(COUNTIF(E2:S2,"Partial")&gt;0,"Partial","No"))</f>
      </c>
      <c r="Y2" s="30">
        <f>IF($U2&gt;=2,"Yes","No")</f>
      </c>
      <c r="Z2" s="30">
        <f>IF($U2&gt;=3,"Yes","No")</f>
      </c>
      <c r="AA2" s="30">
        <f>IF($U2&gt;=4,"Yes","No")</f>
      </c>
      <c r="AB2" s="30">
        <f>IF($V2&gt;=0.6,"Yes","No")</f>
      </c>
      <c r="AC2" s="5"/>
    </row>
    <row x14ac:dyDescent="0.25" r="3" customHeight="1" ht="14.449999999999998">
      <c r="A3" s="38"/>
      <c r="B3" s="37" t="s">
        <v>1386</v>
      </c>
      <c r="C3" s="38" t="s">
        <v>1272</v>
      </c>
      <c r="D3" s="39" t="s">
        <v>10</v>
      </c>
      <c r="E3" s="39" t="s">
        <v>28</v>
      </c>
      <c r="F3" s="39" t="s">
        <v>28</v>
      </c>
      <c r="G3" s="39" t="s">
        <v>28</v>
      </c>
      <c r="H3" s="39" t="s">
        <v>28</v>
      </c>
      <c r="I3" s="39" t="s">
        <v>28</v>
      </c>
      <c r="J3" s="39" t="s">
        <v>28</v>
      </c>
      <c r="K3" s="39" t="s">
        <v>28</v>
      </c>
      <c r="L3" s="39" t="s">
        <v>28</v>
      </c>
      <c r="M3" s="39" t="s">
        <v>28</v>
      </c>
      <c r="N3" s="39" t="s">
        <v>28</v>
      </c>
      <c r="O3" s="39" t="s">
        <v>28</v>
      </c>
      <c r="P3" s="39" t="s">
        <v>28</v>
      </c>
      <c r="Q3" s="39" t="s">
        <v>28</v>
      </c>
      <c r="R3" s="39" t="s">
        <v>28</v>
      </c>
      <c r="S3" s="39" t="s">
        <v>28</v>
      </c>
      <c r="T3" s="8"/>
      <c r="U3" s="12">
        <f>COUNTIF(E3:S3,"Yes")*1+COUNTIF(E3:S3,"Partial")*0.5</f>
      </c>
      <c r="V3" s="42">
        <v>0</v>
      </c>
      <c r="W3" s="8"/>
      <c r="X3" s="30">
        <f>IF(COUNTIF(E3:S3,"Yes")&gt;0,"Yes",IF(COUNTIF(E3:S3,"Partial")&gt;0,"Partial","No"))</f>
      </c>
      <c r="Y3" s="30">
        <f>IF($U3&gt;=2,"Yes","No")</f>
      </c>
      <c r="Z3" s="30">
        <f>IF($U3&gt;=3,"Yes","No")</f>
      </c>
      <c r="AA3" s="30">
        <f>IF($U3&gt;=4,"Yes","No")</f>
      </c>
      <c r="AB3" s="30">
        <f>IF($V3&gt;=0.6,"Yes","No")</f>
      </c>
      <c r="AC3" s="5"/>
    </row>
    <row x14ac:dyDescent="0.25" r="4" customHeight="1" ht="18">
      <c r="A4" s="38"/>
      <c r="B4" s="37" t="s">
        <v>1387</v>
      </c>
      <c r="C4" s="38" t="s">
        <v>799</v>
      </c>
      <c r="D4" s="39" t="s">
        <v>28</v>
      </c>
      <c r="E4" s="39" t="s">
        <v>28</v>
      </c>
      <c r="F4" s="39" t="s">
        <v>28</v>
      </c>
      <c r="G4" s="39" t="s">
        <v>28</v>
      </c>
      <c r="H4" s="39" t="s">
        <v>10</v>
      </c>
      <c r="I4" s="39" t="s">
        <v>28</v>
      </c>
      <c r="J4" s="39" t="s">
        <v>28</v>
      </c>
      <c r="K4" s="39" t="s">
        <v>28</v>
      </c>
      <c r="L4" s="39" t="s">
        <v>28</v>
      </c>
      <c r="M4" s="39" t="s">
        <v>28</v>
      </c>
      <c r="N4" s="39" t="s">
        <v>28</v>
      </c>
      <c r="O4" s="39" t="s">
        <v>28</v>
      </c>
      <c r="P4" s="39" t="s">
        <v>28</v>
      </c>
      <c r="Q4" s="39" t="s">
        <v>28</v>
      </c>
      <c r="R4" s="39" t="s">
        <v>28</v>
      </c>
      <c r="S4" s="39" t="s">
        <v>28</v>
      </c>
      <c r="T4" s="8"/>
      <c r="U4" s="12">
        <f>COUNTIF(E4:S4,"Yes")*1+COUNTIF(E4:S4,"Partial")*0.5</f>
      </c>
      <c r="V4" s="41">
        <f>1.5*(1-EXP(-1.2*(IF(E4="Yes",E$80,IF(E4="Partial",E$80*0.5,0)) + IF(F4="Yes",F$80,IF(F4="Partial",F$80*0.5,0)) + IF(G4="Yes",G$80,IF(G4="Partial",G$80*0.5,0))))) +
1.5*(1-EXP(-1.2*(IF(N4="Yes",N$80,IF(N4="Partial",N$80*0.5,0)) + IF(O4="Yes",O$80,IF(O4="Partial",O$80*0.5,0)) + IF(P4="Yes",P$80,IF(P4="Partial",P$80*0.5,0))))) +
1.5*(1-EXP(-1.2*(IF(K4="Yes",K$80,IF(K4="Partial",K$80*0.5,0)) + IF(L4="Yes",L$80,IF(L4="Partial",L$80*0.5,0)) + IF(M4="Yes",M$80,IF(M4="Partial",M$80*0.5,0))))) +
1.5*(1-EXP(-1.2*(IF(Q4="Yes",Q$80,IF(Q4="Partial",Q$80*0.5,0)) + IF(R4="Yes",R$80,IF(R4="Partial",R$80*0.5,0)) + IF(S4="Yes",S$80,IF(S4="Partial",S$80*0.5,0))))) +
IF(H4="Yes",H$80,IF(H4="Partial",H$80*0.5,0)) +
IF(I4="Yes",I$80,IF(I4="Partial",I$80*0.5,0)) +
IF(J4="Yes",J$80,IF(J4="Partial",J$80*0.5,0))</f>
      </c>
      <c r="W4" s="8"/>
      <c r="X4" s="30">
        <f>IF(COUNTIF(E4:S4,"Yes")&gt;0,"Yes",IF(COUNTIF(E4:S4,"Partial")&gt;0,"Partial","No"))</f>
      </c>
      <c r="Y4" s="30">
        <f>IF($U4&gt;=2,"Yes","No")</f>
      </c>
      <c r="Z4" s="30">
        <f>IF($U4&gt;=3,"Yes","No")</f>
      </c>
      <c r="AA4" s="30">
        <f>IF($U4&gt;=4,"Yes","No")</f>
      </c>
      <c r="AB4" s="30">
        <f>IF($V4&gt;=0.6,"Yes","No")</f>
      </c>
      <c r="AC4" s="5"/>
    </row>
    <row x14ac:dyDescent="0.25" r="5" customHeight="1" ht="18">
      <c r="A5" s="36" t="s">
        <v>12</v>
      </c>
      <c r="B5" s="37" t="s">
        <v>1388</v>
      </c>
      <c r="C5" s="38" t="s">
        <v>1273</v>
      </c>
      <c r="D5" s="39" t="s">
        <v>10</v>
      </c>
      <c r="E5" s="39" t="s">
        <v>10</v>
      </c>
      <c r="F5" s="39" t="s">
        <v>83</v>
      </c>
      <c r="G5" s="39" t="s">
        <v>10</v>
      </c>
      <c r="H5" s="39" t="s">
        <v>10</v>
      </c>
      <c r="I5" s="39" t="s">
        <v>83</v>
      </c>
      <c r="J5" s="39" t="s">
        <v>83</v>
      </c>
      <c r="K5" s="39" t="s">
        <v>83</v>
      </c>
      <c r="L5" s="39" t="s">
        <v>10</v>
      </c>
      <c r="M5" s="39" t="s">
        <v>10</v>
      </c>
      <c r="N5" s="39" t="s">
        <v>28</v>
      </c>
      <c r="O5" s="39" t="s">
        <v>10</v>
      </c>
      <c r="P5" s="39" t="s">
        <v>28</v>
      </c>
      <c r="Q5" s="39" t="s">
        <v>83</v>
      </c>
      <c r="R5" s="39" t="s">
        <v>10</v>
      </c>
      <c r="S5" s="39" t="s">
        <v>83</v>
      </c>
      <c r="T5" s="8"/>
      <c r="U5" s="12">
        <f>COUNTIF(E5:S5,"Yes")*1+COUNTIF(E5:S5,"Partial")*0.5</f>
      </c>
      <c r="V5" s="41">
        <f>1.5*(1-EXP(-1.2*(IF(E5="Yes",E$80,IF(E5="Partial",E$80*0.5,0)) + IF(F5="Yes",F$80,IF(F5="Partial",F$80*0.5,0)) + IF(G5="Yes",G$80,IF(G5="Partial",G$80*0.5,0))))) +
1.5*(1-EXP(-1.2*(IF(N5="Yes",N$80,IF(N5="Partial",N$80*0.5,0)) + IF(O5="Yes",O$80,IF(O5="Partial",O$80*0.5,0)) + IF(P5="Yes",P$80,IF(P5="Partial",P$80*0.5,0))))) +
1.5*(1-EXP(-1.2*(IF(K5="Yes",K$80,IF(K5="Partial",K$80*0.5,0)) + IF(L5="Yes",L$80,IF(L5="Partial",L$80*0.5,0)) + IF(M5="Yes",M$80,IF(M5="Partial",M$80*0.5,0))))) +
1.5*(1-EXP(-1.2*(IF(Q5="Yes",Q$80,IF(Q5="Partial",Q$80*0.5,0)) + IF(R5="Yes",R$80,IF(R5="Partial",R$80*0.5,0)) + IF(S5="Yes",S$80,IF(S5="Partial",S$80*0.5,0))))) +
IF(H5="Yes",H$80,IF(H5="Partial",H$80*0.5,0)) +
IF(I5="Yes",I$80,IF(I5="Partial",I$80*0.5,0)) +
IF(J5="Yes",J$80,IF(J5="Partial",J$80*0.5,0))</f>
      </c>
      <c r="W5" s="8"/>
      <c r="X5" s="30">
        <f>IF(COUNTIF(E5:S5,"Yes")&gt;0,"Yes",IF(COUNTIF(E5:S5,"Partial")&gt;0,"Partial","No"))</f>
      </c>
      <c r="Y5" s="30">
        <f>IF($U5&gt;=2,"Yes","No")</f>
      </c>
      <c r="Z5" s="30">
        <f>IF($U5&gt;=3,"Yes","No")</f>
      </c>
      <c r="AA5" s="30">
        <f>IF($U5&gt;=4,"Yes","No")</f>
      </c>
      <c r="AB5" s="30">
        <f>IF($V5&gt;=0.6,"Yes","No")</f>
      </c>
      <c r="AC5" s="5"/>
    </row>
    <row x14ac:dyDescent="0.25" r="6" customHeight="1" ht="18">
      <c r="A6" s="38"/>
      <c r="B6" s="37" t="s">
        <v>1389</v>
      </c>
      <c r="C6" s="38" t="s">
        <v>1284</v>
      </c>
      <c r="D6" s="39" t="s">
        <v>10</v>
      </c>
      <c r="E6" s="39" t="s">
        <v>28</v>
      </c>
      <c r="F6" s="39" t="s">
        <v>28</v>
      </c>
      <c r="G6" s="39" t="s">
        <v>28</v>
      </c>
      <c r="H6" s="39" t="s">
        <v>28</v>
      </c>
      <c r="I6" s="39" t="s">
        <v>28</v>
      </c>
      <c r="J6" s="39" t="s">
        <v>28</v>
      </c>
      <c r="K6" s="39" t="s">
        <v>28</v>
      </c>
      <c r="L6" s="39" t="s">
        <v>28</v>
      </c>
      <c r="M6" s="39" t="s">
        <v>28</v>
      </c>
      <c r="N6" s="39" t="s">
        <v>28</v>
      </c>
      <c r="O6" s="39" t="s">
        <v>28</v>
      </c>
      <c r="P6" s="39" t="s">
        <v>28</v>
      </c>
      <c r="Q6" s="39" t="s">
        <v>28</v>
      </c>
      <c r="R6" s="39" t="s">
        <v>28</v>
      </c>
      <c r="S6" s="39" t="s">
        <v>28</v>
      </c>
      <c r="T6" s="8"/>
      <c r="U6" s="12">
        <f>COUNTIF(E6:S6,"Yes")*1+COUNTIF(E6:S6,"Partial")*0.5</f>
      </c>
      <c r="V6" s="42">
        <f>1.5*(1-EXP(-1.2*(IF(E6="Yes",E$80,IF(E6="Partial",E$80*0.5,0)) + IF(F6="Yes",F$80,IF(F6="Partial",F$80*0.5,0)) + IF(G6="Yes",G$80,IF(G6="Partial",G$80*0.5,0))))) +
1.5*(1-EXP(-1.2*(IF(N6="Yes",N$80,IF(N6="Partial",N$80*0.5,0)) + IF(O6="Yes",O$80,IF(O6="Partial",O$80*0.5,0)) + IF(P6="Yes",P$80,IF(P6="Partial",P$80*0.5,0))))) +
1.5*(1-EXP(-1.2*(IF(K6="Yes",K$80,IF(K6="Partial",K$80*0.5,0)) + IF(L6="Yes",L$80,IF(L6="Partial",L$80*0.5,0)) + IF(M6="Yes",M$80,IF(M6="Partial",M$80*0.5,0))))) +
1.5*(1-EXP(-1.2*(IF(Q6="Yes",Q$80,IF(Q6="Partial",Q$80*0.5,0)) + IF(R6="Yes",R$80,IF(R6="Partial",R$80*0.5,0)) + IF(S6="Yes",S$80,IF(S6="Partial",S$80*0.5,0))))) +
IF(H6="Yes",H$80,IF(H6="Partial",H$80*0.5,0)) +
IF(I6="Yes",I$80,IF(I6="Partial",I$80*0.5,0)) +
IF(J6="Yes",J$80,IF(J6="Partial",J$80*0.5,0))</f>
      </c>
      <c r="W6" s="8"/>
      <c r="X6" s="30">
        <f>IF(COUNTIF(E6:S6,"Yes")&gt;0,"Yes",IF(COUNTIF(E6:S6,"Partial")&gt;0,"Partial","No"))</f>
      </c>
      <c r="Y6" s="30">
        <f>IF($U6&gt;=2,"Yes","No")</f>
      </c>
      <c r="Z6" s="30">
        <f>IF($U6&gt;=3,"Yes","No")</f>
      </c>
      <c r="AA6" s="30">
        <f>IF($U6&gt;=4,"Yes","No")</f>
      </c>
      <c r="AB6" s="30">
        <f>IF($V6&gt;=0.6,"Yes","No")</f>
      </c>
      <c r="AC6" s="5"/>
    </row>
    <row x14ac:dyDescent="0.25" r="7" customHeight="1" ht="18">
      <c r="A7" s="38"/>
      <c r="B7" s="37" t="s">
        <v>1390</v>
      </c>
      <c r="C7" s="38" t="s">
        <v>1190</v>
      </c>
      <c r="D7" s="39" t="s">
        <v>28</v>
      </c>
      <c r="E7" s="39" t="s">
        <v>10</v>
      </c>
      <c r="F7" s="39" t="s">
        <v>28</v>
      </c>
      <c r="G7" s="39" t="s">
        <v>28</v>
      </c>
      <c r="H7" s="39" t="s">
        <v>28</v>
      </c>
      <c r="I7" s="39" t="s">
        <v>28</v>
      </c>
      <c r="J7" s="39" t="s">
        <v>28</v>
      </c>
      <c r="K7" s="39" t="s">
        <v>28</v>
      </c>
      <c r="L7" s="39" t="s">
        <v>28</v>
      </c>
      <c r="M7" s="39" t="s">
        <v>28</v>
      </c>
      <c r="N7" s="39" t="s">
        <v>28</v>
      </c>
      <c r="O7" s="39" t="s">
        <v>28</v>
      </c>
      <c r="P7" s="39" t="s">
        <v>28</v>
      </c>
      <c r="Q7" s="39" t="s">
        <v>28</v>
      </c>
      <c r="R7" s="39" t="s">
        <v>28</v>
      </c>
      <c r="S7" s="39" t="s">
        <v>28</v>
      </c>
      <c r="T7" s="8"/>
      <c r="U7" s="12">
        <f>COUNTIF(E7:S7,"Yes")*1+COUNTIF(E7:S7,"Partial")*0.5</f>
      </c>
      <c r="V7" s="41">
        <f>1.5*(1-EXP(-1.2*(IF(E7="Yes",E$80,IF(E7="Partial",E$80*0.5,0)) + IF(F7="Yes",F$80,IF(F7="Partial",F$80*0.5,0)) + IF(G7="Yes",G$80,IF(G7="Partial",G$80*0.5,0))))) +
1.5*(1-EXP(-1.2*(IF(N7="Yes",N$80,IF(N7="Partial",N$80*0.5,0)) + IF(O7="Yes",O$80,IF(O7="Partial",O$80*0.5,0)) + IF(P7="Yes",P$80,IF(P7="Partial",P$80*0.5,0))))) +
1.5*(1-EXP(-1.2*(IF(K7="Yes",K$80,IF(K7="Partial",K$80*0.5,0)) + IF(L7="Yes",L$80,IF(L7="Partial",L$80*0.5,0)) + IF(M7="Yes",M$80,IF(M7="Partial",M$80*0.5,0))))) +
1.5*(1-EXP(-1.2*(IF(Q7="Yes",Q$80,IF(Q7="Partial",Q$80*0.5,0)) + IF(R7="Yes",R$80,IF(R7="Partial",R$80*0.5,0)) + IF(S7="Yes",S$80,IF(S7="Partial",S$80*0.5,0))))) +
IF(H7="Yes",H$80,IF(H7="Partial",H$80*0.5,0)) +
IF(I7="Yes",I$80,IF(I7="Partial",I$80*0.5,0)) +
IF(J7="Yes",J$80,IF(J7="Partial",J$80*0.5,0))</f>
      </c>
      <c r="W7" s="8"/>
      <c r="X7" s="30">
        <f>IF(COUNTIF(E7:S7,"Yes")&gt;0,"Yes",IF(COUNTIF(E7:S7,"Partial")&gt;0,"Partial","No"))</f>
      </c>
      <c r="Y7" s="30">
        <f>IF($U7&gt;=2,"Yes","No")</f>
      </c>
      <c r="Z7" s="30">
        <f>IF($U7&gt;=3,"Yes","No")</f>
      </c>
      <c r="AA7" s="30">
        <f>IF($U7&gt;=4,"Yes","No")</f>
      </c>
      <c r="AB7" s="30">
        <f>IF($V7&gt;=0.6,"Yes","No")</f>
      </c>
      <c r="AC7" s="5"/>
    </row>
    <row x14ac:dyDescent="0.25" r="8" customHeight="1" ht="18">
      <c r="A8" s="36" t="s">
        <v>16</v>
      </c>
      <c r="B8" s="37" t="s">
        <v>1391</v>
      </c>
      <c r="C8" s="38" t="s">
        <v>1285</v>
      </c>
      <c r="D8" s="39" t="s">
        <v>10</v>
      </c>
      <c r="E8" s="39" t="s">
        <v>83</v>
      </c>
      <c r="F8" s="39" t="s">
        <v>83</v>
      </c>
      <c r="G8" s="39" t="s">
        <v>83</v>
      </c>
      <c r="H8" s="39" t="s">
        <v>10</v>
      </c>
      <c r="I8" s="39" t="s">
        <v>28</v>
      </c>
      <c r="J8" s="39" t="s">
        <v>10</v>
      </c>
      <c r="K8" s="39" t="s">
        <v>83</v>
      </c>
      <c r="L8" s="39" t="s">
        <v>83</v>
      </c>
      <c r="M8" s="39" t="s">
        <v>83</v>
      </c>
      <c r="N8" s="39" t="s">
        <v>83</v>
      </c>
      <c r="O8" s="39" t="s">
        <v>83</v>
      </c>
      <c r="P8" s="39" t="s">
        <v>83</v>
      </c>
      <c r="Q8" s="39" t="s">
        <v>10</v>
      </c>
      <c r="R8" s="39" t="s">
        <v>10</v>
      </c>
      <c r="S8" s="39" t="s">
        <v>10</v>
      </c>
      <c r="T8" s="8"/>
      <c r="U8" s="40">
        <f>COUNTIF(E8:S8,"Yes")*1+COUNTIF(E8:S8,"Partial")*0.5</f>
      </c>
      <c r="V8" s="41">
        <f>1.5*(1-EXP(-1.2*(IF(E8="Yes",E$80,IF(E8="Partial",E$80*0.5,0)) + IF(F8="Yes",F$80,IF(F8="Partial",F$80*0.5,0)) + IF(G8="Yes",G$80,IF(G8="Partial",G$80*0.5,0))))) +
1.5*(1-EXP(-1.2*(IF(N8="Yes",N$80,IF(N8="Partial",N$80*0.5,0)) + IF(O8="Yes",O$80,IF(O8="Partial",O$80*0.5,0)) + IF(P8="Yes",P$80,IF(P8="Partial",P$80*0.5,0))))) +
1.5*(1-EXP(-1.2*(IF(K8="Yes",K$80,IF(K8="Partial",K$80*0.5,0)) + IF(L8="Yes",L$80,IF(L8="Partial",L$80*0.5,0)) + IF(M8="Yes",M$80,IF(M8="Partial",M$80*0.5,0))))) +
1.5*(1-EXP(-1.2*(IF(Q8="Yes",Q$80,IF(Q8="Partial",Q$80*0.5,0)) + IF(R8="Yes",R$80,IF(R8="Partial",R$80*0.5,0)) + IF(S8="Yes",S$80,IF(S8="Partial",S$80*0.5,0))))) +
IF(H8="Yes",H$80,IF(H8="Partial",H$80*0.5,0)) +
IF(I8="Yes",I$80,IF(I8="Partial",I$80*0.5,0)) +
IF(J8="Yes",J$80,IF(J8="Partial",J$80*0.5,0))</f>
      </c>
      <c r="W8" s="8"/>
      <c r="X8" s="30">
        <f>IF(COUNTIF(E8:S8,"Yes")&gt;0,"Yes",IF(COUNTIF(E8:S8,"Partial")&gt;0,"Partial","No"))</f>
      </c>
      <c r="Y8" s="30">
        <f>IF($U8&gt;=2,"Yes","No")</f>
      </c>
      <c r="Z8" s="30">
        <f>IF($U8&gt;=3,"Yes","No")</f>
      </c>
      <c r="AA8" s="30">
        <f>IF($U8&gt;=4,"Yes","No")</f>
      </c>
      <c r="AB8" s="30">
        <f>IF($V8&gt;=0.6,"Yes","No")</f>
      </c>
      <c r="AC8" s="5"/>
    </row>
    <row x14ac:dyDescent="0.25" r="9" customHeight="1" ht="18">
      <c r="A9" s="38"/>
      <c r="B9" s="37" t="s">
        <v>1392</v>
      </c>
      <c r="C9" s="38" t="s">
        <v>1294</v>
      </c>
      <c r="D9" s="39" t="s">
        <v>10</v>
      </c>
      <c r="E9" s="39" t="s">
        <v>10</v>
      </c>
      <c r="F9" s="39" t="s">
        <v>83</v>
      </c>
      <c r="G9" s="39" t="s">
        <v>28</v>
      </c>
      <c r="H9" s="39" t="s">
        <v>10</v>
      </c>
      <c r="I9" s="39" t="s">
        <v>28</v>
      </c>
      <c r="J9" s="39" t="s">
        <v>28</v>
      </c>
      <c r="K9" s="39" t="s">
        <v>28</v>
      </c>
      <c r="L9" s="39" t="s">
        <v>10</v>
      </c>
      <c r="M9" s="39" t="s">
        <v>10</v>
      </c>
      <c r="N9" s="39" t="s">
        <v>28</v>
      </c>
      <c r="O9" s="39" t="s">
        <v>28</v>
      </c>
      <c r="P9" s="39" t="s">
        <v>28</v>
      </c>
      <c r="Q9" s="39" t="s">
        <v>28</v>
      </c>
      <c r="R9" s="39" t="s">
        <v>83</v>
      </c>
      <c r="S9" s="39" t="s">
        <v>28</v>
      </c>
      <c r="T9" s="8"/>
      <c r="U9" s="12">
        <f>COUNTIF(E9:S9,"Yes")*1+COUNTIF(E9:S9,"Partial")*0.5</f>
      </c>
      <c r="V9" s="41">
        <f>1.5*(1-EXP(-1.2*(IF(E9="Yes",E$80,IF(E9="Partial",E$80*0.5,0)) + IF(F9="Yes",F$80,IF(F9="Partial",F$80*0.5,0)) + IF(G9="Yes",G$80,IF(G9="Partial",G$80*0.5,0))))) +
1.5*(1-EXP(-1.2*(IF(N9="Yes",N$80,IF(N9="Partial",N$80*0.5,0)) + IF(O9="Yes",O$80,IF(O9="Partial",O$80*0.5,0)) + IF(P9="Yes",P$80,IF(P9="Partial",P$80*0.5,0))))) +
1.5*(1-EXP(-1.2*(IF(K9="Yes",K$80,IF(K9="Partial",K$80*0.5,0)) + IF(L9="Yes",L$80,IF(L9="Partial",L$80*0.5,0)) + IF(M9="Yes",M$80,IF(M9="Partial",M$80*0.5,0))))) +
1.5*(1-EXP(-1.2*(IF(Q9="Yes",Q$80,IF(Q9="Partial",Q$80*0.5,0)) + IF(R9="Yes",R$80,IF(R9="Partial",R$80*0.5,0)) + IF(S9="Yes",S$80,IF(S9="Partial",S$80*0.5,0))))) +
IF(H9="Yes",H$80,IF(H9="Partial",H$80*0.5,0)) +
IF(I9="Yes",I$80,IF(I9="Partial",I$80*0.5,0)) +
IF(J9="Yes",J$80,IF(J9="Partial",J$80*0.5,0))</f>
      </c>
      <c r="W9" s="8"/>
      <c r="X9" s="30">
        <f>IF(COUNTIF(E9:S9,"Yes")&gt;0,"Yes",IF(COUNTIF(E9:S9,"Partial")&gt;0,"Partial","No"))</f>
      </c>
      <c r="Y9" s="30">
        <f>IF($U9&gt;=2,"Yes","No")</f>
      </c>
      <c r="Z9" s="30">
        <f>IF($U9&gt;=3,"Yes","No")</f>
      </c>
      <c r="AA9" s="30">
        <f>IF($U9&gt;=4,"Yes","No")</f>
      </c>
      <c r="AB9" s="30">
        <f>IF($V9&gt;=0.6,"Yes","No")</f>
      </c>
      <c r="AC9" s="5"/>
    </row>
    <row x14ac:dyDescent="0.25" r="10" customHeight="1" ht="18">
      <c r="A10" s="38"/>
      <c r="B10" s="37" t="s">
        <v>1393</v>
      </c>
      <c r="C10" s="38" t="s">
        <v>1296</v>
      </c>
      <c r="D10" s="39" t="s">
        <v>10</v>
      </c>
      <c r="E10" s="39" t="s">
        <v>28</v>
      </c>
      <c r="F10" s="39" t="s">
        <v>28</v>
      </c>
      <c r="G10" s="39" t="s">
        <v>28</v>
      </c>
      <c r="H10" s="39" t="s">
        <v>28</v>
      </c>
      <c r="I10" s="39" t="s">
        <v>28</v>
      </c>
      <c r="J10" s="39" t="s">
        <v>28</v>
      </c>
      <c r="K10" s="39" t="s">
        <v>28</v>
      </c>
      <c r="L10" s="39" t="s">
        <v>28</v>
      </c>
      <c r="M10" s="39" t="s">
        <v>28</v>
      </c>
      <c r="N10" s="39" t="s">
        <v>28</v>
      </c>
      <c r="O10" s="39" t="s">
        <v>28</v>
      </c>
      <c r="P10" s="39" t="s">
        <v>28</v>
      </c>
      <c r="Q10" s="39" t="s">
        <v>28</v>
      </c>
      <c r="R10" s="39" t="s">
        <v>28</v>
      </c>
      <c r="S10" s="39" t="s">
        <v>28</v>
      </c>
      <c r="T10" s="8"/>
      <c r="U10" s="12">
        <f>COUNTIF(E10:S10,"Yes")*1+COUNTIF(E10:S10,"Partial")*0.5</f>
      </c>
      <c r="V10" s="42">
        <f>1.5*(1-EXP(-1.2*(IF(E10="Yes",E$80,IF(E10="Partial",E$80*0.5,0)) + IF(F10="Yes",F$80,IF(F10="Partial",F$80*0.5,0)) + IF(G10="Yes",G$80,IF(G10="Partial",G$80*0.5,0))))) +
1.5*(1-EXP(-1.2*(IF(N10="Yes",N$80,IF(N10="Partial",N$80*0.5,0)) + IF(O10="Yes",O$80,IF(O10="Partial",O$80*0.5,0)) + IF(P10="Yes",P$80,IF(P10="Partial",P$80*0.5,0))))) +
1.5*(1-EXP(-1.2*(IF(K10="Yes",K$80,IF(K10="Partial",K$80*0.5,0)) + IF(L10="Yes",L$80,IF(L10="Partial",L$80*0.5,0)) + IF(M10="Yes",M$80,IF(M10="Partial",M$80*0.5,0))))) +
1.5*(1-EXP(-1.2*(IF(Q10="Yes",Q$80,IF(Q10="Partial",Q$80*0.5,0)) + IF(R10="Yes",R$80,IF(R10="Partial",R$80*0.5,0)) + IF(S10="Yes",S$80,IF(S10="Partial",S$80*0.5,0))))) +
IF(H10="Yes",H$80,IF(H10="Partial",H$80*0.5,0)) +
IF(I10="Yes",I$80,IF(I10="Partial",I$80*0.5,0)) +
IF(J10="Yes",J$80,IF(J10="Partial",J$80*0.5,0))</f>
      </c>
      <c r="W10" s="8"/>
      <c r="X10" s="30">
        <f>IF(COUNTIF(E10:S10,"Yes")&gt;0,"Yes",IF(COUNTIF(E10:S10,"Partial")&gt;0,"Partial","No"))</f>
      </c>
      <c r="Y10" s="30">
        <f>IF($U10&gt;=2,"Yes","No")</f>
      </c>
      <c r="Z10" s="30">
        <f>IF($U10&gt;=3,"Yes","No")</f>
      </c>
      <c r="AA10" s="30">
        <f>IF($U10&gt;=4,"Yes","No")</f>
      </c>
      <c r="AB10" s="30">
        <f>IF($V10&gt;=0.6,"Yes","No")</f>
      </c>
      <c r="AC10" s="5"/>
    </row>
    <row x14ac:dyDescent="0.25" r="11" customHeight="1" ht="18">
      <c r="A11" s="38"/>
      <c r="B11" s="37" t="s">
        <v>1394</v>
      </c>
      <c r="C11" s="38" t="s">
        <v>1297</v>
      </c>
      <c r="D11" s="39" t="s">
        <v>10</v>
      </c>
      <c r="E11" s="39" t="s">
        <v>28</v>
      </c>
      <c r="F11" s="39" t="s">
        <v>28</v>
      </c>
      <c r="G11" s="39" t="s">
        <v>28</v>
      </c>
      <c r="H11" s="39" t="s">
        <v>10</v>
      </c>
      <c r="I11" s="39" t="s">
        <v>28</v>
      </c>
      <c r="J11" s="39" t="s">
        <v>28</v>
      </c>
      <c r="K11" s="39" t="s">
        <v>10</v>
      </c>
      <c r="L11" s="39" t="s">
        <v>28</v>
      </c>
      <c r="M11" s="39" t="s">
        <v>28</v>
      </c>
      <c r="N11" s="39" t="s">
        <v>28</v>
      </c>
      <c r="O11" s="39" t="s">
        <v>28</v>
      </c>
      <c r="P11" s="39" t="s">
        <v>28</v>
      </c>
      <c r="Q11" s="39" t="s">
        <v>10</v>
      </c>
      <c r="R11" s="39" t="s">
        <v>28</v>
      </c>
      <c r="S11" s="39" t="s">
        <v>28</v>
      </c>
      <c r="T11" s="8"/>
      <c r="U11" s="12">
        <f>COUNTIF(E11:S11,"Yes")*1+COUNTIF(E11:S11,"Partial")*0.5</f>
      </c>
      <c r="V11" s="41">
        <f>1.5*(1-EXP(-1.2*(IF(E11="Yes",E$80,IF(E11="Partial",E$80*0.5,0)) + IF(F11="Yes",F$80,IF(F11="Partial",F$80*0.5,0)) + IF(G11="Yes",G$80,IF(G11="Partial",G$80*0.5,0))))) +
1.5*(1-EXP(-1.2*(IF(N11="Yes",N$80,IF(N11="Partial",N$80*0.5,0)) + IF(O11="Yes",O$80,IF(O11="Partial",O$80*0.5,0)) + IF(P11="Yes",P$80,IF(P11="Partial",P$80*0.5,0))))) +
1.5*(1-EXP(-1.2*(IF(K11="Yes",K$80,IF(K11="Partial",K$80*0.5,0)) + IF(L11="Yes",L$80,IF(L11="Partial",L$80*0.5,0)) + IF(M11="Yes",M$80,IF(M11="Partial",M$80*0.5,0))))) +
1.5*(1-EXP(-1.2*(IF(Q11="Yes",Q$80,IF(Q11="Partial",Q$80*0.5,0)) + IF(R11="Yes",R$80,IF(R11="Partial",R$80*0.5,0)) + IF(S11="Yes",S$80,IF(S11="Partial",S$80*0.5,0))))) +
IF(H11="Yes",H$80,IF(H11="Partial",H$80*0.5,0)) +
IF(I11="Yes",I$80,IF(I11="Partial",I$80*0.5,0)) +
IF(J11="Yes",J$80,IF(J11="Partial",J$80*0.5,0))</f>
      </c>
      <c r="W11" s="8"/>
      <c r="X11" s="30">
        <f>IF(COUNTIF(E11:S11,"Yes")&gt;0,"Yes",IF(COUNTIF(E11:S11,"Partial")&gt;0,"Partial","No"))</f>
      </c>
      <c r="Y11" s="30">
        <f>IF($U11&gt;=2,"Yes","No")</f>
      </c>
      <c r="Z11" s="30">
        <f>IF($U11&gt;=3,"Yes","No")</f>
      </c>
      <c r="AA11" s="30">
        <f>IF($U11&gt;=4,"Yes","No")</f>
      </c>
      <c r="AB11" s="30">
        <f>IF($V11&gt;=0.6,"Yes","No")</f>
      </c>
      <c r="AC11" s="5"/>
    </row>
    <row x14ac:dyDescent="0.25" r="12" customHeight="1" ht="18">
      <c r="A12" s="38"/>
      <c r="B12" s="37" t="s">
        <v>1395</v>
      </c>
      <c r="C12" s="38" t="s">
        <v>1299</v>
      </c>
      <c r="D12" s="39" t="s">
        <v>10</v>
      </c>
      <c r="E12" s="39" t="s">
        <v>10</v>
      </c>
      <c r="F12" s="39" t="s">
        <v>10</v>
      </c>
      <c r="G12" s="39" t="s">
        <v>28</v>
      </c>
      <c r="H12" s="39" t="s">
        <v>10</v>
      </c>
      <c r="I12" s="39" t="s">
        <v>28</v>
      </c>
      <c r="J12" s="39" t="s">
        <v>10</v>
      </c>
      <c r="K12" s="39" t="s">
        <v>28</v>
      </c>
      <c r="L12" s="39" t="s">
        <v>28</v>
      </c>
      <c r="M12" s="39" t="s">
        <v>28</v>
      </c>
      <c r="N12" s="39" t="s">
        <v>28</v>
      </c>
      <c r="O12" s="39" t="s">
        <v>28</v>
      </c>
      <c r="P12" s="39" t="s">
        <v>28</v>
      </c>
      <c r="Q12" s="39" t="s">
        <v>28</v>
      </c>
      <c r="R12" s="39" t="s">
        <v>28</v>
      </c>
      <c r="S12" s="39" t="s">
        <v>28</v>
      </c>
      <c r="T12" s="8"/>
      <c r="U12" s="12">
        <f>COUNTIF(E12:S12,"Yes")*1+COUNTIF(E12:S12,"Partial")*0.5</f>
      </c>
      <c r="V12" s="41">
        <f>1.5*(1-EXP(-1.2*(IF(E12="Yes",E$80,IF(E12="Partial",E$80*0.5,0)) + IF(F12="Yes",F$80,IF(F12="Partial",F$80*0.5,0)) + IF(G12="Yes",G$80,IF(G12="Partial",G$80*0.5,0))))) +
1.5*(1-EXP(-1.2*(IF(N12="Yes",N$80,IF(N12="Partial",N$80*0.5,0)) + IF(O12="Yes",O$80,IF(O12="Partial",O$80*0.5,0)) + IF(P12="Yes",P$80,IF(P12="Partial",P$80*0.5,0))))) +
1.5*(1-EXP(-1.2*(IF(K12="Yes",K$80,IF(K12="Partial",K$80*0.5,0)) + IF(L12="Yes",L$80,IF(L12="Partial",L$80*0.5,0)) + IF(M12="Yes",M$80,IF(M12="Partial",M$80*0.5,0))))) +
1.5*(1-EXP(-1.2*(IF(Q12="Yes",Q$80,IF(Q12="Partial",Q$80*0.5,0)) + IF(R12="Yes",R$80,IF(R12="Partial",R$80*0.5,0)) + IF(S12="Yes",S$80,IF(S12="Partial",S$80*0.5,0))))) +
IF(H12="Yes",H$80,IF(H12="Partial",H$80*0.5,0)) +
IF(I12="Yes",I$80,IF(I12="Partial",I$80*0.5,0)) +
IF(J12="Yes",J$80,IF(J12="Partial",J$80*0.5,0))</f>
      </c>
      <c r="W12" s="8"/>
      <c r="X12" s="30">
        <f>IF(COUNTIF(E12:S12,"Yes")&gt;0,"Yes",IF(COUNTIF(E12:S12,"Partial")&gt;0,"Partial","No"))</f>
      </c>
      <c r="Y12" s="30">
        <f>IF($U12&gt;=2,"Yes","No")</f>
      </c>
      <c r="Z12" s="30">
        <f>IF($U12&gt;=3,"Yes","No")</f>
      </c>
      <c r="AA12" s="30">
        <f>IF($U12&gt;=4,"Yes","No")</f>
      </c>
      <c r="AB12" s="30">
        <f>IF($V12&gt;=0.6,"Yes","No")</f>
      </c>
      <c r="AC12" s="5"/>
    </row>
    <row x14ac:dyDescent="0.25" r="13" customHeight="1" ht="18">
      <c r="A13" s="38"/>
      <c r="B13" s="37" t="s">
        <v>1396</v>
      </c>
      <c r="C13" s="38" t="s">
        <v>1117</v>
      </c>
      <c r="D13" s="39" t="s">
        <v>28</v>
      </c>
      <c r="E13" s="39" t="s">
        <v>28</v>
      </c>
      <c r="F13" s="39" t="s">
        <v>10</v>
      </c>
      <c r="G13" s="39" t="s">
        <v>28</v>
      </c>
      <c r="H13" s="39" t="s">
        <v>28</v>
      </c>
      <c r="I13" s="39" t="s">
        <v>28</v>
      </c>
      <c r="J13" s="39" t="s">
        <v>28</v>
      </c>
      <c r="K13" s="39" t="s">
        <v>10</v>
      </c>
      <c r="L13" s="39" t="s">
        <v>10</v>
      </c>
      <c r="M13" s="39" t="s">
        <v>10</v>
      </c>
      <c r="N13" s="39" t="s">
        <v>28</v>
      </c>
      <c r="O13" s="39" t="s">
        <v>10</v>
      </c>
      <c r="P13" s="39" t="s">
        <v>28</v>
      </c>
      <c r="Q13" s="39" t="s">
        <v>28</v>
      </c>
      <c r="R13" s="39" t="s">
        <v>10</v>
      </c>
      <c r="S13" s="39" t="s">
        <v>10</v>
      </c>
      <c r="T13" s="8"/>
      <c r="U13" s="12">
        <f>COUNTIF(E13:S13,"Yes")*1+COUNTIF(E13:S13,"Partial")*0.5</f>
      </c>
      <c r="V13" s="41">
        <f>1.5*(1-EXP(-1.2*(IF(E13="Yes",E$80,IF(E13="Partial",E$80*0.5,0)) + IF(F13="Yes",F$80,IF(F13="Partial",F$80*0.5,0)) + IF(G13="Yes",G$80,IF(G13="Partial",G$80*0.5,0))))) +
1.5*(1-EXP(-1.2*(IF(N13="Yes",N$80,IF(N13="Partial",N$80*0.5,0)) + IF(O13="Yes",O$80,IF(O13="Partial",O$80*0.5,0)) + IF(P13="Yes",P$80,IF(P13="Partial",P$80*0.5,0))))) +
1.5*(1-EXP(-1.2*(IF(K13="Yes",K$80,IF(K13="Partial",K$80*0.5,0)) + IF(L13="Yes",L$80,IF(L13="Partial",L$80*0.5,0)) + IF(M13="Yes",M$80,IF(M13="Partial",M$80*0.5,0))))) +
1.5*(1-EXP(-1.2*(IF(Q13="Yes",Q$80,IF(Q13="Partial",Q$80*0.5,0)) + IF(R13="Yes",R$80,IF(R13="Partial",R$80*0.5,0)) + IF(S13="Yes",S$80,IF(S13="Partial",S$80*0.5,0))))) +
IF(H13="Yes",H$80,IF(H13="Partial",H$80*0.5,0)) +
IF(I13="Yes",I$80,IF(I13="Partial",I$80*0.5,0)) +
IF(J13="Yes",J$80,IF(J13="Partial",J$80*0.5,0))</f>
      </c>
      <c r="W13" s="8"/>
      <c r="X13" s="30">
        <f>IF(COUNTIF(E13:S13,"Yes")&gt;0,"Yes",IF(COUNTIF(E13:S13,"Partial")&gt;0,"Partial","No"))</f>
      </c>
      <c r="Y13" s="30">
        <f>IF($U13&gt;=2,"Yes","No")</f>
      </c>
      <c r="Z13" s="30">
        <f>IF($U13&gt;=3,"Yes","No")</f>
      </c>
      <c r="AA13" s="30">
        <f>IF($U13&gt;=4,"Yes","No")</f>
      </c>
      <c r="AB13" s="30">
        <f>IF($V13&gt;=0.6,"Yes","No")</f>
      </c>
      <c r="AC13" s="5"/>
    </row>
    <row x14ac:dyDescent="0.25" r="14" customHeight="1" ht="18">
      <c r="A14" s="38"/>
      <c r="B14" s="37" t="s">
        <v>1397</v>
      </c>
      <c r="C14" s="38" t="s">
        <v>308</v>
      </c>
      <c r="D14" s="39" t="s">
        <v>28</v>
      </c>
      <c r="E14" s="39" t="s">
        <v>28</v>
      </c>
      <c r="F14" s="39" t="s">
        <v>28</v>
      </c>
      <c r="G14" s="39" t="s">
        <v>28</v>
      </c>
      <c r="H14" s="39" t="s">
        <v>28</v>
      </c>
      <c r="I14" s="39" t="s">
        <v>28</v>
      </c>
      <c r="J14" s="39" t="s">
        <v>28</v>
      </c>
      <c r="K14" s="39" t="s">
        <v>28</v>
      </c>
      <c r="L14" s="39" t="s">
        <v>28</v>
      </c>
      <c r="M14" s="39" t="s">
        <v>28</v>
      </c>
      <c r="N14" s="39" t="s">
        <v>28</v>
      </c>
      <c r="O14" s="39" t="s">
        <v>10</v>
      </c>
      <c r="P14" s="39" t="s">
        <v>28</v>
      </c>
      <c r="Q14" s="39" t="s">
        <v>28</v>
      </c>
      <c r="R14" s="39" t="s">
        <v>28</v>
      </c>
      <c r="S14" s="39" t="s">
        <v>28</v>
      </c>
      <c r="T14" s="8"/>
      <c r="U14" s="12">
        <f>COUNTIF(E14:S14,"Yes")*1+COUNTIF(E14:S14,"Partial")*0.5</f>
      </c>
      <c r="V14" s="41">
        <f>1.5*(1-EXP(-1.2*(IF(E14="Yes",E$80,IF(E14="Partial",E$80*0.5,0)) + IF(F14="Yes",F$80,IF(F14="Partial",F$80*0.5,0)) + IF(G14="Yes",G$80,IF(G14="Partial",G$80*0.5,0))))) +
1.5*(1-EXP(-1.2*(IF(N14="Yes",N$80,IF(N14="Partial",N$80*0.5,0)) + IF(O14="Yes",O$80,IF(O14="Partial",O$80*0.5,0)) + IF(P14="Yes",P$80,IF(P14="Partial",P$80*0.5,0))))) +
1.5*(1-EXP(-1.2*(IF(K14="Yes",K$80,IF(K14="Partial",K$80*0.5,0)) + IF(L14="Yes",L$80,IF(L14="Partial",L$80*0.5,0)) + IF(M14="Yes",M$80,IF(M14="Partial",M$80*0.5,0))))) +
1.5*(1-EXP(-1.2*(IF(Q14="Yes",Q$80,IF(Q14="Partial",Q$80*0.5,0)) + IF(R14="Yes",R$80,IF(R14="Partial",R$80*0.5,0)) + IF(S14="Yes",S$80,IF(S14="Partial",S$80*0.5,0))))) +
IF(H14="Yes",H$80,IF(H14="Partial",H$80*0.5,0)) +
IF(I14="Yes",I$80,IF(I14="Partial",I$80*0.5,0)) +
IF(J14="Yes",J$80,IF(J14="Partial",J$80*0.5,0))</f>
      </c>
      <c r="W14" s="8"/>
      <c r="X14" s="30">
        <f>IF(COUNTIF(E14:S14,"Yes")&gt;0,"Yes",IF(COUNTIF(E14:S14,"Partial")&gt;0,"Partial","No"))</f>
      </c>
      <c r="Y14" s="30">
        <f>IF($U14&gt;=2,"Yes","No")</f>
      </c>
      <c r="Z14" s="30">
        <f>IF($U14&gt;=3,"Yes","No")</f>
      </c>
      <c r="AA14" s="30">
        <f>IF($U14&gt;=4,"Yes","No")</f>
      </c>
      <c r="AB14" s="30">
        <f>IF($V14&gt;=0.6,"Yes","No")</f>
      </c>
      <c r="AC14" s="5"/>
    </row>
    <row x14ac:dyDescent="0.25" r="15" customHeight="1" ht="14.449999999999998">
      <c r="A15" s="36" t="s">
        <v>32</v>
      </c>
      <c r="B15" s="37" t="s">
        <v>1398</v>
      </c>
      <c r="C15" s="38" t="s">
        <v>1300</v>
      </c>
      <c r="D15" s="39" t="s">
        <v>10</v>
      </c>
      <c r="E15" s="39" t="s">
        <v>10</v>
      </c>
      <c r="F15" s="39" t="s">
        <v>10</v>
      </c>
      <c r="G15" s="39" t="s">
        <v>10</v>
      </c>
      <c r="H15" s="39" t="s">
        <v>10</v>
      </c>
      <c r="I15" s="39" t="s">
        <v>10</v>
      </c>
      <c r="J15" s="39" t="s">
        <v>28</v>
      </c>
      <c r="K15" s="39" t="s">
        <v>10</v>
      </c>
      <c r="L15" s="39" t="s">
        <v>28</v>
      </c>
      <c r="M15" s="39" t="s">
        <v>83</v>
      </c>
      <c r="N15" s="39" t="s">
        <v>28</v>
      </c>
      <c r="O15" s="39" t="s">
        <v>83</v>
      </c>
      <c r="P15" s="39" t="s">
        <v>83</v>
      </c>
      <c r="Q15" s="39" t="s">
        <v>28</v>
      </c>
      <c r="R15" s="39" t="s">
        <v>28</v>
      </c>
      <c r="S15" s="39" t="s">
        <v>28</v>
      </c>
      <c r="T15" s="8"/>
      <c r="U15" s="40">
        <f>COUNTIF(E15:S15,"Yes")*1+COUNTIF(E15:S15,"Partial")*0.5</f>
      </c>
      <c r="V15" s="41">
        <f>1.5*(1-EXP(-1.2*(IF(E15="Yes",E$80,IF(E15="Partial",E$80*0.5,0)) + IF(F15="Yes",F$80,IF(F15="Partial",F$80*0.5,0)) + IF(G15="Yes",G$80,IF(G15="Partial",G$80*0.5,0))))) +
1.5*(1-EXP(-1.2*(IF(N15="Yes",N$80,IF(N15="Partial",N$80*0.5,0)) + IF(O15="Yes",O$80,IF(O15="Partial",O$80*0.5,0)) + IF(P15="Yes",P$80,IF(P15="Partial",P$80*0.5,0))))) +
1.5*(1-EXP(-1.2*(IF(K15="Yes",K$80,IF(K15="Partial",K$80*0.5,0)) + IF(L15="Yes",L$80,IF(L15="Partial",L$80*0.5,0)) + IF(M15="Yes",M$80,IF(M15="Partial",M$80*0.5,0))))) +
1.5*(1-EXP(-1.2*(IF(Q15="Yes",Q$80,IF(Q15="Partial",Q$80*0.5,0)) + IF(R15="Yes",R$80,IF(R15="Partial",R$80*0.5,0)) + IF(S15="Yes",S$80,IF(S15="Partial",S$80*0.5,0))))) +
IF(H15="Yes",H$80,IF(H15="Partial",H$80*0.5,0)) +
IF(I15="Yes",I$80,IF(I15="Partial",I$80*0.5,0)) +
IF(J15="Yes",J$80,IF(J15="Partial",J$80*0.5,0))</f>
      </c>
      <c r="W15" s="8"/>
      <c r="X15" s="30">
        <f>IF(COUNTIF(E15:S15,"Yes")&gt;0,"Yes",IF(COUNTIF(E15:S15,"Partial")&gt;0,"Partial","No"))</f>
      </c>
      <c r="Y15" s="30">
        <f>IF($U15&gt;=2,"Yes","No")</f>
      </c>
      <c r="Z15" s="30">
        <f>IF($U15&gt;=3,"Yes","No")</f>
      </c>
      <c r="AA15" s="30">
        <f>IF($U15&gt;=4,"Yes","No")</f>
      </c>
      <c r="AB15" s="30">
        <f>IF($V15&gt;=0.6,"Yes","No")</f>
      </c>
      <c r="AC15" s="5"/>
    </row>
    <row x14ac:dyDescent="0.25" r="16" customHeight="1" ht="14.449999999999998">
      <c r="A16" s="38"/>
      <c r="B16" s="37" t="s">
        <v>1399</v>
      </c>
      <c r="C16" s="38" t="s">
        <v>1306</v>
      </c>
      <c r="D16" s="39" t="s">
        <v>10</v>
      </c>
      <c r="E16" s="39" t="s">
        <v>10</v>
      </c>
      <c r="F16" s="39" t="s">
        <v>10</v>
      </c>
      <c r="G16" s="39" t="s">
        <v>10</v>
      </c>
      <c r="H16" s="39" t="s">
        <v>10</v>
      </c>
      <c r="I16" s="39" t="s">
        <v>10</v>
      </c>
      <c r="J16" s="39" t="s">
        <v>10</v>
      </c>
      <c r="K16" s="39" t="s">
        <v>28</v>
      </c>
      <c r="L16" s="39" t="s">
        <v>28</v>
      </c>
      <c r="M16" s="39" t="s">
        <v>28</v>
      </c>
      <c r="N16" s="39" t="s">
        <v>28</v>
      </c>
      <c r="O16" s="39" t="s">
        <v>83</v>
      </c>
      <c r="P16" s="39" t="s">
        <v>83</v>
      </c>
      <c r="Q16" s="39" t="s">
        <v>28</v>
      </c>
      <c r="R16" s="39" t="s">
        <v>28</v>
      </c>
      <c r="S16" s="39" t="s">
        <v>28</v>
      </c>
      <c r="T16" s="8"/>
      <c r="U16" s="12">
        <f>COUNTIF(E16:S16,"Yes")*1+COUNTIF(E16:S16,"Partial")*0.5</f>
      </c>
      <c r="V16" s="41">
        <f>1.5*(1-EXP(-1.2*(IF(E16="Yes",E$80,IF(E16="Partial",E$80*0.5,0)) + IF(F16="Yes",F$80,IF(F16="Partial",F$80*0.5,0)) + IF(G16="Yes",G$80,IF(G16="Partial",G$80*0.5,0))))) +
1.5*(1-EXP(-1.2*(IF(N16="Yes",N$80,IF(N16="Partial",N$80*0.5,0)) + IF(O16="Yes",O$80,IF(O16="Partial",O$80*0.5,0)) + IF(P16="Yes",P$80,IF(P16="Partial",P$80*0.5,0))))) +
1.5*(1-EXP(-1.2*(IF(K16="Yes",K$80,IF(K16="Partial",K$80*0.5,0)) + IF(L16="Yes",L$80,IF(L16="Partial",L$80*0.5,0)) + IF(M16="Yes",M$80,IF(M16="Partial",M$80*0.5,0))))) +
1.5*(1-EXP(-1.2*(IF(Q16="Yes",Q$80,IF(Q16="Partial",Q$80*0.5,0)) + IF(R16="Yes",R$80,IF(R16="Partial",R$80*0.5,0)) + IF(S16="Yes",S$80,IF(S16="Partial",S$80*0.5,0))))) +
IF(H16="Yes",H$80,IF(H16="Partial",H$80*0.5,0)) +
IF(I16="Yes",I$80,IF(I16="Partial",I$80*0.5,0)) +
IF(J16="Yes",J$80,IF(J16="Partial",J$80*0.5,0))</f>
      </c>
      <c r="W16" s="8"/>
      <c r="X16" s="30">
        <f>IF(COUNTIF(E16:S16,"Yes")&gt;0,"Yes",IF(COUNTIF(E16:S16,"Partial")&gt;0,"Partial","No"))</f>
      </c>
      <c r="Y16" s="30">
        <f>IF($U16&gt;=2,"Yes","No")</f>
      </c>
      <c r="Z16" s="30">
        <f>IF($U16&gt;=3,"Yes","No")</f>
      </c>
      <c r="AA16" s="30">
        <f>IF($U16&gt;=4,"Yes","No")</f>
      </c>
      <c r="AB16" s="30">
        <f>IF($V16&gt;=0.6,"Yes","No")</f>
      </c>
      <c r="AC16" s="5"/>
    </row>
    <row x14ac:dyDescent="0.25" r="17" customHeight="1" ht="18">
      <c r="A17" s="38"/>
      <c r="B17" s="37" t="s">
        <v>1400</v>
      </c>
      <c r="C17" s="38" t="s">
        <v>1307</v>
      </c>
      <c r="D17" s="39" t="s">
        <v>10</v>
      </c>
      <c r="E17" s="39" t="s">
        <v>10</v>
      </c>
      <c r="F17" s="39" t="s">
        <v>28</v>
      </c>
      <c r="G17" s="39" t="s">
        <v>10</v>
      </c>
      <c r="H17" s="39" t="s">
        <v>10</v>
      </c>
      <c r="I17" s="39" t="s">
        <v>10</v>
      </c>
      <c r="J17" s="39" t="s">
        <v>10</v>
      </c>
      <c r="K17" s="39" t="s">
        <v>83</v>
      </c>
      <c r="L17" s="39" t="s">
        <v>28</v>
      </c>
      <c r="M17" s="39" t="s">
        <v>83</v>
      </c>
      <c r="N17" s="39" t="s">
        <v>28</v>
      </c>
      <c r="O17" s="39" t="s">
        <v>83</v>
      </c>
      <c r="P17" s="39" t="s">
        <v>83</v>
      </c>
      <c r="Q17" s="39" t="s">
        <v>28</v>
      </c>
      <c r="R17" s="39" t="s">
        <v>28</v>
      </c>
      <c r="S17" s="39" t="s">
        <v>28</v>
      </c>
      <c r="T17" s="8"/>
      <c r="U17" s="12">
        <f>COUNTIF(E17:S17,"Yes")*1+COUNTIF(E17:S17,"Partial")*0.5</f>
      </c>
      <c r="V17" s="41">
        <f>1.5*(1-EXP(-1.2*(IF(E17="Yes",E$80,IF(E17="Partial",E$80*0.5,0)) + IF(F17="Yes",F$80,IF(F17="Partial",F$80*0.5,0)) + IF(G17="Yes",G$80,IF(G17="Partial",G$80*0.5,0))))) +
1.5*(1-EXP(-1.2*(IF(N17="Yes",N$80,IF(N17="Partial",N$80*0.5,0)) + IF(O17="Yes",O$80,IF(O17="Partial",O$80*0.5,0)) + IF(P17="Yes",P$80,IF(P17="Partial",P$80*0.5,0))))) +
1.5*(1-EXP(-1.2*(IF(K17="Yes",K$80,IF(K17="Partial",K$80*0.5,0)) + IF(L17="Yes",L$80,IF(L17="Partial",L$80*0.5,0)) + IF(M17="Yes",M$80,IF(M17="Partial",M$80*0.5,0))))) +
1.5*(1-EXP(-1.2*(IF(Q17="Yes",Q$80,IF(Q17="Partial",Q$80*0.5,0)) + IF(R17="Yes",R$80,IF(R17="Partial",R$80*0.5,0)) + IF(S17="Yes",S$80,IF(S17="Partial",S$80*0.5,0))))) +
IF(H17="Yes",H$80,IF(H17="Partial",H$80*0.5,0)) +
IF(I17="Yes",I$80,IF(I17="Partial",I$80*0.5,0)) +
IF(J17="Yes",J$80,IF(J17="Partial",J$80*0.5,0))</f>
      </c>
      <c r="W17" s="8"/>
      <c r="X17" s="30">
        <f>IF(COUNTIF(E17:S17,"Yes")&gt;0,"Yes",IF(COUNTIF(E17:S17,"Partial")&gt;0,"Partial","No"))</f>
      </c>
      <c r="Y17" s="30">
        <f>IF($U17&gt;=2,"Yes","No")</f>
      </c>
      <c r="Z17" s="30">
        <f>IF($U17&gt;=3,"Yes","No")</f>
      </c>
      <c r="AA17" s="30">
        <f>IF($U17&gt;=4,"Yes","No")</f>
      </c>
      <c r="AB17" s="30">
        <f>IF($V17&gt;=0.6,"Yes","No")</f>
      </c>
      <c r="AC17" s="5"/>
    </row>
    <row x14ac:dyDescent="0.25" r="18" customHeight="1" ht="14.449999999999998">
      <c r="A18" s="38"/>
      <c r="B18" s="37" t="s">
        <v>1401</v>
      </c>
      <c r="C18" s="38" t="s">
        <v>1310</v>
      </c>
      <c r="D18" s="39" t="s">
        <v>10</v>
      </c>
      <c r="E18" s="39" t="s">
        <v>10</v>
      </c>
      <c r="F18" s="39" t="s">
        <v>28</v>
      </c>
      <c r="G18" s="39" t="s">
        <v>28</v>
      </c>
      <c r="H18" s="39" t="s">
        <v>10</v>
      </c>
      <c r="I18" s="39" t="s">
        <v>28</v>
      </c>
      <c r="J18" s="39" t="s">
        <v>28</v>
      </c>
      <c r="K18" s="39" t="s">
        <v>10</v>
      </c>
      <c r="L18" s="39" t="s">
        <v>28</v>
      </c>
      <c r="M18" s="39" t="s">
        <v>28</v>
      </c>
      <c r="N18" s="39" t="s">
        <v>28</v>
      </c>
      <c r="O18" s="39" t="s">
        <v>83</v>
      </c>
      <c r="P18" s="39" t="s">
        <v>83</v>
      </c>
      <c r="Q18" s="39" t="s">
        <v>28</v>
      </c>
      <c r="R18" s="39" t="s">
        <v>28</v>
      </c>
      <c r="S18" s="39" t="s">
        <v>28</v>
      </c>
      <c r="T18" s="8"/>
      <c r="U18" s="12">
        <f>COUNTIF(E18:S18,"Yes")*1+COUNTIF(E18:S18,"Partial")*0.5</f>
      </c>
      <c r="V18" s="41">
        <f>1.5*(1-EXP(-1.2*(IF(E18="Yes",E$80,IF(E18="Partial",E$80*0.5,0)) + IF(F18="Yes",F$80,IF(F18="Partial",F$80*0.5,0)) + IF(G18="Yes",G$80,IF(G18="Partial",G$80*0.5,0))))) +
1.5*(1-EXP(-1.2*(IF(N18="Yes",N$80,IF(N18="Partial",N$80*0.5,0)) + IF(O18="Yes",O$80,IF(O18="Partial",O$80*0.5,0)) + IF(P18="Yes",P$80,IF(P18="Partial",P$80*0.5,0))))) +
1.5*(1-EXP(-1.2*(IF(K18="Yes",K$80,IF(K18="Partial",K$80*0.5,0)) + IF(L18="Yes",L$80,IF(L18="Partial",L$80*0.5,0)) + IF(M18="Yes",M$80,IF(M18="Partial",M$80*0.5,0))))) +
1.5*(1-EXP(-1.2*(IF(Q18="Yes",Q$80,IF(Q18="Partial",Q$80*0.5,0)) + IF(R18="Yes",R$80,IF(R18="Partial",R$80*0.5,0)) + IF(S18="Yes",S$80,IF(S18="Partial",S$80*0.5,0))))) +
IF(H18="Yes",H$80,IF(H18="Partial",H$80*0.5,0)) +
IF(I18="Yes",I$80,IF(I18="Partial",I$80*0.5,0)) +
IF(J18="Yes",J$80,IF(J18="Partial",J$80*0.5,0))</f>
      </c>
      <c r="W18" s="8"/>
      <c r="X18" s="30">
        <f>IF(COUNTIF(E18:S18,"Yes")&gt;0,"Yes",IF(COUNTIF(E18:S18,"Partial")&gt;0,"Partial","No"))</f>
      </c>
      <c r="Y18" s="30">
        <f>IF($U18&gt;=2,"Yes","No")</f>
      </c>
      <c r="Z18" s="30">
        <f>IF($U18&gt;=3,"Yes","No")</f>
      </c>
      <c r="AA18" s="30">
        <f>IF($U18&gt;=4,"Yes","No")</f>
      </c>
      <c r="AB18" s="30">
        <f>IF($V18&gt;=0.6,"Yes","No")</f>
      </c>
      <c r="AC18" s="5"/>
    </row>
    <row x14ac:dyDescent="0.25" r="19" customHeight="1" ht="14.449999999999998">
      <c r="A19" s="38"/>
      <c r="B19" s="37" t="s">
        <v>1402</v>
      </c>
      <c r="C19" s="38" t="s">
        <v>1312</v>
      </c>
      <c r="D19" s="39" t="s">
        <v>10</v>
      </c>
      <c r="E19" s="39" t="s">
        <v>10</v>
      </c>
      <c r="F19" s="39" t="s">
        <v>10</v>
      </c>
      <c r="G19" s="39" t="s">
        <v>10</v>
      </c>
      <c r="H19" s="39" t="s">
        <v>10</v>
      </c>
      <c r="I19" s="39" t="s">
        <v>10</v>
      </c>
      <c r="J19" s="39" t="s">
        <v>10</v>
      </c>
      <c r="K19" s="39" t="s">
        <v>10</v>
      </c>
      <c r="L19" s="39" t="s">
        <v>28</v>
      </c>
      <c r="M19" s="39" t="s">
        <v>83</v>
      </c>
      <c r="N19" s="39" t="s">
        <v>28</v>
      </c>
      <c r="O19" s="39" t="s">
        <v>83</v>
      </c>
      <c r="P19" s="39" t="s">
        <v>83</v>
      </c>
      <c r="Q19" s="39" t="s">
        <v>28</v>
      </c>
      <c r="R19" s="39" t="s">
        <v>10</v>
      </c>
      <c r="S19" s="39" t="s">
        <v>28</v>
      </c>
      <c r="T19" s="8"/>
      <c r="U19" s="40">
        <f>COUNTIF(E19:S19,"Yes")*1+COUNTIF(E19:S19,"Partial")*0.5</f>
      </c>
      <c r="V19" s="41">
        <f>1.5*(1-EXP(-1.2*(IF(E19="Yes",E$80,IF(E19="Partial",E$80*0.5,0)) + IF(F19="Yes",F$80,IF(F19="Partial",F$80*0.5,0)) + IF(G19="Yes",G$80,IF(G19="Partial",G$80*0.5,0))))) +
1.5*(1-EXP(-1.2*(IF(N19="Yes",N$80,IF(N19="Partial",N$80*0.5,0)) + IF(O19="Yes",O$80,IF(O19="Partial",O$80*0.5,0)) + IF(P19="Yes",P$80,IF(P19="Partial",P$80*0.5,0))))) +
1.5*(1-EXP(-1.2*(IF(K19="Yes",K$80,IF(K19="Partial",K$80*0.5,0)) + IF(L19="Yes",L$80,IF(L19="Partial",L$80*0.5,0)) + IF(M19="Yes",M$80,IF(M19="Partial",M$80*0.5,0))))) +
1.5*(1-EXP(-1.2*(IF(Q19="Yes",Q$80,IF(Q19="Partial",Q$80*0.5,0)) + IF(R19="Yes",R$80,IF(R19="Partial",R$80*0.5,0)) + IF(S19="Yes",S$80,IF(S19="Partial",S$80*0.5,0))))) +
IF(H19="Yes",H$80,IF(H19="Partial",H$80*0.5,0)) +
IF(I19="Yes",I$80,IF(I19="Partial",I$80*0.5,0)) +
IF(J19="Yes",J$80,IF(J19="Partial",J$80*0.5,0))</f>
      </c>
      <c r="W19" s="8"/>
      <c r="X19" s="30">
        <f>IF(COUNTIF(E19:S19,"Yes")&gt;0,"Yes",IF(COUNTIF(E19:S19,"Partial")&gt;0,"Partial","No"))</f>
      </c>
      <c r="Y19" s="30">
        <f>IF($U19&gt;=2,"Yes","No")</f>
      </c>
      <c r="Z19" s="30">
        <f>IF($U19&gt;=3,"Yes","No")</f>
      </c>
      <c r="AA19" s="30">
        <f>IF($U19&gt;=4,"Yes","No")</f>
      </c>
      <c r="AB19" s="30">
        <f>IF($V19&gt;=0.6,"Yes","No")</f>
      </c>
      <c r="AC19" s="5"/>
    </row>
    <row x14ac:dyDescent="0.25" r="20" customHeight="1" ht="14.449999999999998">
      <c r="A20" s="38"/>
      <c r="B20" s="37" t="s">
        <v>1403</v>
      </c>
      <c r="C20" s="38" t="s">
        <v>1315</v>
      </c>
      <c r="D20" s="39" t="s">
        <v>10</v>
      </c>
      <c r="E20" s="39" t="s">
        <v>28</v>
      </c>
      <c r="F20" s="39" t="s">
        <v>28</v>
      </c>
      <c r="G20" s="39" t="s">
        <v>28</v>
      </c>
      <c r="H20" s="39" t="s">
        <v>28</v>
      </c>
      <c r="I20" s="39" t="s">
        <v>28</v>
      </c>
      <c r="J20" s="39" t="s">
        <v>28</v>
      </c>
      <c r="K20" s="39" t="s">
        <v>28</v>
      </c>
      <c r="L20" s="39" t="s">
        <v>28</v>
      </c>
      <c r="M20" s="39" t="s">
        <v>28</v>
      </c>
      <c r="N20" s="39" t="s">
        <v>28</v>
      </c>
      <c r="O20" s="39" t="s">
        <v>28</v>
      </c>
      <c r="P20" s="39" t="s">
        <v>28</v>
      </c>
      <c r="Q20" s="39" t="s">
        <v>28</v>
      </c>
      <c r="R20" s="39" t="s">
        <v>28</v>
      </c>
      <c r="S20" s="39" t="s">
        <v>28</v>
      </c>
      <c r="T20" s="8"/>
      <c r="U20" s="12">
        <f>COUNTIF(E20:S20,"Yes")*1+COUNTIF(E20:S20,"Partial")*0.5</f>
      </c>
      <c r="V20" s="42">
        <f>1.5*(1-EXP(-1.2*(IF(E20="Yes",E$80,IF(E20="Partial",E$80*0.5,0)) + IF(F20="Yes",F$80,IF(F20="Partial",F$80*0.5,0)) + IF(G20="Yes",G$80,IF(G20="Partial",G$80*0.5,0))))) +
1.5*(1-EXP(-1.2*(IF(N20="Yes",N$80,IF(N20="Partial",N$80*0.5,0)) + IF(O20="Yes",O$80,IF(O20="Partial",O$80*0.5,0)) + IF(P20="Yes",P$80,IF(P20="Partial",P$80*0.5,0))))) +
1.5*(1-EXP(-1.2*(IF(K20="Yes",K$80,IF(K20="Partial",K$80*0.5,0)) + IF(L20="Yes",L$80,IF(L20="Partial",L$80*0.5,0)) + IF(M20="Yes",M$80,IF(M20="Partial",M$80*0.5,0))))) +
1.5*(1-EXP(-1.2*(IF(Q20="Yes",Q$80,IF(Q20="Partial",Q$80*0.5,0)) + IF(R20="Yes",R$80,IF(R20="Partial",R$80*0.5,0)) + IF(S20="Yes",S$80,IF(S20="Partial",S$80*0.5,0))))) +
IF(H20="Yes",H$80,IF(H20="Partial",H$80*0.5,0)) +
IF(I20="Yes",I$80,IF(I20="Partial",I$80*0.5,0)) +
IF(J20="Yes",J$80,IF(J20="Partial",J$80*0.5,0))</f>
      </c>
      <c r="W20" s="8"/>
      <c r="X20" s="30">
        <f>IF(COUNTIF(E20:S20,"Yes")&gt;0,"Yes",IF(COUNTIF(E20:S20,"Partial")&gt;0,"Partial","No"))</f>
      </c>
      <c r="Y20" s="30">
        <f>IF($U20&gt;=2,"Yes","No")</f>
      </c>
      <c r="Z20" s="30">
        <f>IF($U20&gt;=3,"Yes","No")</f>
      </c>
      <c r="AA20" s="30">
        <f>IF($U20&gt;=4,"Yes","No")</f>
      </c>
      <c r="AB20" s="30">
        <f>IF($V20&gt;=0.6,"Yes","No")</f>
      </c>
      <c r="AC20" s="5"/>
    </row>
    <row x14ac:dyDescent="0.25" r="21" customHeight="1" ht="14.449999999999998">
      <c r="A21" s="38"/>
      <c r="B21" s="37" t="s">
        <v>1404</v>
      </c>
      <c r="C21" s="38" t="s">
        <v>1316</v>
      </c>
      <c r="D21" s="39" t="s">
        <v>10</v>
      </c>
      <c r="E21" s="39" t="s">
        <v>83</v>
      </c>
      <c r="F21" s="39" t="s">
        <v>83</v>
      </c>
      <c r="G21" s="39" t="s">
        <v>83</v>
      </c>
      <c r="H21" s="39" t="s">
        <v>83</v>
      </c>
      <c r="I21" s="39" t="s">
        <v>83</v>
      </c>
      <c r="J21" s="39" t="s">
        <v>83</v>
      </c>
      <c r="K21" s="39" t="s">
        <v>10</v>
      </c>
      <c r="L21" s="39" t="s">
        <v>10</v>
      </c>
      <c r="M21" s="39" t="s">
        <v>83</v>
      </c>
      <c r="N21" s="39" t="s">
        <v>10</v>
      </c>
      <c r="O21" s="39" t="s">
        <v>10</v>
      </c>
      <c r="P21" s="39" t="s">
        <v>10</v>
      </c>
      <c r="Q21" s="39" t="s">
        <v>28</v>
      </c>
      <c r="R21" s="39" t="s">
        <v>83</v>
      </c>
      <c r="S21" s="39" t="s">
        <v>83</v>
      </c>
      <c r="T21" s="8"/>
      <c r="U21" s="40">
        <f>COUNTIF(E21:S21,"Yes")*1+COUNTIF(E21:S21,"Partial")*0.5</f>
      </c>
      <c r="V21" s="41">
        <f>1.5*(1-EXP(-1.2*(IF(E21="Yes",E$80,IF(E21="Partial",E$80*0.5,0)) + IF(F21="Yes",F$80,IF(F21="Partial",F$80*0.5,0)) + IF(G21="Yes",G$80,IF(G21="Partial",G$80*0.5,0))))) +
1.5*(1-EXP(-1.2*(IF(N21="Yes",N$80,IF(N21="Partial",N$80*0.5,0)) + IF(O21="Yes",O$80,IF(O21="Partial",O$80*0.5,0)) + IF(P21="Yes",P$80,IF(P21="Partial",P$80*0.5,0))))) +
1.5*(1-EXP(-1.2*(IF(K21="Yes",K$80,IF(K21="Partial",K$80*0.5,0)) + IF(L21="Yes",L$80,IF(L21="Partial",L$80*0.5,0)) + IF(M21="Yes",M$80,IF(M21="Partial",M$80*0.5,0))))) +
1.5*(1-EXP(-1.2*(IF(Q21="Yes",Q$80,IF(Q21="Partial",Q$80*0.5,0)) + IF(R21="Yes",R$80,IF(R21="Partial",R$80*0.5,0)) + IF(S21="Yes",S$80,IF(S21="Partial",S$80*0.5,0))))) +
IF(H21="Yes",H$80,IF(H21="Partial",H$80*0.5,0)) +
IF(I21="Yes",I$80,IF(I21="Partial",I$80*0.5,0)) +
IF(J21="Yes",J$80,IF(J21="Partial",J$80*0.5,0))</f>
      </c>
      <c r="W21" s="8"/>
      <c r="X21" s="30">
        <f>IF(COUNTIF(E21:S21,"Yes")&gt;0,"Yes",IF(COUNTIF(E21:S21,"Partial")&gt;0,"Partial","No"))</f>
      </c>
      <c r="Y21" s="30">
        <f>IF($U21&gt;=2,"Yes","No")</f>
      </c>
      <c r="Z21" s="30">
        <f>IF($U21&gt;=3,"Yes","No")</f>
      </c>
      <c r="AA21" s="30">
        <f>IF($U21&gt;=4,"Yes","No")</f>
      </c>
      <c r="AB21" s="30">
        <f>IF($V21&gt;=0.6,"Yes","No")</f>
      </c>
      <c r="AC21" s="5"/>
    </row>
    <row x14ac:dyDescent="0.25" r="22" customHeight="1" ht="14.449999999999998">
      <c r="A22" s="38"/>
      <c r="B22" s="37" t="s">
        <v>1405</v>
      </c>
      <c r="C22" s="38" t="s">
        <v>1320</v>
      </c>
      <c r="D22" s="39" t="s">
        <v>10</v>
      </c>
      <c r="E22" s="39" t="s">
        <v>83</v>
      </c>
      <c r="F22" s="39" t="s">
        <v>28</v>
      </c>
      <c r="G22" s="39" t="s">
        <v>28</v>
      </c>
      <c r="H22" s="39" t="s">
        <v>10</v>
      </c>
      <c r="I22" s="39" t="s">
        <v>28</v>
      </c>
      <c r="J22" s="39" t="s">
        <v>28</v>
      </c>
      <c r="K22" s="39" t="s">
        <v>83</v>
      </c>
      <c r="L22" s="39" t="s">
        <v>28</v>
      </c>
      <c r="M22" s="39" t="s">
        <v>28</v>
      </c>
      <c r="N22" s="39" t="s">
        <v>28</v>
      </c>
      <c r="O22" s="39" t="s">
        <v>28</v>
      </c>
      <c r="P22" s="39" t="s">
        <v>10</v>
      </c>
      <c r="Q22" s="39" t="s">
        <v>83</v>
      </c>
      <c r="R22" s="39" t="s">
        <v>28</v>
      </c>
      <c r="S22" s="39" t="s">
        <v>28</v>
      </c>
      <c r="T22" s="8"/>
      <c r="U22" s="40">
        <f>COUNTIF(E22:S22,"Yes")*1+COUNTIF(E22:S22,"Partial")*0.5</f>
      </c>
      <c r="V22" s="41">
        <f>1.5*(1-EXP(-1.2*(IF(E22="Yes",E$80,IF(E22="Partial",E$80*0.5,0)) + IF(F22="Yes",F$80,IF(F22="Partial",F$80*0.5,0)) + IF(G22="Yes",G$80,IF(G22="Partial",G$80*0.5,0))))) +
1.5*(1-EXP(-1.2*(IF(N22="Yes",N$80,IF(N22="Partial",N$80*0.5,0)) + IF(O22="Yes",O$80,IF(O22="Partial",O$80*0.5,0)) + IF(P22="Yes",P$80,IF(P22="Partial",P$80*0.5,0))))) +
1.5*(1-EXP(-1.2*(IF(K22="Yes",K$80,IF(K22="Partial",K$80*0.5,0)) + IF(L22="Yes",L$80,IF(L22="Partial",L$80*0.5,0)) + IF(M22="Yes",M$80,IF(M22="Partial",M$80*0.5,0))))) +
1.5*(1-EXP(-1.2*(IF(Q22="Yes",Q$80,IF(Q22="Partial",Q$80*0.5,0)) + IF(R22="Yes",R$80,IF(R22="Partial",R$80*0.5,0)) + IF(S22="Yes",S$80,IF(S22="Partial",S$80*0.5,0))))) +
IF(H22="Yes",H$80,IF(H22="Partial",H$80*0.5,0)) +
IF(I22="Yes",I$80,IF(I22="Partial",I$80*0.5,0)) +
IF(J22="Yes",J$80,IF(J22="Partial",J$80*0.5,0))</f>
      </c>
      <c r="W22" s="8"/>
      <c r="X22" s="30">
        <f>IF(COUNTIF(E22:S22,"Yes")&gt;0,"Yes",IF(COUNTIF(E22:S22,"Partial")&gt;0,"Partial","No"))</f>
      </c>
      <c r="Y22" s="30">
        <f>IF($U22&gt;=2,"Yes","No")</f>
      </c>
      <c r="Z22" s="30">
        <f>IF($U22&gt;=3,"Yes","No")</f>
      </c>
      <c r="AA22" s="30">
        <f>IF($U22&gt;=4,"Yes","No")</f>
      </c>
      <c r="AB22" s="30">
        <f>IF($V22&gt;=0.6,"Yes","No")</f>
      </c>
      <c r="AC22" s="5"/>
    </row>
    <row x14ac:dyDescent="0.25" r="23" customHeight="1" ht="14.449999999999998">
      <c r="A23" s="38"/>
      <c r="B23" s="37" t="s">
        <v>1406</v>
      </c>
      <c r="C23" s="38" t="s">
        <v>1200</v>
      </c>
      <c r="D23" s="39" t="s">
        <v>28</v>
      </c>
      <c r="E23" s="39" t="s">
        <v>10</v>
      </c>
      <c r="F23" s="39" t="s">
        <v>28</v>
      </c>
      <c r="G23" s="39" t="s">
        <v>28</v>
      </c>
      <c r="H23" s="39" t="s">
        <v>28</v>
      </c>
      <c r="I23" s="39" t="s">
        <v>28</v>
      </c>
      <c r="J23" s="39" t="s">
        <v>28</v>
      </c>
      <c r="K23" s="39" t="s">
        <v>28</v>
      </c>
      <c r="L23" s="39" t="s">
        <v>28</v>
      </c>
      <c r="M23" s="39" t="s">
        <v>28</v>
      </c>
      <c r="N23" s="39" t="s">
        <v>28</v>
      </c>
      <c r="O23" s="39" t="s">
        <v>28</v>
      </c>
      <c r="P23" s="39" t="s">
        <v>28</v>
      </c>
      <c r="Q23" s="39" t="s">
        <v>28</v>
      </c>
      <c r="R23" s="39" t="s">
        <v>28</v>
      </c>
      <c r="S23" s="39" t="s">
        <v>28</v>
      </c>
      <c r="T23" s="8"/>
      <c r="U23" s="12">
        <f>COUNTIF(E23:S23,"Yes")*1+COUNTIF(E23:S23,"Partial")*0.5</f>
      </c>
      <c r="V23" s="41">
        <f>1.5*(1-EXP(-1.2*(IF(E23="Yes",E$80,IF(E23="Partial",E$80*0.5,0)) + IF(F23="Yes",F$80,IF(F23="Partial",F$80*0.5,0)) + IF(G23="Yes",G$80,IF(G23="Partial",G$80*0.5,0))))) +
1.5*(1-EXP(-1.2*(IF(N23="Yes",N$80,IF(N23="Partial",N$80*0.5,0)) + IF(O23="Yes",O$80,IF(O23="Partial",O$80*0.5,0)) + IF(P23="Yes",P$80,IF(P23="Partial",P$80*0.5,0))))) +
1.5*(1-EXP(-1.2*(IF(K23="Yes",K$80,IF(K23="Partial",K$80*0.5,0)) + IF(L23="Yes",L$80,IF(L23="Partial",L$80*0.5,0)) + IF(M23="Yes",M$80,IF(M23="Partial",M$80*0.5,0))))) +
1.5*(1-EXP(-1.2*(IF(Q23="Yes",Q$80,IF(Q23="Partial",Q$80*0.5,0)) + IF(R23="Yes",R$80,IF(R23="Partial",R$80*0.5,0)) + IF(S23="Yes",S$80,IF(S23="Partial",S$80*0.5,0))))) +
IF(H23="Yes",H$80,IF(H23="Partial",H$80*0.5,0)) +
IF(I23="Yes",I$80,IF(I23="Partial",I$80*0.5,0)) +
IF(J23="Yes",J$80,IF(J23="Partial",J$80*0.5,0))</f>
      </c>
      <c r="W23" s="8"/>
      <c r="X23" s="30">
        <f>IF(COUNTIF(E23:S23,"Yes")&gt;0,"Yes",IF(COUNTIF(E23:S23,"Partial")&gt;0,"Partial","No"))</f>
      </c>
      <c r="Y23" s="30">
        <f>IF($U23&gt;=2,"Yes","No")</f>
      </c>
      <c r="Z23" s="30">
        <f>IF($U23&gt;=3,"Yes","No")</f>
      </c>
      <c r="AA23" s="30">
        <f>IF($U23&gt;=4,"Yes","No")</f>
      </c>
      <c r="AB23" s="30">
        <f>IF($V23&gt;=0.6,"Yes","No")</f>
      </c>
      <c r="AC23" s="5"/>
    </row>
    <row x14ac:dyDescent="0.25" r="24" customHeight="1" ht="14.449999999999998">
      <c r="A24" s="38"/>
      <c r="B24" s="37" t="s">
        <v>1407</v>
      </c>
      <c r="C24" s="38" t="s">
        <v>1203</v>
      </c>
      <c r="D24" s="39" t="s">
        <v>28</v>
      </c>
      <c r="E24" s="39" t="s">
        <v>10</v>
      </c>
      <c r="F24" s="39" t="s">
        <v>10</v>
      </c>
      <c r="G24" s="39" t="s">
        <v>28</v>
      </c>
      <c r="H24" s="39" t="s">
        <v>10</v>
      </c>
      <c r="I24" s="39" t="s">
        <v>10</v>
      </c>
      <c r="J24" s="39" t="s">
        <v>28</v>
      </c>
      <c r="K24" s="39" t="s">
        <v>28</v>
      </c>
      <c r="L24" s="39" t="s">
        <v>28</v>
      </c>
      <c r="M24" s="39" t="s">
        <v>28</v>
      </c>
      <c r="N24" s="39" t="s">
        <v>10</v>
      </c>
      <c r="O24" s="39" t="s">
        <v>28</v>
      </c>
      <c r="P24" s="39" t="s">
        <v>28</v>
      </c>
      <c r="Q24" s="39" t="s">
        <v>28</v>
      </c>
      <c r="R24" s="39" t="s">
        <v>28</v>
      </c>
      <c r="S24" s="39" t="s">
        <v>28</v>
      </c>
      <c r="T24" s="8"/>
      <c r="U24" s="12">
        <f>COUNTIF(E24:S24,"Yes")*1+COUNTIF(E24:S24,"Partial")*0.5</f>
      </c>
      <c r="V24" s="41">
        <f>1.5*(1-EXP(-1.2*(IF(E24="Yes",E$80,IF(E24="Partial",E$80*0.5,0)) + IF(F24="Yes",F$80,IF(F24="Partial",F$80*0.5,0)) + IF(G24="Yes",G$80,IF(G24="Partial",G$80*0.5,0))))) +
1.5*(1-EXP(-1.2*(IF(N24="Yes",N$80,IF(N24="Partial",N$80*0.5,0)) + IF(O24="Yes",O$80,IF(O24="Partial",O$80*0.5,0)) + IF(P24="Yes",P$80,IF(P24="Partial",P$80*0.5,0))))) +
1.5*(1-EXP(-1.2*(IF(K24="Yes",K$80,IF(K24="Partial",K$80*0.5,0)) + IF(L24="Yes",L$80,IF(L24="Partial",L$80*0.5,0)) + IF(M24="Yes",M$80,IF(M24="Partial",M$80*0.5,0))))) +
1.5*(1-EXP(-1.2*(IF(Q24="Yes",Q$80,IF(Q24="Partial",Q$80*0.5,0)) + IF(R24="Yes",R$80,IF(R24="Partial",R$80*0.5,0)) + IF(S24="Yes",S$80,IF(S24="Partial",S$80*0.5,0))))) +
IF(H24="Yes",H$80,IF(H24="Partial",H$80*0.5,0)) +
IF(I24="Yes",I$80,IF(I24="Partial",I$80*0.5,0)) +
IF(J24="Yes",J$80,IF(J24="Partial",J$80*0.5,0))</f>
      </c>
      <c r="W24" s="8"/>
      <c r="X24" s="30">
        <f>IF(COUNTIF(E24:S24,"Yes")&gt;0,"Yes",IF(COUNTIF(E24:S24,"Partial")&gt;0,"Partial","No"))</f>
      </c>
      <c r="Y24" s="30">
        <f>IF($U24&gt;=2,"Yes","No")</f>
      </c>
      <c r="Z24" s="30">
        <f>IF($U24&gt;=3,"Yes","No")</f>
      </c>
      <c r="AA24" s="30">
        <f>IF($U24&gt;=4,"Yes","No")</f>
      </c>
      <c r="AB24" s="30">
        <f>IF($V24&gt;=0.6,"Yes","No")</f>
      </c>
      <c r="AC24" s="5"/>
    </row>
    <row x14ac:dyDescent="0.25" r="25" customHeight="1" ht="14.449999999999998">
      <c r="A25" s="38"/>
      <c r="B25" s="37" t="s">
        <v>1408</v>
      </c>
      <c r="C25" s="38" t="s">
        <v>1205</v>
      </c>
      <c r="D25" s="39" t="s">
        <v>28</v>
      </c>
      <c r="E25" s="39" t="s">
        <v>10</v>
      </c>
      <c r="F25" s="39" t="s">
        <v>28</v>
      </c>
      <c r="G25" s="39" t="s">
        <v>28</v>
      </c>
      <c r="H25" s="39" t="s">
        <v>28</v>
      </c>
      <c r="I25" s="39" t="s">
        <v>28</v>
      </c>
      <c r="J25" s="39" t="s">
        <v>28</v>
      </c>
      <c r="K25" s="39" t="s">
        <v>28</v>
      </c>
      <c r="L25" s="39" t="s">
        <v>28</v>
      </c>
      <c r="M25" s="39" t="s">
        <v>28</v>
      </c>
      <c r="N25" s="39" t="s">
        <v>10</v>
      </c>
      <c r="O25" s="39" t="s">
        <v>28</v>
      </c>
      <c r="P25" s="39" t="s">
        <v>28</v>
      </c>
      <c r="Q25" s="39" t="s">
        <v>28</v>
      </c>
      <c r="R25" s="39" t="s">
        <v>28</v>
      </c>
      <c r="S25" s="39" t="s">
        <v>28</v>
      </c>
      <c r="T25" s="8"/>
      <c r="U25" s="12">
        <f>COUNTIF(E25:S25,"Yes")*1+COUNTIF(E25:S25,"Partial")*0.5</f>
      </c>
      <c r="V25" s="41">
        <f>1.5*(1-EXP(-1.2*(IF(E25="Yes",E$80,IF(E25="Partial",E$80*0.5,0)) + IF(F25="Yes",F$80,IF(F25="Partial",F$80*0.5,0)) + IF(G25="Yes",G$80,IF(G25="Partial",G$80*0.5,0))))) +
1.5*(1-EXP(-1.2*(IF(N25="Yes",N$80,IF(N25="Partial",N$80*0.5,0)) + IF(O25="Yes",O$80,IF(O25="Partial",O$80*0.5,0)) + IF(P25="Yes",P$80,IF(P25="Partial",P$80*0.5,0))))) +
1.5*(1-EXP(-1.2*(IF(K25="Yes",K$80,IF(K25="Partial",K$80*0.5,0)) + IF(L25="Yes",L$80,IF(L25="Partial",L$80*0.5,0)) + IF(M25="Yes",M$80,IF(M25="Partial",M$80*0.5,0))))) +
1.5*(1-EXP(-1.2*(IF(Q25="Yes",Q$80,IF(Q25="Partial",Q$80*0.5,0)) + IF(R25="Yes",R$80,IF(R25="Partial",R$80*0.5,0)) + IF(S25="Yes",S$80,IF(S25="Partial",S$80*0.5,0))))) +
IF(H25="Yes",H$80,IF(H25="Partial",H$80*0.5,0)) +
IF(I25="Yes",I$80,IF(I25="Partial",I$80*0.5,0)) +
IF(J25="Yes",J$80,IF(J25="Partial",J$80*0.5,0))</f>
      </c>
      <c r="W25" s="8"/>
      <c r="X25" s="30">
        <f>IF(COUNTIF(E25:S25,"Yes")&gt;0,"Yes",IF(COUNTIF(E25:S25,"Partial")&gt;0,"Partial","No"))</f>
      </c>
      <c r="Y25" s="30">
        <f>IF($U25&gt;=2,"Yes","No")</f>
      </c>
      <c r="Z25" s="30">
        <f>IF($U25&gt;=3,"Yes","No")</f>
      </c>
      <c r="AA25" s="30">
        <f>IF($U25&gt;=4,"Yes","No")</f>
      </c>
      <c r="AB25" s="30">
        <f>IF($V25&gt;=0.6,"Yes","No")</f>
      </c>
      <c r="AC25" s="5"/>
    </row>
    <row x14ac:dyDescent="0.25" r="26" customHeight="1" ht="14.449999999999998">
      <c r="A26" s="38"/>
      <c r="B26" s="37" t="s">
        <v>1409</v>
      </c>
      <c r="C26" s="38" t="s">
        <v>1207</v>
      </c>
      <c r="D26" s="39" t="s">
        <v>28</v>
      </c>
      <c r="E26" s="39" t="s">
        <v>10</v>
      </c>
      <c r="F26" s="39" t="s">
        <v>10</v>
      </c>
      <c r="G26" s="39" t="s">
        <v>28</v>
      </c>
      <c r="H26" s="39" t="s">
        <v>28</v>
      </c>
      <c r="I26" s="39" t="s">
        <v>28</v>
      </c>
      <c r="J26" s="39" t="s">
        <v>28</v>
      </c>
      <c r="K26" s="39" t="s">
        <v>28</v>
      </c>
      <c r="L26" s="39" t="s">
        <v>28</v>
      </c>
      <c r="M26" s="39" t="s">
        <v>28</v>
      </c>
      <c r="N26" s="39" t="s">
        <v>10</v>
      </c>
      <c r="O26" s="39" t="s">
        <v>28</v>
      </c>
      <c r="P26" s="39" t="s">
        <v>28</v>
      </c>
      <c r="Q26" s="39" t="s">
        <v>28</v>
      </c>
      <c r="R26" s="39" t="s">
        <v>28</v>
      </c>
      <c r="S26" s="39" t="s">
        <v>28</v>
      </c>
      <c r="T26" s="8"/>
      <c r="U26" s="12">
        <f>COUNTIF(E26:S26,"Yes")*1+COUNTIF(E26:S26,"Partial")*0.5</f>
      </c>
      <c r="V26" s="41">
        <f>1.5*(1-EXP(-1.2*(IF(E26="Yes",E$80,IF(E26="Partial",E$80*0.5,0)) + IF(F26="Yes",F$80,IF(F26="Partial",F$80*0.5,0)) + IF(G26="Yes",G$80,IF(G26="Partial",G$80*0.5,0))))) +
1.5*(1-EXP(-1.2*(IF(N26="Yes",N$80,IF(N26="Partial",N$80*0.5,0)) + IF(O26="Yes",O$80,IF(O26="Partial",O$80*0.5,0)) + IF(P26="Yes",P$80,IF(P26="Partial",P$80*0.5,0))))) +
1.5*(1-EXP(-1.2*(IF(K26="Yes",K$80,IF(K26="Partial",K$80*0.5,0)) + IF(L26="Yes",L$80,IF(L26="Partial",L$80*0.5,0)) + IF(M26="Yes",M$80,IF(M26="Partial",M$80*0.5,0))))) +
1.5*(1-EXP(-1.2*(IF(Q26="Yes",Q$80,IF(Q26="Partial",Q$80*0.5,0)) + IF(R26="Yes",R$80,IF(R26="Partial",R$80*0.5,0)) + IF(S26="Yes",S$80,IF(S26="Partial",S$80*0.5,0))))) +
IF(H26="Yes",H$80,IF(H26="Partial",H$80*0.5,0)) +
IF(I26="Yes",I$80,IF(I26="Partial",I$80*0.5,0)) +
IF(J26="Yes",J$80,IF(J26="Partial",J$80*0.5,0))</f>
      </c>
      <c r="W26" s="8"/>
      <c r="X26" s="30">
        <f>IF(COUNTIF(E26:S26,"Yes")&gt;0,"Yes",IF(COUNTIF(E26:S26,"Partial")&gt;0,"Partial","No"))</f>
      </c>
      <c r="Y26" s="30">
        <f>IF($U26&gt;=2,"Yes","No")</f>
      </c>
      <c r="Z26" s="30">
        <f>IF($U26&gt;=3,"Yes","No")</f>
      </c>
      <c r="AA26" s="30">
        <f>IF($U26&gt;=4,"Yes","No")</f>
      </c>
      <c r="AB26" s="30">
        <f>IF($V26&gt;=0.6,"Yes","No")</f>
      </c>
      <c r="AC26" s="5"/>
    </row>
    <row x14ac:dyDescent="0.25" r="27" customHeight="1" ht="14.449999999999998">
      <c r="A27" s="38"/>
      <c r="B27" s="37" t="s">
        <v>1410</v>
      </c>
      <c r="C27" s="38" t="s">
        <v>668</v>
      </c>
      <c r="D27" s="39" t="s">
        <v>28</v>
      </c>
      <c r="E27" s="39" t="s">
        <v>28</v>
      </c>
      <c r="F27" s="39" t="s">
        <v>28</v>
      </c>
      <c r="G27" s="39" t="s">
        <v>10</v>
      </c>
      <c r="H27" s="39" t="s">
        <v>10</v>
      </c>
      <c r="I27" s="39" t="s">
        <v>28</v>
      </c>
      <c r="J27" s="39" t="s">
        <v>10</v>
      </c>
      <c r="K27" s="39" t="s">
        <v>28</v>
      </c>
      <c r="L27" s="39" t="s">
        <v>28</v>
      </c>
      <c r="M27" s="39" t="s">
        <v>28</v>
      </c>
      <c r="N27" s="39" t="s">
        <v>28</v>
      </c>
      <c r="O27" s="39" t="s">
        <v>28</v>
      </c>
      <c r="P27" s="39" t="s">
        <v>28</v>
      </c>
      <c r="Q27" s="39" t="s">
        <v>28</v>
      </c>
      <c r="R27" s="39" t="s">
        <v>28</v>
      </c>
      <c r="S27" s="39" t="s">
        <v>28</v>
      </c>
      <c r="T27" s="8"/>
      <c r="U27" s="12">
        <f>COUNTIF(E27:S27,"Yes")*1+COUNTIF(E27:S27,"Partial")*0.5</f>
      </c>
      <c r="V27" s="41">
        <f>1.5*(1-EXP(-1.2*(IF(E27="Yes",E$80,IF(E27="Partial",E$80*0.5,0)) + IF(F27="Yes",F$80,IF(F27="Partial",F$80*0.5,0)) + IF(G27="Yes",G$80,IF(G27="Partial",G$80*0.5,0))))) +
1.5*(1-EXP(-1.2*(IF(N27="Yes",N$80,IF(N27="Partial",N$80*0.5,0)) + IF(O27="Yes",O$80,IF(O27="Partial",O$80*0.5,0)) + IF(P27="Yes",P$80,IF(P27="Partial",P$80*0.5,0))))) +
1.5*(1-EXP(-1.2*(IF(K27="Yes",K$80,IF(K27="Partial",K$80*0.5,0)) + IF(L27="Yes",L$80,IF(L27="Partial",L$80*0.5,0)) + IF(M27="Yes",M$80,IF(M27="Partial",M$80*0.5,0))))) +
1.5*(1-EXP(-1.2*(IF(Q27="Yes",Q$80,IF(Q27="Partial",Q$80*0.5,0)) + IF(R27="Yes",R$80,IF(R27="Partial",R$80*0.5,0)) + IF(S27="Yes",S$80,IF(S27="Partial",S$80*0.5,0))))) +
IF(H27="Yes",H$80,IF(H27="Partial",H$80*0.5,0)) +
IF(I27="Yes",I$80,IF(I27="Partial",I$80*0.5,0)) +
IF(J27="Yes",J$80,IF(J27="Partial",J$80*0.5,0))</f>
      </c>
      <c r="W27" s="8"/>
      <c r="X27" s="30">
        <f>IF(COUNTIF(E27:S27,"Yes")&gt;0,"Yes",IF(COUNTIF(E27:S27,"Partial")&gt;0,"Partial","No"))</f>
      </c>
      <c r="Y27" s="30">
        <f>IF($U27&gt;=2,"Yes","No")</f>
      </c>
      <c r="Z27" s="30">
        <f>IF($U27&gt;=3,"Yes","No")</f>
      </c>
      <c r="AA27" s="30">
        <f>IF($U27&gt;=4,"Yes","No")</f>
      </c>
      <c r="AB27" s="30">
        <f>IF($V27&gt;=0.6,"Yes","No")</f>
      </c>
      <c r="AC27" s="5"/>
    </row>
    <row x14ac:dyDescent="0.25" r="28" customHeight="1" ht="14.449999999999998">
      <c r="A28" s="38"/>
      <c r="B28" s="37" t="s">
        <v>1411</v>
      </c>
      <c r="C28" s="38" t="s">
        <v>591</v>
      </c>
      <c r="D28" s="39" t="s">
        <v>28</v>
      </c>
      <c r="E28" s="39" t="s">
        <v>28</v>
      </c>
      <c r="F28" s="39" t="s">
        <v>28</v>
      </c>
      <c r="G28" s="39" t="s">
        <v>28</v>
      </c>
      <c r="H28" s="39" t="s">
        <v>28</v>
      </c>
      <c r="I28" s="39" t="s">
        <v>28</v>
      </c>
      <c r="J28" s="39" t="s">
        <v>28</v>
      </c>
      <c r="K28" s="39" t="s">
        <v>10</v>
      </c>
      <c r="L28" s="39" t="s">
        <v>28</v>
      </c>
      <c r="M28" s="39" t="s">
        <v>28</v>
      </c>
      <c r="N28" s="39" t="s">
        <v>28</v>
      </c>
      <c r="O28" s="39" t="s">
        <v>28</v>
      </c>
      <c r="P28" s="39" t="s">
        <v>28</v>
      </c>
      <c r="Q28" s="39" t="s">
        <v>28</v>
      </c>
      <c r="R28" s="39" t="s">
        <v>28</v>
      </c>
      <c r="S28" s="39" t="s">
        <v>28</v>
      </c>
      <c r="T28" s="8"/>
      <c r="U28" s="12">
        <f>COUNTIF(E28:S28,"Yes")*1+COUNTIF(E28:S28,"Partial")*0.5</f>
      </c>
      <c r="V28" s="41">
        <f>1.5*(1-EXP(-1.2*(IF(E28="Yes",E$80,IF(E28="Partial",E$80*0.5,0)) + IF(F28="Yes",F$80,IF(F28="Partial",F$80*0.5,0)) + IF(G28="Yes",G$80,IF(G28="Partial",G$80*0.5,0))))) +
1.5*(1-EXP(-1.2*(IF(N28="Yes",N$80,IF(N28="Partial",N$80*0.5,0)) + IF(O28="Yes",O$80,IF(O28="Partial",O$80*0.5,0)) + IF(P28="Yes",P$80,IF(P28="Partial",P$80*0.5,0))))) +
1.5*(1-EXP(-1.2*(IF(K28="Yes",K$80,IF(K28="Partial",K$80*0.5,0)) + IF(L28="Yes",L$80,IF(L28="Partial",L$80*0.5,0)) + IF(M28="Yes",M$80,IF(M28="Partial",M$80*0.5,0))))) +
1.5*(1-EXP(-1.2*(IF(Q28="Yes",Q$80,IF(Q28="Partial",Q$80*0.5,0)) + IF(R28="Yes",R$80,IF(R28="Partial",R$80*0.5,0)) + IF(S28="Yes",S$80,IF(S28="Partial",S$80*0.5,0))))) +
IF(H28="Yes",H$80,IF(H28="Partial",H$80*0.5,0)) +
IF(I28="Yes",I$80,IF(I28="Partial",I$80*0.5,0)) +
IF(J28="Yes",J$80,IF(J28="Partial",J$80*0.5,0))</f>
      </c>
      <c r="W28" s="8"/>
      <c r="X28" s="30">
        <f>IF(COUNTIF(E28:S28,"Yes")&gt;0,"Yes",IF(COUNTIF(E28:S28,"Partial")&gt;0,"Partial","No"))</f>
      </c>
      <c r="Y28" s="30">
        <f>IF($U28&gt;=2,"Yes","No")</f>
      </c>
      <c r="Z28" s="30">
        <f>IF($U28&gt;=3,"Yes","No")</f>
      </c>
      <c r="AA28" s="30">
        <f>IF($U28&gt;=4,"Yes","No")</f>
      </c>
      <c r="AB28" s="30">
        <f>IF($V28&gt;=0.6,"Yes","No")</f>
      </c>
      <c r="AC28" s="5"/>
    </row>
    <row x14ac:dyDescent="0.25" r="29" customHeight="1" ht="14.449999999999998">
      <c r="A29" s="38"/>
      <c r="B29" s="37" t="s">
        <v>1412</v>
      </c>
      <c r="C29" s="38" t="s">
        <v>596</v>
      </c>
      <c r="D29" s="39" t="s">
        <v>28</v>
      </c>
      <c r="E29" s="39" t="s">
        <v>28</v>
      </c>
      <c r="F29" s="39" t="s">
        <v>28</v>
      </c>
      <c r="G29" s="39" t="s">
        <v>28</v>
      </c>
      <c r="H29" s="39" t="s">
        <v>28</v>
      </c>
      <c r="I29" s="39" t="s">
        <v>28</v>
      </c>
      <c r="J29" s="39" t="s">
        <v>28</v>
      </c>
      <c r="K29" s="39" t="s">
        <v>10</v>
      </c>
      <c r="L29" s="39" t="s">
        <v>28</v>
      </c>
      <c r="M29" s="39" t="s">
        <v>28</v>
      </c>
      <c r="N29" s="39" t="s">
        <v>28</v>
      </c>
      <c r="O29" s="39" t="s">
        <v>28</v>
      </c>
      <c r="P29" s="39" t="s">
        <v>28</v>
      </c>
      <c r="Q29" s="39" t="s">
        <v>28</v>
      </c>
      <c r="R29" s="39" t="s">
        <v>28</v>
      </c>
      <c r="S29" s="39" t="s">
        <v>28</v>
      </c>
      <c r="T29" s="8"/>
      <c r="U29" s="12">
        <f>COUNTIF(E29:S29,"Yes")*1+COUNTIF(E29:S29,"Partial")*0.5</f>
      </c>
      <c r="V29" s="41">
        <f>1.5*(1-EXP(-1.2*(IF(E29="Yes",E$80,IF(E29="Partial",E$80*0.5,0)) + IF(F29="Yes",F$80,IF(F29="Partial",F$80*0.5,0)) + IF(G29="Yes",G$80,IF(G29="Partial",G$80*0.5,0))))) +
1.5*(1-EXP(-1.2*(IF(N29="Yes",N$80,IF(N29="Partial",N$80*0.5,0)) + IF(O29="Yes",O$80,IF(O29="Partial",O$80*0.5,0)) + IF(P29="Yes",P$80,IF(P29="Partial",P$80*0.5,0))))) +
1.5*(1-EXP(-1.2*(IF(K29="Yes",K$80,IF(K29="Partial",K$80*0.5,0)) + IF(L29="Yes",L$80,IF(L29="Partial",L$80*0.5,0)) + IF(M29="Yes",M$80,IF(M29="Partial",M$80*0.5,0))))) +
1.5*(1-EXP(-1.2*(IF(Q29="Yes",Q$80,IF(Q29="Partial",Q$80*0.5,0)) + IF(R29="Yes",R$80,IF(R29="Partial",R$80*0.5,0)) + IF(S29="Yes",S$80,IF(S29="Partial",S$80*0.5,0))))) +
IF(H29="Yes",H$80,IF(H29="Partial",H$80*0.5,0)) +
IF(I29="Yes",I$80,IF(I29="Partial",I$80*0.5,0)) +
IF(J29="Yes",J$80,IF(J29="Partial",J$80*0.5,0))</f>
      </c>
      <c r="W29" s="8"/>
      <c r="X29" s="30">
        <f>IF(COUNTIF(E29:S29,"Yes")&gt;0,"Yes",IF(COUNTIF(E29:S29,"Partial")&gt;0,"Partial","No"))</f>
      </c>
      <c r="Y29" s="30">
        <f>IF($U29&gt;=2,"Yes","No")</f>
      </c>
      <c r="Z29" s="30">
        <f>IF($U29&gt;=3,"Yes","No")</f>
      </c>
      <c r="AA29" s="30">
        <f>IF($U29&gt;=4,"Yes","No")</f>
      </c>
      <c r="AB29" s="30">
        <f>IF($V29&gt;=0.6,"Yes","No")</f>
      </c>
      <c r="AC29" s="5"/>
    </row>
    <row x14ac:dyDescent="0.25" r="30" customHeight="1" ht="14.449999999999998">
      <c r="A30" s="38"/>
      <c r="B30" s="37" t="s">
        <v>1413</v>
      </c>
      <c r="C30" s="38" t="s">
        <v>598</v>
      </c>
      <c r="D30" s="39" t="s">
        <v>28</v>
      </c>
      <c r="E30" s="39" t="s">
        <v>28</v>
      </c>
      <c r="F30" s="39" t="s">
        <v>28</v>
      </c>
      <c r="G30" s="39" t="s">
        <v>28</v>
      </c>
      <c r="H30" s="39" t="s">
        <v>28</v>
      </c>
      <c r="I30" s="39" t="s">
        <v>28</v>
      </c>
      <c r="J30" s="39" t="s">
        <v>28</v>
      </c>
      <c r="K30" s="39" t="s">
        <v>10</v>
      </c>
      <c r="L30" s="39" t="s">
        <v>28</v>
      </c>
      <c r="M30" s="39" t="s">
        <v>28</v>
      </c>
      <c r="N30" s="39" t="s">
        <v>28</v>
      </c>
      <c r="O30" s="39" t="s">
        <v>28</v>
      </c>
      <c r="P30" s="39" t="s">
        <v>28</v>
      </c>
      <c r="Q30" s="39" t="s">
        <v>28</v>
      </c>
      <c r="R30" s="39" t="s">
        <v>28</v>
      </c>
      <c r="S30" s="39" t="s">
        <v>28</v>
      </c>
      <c r="T30" s="8"/>
      <c r="U30" s="12">
        <f>COUNTIF(E30:S30,"Yes")*1+COUNTIF(E30:S30,"Partial")*0.5</f>
      </c>
      <c r="V30" s="41">
        <f>1.5*(1-EXP(-1.2*(IF(E30="Yes",E$80,IF(E30="Partial",E$80*0.5,0)) + IF(F30="Yes",F$80,IF(F30="Partial",F$80*0.5,0)) + IF(G30="Yes",G$80,IF(G30="Partial",G$80*0.5,0))))) +
1.5*(1-EXP(-1.2*(IF(N30="Yes",N$80,IF(N30="Partial",N$80*0.5,0)) + IF(O30="Yes",O$80,IF(O30="Partial",O$80*0.5,0)) + IF(P30="Yes",P$80,IF(P30="Partial",P$80*0.5,0))))) +
1.5*(1-EXP(-1.2*(IF(K30="Yes",K$80,IF(K30="Partial",K$80*0.5,0)) + IF(L30="Yes",L$80,IF(L30="Partial",L$80*0.5,0)) + IF(M30="Yes",M$80,IF(M30="Partial",M$80*0.5,0))))) +
1.5*(1-EXP(-1.2*(IF(Q30="Yes",Q$80,IF(Q30="Partial",Q$80*0.5,0)) + IF(R30="Yes",R$80,IF(R30="Partial",R$80*0.5,0)) + IF(S30="Yes",S$80,IF(S30="Partial",S$80*0.5,0))))) +
IF(H30="Yes",H$80,IF(H30="Partial",H$80*0.5,0)) +
IF(I30="Yes",I$80,IF(I30="Partial",I$80*0.5,0)) +
IF(J30="Yes",J$80,IF(J30="Partial",J$80*0.5,0))</f>
      </c>
      <c r="W30" s="8"/>
      <c r="X30" s="30">
        <f>IF(COUNTIF(E30:S30,"Yes")&gt;0,"Yes",IF(COUNTIF(E30:S30,"Partial")&gt;0,"Partial","No"))</f>
      </c>
      <c r="Y30" s="30">
        <f>IF($U30&gt;=2,"Yes","No")</f>
      </c>
      <c r="Z30" s="30">
        <f>IF($U30&gt;=3,"Yes","No")</f>
      </c>
      <c r="AA30" s="30">
        <f>IF($U30&gt;=4,"Yes","No")</f>
      </c>
      <c r="AB30" s="30">
        <f>IF($V30&gt;=0.6,"Yes","No")</f>
      </c>
      <c r="AC30" s="5"/>
    </row>
    <row x14ac:dyDescent="0.25" r="31" customHeight="1" ht="14.449999999999998">
      <c r="A31" s="38"/>
      <c r="B31" s="37" t="s">
        <v>1414</v>
      </c>
      <c r="C31" s="38" t="s">
        <v>465</v>
      </c>
      <c r="D31" s="39" t="s">
        <v>28</v>
      </c>
      <c r="E31" s="39" t="s">
        <v>28</v>
      </c>
      <c r="F31" s="39" t="s">
        <v>28</v>
      </c>
      <c r="G31" s="39" t="s">
        <v>28</v>
      </c>
      <c r="H31" s="39" t="s">
        <v>28</v>
      </c>
      <c r="I31" s="39" t="s">
        <v>28</v>
      </c>
      <c r="J31" s="39" t="s">
        <v>28</v>
      </c>
      <c r="K31" s="39" t="s">
        <v>28</v>
      </c>
      <c r="L31" s="39" t="s">
        <v>28</v>
      </c>
      <c r="M31" s="39" t="s">
        <v>10</v>
      </c>
      <c r="N31" s="39" t="s">
        <v>28</v>
      </c>
      <c r="O31" s="39" t="s">
        <v>28</v>
      </c>
      <c r="P31" s="39" t="s">
        <v>28</v>
      </c>
      <c r="Q31" s="39" t="s">
        <v>28</v>
      </c>
      <c r="R31" s="39" t="s">
        <v>28</v>
      </c>
      <c r="S31" s="39" t="s">
        <v>28</v>
      </c>
      <c r="T31" s="8"/>
      <c r="U31" s="12">
        <f>COUNTIF(E31:S31,"Yes")*1+COUNTIF(E31:S31,"Partial")*0.5</f>
      </c>
      <c r="V31" s="41">
        <f>1.5*(1-EXP(-1.2*(IF(E31="Yes",E$80,IF(E31="Partial",E$80*0.5,0)) + IF(F31="Yes",F$80,IF(F31="Partial",F$80*0.5,0)) + IF(G31="Yes",G$80,IF(G31="Partial",G$80*0.5,0))))) +
1.5*(1-EXP(-1.2*(IF(N31="Yes",N$80,IF(N31="Partial",N$80*0.5,0)) + IF(O31="Yes",O$80,IF(O31="Partial",O$80*0.5,0)) + IF(P31="Yes",P$80,IF(P31="Partial",P$80*0.5,0))))) +
1.5*(1-EXP(-1.2*(IF(K31="Yes",K$80,IF(K31="Partial",K$80*0.5,0)) + IF(L31="Yes",L$80,IF(L31="Partial",L$80*0.5,0)) + IF(M31="Yes",M$80,IF(M31="Partial",M$80*0.5,0))))) +
1.5*(1-EXP(-1.2*(IF(Q31="Yes",Q$80,IF(Q31="Partial",Q$80*0.5,0)) + IF(R31="Yes",R$80,IF(R31="Partial",R$80*0.5,0)) + IF(S31="Yes",S$80,IF(S31="Partial",S$80*0.5,0))))) +
IF(H31="Yes",H$80,IF(H31="Partial",H$80*0.5,0)) +
IF(I31="Yes",I$80,IF(I31="Partial",I$80*0.5,0)) +
IF(J31="Yes",J$80,IF(J31="Partial",J$80*0.5,0))</f>
      </c>
      <c r="W31" s="8"/>
      <c r="X31" s="30">
        <f>IF(COUNTIF(E31:S31,"Yes")&gt;0,"Yes",IF(COUNTIF(E31:S31,"Partial")&gt;0,"Partial","No"))</f>
      </c>
      <c r="Y31" s="30">
        <f>IF($U31&gt;=2,"Yes","No")</f>
      </c>
      <c r="Z31" s="30">
        <f>IF($U31&gt;=3,"Yes","No")</f>
      </c>
      <c r="AA31" s="30">
        <f>IF($U31&gt;=4,"Yes","No")</f>
      </c>
      <c r="AB31" s="30">
        <f>IF($V31&gt;=0.6,"Yes","No")</f>
      </c>
      <c r="AC31" s="5"/>
    </row>
    <row x14ac:dyDescent="0.25" r="32" customHeight="1" ht="18">
      <c r="A32" s="38"/>
      <c r="B32" s="37" t="s">
        <v>1415</v>
      </c>
      <c r="C32" s="38" t="s">
        <v>174</v>
      </c>
      <c r="D32" s="39" t="s">
        <v>28</v>
      </c>
      <c r="E32" s="39" t="s">
        <v>28</v>
      </c>
      <c r="F32" s="39" t="s">
        <v>28</v>
      </c>
      <c r="G32" s="39" t="s">
        <v>28</v>
      </c>
      <c r="H32" s="39" t="s">
        <v>28</v>
      </c>
      <c r="I32" s="39" t="s">
        <v>28</v>
      </c>
      <c r="J32" s="39" t="s">
        <v>28</v>
      </c>
      <c r="K32" s="39" t="s">
        <v>28</v>
      </c>
      <c r="L32" s="39" t="s">
        <v>28</v>
      </c>
      <c r="M32" s="39" t="s">
        <v>28</v>
      </c>
      <c r="N32" s="39" t="s">
        <v>28</v>
      </c>
      <c r="O32" s="39" t="s">
        <v>28</v>
      </c>
      <c r="P32" s="39" t="s">
        <v>28</v>
      </c>
      <c r="Q32" s="39" t="s">
        <v>10</v>
      </c>
      <c r="R32" s="39" t="s">
        <v>28</v>
      </c>
      <c r="S32" s="39" t="s">
        <v>28</v>
      </c>
      <c r="T32" s="8"/>
      <c r="U32" s="12">
        <f>COUNTIF(E32:S32,"Yes")*1+COUNTIF(E32:S32,"Partial")*0.5</f>
      </c>
      <c r="V32" s="41">
        <f>1.5*(1-EXP(-1.2*(IF(E32="Yes",E$80,IF(E32="Partial",E$80*0.5,0)) + IF(F32="Yes",F$80,IF(F32="Partial",F$80*0.5,0)) + IF(G32="Yes",G$80,IF(G32="Partial",G$80*0.5,0))))) +
1.5*(1-EXP(-1.2*(IF(N32="Yes",N$80,IF(N32="Partial",N$80*0.5,0)) + IF(O32="Yes",O$80,IF(O32="Partial",O$80*0.5,0)) + IF(P32="Yes",P$80,IF(P32="Partial",P$80*0.5,0))))) +
1.5*(1-EXP(-1.2*(IF(K32="Yes",K$80,IF(K32="Partial",K$80*0.5,0)) + IF(L32="Yes",L$80,IF(L32="Partial",L$80*0.5,0)) + IF(M32="Yes",M$80,IF(M32="Partial",M$80*0.5,0))))) +
1.5*(1-EXP(-1.2*(IF(Q32="Yes",Q$80,IF(Q32="Partial",Q$80*0.5,0)) + IF(R32="Yes",R$80,IF(R32="Partial",R$80*0.5,0)) + IF(S32="Yes",S$80,IF(S32="Partial",S$80*0.5,0))))) +
IF(H32="Yes",H$80,IF(H32="Partial",H$80*0.5,0)) +
IF(I32="Yes",I$80,IF(I32="Partial",I$80*0.5,0)) +
IF(J32="Yes",J$80,IF(J32="Partial",J$80*0.5,0))</f>
      </c>
      <c r="W32" s="8"/>
      <c r="X32" s="30">
        <f>IF(COUNTIF(E32:S32,"Yes")&gt;0,"Yes",IF(COUNTIF(E32:S32,"Partial")&gt;0,"Partial","No"))</f>
      </c>
      <c r="Y32" s="30">
        <f>IF($U32&gt;=2,"Yes","No")</f>
      </c>
      <c r="Z32" s="30">
        <f>IF($U32&gt;=3,"Yes","No")</f>
      </c>
      <c r="AA32" s="30">
        <f>IF($U32&gt;=4,"Yes","No")</f>
      </c>
      <c r="AB32" s="30">
        <f>IF($V32&gt;=0.6,"Yes","No")</f>
      </c>
      <c r="AC32" s="5"/>
    </row>
    <row x14ac:dyDescent="0.25" r="33" customHeight="1" ht="18">
      <c r="A33" s="38"/>
      <c r="B33" s="37" t="s">
        <v>1416</v>
      </c>
      <c r="C33" s="38" t="s">
        <v>661</v>
      </c>
      <c r="D33" s="39" t="s">
        <v>28</v>
      </c>
      <c r="E33" s="39" t="s">
        <v>28</v>
      </c>
      <c r="F33" s="39" t="s">
        <v>28</v>
      </c>
      <c r="G33" s="39" t="s">
        <v>28</v>
      </c>
      <c r="H33" s="39" t="s">
        <v>10</v>
      </c>
      <c r="I33" s="39" t="s">
        <v>28</v>
      </c>
      <c r="J33" s="39" t="s">
        <v>10</v>
      </c>
      <c r="K33" s="39" t="s">
        <v>28</v>
      </c>
      <c r="L33" s="39" t="s">
        <v>28</v>
      </c>
      <c r="M33" s="39" t="s">
        <v>28</v>
      </c>
      <c r="N33" s="39" t="s">
        <v>28</v>
      </c>
      <c r="O33" s="39" t="s">
        <v>28</v>
      </c>
      <c r="P33" s="39" t="s">
        <v>28</v>
      </c>
      <c r="Q33" s="39" t="s">
        <v>28</v>
      </c>
      <c r="R33" s="39" t="s">
        <v>28</v>
      </c>
      <c r="S33" s="39" t="s">
        <v>28</v>
      </c>
      <c r="T33" s="8"/>
      <c r="U33" s="12">
        <f>COUNTIF(E33:S33,"Yes")*1+COUNTIF(E33:S33,"Partial")*0.5</f>
      </c>
      <c r="V33" s="41">
        <f>1.5*(1-EXP(-1.2*(IF(E33="Yes",E$80,IF(E33="Partial",E$80*0.5,0)) + IF(F33="Yes",F$80,IF(F33="Partial",F$80*0.5,0)) + IF(G33="Yes",G$80,IF(G33="Partial",G$80*0.5,0))))) +
1.5*(1-EXP(-1.2*(IF(N33="Yes",N$80,IF(N33="Partial",N$80*0.5,0)) + IF(O33="Yes",O$80,IF(O33="Partial",O$80*0.5,0)) + IF(P33="Yes",P$80,IF(P33="Partial",P$80*0.5,0))))) +
1.5*(1-EXP(-1.2*(IF(K33="Yes",K$80,IF(K33="Partial",K$80*0.5,0)) + IF(L33="Yes",L$80,IF(L33="Partial",L$80*0.5,0)) + IF(M33="Yes",M$80,IF(M33="Partial",M$80*0.5,0))))) +
1.5*(1-EXP(-1.2*(IF(Q33="Yes",Q$80,IF(Q33="Partial",Q$80*0.5,0)) + IF(R33="Yes",R$80,IF(R33="Partial",R$80*0.5,0)) + IF(S33="Yes",S$80,IF(S33="Partial",S$80*0.5,0))))) +
IF(H33="Yes",H$80,IF(H33="Partial",H$80*0.5,0)) +
IF(I33="Yes",I$80,IF(I33="Partial",I$80*0.5,0)) +
IF(J33="Yes",J$80,IF(J33="Partial",J$80*0.5,0))</f>
      </c>
      <c r="W33" s="8"/>
      <c r="X33" s="30">
        <f>IF(COUNTIF(E33:S33,"Yes")&gt;0,"Yes",IF(COUNTIF(E33:S33,"Partial")&gt;0,"Partial","No"))</f>
      </c>
      <c r="Y33" s="30">
        <f>IF($U33&gt;=2,"Yes","No")</f>
      </c>
      <c r="Z33" s="30">
        <f>IF($U33&gt;=3,"Yes","No")</f>
      </c>
      <c r="AA33" s="30">
        <f>IF($U33&gt;=4,"Yes","No")</f>
      </c>
      <c r="AB33" s="30">
        <f>IF($V33&gt;=0.6,"Yes","No")</f>
      </c>
      <c r="AC33" s="5"/>
    </row>
    <row x14ac:dyDescent="0.25" r="34" customHeight="1" ht="18">
      <c r="A34" s="38"/>
      <c r="B34" s="37" t="s">
        <v>1417</v>
      </c>
      <c r="C34" s="38" t="s">
        <v>866</v>
      </c>
      <c r="D34" s="39" t="s">
        <v>28</v>
      </c>
      <c r="E34" s="39" t="s">
        <v>28</v>
      </c>
      <c r="F34" s="39" t="s">
        <v>28</v>
      </c>
      <c r="G34" s="39" t="s">
        <v>28</v>
      </c>
      <c r="H34" s="39" t="s">
        <v>10</v>
      </c>
      <c r="I34" s="39" t="s">
        <v>28</v>
      </c>
      <c r="J34" s="39" t="s">
        <v>28</v>
      </c>
      <c r="K34" s="39" t="s">
        <v>28</v>
      </c>
      <c r="L34" s="39" t="s">
        <v>28</v>
      </c>
      <c r="M34" s="39" t="s">
        <v>28</v>
      </c>
      <c r="N34" s="39" t="s">
        <v>28</v>
      </c>
      <c r="O34" s="39" t="s">
        <v>28</v>
      </c>
      <c r="P34" s="39" t="s">
        <v>28</v>
      </c>
      <c r="Q34" s="39" t="s">
        <v>28</v>
      </c>
      <c r="R34" s="39" t="s">
        <v>28</v>
      </c>
      <c r="S34" s="39" t="s">
        <v>28</v>
      </c>
      <c r="T34" s="8"/>
      <c r="U34" s="12">
        <f>COUNTIF(E34:S34,"Yes")*1+COUNTIF(E34:S34,"Partial")*0.5</f>
      </c>
      <c r="V34" s="41">
        <f>1.5*(1-EXP(-1.2*(IF(E34="Yes",E$80,IF(E34="Partial",E$80*0.5,0)) + IF(F34="Yes",F$80,IF(F34="Partial",F$80*0.5,0)) + IF(G34="Yes",G$80,IF(G34="Partial",G$80*0.5,0))))) +
1.5*(1-EXP(-1.2*(IF(N34="Yes",N$80,IF(N34="Partial",N$80*0.5,0)) + IF(O34="Yes",O$80,IF(O34="Partial",O$80*0.5,0)) + IF(P34="Yes",P$80,IF(P34="Partial",P$80*0.5,0))))) +
1.5*(1-EXP(-1.2*(IF(K34="Yes",K$80,IF(K34="Partial",K$80*0.5,0)) + IF(L34="Yes",L$80,IF(L34="Partial",L$80*0.5,0)) + IF(M34="Yes",M$80,IF(M34="Partial",M$80*0.5,0))))) +
1.5*(1-EXP(-1.2*(IF(Q34="Yes",Q$80,IF(Q34="Partial",Q$80*0.5,0)) + IF(R34="Yes",R$80,IF(R34="Partial",R$80*0.5,0)) + IF(S34="Yes",S$80,IF(S34="Partial",S$80*0.5,0))))) +
IF(H34="Yes",H$80,IF(H34="Partial",H$80*0.5,0)) +
IF(I34="Yes",I$80,IF(I34="Partial",I$80*0.5,0)) +
IF(J34="Yes",J$80,IF(J34="Partial",J$80*0.5,0))</f>
      </c>
      <c r="W34" s="8"/>
      <c r="X34" s="30">
        <f>IF(COUNTIF(E34:S34,"Yes")&gt;0,"Yes",IF(COUNTIF(E34:S34,"Partial")&gt;0,"Partial","No"))</f>
      </c>
      <c r="Y34" s="30">
        <f>IF($U34&gt;=2,"Yes","No")</f>
      </c>
      <c r="Z34" s="30">
        <f>IF($U34&gt;=3,"Yes","No")</f>
      </c>
      <c r="AA34" s="30">
        <f>IF($U34&gt;=4,"Yes","No")</f>
      </c>
      <c r="AB34" s="30">
        <f>IF($V34&gt;=0.6,"Yes","No")</f>
      </c>
      <c r="AC34" s="5"/>
    </row>
    <row x14ac:dyDescent="0.25" r="35" customHeight="1" ht="18">
      <c r="A35" s="36" t="s">
        <v>40</v>
      </c>
      <c r="B35" s="37" t="s">
        <v>1418</v>
      </c>
      <c r="C35" s="38" t="s">
        <v>1321</v>
      </c>
      <c r="D35" s="39" t="s">
        <v>10</v>
      </c>
      <c r="E35" s="39" t="s">
        <v>10</v>
      </c>
      <c r="F35" s="39" t="s">
        <v>10</v>
      </c>
      <c r="G35" s="39" t="s">
        <v>10</v>
      </c>
      <c r="H35" s="39" t="s">
        <v>10</v>
      </c>
      <c r="I35" s="39" t="s">
        <v>83</v>
      </c>
      <c r="J35" s="39" t="s">
        <v>10</v>
      </c>
      <c r="K35" s="39" t="s">
        <v>10</v>
      </c>
      <c r="L35" s="39" t="s">
        <v>10</v>
      </c>
      <c r="M35" s="39" t="s">
        <v>10</v>
      </c>
      <c r="N35" s="39" t="s">
        <v>10</v>
      </c>
      <c r="O35" s="39" t="s">
        <v>10</v>
      </c>
      <c r="P35" s="39" t="s">
        <v>10</v>
      </c>
      <c r="Q35" s="39" t="s">
        <v>10</v>
      </c>
      <c r="R35" s="39" t="s">
        <v>10</v>
      </c>
      <c r="S35" s="39" t="s">
        <v>10</v>
      </c>
      <c r="T35" s="8"/>
      <c r="U35" s="40">
        <f>COUNTIF(E35:S35,"Yes")*1+COUNTIF(E35:S35,"Partial")*0.5</f>
      </c>
      <c r="V35" s="41">
        <f>1.5*(1-EXP(-1.2*(IF(E35="Yes",E$80,IF(E35="Partial",E$80*0.5,0)) + IF(F35="Yes",F$80,IF(F35="Partial",F$80*0.5,0)) + IF(G35="Yes",G$80,IF(G35="Partial",G$80*0.5,0))))) +
1.5*(1-EXP(-1.2*(IF(N35="Yes",N$80,IF(N35="Partial",N$80*0.5,0)) + IF(O35="Yes",O$80,IF(O35="Partial",O$80*0.5,0)) + IF(P35="Yes",P$80,IF(P35="Partial",P$80*0.5,0))))) +
1.5*(1-EXP(-1.2*(IF(K35="Yes",K$80,IF(K35="Partial",K$80*0.5,0)) + IF(L35="Yes",L$80,IF(L35="Partial",L$80*0.5,0)) + IF(M35="Yes",M$80,IF(M35="Partial",M$80*0.5,0))))) +
1.5*(1-EXP(-1.2*(IF(Q35="Yes",Q$80,IF(Q35="Partial",Q$80*0.5,0)) + IF(R35="Yes",R$80,IF(R35="Partial",R$80*0.5,0)) + IF(S35="Yes",S$80,IF(S35="Partial",S$80*0.5,0))))) +
IF(H35="Yes",H$80,IF(H35="Partial",H$80*0.5,0)) +
IF(I35="Yes",I$80,IF(I35="Partial",I$80*0.5,0)) +
IF(J35="Yes",J$80,IF(J35="Partial",J$80*0.5,0))</f>
      </c>
      <c r="W35" s="8"/>
      <c r="X35" s="30">
        <f>IF(COUNTIF(E35:S35,"Yes")&gt;0,"Yes",IF(COUNTIF(E35:S35,"Partial")&gt;0,"Partial","No"))</f>
      </c>
      <c r="Y35" s="30">
        <f>IF($U35&gt;=2,"Yes","No")</f>
      </c>
      <c r="Z35" s="30">
        <f>IF($U35&gt;=3,"Yes","No")</f>
      </c>
      <c r="AA35" s="30">
        <f>IF($U35&gt;=4,"Yes","No")</f>
      </c>
      <c r="AB35" s="30">
        <f>IF($V35&gt;=0.6,"Yes","No")</f>
      </c>
      <c r="AC35" s="5"/>
    </row>
    <row x14ac:dyDescent="0.25" r="36" customHeight="1" ht="18">
      <c r="A36" s="38"/>
      <c r="B36" s="37" t="s">
        <v>1419</v>
      </c>
      <c r="C36" s="38" t="s">
        <v>1330</v>
      </c>
      <c r="D36" s="39" t="s">
        <v>10</v>
      </c>
      <c r="E36" s="39" t="s">
        <v>83</v>
      </c>
      <c r="F36" s="39" t="s">
        <v>28</v>
      </c>
      <c r="G36" s="39" t="s">
        <v>28</v>
      </c>
      <c r="H36" s="39" t="s">
        <v>28</v>
      </c>
      <c r="I36" s="39" t="s">
        <v>28</v>
      </c>
      <c r="J36" s="39" t="s">
        <v>10</v>
      </c>
      <c r="K36" s="39" t="s">
        <v>10</v>
      </c>
      <c r="L36" s="39" t="s">
        <v>10</v>
      </c>
      <c r="M36" s="39" t="s">
        <v>28</v>
      </c>
      <c r="N36" s="39" t="s">
        <v>28</v>
      </c>
      <c r="O36" s="39" t="s">
        <v>28</v>
      </c>
      <c r="P36" s="39" t="s">
        <v>28</v>
      </c>
      <c r="Q36" s="39" t="s">
        <v>10</v>
      </c>
      <c r="R36" s="39" t="s">
        <v>28</v>
      </c>
      <c r="S36" s="39" t="s">
        <v>10</v>
      </c>
      <c r="T36" s="8"/>
      <c r="U36" s="40">
        <f>COUNTIF(E36:S36,"Yes")*1+COUNTIF(E36:S36,"Partial")*0.5</f>
      </c>
      <c r="V36" s="41">
        <f>1.5*(1-EXP(-1.2*(IF(E36="Yes",E$80,IF(E36="Partial",E$80*0.5,0)) + IF(F36="Yes",F$80,IF(F36="Partial",F$80*0.5,0)) + IF(G36="Yes",G$80,IF(G36="Partial",G$80*0.5,0))))) +
1.5*(1-EXP(-1.2*(IF(N36="Yes",N$80,IF(N36="Partial",N$80*0.5,0)) + IF(O36="Yes",O$80,IF(O36="Partial",O$80*0.5,0)) + IF(P36="Yes",P$80,IF(P36="Partial",P$80*0.5,0))))) +
1.5*(1-EXP(-1.2*(IF(K36="Yes",K$80,IF(K36="Partial",K$80*0.5,0)) + IF(L36="Yes",L$80,IF(L36="Partial",L$80*0.5,0)) + IF(M36="Yes",M$80,IF(M36="Partial",M$80*0.5,0))))) +
1.5*(1-EXP(-1.2*(IF(Q36="Yes",Q$80,IF(Q36="Partial",Q$80*0.5,0)) + IF(R36="Yes",R$80,IF(R36="Partial",R$80*0.5,0)) + IF(S36="Yes",S$80,IF(S36="Partial",S$80*0.5,0))))) +
IF(H36="Yes",H$80,IF(H36="Partial",H$80*0.5,0)) +
IF(I36="Yes",I$80,IF(I36="Partial",I$80*0.5,0)) +
IF(J36="Yes",J$80,IF(J36="Partial",J$80*0.5,0))</f>
      </c>
      <c r="W36" s="8"/>
      <c r="X36" s="30">
        <f>IF(COUNTIF(E36:S36,"Yes")&gt;0,"Yes",IF(COUNTIF(E36:S36,"Partial")&gt;0,"Partial","No"))</f>
      </c>
      <c r="Y36" s="30">
        <f>IF($U36&gt;=2,"Yes","No")</f>
      </c>
      <c r="Z36" s="30">
        <f>IF($U36&gt;=3,"Yes","No")</f>
      </c>
      <c r="AA36" s="30">
        <f>IF($U36&gt;=4,"Yes","No")</f>
      </c>
      <c r="AB36" s="30">
        <f>IF($V36&gt;=0.6,"Yes","No")</f>
      </c>
      <c r="AC36" s="5"/>
    </row>
    <row x14ac:dyDescent="0.25" r="37" customHeight="1" ht="18">
      <c r="A37" s="38"/>
      <c r="B37" s="37" t="s">
        <v>1420</v>
      </c>
      <c r="C37" s="38" t="s">
        <v>1210</v>
      </c>
      <c r="D37" s="39" t="s">
        <v>28</v>
      </c>
      <c r="E37" s="39" t="s">
        <v>10</v>
      </c>
      <c r="F37" s="39" t="s">
        <v>10</v>
      </c>
      <c r="G37" s="39" t="s">
        <v>10</v>
      </c>
      <c r="H37" s="39" t="s">
        <v>10</v>
      </c>
      <c r="I37" s="39" t="s">
        <v>28</v>
      </c>
      <c r="J37" s="39" t="s">
        <v>28</v>
      </c>
      <c r="K37" s="39" t="s">
        <v>28</v>
      </c>
      <c r="L37" s="39" t="s">
        <v>28</v>
      </c>
      <c r="M37" s="39" t="s">
        <v>28</v>
      </c>
      <c r="N37" s="39" t="s">
        <v>28</v>
      </c>
      <c r="O37" s="39" t="s">
        <v>28</v>
      </c>
      <c r="P37" s="39" t="s">
        <v>28</v>
      </c>
      <c r="Q37" s="39" t="s">
        <v>28</v>
      </c>
      <c r="R37" s="39" t="s">
        <v>28</v>
      </c>
      <c r="S37" s="39" t="s">
        <v>28</v>
      </c>
      <c r="T37" s="8"/>
      <c r="U37" s="12">
        <f>COUNTIF(E37:S37,"Yes")*1+COUNTIF(E37:S37,"Partial")*0.5</f>
      </c>
      <c r="V37" s="41">
        <f>1.5*(1-EXP(-1.2*(IF(E37="Yes",E$80,IF(E37="Partial",E$80*0.5,0)) + IF(F37="Yes",F$80,IF(F37="Partial",F$80*0.5,0)) + IF(G37="Yes",G$80,IF(G37="Partial",G$80*0.5,0))))) +
1.5*(1-EXP(-1.2*(IF(N37="Yes",N$80,IF(N37="Partial",N$80*0.5,0)) + IF(O37="Yes",O$80,IF(O37="Partial",O$80*0.5,0)) + IF(P37="Yes",P$80,IF(P37="Partial",P$80*0.5,0))))) +
1.5*(1-EXP(-1.2*(IF(K37="Yes",K$80,IF(K37="Partial",K$80*0.5,0)) + IF(L37="Yes",L$80,IF(L37="Partial",L$80*0.5,0)) + IF(M37="Yes",M$80,IF(M37="Partial",M$80*0.5,0))))) +
1.5*(1-EXP(-1.2*(IF(Q37="Yes",Q$80,IF(Q37="Partial",Q$80*0.5,0)) + IF(R37="Yes",R$80,IF(R37="Partial",R$80*0.5,0)) + IF(S37="Yes",S$80,IF(S37="Partial",S$80*0.5,0))))) +
IF(H37="Yes",H$80,IF(H37="Partial",H$80*0.5,0)) +
IF(I37="Yes",I$80,IF(I37="Partial",I$80*0.5,0)) +
IF(J37="Yes",J$80,IF(J37="Partial",J$80*0.5,0))</f>
      </c>
      <c r="W37" s="8"/>
      <c r="X37" s="30">
        <f>IF(COUNTIF(E37:S37,"Yes")&gt;0,"Yes",IF(COUNTIF(E37:S37,"Partial")&gt;0,"Partial","No"))</f>
      </c>
      <c r="Y37" s="30">
        <f>IF($U37&gt;=2,"Yes","No")</f>
      </c>
      <c r="Z37" s="30">
        <f>IF($U37&gt;=3,"Yes","No")</f>
      </c>
      <c r="AA37" s="30">
        <f>IF($U37&gt;=4,"Yes","No")</f>
      </c>
      <c r="AB37" s="30">
        <f>IF($V37&gt;=0.6,"Yes","No")</f>
      </c>
      <c r="AC37" s="5"/>
    </row>
    <row x14ac:dyDescent="0.25" r="38" customHeight="1" ht="18">
      <c r="A38" s="38"/>
      <c r="B38" s="37" t="s">
        <v>1421</v>
      </c>
      <c r="C38" s="38" t="s">
        <v>1064</v>
      </c>
      <c r="D38" s="39" t="s">
        <v>28</v>
      </c>
      <c r="E38" s="39" t="s">
        <v>28</v>
      </c>
      <c r="F38" s="39" t="s">
        <v>28</v>
      </c>
      <c r="G38" s="39" t="s">
        <v>10</v>
      </c>
      <c r="H38" s="39" t="s">
        <v>28</v>
      </c>
      <c r="I38" s="39" t="s">
        <v>28</v>
      </c>
      <c r="J38" s="39" t="s">
        <v>28</v>
      </c>
      <c r="K38" s="39" t="s">
        <v>28</v>
      </c>
      <c r="L38" s="39" t="s">
        <v>28</v>
      </c>
      <c r="M38" s="39" t="s">
        <v>28</v>
      </c>
      <c r="N38" s="39" t="s">
        <v>28</v>
      </c>
      <c r="O38" s="39" t="s">
        <v>28</v>
      </c>
      <c r="P38" s="39" t="s">
        <v>28</v>
      </c>
      <c r="Q38" s="39" t="s">
        <v>28</v>
      </c>
      <c r="R38" s="39" t="s">
        <v>28</v>
      </c>
      <c r="S38" s="39" t="s">
        <v>28</v>
      </c>
      <c r="T38" s="8"/>
      <c r="U38" s="12">
        <f>COUNTIF(E38:S38,"Yes")*1+COUNTIF(E38:S38,"Partial")*0.5</f>
      </c>
      <c r="V38" s="41">
        <f>1.5*(1-EXP(-1.2*(IF(E38="Yes",E$80,IF(E38="Partial",E$80*0.5,0)) + IF(F38="Yes",F$80,IF(F38="Partial",F$80*0.5,0)) + IF(G38="Yes",G$80,IF(G38="Partial",G$80*0.5,0))))) +
1.5*(1-EXP(-1.2*(IF(N38="Yes",N$80,IF(N38="Partial",N$80*0.5,0)) + IF(O38="Yes",O$80,IF(O38="Partial",O$80*0.5,0)) + IF(P38="Yes",P$80,IF(P38="Partial",P$80*0.5,0))))) +
1.5*(1-EXP(-1.2*(IF(K38="Yes",K$80,IF(K38="Partial",K$80*0.5,0)) + IF(L38="Yes",L$80,IF(L38="Partial",L$80*0.5,0)) + IF(M38="Yes",M$80,IF(M38="Partial",M$80*0.5,0))))) +
1.5*(1-EXP(-1.2*(IF(Q38="Yes",Q$80,IF(Q38="Partial",Q$80*0.5,0)) + IF(R38="Yes",R$80,IF(R38="Partial",R$80*0.5,0)) + IF(S38="Yes",S$80,IF(S38="Partial",S$80*0.5,0))))) +
IF(H38="Yes",H$80,IF(H38="Partial",H$80*0.5,0)) +
IF(I38="Yes",I$80,IF(I38="Partial",I$80*0.5,0)) +
IF(J38="Yes",J$80,IF(J38="Partial",J$80*0.5,0))</f>
      </c>
      <c r="W38" s="8"/>
      <c r="X38" s="30">
        <f>IF(COUNTIF(E38:S38,"Yes")&gt;0,"Yes",IF(COUNTIF(E38:S38,"Partial")&gt;0,"Partial","No"))</f>
      </c>
      <c r="Y38" s="30">
        <f>IF($U38&gt;=2,"Yes","No")</f>
      </c>
      <c r="Z38" s="30">
        <f>IF($U38&gt;=3,"Yes","No")</f>
      </c>
      <c r="AA38" s="30">
        <f>IF($U38&gt;=4,"Yes","No")</f>
      </c>
      <c r="AB38" s="30">
        <f>IF($V38&gt;=0.6,"Yes","No")</f>
      </c>
      <c r="AC38" s="5"/>
    </row>
    <row x14ac:dyDescent="0.25" r="39" customHeight="1" ht="18">
      <c r="A39" s="38"/>
      <c r="B39" s="37" t="s">
        <v>1422</v>
      </c>
      <c r="C39" s="38" t="s">
        <v>405</v>
      </c>
      <c r="D39" s="39" t="s">
        <v>28</v>
      </c>
      <c r="E39" s="39" t="s">
        <v>28</v>
      </c>
      <c r="F39" s="39" t="s">
        <v>28</v>
      </c>
      <c r="G39" s="39" t="s">
        <v>28</v>
      </c>
      <c r="H39" s="39" t="s">
        <v>10</v>
      </c>
      <c r="I39" s="39" t="s">
        <v>28</v>
      </c>
      <c r="J39" s="39" t="s">
        <v>28</v>
      </c>
      <c r="K39" s="39" t="s">
        <v>28</v>
      </c>
      <c r="L39" s="39" t="s">
        <v>28</v>
      </c>
      <c r="M39" s="39" t="s">
        <v>28</v>
      </c>
      <c r="N39" s="39" t="s">
        <v>10</v>
      </c>
      <c r="O39" s="39" t="s">
        <v>28</v>
      </c>
      <c r="P39" s="39" t="s">
        <v>28</v>
      </c>
      <c r="Q39" s="39" t="s">
        <v>28</v>
      </c>
      <c r="R39" s="39" t="s">
        <v>28</v>
      </c>
      <c r="S39" s="39" t="s">
        <v>28</v>
      </c>
      <c r="T39" s="8"/>
      <c r="U39" s="12">
        <f>COUNTIF(E39:S39,"Yes")*1+COUNTIF(E39:S39,"Partial")*0.5</f>
      </c>
      <c r="V39" s="41">
        <f>1.5*(1-EXP(-1.2*(IF(E39="Yes",E$80,IF(E39="Partial",E$80*0.5,0)) + IF(F39="Yes",F$80,IF(F39="Partial",F$80*0.5,0)) + IF(G39="Yes",G$80,IF(G39="Partial",G$80*0.5,0))))) +
1.5*(1-EXP(-1.2*(IF(N39="Yes",N$80,IF(N39="Partial",N$80*0.5,0)) + IF(O39="Yes",O$80,IF(O39="Partial",O$80*0.5,0)) + IF(P39="Yes",P$80,IF(P39="Partial",P$80*0.5,0))))) +
1.5*(1-EXP(-1.2*(IF(K39="Yes",K$80,IF(K39="Partial",K$80*0.5,0)) + IF(L39="Yes",L$80,IF(L39="Partial",L$80*0.5,0)) + IF(M39="Yes",M$80,IF(M39="Partial",M$80*0.5,0))))) +
1.5*(1-EXP(-1.2*(IF(Q39="Yes",Q$80,IF(Q39="Partial",Q$80*0.5,0)) + IF(R39="Yes",R$80,IF(R39="Partial",R$80*0.5,0)) + IF(S39="Yes",S$80,IF(S39="Partial",S$80*0.5,0))))) +
IF(H39="Yes",H$80,IF(H39="Partial",H$80*0.5,0)) +
IF(I39="Yes",I$80,IF(I39="Partial",I$80*0.5,0)) +
IF(J39="Yes",J$80,IF(J39="Partial",J$80*0.5,0))</f>
      </c>
      <c r="W39" s="8"/>
      <c r="X39" s="30">
        <f>IF(COUNTIF(E39:S39,"Yes")&gt;0,"Yes",IF(COUNTIF(E39:S39,"Partial")&gt;0,"Partial","No"))</f>
      </c>
      <c r="Y39" s="30">
        <f>IF($U39&gt;=2,"Yes","No")</f>
      </c>
      <c r="Z39" s="30">
        <f>IF($U39&gt;=3,"Yes","No")</f>
      </c>
      <c r="AA39" s="30">
        <f>IF($U39&gt;=4,"Yes","No")</f>
      </c>
      <c r="AB39" s="30">
        <f>IF($V39&gt;=0.6,"Yes","No")</f>
      </c>
      <c r="AC39" s="5"/>
    </row>
    <row x14ac:dyDescent="0.25" r="40" customHeight="1" ht="18">
      <c r="A40" s="38"/>
      <c r="B40" s="37" t="s">
        <v>1423</v>
      </c>
      <c r="C40" s="38" t="s">
        <v>124</v>
      </c>
      <c r="D40" s="39" t="s">
        <v>28</v>
      </c>
      <c r="E40" s="39" t="s">
        <v>28</v>
      </c>
      <c r="F40" s="39" t="s">
        <v>28</v>
      </c>
      <c r="G40" s="39" t="s">
        <v>28</v>
      </c>
      <c r="H40" s="39" t="s">
        <v>28</v>
      </c>
      <c r="I40" s="39" t="s">
        <v>10</v>
      </c>
      <c r="J40" s="39" t="s">
        <v>10</v>
      </c>
      <c r="K40" s="39" t="s">
        <v>28</v>
      </c>
      <c r="L40" s="39" t="s">
        <v>28</v>
      </c>
      <c r="M40" s="39" t="s">
        <v>28</v>
      </c>
      <c r="N40" s="39" t="s">
        <v>28</v>
      </c>
      <c r="O40" s="39" t="s">
        <v>28</v>
      </c>
      <c r="P40" s="39" t="s">
        <v>28</v>
      </c>
      <c r="Q40" s="39" t="s">
        <v>28</v>
      </c>
      <c r="R40" s="39" t="s">
        <v>10</v>
      </c>
      <c r="S40" s="39" t="s">
        <v>28</v>
      </c>
      <c r="T40" s="8"/>
      <c r="U40" s="12">
        <f>COUNTIF(E40:S40,"Yes")*1+COUNTIF(E40:S40,"Partial")*0.5</f>
      </c>
      <c r="V40" s="41">
        <f>1.5*(1-EXP(-1.2*(IF(E40="Yes",E$80,IF(E40="Partial",E$80*0.5,0)) + IF(F40="Yes",F$80,IF(F40="Partial",F$80*0.5,0)) + IF(G40="Yes",G$80,IF(G40="Partial",G$80*0.5,0))))) +
1.5*(1-EXP(-1.2*(IF(N40="Yes",N$80,IF(N40="Partial",N$80*0.5,0)) + IF(O40="Yes",O$80,IF(O40="Partial",O$80*0.5,0)) + IF(P40="Yes",P$80,IF(P40="Partial",P$80*0.5,0))))) +
1.5*(1-EXP(-1.2*(IF(K40="Yes",K$80,IF(K40="Partial",K$80*0.5,0)) + IF(L40="Yes",L$80,IF(L40="Partial",L$80*0.5,0)) + IF(M40="Yes",M$80,IF(M40="Partial",M$80*0.5,0))))) +
1.5*(1-EXP(-1.2*(IF(Q40="Yes",Q$80,IF(Q40="Partial",Q$80*0.5,0)) + IF(R40="Yes",R$80,IF(R40="Partial",R$80*0.5,0)) + IF(S40="Yes",S$80,IF(S40="Partial",S$80*0.5,0))))) +
IF(H40="Yes",H$80,IF(H40="Partial",H$80*0.5,0)) +
IF(I40="Yes",I$80,IF(I40="Partial",I$80*0.5,0)) +
IF(J40="Yes",J$80,IF(J40="Partial",J$80*0.5,0))</f>
      </c>
      <c r="W40" s="8"/>
      <c r="X40" s="30">
        <f>IF(COUNTIF(E40:S40,"Yes")&gt;0,"Yes",IF(COUNTIF(E40:S40,"Partial")&gt;0,"Partial","No"))</f>
      </c>
      <c r="Y40" s="30">
        <f>IF($U40&gt;=2,"Yes","No")</f>
      </c>
      <c r="Z40" s="30">
        <f>IF($U40&gt;=3,"Yes","No")</f>
      </c>
      <c r="AA40" s="30">
        <f>IF($U40&gt;=4,"Yes","No")</f>
      </c>
      <c r="AB40" s="30">
        <f>IF($V40&gt;=0.6,"Yes","No")</f>
      </c>
      <c r="AC40" s="5"/>
    </row>
    <row x14ac:dyDescent="0.25" r="41" customHeight="1" ht="18">
      <c r="A41" s="36" t="s">
        <v>49</v>
      </c>
      <c r="B41" s="37" t="s">
        <v>1424</v>
      </c>
      <c r="C41" s="38" t="s">
        <v>51</v>
      </c>
      <c r="D41" s="39" t="s">
        <v>10</v>
      </c>
      <c r="E41" s="39" t="s">
        <v>10</v>
      </c>
      <c r="F41" s="39" t="s">
        <v>10</v>
      </c>
      <c r="G41" s="39" t="s">
        <v>10</v>
      </c>
      <c r="H41" s="39" t="s">
        <v>10</v>
      </c>
      <c r="I41" s="39" t="s">
        <v>10</v>
      </c>
      <c r="J41" s="39" t="s">
        <v>10</v>
      </c>
      <c r="K41" s="39" t="s">
        <v>10</v>
      </c>
      <c r="L41" s="39" t="s">
        <v>10</v>
      </c>
      <c r="M41" s="39" t="s">
        <v>10</v>
      </c>
      <c r="N41" s="39" t="s">
        <v>10</v>
      </c>
      <c r="O41" s="39" t="s">
        <v>83</v>
      </c>
      <c r="P41" s="39" t="s">
        <v>10</v>
      </c>
      <c r="Q41" s="39" t="s">
        <v>10</v>
      </c>
      <c r="R41" s="39" t="s">
        <v>10</v>
      </c>
      <c r="S41" s="39" t="s">
        <v>10</v>
      </c>
      <c r="T41" s="8"/>
      <c r="U41" s="40">
        <f>COUNTIF(E41:S41,"Yes")*1+COUNTIF(E41:S41,"Partial")*0.5</f>
      </c>
      <c r="V41" s="41">
        <f>1.5*(1-EXP(-1.2*(IF(E41="Yes",E$80,IF(E41="Partial",E$80*0.5,0)) + IF(F41="Yes",F$80,IF(F41="Partial",F$80*0.5,0)) + IF(G41="Yes",G$80,IF(G41="Partial",G$80*0.5,0))))) +
1.5*(1-EXP(-1.2*(IF(N41="Yes",N$80,IF(N41="Partial",N$80*0.5,0)) + IF(O41="Yes",O$80,IF(O41="Partial",O$80*0.5,0)) + IF(P41="Yes",P$80,IF(P41="Partial",P$80*0.5,0))))) +
1.5*(1-EXP(-1.2*(IF(K41="Yes",K$80,IF(K41="Partial",K$80*0.5,0)) + IF(L41="Yes",L$80,IF(L41="Partial",L$80*0.5,0)) + IF(M41="Yes",M$80,IF(M41="Partial",M$80*0.5,0))))) +
1.5*(1-EXP(-1.2*(IF(Q41="Yes",Q$80,IF(Q41="Partial",Q$80*0.5,0)) + IF(R41="Yes",R$80,IF(R41="Partial",R$80*0.5,0)) + IF(S41="Yes",S$80,IF(S41="Partial",S$80*0.5,0))))) +
IF(H41="Yes",H$80,IF(H41="Partial",H$80*0.5,0)) +
IF(I41="Yes",I$80,IF(I41="Partial",I$80*0.5,0)) +
IF(J41="Yes",J$80,IF(J41="Partial",J$80*0.5,0))</f>
      </c>
      <c r="W41" s="8"/>
      <c r="X41" s="30">
        <f>IF(COUNTIF(E41:S41,"Yes")&gt;0,"Yes",IF(COUNTIF(E41:S41,"Partial")&gt;0,"Partial","No"))</f>
      </c>
      <c r="Y41" s="30">
        <f>IF($U41&gt;=2,"Yes","No")</f>
      </c>
      <c r="Z41" s="30">
        <f>IF($U41&gt;=3,"Yes","No")</f>
      </c>
      <c r="AA41" s="30">
        <f>IF($U41&gt;=4,"Yes","No")</f>
      </c>
      <c r="AB41" s="30">
        <f>IF($V41&gt;=0.6,"Yes","No")</f>
      </c>
      <c r="AC41" s="5"/>
    </row>
    <row x14ac:dyDescent="0.25" r="42" customHeight="1" ht="18">
      <c r="A42" s="38"/>
      <c r="B42" s="37" t="s">
        <v>1425</v>
      </c>
      <c r="C42" s="38" t="s">
        <v>1219</v>
      </c>
      <c r="D42" s="39" t="s">
        <v>28</v>
      </c>
      <c r="E42" s="39" t="s">
        <v>10</v>
      </c>
      <c r="F42" s="39" t="s">
        <v>28</v>
      </c>
      <c r="G42" s="39" t="s">
        <v>28</v>
      </c>
      <c r="H42" s="39" t="s">
        <v>28</v>
      </c>
      <c r="I42" s="39" t="s">
        <v>28</v>
      </c>
      <c r="J42" s="39" t="s">
        <v>28</v>
      </c>
      <c r="K42" s="39" t="s">
        <v>28</v>
      </c>
      <c r="L42" s="39" t="s">
        <v>28</v>
      </c>
      <c r="M42" s="39" t="s">
        <v>28</v>
      </c>
      <c r="N42" s="39" t="s">
        <v>28</v>
      </c>
      <c r="O42" s="39" t="s">
        <v>28</v>
      </c>
      <c r="P42" s="39" t="s">
        <v>28</v>
      </c>
      <c r="Q42" s="39" t="s">
        <v>28</v>
      </c>
      <c r="R42" s="39" t="s">
        <v>28</v>
      </c>
      <c r="S42" s="39" t="s">
        <v>28</v>
      </c>
      <c r="T42" s="8"/>
      <c r="U42" s="12">
        <f>COUNTIF(E42:S42,"Yes")*1+COUNTIF(E42:S42,"Partial")*0.5</f>
      </c>
      <c r="V42" s="41">
        <f>1.5*(1-EXP(-1.2*(IF(E42="Yes",E$80,IF(E42="Partial",E$80*0.5,0)) + IF(F42="Yes",F$80,IF(F42="Partial",F$80*0.5,0)) + IF(G42="Yes",G$80,IF(G42="Partial",G$80*0.5,0))))) +
1.5*(1-EXP(-1.2*(IF(N42="Yes",N$80,IF(N42="Partial",N$80*0.5,0)) + IF(O42="Yes",O$80,IF(O42="Partial",O$80*0.5,0)) + IF(P42="Yes",P$80,IF(P42="Partial",P$80*0.5,0))))) +
1.5*(1-EXP(-1.2*(IF(K42="Yes",K$80,IF(K42="Partial",K$80*0.5,0)) + IF(L42="Yes",L$80,IF(L42="Partial",L$80*0.5,0)) + IF(M42="Yes",M$80,IF(M42="Partial",M$80*0.5,0))))) +
1.5*(1-EXP(-1.2*(IF(Q42="Yes",Q$80,IF(Q42="Partial",Q$80*0.5,0)) + IF(R42="Yes",R$80,IF(R42="Partial",R$80*0.5,0)) + IF(S42="Yes",S$80,IF(S42="Partial",S$80*0.5,0))))) +
IF(H42="Yes",H$80,IF(H42="Partial",H$80*0.5,0)) +
IF(I42="Yes",I$80,IF(I42="Partial",I$80*0.5,0)) +
IF(J42="Yes",J$80,IF(J42="Partial",J$80*0.5,0))</f>
      </c>
      <c r="W42" s="8"/>
      <c r="X42" s="30">
        <f>IF(COUNTIF(E42:S42,"Yes")&gt;0,"Yes",IF(COUNTIF(E42:S42,"Partial")&gt;0,"Partial","No"))</f>
      </c>
      <c r="Y42" s="30">
        <f>IF($U42&gt;=2,"Yes","No")</f>
      </c>
      <c r="Z42" s="30">
        <f>IF($U42&gt;=3,"Yes","No")</f>
      </c>
      <c r="AA42" s="30">
        <f>IF($U42&gt;=4,"Yes","No")</f>
      </c>
      <c r="AB42" s="30">
        <f>IF($V42&gt;=0.6,"Yes","No")</f>
      </c>
      <c r="AC42" s="5"/>
    </row>
    <row x14ac:dyDescent="0.25" r="43" customHeight="1" ht="18">
      <c r="A43" s="38"/>
      <c r="B43" s="37" t="s">
        <v>1426</v>
      </c>
      <c r="C43" s="38" t="s">
        <v>411</v>
      </c>
      <c r="D43" s="39" t="s">
        <v>28</v>
      </c>
      <c r="E43" s="39" t="s">
        <v>28</v>
      </c>
      <c r="F43" s="39" t="s">
        <v>28</v>
      </c>
      <c r="G43" s="39" t="s">
        <v>28</v>
      </c>
      <c r="H43" s="39" t="s">
        <v>28</v>
      </c>
      <c r="I43" s="39" t="s">
        <v>28</v>
      </c>
      <c r="J43" s="39" t="s">
        <v>28</v>
      </c>
      <c r="K43" s="39" t="s">
        <v>28</v>
      </c>
      <c r="L43" s="39" t="s">
        <v>28</v>
      </c>
      <c r="M43" s="39" t="s">
        <v>28</v>
      </c>
      <c r="N43" s="39" t="s">
        <v>10</v>
      </c>
      <c r="O43" s="39" t="s">
        <v>28</v>
      </c>
      <c r="P43" s="39" t="s">
        <v>28</v>
      </c>
      <c r="Q43" s="39" t="s">
        <v>28</v>
      </c>
      <c r="R43" s="39" t="s">
        <v>28</v>
      </c>
      <c r="S43" s="39" t="s">
        <v>28</v>
      </c>
      <c r="T43" s="8"/>
      <c r="U43" s="12">
        <f>COUNTIF(E43:S43,"Yes")*1+COUNTIF(E43:S43,"Partial")*0.5</f>
      </c>
      <c r="V43" s="41">
        <f>1.5*(1-EXP(-1.2*(IF(E43="Yes",E$80,IF(E43="Partial",E$80*0.5,0)) + IF(F43="Yes",F$80,IF(F43="Partial",F$80*0.5,0)) + IF(G43="Yes",G$80,IF(G43="Partial",G$80*0.5,0))))) +
1.5*(1-EXP(-1.2*(IF(N43="Yes",N$80,IF(N43="Partial",N$80*0.5,0)) + IF(O43="Yes",O$80,IF(O43="Partial",O$80*0.5,0)) + IF(P43="Yes",P$80,IF(P43="Partial",P$80*0.5,0))))) +
1.5*(1-EXP(-1.2*(IF(K43="Yes",K$80,IF(K43="Partial",K$80*0.5,0)) + IF(L43="Yes",L$80,IF(L43="Partial",L$80*0.5,0)) + IF(M43="Yes",M$80,IF(M43="Partial",M$80*0.5,0))))) +
1.5*(1-EXP(-1.2*(IF(Q43="Yes",Q$80,IF(Q43="Partial",Q$80*0.5,0)) + IF(R43="Yes",R$80,IF(R43="Partial",R$80*0.5,0)) + IF(S43="Yes",S$80,IF(S43="Partial",S$80*0.5,0))))) +
IF(H43="Yes",H$80,IF(H43="Partial",H$80*0.5,0)) +
IF(I43="Yes",I$80,IF(I43="Partial",I$80*0.5,0)) +
IF(J43="Yes",J$80,IF(J43="Partial",J$80*0.5,0))</f>
      </c>
      <c r="W43" s="8"/>
      <c r="X43" s="30">
        <f>IF(COUNTIF(E43:S43,"Yes")&gt;0,"Yes",IF(COUNTIF(E43:S43,"Partial")&gt;0,"Partial","No"))</f>
      </c>
      <c r="Y43" s="30">
        <f>IF($U43&gt;=2,"Yes","No")</f>
      </c>
      <c r="Z43" s="30">
        <f>IF($U43&gt;=3,"Yes","No")</f>
      </c>
      <c r="AA43" s="30">
        <f>IF($U43&gt;=4,"Yes","No")</f>
      </c>
      <c r="AB43" s="30">
        <f>IF($V43&gt;=0.6,"Yes","No")</f>
      </c>
      <c r="AC43" s="5"/>
    </row>
    <row x14ac:dyDescent="0.25" r="44" customHeight="1" ht="18">
      <c r="A44" s="38"/>
      <c r="B44" s="37" t="s">
        <v>1427</v>
      </c>
      <c r="C44" s="38" t="s">
        <v>182</v>
      </c>
      <c r="D44" s="39" t="s">
        <v>28</v>
      </c>
      <c r="E44" s="39" t="s">
        <v>28</v>
      </c>
      <c r="F44" s="39" t="s">
        <v>28</v>
      </c>
      <c r="G44" s="39" t="s">
        <v>28</v>
      </c>
      <c r="H44" s="39" t="s">
        <v>10</v>
      </c>
      <c r="I44" s="39" t="s">
        <v>28</v>
      </c>
      <c r="J44" s="39" t="s">
        <v>28</v>
      </c>
      <c r="K44" s="39" t="s">
        <v>28</v>
      </c>
      <c r="L44" s="39" t="s">
        <v>28</v>
      </c>
      <c r="M44" s="39" t="s">
        <v>28</v>
      </c>
      <c r="N44" s="39" t="s">
        <v>28</v>
      </c>
      <c r="O44" s="39" t="s">
        <v>28</v>
      </c>
      <c r="P44" s="39" t="s">
        <v>28</v>
      </c>
      <c r="Q44" s="39" t="s">
        <v>10</v>
      </c>
      <c r="R44" s="39" t="s">
        <v>28</v>
      </c>
      <c r="S44" s="39" t="s">
        <v>28</v>
      </c>
      <c r="T44" s="8"/>
      <c r="U44" s="12">
        <f>COUNTIF(E44:S44,"Yes")*1+COUNTIF(E44:S44,"Partial")*0.5</f>
      </c>
      <c r="V44" s="41">
        <f>1.5*(1-EXP(-1.2*(IF(E44="Yes",E$80,IF(E44="Partial",E$80*0.5,0)) + IF(F44="Yes",F$80,IF(F44="Partial",F$80*0.5,0)) + IF(G44="Yes",G$80,IF(G44="Partial",G$80*0.5,0))))) +
1.5*(1-EXP(-1.2*(IF(N44="Yes",N$80,IF(N44="Partial",N$80*0.5,0)) + IF(O44="Yes",O$80,IF(O44="Partial",O$80*0.5,0)) + IF(P44="Yes",P$80,IF(P44="Partial",P$80*0.5,0))))) +
1.5*(1-EXP(-1.2*(IF(K44="Yes",K$80,IF(K44="Partial",K$80*0.5,0)) + IF(L44="Yes",L$80,IF(L44="Partial",L$80*0.5,0)) + IF(M44="Yes",M$80,IF(M44="Partial",M$80*0.5,0))))) +
1.5*(1-EXP(-1.2*(IF(Q44="Yes",Q$80,IF(Q44="Partial",Q$80*0.5,0)) + IF(R44="Yes",R$80,IF(R44="Partial",R$80*0.5,0)) + IF(S44="Yes",S$80,IF(S44="Partial",S$80*0.5,0))))) +
IF(H44="Yes",H$80,IF(H44="Partial",H$80*0.5,0)) +
IF(I44="Yes",I$80,IF(I44="Partial",I$80*0.5,0)) +
IF(J44="Yes",J$80,IF(J44="Partial",J$80*0.5,0))</f>
      </c>
      <c r="W44" s="8"/>
      <c r="X44" s="30">
        <f>IF(COUNTIF(E44:S44,"Yes")&gt;0,"Yes",IF(COUNTIF(E44:S44,"Partial")&gt;0,"Partial","No"))</f>
      </c>
      <c r="Y44" s="30">
        <f>IF($U44&gt;=2,"Yes","No")</f>
      </c>
      <c r="Z44" s="30">
        <f>IF($U44&gt;=3,"Yes","No")</f>
      </c>
      <c r="AA44" s="30">
        <f>IF($U44&gt;=4,"Yes","No")</f>
      </c>
      <c r="AB44" s="30">
        <f>IF($V44&gt;=0.6,"Yes","No")</f>
      </c>
      <c r="AC44" s="5"/>
    </row>
    <row x14ac:dyDescent="0.25" r="45" customHeight="1" ht="18">
      <c r="A45" s="36" t="s">
        <v>53</v>
      </c>
      <c r="B45" s="37" t="s">
        <v>1428</v>
      </c>
      <c r="C45" s="38" t="s">
        <v>1337</v>
      </c>
      <c r="D45" s="39" t="s">
        <v>10</v>
      </c>
      <c r="E45" s="39" t="s">
        <v>10</v>
      </c>
      <c r="F45" s="39" t="s">
        <v>10</v>
      </c>
      <c r="G45" s="39" t="s">
        <v>10</v>
      </c>
      <c r="H45" s="39" t="s">
        <v>10</v>
      </c>
      <c r="I45" s="39" t="s">
        <v>83</v>
      </c>
      <c r="J45" s="39" t="s">
        <v>28</v>
      </c>
      <c r="K45" s="39" t="s">
        <v>83</v>
      </c>
      <c r="L45" s="39" t="s">
        <v>83</v>
      </c>
      <c r="M45" s="39" t="s">
        <v>83</v>
      </c>
      <c r="N45" s="39" t="s">
        <v>83</v>
      </c>
      <c r="O45" s="39" t="s">
        <v>83</v>
      </c>
      <c r="P45" s="39" t="s">
        <v>83</v>
      </c>
      <c r="Q45" s="39" t="s">
        <v>10</v>
      </c>
      <c r="R45" s="39" t="s">
        <v>10</v>
      </c>
      <c r="S45" s="39" t="s">
        <v>83</v>
      </c>
      <c r="T45" s="8"/>
      <c r="U45" s="12">
        <f>COUNTIF(E45:S45,"Yes")*1+COUNTIF(E45:S45,"Partial")*0.5</f>
      </c>
      <c r="V45" s="41">
        <f>1.5*(1-EXP(-1.2*(IF(E45="Yes",E$80,IF(E45="Partial",E$80*0.5,0)) + IF(F45="Yes",F$80,IF(F45="Partial",F$80*0.5,0)) + IF(G45="Yes",G$80,IF(G45="Partial",G$80*0.5,0))))) +
1.5*(1-EXP(-1.2*(IF(N45="Yes",N$80,IF(N45="Partial",N$80*0.5,0)) + IF(O45="Yes",O$80,IF(O45="Partial",O$80*0.5,0)) + IF(P45="Yes",P$80,IF(P45="Partial",P$80*0.5,0))))) +
1.5*(1-EXP(-1.2*(IF(K45="Yes",K$80,IF(K45="Partial",K$80*0.5,0)) + IF(L45="Yes",L$80,IF(L45="Partial",L$80*0.5,0)) + IF(M45="Yes",M$80,IF(M45="Partial",M$80*0.5,0))))) +
1.5*(1-EXP(-1.2*(IF(Q45="Yes",Q$80,IF(Q45="Partial",Q$80*0.5,0)) + IF(R45="Yes",R$80,IF(R45="Partial",R$80*0.5,0)) + IF(S45="Yes",S$80,IF(S45="Partial",S$80*0.5,0))))) +
IF(H45="Yes",H$80,IF(H45="Partial",H$80*0.5,0)) +
IF(I45="Yes",I$80,IF(I45="Partial",I$80*0.5,0)) +
IF(J45="Yes",J$80,IF(J45="Partial",J$80*0.5,0))</f>
      </c>
      <c r="W45" s="8"/>
      <c r="X45" s="30">
        <f>IF(COUNTIF(E45:S45,"Yes")&gt;0,"Yes",IF(COUNTIF(E45:S45,"Partial")&gt;0,"Partial","No"))</f>
      </c>
      <c r="Y45" s="30">
        <f>IF($U45&gt;=2,"Yes","No")</f>
      </c>
      <c r="Z45" s="30">
        <f>IF($U45&gt;=3,"Yes","No")</f>
      </c>
      <c r="AA45" s="30">
        <f>IF($U45&gt;=4,"Yes","No")</f>
      </c>
      <c r="AB45" s="30">
        <f>IF($V45&gt;=0.6,"Yes","No")</f>
      </c>
      <c r="AC45" s="5"/>
    </row>
    <row x14ac:dyDescent="0.25" r="46" customHeight="1" ht="18">
      <c r="A46" s="38"/>
      <c r="B46" s="37" t="s">
        <v>1429</v>
      </c>
      <c r="C46" s="38" t="s">
        <v>1345</v>
      </c>
      <c r="D46" s="39" t="s">
        <v>10</v>
      </c>
      <c r="E46" s="39" t="s">
        <v>28</v>
      </c>
      <c r="F46" s="39" t="s">
        <v>10</v>
      </c>
      <c r="G46" s="39" t="s">
        <v>10</v>
      </c>
      <c r="H46" s="39" t="s">
        <v>10</v>
      </c>
      <c r="I46" s="39" t="s">
        <v>28</v>
      </c>
      <c r="J46" s="39" t="s">
        <v>28</v>
      </c>
      <c r="K46" s="39" t="s">
        <v>28</v>
      </c>
      <c r="L46" s="39" t="s">
        <v>28</v>
      </c>
      <c r="M46" s="39" t="s">
        <v>10</v>
      </c>
      <c r="N46" s="39" t="s">
        <v>83</v>
      </c>
      <c r="O46" s="39" t="s">
        <v>83</v>
      </c>
      <c r="P46" s="39" t="s">
        <v>83</v>
      </c>
      <c r="Q46" s="39" t="s">
        <v>10</v>
      </c>
      <c r="R46" s="39" t="s">
        <v>28</v>
      </c>
      <c r="S46" s="39" t="s">
        <v>28</v>
      </c>
      <c r="T46" s="8"/>
      <c r="U46" s="40">
        <f>COUNTIF(E46:S46,"Yes")*1+COUNTIF(E46:S46,"Partial")*0.5</f>
      </c>
      <c r="V46" s="41">
        <f>1.5*(1-EXP(-1.2*(IF(E46="Yes",E$80,IF(E46="Partial",E$80*0.5,0)) + IF(F46="Yes",F$80,IF(F46="Partial",F$80*0.5,0)) + IF(G46="Yes",G$80,IF(G46="Partial",G$80*0.5,0))))) +
1.5*(1-EXP(-1.2*(IF(N46="Yes",N$80,IF(N46="Partial",N$80*0.5,0)) + IF(O46="Yes",O$80,IF(O46="Partial",O$80*0.5,0)) + IF(P46="Yes",P$80,IF(P46="Partial",P$80*0.5,0))))) +
1.5*(1-EXP(-1.2*(IF(K46="Yes",K$80,IF(K46="Partial",K$80*0.5,0)) + IF(L46="Yes",L$80,IF(L46="Partial",L$80*0.5,0)) + IF(M46="Yes",M$80,IF(M46="Partial",M$80*0.5,0))))) +
1.5*(1-EXP(-1.2*(IF(Q46="Yes",Q$80,IF(Q46="Partial",Q$80*0.5,0)) + IF(R46="Yes",R$80,IF(R46="Partial",R$80*0.5,0)) + IF(S46="Yes",S$80,IF(S46="Partial",S$80*0.5,0))))) +
IF(H46="Yes",H$80,IF(H46="Partial",H$80*0.5,0)) +
IF(I46="Yes",I$80,IF(I46="Partial",I$80*0.5,0)) +
IF(J46="Yes",J$80,IF(J46="Partial",J$80*0.5,0))</f>
      </c>
      <c r="W46" s="8"/>
      <c r="X46" s="30">
        <f>IF(COUNTIF(E46:S46,"Yes")&gt;0,"Yes",IF(COUNTIF(E46:S46,"Partial")&gt;0,"Partial","No"))</f>
      </c>
      <c r="Y46" s="30">
        <f>IF($U46&gt;=2,"Yes","No")</f>
      </c>
      <c r="Z46" s="30">
        <f>IF($U46&gt;=3,"Yes","No")</f>
      </c>
      <c r="AA46" s="30">
        <f>IF($U46&gt;=4,"Yes","No")</f>
      </c>
      <c r="AB46" s="30">
        <f>IF($V46&gt;=0.6,"Yes","No")</f>
      </c>
      <c r="AC46" s="5"/>
    </row>
    <row x14ac:dyDescent="0.25" r="47" customHeight="1" ht="18">
      <c r="A47" s="38"/>
      <c r="B47" s="37" t="s">
        <v>1430</v>
      </c>
      <c r="C47" s="38" t="s">
        <v>1346</v>
      </c>
      <c r="D47" s="39" t="s">
        <v>10</v>
      </c>
      <c r="E47" s="39" t="s">
        <v>28</v>
      </c>
      <c r="F47" s="39" t="s">
        <v>28</v>
      </c>
      <c r="G47" s="39" t="s">
        <v>10</v>
      </c>
      <c r="H47" s="39" t="s">
        <v>10</v>
      </c>
      <c r="I47" s="39" t="s">
        <v>28</v>
      </c>
      <c r="J47" s="39" t="s">
        <v>28</v>
      </c>
      <c r="K47" s="39" t="s">
        <v>10</v>
      </c>
      <c r="L47" s="39" t="s">
        <v>28</v>
      </c>
      <c r="M47" s="39" t="s">
        <v>28</v>
      </c>
      <c r="N47" s="39" t="s">
        <v>28</v>
      </c>
      <c r="O47" s="39" t="s">
        <v>10</v>
      </c>
      <c r="P47" s="39" t="s">
        <v>28</v>
      </c>
      <c r="Q47" s="39" t="s">
        <v>10</v>
      </c>
      <c r="R47" s="39" t="s">
        <v>28</v>
      </c>
      <c r="S47" s="39" t="s">
        <v>28</v>
      </c>
      <c r="T47" s="8"/>
      <c r="U47" s="12">
        <f>COUNTIF(E47:S47,"Yes")*1+COUNTIF(E47:S47,"Partial")*0.5</f>
      </c>
      <c r="V47" s="41">
        <f>1.5*(1-EXP(-1.2*(IF(E47="Yes",E$80,IF(E47="Partial",E$80*0.5,0)) + IF(F47="Yes",F$80,IF(F47="Partial",F$80*0.5,0)) + IF(G47="Yes",G$80,IF(G47="Partial",G$80*0.5,0))))) +
1.5*(1-EXP(-1.2*(IF(N47="Yes",N$80,IF(N47="Partial",N$80*0.5,0)) + IF(O47="Yes",O$80,IF(O47="Partial",O$80*0.5,0)) + IF(P47="Yes",P$80,IF(P47="Partial",P$80*0.5,0))))) +
1.5*(1-EXP(-1.2*(IF(K47="Yes",K$80,IF(K47="Partial",K$80*0.5,0)) + IF(L47="Yes",L$80,IF(L47="Partial",L$80*0.5,0)) + IF(M47="Yes",M$80,IF(M47="Partial",M$80*0.5,0))))) +
1.5*(1-EXP(-1.2*(IF(Q47="Yes",Q$80,IF(Q47="Partial",Q$80*0.5,0)) + IF(R47="Yes",R$80,IF(R47="Partial",R$80*0.5,0)) + IF(S47="Yes",S$80,IF(S47="Partial",S$80*0.5,0))))) +
IF(H47="Yes",H$80,IF(H47="Partial",H$80*0.5,0)) +
IF(I47="Yes",I$80,IF(I47="Partial",I$80*0.5,0)) +
IF(J47="Yes",J$80,IF(J47="Partial",J$80*0.5,0))</f>
      </c>
      <c r="W47" s="8"/>
      <c r="X47" s="30">
        <f>IF(COUNTIF(E47:S47,"Yes")&gt;0,"Yes",IF(COUNTIF(E47:S47,"Partial")&gt;0,"Partial","No"))</f>
      </c>
      <c r="Y47" s="30">
        <f>IF($U47&gt;=2,"Yes","No")</f>
      </c>
      <c r="Z47" s="30">
        <f>IF($U47&gt;=3,"Yes","No")</f>
      </c>
      <c r="AA47" s="30">
        <f>IF($U47&gt;=4,"Yes","No")</f>
      </c>
      <c r="AB47" s="30">
        <f>IF($V47&gt;=0.6,"Yes","No")</f>
      </c>
      <c r="AC47" s="5"/>
    </row>
    <row x14ac:dyDescent="0.25" r="48" customHeight="1" ht="18">
      <c r="A48" s="38"/>
      <c r="B48" s="37" t="s">
        <v>1431</v>
      </c>
      <c r="C48" s="38" t="s">
        <v>1223</v>
      </c>
      <c r="D48" s="39" t="s">
        <v>28</v>
      </c>
      <c r="E48" s="39" t="s">
        <v>10</v>
      </c>
      <c r="F48" s="39" t="s">
        <v>28</v>
      </c>
      <c r="G48" s="39" t="s">
        <v>28</v>
      </c>
      <c r="H48" s="39" t="s">
        <v>28</v>
      </c>
      <c r="I48" s="39" t="s">
        <v>28</v>
      </c>
      <c r="J48" s="39" t="s">
        <v>28</v>
      </c>
      <c r="K48" s="39" t="s">
        <v>28</v>
      </c>
      <c r="L48" s="39" t="s">
        <v>28</v>
      </c>
      <c r="M48" s="39" t="s">
        <v>28</v>
      </c>
      <c r="N48" s="39" t="s">
        <v>28</v>
      </c>
      <c r="O48" s="39" t="s">
        <v>28</v>
      </c>
      <c r="P48" s="39" t="s">
        <v>28</v>
      </c>
      <c r="Q48" s="39" t="s">
        <v>28</v>
      </c>
      <c r="R48" s="39" t="s">
        <v>28</v>
      </c>
      <c r="S48" s="39" t="s">
        <v>28</v>
      </c>
      <c r="T48" s="8"/>
      <c r="U48" s="12">
        <f>COUNTIF(E48:S48,"Yes")*1+COUNTIF(E48:S48,"Partial")*0.5</f>
      </c>
      <c r="V48" s="41">
        <f>1.5*(1-EXP(-1.2*(IF(E48="Yes",E$80,IF(E48="Partial",E$80*0.5,0)) + IF(F48="Yes",F$80,IF(F48="Partial",F$80*0.5,0)) + IF(G48="Yes",G$80,IF(G48="Partial",G$80*0.5,0))))) +
1.5*(1-EXP(-1.2*(IF(N48="Yes",N$80,IF(N48="Partial",N$80*0.5,0)) + IF(O48="Yes",O$80,IF(O48="Partial",O$80*0.5,0)) + IF(P48="Yes",P$80,IF(P48="Partial",P$80*0.5,0))))) +
1.5*(1-EXP(-1.2*(IF(K48="Yes",K$80,IF(K48="Partial",K$80*0.5,0)) + IF(L48="Yes",L$80,IF(L48="Partial",L$80*0.5,0)) + IF(M48="Yes",M$80,IF(M48="Partial",M$80*0.5,0))))) +
1.5*(1-EXP(-1.2*(IF(Q48="Yes",Q$80,IF(Q48="Partial",Q$80*0.5,0)) + IF(R48="Yes",R$80,IF(R48="Partial",R$80*0.5,0)) + IF(S48="Yes",S$80,IF(S48="Partial",S$80*0.5,0))))) +
IF(H48="Yes",H$80,IF(H48="Partial",H$80*0.5,0)) +
IF(I48="Yes",I$80,IF(I48="Partial",I$80*0.5,0)) +
IF(J48="Yes",J$80,IF(J48="Partial",J$80*0.5,0))</f>
      </c>
      <c r="W48" s="8"/>
      <c r="X48" s="30">
        <f>IF(COUNTIF(E48:S48,"Yes")&gt;0,"Yes",IF(COUNTIF(E48:S48,"Partial")&gt;0,"Partial","No"))</f>
      </c>
      <c r="Y48" s="30">
        <f>IF($U48&gt;=2,"Yes","No")</f>
      </c>
      <c r="Z48" s="30">
        <f>IF($U48&gt;=3,"Yes","No")</f>
      </c>
      <c r="AA48" s="30">
        <f>IF($U48&gt;=4,"Yes","No")</f>
      </c>
      <c r="AB48" s="30">
        <f>IF($V48&gt;=0.6,"Yes","No")</f>
      </c>
      <c r="AC48" s="5"/>
    </row>
    <row x14ac:dyDescent="0.25" r="49" customHeight="1" ht="18">
      <c r="A49" s="38"/>
      <c r="B49" s="37" t="s">
        <v>1432</v>
      </c>
      <c r="C49" s="38" t="s">
        <v>1226</v>
      </c>
      <c r="D49" s="39" t="s">
        <v>28</v>
      </c>
      <c r="E49" s="39" t="s">
        <v>10</v>
      </c>
      <c r="F49" s="39" t="s">
        <v>28</v>
      </c>
      <c r="G49" s="39" t="s">
        <v>10</v>
      </c>
      <c r="H49" s="39" t="s">
        <v>10</v>
      </c>
      <c r="I49" s="39" t="s">
        <v>28</v>
      </c>
      <c r="J49" s="39" t="s">
        <v>10</v>
      </c>
      <c r="K49" s="39" t="s">
        <v>28</v>
      </c>
      <c r="L49" s="39" t="s">
        <v>28</v>
      </c>
      <c r="M49" s="39" t="s">
        <v>28</v>
      </c>
      <c r="N49" s="39" t="s">
        <v>10</v>
      </c>
      <c r="O49" s="39" t="s">
        <v>10</v>
      </c>
      <c r="P49" s="39" t="s">
        <v>10</v>
      </c>
      <c r="Q49" s="39" t="s">
        <v>28</v>
      </c>
      <c r="R49" s="39" t="s">
        <v>28</v>
      </c>
      <c r="S49" s="39" t="s">
        <v>28</v>
      </c>
      <c r="T49" s="8"/>
      <c r="U49" s="12">
        <f>COUNTIF(E49:S49,"Yes")*1+COUNTIF(E49:S49,"Partial")*0.5</f>
      </c>
      <c r="V49" s="41">
        <f>1.5*(1-EXP(-1.2*(IF(E49="Yes",E$80,IF(E49="Partial",E$80*0.5,0)) + IF(F49="Yes",F$80,IF(F49="Partial",F$80*0.5,0)) + IF(G49="Yes",G$80,IF(G49="Partial",G$80*0.5,0))))) +
1.5*(1-EXP(-1.2*(IF(N49="Yes",N$80,IF(N49="Partial",N$80*0.5,0)) + IF(O49="Yes",O$80,IF(O49="Partial",O$80*0.5,0)) + IF(P49="Yes",P$80,IF(P49="Partial",P$80*0.5,0))))) +
1.5*(1-EXP(-1.2*(IF(K49="Yes",K$80,IF(K49="Partial",K$80*0.5,0)) + IF(L49="Yes",L$80,IF(L49="Partial",L$80*0.5,0)) + IF(M49="Yes",M$80,IF(M49="Partial",M$80*0.5,0))))) +
1.5*(1-EXP(-1.2*(IF(Q49="Yes",Q$80,IF(Q49="Partial",Q$80*0.5,0)) + IF(R49="Yes",R$80,IF(R49="Partial",R$80*0.5,0)) + IF(S49="Yes",S$80,IF(S49="Partial",S$80*0.5,0))))) +
IF(H49="Yes",H$80,IF(H49="Partial",H$80*0.5,0)) +
IF(I49="Yes",I$80,IF(I49="Partial",I$80*0.5,0)) +
IF(J49="Yes",J$80,IF(J49="Partial",J$80*0.5,0))</f>
      </c>
      <c r="W49" s="8"/>
      <c r="X49" s="30">
        <f>IF(COUNTIF(E49:S49,"Yes")&gt;0,"Yes",IF(COUNTIF(E49:S49,"Partial")&gt;0,"Partial","No"))</f>
      </c>
      <c r="Y49" s="30">
        <f>IF($U49&gt;=2,"Yes","No")</f>
      </c>
      <c r="Z49" s="30">
        <f>IF($U49&gt;=3,"Yes","No")</f>
      </c>
      <c r="AA49" s="30">
        <f>IF($U49&gt;=4,"Yes","No")</f>
      </c>
      <c r="AB49" s="30">
        <f>IF($V49&gt;=0.6,"Yes","No")</f>
      </c>
      <c r="AC49" s="5"/>
    </row>
    <row x14ac:dyDescent="0.25" r="50" customHeight="1" ht="18">
      <c r="A50" s="38"/>
      <c r="B50" s="37" t="s">
        <v>1433</v>
      </c>
      <c r="C50" s="38" t="s">
        <v>1228</v>
      </c>
      <c r="D50" s="39" t="s">
        <v>28</v>
      </c>
      <c r="E50" s="39" t="s">
        <v>10</v>
      </c>
      <c r="F50" s="39" t="s">
        <v>28</v>
      </c>
      <c r="G50" s="39" t="s">
        <v>28</v>
      </c>
      <c r="H50" s="39" t="s">
        <v>10</v>
      </c>
      <c r="I50" s="39" t="s">
        <v>28</v>
      </c>
      <c r="J50" s="39" t="s">
        <v>28</v>
      </c>
      <c r="K50" s="39" t="s">
        <v>28</v>
      </c>
      <c r="L50" s="39" t="s">
        <v>28</v>
      </c>
      <c r="M50" s="39" t="s">
        <v>28</v>
      </c>
      <c r="N50" s="39" t="s">
        <v>28</v>
      </c>
      <c r="O50" s="39" t="s">
        <v>28</v>
      </c>
      <c r="P50" s="39" t="s">
        <v>28</v>
      </c>
      <c r="Q50" s="39" t="s">
        <v>28</v>
      </c>
      <c r="R50" s="39" t="s">
        <v>28</v>
      </c>
      <c r="S50" s="39" t="s">
        <v>28</v>
      </c>
      <c r="T50" s="8"/>
      <c r="U50" s="12">
        <f>COUNTIF(E50:S50,"Yes")*1+COUNTIF(E50:S50,"Partial")*0.5</f>
      </c>
      <c r="V50" s="41">
        <f>1.5*(1-EXP(-1.2*(IF(E50="Yes",E$80,IF(E50="Partial",E$80*0.5,0)) + IF(F50="Yes",F$80,IF(F50="Partial",F$80*0.5,0)) + IF(G50="Yes",G$80,IF(G50="Partial",G$80*0.5,0))))) +
1.5*(1-EXP(-1.2*(IF(N50="Yes",N$80,IF(N50="Partial",N$80*0.5,0)) + IF(O50="Yes",O$80,IF(O50="Partial",O$80*0.5,0)) + IF(P50="Yes",P$80,IF(P50="Partial",P$80*0.5,0))))) +
1.5*(1-EXP(-1.2*(IF(K50="Yes",K$80,IF(K50="Partial",K$80*0.5,0)) + IF(L50="Yes",L$80,IF(L50="Partial",L$80*0.5,0)) + IF(M50="Yes",M$80,IF(M50="Partial",M$80*0.5,0))))) +
1.5*(1-EXP(-1.2*(IF(Q50="Yes",Q$80,IF(Q50="Partial",Q$80*0.5,0)) + IF(R50="Yes",R$80,IF(R50="Partial",R$80*0.5,0)) + IF(S50="Yes",S$80,IF(S50="Partial",S$80*0.5,0))))) +
IF(H50="Yes",H$80,IF(H50="Partial",H$80*0.5,0)) +
IF(I50="Yes",I$80,IF(I50="Partial",I$80*0.5,0)) +
IF(J50="Yes",J$80,IF(J50="Partial",J$80*0.5,0))</f>
      </c>
      <c r="W50" s="8"/>
      <c r="X50" s="30">
        <f>IF(COUNTIF(E50:S50,"Yes")&gt;0,"Yes",IF(COUNTIF(E50:S50,"Partial")&gt;0,"Partial","No"))</f>
      </c>
      <c r="Y50" s="30">
        <f>IF($U50&gt;=2,"Yes","No")</f>
      </c>
      <c r="Z50" s="30">
        <f>IF($U50&gt;=3,"Yes","No")</f>
      </c>
      <c r="AA50" s="30">
        <f>IF($U50&gt;=4,"Yes","No")</f>
      </c>
      <c r="AB50" s="30">
        <f>IF($V50&gt;=0.6,"Yes","No")</f>
      </c>
      <c r="AC50" s="5"/>
    </row>
    <row x14ac:dyDescent="0.25" r="51" customHeight="1" ht="18">
      <c r="A51" s="38"/>
      <c r="B51" s="37" t="s">
        <v>1434</v>
      </c>
      <c r="C51" s="38" t="s">
        <v>1148</v>
      </c>
      <c r="D51" s="39" t="s">
        <v>28</v>
      </c>
      <c r="E51" s="39" t="s">
        <v>28</v>
      </c>
      <c r="F51" s="39" t="s">
        <v>10</v>
      </c>
      <c r="G51" s="39" t="s">
        <v>28</v>
      </c>
      <c r="H51" s="39" t="s">
        <v>28</v>
      </c>
      <c r="I51" s="39" t="s">
        <v>28</v>
      </c>
      <c r="J51" s="39" t="s">
        <v>28</v>
      </c>
      <c r="K51" s="39" t="s">
        <v>28</v>
      </c>
      <c r="L51" s="39" t="s">
        <v>28</v>
      </c>
      <c r="M51" s="39" t="s">
        <v>28</v>
      </c>
      <c r="N51" s="39" t="s">
        <v>28</v>
      </c>
      <c r="O51" s="39" t="s">
        <v>28</v>
      </c>
      <c r="P51" s="39" t="s">
        <v>28</v>
      </c>
      <c r="Q51" s="39" t="s">
        <v>28</v>
      </c>
      <c r="R51" s="39" t="s">
        <v>28</v>
      </c>
      <c r="S51" s="39" t="s">
        <v>28</v>
      </c>
      <c r="T51" s="8"/>
      <c r="U51" s="12">
        <f>COUNTIF(E51:S51,"Yes")*1+COUNTIF(E51:S51,"Partial")*0.5</f>
      </c>
      <c r="V51" s="41">
        <f>1.5*(1-EXP(-1.2*(IF(E51="Yes",E$80,IF(E51="Partial",E$80*0.5,0)) + IF(F51="Yes",F$80,IF(F51="Partial",F$80*0.5,0)) + IF(G51="Yes",G$80,IF(G51="Partial",G$80*0.5,0))))) +
1.5*(1-EXP(-1.2*(IF(N51="Yes",N$80,IF(N51="Partial",N$80*0.5,0)) + IF(O51="Yes",O$80,IF(O51="Partial",O$80*0.5,0)) + IF(P51="Yes",P$80,IF(P51="Partial",P$80*0.5,0))))) +
1.5*(1-EXP(-1.2*(IF(K51="Yes",K$80,IF(K51="Partial",K$80*0.5,0)) + IF(L51="Yes",L$80,IF(L51="Partial",L$80*0.5,0)) + IF(M51="Yes",M$80,IF(M51="Partial",M$80*0.5,0))))) +
1.5*(1-EXP(-1.2*(IF(Q51="Yes",Q$80,IF(Q51="Partial",Q$80*0.5,0)) + IF(R51="Yes",R$80,IF(R51="Partial",R$80*0.5,0)) + IF(S51="Yes",S$80,IF(S51="Partial",S$80*0.5,0))))) +
IF(H51="Yes",H$80,IF(H51="Partial",H$80*0.5,0)) +
IF(I51="Yes",I$80,IF(I51="Partial",I$80*0.5,0)) +
IF(J51="Yes",J$80,IF(J51="Partial",J$80*0.5,0))</f>
      </c>
      <c r="W51" s="8"/>
      <c r="X51" s="30">
        <f>IF(COUNTIF(E51:S51,"Yes")&gt;0,"Yes",IF(COUNTIF(E51:S51,"Partial")&gt;0,"Partial","No"))</f>
      </c>
      <c r="Y51" s="30">
        <f>IF($U51&gt;=2,"Yes","No")</f>
      </c>
      <c r="Z51" s="30">
        <f>IF($U51&gt;=3,"Yes","No")</f>
      </c>
      <c r="AA51" s="30">
        <f>IF($U51&gt;=4,"Yes","No")</f>
      </c>
      <c r="AB51" s="30">
        <f>IF($V51&gt;=0.6,"Yes","No")</f>
      </c>
      <c r="AC51" s="5"/>
    </row>
    <row x14ac:dyDescent="0.25" r="52" customHeight="1" ht="18">
      <c r="A52" s="38"/>
      <c r="B52" s="37" t="s">
        <v>1435</v>
      </c>
      <c r="C52" s="38" t="s">
        <v>1155</v>
      </c>
      <c r="D52" s="39" t="s">
        <v>28</v>
      </c>
      <c r="E52" s="39" t="s">
        <v>28</v>
      </c>
      <c r="F52" s="39" t="s">
        <v>10</v>
      </c>
      <c r="G52" s="39" t="s">
        <v>28</v>
      </c>
      <c r="H52" s="39" t="s">
        <v>28</v>
      </c>
      <c r="I52" s="39" t="s">
        <v>28</v>
      </c>
      <c r="J52" s="39" t="s">
        <v>28</v>
      </c>
      <c r="K52" s="39" t="s">
        <v>28</v>
      </c>
      <c r="L52" s="39" t="s">
        <v>28</v>
      </c>
      <c r="M52" s="39" t="s">
        <v>28</v>
      </c>
      <c r="N52" s="39" t="s">
        <v>28</v>
      </c>
      <c r="O52" s="39" t="s">
        <v>28</v>
      </c>
      <c r="P52" s="39" t="s">
        <v>28</v>
      </c>
      <c r="Q52" s="39" t="s">
        <v>28</v>
      </c>
      <c r="R52" s="39" t="s">
        <v>28</v>
      </c>
      <c r="S52" s="39" t="s">
        <v>28</v>
      </c>
      <c r="T52" s="8"/>
      <c r="U52" s="12">
        <f>COUNTIF(E52:S52,"Yes")*1+COUNTIF(E52:S52,"Partial")*0.5</f>
      </c>
      <c r="V52" s="41">
        <f>1.5*(1-EXP(-1.2*(IF(E52="Yes",E$80,IF(E52="Partial",E$80*0.5,0)) + IF(F52="Yes",F$80,IF(F52="Partial",F$80*0.5,0)) + IF(G52="Yes",G$80,IF(G52="Partial",G$80*0.5,0))))) +
1.5*(1-EXP(-1.2*(IF(N52="Yes",N$80,IF(N52="Partial",N$80*0.5,0)) + IF(O52="Yes",O$80,IF(O52="Partial",O$80*0.5,0)) + IF(P52="Yes",P$80,IF(P52="Partial",P$80*0.5,0))))) +
1.5*(1-EXP(-1.2*(IF(K52="Yes",K$80,IF(K52="Partial",K$80*0.5,0)) + IF(L52="Yes",L$80,IF(L52="Partial",L$80*0.5,0)) + IF(M52="Yes",M$80,IF(M52="Partial",M$80*0.5,0))))) +
1.5*(1-EXP(-1.2*(IF(Q52="Yes",Q$80,IF(Q52="Partial",Q$80*0.5,0)) + IF(R52="Yes",R$80,IF(R52="Partial",R$80*0.5,0)) + IF(S52="Yes",S$80,IF(S52="Partial",S$80*0.5,0))))) +
IF(H52="Yes",H$80,IF(H52="Partial",H$80*0.5,0)) +
IF(I52="Yes",I$80,IF(I52="Partial",I$80*0.5,0)) +
IF(J52="Yes",J$80,IF(J52="Partial",J$80*0.5,0))</f>
      </c>
      <c r="W52" s="8"/>
      <c r="X52" s="30">
        <f>IF(COUNTIF(E52:S52,"Yes")&gt;0,"Yes",IF(COUNTIF(E52:S52,"Partial")&gt;0,"Partial","No"))</f>
      </c>
      <c r="Y52" s="30">
        <f>IF($U52&gt;=2,"Yes","No")</f>
      </c>
      <c r="Z52" s="30">
        <f>IF($U52&gt;=3,"Yes","No")</f>
      </c>
      <c r="AA52" s="30">
        <f>IF($U52&gt;=4,"Yes","No")</f>
      </c>
      <c r="AB52" s="30">
        <f>IF($V52&gt;=0.6,"Yes","No")</f>
      </c>
      <c r="AC52" s="5"/>
    </row>
    <row x14ac:dyDescent="0.25" r="53" customHeight="1" ht="18">
      <c r="A53" s="38"/>
      <c r="B53" s="37" t="s">
        <v>1436</v>
      </c>
      <c r="C53" s="13" t="s">
        <v>914</v>
      </c>
      <c r="D53" s="39" t="s">
        <v>28</v>
      </c>
      <c r="E53" s="39" t="s">
        <v>28</v>
      </c>
      <c r="F53" s="39" t="s">
        <v>28</v>
      </c>
      <c r="G53" s="39" t="s">
        <v>28</v>
      </c>
      <c r="H53" s="39" t="s">
        <v>10</v>
      </c>
      <c r="I53" s="39" t="s">
        <v>28</v>
      </c>
      <c r="J53" s="39" t="s">
        <v>28</v>
      </c>
      <c r="K53" s="39" t="s">
        <v>28</v>
      </c>
      <c r="L53" s="39" t="s">
        <v>28</v>
      </c>
      <c r="M53" s="39" t="s">
        <v>28</v>
      </c>
      <c r="N53" s="39" t="s">
        <v>28</v>
      </c>
      <c r="O53" s="39" t="s">
        <v>28</v>
      </c>
      <c r="P53" s="39" t="s">
        <v>28</v>
      </c>
      <c r="Q53" s="39" t="s">
        <v>28</v>
      </c>
      <c r="R53" s="39" t="s">
        <v>28</v>
      </c>
      <c r="S53" s="39" t="s">
        <v>28</v>
      </c>
      <c r="T53" s="8"/>
      <c r="U53" s="12">
        <f>COUNTIF(E53:S53,"Yes")*1+COUNTIF(E53:S53,"Partial")*0.5</f>
      </c>
      <c r="V53" s="41">
        <f>1.5*(1-EXP(-1.2*(IF(E53="Yes",E$80,IF(E53="Partial",E$80*0.5,0)) + IF(F53="Yes",F$80,IF(F53="Partial",F$80*0.5,0)) + IF(G53="Yes",G$80,IF(G53="Partial",G$80*0.5,0))))) +
1.5*(1-EXP(-1.2*(IF(N53="Yes",N$80,IF(N53="Partial",N$80*0.5,0)) + IF(O53="Yes",O$80,IF(O53="Partial",O$80*0.5,0)) + IF(P53="Yes",P$80,IF(P53="Partial",P$80*0.5,0))))) +
1.5*(1-EXP(-1.2*(IF(K53="Yes",K$80,IF(K53="Partial",K$80*0.5,0)) + IF(L53="Yes",L$80,IF(L53="Partial",L$80*0.5,0)) + IF(M53="Yes",M$80,IF(M53="Partial",M$80*0.5,0))))) +
1.5*(1-EXP(-1.2*(IF(Q53="Yes",Q$80,IF(Q53="Partial",Q$80*0.5,0)) + IF(R53="Yes",R$80,IF(R53="Partial",R$80*0.5,0)) + IF(S53="Yes",S$80,IF(S53="Partial",S$80*0.5,0))))) +
IF(H53="Yes",H$80,IF(H53="Partial",H$80*0.5,0)) +
IF(I53="Yes",I$80,IF(I53="Partial",I$80*0.5,0)) +
IF(J53="Yes",J$80,IF(J53="Partial",J$80*0.5,0))</f>
      </c>
      <c r="W53" s="8"/>
      <c r="X53" s="30">
        <f>IF(COUNTIF(E53:S53,"Yes")&gt;0,"Yes",IF(COUNTIF(E53:S53,"Partial")&gt;0,"Partial","No"))</f>
      </c>
      <c r="Y53" s="30">
        <f>IF($U53&gt;=2,"Yes","No")</f>
      </c>
      <c r="Z53" s="30">
        <f>IF($U53&gt;=3,"Yes","No")</f>
      </c>
      <c r="AA53" s="30">
        <f>IF($U53&gt;=4,"Yes","No")</f>
      </c>
      <c r="AB53" s="30">
        <f>IF($V53&gt;=0.6,"Yes","No")</f>
      </c>
      <c r="AC53" s="5"/>
    </row>
    <row x14ac:dyDescent="0.25" r="54" customHeight="1" ht="18">
      <c r="A54" s="38"/>
      <c r="B54" s="37" t="s">
        <v>1437</v>
      </c>
      <c r="C54" s="13" t="s">
        <v>916</v>
      </c>
      <c r="D54" s="39" t="s">
        <v>28</v>
      </c>
      <c r="E54" s="39" t="s">
        <v>28</v>
      </c>
      <c r="F54" s="39" t="s">
        <v>28</v>
      </c>
      <c r="G54" s="39" t="s">
        <v>28</v>
      </c>
      <c r="H54" s="39" t="s">
        <v>10</v>
      </c>
      <c r="I54" s="39" t="s">
        <v>28</v>
      </c>
      <c r="J54" s="39" t="s">
        <v>28</v>
      </c>
      <c r="K54" s="39" t="s">
        <v>28</v>
      </c>
      <c r="L54" s="39" t="s">
        <v>28</v>
      </c>
      <c r="M54" s="39" t="s">
        <v>28</v>
      </c>
      <c r="N54" s="39" t="s">
        <v>28</v>
      </c>
      <c r="O54" s="39" t="s">
        <v>28</v>
      </c>
      <c r="P54" s="39" t="s">
        <v>28</v>
      </c>
      <c r="Q54" s="39" t="s">
        <v>28</v>
      </c>
      <c r="R54" s="39" t="s">
        <v>28</v>
      </c>
      <c r="S54" s="39" t="s">
        <v>28</v>
      </c>
      <c r="T54" s="8"/>
      <c r="U54" s="12">
        <f>COUNTIF(E54:S54,"Yes")*1+COUNTIF(E54:S54,"Partial")*0.5</f>
      </c>
      <c r="V54" s="41">
        <f>1.5*(1-EXP(-1.2*(IF(E54="Yes",E$80,IF(E54="Partial",E$80*0.5,0)) + IF(F54="Yes",F$80,IF(F54="Partial",F$80*0.5,0)) + IF(G54="Yes",G$80,IF(G54="Partial",G$80*0.5,0))))) +
1.5*(1-EXP(-1.2*(IF(N54="Yes",N$80,IF(N54="Partial",N$80*0.5,0)) + IF(O54="Yes",O$80,IF(O54="Partial",O$80*0.5,0)) + IF(P54="Yes",P$80,IF(P54="Partial",P$80*0.5,0))))) +
1.5*(1-EXP(-1.2*(IF(K54="Yes",K$80,IF(K54="Partial",K$80*0.5,0)) + IF(L54="Yes",L$80,IF(L54="Partial",L$80*0.5,0)) + IF(M54="Yes",M$80,IF(M54="Partial",M$80*0.5,0))))) +
1.5*(1-EXP(-1.2*(IF(Q54="Yes",Q$80,IF(Q54="Partial",Q$80*0.5,0)) + IF(R54="Yes",R$80,IF(R54="Partial",R$80*0.5,0)) + IF(S54="Yes",S$80,IF(S54="Partial",S$80*0.5,0))))) +
IF(H54="Yes",H$80,IF(H54="Partial",H$80*0.5,0)) +
IF(I54="Yes",I$80,IF(I54="Partial",I$80*0.5,0)) +
IF(J54="Yes",J$80,IF(J54="Partial",J$80*0.5,0))</f>
      </c>
      <c r="W54" s="8"/>
      <c r="X54" s="30">
        <f>IF(COUNTIF(E54:S54,"Yes")&gt;0,"Yes",IF(COUNTIF(E54:S54,"Partial")&gt;0,"Partial","No"))</f>
      </c>
      <c r="Y54" s="30">
        <f>IF($U54&gt;=2,"Yes","No")</f>
      </c>
      <c r="Z54" s="30">
        <f>IF($U54&gt;=3,"Yes","No")</f>
      </c>
      <c r="AA54" s="30">
        <f>IF($U54&gt;=4,"Yes","No")</f>
      </c>
      <c r="AB54" s="30">
        <f>IF($V54&gt;=0.6,"Yes","No")</f>
      </c>
      <c r="AC54" s="5"/>
    </row>
    <row x14ac:dyDescent="0.25" r="55" customHeight="1" ht="18">
      <c r="A55" s="38"/>
      <c r="B55" s="37" t="s">
        <v>1438</v>
      </c>
      <c r="C55" s="13" t="s">
        <v>767</v>
      </c>
      <c r="D55" s="39" t="s">
        <v>28</v>
      </c>
      <c r="E55" s="39" t="s">
        <v>28</v>
      </c>
      <c r="F55" s="39" t="s">
        <v>28</v>
      </c>
      <c r="G55" s="39" t="s">
        <v>28</v>
      </c>
      <c r="H55" s="39" t="s">
        <v>28</v>
      </c>
      <c r="I55" s="39" t="s">
        <v>10</v>
      </c>
      <c r="J55" s="39" t="s">
        <v>10</v>
      </c>
      <c r="K55" s="39" t="s">
        <v>28</v>
      </c>
      <c r="L55" s="39" t="s">
        <v>28</v>
      </c>
      <c r="M55" s="39" t="s">
        <v>28</v>
      </c>
      <c r="N55" s="39" t="s">
        <v>28</v>
      </c>
      <c r="O55" s="39" t="s">
        <v>28</v>
      </c>
      <c r="P55" s="39" t="s">
        <v>28</v>
      </c>
      <c r="Q55" s="39" t="s">
        <v>28</v>
      </c>
      <c r="R55" s="39" t="s">
        <v>28</v>
      </c>
      <c r="S55" s="39" t="s">
        <v>28</v>
      </c>
      <c r="T55" s="8"/>
      <c r="U55" s="12">
        <f>COUNTIF(E55:S55,"Yes")*1+COUNTIF(E55:S55,"Partial")*0.5</f>
      </c>
      <c r="V55" s="41">
        <f>1.5*(1-EXP(-1.2*(IF(E55="Yes",E$80,IF(E55="Partial",E$80*0.5,0)) + IF(F55="Yes",F$80,IF(F55="Partial",F$80*0.5,0)) + IF(G55="Yes",G$80,IF(G55="Partial",G$80*0.5,0))))) +
1.5*(1-EXP(-1.2*(IF(N55="Yes",N$80,IF(N55="Partial",N$80*0.5,0)) + IF(O55="Yes",O$80,IF(O55="Partial",O$80*0.5,0)) + IF(P55="Yes",P$80,IF(P55="Partial",P$80*0.5,0))))) +
1.5*(1-EXP(-1.2*(IF(K55="Yes",K$80,IF(K55="Partial",K$80*0.5,0)) + IF(L55="Yes",L$80,IF(L55="Partial",L$80*0.5,0)) + IF(M55="Yes",M$80,IF(M55="Partial",M$80*0.5,0))))) +
1.5*(1-EXP(-1.2*(IF(Q55="Yes",Q$80,IF(Q55="Partial",Q$80*0.5,0)) + IF(R55="Yes",R$80,IF(R55="Partial",R$80*0.5,0)) + IF(S55="Yes",S$80,IF(S55="Partial",S$80*0.5,0))))) +
IF(H55="Yes",H$80,IF(H55="Partial",H$80*0.5,0)) +
IF(I55="Yes",I$80,IF(I55="Partial",I$80*0.5,0)) +
IF(J55="Yes",J$80,IF(J55="Partial",J$80*0.5,0))</f>
      </c>
      <c r="W55" s="8"/>
      <c r="X55" s="30">
        <f>IF(COUNTIF(E55:S55,"Yes")&gt;0,"Yes",IF(COUNTIF(E55:S55,"Partial")&gt;0,"Partial","No"))</f>
      </c>
      <c r="Y55" s="30">
        <f>IF($U55&gt;=2,"Yes","No")</f>
      </c>
      <c r="Z55" s="30">
        <f>IF($U55&gt;=3,"Yes","No")</f>
      </c>
      <c r="AA55" s="30">
        <f>IF($U55&gt;=4,"Yes","No")</f>
      </c>
      <c r="AB55" s="30">
        <f>IF($V55&gt;=0.6,"Yes","No")</f>
      </c>
      <c r="AC55" s="5"/>
    </row>
    <row x14ac:dyDescent="0.25" r="56" customHeight="1" ht="18">
      <c r="A56" s="36" t="s">
        <v>63</v>
      </c>
      <c r="B56" s="37" t="s">
        <v>1439</v>
      </c>
      <c r="C56" s="38" t="s">
        <v>1349</v>
      </c>
      <c r="D56" s="39" t="s">
        <v>10</v>
      </c>
      <c r="E56" s="39" t="s">
        <v>10</v>
      </c>
      <c r="F56" s="39" t="s">
        <v>10</v>
      </c>
      <c r="G56" s="39" t="s">
        <v>10</v>
      </c>
      <c r="H56" s="39" t="s">
        <v>10</v>
      </c>
      <c r="I56" s="39" t="s">
        <v>10</v>
      </c>
      <c r="J56" s="39" t="s">
        <v>10</v>
      </c>
      <c r="K56" s="39" t="s">
        <v>10</v>
      </c>
      <c r="L56" s="39" t="s">
        <v>10</v>
      </c>
      <c r="M56" s="39" t="s">
        <v>10</v>
      </c>
      <c r="N56" s="39" t="s">
        <v>10</v>
      </c>
      <c r="O56" s="39" t="s">
        <v>10</v>
      </c>
      <c r="P56" s="39" t="s">
        <v>10</v>
      </c>
      <c r="Q56" s="39" t="s">
        <v>10</v>
      </c>
      <c r="R56" s="39" t="s">
        <v>10</v>
      </c>
      <c r="S56" s="39" t="s">
        <v>10</v>
      </c>
      <c r="T56" s="8"/>
      <c r="U56" s="12">
        <f>COUNTIF(E56:S56,"Yes")*1+COUNTIF(E56:S56,"Partial")*0.5</f>
      </c>
      <c r="V56" s="41">
        <f>1.5*(1-EXP(-1.2*(IF(E56="Yes",E$80,IF(E56="Partial",E$80*0.5,0)) + IF(F56="Yes",F$80,IF(F56="Partial",F$80*0.5,0)) + IF(G56="Yes",G$80,IF(G56="Partial",G$80*0.5,0))))) +
1.5*(1-EXP(-1.2*(IF(N56="Yes",N$80,IF(N56="Partial",N$80*0.5,0)) + IF(O56="Yes",O$80,IF(O56="Partial",O$80*0.5,0)) + IF(P56="Yes",P$80,IF(P56="Partial",P$80*0.5,0))))) +
1.5*(1-EXP(-1.2*(IF(K56="Yes",K$80,IF(K56="Partial",K$80*0.5,0)) + IF(L56="Yes",L$80,IF(L56="Partial",L$80*0.5,0)) + IF(M56="Yes",M$80,IF(M56="Partial",M$80*0.5,0))))) +
1.5*(1-EXP(-1.2*(IF(Q56="Yes",Q$80,IF(Q56="Partial",Q$80*0.5,0)) + IF(R56="Yes",R$80,IF(R56="Partial",R$80*0.5,0)) + IF(S56="Yes",S$80,IF(S56="Partial",S$80*0.5,0))))) +
IF(H56="Yes",H$80,IF(H56="Partial",H$80*0.5,0)) +
IF(I56="Yes",I$80,IF(I56="Partial",I$80*0.5,0)) +
IF(J56="Yes",J$80,IF(J56="Partial",J$80*0.5,0))</f>
      </c>
      <c r="W56" s="8"/>
      <c r="X56" s="30">
        <f>IF(COUNTIF(E56:S56,"Yes")&gt;0,"Yes",IF(COUNTIF(E56:S56,"Partial")&gt;0,"Partial","No"))</f>
      </c>
      <c r="Y56" s="30">
        <f>IF($U56&gt;=2,"Yes","No")</f>
      </c>
      <c r="Z56" s="30">
        <f>IF($U56&gt;=3,"Yes","No")</f>
      </c>
      <c r="AA56" s="30">
        <f>IF($U56&gt;=4,"Yes","No")</f>
      </c>
      <c r="AB56" s="30">
        <f>IF($V56&gt;=0.6,"Yes","No")</f>
      </c>
      <c r="AC56" s="5"/>
    </row>
    <row x14ac:dyDescent="0.25" r="57" customHeight="1" ht="18">
      <c r="A57" s="38"/>
      <c r="B57" s="37" t="s">
        <v>1440</v>
      </c>
      <c r="C57" s="38" t="s">
        <v>1231</v>
      </c>
      <c r="D57" s="39" t="s">
        <v>28</v>
      </c>
      <c r="E57" s="39" t="s">
        <v>10</v>
      </c>
      <c r="F57" s="39" t="s">
        <v>28</v>
      </c>
      <c r="G57" s="39" t="s">
        <v>28</v>
      </c>
      <c r="H57" s="39" t="s">
        <v>10</v>
      </c>
      <c r="I57" s="39" t="s">
        <v>28</v>
      </c>
      <c r="J57" s="39" t="s">
        <v>28</v>
      </c>
      <c r="K57" s="39" t="s">
        <v>28</v>
      </c>
      <c r="L57" s="39" t="s">
        <v>28</v>
      </c>
      <c r="M57" s="39" t="s">
        <v>28</v>
      </c>
      <c r="N57" s="39" t="s">
        <v>28</v>
      </c>
      <c r="O57" s="39" t="s">
        <v>28</v>
      </c>
      <c r="P57" s="39" t="s">
        <v>28</v>
      </c>
      <c r="Q57" s="39" t="s">
        <v>28</v>
      </c>
      <c r="R57" s="39" t="s">
        <v>28</v>
      </c>
      <c r="S57" s="39" t="s">
        <v>28</v>
      </c>
      <c r="T57" s="8"/>
      <c r="U57" s="12">
        <f>COUNTIF(E57:S57,"Yes")*1+COUNTIF(E57:S57,"Partial")*0.5</f>
      </c>
      <c r="V57" s="41">
        <f>1.5*(1-EXP(-1.2*(IF(E57="Yes",E$80,IF(E57="Partial",E$80*0.5,0)) + IF(F57="Yes",F$80,IF(F57="Partial",F$80*0.5,0)) + IF(G57="Yes",G$80,IF(G57="Partial",G$80*0.5,0))))) +
1.5*(1-EXP(-1.2*(IF(N57="Yes",N$80,IF(N57="Partial",N$80*0.5,0)) + IF(O57="Yes",O$80,IF(O57="Partial",O$80*0.5,0)) + IF(P57="Yes",P$80,IF(P57="Partial",P$80*0.5,0))))) +
1.5*(1-EXP(-1.2*(IF(K57="Yes",K$80,IF(K57="Partial",K$80*0.5,0)) + IF(L57="Yes",L$80,IF(L57="Partial",L$80*0.5,0)) + IF(M57="Yes",M$80,IF(M57="Partial",M$80*0.5,0))))) +
1.5*(1-EXP(-1.2*(IF(Q57="Yes",Q$80,IF(Q57="Partial",Q$80*0.5,0)) + IF(R57="Yes",R$80,IF(R57="Partial",R$80*0.5,0)) + IF(S57="Yes",S$80,IF(S57="Partial",S$80*0.5,0))))) +
IF(H57="Yes",H$80,IF(H57="Partial",H$80*0.5,0)) +
IF(I57="Yes",I$80,IF(I57="Partial",I$80*0.5,0)) +
IF(J57="Yes",J$80,IF(J57="Partial",J$80*0.5,0))</f>
      </c>
      <c r="W57" s="8"/>
      <c r="X57" s="30">
        <f>IF(COUNTIF(E57:S57,"Yes")&gt;0,"Yes",IF(COUNTIF(E57:S57,"Partial")&gt;0,"Partial","No"))</f>
      </c>
      <c r="Y57" s="30">
        <f>IF($U57&gt;=2,"Yes","No")</f>
      </c>
      <c r="Z57" s="30">
        <f>IF($U57&gt;=3,"Yes","No")</f>
      </c>
      <c r="AA57" s="30">
        <f>IF($U57&gt;=4,"Yes","No")</f>
      </c>
      <c r="AB57" s="30">
        <f>IF($V57&gt;=0.6,"Yes","No")</f>
      </c>
      <c r="AC57" s="5"/>
    </row>
    <row x14ac:dyDescent="0.25" r="58" customHeight="1" ht="18">
      <c r="A58" s="38"/>
      <c r="B58" s="37" t="s">
        <v>1441</v>
      </c>
      <c r="C58" s="13" t="s">
        <v>978</v>
      </c>
      <c r="D58" s="39" t="s">
        <v>28</v>
      </c>
      <c r="E58" s="39" t="s">
        <v>28</v>
      </c>
      <c r="F58" s="39" t="s">
        <v>28</v>
      </c>
      <c r="G58" s="39" t="s">
        <v>28</v>
      </c>
      <c r="H58" s="39" t="s">
        <v>10</v>
      </c>
      <c r="I58" s="39" t="s">
        <v>28</v>
      </c>
      <c r="J58" s="39" t="s">
        <v>28</v>
      </c>
      <c r="K58" s="39" t="s">
        <v>28</v>
      </c>
      <c r="L58" s="39" t="s">
        <v>28</v>
      </c>
      <c r="M58" s="39" t="s">
        <v>28</v>
      </c>
      <c r="N58" s="39" t="s">
        <v>28</v>
      </c>
      <c r="O58" s="39" t="s">
        <v>28</v>
      </c>
      <c r="P58" s="39" t="s">
        <v>28</v>
      </c>
      <c r="Q58" s="39" t="s">
        <v>28</v>
      </c>
      <c r="R58" s="39" t="s">
        <v>28</v>
      </c>
      <c r="S58" s="39" t="s">
        <v>28</v>
      </c>
      <c r="T58" s="8"/>
      <c r="U58" s="12">
        <f>COUNTIF(E58:S58,"Yes")*1+COUNTIF(E58:S58,"Partial")*0.5</f>
      </c>
      <c r="V58" s="41">
        <f>1.5*(1-EXP(-1.2*(IF(E58="Yes",E$80,IF(E58="Partial",E$80*0.5,0)) + IF(F58="Yes",F$80,IF(F58="Partial",F$80*0.5,0)) + IF(G58="Yes",G$80,IF(G58="Partial",G$80*0.5,0))))) +
1.5*(1-EXP(-1.2*(IF(N58="Yes",N$80,IF(N58="Partial",N$80*0.5,0)) + IF(O58="Yes",O$80,IF(O58="Partial",O$80*0.5,0)) + IF(P58="Yes",P$80,IF(P58="Partial",P$80*0.5,0))))) +
1.5*(1-EXP(-1.2*(IF(K58="Yes",K$80,IF(K58="Partial",K$80*0.5,0)) + IF(L58="Yes",L$80,IF(L58="Partial",L$80*0.5,0)) + IF(M58="Yes",M$80,IF(M58="Partial",M$80*0.5,0))))) +
1.5*(1-EXP(-1.2*(IF(Q58="Yes",Q$80,IF(Q58="Partial",Q$80*0.5,0)) + IF(R58="Yes",R$80,IF(R58="Partial",R$80*0.5,0)) + IF(S58="Yes",S$80,IF(S58="Partial",S$80*0.5,0))))) +
IF(H58="Yes",H$80,IF(H58="Partial",H$80*0.5,0)) +
IF(I58="Yes",I$80,IF(I58="Partial",I$80*0.5,0)) +
IF(J58="Yes",J$80,IF(J58="Partial",J$80*0.5,0))</f>
      </c>
      <c r="W58" s="8"/>
      <c r="X58" s="30">
        <f>IF(COUNTIF(E58:S58,"Yes")&gt;0,"Yes",IF(COUNTIF(E58:S58,"Partial")&gt;0,"Partial","No"))</f>
      </c>
      <c r="Y58" s="30">
        <f>IF($U58&gt;=2,"Yes","No")</f>
      </c>
      <c r="Z58" s="30">
        <f>IF($U58&gt;=3,"Yes","No")</f>
      </c>
      <c r="AA58" s="30">
        <f>IF($U58&gt;=4,"Yes","No")</f>
      </c>
      <c r="AB58" s="30">
        <f>IF($V58&gt;=0.6,"Yes","No")</f>
      </c>
      <c r="AC58" s="5"/>
    </row>
    <row x14ac:dyDescent="0.25" r="59" customHeight="1" ht="18">
      <c r="A59" s="36" t="s">
        <v>68</v>
      </c>
      <c r="B59" s="37" t="s">
        <v>1442</v>
      </c>
      <c r="C59" s="38" t="s">
        <v>1352</v>
      </c>
      <c r="D59" s="39" t="s">
        <v>10</v>
      </c>
      <c r="E59" s="39" t="s">
        <v>10</v>
      </c>
      <c r="F59" s="39" t="s">
        <v>10</v>
      </c>
      <c r="G59" s="39" t="s">
        <v>10</v>
      </c>
      <c r="H59" s="39" t="s">
        <v>10</v>
      </c>
      <c r="I59" s="39" t="s">
        <v>10</v>
      </c>
      <c r="J59" s="39" t="s">
        <v>10</v>
      </c>
      <c r="K59" s="39" t="s">
        <v>10</v>
      </c>
      <c r="L59" s="39" t="s">
        <v>83</v>
      </c>
      <c r="M59" s="39" t="s">
        <v>28</v>
      </c>
      <c r="N59" s="39" t="s">
        <v>10</v>
      </c>
      <c r="O59" s="39" t="s">
        <v>10</v>
      </c>
      <c r="P59" s="39" t="s">
        <v>10</v>
      </c>
      <c r="Q59" s="39" t="s">
        <v>10</v>
      </c>
      <c r="R59" s="39" t="s">
        <v>10</v>
      </c>
      <c r="S59" s="39" t="s">
        <v>10</v>
      </c>
      <c r="T59" s="8"/>
      <c r="U59" s="40">
        <f>COUNTIF(E59:S59,"Yes")*1+COUNTIF(E59:S59,"Partial")*0.5</f>
      </c>
      <c r="V59" s="41">
        <f>1.5*(1-EXP(-1.2*(IF(E59="Yes",E$80,IF(E59="Partial",E$80*0.5,0)) + IF(F59="Yes",F$80,IF(F59="Partial",F$80*0.5,0)) + IF(G59="Yes",G$80,IF(G59="Partial",G$80*0.5,0))))) +
1.5*(1-EXP(-1.2*(IF(N59="Yes",N$80,IF(N59="Partial",N$80*0.5,0)) + IF(O59="Yes",O$80,IF(O59="Partial",O$80*0.5,0)) + IF(P59="Yes",P$80,IF(P59="Partial",P$80*0.5,0))))) +
1.5*(1-EXP(-1.2*(IF(K59="Yes",K$80,IF(K59="Partial",K$80*0.5,0)) + IF(L59="Yes",L$80,IF(L59="Partial",L$80*0.5,0)) + IF(M59="Yes",M$80,IF(M59="Partial",M$80*0.5,0))))) +
1.5*(1-EXP(-1.2*(IF(Q59="Yes",Q$80,IF(Q59="Partial",Q$80*0.5,0)) + IF(R59="Yes",R$80,IF(R59="Partial",R$80*0.5,0)) + IF(S59="Yes",S$80,IF(S59="Partial",S$80*0.5,0))))) +
IF(H59="Yes",H$80,IF(H59="Partial",H$80*0.5,0)) +
IF(I59="Yes",I$80,IF(I59="Partial",I$80*0.5,0)) +
IF(J59="Yes",J$80,IF(J59="Partial",J$80*0.5,0))</f>
      </c>
      <c r="W59" s="8"/>
      <c r="X59" s="30">
        <f>IF(COUNTIF(E59:S59,"Yes")&gt;0,"Yes",IF(COUNTIF(E59:S59,"Partial")&gt;0,"Partial","No"))</f>
      </c>
      <c r="Y59" s="30">
        <f>IF($U59&gt;=2,"Yes","No")</f>
      </c>
      <c r="Z59" s="30">
        <f>IF($U59&gt;=3,"Yes","No")</f>
      </c>
      <c r="AA59" s="30">
        <f>IF($U59&gt;=4,"Yes","No")</f>
      </c>
      <c r="AB59" s="30">
        <f>IF($V59&gt;=0.6,"Yes","No")</f>
      </c>
      <c r="AC59" s="5"/>
    </row>
    <row x14ac:dyDescent="0.25" r="60" customHeight="1" ht="18">
      <c r="A60" s="38"/>
      <c r="B60" s="37" t="s">
        <v>1443</v>
      </c>
      <c r="C60" s="38" t="s">
        <v>1363</v>
      </c>
      <c r="D60" s="39" t="s">
        <v>10</v>
      </c>
      <c r="E60" s="39" t="s">
        <v>10</v>
      </c>
      <c r="F60" s="39" t="s">
        <v>28</v>
      </c>
      <c r="G60" s="39" t="s">
        <v>28</v>
      </c>
      <c r="H60" s="39" t="s">
        <v>10</v>
      </c>
      <c r="I60" s="39" t="s">
        <v>83</v>
      </c>
      <c r="J60" s="39" t="s">
        <v>28</v>
      </c>
      <c r="K60" s="39" t="s">
        <v>10</v>
      </c>
      <c r="L60" s="39" t="s">
        <v>28</v>
      </c>
      <c r="M60" s="39" t="s">
        <v>28</v>
      </c>
      <c r="N60" s="39" t="s">
        <v>83</v>
      </c>
      <c r="O60" s="39" t="s">
        <v>28</v>
      </c>
      <c r="P60" s="39" t="s">
        <v>28</v>
      </c>
      <c r="Q60" s="39" t="s">
        <v>28</v>
      </c>
      <c r="R60" s="39" t="s">
        <v>28</v>
      </c>
      <c r="S60" s="39" t="s">
        <v>28</v>
      </c>
      <c r="T60" s="8"/>
      <c r="U60" s="12">
        <f>COUNTIF(E60:S60,"Yes")*1+COUNTIF(E60:S60,"Partial")*0.5</f>
      </c>
      <c r="V60" s="41">
        <f>1.5*(1-EXP(-1.2*(IF(E60="Yes",E$80,IF(E60="Partial",E$80*0.5,0)) + IF(F60="Yes",F$80,IF(F60="Partial",F$80*0.5,0)) + IF(G60="Yes",G$80,IF(G60="Partial",G$80*0.5,0))))) +
1.5*(1-EXP(-1.2*(IF(N60="Yes",N$80,IF(N60="Partial",N$80*0.5,0)) + IF(O60="Yes",O$80,IF(O60="Partial",O$80*0.5,0)) + IF(P60="Yes",P$80,IF(P60="Partial",P$80*0.5,0))))) +
1.5*(1-EXP(-1.2*(IF(K60="Yes",K$80,IF(K60="Partial",K$80*0.5,0)) + IF(L60="Yes",L$80,IF(L60="Partial",L$80*0.5,0)) + IF(M60="Yes",M$80,IF(M60="Partial",M$80*0.5,0))))) +
1.5*(1-EXP(-1.2*(IF(Q60="Yes",Q$80,IF(Q60="Partial",Q$80*0.5,0)) + IF(R60="Yes",R$80,IF(R60="Partial",R$80*0.5,0)) + IF(S60="Yes",S$80,IF(S60="Partial",S$80*0.5,0))))) +
IF(H60="Yes",H$80,IF(H60="Partial",H$80*0.5,0)) +
IF(I60="Yes",I$80,IF(I60="Partial",I$80*0.5,0)) +
IF(J60="Yes",J$80,IF(J60="Partial",J$80*0.5,0))</f>
      </c>
      <c r="W60" s="8"/>
      <c r="X60" s="30">
        <f>IF(COUNTIF(E60:S60,"Yes")&gt;0,"Yes",IF(COUNTIF(E60:S60,"Partial")&gt;0,"Partial","No"))</f>
      </c>
      <c r="Y60" s="30">
        <f>IF($U60&gt;=2,"Yes","No")</f>
      </c>
      <c r="Z60" s="30">
        <f>IF($U60&gt;=3,"Yes","No")</f>
      </c>
      <c r="AA60" s="30">
        <f>IF($U60&gt;=4,"Yes","No")</f>
      </c>
      <c r="AB60" s="30">
        <f>IF($V60&gt;=0.6,"Yes","No")</f>
      </c>
      <c r="AC60" s="5"/>
    </row>
    <row x14ac:dyDescent="0.25" r="61" customHeight="1" ht="18">
      <c r="A61" s="38"/>
      <c r="B61" s="37" t="s">
        <v>1444</v>
      </c>
      <c r="C61" s="38" t="s">
        <v>1364</v>
      </c>
      <c r="D61" s="39" t="s">
        <v>10</v>
      </c>
      <c r="E61" s="39" t="s">
        <v>10</v>
      </c>
      <c r="F61" s="39" t="s">
        <v>10</v>
      </c>
      <c r="G61" s="39" t="s">
        <v>28</v>
      </c>
      <c r="H61" s="39" t="s">
        <v>10</v>
      </c>
      <c r="I61" s="39" t="s">
        <v>83</v>
      </c>
      <c r="J61" s="39" t="s">
        <v>10</v>
      </c>
      <c r="K61" s="39" t="s">
        <v>10</v>
      </c>
      <c r="L61" s="39" t="s">
        <v>10</v>
      </c>
      <c r="M61" s="39" t="s">
        <v>10</v>
      </c>
      <c r="N61" s="39" t="s">
        <v>10</v>
      </c>
      <c r="O61" s="39" t="s">
        <v>10</v>
      </c>
      <c r="P61" s="39" t="s">
        <v>10</v>
      </c>
      <c r="Q61" s="39" t="s">
        <v>10</v>
      </c>
      <c r="R61" s="39" t="s">
        <v>10</v>
      </c>
      <c r="S61" s="39" t="s">
        <v>10</v>
      </c>
      <c r="T61" s="8"/>
      <c r="U61" s="40">
        <f>COUNTIF(E61:S61,"Yes")*1+COUNTIF(E61:S61,"Partial")*0.5</f>
      </c>
      <c r="V61" s="41">
        <f>1.5*(1-EXP(-1.2*(IF(E61="Yes",E$80,IF(E61="Partial",E$80*0.5,0)) + IF(F61="Yes",F$80,IF(F61="Partial",F$80*0.5,0)) + IF(G61="Yes",G$80,IF(G61="Partial",G$80*0.5,0))))) +
1.5*(1-EXP(-1.2*(IF(N61="Yes",N$80,IF(N61="Partial",N$80*0.5,0)) + IF(O61="Yes",O$80,IF(O61="Partial",O$80*0.5,0)) + IF(P61="Yes",P$80,IF(P61="Partial",P$80*0.5,0))))) +
1.5*(1-EXP(-1.2*(IF(K61="Yes",K$80,IF(K61="Partial",K$80*0.5,0)) + IF(L61="Yes",L$80,IF(L61="Partial",L$80*0.5,0)) + IF(M61="Yes",M$80,IF(M61="Partial",M$80*0.5,0))))) +
1.5*(1-EXP(-1.2*(IF(Q61="Yes",Q$80,IF(Q61="Partial",Q$80*0.5,0)) + IF(R61="Yes",R$80,IF(R61="Partial",R$80*0.5,0)) + IF(S61="Yes",S$80,IF(S61="Partial",S$80*0.5,0))))) +
IF(H61="Yes",H$80,IF(H61="Partial",H$80*0.5,0)) +
IF(I61="Yes",I$80,IF(I61="Partial",I$80*0.5,0)) +
IF(J61="Yes",J$80,IF(J61="Partial",J$80*0.5,0))</f>
      </c>
      <c r="W61" s="8"/>
      <c r="X61" s="30">
        <f>IF(COUNTIF(E61:S61,"Yes")&gt;0,"Yes",IF(COUNTIF(E61:S61,"Partial")&gt;0,"Partial","No"))</f>
      </c>
      <c r="Y61" s="30">
        <f>IF($U61&gt;=2,"Yes","No")</f>
      </c>
      <c r="Z61" s="30">
        <f>IF($U61&gt;=3,"Yes","No")</f>
      </c>
      <c r="AA61" s="30">
        <f>IF($U61&gt;=4,"Yes","No")</f>
      </c>
      <c r="AB61" s="30">
        <f>IF($V61&gt;=0.6,"Yes","No")</f>
      </c>
      <c r="AC61" s="5"/>
    </row>
    <row x14ac:dyDescent="0.25" r="62" customHeight="1" ht="18">
      <c r="A62" s="38"/>
      <c r="B62" s="37" t="s">
        <v>1445</v>
      </c>
      <c r="C62" s="38" t="s">
        <v>1446</v>
      </c>
      <c r="D62" s="39" t="s">
        <v>28</v>
      </c>
      <c r="E62" s="39" t="s">
        <v>10</v>
      </c>
      <c r="F62" s="39" t="s">
        <v>28</v>
      </c>
      <c r="G62" s="39" t="s">
        <v>28</v>
      </c>
      <c r="H62" s="39" t="s">
        <v>10</v>
      </c>
      <c r="I62" s="39" t="s">
        <v>28</v>
      </c>
      <c r="J62" s="39" t="s">
        <v>28</v>
      </c>
      <c r="K62" s="39" t="s">
        <v>28</v>
      </c>
      <c r="L62" s="39" t="s">
        <v>28</v>
      </c>
      <c r="M62" s="39" t="s">
        <v>28</v>
      </c>
      <c r="N62" s="39" t="s">
        <v>28</v>
      </c>
      <c r="O62" s="39" t="s">
        <v>28</v>
      </c>
      <c r="P62" s="39" t="s">
        <v>28</v>
      </c>
      <c r="Q62" s="39" t="s">
        <v>28</v>
      </c>
      <c r="R62" s="39" t="s">
        <v>28</v>
      </c>
      <c r="S62" s="39" t="s">
        <v>28</v>
      </c>
      <c r="T62" s="8"/>
      <c r="U62" s="12">
        <f>COUNTIF(E62:S62,"Yes")*1+COUNTIF(E62:S62,"Partial")*0.5</f>
      </c>
      <c r="V62" s="41">
        <f>1.5*(1-EXP(-1.2*(IF(E62="Yes",E$80,IF(E62="Partial",E$80*0.5,0)) + IF(F62="Yes",F$80,IF(F62="Partial",F$80*0.5,0)) + IF(G62="Yes",G$80,IF(G62="Partial",G$80*0.5,0))))) +
1.5*(1-EXP(-1.2*(IF(N62="Yes",N$80,IF(N62="Partial",N$80*0.5,0)) + IF(O62="Yes",O$80,IF(O62="Partial",O$80*0.5,0)) + IF(P62="Yes",P$80,IF(P62="Partial",P$80*0.5,0))))) +
1.5*(1-EXP(-1.2*(IF(K62="Yes",K$80,IF(K62="Partial",K$80*0.5,0)) + IF(L62="Yes",L$80,IF(L62="Partial",L$80*0.5,0)) + IF(M62="Yes",M$80,IF(M62="Partial",M$80*0.5,0))))) +
1.5*(1-EXP(-1.2*(IF(Q62="Yes",Q$80,IF(Q62="Partial",Q$80*0.5,0)) + IF(R62="Yes",R$80,IF(R62="Partial",R$80*0.5,0)) + IF(S62="Yes",S$80,IF(S62="Partial",S$80*0.5,0))))) +
IF(H62="Yes",H$80,IF(H62="Partial",H$80*0.5,0)) +
IF(I62="Yes",I$80,IF(I62="Partial",I$80*0.5,0)) +
IF(J62="Yes",J$80,IF(J62="Partial",J$80*0.5,0))</f>
      </c>
      <c r="W62" s="8"/>
      <c r="X62" s="30">
        <f>IF(COUNTIF(E62:S62,"Yes")&gt;0,"Yes",IF(COUNTIF(E62:S62,"Partial")&gt;0,"Partial","No"))</f>
      </c>
      <c r="Y62" s="30">
        <f>IF($U62&gt;=2,"Yes","No")</f>
      </c>
      <c r="Z62" s="30">
        <f>IF($U62&gt;=3,"Yes","No")</f>
      </c>
      <c r="AA62" s="30">
        <f>IF($U62&gt;=4,"Yes","No")</f>
      </c>
      <c r="AB62" s="30">
        <f>IF($V62&gt;=0.6,"Yes","No")</f>
      </c>
      <c r="AC62" s="5"/>
    </row>
    <row x14ac:dyDescent="0.25" r="63" customHeight="1" ht="18">
      <c r="A63" s="38"/>
      <c r="B63" s="37" t="s">
        <v>1447</v>
      </c>
      <c r="C63" s="38" t="s">
        <v>1089</v>
      </c>
      <c r="D63" s="39" t="s">
        <v>28</v>
      </c>
      <c r="E63" s="39" t="s">
        <v>28</v>
      </c>
      <c r="F63" s="39" t="s">
        <v>28</v>
      </c>
      <c r="G63" s="39" t="s">
        <v>10</v>
      </c>
      <c r="H63" s="39" t="s">
        <v>28</v>
      </c>
      <c r="I63" s="39" t="s">
        <v>28</v>
      </c>
      <c r="J63" s="39" t="s">
        <v>28</v>
      </c>
      <c r="K63" s="39" t="s">
        <v>28</v>
      </c>
      <c r="L63" s="39" t="s">
        <v>28</v>
      </c>
      <c r="M63" s="39" t="s">
        <v>28</v>
      </c>
      <c r="N63" s="39" t="s">
        <v>28</v>
      </c>
      <c r="O63" s="39" t="s">
        <v>28</v>
      </c>
      <c r="P63" s="39" t="s">
        <v>28</v>
      </c>
      <c r="Q63" s="39" t="s">
        <v>28</v>
      </c>
      <c r="R63" s="39" t="s">
        <v>28</v>
      </c>
      <c r="S63" s="39" t="s">
        <v>28</v>
      </c>
      <c r="T63" s="8"/>
      <c r="U63" s="12">
        <f>COUNTIF(E63:S63,"Yes")*1+COUNTIF(E63:S63,"Partial")*0.5</f>
      </c>
      <c r="V63" s="41">
        <f>1.5*(1-EXP(-1.2*(IF(E63="Yes",E$80,IF(E63="Partial",E$80*0.5,0)) + IF(F63="Yes",F$80,IF(F63="Partial",F$80*0.5,0)) + IF(G63="Yes",G$80,IF(G63="Partial",G$80*0.5,0))))) +
1.5*(1-EXP(-1.2*(IF(N63="Yes",N$80,IF(N63="Partial",N$80*0.5,0)) + IF(O63="Yes",O$80,IF(O63="Partial",O$80*0.5,0)) + IF(P63="Yes",P$80,IF(P63="Partial",P$80*0.5,0))))) +
1.5*(1-EXP(-1.2*(IF(K63="Yes",K$80,IF(K63="Partial",K$80*0.5,0)) + IF(L63="Yes",L$80,IF(L63="Partial",L$80*0.5,0)) + IF(M63="Yes",M$80,IF(M63="Partial",M$80*0.5,0))))) +
1.5*(1-EXP(-1.2*(IF(Q63="Yes",Q$80,IF(Q63="Partial",Q$80*0.5,0)) + IF(R63="Yes",R$80,IF(R63="Partial",R$80*0.5,0)) + IF(S63="Yes",S$80,IF(S63="Partial",S$80*0.5,0))))) +
IF(H63="Yes",H$80,IF(H63="Partial",H$80*0.5,0)) +
IF(I63="Yes",I$80,IF(I63="Partial",I$80*0.5,0)) +
IF(J63="Yes",J$80,IF(J63="Partial",J$80*0.5,0))</f>
      </c>
      <c r="W63" s="8"/>
      <c r="X63" s="30">
        <f>IF(COUNTIF(E63:S63,"Yes")&gt;0,"Yes",IF(COUNTIF(E63:S63,"Partial")&gt;0,"Partial","No"))</f>
      </c>
      <c r="Y63" s="30">
        <f>IF($U63&gt;=2,"Yes","No")</f>
      </c>
      <c r="Z63" s="30">
        <f>IF($U63&gt;=3,"Yes","No")</f>
      </c>
      <c r="AA63" s="30">
        <f>IF($U63&gt;=4,"Yes","No")</f>
      </c>
      <c r="AB63" s="30">
        <f>IF($V63&gt;=0.6,"Yes","No")</f>
      </c>
      <c r="AC63" s="5"/>
    </row>
    <row x14ac:dyDescent="0.25" r="64" customHeight="1" ht="18">
      <c r="A64" s="38"/>
      <c r="B64" s="37" t="s">
        <v>1448</v>
      </c>
      <c r="C64" s="38" t="s">
        <v>484</v>
      </c>
      <c r="D64" s="39" t="s">
        <v>28</v>
      </c>
      <c r="E64" s="39" t="s">
        <v>28</v>
      </c>
      <c r="F64" s="39" t="s">
        <v>28</v>
      </c>
      <c r="G64" s="39" t="s">
        <v>28</v>
      </c>
      <c r="H64" s="39" t="s">
        <v>10</v>
      </c>
      <c r="I64" s="39" t="s">
        <v>28</v>
      </c>
      <c r="J64" s="39" t="s">
        <v>10</v>
      </c>
      <c r="K64" s="39" t="s">
        <v>28</v>
      </c>
      <c r="L64" s="39" t="s">
        <v>28</v>
      </c>
      <c r="M64" s="39" t="s">
        <v>10</v>
      </c>
      <c r="N64" s="39" t="s">
        <v>28</v>
      </c>
      <c r="O64" s="39" t="s">
        <v>28</v>
      </c>
      <c r="P64" s="39" t="s">
        <v>10</v>
      </c>
      <c r="Q64" s="39" t="s">
        <v>10</v>
      </c>
      <c r="R64" s="39" t="s">
        <v>28</v>
      </c>
      <c r="S64" s="39" t="s">
        <v>28</v>
      </c>
      <c r="T64" s="8"/>
      <c r="U64" s="12">
        <f>COUNTIF(E64:S64,"Yes")*1+COUNTIF(E64:S64,"Partial")*0.5</f>
      </c>
      <c r="V64" s="41">
        <f>1.5*(1-EXP(-1.2*(IF(E64="Yes",E$80,IF(E64="Partial",E$80*0.5,0)) + IF(F64="Yes",F$80,IF(F64="Partial",F$80*0.5,0)) + IF(G64="Yes",G$80,IF(G64="Partial",G$80*0.5,0))))) +
1.5*(1-EXP(-1.2*(IF(N64="Yes",N$80,IF(N64="Partial",N$80*0.5,0)) + IF(O64="Yes",O$80,IF(O64="Partial",O$80*0.5,0)) + IF(P64="Yes",P$80,IF(P64="Partial",P$80*0.5,0))))) +
1.5*(1-EXP(-1.2*(IF(K64="Yes",K$80,IF(K64="Partial",K$80*0.5,0)) + IF(L64="Yes",L$80,IF(L64="Partial",L$80*0.5,0)) + IF(M64="Yes",M$80,IF(M64="Partial",M$80*0.5,0))))) +
1.5*(1-EXP(-1.2*(IF(Q64="Yes",Q$80,IF(Q64="Partial",Q$80*0.5,0)) + IF(R64="Yes",R$80,IF(R64="Partial",R$80*0.5,0)) + IF(S64="Yes",S$80,IF(S64="Partial",S$80*0.5,0))))) +
IF(H64="Yes",H$80,IF(H64="Partial",H$80*0.5,0)) +
IF(I64="Yes",I$80,IF(I64="Partial",I$80*0.5,0)) +
IF(J64="Yes",J$80,IF(J64="Partial",J$80*0.5,0))</f>
      </c>
      <c r="W64" s="8"/>
      <c r="X64" s="30">
        <f>IF(COUNTIF(E64:S64,"Yes")&gt;0,"Yes",IF(COUNTIF(E64:S64,"Partial")&gt;0,"Partial","No"))</f>
      </c>
      <c r="Y64" s="30">
        <f>IF($U64&gt;=2,"Yes","No")</f>
      </c>
      <c r="Z64" s="30">
        <f>IF($U64&gt;=3,"Yes","No")</f>
      </c>
      <c r="AA64" s="30">
        <f>IF($U64&gt;=4,"Yes","No")</f>
      </c>
      <c r="AB64" s="30">
        <f>IF($V64&gt;=0.6,"Yes","No")</f>
      </c>
      <c r="AC64" s="5"/>
    </row>
    <row x14ac:dyDescent="0.25" r="65" customHeight="1" ht="18">
      <c r="A65" s="38"/>
      <c r="B65" s="37" t="s">
        <v>1449</v>
      </c>
      <c r="C65" s="38" t="s">
        <v>493</v>
      </c>
      <c r="D65" s="39" t="s">
        <v>28</v>
      </c>
      <c r="E65" s="39" t="s">
        <v>28</v>
      </c>
      <c r="F65" s="39" t="s">
        <v>28</v>
      </c>
      <c r="G65" s="39" t="s">
        <v>28</v>
      </c>
      <c r="H65" s="39" t="s">
        <v>10</v>
      </c>
      <c r="I65" s="39" t="s">
        <v>28</v>
      </c>
      <c r="J65" s="39" t="s">
        <v>28</v>
      </c>
      <c r="K65" s="39" t="s">
        <v>28</v>
      </c>
      <c r="L65" s="39" t="s">
        <v>28</v>
      </c>
      <c r="M65" s="39" t="s">
        <v>10</v>
      </c>
      <c r="N65" s="39" t="s">
        <v>28</v>
      </c>
      <c r="O65" s="39" t="s">
        <v>28</v>
      </c>
      <c r="P65" s="39" t="s">
        <v>28</v>
      </c>
      <c r="Q65" s="39" t="s">
        <v>28</v>
      </c>
      <c r="R65" s="39" t="s">
        <v>28</v>
      </c>
      <c r="S65" s="39" t="s">
        <v>28</v>
      </c>
      <c r="T65" s="8"/>
      <c r="U65" s="12">
        <f>COUNTIF(E65:S65,"Yes")*1+COUNTIF(E65:S65,"Partial")*0.5</f>
      </c>
      <c r="V65" s="41">
        <f>1.5*(1-EXP(-1.2*(IF(E65="Yes",E$80,IF(E65="Partial",E$80*0.5,0)) + IF(F65="Yes",F$80,IF(F65="Partial",F$80*0.5,0)) + IF(G65="Yes",G$80,IF(G65="Partial",G$80*0.5,0))))) +
1.5*(1-EXP(-1.2*(IF(N65="Yes",N$80,IF(N65="Partial",N$80*0.5,0)) + IF(O65="Yes",O$80,IF(O65="Partial",O$80*0.5,0)) + IF(P65="Yes",P$80,IF(P65="Partial",P$80*0.5,0))))) +
1.5*(1-EXP(-1.2*(IF(K65="Yes",K$80,IF(K65="Partial",K$80*0.5,0)) + IF(L65="Yes",L$80,IF(L65="Partial",L$80*0.5,0)) + IF(M65="Yes",M$80,IF(M65="Partial",M$80*0.5,0))))) +
1.5*(1-EXP(-1.2*(IF(Q65="Yes",Q$80,IF(Q65="Partial",Q$80*0.5,0)) + IF(R65="Yes",R$80,IF(R65="Partial",R$80*0.5,0)) + IF(S65="Yes",S$80,IF(S65="Partial",S$80*0.5,0))))) +
IF(H65="Yes",H$80,IF(H65="Partial",H$80*0.5,0)) +
IF(I65="Yes",I$80,IF(I65="Partial",I$80*0.5,0)) +
IF(J65="Yes",J$80,IF(J65="Partial",J$80*0.5,0))</f>
      </c>
      <c r="W65" s="8"/>
      <c r="X65" s="30">
        <f>IF(COUNTIF(E65:S65,"Yes")&gt;0,"Yes",IF(COUNTIF(E65:S65,"Partial")&gt;0,"Partial","No"))</f>
      </c>
      <c r="Y65" s="30">
        <f>IF($U65&gt;=2,"Yes","No")</f>
      </c>
      <c r="Z65" s="30">
        <f>IF($U65&gt;=3,"Yes","No")</f>
      </c>
      <c r="AA65" s="30">
        <f>IF($U65&gt;=4,"Yes","No")</f>
      </c>
      <c r="AB65" s="30">
        <f>IF($V65&gt;=0.6,"Yes","No")</f>
      </c>
      <c r="AC65" s="5"/>
    </row>
    <row x14ac:dyDescent="0.25" r="66" customHeight="1" ht="18">
      <c r="A66" s="38"/>
      <c r="B66" s="37" t="s">
        <v>1450</v>
      </c>
      <c r="C66" s="38" t="s">
        <v>197</v>
      </c>
      <c r="D66" s="39" t="s">
        <v>28</v>
      </c>
      <c r="E66" s="39" t="s">
        <v>28</v>
      </c>
      <c r="F66" s="39" t="s">
        <v>28</v>
      </c>
      <c r="G66" s="39" t="s">
        <v>28</v>
      </c>
      <c r="H66" s="39" t="s">
        <v>28</v>
      </c>
      <c r="I66" s="39" t="s">
        <v>28</v>
      </c>
      <c r="J66" s="39" t="s">
        <v>28</v>
      </c>
      <c r="K66" s="39" t="s">
        <v>28</v>
      </c>
      <c r="L66" s="39" t="s">
        <v>28</v>
      </c>
      <c r="M66" s="39" t="s">
        <v>28</v>
      </c>
      <c r="N66" s="39" t="s">
        <v>28</v>
      </c>
      <c r="O66" s="39" t="s">
        <v>28</v>
      </c>
      <c r="P66" s="39" t="s">
        <v>28</v>
      </c>
      <c r="Q66" s="39" t="s">
        <v>10</v>
      </c>
      <c r="R66" s="39" t="s">
        <v>28</v>
      </c>
      <c r="S66" s="39" t="s">
        <v>28</v>
      </c>
      <c r="T66" s="8"/>
      <c r="U66" s="12">
        <f>COUNTIF(E66:S66,"Yes")*1+COUNTIF(E66:S66,"Partial")*0.5</f>
      </c>
      <c r="V66" s="41">
        <f>1.5*(1-EXP(-1.2*(IF(E66="Yes",E$80,IF(E66="Partial",E$80*0.5,0)) + IF(F66="Yes",F$80,IF(F66="Partial",F$80*0.5,0)) + IF(G66="Yes",G$80,IF(G66="Partial",G$80*0.5,0))))) +
1.5*(1-EXP(-1.2*(IF(N66="Yes",N$80,IF(N66="Partial",N$80*0.5,0)) + IF(O66="Yes",O$80,IF(O66="Partial",O$80*0.5,0)) + IF(P66="Yes",P$80,IF(P66="Partial",P$80*0.5,0))))) +
1.5*(1-EXP(-1.2*(IF(K66="Yes",K$80,IF(K66="Partial",K$80*0.5,0)) + IF(L66="Yes",L$80,IF(L66="Partial",L$80*0.5,0)) + IF(M66="Yes",M$80,IF(M66="Partial",M$80*0.5,0))))) +
1.5*(1-EXP(-1.2*(IF(Q66="Yes",Q$80,IF(Q66="Partial",Q$80*0.5,0)) + IF(R66="Yes",R$80,IF(R66="Partial",R$80*0.5,0)) + IF(S66="Yes",S$80,IF(S66="Partial",S$80*0.5,0))))) +
IF(H66="Yes",H$80,IF(H66="Partial",H$80*0.5,0)) +
IF(I66="Yes",I$80,IF(I66="Partial",I$80*0.5,0)) +
IF(J66="Yes",J$80,IF(J66="Partial",J$80*0.5,0))</f>
      </c>
      <c r="W66" s="8"/>
      <c r="X66" s="30">
        <f>IF(COUNTIF(E66:S66,"Yes")&gt;0,"Yes",IF(COUNTIF(E66:S66,"Partial")&gt;0,"Partial","No"))</f>
      </c>
      <c r="Y66" s="30">
        <f>IF($U66&gt;=2,"Yes","No")</f>
      </c>
      <c r="Z66" s="30">
        <f>IF($U66&gt;=3,"Yes","No")</f>
      </c>
      <c r="AA66" s="30">
        <f>IF($U66&gt;=4,"Yes","No")</f>
      </c>
      <c r="AB66" s="30">
        <f>IF($V66&gt;=0.6,"Yes","No")</f>
      </c>
      <c r="AC66" s="5"/>
    </row>
    <row x14ac:dyDescent="0.25" r="67" customHeight="1" ht="18">
      <c r="A67" s="36" t="s">
        <v>80</v>
      </c>
      <c r="B67" s="37" t="s">
        <v>1451</v>
      </c>
      <c r="C67" s="38" t="s">
        <v>1368</v>
      </c>
      <c r="D67" s="39" t="s">
        <v>10</v>
      </c>
      <c r="E67" s="39" t="s">
        <v>28</v>
      </c>
      <c r="F67" s="39" t="s">
        <v>10</v>
      </c>
      <c r="G67" s="39" t="s">
        <v>83</v>
      </c>
      <c r="H67" s="39" t="s">
        <v>28</v>
      </c>
      <c r="I67" s="39" t="s">
        <v>28</v>
      </c>
      <c r="J67" s="39" t="s">
        <v>28</v>
      </c>
      <c r="K67" s="39" t="s">
        <v>28</v>
      </c>
      <c r="L67" s="39" t="s">
        <v>28</v>
      </c>
      <c r="M67" s="39" t="s">
        <v>28</v>
      </c>
      <c r="N67" s="39" t="s">
        <v>10</v>
      </c>
      <c r="O67" s="39" t="s">
        <v>10</v>
      </c>
      <c r="P67" s="39" t="s">
        <v>10</v>
      </c>
      <c r="Q67" s="39" t="s">
        <v>28</v>
      </c>
      <c r="R67" s="39" t="s">
        <v>28</v>
      </c>
      <c r="S67" s="39" t="s">
        <v>10</v>
      </c>
      <c r="T67" s="8"/>
      <c r="U67" s="40">
        <f>COUNTIF(E67:S67,"Yes")*1+COUNTIF(E67:S67,"Partial")*0.5</f>
      </c>
      <c r="V67" s="41">
        <v>1.948283917074873</v>
      </c>
      <c r="W67" s="8"/>
      <c r="X67" s="30">
        <f>IF(COUNTIF(E67:S67,"Yes")&gt;0,"Yes",IF(COUNTIF(E67:S67,"Partial")&gt;0,"Partial","No"))</f>
      </c>
      <c r="Y67" s="30">
        <f>IF($U67&gt;=2,"Yes","No")</f>
      </c>
      <c r="Z67" s="30">
        <f>IF($U67&gt;=3,"Yes","No")</f>
      </c>
      <c r="AA67" s="30">
        <f>IF($U67&gt;=4,"Yes","No")</f>
      </c>
      <c r="AB67" s="30">
        <f>IF($V67&gt;=0.6,"Yes","No")</f>
      </c>
      <c r="AC67" s="5"/>
    </row>
    <row x14ac:dyDescent="0.25" r="68" customHeight="1" ht="18">
      <c r="A68" s="38"/>
      <c r="B68" s="37" t="s">
        <v>1452</v>
      </c>
      <c r="C68" s="38" t="s">
        <v>1370</v>
      </c>
      <c r="D68" s="39" t="s">
        <v>10</v>
      </c>
      <c r="E68" s="39" t="s">
        <v>10</v>
      </c>
      <c r="F68" s="39" t="s">
        <v>10</v>
      </c>
      <c r="G68" s="39" t="s">
        <v>28</v>
      </c>
      <c r="H68" s="39" t="s">
        <v>10</v>
      </c>
      <c r="I68" s="39" t="s">
        <v>83</v>
      </c>
      <c r="J68" s="39" t="s">
        <v>83</v>
      </c>
      <c r="K68" s="39" t="s">
        <v>28</v>
      </c>
      <c r="L68" s="39" t="s">
        <v>28</v>
      </c>
      <c r="M68" s="39" t="s">
        <v>10</v>
      </c>
      <c r="N68" s="39" t="s">
        <v>10</v>
      </c>
      <c r="O68" s="39" t="s">
        <v>28</v>
      </c>
      <c r="P68" s="39" t="s">
        <v>10</v>
      </c>
      <c r="Q68" s="39" t="s">
        <v>83</v>
      </c>
      <c r="R68" s="39" t="s">
        <v>28</v>
      </c>
      <c r="S68" s="39" t="s">
        <v>28</v>
      </c>
      <c r="T68" s="8"/>
      <c r="U68" s="40">
        <f>COUNTIF(E68:S68,"Yes")*1+COUNTIF(E68:S68,"Partial")*0.5</f>
      </c>
      <c r="V68" s="41">
        <f>1.5*(1-EXP(-1.2*(IF(E68="Yes",E$80,IF(E68="Partial",E$80*0.5,0)) + IF(F68="Yes",F$80,IF(F68="Partial",F$80*0.5,0)) + IF(G68="Yes",G$80,IF(G68="Partial",G$80*0.5,0))))) +
1.5*(1-EXP(-1.2*(IF(N68="Yes",N$80,IF(N68="Partial",N$80*0.5,0)) + IF(O68="Yes",O$80,IF(O68="Partial",O$80*0.5,0)) + IF(P68="Yes",P$80,IF(P68="Partial",P$80*0.5,0))))) +
1.5*(1-EXP(-1.2*(IF(K68="Yes",K$80,IF(K68="Partial",K$80*0.5,0)) + IF(L68="Yes",L$80,IF(L68="Partial",L$80*0.5,0)) + IF(M68="Yes",M$80,IF(M68="Partial",M$80*0.5,0))))) +
1.5*(1-EXP(-1.2*(IF(Q68="Yes",Q$80,IF(Q68="Partial",Q$80*0.5,0)) + IF(R68="Yes",R$80,IF(R68="Partial",R$80*0.5,0)) + IF(S68="Yes",S$80,IF(S68="Partial",S$80*0.5,0))))) +
IF(H68="Yes",H$80,IF(H68="Partial",H$80*0.5,0)) +
IF(I68="Yes",I$80,IF(I68="Partial",I$80*0.5,0)) +
IF(J68="Yes",J$80,IF(J68="Partial",J$80*0.5,0))</f>
      </c>
      <c r="W68" s="8"/>
      <c r="X68" s="30">
        <f>IF(COUNTIF(E68:S68,"Yes")&gt;0,"Yes",IF(COUNTIF(E68:S68,"Partial")&gt;0,"Partial","No"))</f>
      </c>
      <c r="Y68" s="30">
        <f>IF($U68&gt;=2,"Yes","No")</f>
      </c>
      <c r="Z68" s="30">
        <f>IF($U68&gt;=3,"Yes","No")</f>
      </c>
      <c r="AA68" s="30">
        <f>IF($U68&gt;=4,"Yes","No")</f>
      </c>
      <c r="AB68" s="30">
        <f>IF($V68&gt;=0.6,"Yes","No")</f>
      </c>
      <c r="AC68" s="5"/>
    </row>
    <row x14ac:dyDescent="0.25" r="69" customHeight="1" ht="18">
      <c r="A69" s="38"/>
      <c r="B69" s="37" t="s">
        <v>1453</v>
      </c>
      <c r="C69" s="38" t="s">
        <v>1374</v>
      </c>
      <c r="D69" s="39" t="s">
        <v>10</v>
      </c>
      <c r="E69" s="39" t="s">
        <v>10</v>
      </c>
      <c r="F69" s="39" t="s">
        <v>28</v>
      </c>
      <c r="G69" s="39" t="s">
        <v>10</v>
      </c>
      <c r="H69" s="39" t="s">
        <v>10</v>
      </c>
      <c r="I69" s="39" t="s">
        <v>28</v>
      </c>
      <c r="J69" s="39" t="s">
        <v>10</v>
      </c>
      <c r="K69" s="39" t="s">
        <v>10</v>
      </c>
      <c r="L69" s="39" t="s">
        <v>10</v>
      </c>
      <c r="M69" s="39" t="s">
        <v>10</v>
      </c>
      <c r="N69" s="39" t="s">
        <v>83</v>
      </c>
      <c r="O69" s="39" t="s">
        <v>28</v>
      </c>
      <c r="P69" s="39" t="s">
        <v>28</v>
      </c>
      <c r="Q69" s="39" t="s">
        <v>10</v>
      </c>
      <c r="R69" s="39" t="s">
        <v>10</v>
      </c>
      <c r="S69" s="39" t="s">
        <v>10</v>
      </c>
      <c r="T69" s="8"/>
      <c r="U69" s="40">
        <f>COUNTIF(E69:S69,"Yes")*1+COUNTIF(E69:S69,"Partial")*0.5</f>
      </c>
      <c r="V69" s="41">
        <f>1.5*(1-EXP(-1.2*(IF(E69="Yes",E$80,IF(E69="Partial",E$80*0.5,0)) + IF(F69="Yes",F$80,IF(F69="Partial",F$80*0.5,0)) + IF(G69="Yes",G$80,IF(G69="Partial",G$80*0.5,0))))) +
1.5*(1-EXP(-1.2*(IF(N69="Yes",N$80,IF(N69="Partial",N$80*0.5,0)) + IF(O69="Yes",O$80,IF(O69="Partial",O$80*0.5,0)) + IF(P69="Yes",P$80,IF(P69="Partial",P$80*0.5,0))))) +
1.5*(1-EXP(-1.2*(IF(K69="Yes",K$80,IF(K69="Partial",K$80*0.5,0)) + IF(L69="Yes",L$80,IF(L69="Partial",L$80*0.5,0)) + IF(M69="Yes",M$80,IF(M69="Partial",M$80*0.5,0))))) +
1.5*(1-EXP(-1.2*(IF(Q69="Yes",Q$80,IF(Q69="Partial",Q$80*0.5,0)) + IF(R69="Yes",R$80,IF(R69="Partial",R$80*0.5,0)) + IF(S69="Yes",S$80,IF(S69="Partial",S$80*0.5,0))))) +
IF(H69="Yes",H$80,IF(H69="Partial",H$80*0.5,0)) +
IF(I69="Yes",I$80,IF(I69="Partial",I$80*0.5,0)) +
IF(J69="Yes",J$80,IF(J69="Partial",J$80*0.5,0))</f>
      </c>
      <c r="W69" s="8"/>
      <c r="X69" s="30">
        <f>IF(COUNTIF(E69:S69,"Yes")&gt;0,"Yes",IF(COUNTIF(E69:S69,"Partial")&gt;0,"Partial","No"))</f>
      </c>
      <c r="Y69" s="30">
        <f>IF($U69&gt;=2,"Yes","No")</f>
      </c>
      <c r="Z69" s="30">
        <f>IF($U69&gt;=3,"Yes","No")</f>
      </c>
      <c r="AA69" s="30">
        <f>IF($U69&gt;=4,"Yes","No")</f>
      </c>
      <c r="AB69" s="30">
        <f>IF($V69&gt;=0.6,"Yes","No")</f>
      </c>
      <c r="AC69" s="5"/>
    </row>
    <row x14ac:dyDescent="0.25" r="70" customHeight="1" ht="18">
      <c r="A70" s="38"/>
      <c r="B70" s="37" t="s">
        <v>1454</v>
      </c>
      <c r="C70" s="38" t="s">
        <v>1244</v>
      </c>
      <c r="D70" s="39" t="s">
        <v>28</v>
      </c>
      <c r="E70" s="39" t="s">
        <v>10</v>
      </c>
      <c r="F70" s="39" t="s">
        <v>28</v>
      </c>
      <c r="G70" s="39" t="s">
        <v>28</v>
      </c>
      <c r="H70" s="39" t="s">
        <v>28</v>
      </c>
      <c r="I70" s="39" t="s">
        <v>28</v>
      </c>
      <c r="J70" s="39" t="s">
        <v>28</v>
      </c>
      <c r="K70" s="39" t="s">
        <v>28</v>
      </c>
      <c r="L70" s="39" t="s">
        <v>28</v>
      </c>
      <c r="M70" s="39" t="s">
        <v>28</v>
      </c>
      <c r="N70" s="39" t="s">
        <v>28</v>
      </c>
      <c r="O70" s="39" t="s">
        <v>28</v>
      </c>
      <c r="P70" s="39" t="s">
        <v>28</v>
      </c>
      <c r="Q70" s="39" t="s">
        <v>28</v>
      </c>
      <c r="R70" s="39" t="s">
        <v>28</v>
      </c>
      <c r="S70" s="39" t="s">
        <v>28</v>
      </c>
      <c r="T70" s="8"/>
      <c r="U70" s="12">
        <f>COUNTIF(E70:S70,"Yes")*1+COUNTIF(E70:S70,"Partial")*0.5</f>
      </c>
      <c r="V70" s="41">
        <f>1.5*(1-EXP(-1.2*(IF(E70="Yes",E$80,IF(E70="Partial",E$80*0.5,0)) + IF(F70="Yes",F$80,IF(F70="Partial",F$80*0.5,0)) + IF(G70="Yes",G$80,IF(G70="Partial",G$80*0.5,0))))) +
1.5*(1-EXP(-1.2*(IF(N70="Yes",N$80,IF(N70="Partial",N$80*0.5,0)) + IF(O70="Yes",O$80,IF(O70="Partial",O$80*0.5,0)) + IF(P70="Yes",P$80,IF(P70="Partial",P$80*0.5,0))))) +
1.5*(1-EXP(-1.2*(IF(K70="Yes",K$80,IF(K70="Partial",K$80*0.5,0)) + IF(L70="Yes",L$80,IF(L70="Partial",L$80*0.5,0)) + IF(M70="Yes",M$80,IF(M70="Partial",M$80*0.5,0))))) +
1.5*(1-EXP(-1.2*(IF(Q70="Yes",Q$80,IF(Q70="Partial",Q$80*0.5,0)) + IF(R70="Yes",R$80,IF(R70="Partial",R$80*0.5,0)) + IF(S70="Yes",S$80,IF(S70="Partial",S$80*0.5,0))))) +
IF(H70="Yes",H$80,IF(H70="Partial",H$80*0.5,0)) +
IF(I70="Yes",I$80,IF(I70="Partial",I$80*0.5,0)) +
IF(J70="Yes",J$80,IF(J70="Partial",J$80*0.5,0))</f>
      </c>
      <c r="W70" s="8"/>
      <c r="X70" s="30">
        <f>IF(COUNTIF(E70:S70,"Yes")&gt;0,"Yes",IF(COUNTIF(E70:S70,"Partial")&gt;0,"Partial","No"))</f>
      </c>
      <c r="Y70" s="30">
        <f>IF($U70&gt;=2,"Yes","No")</f>
      </c>
      <c r="Z70" s="30">
        <f>IF($U70&gt;=3,"Yes","No")</f>
      </c>
      <c r="AA70" s="30">
        <f>IF($U70&gt;=4,"Yes","No")</f>
      </c>
      <c r="AB70" s="30">
        <f>IF($V70&gt;=0.6,"Yes","No")</f>
      </c>
      <c r="AC70" s="5"/>
    </row>
    <row x14ac:dyDescent="0.25" r="71" customHeight="1" ht="18">
      <c r="A71" s="38"/>
      <c r="B71" s="37" t="s">
        <v>1455</v>
      </c>
      <c r="C71" s="38" t="s">
        <v>1456</v>
      </c>
      <c r="D71" s="39" t="s">
        <v>28</v>
      </c>
      <c r="E71" s="39" t="s">
        <v>28</v>
      </c>
      <c r="F71" s="39" t="s">
        <v>28</v>
      </c>
      <c r="G71" s="39" t="s">
        <v>10</v>
      </c>
      <c r="H71" s="39" t="s">
        <v>10</v>
      </c>
      <c r="I71" s="39" t="s">
        <v>28</v>
      </c>
      <c r="J71" s="39" t="s">
        <v>28</v>
      </c>
      <c r="K71" s="39" t="s">
        <v>28</v>
      </c>
      <c r="L71" s="39" t="s">
        <v>10</v>
      </c>
      <c r="M71" s="39" t="s">
        <v>28</v>
      </c>
      <c r="N71" s="39" t="s">
        <v>28</v>
      </c>
      <c r="O71" s="39" t="s">
        <v>28</v>
      </c>
      <c r="P71" s="39" t="s">
        <v>28</v>
      </c>
      <c r="Q71" s="39" t="s">
        <v>10</v>
      </c>
      <c r="R71" s="39" t="s">
        <v>28</v>
      </c>
      <c r="S71" s="39" t="s">
        <v>28</v>
      </c>
      <c r="T71" s="8"/>
      <c r="U71" s="12">
        <f>COUNTIF(E71:S71,"Yes")*1+COUNTIF(E71:S71,"Partial")*0.5</f>
      </c>
      <c r="V71" s="41">
        <f>1.5*(1-EXP(-1.2*(IF(E71="Yes",E$80,IF(E71="Partial",E$80*0.5,0)) + IF(F71="Yes",F$80,IF(F71="Partial",F$80*0.5,0)) + IF(G71="Yes",G$80,IF(G71="Partial",G$80*0.5,0))))) +
1.5*(1-EXP(-1.2*(IF(N71="Yes",N$80,IF(N71="Partial",N$80*0.5,0)) + IF(O71="Yes",O$80,IF(O71="Partial",O$80*0.5,0)) + IF(P71="Yes",P$80,IF(P71="Partial",P$80*0.5,0))))) +
1.5*(1-EXP(-1.2*(IF(K71="Yes",K$80,IF(K71="Partial",K$80*0.5,0)) + IF(L71="Yes",L$80,IF(L71="Partial",L$80*0.5,0)) + IF(M71="Yes",M$80,IF(M71="Partial",M$80*0.5,0))))) +
1.5*(1-EXP(-1.2*(IF(Q71="Yes",Q$80,IF(Q71="Partial",Q$80*0.5,0)) + IF(R71="Yes",R$80,IF(R71="Partial",R$80*0.5,0)) + IF(S71="Yes",S$80,IF(S71="Partial",S$80*0.5,0))))) +
IF(H71="Yes",H$80,IF(H71="Partial",H$80*0.5,0)) +
IF(I71="Yes",I$80,IF(I71="Partial",I$80*0.5,0)) +
IF(J71="Yes",J$80,IF(J71="Partial",J$80*0.5,0))</f>
      </c>
      <c r="W71" s="8"/>
      <c r="X71" s="30">
        <f>IF(COUNTIF(E71:S71,"Yes")&gt;0,"Yes",IF(COUNTIF(E71:S71,"Partial")&gt;0,"Partial","No"))</f>
      </c>
      <c r="Y71" s="30">
        <f>IF($U71&gt;=2,"Yes","No")</f>
      </c>
      <c r="Z71" s="30">
        <f>IF($U71&gt;=3,"Yes","No")</f>
      </c>
      <c r="AA71" s="30">
        <f>IF($U71&gt;=4,"Yes","No")</f>
      </c>
      <c r="AB71" s="30">
        <f>IF($V71&gt;=0.6,"Yes","No")</f>
      </c>
      <c r="AC71" s="5"/>
    </row>
    <row x14ac:dyDescent="0.25" r="72" customHeight="1" ht="18">
      <c r="A72" s="38"/>
      <c r="B72" s="37" t="s">
        <v>1457</v>
      </c>
      <c r="C72" s="38" t="s">
        <v>1458</v>
      </c>
      <c r="D72" s="39" t="s">
        <v>28</v>
      </c>
      <c r="E72" s="39" t="s">
        <v>28</v>
      </c>
      <c r="F72" s="39" t="s">
        <v>28</v>
      </c>
      <c r="G72" s="39" t="s">
        <v>10</v>
      </c>
      <c r="H72" s="39" t="s">
        <v>28</v>
      </c>
      <c r="I72" s="39" t="s">
        <v>28</v>
      </c>
      <c r="J72" s="39" t="s">
        <v>28</v>
      </c>
      <c r="K72" s="39" t="s">
        <v>28</v>
      </c>
      <c r="L72" s="39" t="s">
        <v>28</v>
      </c>
      <c r="M72" s="39" t="s">
        <v>28</v>
      </c>
      <c r="N72" s="39" t="s">
        <v>10</v>
      </c>
      <c r="O72" s="39" t="s">
        <v>28</v>
      </c>
      <c r="P72" s="39" t="s">
        <v>28</v>
      </c>
      <c r="Q72" s="39" t="s">
        <v>28</v>
      </c>
      <c r="R72" s="39" t="s">
        <v>28</v>
      </c>
      <c r="S72" s="39" t="s">
        <v>28</v>
      </c>
      <c r="T72" s="8"/>
      <c r="U72" s="12">
        <f>COUNTIF(E72:S72,"Yes")*1+COUNTIF(E72:S72,"Partial")*0.5</f>
      </c>
      <c r="V72" s="41">
        <f>1.5*(1-EXP(-1.2*(IF(E72="Yes",E$80,IF(E72="Partial",E$80*0.5,0)) + IF(F72="Yes",F$80,IF(F72="Partial",F$80*0.5,0)) + IF(G72="Yes",G$80,IF(G72="Partial",G$80*0.5,0))))) +
1.5*(1-EXP(-1.2*(IF(N72="Yes",N$80,IF(N72="Partial",N$80*0.5,0)) + IF(O72="Yes",O$80,IF(O72="Partial",O$80*0.5,0)) + IF(P72="Yes",P$80,IF(P72="Partial",P$80*0.5,0))))) +
1.5*(1-EXP(-1.2*(IF(K72="Yes",K$80,IF(K72="Partial",K$80*0.5,0)) + IF(L72="Yes",L$80,IF(L72="Partial",L$80*0.5,0)) + IF(M72="Yes",M$80,IF(M72="Partial",M$80*0.5,0))))) +
1.5*(1-EXP(-1.2*(IF(Q72="Yes",Q$80,IF(Q72="Partial",Q$80*0.5,0)) + IF(R72="Yes",R$80,IF(R72="Partial",R$80*0.5,0)) + IF(S72="Yes",S$80,IF(S72="Partial",S$80*0.5,0))))) +
IF(H72="Yes",H$80,IF(H72="Partial",H$80*0.5,0)) +
IF(I72="Yes",I$80,IF(I72="Partial",I$80*0.5,0)) +
IF(J72="Yes",J$80,IF(J72="Partial",J$80*0.5,0))</f>
      </c>
      <c r="W72" s="8"/>
      <c r="X72" s="30">
        <f>IF(COUNTIF(E72:S72,"Yes")&gt;0,"Yes",IF(COUNTIF(E72:S72,"Partial")&gt;0,"Partial","No"))</f>
      </c>
      <c r="Y72" s="30">
        <f>IF($U72&gt;=2,"Yes","No")</f>
      </c>
      <c r="Z72" s="30">
        <f>IF($U72&gt;=3,"Yes","No")</f>
      </c>
      <c r="AA72" s="30">
        <f>IF($U72&gt;=4,"Yes","No")</f>
      </c>
      <c r="AB72" s="30">
        <f>IF($V72&gt;=0.6,"Yes","No")</f>
      </c>
      <c r="AC72" s="5"/>
    </row>
    <row x14ac:dyDescent="0.25" r="73" customHeight="1" ht="18">
      <c r="A73" s="38"/>
      <c r="B73" s="37" t="s">
        <v>1459</v>
      </c>
      <c r="C73" s="38" t="s">
        <v>1098</v>
      </c>
      <c r="D73" s="39" t="s">
        <v>28</v>
      </c>
      <c r="E73" s="39" t="s">
        <v>28</v>
      </c>
      <c r="F73" s="39" t="s">
        <v>28</v>
      </c>
      <c r="G73" s="39" t="s">
        <v>10</v>
      </c>
      <c r="H73" s="39" t="s">
        <v>28</v>
      </c>
      <c r="I73" s="39" t="s">
        <v>28</v>
      </c>
      <c r="J73" s="39" t="s">
        <v>28</v>
      </c>
      <c r="K73" s="39" t="s">
        <v>28</v>
      </c>
      <c r="L73" s="39" t="s">
        <v>28</v>
      </c>
      <c r="M73" s="39" t="s">
        <v>28</v>
      </c>
      <c r="N73" s="39" t="s">
        <v>28</v>
      </c>
      <c r="O73" s="39" t="s">
        <v>28</v>
      </c>
      <c r="P73" s="39" t="s">
        <v>28</v>
      </c>
      <c r="Q73" s="39" t="s">
        <v>28</v>
      </c>
      <c r="R73" s="39" t="s">
        <v>28</v>
      </c>
      <c r="S73" s="39" t="s">
        <v>28</v>
      </c>
      <c r="T73" s="8"/>
      <c r="U73" s="12">
        <f>COUNTIF(E73:S73,"Yes")*1+COUNTIF(E73:S73,"Partial")*0.5</f>
      </c>
      <c r="V73" s="41">
        <f>1.5*(1-EXP(-1.2*(IF(E73="Yes",E$80,IF(E73="Partial",E$80*0.5,0)) + IF(F73="Yes",F$80,IF(F73="Partial",F$80*0.5,0)) + IF(G73="Yes",G$80,IF(G73="Partial",G$80*0.5,0))))) +
1.5*(1-EXP(-1.2*(IF(N73="Yes",N$80,IF(N73="Partial",N$80*0.5,0)) + IF(O73="Yes",O$80,IF(O73="Partial",O$80*0.5,0)) + IF(P73="Yes",P$80,IF(P73="Partial",P$80*0.5,0))))) +
1.5*(1-EXP(-1.2*(IF(K73="Yes",K$80,IF(K73="Partial",K$80*0.5,0)) + IF(L73="Yes",L$80,IF(L73="Partial",L$80*0.5,0)) + IF(M73="Yes",M$80,IF(M73="Partial",M$80*0.5,0))))) +
1.5*(1-EXP(-1.2*(IF(Q73="Yes",Q$80,IF(Q73="Partial",Q$80*0.5,0)) + IF(R73="Yes",R$80,IF(R73="Partial",R$80*0.5,0)) + IF(S73="Yes",S$80,IF(S73="Partial",S$80*0.5,0))))) +
IF(H73="Yes",H$80,IF(H73="Partial",H$80*0.5,0)) +
IF(I73="Yes",I$80,IF(I73="Partial",I$80*0.5,0)) +
IF(J73="Yes",J$80,IF(J73="Partial",J$80*0.5,0))</f>
      </c>
      <c r="W73" s="8"/>
      <c r="X73" s="30">
        <f>IF(COUNTIF(E73:S73,"Yes")&gt;0,"Yes",IF(COUNTIF(E73:S73,"Partial")&gt;0,"Partial","No"))</f>
      </c>
      <c r="Y73" s="30">
        <f>IF($U73&gt;=2,"Yes","No")</f>
      </c>
      <c r="Z73" s="30">
        <f>IF($U73&gt;=3,"Yes","No")</f>
      </c>
      <c r="AA73" s="30">
        <f>IF($U73&gt;=4,"Yes","No")</f>
      </c>
      <c r="AB73" s="30">
        <f>IF($V73&gt;=0.6,"Yes","No")</f>
      </c>
      <c r="AC73" s="5"/>
    </row>
    <row x14ac:dyDescent="0.25" r="74" customHeight="1" ht="18">
      <c r="A74" s="38"/>
      <c r="B74" s="37" t="s">
        <v>1460</v>
      </c>
      <c r="C74" s="38" t="s">
        <v>502</v>
      </c>
      <c r="D74" s="39" t="s">
        <v>28</v>
      </c>
      <c r="E74" s="39" t="s">
        <v>28</v>
      </c>
      <c r="F74" s="39" t="s">
        <v>28</v>
      </c>
      <c r="G74" s="39" t="s">
        <v>28</v>
      </c>
      <c r="H74" s="39" t="s">
        <v>28</v>
      </c>
      <c r="I74" s="39" t="s">
        <v>28</v>
      </c>
      <c r="J74" s="39" t="s">
        <v>10</v>
      </c>
      <c r="K74" s="39" t="s">
        <v>28</v>
      </c>
      <c r="L74" s="39" t="s">
        <v>28</v>
      </c>
      <c r="M74" s="39" t="s">
        <v>10</v>
      </c>
      <c r="N74" s="39" t="s">
        <v>28</v>
      </c>
      <c r="O74" s="39" t="s">
        <v>28</v>
      </c>
      <c r="P74" s="39" t="s">
        <v>28</v>
      </c>
      <c r="Q74" s="39" t="s">
        <v>28</v>
      </c>
      <c r="R74" s="39" t="s">
        <v>28</v>
      </c>
      <c r="S74" s="39" t="s">
        <v>28</v>
      </c>
      <c r="T74" s="8"/>
      <c r="U74" s="12">
        <f>COUNTIF(E74:S74,"Yes")*1+COUNTIF(E74:S74,"Partial")*0.5</f>
      </c>
      <c r="V74" s="41">
        <f>1.5*(1-EXP(-1.2*(IF(E74="Yes",E$80,IF(E74="Partial",E$80*0.5,0)) + IF(F74="Yes",F$80,IF(F74="Partial",F$80*0.5,0)) + IF(G74="Yes",G$80,IF(G74="Partial",G$80*0.5,0))))) +
1.5*(1-EXP(-1.2*(IF(N74="Yes",N$80,IF(N74="Partial",N$80*0.5,0)) + IF(O74="Yes",O$80,IF(O74="Partial",O$80*0.5,0)) + IF(P74="Yes",P$80,IF(P74="Partial",P$80*0.5,0))))) +
1.5*(1-EXP(-1.2*(IF(K74="Yes",K$80,IF(K74="Partial",K$80*0.5,0)) + IF(L74="Yes",L$80,IF(L74="Partial",L$80*0.5,0)) + IF(M74="Yes",M$80,IF(M74="Partial",M$80*0.5,0))))) +
1.5*(1-EXP(-1.2*(IF(Q74="Yes",Q$80,IF(Q74="Partial",Q$80*0.5,0)) + IF(R74="Yes",R$80,IF(R74="Partial",R$80*0.5,0)) + IF(S74="Yes",S$80,IF(S74="Partial",S$80*0.5,0))))) +
IF(H74="Yes",H$80,IF(H74="Partial",H$80*0.5,0)) +
IF(I74="Yes",I$80,IF(I74="Partial",I$80*0.5,0)) +
IF(J74="Yes",J$80,IF(J74="Partial",J$80*0.5,0))</f>
      </c>
      <c r="W74" s="8"/>
      <c r="X74" s="30">
        <f>IF(COUNTIF(E74:S74,"Yes")&gt;0,"Yes",IF(COUNTIF(E74:S74,"Partial")&gt;0,"Partial","No"))</f>
      </c>
      <c r="Y74" s="30">
        <f>IF($U74&gt;=2,"Yes","No")</f>
      </c>
      <c r="Z74" s="30">
        <f>IF($U74&gt;=3,"Yes","No")</f>
      </c>
      <c r="AA74" s="30">
        <f>IF($U74&gt;=4,"Yes","No")</f>
      </c>
      <c r="AB74" s="30">
        <f>IF($V74&gt;=0.6,"Yes","No")</f>
      </c>
      <c r="AC74" s="5"/>
    </row>
    <row x14ac:dyDescent="0.25" r="75" customHeight="1" ht="18">
      <c r="A75" s="38"/>
      <c r="B75" s="37" t="s">
        <v>1461</v>
      </c>
      <c r="C75" s="38" t="s">
        <v>1462</v>
      </c>
      <c r="D75" s="39" t="s">
        <v>28</v>
      </c>
      <c r="E75" s="39" t="s">
        <v>28</v>
      </c>
      <c r="F75" s="39" t="s">
        <v>28</v>
      </c>
      <c r="G75" s="39" t="s">
        <v>28</v>
      </c>
      <c r="H75" s="39" t="s">
        <v>28</v>
      </c>
      <c r="I75" s="39" t="s">
        <v>28</v>
      </c>
      <c r="J75" s="39" t="s">
        <v>28</v>
      </c>
      <c r="K75" s="39" t="s">
        <v>28</v>
      </c>
      <c r="L75" s="39" t="s">
        <v>28</v>
      </c>
      <c r="M75" s="39" t="s">
        <v>28</v>
      </c>
      <c r="N75" s="39" t="s">
        <v>10</v>
      </c>
      <c r="O75" s="39" t="s">
        <v>28</v>
      </c>
      <c r="P75" s="39" t="s">
        <v>28</v>
      </c>
      <c r="Q75" s="39" t="s">
        <v>28</v>
      </c>
      <c r="R75" s="39" t="s">
        <v>28</v>
      </c>
      <c r="S75" s="39" t="s">
        <v>28</v>
      </c>
      <c r="T75" s="8"/>
      <c r="U75" s="12">
        <f>COUNTIF(E75:S75,"Yes")*1+COUNTIF(E75:S75,"Partial")*0.5</f>
      </c>
      <c r="V75" s="41">
        <f>1.5*(1-EXP(-1.2*(IF(E75="Yes",E$80,IF(E75="Partial",E$80*0.5,0)) + IF(F75="Yes",F$80,IF(F75="Partial",F$80*0.5,0)) + IF(G75="Yes",G$80,IF(G75="Partial",G$80*0.5,0))))) +
1.5*(1-EXP(-1.2*(IF(N75="Yes",N$80,IF(N75="Partial",N$80*0.5,0)) + IF(O75="Yes",O$80,IF(O75="Partial",O$80*0.5,0)) + IF(P75="Yes",P$80,IF(P75="Partial",P$80*0.5,0))))) +
1.5*(1-EXP(-1.2*(IF(K75="Yes",K$80,IF(K75="Partial",K$80*0.5,0)) + IF(L75="Yes",L$80,IF(L75="Partial",L$80*0.5,0)) + IF(M75="Yes",M$80,IF(M75="Partial",M$80*0.5,0))))) +
1.5*(1-EXP(-1.2*(IF(Q75="Yes",Q$80,IF(Q75="Partial",Q$80*0.5,0)) + IF(R75="Yes",R$80,IF(R75="Partial",R$80*0.5,0)) + IF(S75="Yes",S$80,IF(S75="Partial",S$80*0.5,0))))) +
IF(H75="Yes",H$80,IF(H75="Partial",H$80*0.5,0)) +
IF(I75="Yes",I$80,IF(I75="Partial",I$80*0.5,0)) +
IF(J75="Yes",J$80,IF(J75="Partial",J$80*0.5,0))</f>
      </c>
      <c r="W75" s="8"/>
      <c r="X75" s="30">
        <f>IF(COUNTIF(E75:S75,"Yes")&gt;0,"Yes",IF(COUNTIF(E75:S75,"Partial")&gt;0,"Partial","No"))</f>
      </c>
      <c r="Y75" s="30">
        <f>IF($U75&gt;=2,"Yes","No")</f>
      </c>
      <c r="Z75" s="30">
        <f>IF($U75&gt;=3,"Yes","No")</f>
      </c>
      <c r="AA75" s="30">
        <f>IF($U75&gt;=4,"Yes","No")</f>
      </c>
      <c r="AB75" s="30">
        <f>IF($V75&gt;=0.6,"Yes","No")</f>
      </c>
      <c r="AC75" s="5"/>
    </row>
    <row x14ac:dyDescent="0.25" r="76" customHeight="1" ht="18">
      <c r="A76" s="38"/>
      <c r="B76" s="37" t="s">
        <v>1463</v>
      </c>
      <c r="C76" s="38" t="s">
        <v>444</v>
      </c>
      <c r="D76" s="39" t="s">
        <v>28</v>
      </c>
      <c r="E76" s="39" t="s">
        <v>28</v>
      </c>
      <c r="F76" s="39" t="s">
        <v>28</v>
      </c>
      <c r="G76" s="39" t="s">
        <v>28</v>
      </c>
      <c r="H76" s="39" t="s">
        <v>28</v>
      </c>
      <c r="I76" s="39" t="s">
        <v>28</v>
      </c>
      <c r="J76" s="39" t="s">
        <v>28</v>
      </c>
      <c r="K76" s="39" t="s">
        <v>28</v>
      </c>
      <c r="L76" s="39" t="s">
        <v>28</v>
      </c>
      <c r="M76" s="39" t="s">
        <v>28</v>
      </c>
      <c r="N76" s="39" t="s">
        <v>10</v>
      </c>
      <c r="O76" s="39" t="s">
        <v>28</v>
      </c>
      <c r="P76" s="39" t="s">
        <v>28</v>
      </c>
      <c r="Q76" s="39" t="s">
        <v>28</v>
      </c>
      <c r="R76" s="39" t="s">
        <v>28</v>
      </c>
      <c r="S76" s="39" t="s">
        <v>28</v>
      </c>
      <c r="T76" s="8"/>
      <c r="U76" s="12">
        <f>COUNTIF(E76:S76,"Yes")*1+COUNTIF(E76:S76,"Partial")*0.5</f>
      </c>
      <c r="V76" s="41">
        <f>1.5*(1-EXP(-1.2*(IF(E76="Yes",E$80,IF(E76="Partial",E$80*0.5,0)) + IF(F76="Yes",F$80,IF(F76="Partial",F$80*0.5,0)) + IF(G76="Yes",G$80,IF(G76="Partial",G$80*0.5,0))))) +
1.5*(1-EXP(-1.2*(IF(N76="Yes",N$80,IF(N76="Partial",N$80*0.5,0)) + IF(O76="Yes",O$80,IF(O76="Partial",O$80*0.5,0)) + IF(P76="Yes",P$80,IF(P76="Partial",P$80*0.5,0))))) +
1.5*(1-EXP(-1.2*(IF(K76="Yes",K$80,IF(K76="Partial",K$80*0.5,0)) + IF(L76="Yes",L$80,IF(L76="Partial",L$80*0.5,0)) + IF(M76="Yes",M$80,IF(M76="Partial",M$80*0.5,0))))) +
1.5*(1-EXP(-1.2*(IF(Q76="Yes",Q$80,IF(Q76="Partial",Q$80*0.5,0)) + IF(R76="Yes",R$80,IF(R76="Partial",R$80*0.5,0)) + IF(S76="Yes",S$80,IF(S76="Partial",S$80*0.5,0))))) +
IF(H76="Yes",H$80,IF(H76="Partial",H$80*0.5,0)) +
IF(I76="Yes",I$80,IF(I76="Partial",I$80*0.5,0)) +
IF(J76="Yes",J$80,IF(J76="Partial",J$80*0.5,0))</f>
      </c>
      <c r="W76" s="8"/>
      <c r="X76" s="30">
        <f>IF(COUNTIF(E76:S76,"Yes")&gt;0,"Yes",IF(COUNTIF(E76:S76,"Partial")&gt;0,"Partial","No"))</f>
      </c>
      <c r="Y76" s="30">
        <f>IF($U76&gt;=2,"Yes","No")</f>
      </c>
      <c r="Z76" s="30">
        <f>IF($U76&gt;=3,"Yes","No")</f>
      </c>
      <c r="AA76" s="30">
        <f>IF($U76&gt;=4,"Yes","No")</f>
      </c>
      <c r="AB76" s="30">
        <f>IF($V76&gt;=0.6,"Yes","No")</f>
      </c>
      <c r="AC76" s="5"/>
    </row>
    <row x14ac:dyDescent="0.25" r="77" customHeight="1" ht="18">
      <c r="A77" s="11" t="s">
        <v>1464</v>
      </c>
      <c r="B77" s="43">
        <f>COUNTA(B2:B76)</f>
      </c>
      <c r="C77" s="10" t="s">
        <v>1375</v>
      </c>
      <c r="D77" s="31">
        <f>COUNTIF(D2:D76,"Yes")</f>
      </c>
      <c r="E77" s="31">
        <f>COUNTIF(E2:E76,"Yes")</f>
      </c>
      <c r="F77" s="31">
        <f>COUNTIF(F2:F76,"Yes")</f>
      </c>
      <c r="G77" s="31">
        <f>COUNTIF(G2:G76,"Yes")</f>
      </c>
      <c r="H77" s="31">
        <f>COUNTIF(H2:H76,"Yes")</f>
      </c>
      <c r="I77" s="31">
        <f>COUNTIF(I2:I76,"Yes")</f>
      </c>
      <c r="J77" s="31">
        <f>COUNTIF(J2:J76,"Yes")</f>
      </c>
      <c r="K77" s="31">
        <f>COUNTIF(K2:K76,"Yes")</f>
      </c>
      <c r="L77" s="31">
        <f>COUNTIF(L2:L76,"Yes")</f>
      </c>
      <c r="M77" s="31">
        <f>COUNTIF(M2:M76,"Yes")</f>
      </c>
      <c r="N77" s="31">
        <f>COUNTIF(N2:N76,"Yes")</f>
      </c>
      <c r="O77" s="31">
        <f>COUNTIF(O2:O76,"Yes")</f>
      </c>
      <c r="P77" s="31">
        <f>COUNTIF(P2:P76,"Yes")</f>
      </c>
      <c r="Q77" s="31">
        <f>COUNTIF(Q2:Q76,"Yes")</f>
      </c>
      <c r="R77" s="31">
        <f>COUNTIF(R2:R76,"Yes")</f>
      </c>
      <c r="S77" s="31">
        <f>COUNTIF(S2:S76,"Yes")</f>
      </c>
      <c r="T77" s="1"/>
      <c r="U77" s="25"/>
      <c r="V77" s="42">
        <f>1.5*(1-EXP(-1.2*(IF(E77="Yes",E$80,IF(E77="Partial",E$80*0.5,0)) + IF(F77="Yes",F$80,IF(F77="Partial",F$80*0.5,0)) + IF(G77="Yes",G$80,IF(G77="Partial",G$80*0.5,0))))) +
1.5*(1-EXP(-1.2*(IF(N77="Yes",N$80,IF(N77="Partial",N$80*0.5,0)) + IF(O77="Yes",O$80,IF(O77="Partial",O$80*0.5,0)) + IF(P77="Yes",P$80,IF(P77="Partial",P$80*0.5,0))))) +
1.5*(1-EXP(-1.2*(IF(K77="Yes",K$80,IF(K77="Partial",K$80*0.5,0)) + IF(L77="Yes",L$80,IF(L77="Partial",L$80*0.5,0)) + IF(M77="Yes",M$80,IF(M77="Partial",M$80*0.5,0))))) +
1.5*(1-EXP(-1.2*(IF(Q77="Yes",Q$80,IF(Q77="Partial",Q$80*0.5,0)) + IF(R77="Yes",R$80,IF(R77="Partial",R$80*0.5,0)) + IF(S77="Yes",S$80,IF(S77="Partial",S$80*0.5,0))))) +
IF(H77="Yes",H$80,IF(H77="Partial",H$80*0.5,0)) +
IF(I77="Yes",I$80,IF(I77="Partial",I$80*0.5,0)) +
IF(J77="Yes",J$80,IF(J77="Partial",J$80*0.5,0))</f>
      </c>
      <c r="W77" s="1"/>
      <c r="X77" s="31">
        <f>COUNTIF(X2:X76,"Yes")</f>
      </c>
      <c r="Y77" s="31">
        <f>COUNTIF(Y2:Y76,"Yes")</f>
      </c>
      <c r="Z77" s="31">
        <f>COUNTIF(Z2:Z76,"Yes")</f>
      </c>
      <c r="AA77" s="31">
        <f>COUNTIF(AA2:AA76,"Yes")</f>
      </c>
      <c r="AB77" s="31">
        <f>COUNTIF(AB2:AB76,"Yes")</f>
      </c>
      <c r="AC77" s="1"/>
    </row>
    <row x14ac:dyDescent="0.25" r="78" customHeight="1" ht="18" customFormat="1" s="4">
      <c r="A78" s="6"/>
      <c r="B78" s="24"/>
      <c r="C78" s="10" t="s">
        <v>1376</v>
      </c>
      <c r="D78" s="31">
        <f>COUNTIF(D2:D76,"No")</f>
      </c>
      <c r="E78" s="31">
        <f>COUNTIF(E2:E76,"No")</f>
      </c>
      <c r="F78" s="31">
        <f>COUNTIF(F2:F76,"No")</f>
      </c>
      <c r="G78" s="31">
        <f>COUNTIF(G2:G76,"No")</f>
      </c>
      <c r="H78" s="31">
        <f>COUNTIF(H2:H76,"No")</f>
      </c>
      <c r="I78" s="31">
        <f>COUNTIF(I2:I76,"No")</f>
      </c>
      <c r="J78" s="31">
        <f>COUNTIF(J2:J76,"No")</f>
      </c>
      <c r="K78" s="31">
        <f>COUNTIF(K2:K76,"No")</f>
      </c>
      <c r="L78" s="31">
        <f>COUNTIF(L2:L76,"No")</f>
      </c>
      <c r="M78" s="31">
        <f>COUNTIF(M2:M76,"No")</f>
      </c>
      <c r="N78" s="31">
        <f>COUNTIF(N2:N76,"No")</f>
      </c>
      <c r="O78" s="31">
        <f>COUNTIF(O2:O76,"No")</f>
      </c>
      <c r="P78" s="31">
        <f>COUNTIF(P2:P76,"No")</f>
      </c>
      <c r="Q78" s="31">
        <f>COUNTIF(Q2:Q76,"No")</f>
      </c>
      <c r="R78" s="31">
        <f>COUNTIF(R2:R76,"No")</f>
      </c>
      <c r="S78" s="31">
        <f>COUNTIF(S2:S76,"No")</f>
      </c>
      <c r="T78" s="1"/>
      <c r="U78" s="24"/>
      <c r="V78" s="42">
        <f>1.5*(1-EXP(-1.2*(IF(E78="Yes",E$80,IF(E78="Partial",E$80*0.5,0)) + IF(F78="Yes",F$80,IF(F78="Partial",F$80*0.5,0)) + IF(G78="Yes",G$80,IF(G78="Partial",G$80*0.5,0))))) +
1.5*(1-EXP(-1.2*(IF(N78="Yes",N$80,IF(N78="Partial",N$80*0.5,0)) + IF(O78="Yes",O$80,IF(O78="Partial",O$80*0.5,0)) + IF(P78="Yes",P$80,IF(P78="Partial",P$80*0.5,0))))) +
1.5*(1-EXP(-1.2*(IF(K78="Yes",K$80,IF(K78="Partial",K$80*0.5,0)) + IF(L78="Yes",L$80,IF(L78="Partial",L$80*0.5,0)) + IF(M78="Yes",M$80,IF(M78="Partial",M$80*0.5,0))))) +
1.5*(1-EXP(-1.2*(IF(Q78="Yes",Q$80,IF(Q78="Partial",Q$80*0.5,0)) + IF(R78="Yes",R$80,IF(R78="Partial",R$80*0.5,0)) + IF(S78="Yes",S$80,IF(S78="Partial",S$80*0.5,0))))) +
IF(H78="Yes",H$80,IF(H78="Partial",H$80*0.5,0)) +
IF(I78="Yes",I$80,IF(I78="Partial",I$80*0.5,0)) +
IF(J78="Yes",J$80,IF(J78="Partial",J$80*0.5,0))</f>
      </c>
      <c r="W78" s="1"/>
      <c r="X78" s="31">
        <f>COUNTIF(X2:X76,"No")</f>
      </c>
      <c r="Y78" s="31">
        <f>COUNTIF(Y2:Y76,"No")</f>
      </c>
      <c r="Z78" s="31">
        <f>COUNTIF(Z2:Z76,"No")</f>
      </c>
      <c r="AA78" s="31">
        <f>COUNTIF(AA2:AA76,"No")</f>
      </c>
      <c r="AB78" s="31">
        <f>COUNTIF(AB2:AB76,"No")</f>
      </c>
      <c r="AC78" s="1"/>
    </row>
    <row x14ac:dyDescent="0.25" r="79" customHeight="1" ht="18" customFormat="1" s="4">
      <c r="A79" s="6"/>
      <c r="B79" s="24"/>
      <c r="C79" s="10" t="s">
        <v>83</v>
      </c>
      <c r="D79" s="31">
        <f>COUNTIF(D2:D76,"Partial")</f>
      </c>
      <c r="E79" s="31">
        <f>COUNTIF(E2:E76,"Partial")</f>
      </c>
      <c r="F79" s="31">
        <f>COUNTIF(F2:F76,"Partial")</f>
      </c>
      <c r="G79" s="31">
        <f>COUNTIF(G2:G76,"Partial")</f>
      </c>
      <c r="H79" s="31">
        <f>COUNTIF(H2:H76,"Partial")</f>
      </c>
      <c r="I79" s="31">
        <f>COUNTIF(I2:I76,"Partial")</f>
      </c>
      <c r="J79" s="31">
        <f>COUNTIF(J2:J76,"Partial")</f>
      </c>
      <c r="K79" s="31">
        <f>COUNTIF(K2:K76,"Partial")</f>
      </c>
      <c r="L79" s="31">
        <f>COUNTIF(L2:L76,"Partial")</f>
      </c>
      <c r="M79" s="31">
        <f>COUNTIF(M2:M76,"Partial")</f>
      </c>
      <c r="N79" s="31">
        <f>COUNTIF(N2:N76,"Partial")</f>
      </c>
      <c r="O79" s="31">
        <f>COUNTIF(O2:O76,"Partial")</f>
      </c>
      <c r="P79" s="31">
        <f>COUNTIF(P2:P76,"Partial")</f>
      </c>
      <c r="Q79" s="31">
        <f>COUNTIF(Q2:Q76,"Partial")</f>
      </c>
      <c r="R79" s="31">
        <f>COUNTIF(R2:R76,"Partial")</f>
      </c>
      <c r="S79" s="31">
        <f>COUNTIF(S2:S76,"Partial")</f>
      </c>
      <c r="T79" s="1"/>
      <c r="U79" s="24"/>
      <c r="V79" s="42">
        <f>1.5*(1-EXP(-1.2*(IF(E79="Yes",E$80,IF(E79="Partial",E$80*0.5,0)) + IF(F79="Yes",F$80,IF(F79="Partial",F$80*0.5,0)) + IF(G79="Yes",G$80,IF(G79="Partial",G$80*0.5,0))))) +
1.5*(1-EXP(-1.2*(IF(N79="Yes",N$80,IF(N79="Partial",N$80*0.5,0)) + IF(O79="Yes",O$80,IF(O79="Partial",O$80*0.5,0)) + IF(P79="Yes",P$80,IF(P79="Partial",P$80*0.5,0))))) +
1.5*(1-EXP(-1.2*(IF(K79="Yes",K$80,IF(K79="Partial",K$80*0.5,0)) + IF(L79="Yes",L$80,IF(L79="Partial",L$80*0.5,0)) + IF(M79="Yes",M$80,IF(M79="Partial",M$80*0.5,0))))) +
1.5*(1-EXP(-1.2*(IF(Q79="Yes",Q$80,IF(Q79="Partial",Q$80*0.5,0)) + IF(R79="Yes",R$80,IF(R79="Partial",R$80*0.5,0)) + IF(S79="Yes",S$80,IF(S79="Partial",S$80*0.5,0))))) +
IF(H79="Yes",H$80,IF(H79="Partial",H$80*0.5,0)) +
IF(I79="Yes",I$80,IF(I79="Partial",I$80*0.5,0)) +
IF(J79="Yes",J$80,IF(J79="Partial",J$80*0.5,0))</f>
      </c>
      <c r="W79" s="1"/>
      <c r="X79" s="31">
        <f>COUNTIF(X2:X76,"Partial")</f>
      </c>
      <c r="Y79" s="31">
        <f>COUNTIF(Y2:Y76,"Partial")</f>
      </c>
      <c r="Z79" s="31">
        <f>COUNTIF(Z2:Z76,"Partial")</f>
      </c>
      <c r="AA79" s="31">
        <f>COUNTIF(AA2:AA76,"Partial")</f>
      </c>
      <c r="AB79" s="31">
        <f>COUNTIF(AB2:AB76,"Partial")</f>
      </c>
      <c r="AC79" s="1"/>
    </row>
    <row x14ac:dyDescent="0.25" r="80" customHeight="1" ht="18">
      <c r="A80" s="18"/>
      <c r="B80" s="25"/>
      <c r="C80" s="44" t="s">
        <v>1465</v>
      </c>
      <c r="D80" s="45">
        <f>Summary!B38</f>
      </c>
      <c r="E80" s="45">
        <f>Summary!C38</f>
      </c>
      <c r="F80" s="45">
        <f>Summary!D38</f>
      </c>
      <c r="G80" s="45">
        <f>Summary!E38</f>
      </c>
      <c r="H80" s="45">
        <f>Summary!F38</f>
      </c>
      <c r="I80" s="45">
        <f>Summary!G38</f>
      </c>
      <c r="J80" s="45">
        <f>Summary!H38</f>
      </c>
      <c r="K80" s="45">
        <f>Summary!I38</f>
      </c>
      <c r="L80" s="45">
        <f>Summary!J38</f>
      </c>
      <c r="M80" s="45">
        <f>Summary!K38</f>
      </c>
      <c r="N80" s="45">
        <f>Summary!L38</f>
      </c>
      <c r="O80" s="45">
        <f>Summary!M38</f>
      </c>
      <c r="P80" s="45">
        <f>Summary!N38</f>
      </c>
      <c r="Q80" s="45">
        <f>Summary!O38</f>
      </c>
      <c r="R80" s="45">
        <f>Summary!P38</f>
      </c>
      <c r="S80" s="45">
        <f>Summary!Q38</f>
      </c>
      <c r="T80" s="8"/>
      <c r="U80" s="25"/>
      <c r="V80" s="42">
        <f>1.5*(1-EXP(-1.2*(IF(E80="Yes",E$80,IF(E80="Partial",E$80*0.5,0)) + IF(F80="Yes",F$80,IF(F80="Partial",F$80*0.5,0)) + IF(G80="Yes",G$80,IF(G80="Partial",G$80*0.5,0))))) +
1.5*(1-EXP(-1.2*(IF(N80="Yes",N$80,IF(N80="Partial",N$80*0.5,0)) + IF(O80="Yes",O$80,IF(O80="Partial",O$80*0.5,0)) + IF(P80="Yes",P$80,IF(P80="Partial",P$80*0.5,0))))) +
1.5*(1-EXP(-1.2*(IF(K80="Yes",K$80,IF(K80="Partial",K$80*0.5,0)) + IF(L80="Yes",L$80,IF(L80="Partial",L$80*0.5,0)) + IF(M80="Yes",M$80,IF(M80="Partial",M$80*0.5,0))))) +
1.5*(1-EXP(-1.2*(IF(Q80="Yes",Q$80,IF(Q80="Partial",Q$80*0.5,0)) + IF(R80="Yes",R$80,IF(R80="Partial",R$80*0.5,0)) + IF(S80="Yes",S$80,IF(S80="Partial",S$80*0.5,0))))) +
IF(H80="Yes",H$80,IF(H80="Partial",H$80*0.5,0)) +
IF(I80="Yes",I$80,IF(I80="Partial",I$80*0.5,0)) +
IF(J80="Yes",J$80,IF(J80="Partial",J$80*0.5,0))</f>
      </c>
      <c r="W80" s="8"/>
      <c r="X80" s="25"/>
      <c r="Y80" s="25"/>
      <c r="Z80" s="25"/>
      <c r="AA80" s="25"/>
      <c r="AB80" s="25"/>
      <c r="AC80" s="8"/>
    </row>
    <row x14ac:dyDescent="0.25" r="81" customHeight="1" ht="18">
      <c r="A81" s="18"/>
      <c r="B81" s="25"/>
      <c r="C81" s="2" t="s">
        <v>1466</v>
      </c>
      <c r="D81" s="46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8"/>
      <c r="U81" s="25"/>
      <c r="V81" s="48"/>
      <c r="W81" s="8"/>
      <c r="X81" s="25"/>
      <c r="Y81" s="25"/>
      <c r="Z81" s="25"/>
      <c r="AA81" s="25"/>
      <c r="AB81" s="25"/>
      <c r="AC81" s="8"/>
    </row>
    <row x14ac:dyDescent="0.25" r="82" customHeight="1" ht="18">
      <c r="A82" s="9" t="s">
        <v>7</v>
      </c>
      <c r="B82" s="25" t="s">
        <v>1467</v>
      </c>
      <c r="C82" s="13" t="s">
        <v>1107</v>
      </c>
      <c r="D82" s="47" t="s">
        <v>28</v>
      </c>
      <c r="E82" s="47" t="s">
        <v>28</v>
      </c>
      <c r="F82" s="47" t="s">
        <v>10</v>
      </c>
      <c r="G82" s="47" t="s">
        <v>28</v>
      </c>
      <c r="H82" s="47" t="s">
        <v>28</v>
      </c>
      <c r="I82" s="47" t="s">
        <v>28</v>
      </c>
      <c r="J82" s="47" t="s">
        <v>28</v>
      </c>
      <c r="K82" s="47" t="s">
        <v>28</v>
      </c>
      <c r="L82" s="47" t="s">
        <v>28</v>
      </c>
      <c r="M82" s="47" t="s">
        <v>28</v>
      </c>
      <c r="N82" s="47" t="s">
        <v>28</v>
      </c>
      <c r="O82" s="47" t="s">
        <v>28</v>
      </c>
      <c r="P82" s="47" t="s">
        <v>28</v>
      </c>
      <c r="Q82" s="47" t="s">
        <v>28</v>
      </c>
      <c r="R82" s="47" t="s">
        <v>28</v>
      </c>
      <c r="S82" s="47" t="s">
        <v>28</v>
      </c>
      <c r="T82" s="8"/>
      <c r="U82" s="12">
        <f>COUNTIF(E82:S82,"Yes")*1+COUNTIF(E82:S82,"Partial")*0.5</f>
      </c>
      <c r="V82" s="41">
        <f>1.5*(1-EXP(-1.2*(IF(E82="Yes",E$80,IF(E82="Partial",E$80*0.5,0)) + IF(F82="Yes",F$80,IF(F82="Partial",F$80*0.5,0)) + IF(G82="Yes",G$80,IF(G82="Partial",G$80*0.5,0))))) +
1.5*(1-EXP(-1.2*(IF(N82="Yes",N$80,IF(N82="Partial",N$80*0.5,0)) + IF(O82="Yes",O$80,IF(O82="Partial",O$80*0.5,0)) + IF(P82="Yes",P$80,IF(P82="Partial",P$80*0.5,0))))) +
1.5*(1-EXP(-1.2*(IF(K82="Yes",K$80,IF(K82="Partial",K$80*0.5,0)) + IF(L82="Yes",L$80,IF(L82="Partial",L$80*0.5,0)) + IF(M82="Yes",M$80,IF(M82="Partial",M$80*0.5,0))))) +
1.5*(1-EXP(-1.2*(IF(Q82="Yes",Q$80,IF(Q82="Partial",Q$80*0.5,0)) + IF(R82="Yes",R$80,IF(R82="Partial",R$80*0.5,0)) + IF(S82="Yes",S$80,IF(S82="Partial",S$80*0.5,0))))) +
IF(H82="Yes",H$80,IF(H82="Partial",H$80*0.5,0)) +
IF(I82="Yes",I$80,IF(I82="Partial",I$80*0.5,0)) +
IF(J82="Yes",J$80,IF(J82="Partial",J$80*0.5,0))</f>
      </c>
      <c r="W82" s="8"/>
      <c r="X82" s="25">
        <f>IF(COUNTIF(E82:S82,"Yes")&gt;0,"Yes",IF(COUNTIF(E82:S82,"Partial")&gt;0,"Partial","No"))</f>
      </c>
      <c r="Y82" s="25">
        <f>IF($U82&gt;=2,"Yes","No")</f>
      </c>
      <c r="Z82" s="25">
        <f>IF($U82&gt;=3,"Yes","No")</f>
      </c>
      <c r="AA82" s="25">
        <f>IF($U82&gt;=4,"Yes","No")</f>
      </c>
      <c r="AB82" s="25">
        <f>IF($V82&gt;=0.6,"Yes","No")</f>
      </c>
      <c r="AC82" s="8"/>
    </row>
    <row x14ac:dyDescent="0.25" r="83" customHeight="1" ht="18">
      <c r="A83" s="5"/>
      <c r="B83" s="25" t="s">
        <v>1468</v>
      </c>
      <c r="C83" s="13" t="s">
        <v>1041</v>
      </c>
      <c r="D83" s="47" t="s">
        <v>28</v>
      </c>
      <c r="E83" s="47" t="s">
        <v>28</v>
      </c>
      <c r="F83" s="47" t="s">
        <v>28</v>
      </c>
      <c r="G83" s="47" t="s">
        <v>10</v>
      </c>
      <c r="H83" s="47" t="s">
        <v>10</v>
      </c>
      <c r="I83" s="47" t="s">
        <v>10</v>
      </c>
      <c r="J83" s="47" t="s">
        <v>28</v>
      </c>
      <c r="K83" s="47" t="s">
        <v>28</v>
      </c>
      <c r="L83" s="47" t="s">
        <v>28</v>
      </c>
      <c r="M83" s="47" t="s">
        <v>28</v>
      </c>
      <c r="N83" s="47" t="s">
        <v>28</v>
      </c>
      <c r="O83" s="47" t="s">
        <v>28</v>
      </c>
      <c r="P83" s="47" t="s">
        <v>28</v>
      </c>
      <c r="Q83" s="47" t="s">
        <v>28</v>
      </c>
      <c r="R83" s="47" t="s">
        <v>28</v>
      </c>
      <c r="S83" s="47" t="s">
        <v>28</v>
      </c>
      <c r="T83" s="8"/>
      <c r="U83" s="12">
        <f>COUNTIF(E83:S83,"Yes")*1+COUNTIF(E83:S83,"Partial")*0.5</f>
      </c>
      <c r="V83" s="41">
        <f>1.5*(1-EXP(-1.2*(IF(E83="Yes",E$80,IF(E83="Partial",E$80*0.5,0)) + IF(F83="Yes",F$80,IF(F83="Partial",F$80*0.5,0)) + IF(G83="Yes",G$80,IF(G83="Partial",G$80*0.5,0))))) +
1.5*(1-EXP(-1.2*(IF(N83="Yes",N$80,IF(N83="Partial",N$80*0.5,0)) + IF(O83="Yes",O$80,IF(O83="Partial",O$80*0.5,0)) + IF(P83="Yes",P$80,IF(P83="Partial",P$80*0.5,0))))) +
1.5*(1-EXP(-1.2*(IF(K83="Yes",K$80,IF(K83="Partial",K$80*0.5,0)) + IF(L83="Yes",L$80,IF(L83="Partial",L$80*0.5,0)) + IF(M83="Yes",M$80,IF(M83="Partial",M$80*0.5,0))))) +
1.5*(1-EXP(-1.2*(IF(Q83="Yes",Q$80,IF(Q83="Partial",Q$80*0.5,0)) + IF(R83="Yes",R$80,IF(R83="Partial",R$80*0.5,0)) + IF(S83="Yes",S$80,IF(S83="Partial",S$80*0.5,0))))) +
IF(H83="Yes",H$80,IF(H83="Partial",H$80*0.5,0)) +
IF(I83="Yes",I$80,IF(I83="Partial",I$80*0.5,0)) +
IF(J83="Yes",J$80,IF(J83="Partial",J$80*0.5,0))</f>
      </c>
      <c r="W83" s="8"/>
      <c r="X83" s="25">
        <f>IF(COUNTIF(E83:S83,"Yes")&gt;0,"Yes",IF(COUNTIF(E83:S83,"Partial")&gt;0,"Partial","No"))</f>
      </c>
      <c r="Y83" s="25">
        <f>IF($U83&gt;=2,"Yes","No")</f>
      </c>
      <c r="Z83" s="25">
        <f>IF($U83&gt;=3,"Yes","No")</f>
      </c>
      <c r="AA83" s="25">
        <f>IF($U83&gt;=4,"Yes","No")</f>
      </c>
      <c r="AB83" s="25">
        <f>IF($V83&gt;=0.6,"Yes","No")</f>
      </c>
      <c r="AC83" s="8"/>
    </row>
    <row x14ac:dyDescent="0.25" r="84" customHeight="1" ht="18">
      <c r="A84" s="5"/>
      <c r="B84" s="25" t="s">
        <v>1469</v>
      </c>
      <c r="C84" s="13" t="s">
        <v>794</v>
      </c>
      <c r="D84" s="47" t="s">
        <v>28</v>
      </c>
      <c r="E84" s="47" t="s">
        <v>28</v>
      </c>
      <c r="F84" s="47" t="s">
        <v>28</v>
      </c>
      <c r="G84" s="47" t="s">
        <v>28</v>
      </c>
      <c r="H84" s="47" t="s">
        <v>10</v>
      </c>
      <c r="I84" s="47" t="s">
        <v>28</v>
      </c>
      <c r="J84" s="47" t="s">
        <v>28</v>
      </c>
      <c r="K84" s="47" t="s">
        <v>28</v>
      </c>
      <c r="L84" s="47" t="s">
        <v>28</v>
      </c>
      <c r="M84" s="47" t="s">
        <v>28</v>
      </c>
      <c r="N84" s="47" t="s">
        <v>28</v>
      </c>
      <c r="O84" s="47" t="s">
        <v>28</v>
      </c>
      <c r="P84" s="47" t="s">
        <v>28</v>
      </c>
      <c r="Q84" s="47" t="s">
        <v>28</v>
      </c>
      <c r="R84" s="47" t="s">
        <v>28</v>
      </c>
      <c r="S84" s="47" t="s">
        <v>28</v>
      </c>
      <c r="T84" s="8"/>
      <c r="U84" s="12">
        <f>COUNTIF(E84:S84,"Yes")*1+COUNTIF(E84:S84,"Partial")*0.5</f>
      </c>
      <c r="V84" s="41">
        <f>1.5*(1-EXP(-1.2*(IF(E84="Yes",E$80,IF(E84="Partial",E$80*0.5,0)) + IF(F84="Yes",F$80,IF(F84="Partial",F$80*0.5,0)) + IF(G84="Yes",G$80,IF(G84="Partial",G$80*0.5,0))))) +
1.5*(1-EXP(-1.2*(IF(N84="Yes",N$80,IF(N84="Partial",N$80*0.5,0)) + IF(O84="Yes",O$80,IF(O84="Partial",O$80*0.5,0)) + IF(P84="Yes",P$80,IF(P84="Partial",P$80*0.5,0))))) +
1.5*(1-EXP(-1.2*(IF(K84="Yes",K$80,IF(K84="Partial",K$80*0.5,0)) + IF(L84="Yes",L$80,IF(L84="Partial",L$80*0.5,0)) + IF(M84="Yes",M$80,IF(M84="Partial",M$80*0.5,0))))) +
1.5*(1-EXP(-1.2*(IF(Q84="Yes",Q$80,IF(Q84="Partial",Q$80*0.5,0)) + IF(R84="Yes",R$80,IF(R84="Partial",R$80*0.5,0)) + IF(S84="Yes",S$80,IF(S84="Partial",S$80*0.5,0))))) +
IF(H84="Yes",H$80,IF(H84="Partial",H$80*0.5,0)) +
IF(I84="Yes",I$80,IF(I84="Partial",I$80*0.5,0)) +
IF(J84="Yes",J$80,IF(J84="Partial",J$80*0.5,0))</f>
      </c>
      <c r="W84" s="8"/>
      <c r="X84" s="25">
        <f>IF(COUNTIF(E84:S84,"Yes")&gt;0,"Yes",IF(COUNTIF(E84:S84,"Partial")&gt;0,"Partial","No"))</f>
      </c>
      <c r="Y84" s="25">
        <f>IF($U84&gt;=2,"Yes","No")</f>
      </c>
      <c r="Z84" s="25">
        <f>IF($U84&gt;=3,"Yes","No")</f>
      </c>
      <c r="AA84" s="25">
        <f>IF($U84&gt;=4,"Yes","No")</f>
      </c>
      <c r="AB84" s="25">
        <f>IF($V84&gt;=0.6,"Yes","No")</f>
      </c>
      <c r="AC84" s="8"/>
    </row>
    <row x14ac:dyDescent="0.25" r="85" customHeight="1" ht="18">
      <c r="A85" s="5"/>
      <c r="B85" s="25" t="s">
        <v>1470</v>
      </c>
      <c r="C85" s="13" t="s">
        <v>803</v>
      </c>
      <c r="D85" s="47" t="s">
        <v>28</v>
      </c>
      <c r="E85" s="47" t="s">
        <v>28</v>
      </c>
      <c r="F85" s="47" t="s">
        <v>28</v>
      </c>
      <c r="G85" s="47" t="s">
        <v>28</v>
      </c>
      <c r="H85" s="47" t="s">
        <v>10</v>
      </c>
      <c r="I85" s="47" t="s">
        <v>28</v>
      </c>
      <c r="J85" s="47" t="s">
        <v>28</v>
      </c>
      <c r="K85" s="47" t="s">
        <v>28</v>
      </c>
      <c r="L85" s="47" t="s">
        <v>28</v>
      </c>
      <c r="M85" s="47" t="s">
        <v>28</v>
      </c>
      <c r="N85" s="47" t="s">
        <v>28</v>
      </c>
      <c r="O85" s="47" t="s">
        <v>28</v>
      </c>
      <c r="P85" s="47" t="s">
        <v>28</v>
      </c>
      <c r="Q85" s="47" t="s">
        <v>28</v>
      </c>
      <c r="R85" s="47" t="s">
        <v>28</v>
      </c>
      <c r="S85" s="47" t="s">
        <v>28</v>
      </c>
      <c r="T85" s="8"/>
      <c r="U85" s="12">
        <f>COUNTIF(E85:S85,"Yes")*1+COUNTIF(E85:S85,"Partial")*0.5</f>
      </c>
      <c r="V85" s="41">
        <f>1.5*(1-EXP(-1.2*(IF(E85="Yes",E$80,IF(E85="Partial",E$80*0.5,0)) + IF(F85="Yes",F$80,IF(F85="Partial",F$80*0.5,0)) + IF(G85="Yes",G$80,IF(G85="Partial",G$80*0.5,0))))) +
1.5*(1-EXP(-1.2*(IF(N85="Yes",N$80,IF(N85="Partial",N$80*0.5,0)) + IF(O85="Yes",O$80,IF(O85="Partial",O$80*0.5,0)) + IF(P85="Yes",P$80,IF(P85="Partial",P$80*0.5,0))))) +
1.5*(1-EXP(-1.2*(IF(K85="Yes",K$80,IF(K85="Partial",K$80*0.5,0)) + IF(L85="Yes",L$80,IF(L85="Partial",L$80*0.5,0)) + IF(M85="Yes",M$80,IF(M85="Partial",M$80*0.5,0))))) +
1.5*(1-EXP(-1.2*(IF(Q85="Yes",Q$80,IF(Q85="Partial",Q$80*0.5,0)) + IF(R85="Yes",R$80,IF(R85="Partial",R$80*0.5,0)) + IF(S85="Yes",S$80,IF(S85="Partial",S$80*0.5,0))))) +
IF(H85="Yes",H$80,IF(H85="Partial",H$80*0.5,0)) +
IF(I85="Yes",I$80,IF(I85="Partial",I$80*0.5,0)) +
IF(J85="Yes",J$80,IF(J85="Partial",J$80*0.5,0))</f>
      </c>
      <c r="W85" s="8"/>
      <c r="X85" s="25">
        <f>IF(COUNTIF(E85:S85,"Yes")&gt;0,"Yes",IF(COUNTIF(E85:S85,"Partial")&gt;0,"Partial","No"))</f>
      </c>
      <c r="Y85" s="25">
        <f>IF($U85&gt;=2,"Yes","No")</f>
      </c>
      <c r="Z85" s="25">
        <f>IF($U85&gt;=3,"Yes","No")</f>
      </c>
      <c r="AA85" s="25">
        <f>IF($U85&gt;=4,"Yes","No")</f>
      </c>
      <c r="AB85" s="25">
        <f>IF($V85&gt;=0.6,"Yes","No")</f>
      </c>
      <c r="AC85" s="8"/>
    </row>
    <row x14ac:dyDescent="0.25" r="86" customHeight="1" ht="18">
      <c r="A86" s="5"/>
      <c r="B86" s="25" t="s">
        <v>1471</v>
      </c>
      <c r="C86" s="13" t="s">
        <v>728</v>
      </c>
      <c r="D86" s="47" t="s">
        <v>28</v>
      </c>
      <c r="E86" s="47" t="s">
        <v>28</v>
      </c>
      <c r="F86" s="47" t="s">
        <v>28</v>
      </c>
      <c r="G86" s="47" t="s">
        <v>28</v>
      </c>
      <c r="H86" s="47" t="s">
        <v>28</v>
      </c>
      <c r="I86" s="47" t="s">
        <v>10</v>
      </c>
      <c r="J86" s="47" t="s">
        <v>28</v>
      </c>
      <c r="K86" s="47" t="s">
        <v>28</v>
      </c>
      <c r="L86" s="47" t="s">
        <v>28</v>
      </c>
      <c r="M86" s="47" t="s">
        <v>28</v>
      </c>
      <c r="N86" s="47" t="s">
        <v>28</v>
      </c>
      <c r="O86" s="47" t="s">
        <v>28</v>
      </c>
      <c r="P86" s="47" t="s">
        <v>28</v>
      </c>
      <c r="Q86" s="47" t="s">
        <v>28</v>
      </c>
      <c r="R86" s="47" t="s">
        <v>28</v>
      </c>
      <c r="S86" s="47" t="s">
        <v>28</v>
      </c>
      <c r="T86" s="8"/>
      <c r="U86" s="12">
        <f>COUNTIF(E86:S86,"Yes")*1+COUNTIF(E86:S86,"Partial")*0.5</f>
      </c>
      <c r="V86" s="41">
        <f>1.5*(1-EXP(-1.2*(IF(E86="Yes",E$80,IF(E86="Partial",E$80*0.5,0)) + IF(F86="Yes",F$80,IF(F86="Partial",F$80*0.5,0)) + IF(G86="Yes",G$80,IF(G86="Partial",G$80*0.5,0))))) +
1.5*(1-EXP(-1.2*(IF(N86="Yes",N$80,IF(N86="Partial",N$80*0.5,0)) + IF(O86="Yes",O$80,IF(O86="Partial",O$80*0.5,0)) + IF(P86="Yes",P$80,IF(P86="Partial",P$80*0.5,0))))) +
1.5*(1-EXP(-1.2*(IF(K86="Yes",K$80,IF(K86="Partial",K$80*0.5,0)) + IF(L86="Yes",L$80,IF(L86="Partial",L$80*0.5,0)) + IF(M86="Yes",M$80,IF(M86="Partial",M$80*0.5,0))))) +
1.5*(1-EXP(-1.2*(IF(Q86="Yes",Q$80,IF(Q86="Partial",Q$80*0.5,0)) + IF(R86="Yes",R$80,IF(R86="Partial",R$80*0.5,0)) + IF(S86="Yes",S$80,IF(S86="Partial",S$80*0.5,0))))) +
IF(H86="Yes",H$80,IF(H86="Partial",H$80*0.5,0)) +
IF(I86="Yes",I$80,IF(I86="Partial",I$80*0.5,0)) +
IF(J86="Yes",J$80,IF(J86="Partial",J$80*0.5,0))</f>
      </c>
      <c r="W86" s="8"/>
      <c r="X86" s="25">
        <f>IF(COUNTIF(E86:S86,"Yes")&gt;0,"Yes",IF(COUNTIF(E86:S86,"Partial")&gt;0,"Partial","No"))</f>
      </c>
      <c r="Y86" s="25">
        <f>IF($U86&gt;=2,"Yes","No")</f>
      </c>
      <c r="Z86" s="25">
        <f>IF($U86&gt;=3,"Yes","No")</f>
      </c>
      <c r="AA86" s="25">
        <f>IF($U86&gt;=4,"Yes","No")</f>
      </c>
      <c r="AB86" s="25">
        <f>IF($V86&gt;=0.6,"Yes","No")</f>
      </c>
      <c r="AC86" s="8"/>
    </row>
    <row x14ac:dyDescent="0.25" r="87" customHeight="1" ht="18">
      <c r="A87" s="9" t="s">
        <v>12</v>
      </c>
      <c r="B87" s="25" t="s">
        <v>1472</v>
      </c>
      <c r="C87" s="13" t="s">
        <v>1109</v>
      </c>
      <c r="D87" s="47" t="s">
        <v>28</v>
      </c>
      <c r="E87" s="47" t="s">
        <v>28</v>
      </c>
      <c r="F87" s="47" t="s">
        <v>10</v>
      </c>
      <c r="G87" s="47" t="s">
        <v>28</v>
      </c>
      <c r="H87" s="47" t="s">
        <v>28</v>
      </c>
      <c r="I87" s="47" t="s">
        <v>10</v>
      </c>
      <c r="J87" s="47" t="s">
        <v>28</v>
      </c>
      <c r="K87" s="47" t="s">
        <v>28</v>
      </c>
      <c r="L87" s="47" t="s">
        <v>28</v>
      </c>
      <c r="M87" s="47" t="s">
        <v>28</v>
      </c>
      <c r="N87" s="47" t="s">
        <v>10</v>
      </c>
      <c r="O87" s="47" t="s">
        <v>28</v>
      </c>
      <c r="P87" s="47" t="s">
        <v>10</v>
      </c>
      <c r="Q87" s="47" t="s">
        <v>28</v>
      </c>
      <c r="R87" s="47" t="s">
        <v>28</v>
      </c>
      <c r="S87" s="47" t="s">
        <v>28</v>
      </c>
      <c r="T87" s="8"/>
      <c r="U87" s="12">
        <f>COUNTIF(E87:S87,"Yes")*1+COUNTIF(E87:S87,"Partial")*0.5</f>
      </c>
      <c r="V87" s="41">
        <f>1.5*(1-EXP(-1.2*(IF(E87="Yes",E$80,IF(E87="Partial",E$80*0.5,0)) + IF(F87="Yes",F$80,IF(F87="Partial",F$80*0.5,0)) + IF(G87="Yes",G$80,IF(G87="Partial",G$80*0.5,0))))) +
1.5*(1-EXP(-1.2*(IF(N87="Yes",N$80,IF(N87="Partial",N$80*0.5,0)) + IF(O87="Yes",O$80,IF(O87="Partial",O$80*0.5,0)) + IF(P87="Yes",P$80,IF(P87="Partial",P$80*0.5,0))))) +
1.5*(1-EXP(-1.2*(IF(K87="Yes",K$80,IF(K87="Partial",K$80*0.5,0)) + IF(L87="Yes",L$80,IF(L87="Partial",L$80*0.5,0)) + IF(M87="Yes",M$80,IF(M87="Partial",M$80*0.5,0))))) +
1.5*(1-EXP(-1.2*(IF(Q87="Yes",Q$80,IF(Q87="Partial",Q$80*0.5,0)) + IF(R87="Yes",R$80,IF(R87="Partial",R$80*0.5,0)) + IF(S87="Yes",S$80,IF(S87="Partial",S$80*0.5,0))))) +
IF(H87="Yes",H$80,IF(H87="Partial",H$80*0.5,0)) +
IF(I87="Yes",I$80,IF(I87="Partial",I$80*0.5,0)) +
IF(J87="Yes",J$80,IF(J87="Partial",J$80*0.5,0))</f>
      </c>
      <c r="W87" s="8"/>
      <c r="X87" s="25">
        <f>IF(COUNTIF(E87:S87,"Yes")&gt;0,"Yes",IF(COUNTIF(E87:S87,"Partial")&gt;0,"Partial","No"))</f>
      </c>
      <c r="Y87" s="25">
        <f>IF($U87&gt;=2,"Yes","No")</f>
      </c>
      <c r="Z87" s="25">
        <f>IF($U87&gt;=3,"Yes","No")</f>
      </c>
      <c r="AA87" s="25">
        <f>IF($U87&gt;=4,"Yes","No")</f>
      </c>
      <c r="AB87" s="25">
        <f>IF($V87&gt;=0.6,"Yes","No")</f>
      </c>
      <c r="AC87" s="8"/>
    </row>
    <row x14ac:dyDescent="0.25" r="88" customHeight="1" ht="15">
      <c r="A88" s="5"/>
      <c r="B88" s="25" t="s">
        <v>1473</v>
      </c>
      <c r="C88" s="13" t="s">
        <v>811</v>
      </c>
      <c r="D88" s="47" t="s">
        <v>28</v>
      </c>
      <c r="E88" s="47" t="s">
        <v>28</v>
      </c>
      <c r="F88" s="47" t="s">
        <v>28</v>
      </c>
      <c r="G88" s="47" t="s">
        <v>28</v>
      </c>
      <c r="H88" s="47" t="s">
        <v>10</v>
      </c>
      <c r="I88" s="47" t="s">
        <v>28</v>
      </c>
      <c r="J88" s="47" t="s">
        <v>28</v>
      </c>
      <c r="K88" s="47" t="s">
        <v>28</v>
      </c>
      <c r="L88" s="47" t="s">
        <v>28</v>
      </c>
      <c r="M88" s="47" t="s">
        <v>28</v>
      </c>
      <c r="N88" s="47" t="s">
        <v>28</v>
      </c>
      <c r="O88" s="47" t="s">
        <v>28</v>
      </c>
      <c r="P88" s="47" t="s">
        <v>28</v>
      </c>
      <c r="Q88" s="47" t="s">
        <v>28</v>
      </c>
      <c r="R88" s="47" t="s">
        <v>28</v>
      </c>
      <c r="S88" s="47" t="s">
        <v>28</v>
      </c>
      <c r="T88" s="8"/>
      <c r="U88" s="12">
        <f>COUNTIF(E88:S88,"Yes")*1+COUNTIF(E88:S88,"Partial")*0.5</f>
      </c>
      <c r="V88" s="41">
        <f>1.5*(1-EXP(-1.2*(IF(E88="Yes",E$80,IF(E88="Partial",E$80*0.5,0)) + IF(F88="Yes",F$80,IF(F88="Partial",F$80*0.5,0)) + IF(G88="Yes",G$80,IF(G88="Partial",G$80*0.5,0))))) +
1.5*(1-EXP(-1.2*(IF(N88="Yes",N$80,IF(N88="Partial",N$80*0.5,0)) + IF(O88="Yes",O$80,IF(O88="Partial",O$80*0.5,0)) + IF(P88="Yes",P$80,IF(P88="Partial",P$80*0.5,0))))) +
1.5*(1-EXP(-1.2*(IF(K88="Yes",K$80,IF(K88="Partial",K$80*0.5,0)) + IF(L88="Yes",L$80,IF(L88="Partial",L$80*0.5,0)) + IF(M88="Yes",M$80,IF(M88="Partial",M$80*0.5,0))))) +
1.5*(1-EXP(-1.2*(IF(Q88="Yes",Q$80,IF(Q88="Partial",Q$80*0.5,0)) + IF(R88="Yes",R$80,IF(R88="Partial",R$80*0.5,0)) + IF(S88="Yes",S$80,IF(S88="Partial",S$80*0.5,0))))) +
IF(H88="Yes",H$80,IF(H88="Partial",H$80*0.5,0)) +
IF(I88="Yes",I$80,IF(I88="Partial",I$80*0.5,0)) +
IF(J88="Yes",J$80,IF(J88="Partial",J$80*0.5,0))</f>
      </c>
      <c r="W88" s="8"/>
      <c r="X88" s="25">
        <f>IF(COUNTIF(E88:S88,"Yes")&gt;0,"Yes",IF(COUNTIF(E88:S88,"Partial")&gt;0,"Partial","No"))</f>
      </c>
      <c r="Y88" s="25">
        <f>IF($U88&gt;=2,"Yes","No")</f>
      </c>
      <c r="Z88" s="25">
        <f>IF($U88&gt;=3,"Yes","No")</f>
      </c>
      <c r="AA88" s="25">
        <f>IF($U88&gt;=4,"Yes","No")</f>
      </c>
      <c r="AB88" s="25">
        <f>IF($V88&gt;=0.6,"Yes","No")</f>
      </c>
      <c r="AC88" s="8"/>
    </row>
    <row x14ac:dyDescent="0.25" r="89" customHeight="1" ht="18">
      <c r="A89" s="5"/>
      <c r="B89" s="25" t="s">
        <v>1474</v>
      </c>
      <c r="C89" s="13" t="s">
        <v>737</v>
      </c>
      <c r="D89" s="47" t="s">
        <v>28</v>
      </c>
      <c r="E89" s="47" t="s">
        <v>28</v>
      </c>
      <c r="F89" s="47" t="s">
        <v>28</v>
      </c>
      <c r="G89" s="47" t="s">
        <v>28</v>
      </c>
      <c r="H89" s="47" t="s">
        <v>28</v>
      </c>
      <c r="I89" s="47" t="s">
        <v>10</v>
      </c>
      <c r="J89" s="47" t="s">
        <v>28</v>
      </c>
      <c r="K89" s="47" t="s">
        <v>28</v>
      </c>
      <c r="L89" s="47" t="s">
        <v>28</v>
      </c>
      <c r="M89" s="47" t="s">
        <v>28</v>
      </c>
      <c r="N89" s="47" t="s">
        <v>28</v>
      </c>
      <c r="O89" s="47" t="s">
        <v>28</v>
      </c>
      <c r="P89" s="47" t="s">
        <v>28</v>
      </c>
      <c r="Q89" s="47" t="s">
        <v>28</v>
      </c>
      <c r="R89" s="47" t="s">
        <v>28</v>
      </c>
      <c r="S89" s="47" t="s">
        <v>28</v>
      </c>
      <c r="T89" s="8"/>
      <c r="U89" s="12">
        <f>COUNTIF(E89:S89,"Yes")*1+COUNTIF(E89:S89,"Partial")*0.5</f>
      </c>
      <c r="V89" s="41">
        <f>1.5*(1-EXP(-1.2*(IF(E89="Yes",E$80,IF(E89="Partial",E$80*0.5,0)) + IF(F89="Yes",F$80,IF(F89="Partial",F$80*0.5,0)) + IF(G89="Yes",G$80,IF(G89="Partial",G$80*0.5,0))))) +
1.5*(1-EXP(-1.2*(IF(N89="Yes",N$80,IF(N89="Partial",N$80*0.5,0)) + IF(O89="Yes",O$80,IF(O89="Partial",O$80*0.5,0)) + IF(P89="Yes",P$80,IF(P89="Partial",P$80*0.5,0))))) +
1.5*(1-EXP(-1.2*(IF(K89="Yes",K$80,IF(K89="Partial",K$80*0.5,0)) + IF(L89="Yes",L$80,IF(L89="Partial",L$80*0.5,0)) + IF(M89="Yes",M$80,IF(M89="Partial",M$80*0.5,0))))) +
1.5*(1-EXP(-1.2*(IF(Q89="Yes",Q$80,IF(Q89="Partial",Q$80*0.5,0)) + IF(R89="Yes",R$80,IF(R89="Partial",R$80*0.5,0)) + IF(S89="Yes",S$80,IF(S89="Partial",S$80*0.5,0))))) +
IF(H89="Yes",H$80,IF(H89="Partial",H$80*0.5,0)) +
IF(I89="Yes",I$80,IF(I89="Partial",I$80*0.5,0)) +
IF(J89="Yes",J$80,IF(J89="Partial",J$80*0.5,0))</f>
      </c>
      <c r="W89" s="8"/>
      <c r="X89" s="25">
        <f>IF(COUNTIF(E89:S89,"Yes")&gt;0,"Yes",IF(COUNTIF(E89:S89,"Partial")&gt;0,"Partial","No"))</f>
      </c>
      <c r="Y89" s="25">
        <f>IF($U89&gt;=2,"Yes","No")</f>
      </c>
      <c r="Z89" s="25">
        <f>IF($U89&gt;=3,"Yes","No")</f>
      </c>
      <c r="AA89" s="25">
        <f>IF($U89&gt;=4,"Yes","No")</f>
      </c>
      <c r="AB89" s="25">
        <f>IF($V89&gt;=0.6,"Yes","No")</f>
      </c>
      <c r="AC89" s="8"/>
    </row>
    <row x14ac:dyDescent="0.25" r="90" customHeight="1" ht="18">
      <c r="A90" s="5"/>
      <c r="B90" s="25" t="s">
        <v>1475</v>
      </c>
      <c r="C90" s="13" t="s">
        <v>739</v>
      </c>
      <c r="D90" s="47" t="s">
        <v>28</v>
      </c>
      <c r="E90" s="47" t="s">
        <v>28</v>
      </c>
      <c r="F90" s="47" t="s">
        <v>28</v>
      </c>
      <c r="G90" s="47" t="s">
        <v>28</v>
      </c>
      <c r="H90" s="47" t="s">
        <v>28</v>
      </c>
      <c r="I90" s="47" t="s">
        <v>10</v>
      </c>
      <c r="J90" s="47" t="s">
        <v>28</v>
      </c>
      <c r="K90" s="47" t="s">
        <v>28</v>
      </c>
      <c r="L90" s="47" t="s">
        <v>28</v>
      </c>
      <c r="M90" s="47" t="s">
        <v>28</v>
      </c>
      <c r="N90" s="47" t="s">
        <v>28</v>
      </c>
      <c r="O90" s="47" t="s">
        <v>28</v>
      </c>
      <c r="P90" s="47" t="s">
        <v>10</v>
      </c>
      <c r="Q90" s="47" t="s">
        <v>28</v>
      </c>
      <c r="R90" s="47" t="s">
        <v>28</v>
      </c>
      <c r="S90" s="47" t="s">
        <v>28</v>
      </c>
      <c r="T90" s="8"/>
      <c r="U90" s="12">
        <f>COUNTIF(E90:S90,"Yes")*1+COUNTIF(E90:S90,"Partial")*0.5</f>
      </c>
      <c r="V90" s="41">
        <f>1.5*(1-EXP(-1.2*(IF(E90="Yes",E$80,IF(E90="Partial",E$80*0.5,0)) + IF(F90="Yes",F$80,IF(F90="Partial",F$80*0.5,0)) + IF(G90="Yes",G$80,IF(G90="Partial",G$80*0.5,0))))) +
1.5*(1-EXP(-1.2*(IF(N90="Yes",N$80,IF(N90="Partial",N$80*0.5,0)) + IF(O90="Yes",O$80,IF(O90="Partial",O$80*0.5,0)) + IF(P90="Yes",P$80,IF(P90="Partial",P$80*0.5,0))))) +
1.5*(1-EXP(-1.2*(IF(K90="Yes",K$80,IF(K90="Partial",K$80*0.5,0)) + IF(L90="Yes",L$80,IF(L90="Partial",L$80*0.5,0)) + IF(M90="Yes",M$80,IF(M90="Partial",M$80*0.5,0))))) +
1.5*(1-EXP(-1.2*(IF(Q90="Yes",Q$80,IF(Q90="Partial",Q$80*0.5,0)) + IF(R90="Yes",R$80,IF(R90="Partial",R$80*0.5,0)) + IF(S90="Yes",S$80,IF(S90="Partial",S$80*0.5,0))))) +
IF(H90="Yes",H$80,IF(H90="Partial",H$80*0.5,0)) +
IF(I90="Yes",I$80,IF(I90="Partial",I$80*0.5,0)) +
IF(J90="Yes",J$80,IF(J90="Partial",J$80*0.5,0))</f>
      </c>
      <c r="W90" s="8"/>
      <c r="X90" s="25">
        <f>IF(COUNTIF(E90:S90,"Yes")&gt;0,"Yes",IF(COUNTIF(E90:S90,"Partial")&gt;0,"Partial","No"))</f>
      </c>
      <c r="Y90" s="25">
        <f>IF($U90&gt;=2,"Yes","No")</f>
      </c>
      <c r="Z90" s="25">
        <f>IF($U90&gt;=3,"Yes","No")</f>
      </c>
      <c r="AA90" s="25">
        <f>IF($U90&gt;=4,"Yes","No")</f>
      </c>
      <c r="AB90" s="25">
        <f>IF($V90&gt;=0.6,"Yes","No")</f>
      </c>
      <c r="AC90" s="8"/>
    </row>
    <row x14ac:dyDescent="0.25" r="91" customHeight="1" ht="18">
      <c r="A91" s="5"/>
      <c r="B91" s="25" t="s">
        <v>1476</v>
      </c>
      <c r="C91" s="13" t="s">
        <v>383</v>
      </c>
      <c r="D91" s="47" t="s">
        <v>28</v>
      </c>
      <c r="E91" s="47" t="s">
        <v>28</v>
      </c>
      <c r="F91" s="47" t="s">
        <v>28</v>
      </c>
      <c r="G91" s="47" t="s">
        <v>28</v>
      </c>
      <c r="H91" s="47" t="s">
        <v>28</v>
      </c>
      <c r="I91" s="47" t="s">
        <v>28</v>
      </c>
      <c r="J91" s="47" t="s">
        <v>28</v>
      </c>
      <c r="K91" s="47" t="s">
        <v>28</v>
      </c>
      <c r="L91" s="47" t="s">
        <v>28</v>
      </c>
      <c r="M91" s="47" t="s">
        <v>28</v>
      </c>
      <c r="N91" s="47" t="s">
        <v>10</v>
      </c>
      <c r="O91" s="47" t="s">
        <v>28</v>
      </c>
      <c r="P91" s="47" t="s">
        <v>10</v>
      </c>
      <c r="Q91" s="47" t="s">
        <v>28</v>
      </c>
      <c r="R91" s="47" t="s">
        <v>28</v>
      </c>
      <c r="S91" s="47" t="s">
        <v>28</v>
      </c>
      <c r="T91" s="8"/>
      <c r="U91" s="12">
        <f>COUNTIF(E91:S91,"Yes")*1+COUNTIF(E91:S91,"Partial")*0.5</f>
      </c>
      <c r="V91" s="41">
        <f>1.5*(1-EXP(-1.2*(IF(E91="Yes",E$80,IF(E91="Partial",E$80*0.5,0)) + IF(F91="Yes",F$80,IF(F91="Partial",F$80*0.5,0)) + IF(G91="Yes",G$80,IF(G91="Partial",G$80*0.5,0))))) +
1.5*(1-EXP(-1.2*(IF(N91="Yes",N$80,IF(N91="Partial",N$80*0.5,0)) + IF(O91="Yes",O$80,IF(O91="Partial",O$80*0.5,0)) + IF(P91="Yes",P$80,IF(P91="Partial",P$80*0.5,0))))) +
1.5*(1-EXP(-1.2*(IF(K91="Yes",K$80,IF(K91="Partial",K$80*0.5,0)) + IF(L91="Yes",L$80,IF(L91="Partial",L$80*0.5,0)) + IF(M91="Yes",M$80,IF(M91="Partial",M$80*0.5,0))))) +
1.5*(1-EXP(-1.2*(IF(Q91="Yes",Q$80,IF(Q91="Partial",Q$80*0.5,0)) + IF(R91="Yes",R$80,IF(R91="Partial",R$80*0.5,0)) + IF(S91="Yes",S$80,IF(S91="Partial",S$80*0.5,0))))) +
IF(H91="Yes",H$80,IF(H91="Partial",H$80*0.5,0)) +
IF(I91="Yes",I$80,IF(I91="Partial",I$80*0.5,0)) +
IF(J91="Yes",J$80,IF(J91="Partial",J$80*0.5,0))</f>
      </c>
      <c r="W91" s="8"/>
      <c r="X91" s="25">
        <f>IF(COUNTIF(E91:S91,"Yes")&gt;0,"Yes",IF(COUNTIF(E91:S91,"Partial")&gt;0,"Partial","No"))</f>
      </c>
      <c r="Y91" s="25">
        <f>IF($U91&gt;=2,"Yes","No")</f>
      </c>
      <c r="Z91" s="25">
        <f>IF($U91&gt;=3,"Yes","No")</f>
      </c>
      <c r="AA91" s="25">
        <f>IF($U91&gt;=4,"Yes","No")</f>
      </c>
      <c r="AB91" s="25">
        <f>IF($V91&gt;=0.6,"Yes","No")</f>
      </c>
      <c r="AC91" s="8"/>
    </row>
    <row x14ac:dyDescent="0.25" r="92" customHeight="1" ht="18">
      <c r="A92" s="5"/>
      <c r="B92" s="25" t="s">
        <v>1477</v>
      </c>
      <c r="C92" s="13" t="s">
        <v>385</v>
      </c>
      <c r="D92" s="47" t="s">
        <v>28</v>
      </c>
      <c r="E92" s="47" t="s">
        <v>28</v>
      </c>
      <c r="F92" s="47" t="s">
        <v>28</v>
      </c>
      <c r="G92" s="47" t="s">
        <v>28</v>
      </c>
      <c r="H92" s="47" t="s">
        <v>28</v>
      </c>
      <c r="I92" s="47" t="s">
        <v>28</v>
      </c>
      <c r="J92" s="47" t="s">
        <v>28</v>
      </c>
      <c r="K92" s="47" t="s">
        <v>28</v>
      </c>
      <c r="L92" s="47" t="s">
        <v>28</v>
      </c>
      <c r="M92" s="47" t="s">
        <v>28</v>
      </c>
      <c r="N92" s="47" t="s">
        <v>10</v>
      </c>
      <c r="O92" s="47" t="s">
        <v>28</v>
      </c>
      <c r="P92" s="47" t="s">
        <v>28</v>
      </c>
      <c r="Q92" s="47" t="s">
        <v>28</v>
      </c>
      <c r="R92" s="47" t="s">
        <v>28</v>
      </c>
      <c r="S92" s="47" t="s">
        <v>28</v>
      </c>
      <c r="T92" s="8"/>
      <c r="U92" s="12">
        <f>COUNTIF(E92:S92,"Yes")*1+COUNTIF(E92:S92,"Partial")*0.5</f>
      </c>
      <c r="V92" s="41">
        <f>1.5*(1-EXP(-1.2*(IF(E92="Yes",E$80,IF(E92="Partial",E$80*0.5,0)) + IF(F92="Yes",F$80,IF(F92="Partial",F$80*0.5,0)) + IF(G92="Yes",G$80,IF(G92="Partial",G$80*0.5,0))))) +
1.5*(1-EXP(-1.2*(IF(N92="Yes",N$80,IF(N92="Partial",N$80*0.5,0)) + IF(O92="Yes",O$80,IF(O92="Partial",O$80*0.5,0)) + IF(P92="Yes",P$80,IF(P92="Partial",P$80*0.5,0))))) +
1.5*(1-EXP(-1.2*(IF(K92="Yes",K$80,IF(K92="Partial",K$80*0.5,0)) + IF(L92="Yes",L$80,IF(L92="Partial",L$80*0.5,0)) + IF(M92="Yes",M$80,IF(M92="Partial",M$80*0.5,0))))) +
1.5*(1-EXP(-1.2*(IF(Q92="Yes",Q$80,IF(Q92="Partial",Q$80*0.5,0)) + IF(R92="Yes",R$80,IF(R92="Partial",R$80*0.5,0)) + IF(S92="Yes",S$80,IF(S92="Partial",S$80*0.5,0))))) +
IF(H92="Yes",H$80,IF(H92="Partial",H$80*0.5,0)) +
IF(I92="Yes",I$80,IF(I92="Partial",I$80*0.5,0)) +
IF(J92="Yes",J$80,IF(J92="Partial",J$80*0.5,0))</f>
      </c>
      <c r="W92" s="8"/>
      <c r="X92" s="25">
        <f>IF(COUNTIF(E92:S92,"Yes")&gt;0,"Yes",IF(COUNTIF(E92:S92,"Partial")&gt;0,"Partial","No"))</f>
      </c>
      <c r="Y92" s="25">
        <f>IF($U92&gt;=2,"Yes","No")</f>
      </c>
      <c r="Z92" s="25">
        <f>IF($U92&gt;=3,"Yes","No")</f>
      </c>
      <c r="AA92" s="25">
        <f>IF($U92&gt;=4,"Yes","No")</f>
      </c>
      <c r="AB92" s="25">
        <f>IF($V92&gt;=0.6,"Yes","No")</f>
      </c>
      <c r="AC92" s="8"/>
    </row>
    <row x14ac:dyDescent="0.25" r="93" customHeight="1" ht="18">
      <c r="A93" s="5"/>
      <c r="B93" s="25" t="s">
        <v>1478</v>
      </c>
      <c r="C93" s="13" t="s">
        <v>387</v>
      </c>
      <c r="D93" s="47" t="s">
        <v>28</v>
      </c>
      <c r="E93" s="47" t="s">
        <v>28</v>
      </c>
      <c r="F93" s="47" t="s">
        <v>28</v>
      </c>
      <c r="G93" s="47" t="s">
        <v>28</v>
      </c>
      <c r="H93" s="47" t="s">
        <v>28</v>
      </c>
      <c r="I93" s="47" t="s">
        <v>28</v>
      </c>
      <c r="J93" s="47" t="s">
        <v>28</v>
      </c>
      <c r="K93" s="47" t="s">
        <v>28</v>
      </c>
      <c r="L93" s="47" t="s">
        <v>28</v>
      </c>
      <c r="M93" s="47" t="s">
        <v>28</v>
      </c>
      <c r="N93" s="47" t="s">
        <v>10</v>
      </c>
      <c r="O93" s="47" t="s">
        <v>28</v>
      </c>
      <c r="P93" s="47" t="s">
        <v>28</v>
      </c>
      <c r="Q93" s="47" t="s">
        <v>28</v>
      </c>
      <c r="R93" s="47" t="s">
        <v>28</v>
      </c>
      <c r="S93" s="47" t="s">
        <v>28</v>
      </c>
      <c r="T93" s="8"/>
      <c r="U93" s="12">
        <f>COUNTIF(E93:S93,"Yes")*1+COUNTIF(E93:S93,"Partial")*0.5</f>
      </c>
      <c r="V93" s="41">
        <f>1.5*(1-EXP(-1.2*(IF(E93="Yes",E$80,IF(E93="Partial",E$80*0.5,0)) + IF(F93="Yes",F$80,IF(F93="Partial",F$80*0.5,0)) + IF(G93="Yes",G$80,IF(G93="Partial",G$80*0.5,0))))) +
1.5*(1-EXP(-1.2*(IF(N93="Yes",N$80,IF(N93="Partial",N$80*0.5,0)) + IF(O93="Yes",O$80,IF(O93="Partial",O$80*0.5,0)) + IF(P93="Yes",P$80,IF(P93="Partial",P$80*0.5,0))))) +
1.5*(1-EXP(-1.2*(IF(K93="Yes",K$80,IF(K93="Partial",K$80*0.5,0)) + IF(L93="Yes",L$80,IF(L93="Partial",L$80*0.5,0)) + IF(M93="Yes",M$80,IF(M93="Partial",M$80*0.5,0))))) +
1.5*(1-EXP(-1.2*(IF(Q93="Yes",Q$80,IF(Q93="Partial",Q$80*0.5,0)) + IF(R93="Yes",R$80,IF(R93="Partial",R$80*0.5,0)) + IF(S93="Yes",S$80,IF(S93="Partial",S$80*0.5,0))))) +
IF(H93="Yes",H$80,IF(H93="Partial",H$80*0.5,0)) +
IF(I93="Yes",I$80,IF(I93="Partial",I$80*0.5,0)) +
IF(J93="Yes",J$80,IF(J93="Partial",J$80*0.5,0))</f>
      </c>
      <c r="W93" s="8"/>
      <c r="X93" s="25">
        <f>IF(COUNTIF(E93:S93,"Yes")&gt;0,"Yes",IF(COUNTIF(E93:S93,"Partial")&gt;0,"Partial","No"))</f>
      </c>
      <c r="Y93" s="25">
        <f>IF($U93&gt;=2,"Yes","No")</f>
      </c>
      <c r="Z93" s="25">
        <f>IF($U93&gt;=3,"Yes","No")</f>
      </c>
      <c r="AA93" s="25">
        <f>IF($U93&gt;=4,"Yes","No")</f>
      </c>
      <c r="AB93" s="25">
        <f>IF($V93&gt;=0.6,"Yes","No")</f>
      </c>
      <c r="AC93" s="8"/>
    </row>
    <row x14ac:dyDescent="0.25" r="94" customHeight="1" ht="18">
      <c r="A94" s="5"/>
      <c r="B94" s="25" t="s">
        <v>1479</v>
      </c>
      <c r="C94" s="13" t="s">
        <v>222</v>
      </c>
      <c r="D94" s="47" t="s">
        <v>28</v>
      </c>
      <c r="E94" s="47" t="s">
        <v>28</v>
      </c>
      <c r="F94" s="47" t="s">
        <v>28</v>
      </c>
      <c r="G94" s="47" t="s">
        <v>28</v>
      </c>
      <c r="H94" s="47" t="s">
        <v>28</v>
      </c>
      <c r="I94" s="47" t="s">
        <v>28</v>
      </c>
      <c r="J94" s="47" t="s">
        <v>28</v>
      </c>
      <c r="K94" s="47" t="s">
        <v>28</v>
      </c>
      <c r="L94" s="47" t="s">
        <v>28</v>
      </c>
      <c r="M94" s="47" t="s">
        <v>28</v>
      </c>
      <c r="N94" s="47" t="s">
        <v>28</v>
      </c>
      <c r="O94" s="47" t="s">
        <v>28</v>
      </c>
      <c r="P94" s="47" t="s">
        <v>10</v>
      </c>
      <c r="Q94" s="47" t="s">
        <v>28</v>
      </c>
      <c r="R94" s="47" t="s">
        <v>28</v>
      </c>
      <c r="S94" s="47" t="s">
        <v>28</v>
      </c>
      <c r="T94" s="8"/>
      <c r="U94" s="12">
        <f>COUNTIF(E94:S94,"Yes")*1+COUNTIF(E94:S94,"Partial")*0.5</f>
      </c>
      <c r="V94" s="41">
        <f>1.5*(1-EXP(-1.2*(IF(E94="Yes",E$80,IF(E94="Partial",E$80*0.5,0)) + IF(F94="Yes",F$80,IF(F94="Partial",F$80*0.5,0)) + IF(G94="Yes",G$80,IF(G94="Partial",G$80*0.5,0))))) +
1.5*(1-EXP(-1.2*(IF(N94="Yes",N$80,IF(N94="Partial",N$80*0.5,0)) + IF(O94="Yes",O$80,IF(O94="Partial",O$80*0.5,0)) + IF(P94="Yes",P$80,IF(P94="Partial",P$80*0.5,0))))) +
1.5*(1-EXP(-1.2*(IF(K94="Yes",K$80,IF(K94="Partial",K$80*0.5,0)) + IF(L94="Yes",L$80,IF(L94="Partial",L$80*0.5,0)) + IF(M94="Yes",M$80,IF(M94="Partial",M$80*0.5,0))))) +
1.5*(1-EXP(-1.2*(IF(Q94="Yes",Q$80,IF(Q94="Partial",Q$80*0.5,0)) + IF(R94="Yes",R$80,IF(R94="Partial",R$80*0.5,0)) + IF(S94="Yes",S$80,IF(S94="Partial",S$80*0.5,0))))) +
IF(H94="Yes",H$80,IF(H94="Partial",H$80*0.5,0)) +
IF(I94="Yes",I$80,IF(I94="Partial",I$80*0.5,0)) +
IF(J94="Yes",J$80,IF(J94="Partial",J$80*0.5,0))</f>
      </c>
      <c r="W94" s="8"/>
      <c r="X94" s="25">
        <f>IF(COUNTIF(E94:S94,"Yes")&gt;0,"Yes",IF(COUNTIF(E94:S94,"Partial")&gt;0,"Partial","No"))</f>
      </c>
      <c r="Y94" s="25">
        <f>IF($U94&gt;=2,"Yes","No")</f>
      </c>
      <c r="Z94" s="25">
        <f>IF($U94&gt;=3,"Yes","No")</f>
      </c>
      <c r="AA94" s="25">
        <f>IF($U94&gt;=4,"Yes","No")</f>
      </c>
      <c r="AB94" s="25">
        <f>IF($V94&gt;=0.6,"Yes","No")</f>
      </c>
      <c r="AC94" s="8"/>
    </row>
    <row x14ac:dyDescent="0.25" r="95" customHeight="1" ht="15">
      <c r="A95" s="5"/>
      <c r="B95" s="25" t="s">
        <v>1480</v>
      </c>
      <c r="C95" s="13" t="s">
        <v>224</v>
      </c>
      <c r="D95" s="47" t="s">
        <v>28</v>
      </c>
      <c r="E95" s="47" t="s">
        <v>28</v>
      </c>
      <c r="F95" s="47" t="s">
        <v>28</v>
      </c>
      <c r="G95" s="47" t="s">
        <v>28</v>
      </c>
      <c r="H95" s="47" t="s">
        <v>28</v>
      </c>
      <c r="I95" s="47" t="s">
        <v>28</v>
      </c>
      <c r="J95" s="47" t="s">
        <v>28</v>
      </c>
      <c r="K95" s="47" t="s">
        <v>28</v>
      </c>
      <c r="L95" s="47" t="s">
        <v>28</v>
      </c>
      <c r="M95" s="47" t="s">
        <v>28</v>
      </c>
      <c r="N95" s="47" t="s">
        <v>28</v>
      </c>
      <c r="O95" s="47" t="s">
        <v>28</v>
      </c>
      <c r="P95" s="47" t="s">
        <v>10</v>
      </c>
      <c r="Q95" s="47" t="s">
        <v>28</v>
      </c>
      <c r="R95" s="47" t="s">
        <v>28</v>
      </c>
      <c r="S95" s="47" t="s">
        <v>28</v>
      </c>
      <c r="T95" s="8"/>
      <c r="U95" s="12">
        <f>COUNTIF(E95:S95,"Yes")*1+COUNTIF(E95:S95,"Partial")*0.5</f>
      </c>
      <c r="V95" s="41">
        <f>1.5*(1-EXP(-1.2*(IF(E95="Yes",E$80,IF(E95="Partial",E$80*0.5,0)) + IF(F95="Yes",F$80,IF(F95="Partial",F$80*0.5,0)) + IF(G95="Yes",G$80,IF(G95="Partial",G$80*0.5,0))))) +
1.5*(1-EXP(-1.2*(IF(N95="Yes",N$80,IF(N95="Partial",N$80*0.5,0)) + IF(O95="Yes",O$80,IF(O95="Partial",O$80*0.5,0)) + IF(P95="Yes",P$80,IF(P95="Partial",P$80*0.5,0))))) +
1.5*(1-EXP(-1.2*(IF(K95="Yes",K$80,IF(K95="Partial",K$80*0.5,0)) + IF(L95="Yes",L$80,IF(L95="Partial",L$80*0.5,0)) + IF(M95="Yes",M$80,IF(M95="Partial",M$80*0.5,0))))) +
1.5*(1-EXP(-1.2*(IF(Q95="Yes",Q$80,IF(Q95="Partial",Q$80*0.5,0)) + IF(R95="Yes",R$80,IF(R95="Partial",R$80*0.5,0)) + IF(S95="Yes",S$80,IF(S95="Partial",S$80*0.5,0))))) +
IF(H95="Yes",H$80,IF(H95="Partial",H$80*0.5,0)) +
IF(I95="Yes",I$80,IF(I95="Partial",I$80*0.5,0)) +
IF(J95="Yes",J$80,IF(J95="Partial",J$80*0.5,0))</f>
      </c>
      <c r="W95" s="8"/>
      <c r="X95" s="25">
        <f>IF(COUNTIF(E95:S95,"Yes")&gt;0,"Yes",IF(COUNTIF(E95:S95,"Partial")&gt;0,"Partial","No"))</f>
      </c>
      <c r="Y95" s="25">
        <f>IF($U95&gt;=2,"Yes","No")</f>
      </c>
      <c r="Z95" s="25">
        <f>IF($U95&gt;=3,"Yes","No")</f>
      </c>
      <c r="AA95" s="25">
        <f>IF($U95&gt;=4,"Yes","No")</f>
      </c>
      <c r="AB95" s="25">
        <f>IF($V95&gt;=0.6,"Yes","No")</f>
      </c>
      <c r="AC95" s="8"/>
    </row>
    <row x14ac:dyDescent="0.25" r="96" customHeight="1" ht="18">
      <c r="A96" s="5"/>
      <c r="B96" s="25" t="s">
        <v>1481</v>
      </c>
      <c r="C96" s="13" t="s">
        <v>162</v>
      </c>
      <c r="D96" s="47" t="s">
        <v>28</v>
      </c>
      <c r="E96" s="47" t="s">
        <v>28</v>
      </c>
      <c r="F96" s="47" t="s">
        <v>28</v>
      </c>
      <c r="G96" s="47" t="s">
        <v>28</v>
      </c>
      <c r="H96" s="47" t="s">
        <v>28</v>
      </c>
      <c r="I96" s="47" t="s">
        <v>28</v>
      </c>
      <c r="J96" s="47" t="s">
        <v>28</v>
      </c>
      <c r="K96" s="47" t="s">
        <v>28</v>
      </c>
      <c r="L96" s="47" t="s">
        <v>28</v>
      </c>
      <c r="M96" s="47" t="s">
        <v>28</v>
      </c>
      <c r="N96" s="47" t="s">
        <v>28</v>
      </c>
      <c r="O96" s="47" t="s">
        <v>28</v>
      </c>
      <c r="P96" s="47" t="s">
        <v>28</v>
      </c>
      <c r="Q96" s="47" t="s">
        <v>10</v>
      </c>
      <c r="R96" s="47" t="s">
        <v>28</v>
      </c>
      <c r="S96" s="47" t="s">
        <v>28</v>
      </c>
      <c r="T96" s="8"/>
      <c r="U96" s="12">
        <f>COUNTIF(E96:S96,"Yes")*1+COUNTIF(E96:S96,"Partial")*0.5</f>
      </c>
      <c r="V96" s="41">
        <f>1.5*(1-EXP(-1.2*(IF(E96="Yes",E$80,IF(E96="Partial",E$80*0.5,0)) + IF(F96="Yes",F$80,IF(F96="Partial",F$80*0.5,0)) + IF(G96="Yes",G$80,IF(G96="Partial",G$80*0.5,0))))) +
1.5*(1-EXP(-1.2*(IF(N96="Yes",N$80,IF(N96="Partial",N$80*0.5,0)) + IF(O96="Yes",O$80,IF(O96="Partial",O$80*0.5,0)) + IF(P96="Yes",P$80,IF(P96="Partial",P$80*0.5,0))))) +
1.5*(1-EXP(-1.2*(IF(K96="Yes",K$80,IF(K96="Partial",K$80*0.5,0)) + IF(L96="Yes",L$80,IF(L96="Partial",L$80*0.5,0)) + IF(M96="Yes",M$80,IF(M96="Partial",M$80*0.5,0))))) +
1.5*(1-EXP(-1.2*(IF(Q96="Yes",Q$80,IF(Q96="Partial",Q$80*0.5,0)) + IF(R96="Yes",R$80,IF(R96="Partial",R$80*0.5,0)) + IF(S96="Yes",S$80,IF(S96="Partial",S$80*0.5,0))))) +
IF(H96="Yes",H$80,IF(H96="Partial",H$80*0.5,0)) +
IF(I96="Yes",I$80,IF(I96="Partial",I$80*0.5,0)) +
IF(J96="Yes",J$80,IF(J96="Partial",J$80*0.5,0))</f>
      </c>
      <c r="W96" s="8"/>
      <c r="X96" s="25">
        <f>IF(COUNTIF(E96:S96,"Yes")&gt;0,"Yes",IF(COUNTIF(E96:S96,"Partial")&gt;0,"Partial","No"))</f>
      </c>
      <c r="Y96" s="25">
        <f>IF($U96&gt;=2,"Yes","No")</f>
      </c>
      <c r="Z96" s="25">
        <f>IF($U96&gt;=3,"Yes","No")</f>
      </c>
      <c r="AA96" s="25">
        <f>IF($U96&gt;=4,"Yes","No")</f>
      </c>
      <c r="AB96" s="25">
        <f>IF($V96&gt;=0.6,"Yes","No")</f>
      </c>
      <c r="AC96" s="8"/>
    </row>
    <row x14ac:dyDescent="0.25" r="97" customHeight="1" ht="18">
      <c r="A97" s="9" t="s">
        <v>16</v>
      </c>
      <c r="B97" s="25" t="s">
        <v>1482</v>
      </c>
      <c r="C97" s="13" t="s">
        <v>834</v>
      </c>
      <c r="D97" s="47" t="s">
        <v>28</v>
      </c>
      <c r="E97" s="47" t="s">
        <v>10</v>
      </c>
      <c r="F97" s="47" t="s">
        <v>28</v>
      </c>
      <c r="G97" s="47" t="s">
        <v>28</v>
      </c>
      <c r="H97" s="47" t="s">
        <v>10</v>
      </c>
      <c r="I97" s="47" t="s">
        <v>10</v>
      </c>
      <c r="J97" s="47" t="s">
        <v>28</v>
      </c>
      <c r="K97" s="47" t="s">
        <v>28</v>
      </c>
      <c r="L97" s="47" t="s">
        <v>28</v>
      </c>
      <c r="M97" s="47" t="s">
        <v>10</v>
      </c>
      <c r="N97" s="47" t="s">
        <v>28</v>
      </c>
      <c r="O97" s="47" t="s">
        <v>28</v>
      </c>
      <c r="P97" s="47" t="s">
        <v>28</v>
      </c>
      <c r="Q97" s="47" t="s">
        <v>28</v>
      </c>
      <c r="R97" s="47" t="s">
        <v>28</v>
      </c>
      <c r="S97" s="47" t="s">
        <v>28</v>
      </c>
      <c r="T97" s="8"/>
      <c r="U97" s="12">
        <f>COUNTIF(E97:S97,"Yes")*1+COUNTIF(E97:S97,"Partial")*0.5</f>
      </c>
      <c r="V97" s="41">
        <f>1.5*(1-EXP(-1.2*(IF(E97="Yes",E$80,IF(E97="Partial",E$80*0.5,0)) + IF(F97="Yes",F$80,IF(F97="Partial",F$80*0.5,0)) + IF(G97="Yes",G$80,IF(G97="Partial",G$80*0.5,0))))) +
1.5*(1-EXP(-1.2*(IF(N97="Yes",N$80,IF(N97="Partial",N$80*0.5,0)) + IF(O97="Yes",O$80,IF(O97="Partial",O$80*0.5,0)) + IF(P97="Yes",P$80,IF(P97="Partial",P$80*0.5,0))))) +
1.5*(1-EXP(-1.2*(IF(K97="Yes",K$80,IF(K97="Partial",K$80*0.5,0)) + IF(L97="Yes",L$80,IF(L97="Partial",L$80*0.5,0)) + IF(M97="Yes",M$80,IF(M97="Partial",M$80*0.5,0))))) +
1.5*(1-EXP(-1.2*(IF(Q97="Yes",Q$80,IF(Q97="Partial",Q$80*0.5,0)) + IF(R97="Yes",R$80,IF(R97="Partial",R$80*0.5,0)) + IF(S97="Yes",S$80,IF(S97="Partial",S$80*0.5,0))))) +
IF(H97="Yes",H$80,IF(H97="Partial",H$80*0.5,0)) +
IF(I97="Yes",I$80,IF(I97="Partial",I$80*0.5,0)) +
IF(J97="Yes",J$80,IF(J97="Partial",J$80*0.5,0))</f>
      </c>
      <c r="W97" s="8"/>
      <c r="X97" s="25">
        <f>IF(COUNTIF(E97:S97,"Yes")&gt;0,"Yes",IF(COUNTIF(E97:S97,"Partial")&gt;0,"Partial","No"))</f>
      </c>
      <c r="Y97" s="25">
        <f>IF($U97&gt;=2,"Yes","No")</f>
      </c>
      <c r="Z97" s="25">
        <f>IF($U97&gt;=3,"Yes","No")</f>
      </c>
      <c r="AA97" s="25">
        <f>IF($U97&gt;=4,"Yes","No")</f>
      </c>
      <c r="AB97" s="25">
        <f>IF($V97&gt;=0.6,"Yes","No")</f>
      </c>
      <c r="AC97" s="8"/>
    </row>
    <row x14ac:dyDescent="0.25" r="98" customHeight="1" ht="18">
      <c r="A98" s="5"/>
      <c r="B98" s="25" t="s">
        <v>1483</v>
      </c>
      <c r="C98" s="13" t="s">
        <v>824</v>
      </c>
      <c r="D98" s="47" t="s">
        <v>28</v>
      </c>
      <c r="E98" s="47" t="s">
        <v>28</v>
      </c>
      <c r="F98" s="47" t="s">
        <v>10</v>
      </c>
      <c r="G98" s="47" t="s">
        <v>28</v>
      </c>
      <c r="H98" s="47" t="s">
        <v>10</v>
      </c>
      <c r="I98" s="47" t="s">
        <v>10</v>
      </c>
      <c r="J98" s="47" t="s">
        <v>28</v>
      </c>
      <c r="K98" s="47" t="s">
        <v>10</v>
      </c>
      <c r="L98" s="47" t="s">
        <v>28</v>
      </c>
      <c r="M98" s="47" t="s">
        <v>28</v>
      </c>
      <c r="N98" s="47" t="s">
        <v>28</v>
      </c>
      <c r="O98" s="47" t="s">
        <v>28</v>
      </c>
      <c r="P98" s="47" t="s">
        <v>28</v>
      </c>
      <c r="Q98" s="47" t="s">
        <v>28</v>
      </c>
      <c r="R98" s="47" t="s">
        <v>28</v>
      </c>
      <c r="S98" s="47" t="s">
        <v>28</v>
      </c>
      <c r="T98" s="8"/>
      <c r="U98" s="12">
        <f>COUNTIF(E98:S98,"Yes")*1+COUNTIF(E98:S98,"Partial")*0.5</f>
      </c>
      <c r="V98" s="41">
        <f>1.5*(1-EXP(-1.2*(IF(E98="Yes",E$80,IF(E98="Partial",E$80*0.5,0)) + IF(F98="Yes",F$80,IF(F98="Partial",F$80*0.5,0)) + IF(G98="Yes",G$80,IF(G98="Partial",G$80*0.5,0))))) +
1.5*(1-EXP(-1.2*(IF(N98="Yes",N$80,IF(N98="Partial",N$80*0.5,0)) + IF(O98="Yes",O$80,IF(O98="Partial",O$80*0.5,0)) + IF(P98="Yes",P$80,IF(P98="Partial",P$80*0.5,0))))) +
1.5*(1-EXP(-1.2*(IF(K98="Yes",K$80,IF(K98="Partial",K$80*0.5,0)) + IF(L98="Yes",L$80,IF(L98="Partial",L$80*0.5,0)) + IF(M98="Yes",M$80,IF(M98="Partial",M$80*0.5,0))))) +
1.5*(1-EXP(-1.2*(IF(Q98="Yes",Q$80,IF(Q98="Partial",Q$80*0.5,0)) + IF(R98="Yes",R$80,IF(R98="Partial",R$80*0.5,0)) + IF(S98="Yes",S$80,IF(S98="Partial",S$80*0.5,0))))) +
IF(H98="Yes",H$80,IF(H98="Partial",H$80*0.5,0)) +
IF(I98="Yes",I$80,IF(I98="Partial",I$80*0.5,0)) +
IF(J98="Yes",J$80,IF(J98="Partial",J$80*0.5,0))</f>
      </c>
      <c r="W98" s="8"/>
      <c r="X98" s="25">
        <f>IF(COUNTIF(E98:S98,"Yes")&gt;0,"Yes",IF(COUNTIF(E98:S98,"Partial")&gt;0,"Partial","No"))</f>
      </c>
      <c r="Y98" s="25">
        <f>IF($U98&gt;=2,"Yes","No")</f>
      </c>
      <c r="Z98" s="25">
        <f>IF($U98&gt;=3,"Yes","No")</f>
      </c>
      <c r="AA98" s="25">
        <f>IF($U98&gt;=4,"Yes","No")</f>
      </c>
      <c r="AB98" s="25">
        <f>IF($V98&gt;=0.6,"Yes","No")</f>
      </c>
      <c r="AC98" s="8"/>
    </row>
    <row x14ac:dyDescent="0.25" r="99" customHeight="1" ht="18">
      <c r="A99" s="5"/>
      <c r="B99" s="25" t="s">
        <v>1484</v>
      </c>
      <c r="C99" s="13" t="s">
        <v>235</v>
      </c>
      <c r="D99" s="47" t="s">
        <v>28</v>
      </c>
      <c r="E99" s="47" t="s">
        <v>28</v>
      </c>
      <c r="F99" s="47" t="s">
        <v>10</v>
      </c>
      <c r="G99" s="47" t="s">
        <v>10</v>
      </c>
      <c r="H99" s="47" t="s">
        <v>10</v>
      </c>
      <c r="I99" s="47" t="s">
        <v>28</v>
      </c>
      <c r="J99" s="47" t="s">
        <v>28</v>
      </c>
      <c r="K99" s="47" t="s">
        <v>10</v>
      </c>
      <c r="L99" s="47" t="s">
        <v>10</v>
      </c>
      <c r="M99" s="47" t="s">
        <v>10</v>
      </c>
      <c r="N99" s="47" t="s">
        <v>10</v>
      </c>
      <c r="O99" s="47" t="s">
        <v>28</v>
      </c>
      <c r="P99" s="47" t="s">
        <v>28</v>
      </c>
      <c r="Q99" s="47" t="s">
        <v>28</v>
      </c>
      <c r="R99" s="47" t="s">
        <v>10</v>
      </c>
      <c r="S99" s="47" t="s">
        <v>28</v>
      </c>
      <c r="T99" s="8"/>
      <c r="U99" s="12">
        <f>COUNTIF(E99:S99,"Yes")*1+COUNTIF(E99:S99,"Partial")*0.5</f>
      </c>
      <c r="V99" s="41">
        <f>1.5*(1-EXP(-1.2*(IF(E99="Yes",E$80,IF(E99="Partial",E$80*0.5,0)) + IF(F99="Yes",F$80,IF(F99="Partial",F$80*0.5,0)) + IF(G99="Yes",G$80,IF(G99="Partial",G$80*0.5,0))))) +
1.5*(1-EXP(-1.2*(IF(N99="Yes",N$80,IF(N99="Partial",N$80*0.5,0)) + IF(O99="Yes",O$80,IF(O99="Partial",O$80*0.5,0)) + IF(P99="Yes",P$80,IF(P99="Partial",P$80*0.5,0))))) +
1.5*(1-EXP(-1.2*(IF(K99="Yes",K$80,IF(K99="Partial",K$80*0.5,0)) + IF(L99="Yes",L$80,IF(L99="Partial",L$80*0.5,0)) + IF(M99="Yes",M$80,IF(M99="Partial",M$80*0.5,0))))) +
1.5*(1-EXP(-1.2*(IF(Q99="Yes",Q$80,IF(Q99="Partial",Q$80*0.5,0)) + IF(R99="Yes",R$80,IF(R99="Partial",R$80*0.5,0)) + IF(S99="Yes",S$80,IF(S99="Partial",S$80*0.5,0))))) +
IF(H99="Yes",H$80,IF(H99="Partial",H$80*0.5,0)) +
IF(I99="Yes",I$80,IF(I99="Partial",I$80*0.5,0)) +
IF(J99="Yes",J$80,IF(J99="Partial",J$80*0.5,0))</f>
      </c>
      <c r="W99" s="8"/>
      <c r="X99" s="25">
        <f>IF(COUNTIF(E99:S99,"Yes")&gt;0,"Yes",IF(COUNTIF(E99:S99,"Partial")&gt;0,"Partial","No"))</f>
      </c>
      <c r="Y99" s="25">
        <f>IF($U99&gt;=2,"Yes","No")</f>
      </c>
      <c r="Z99" s="25">
        <f>IF($U99&gt;=3,"Yes","No")</f>
      </c>
      <c r="AA99" s="25">
        <f>IF($U99&gt;=4,"Yes","No")</f>
      </c>
      <c r="AB99" s="25">
        <f>IF($V99&gt;=0.6,"Yes","No")</f>
      </c>
      <c r="AC99" s="8"/>
    </row>
    <row x14ac:dyDescent="0.25" r="100" customHeight="1" ht="18">
      <c r="A100" s="5"/>
      <c r="B100" s="25" t="s">
        <v>1485</v>
      </c>
      <c r="C100" s="13" t="s">
        <v>843</v>
      </c>
      <c r="D100" s="47" t="s">
        <v>28</v>
      </c>
      <c r="E100" s="47" t="s">
        <v>28</v>
      </c>
      <c r="F100" s="47" t="s">
        <v>28</v>
      </c>
      <c r="G100" s="47" t="s">
        <v>28</v>
      </c>
      <c r="H100" s="47" t="s">
        <v>10</v>
      </c>
      <c r="I100" s="47" t="s">
        <v>28</v>
      </c>
      <c r="J100" s="47" t="s">
        <v>28</v>
      </c>
      <c r="K100" s="47" t="s">
        <v>28</v>
      </c>
      <c r="L100" s="47" t="s">
        <v>28</v>
      </c>
      <c r="M100" s="47" t="s">
        <v>28</v>
      </c>
      <c r="N100" s="47" t="s">
        <v>28</v>
      </c>
      <c r="O100" s="47" t="s">
        <v>28</v>
      </c>
      <c r="P100" s="47" t="s">
        <v>28</v>
      </c>
      <c r="Q100" s="47" t="s">
        <v>28</v>
      </c>
      <c r="R100" s="47" t="s">
        <v>28</v>
      </c>
      <c r="S100" s="47" t="s">
        <v>28</v>
      </c>
      <c r="T100" s="8"/>
      <c r="U100" s="12">
        <f>COUNTIF(E100:S100,"Yes")*1+COUNTIF(E100:S100,"Partial")*0.5</f>
      </c>
      <c r="V100" s="41">
        <f>1.5*(1-EXP(-1.2*(IF(E100="Yes",E$80,IF(E100="Partial",E$80*0.5,0)) + IF(F100="Yes",F$80,IF(F100="Partial",F$80*0.5,0)) + IF(G100="Yes",G$80,IF(G100="Partial",G$80*0.5,0))))) +
1.5*(1-EXP(-1.2*(IF(N100="Yes",N$80,IF(N100="Partial",N$80*0.5,0)) + IF(O100="Yes",O$80,IF(O100="Partial",O$80*0.5,0)) + IF(P100="Yes",P$80,IF(P100="Partial",P$80*0.5,0))))) +
1.5*(1-EXP(-1.2*(IF(K100="Yes",K$80,IF(K100="Partial",K$80*0.5,0)) + IF(L100="Yes",L$80,IF(L100="Partial",L$80*0.5,0)) + IF(M100="Yes",M$80,IF(M100="Partial",M$80*0.5,0))))) +
1.5*(1-EXP(-1.2*(IF(Q100="Yes",Q$80,IF(Q100="Partial",Q$80*0.5,0)) + IF(R100="Yes",R$80,IF(R100="Partial",R$80*0.5,0)) + IF(S100="Yes",S$80,IF(S100="Partial",S$80*0.5,0))))) +
IF(H100="Yes",H$80,IF(H100="Partial",H$80*0.5,0)) +
IF(I100="Yes",I$80,IF(I100="Partial",I$80*0.5,0)) +
IF(J100="Yes",J$80,IF(J100="Partial",J$80*0.5,0))</f>
      </c>
      <c r="W100" s="8"/>
      <c r="X100" s="25">
        <f>IF(COUNTIF(E100:S100,"Yes")&gt;0,"Yes",IF(COUNTIF(E100:S100,"Partial")&gt;0,"Partial","No"))</f>
      </c>
      <c r="Y100" s="25">
        <f>IF($U100&gt;=2,"Yes","No")</f>
      </c>
      <c r="Z100" s="25">
        <f>IF($U100&gt;=3,"Yes","No")</f>
      </c>
      <c r="AA100" s="25">
        <f>IF($U100&gt;=4,"Yes","No")</f>
      </c>
      <c r="AB100" s="25">
        <f>IF($V100&gt;=0.6,"Yes","No")</f>
      </c>
      <c r="AC100" s="8"/>
    </row>
    <row x14ac:dyDescent="0.25" r="101" customHeight="1" ht="18">
      <c r="A101" s="5"/>
      <c r="B101" s="25" t="s">
        <v>1486</v>
      </c>
      <c r="C101" s="13" t="s">
        <v>744</v>
      </c>
      <c r="D101" s="47" t="s">
        <v>28</v>
      </c>
      <c r="E101" s="47" t="s">
        <v>28</v>
      </c>
      <c r="F101" s="47" t="s">
        <v>28</v>
      </c>
      <c r="G101" s="47" t="s">
        <v>28</v>
      </c>
      <c r="H101" s="47" t="s">
        <v>28</v>
      </c>
      <c r="I101" s="47" t="s">
        <v>10</v>
      </c>
      <c r="J101" s="47" t="s">
        <v>28</v>
      </c>
      <c r="K101" s="47" t="s">
        <v>28</v>
      </c>
      <c r="L101" s="47" t="s">
        <v>28</v>
      </c>
      <c r="M101" s="47" t="s">
        <v>28</v>
      </c>
      <c r="N101" s="47" t="s">
        <v>28</v>
      </c>
      <c r="O101" s="47" t="s">
        <v>28</v>
      </c>
      <c r="P101" s="47" t="s">
        <v>28</v>
      </c>
      <c r="Q101" s="47" t="s">
        <v>28</v>
      </c>
      <c r="R101" s="47" t="s">
        <v>28</v>
      </c>
      <c r="S101" s="47" t="s">
        <v>28</v>
      </c>
      <c r="T101" s="8"/>
      <c r="U101" s="12">
        <f>COUNTIF(E101:S101,"Yes")*1+COUNTIF(E101:S101,"Partial")*0.5</f>
      </c>
      <c r="V101" s="41">
        <f>1.5*(1-EXP(-1.2*(IF(E101="Yes",E$80,IF(E101="Partial",E$80*0.5,0)) + IF(F101="Yes",F$80,IF(F101="Partial",F$80*0.5,0)) + IF(G101="Yes",G$80,IF(G101="Partial",G$80*0.5,0))))) +
1.5*(1-EXP(-1.2*(IF(N101="Yes",N$80,IF(N101="Partial",N$80*0.5,0)) + IF(O101="Yes",O$80,IF(O101="Partial",O$80*0.5,0)) + IF(P101="Yes",P$80,IF(P101="Partial",P$80*0.5,0))))) +
1.5*(1-EXP(-1.2*(IF(K101="Yes",K$80,IF(K101="Partial",K$80*0.5,0)) + IF(L101="Yes",L$80,IF(L101="Partial",L$80*0.5,0)) + IF(M101="Yes",M$80,IF(M101="Partial",M$80*0.5,0))))) +
1.5*(1-EXP(-1.2*(IF(Q101="Yes",Q$80,IF(Q101="Partial",Q$80*0.5,0)) + IF(R101="Yes",R$80,IF(R101="Partial",R$80*0.5,0)) + IF(S101="Yes",S$80,IF(S101="Partial",S$80*0.5,0))))) +
IF(H101="Yes",H$80,IF(H101="Partial",H$80*0.5,0)) +
IF(I101="Yes",I$80,IF(I101="Partial",I$80*0.5,0)) +
IF(J101="Yes",J$80,IF(J101="Partial",J$80*0.5,0))</f>
      </c>
      <c r="W101" s="8"/>
      <c r="X101" s="25">
        <f>IF(COUNTIF(E101:S101,"Yes")&gt;0,"Yes",IF(COUNTIF(E101:S101,"Partial")&gt;0,"Partial","No"))</f>
      </c>
      <c r="Y101" s="25">
        <f>IF($U101&gt;=2,"Yes","No")</f>
      </c>
      <c r="Z101" s="25">
        <f>IF($U101&gt;=3,"Yes","No")</f>
      </c>
      <c r="AA101" s="25">
        <f>IF($U101&gt;=4,"Yes","No")</f>
      </c>
      <c r="AB101" s="25">
        <f>IF($V101&gt;=0.6,"Yes","No")</f>
      </c>
      <c r="AC101" s="8"/>
    </row>
    <row x14ac:dyDescent="0.25" r="102" customHeight="1" ht="18">
      <c r="A102" s="5"/>
      <c r="B102" s="25" t="s">
        <v>1487</v>
      </c>
      <c r="C102" s="13" t="s">
        <v>748</v>
      </c>
      <c r="D102" s="47" t="s">
        <v>28</v>
      </c>
      <c r="E102" s="47" t="s">
        <v>28</v>
      </c>
      <c r="F102" s="47" t="s">
        <v>28</v>
      </c>
      <c r="G102" s="47" t="s">
        <v>28</v>
      </c>
      <c r="H102" s="47" t="s">
        <v>28</v>
      </c>
      <c r="I102" s="47" t="s">
        <v>10</v>
      </c>
      <c r="J102" s="47" t="s">
        <v>28</v>
      </c>
      <c r="K102" s="47" t="s">
        <v>28</v>
      </c>
      <c r="L102" s="47" t="s">
        <v>28</v>
      </c>
      <c r="M102" s="47" t="s">
        <v>28</v>
      </c>
      <c r="N102" s="47" t="s">
        <v>28</v>
      </c>
      <c r="O102" s="47" t="s">
        <v>28</v>
      </c>
      <c r="P102" s="47" t="s">
        <v>28</v>
      </c>
      <c r="Q102" s="47" t="s">
        <v>28</v>
      </c>
      <c r="R102" s="47" t="s">
        <v>28</v>
      </c>
      <c r="S102" s="47" t="s">
        <v>28</v>
      </c>
      <c r="T102" s="8"/>
      <c r="U102" s="12">
        <f>COUNTIF(E102:S102,"Yes")*1+COUNTIF(E102:S102,"Partial")*0.5</f>
      </c>
      <c r="V102" s="41">
        <f>1.5*(1-EXP(-1.2*(IF(E102="Yes",E$80,IF(E102="Partial",E$80*0.5,0)) + IF(F102="Yes",F$80,IF(F102="Partial",F$80*0.5,0)) + IF(G102="Yes",G$80,IF(G102="Partial",G$80*0.5,0))))) +
1.5*(1-EXP(-1.2*(IF(N102="Yes",N$80,IF(N102="Partial",N$80*0.5,0)) + IF(O102="Yes",O$80,IF(O102="Partial",O$80*0.5,0)) + IF(P102="Yes",P$80,IF(P102="Partial",P$80*0.5,0))))) +
1.5*(1-EXP(-1.2*(IF(K102="Yes",K$80,IF(K102="Partial",K$80*0.5,0)) + IF(L102="Yes",L$80,IF(L102="Partial",L$80*0.5,0)) + IF(M102="Yes",M$80,IF(M102="Partial",M$80*0.5,0))))) +
1.5*(1-EXP(-1.2*(IF(Q102="Yes",Q$80,IF(Q102="Partial",Q$80*0.5,0)) + IF(R102="Yes",R$80,IF(R102="Partial",R$80*0.5,0)) + IF(S102="Yes",S$80,IF(S102="Partial",S$80*0.5,0))))) +
IF(H102="Yes",H$80,IF(H102="Partial",H$80*0.5,0)) +
IF(I102="Yes",I$80,IF(I102="Partial",I$80*0.5,0)) +
IF(J102="Yes",J$80,IF(J102="Partial",J$80*0.5,0))</f>
      </c>
      <c r="W102" s="8"/>
      <c r="X102" s="25">
        <f>IF(COUNTIF(E102:S102,"Yes")&gt;0,"Yes",IF(COUNTIF(E102:S102,"Partial")&gt;0,"Partial","No"))</f>
      </c>
      <c r="Y102" s="25">
        <f>IF($U102&gt;=2,"Yes","No")</f>
      </c>
      <c r="Z102" s="25">
        <f>IF($U102&gt;=3,"Yes","No")</f>
      </c>
      <c r="AA102" s="25">
        <f>IF($U102&gt;=4,"Yes","No")</f>
      </c>
      <c r="AB102" s="25">
        <f>IF($V102&gt;=0.6,"Yes","No")</f>
      </c>
      <c r="AC102" s="8"/>
    </row>
    <row x14ac:dyDescent="0.25" r="103" customHeight="1" ht="18">
      <c r="A103" s="5"/>
      <c r="B103" s="25" t="s">
        <v>1488</v>
      </c>
      <c r="C103" s="13" t="s">
        <v>750</v>
      </c>
      <c r="D103" s="47" t="s">
        <v>28</v>
      </c>
      <c r="E103" s="47" t="s">
        <v>28</v>
      </c>
      <c r="F103" s="47" t="s">
        <v>28</v>
      </c>
      <c r="G103" s="47" t="s">
        <v>28</v>
      </c>
      <c r="H103" s="47" t="s">
        <v>28</v>
      </c>
      <c r="I103" s="47" t="s">
        <v>10</v>
      </c>
      <c r="J103" s="47" t="s">
        <v>28</v>
      </c>
      <c r="K103" s="47" t="s">
        <v>28</v>
      </c>
      <c r="L103" s="47" t="s">
        <v>28</v>
      </c>
      <c r="M103" s="47" t="s">
        <v>28</v>
      </c>
      <c r="N103" s="47" t="s">
        <v>28</v>
      </c>
      <c r="O103" s="47" t="s">
        <v>28</v>
      </c>
      <c r="P103" s="47" t="s">
        <v>28</v>
      </c>
      <c r="Q103" s="47" t="s">
        <v>28</v>
      </c>
      <c r="R103" s="47" t="s">
        <v>28</v>
      </c>
      <c r="S103" s="47" t="s">
        <v>28</v>
      </c>
      <c r="T103" s="8"/>
      <c r="U103" s="12">
        <f>COUNTIF(E103:S103,"Yes")*1+COUNTIF(E103:S103,"Partial")*0.5</f>
      </c>
      <c r="V103" s="41">
        <f>1.5*(1-EXP(-1.2*(IF(E103="Yes",E$80,IF(E103="Partial",E$80*0.5,0)) + IF(F103="Yes",F$80,IF(F103="Partial",F$80*0.5,0)) + IF(G103="Yes",G$80,IF(G103="Partial",G$80*0.5,0))))) +
1.5*(1-EXP(-1.2*(IF(N103="Yes",N$80,IF(N103="Partial",N$80*0.5,0)) + IF(O103="Yes",O$80,IF(O103="Partial",O$80*0.5,0)) + IF(P103="Yes",P$80,IF(P103="Partial",P$80*0.5,0))))) +
1.5*(1-EXP(-1.2*(IF(K103="Yes",K$80,IF(K103="Partial",K$80*0.5,0)) + IF(L103="Yes",L$80,IF(L103="Partial",L$80*0.5,0)) + IF(M103="Yes",M$80,IF(M103="Partial",M$80*0.5,0))))) +
1.5*(1-EXP(-1.2*(IF(Q103="Yes",Q$80,IF(Q103="Partial",Q$80*0.5,0)) + IF(R103="Yes",R$80,IF(R103="Partial",R$80*0.5,0)) + IF(S103="Yes",S$80,IF(S103="Partial",S$80*0.5,0))))) +
IF(H103="Yes",H$80,IF(H103="Partial",H$80*0.5,0)) +
IF(I103="Yes",I$80,IF(I103="Partial",I$80*0.5,0)) +
IF(J103="Yes",J$80,IF(J103="Partial",J$80*0.5,0))</f>
      </c>
      <c r="W103" s="8"/>
      <c r="X103" s="25">
        <f>IF(COUNTIF(E103:S103,"Yes")&gt;0,"Yes",IF(COUNTIF(E103:S103,"Partial")&gt;0,"Partial","No"))</f>
      </c>
      <c r="Y103" s="25">
        <f>IF($U103&gt;=2,"Yes","No")</f>
      </c>
      <c r="Z103" s="25">
        <f>IF($U103&gt;=3,"Yes","No")</f>
      </c>
      <c r="AA103" s="25">
        <f>IF($U103&gt;=4,"Yes","No")</f>
      </c>
      <c r="AB103" s="25">
        <f>IF($V103&gt;=0.6,"Yes","No")</f>
      </c>
      <c r="AC103" s="8"/>
    </row>
    <row x14ac:dyDescent="0.25" r="104" customHeight="1" ht="18">
      <c r="A104" s="5"/>
      <c r="B104" s="25" t="s">
        <v>1489</v>
      </c>
      <c r="C104" s="13" t="s">
        <v>562</v>
      </c>
      <c r="D104" s="47" t="s">
        <v>28</v>
      </c>
      <c r="E104" s="47" t="s">
        <v>28</v>
      </c>
      <c r="F104" s="47" t="s">
        <v>28</v>
      </c>
      <c r="G104" s="47" t="s">
        <v>28</v>
      </c>
      <c r="H104" s="47" t="s">
        <v>28</v>
      </c>
      <c r="I104" s="47" t="s">
        <v>28</v>
      </c>
      <c r="J104" s="47" t="s">
        <v>28</v>
      </c>
      <c r="K104" s="47" t="s">
        <v>10</v>
      </c>
      <c r="L104" s="47" t="s">
        <v>28</v>
      </c>
      <c r="M104" s="47" t="s">
        <v>28</v>
      </c>
      <c r="N104" s="47" t="s">
        <v>28</v>
      </c>
      <c r="O104" s="47" t="s">
        <v>28</v>
      </c>
      <c r="P104" s="47" t="s">
        <v>28</v>
      </c>
      <c r="Q104" s="47" t="s">
        <v>28</v>
      </c>
      <c r="R104" s="47" t="s">
        <v>28</v>
      </c>
      <c r="S104" s="47" t="s">
        <v>28</v>
      </c>
      <c r="T104" s="8"/>
      <c r="U104" s="12">
        <f>COUNTIF(E104:S104,"Yes")*1+COUNTIF(E104:S104,"Partial")*0.5</f>
      </c>
      <c r="V104" s="41">
        <f>1.5*(1-EXP(-1.2*(IF(E104="Yes",E$80,IF(E104="Partial",E$80*0.5,0)) + IF(F104="Yes",F$80,IF(F104="Partial",F$80*0.5,0)) + IF(G104="Yes",G$80,IF(G104="Partial",G$80*0.5,0))))) +
1.5*(1-EXP(-1.2*(IF(N104="Yes",N$80,IF(N104="Partial",N$80*0.5,0)) + IF(O104="Yes",O$80,IF(O104="Partial",O$80*0.5,0)) + IF(P104="Yes",P$80,IF(P104="Partial",P$80*0.5,0))))) +
1.5*(1-EXP(-1.2*(IF(K104="Yes",K$80,IF(K104="Partial",K$80*0.5,0)) + IF(L104="Yes",L$80,IF(L104="Partial",L$80*0.5,0)) + IF(M104="Yes",M$80,IF(M104="Partial",M$80*0.5,0))))) +
1.5*(1-EXP(-1.2*(IF(Q104="Yes",Q$80,IF(Q104="Partial",Q$80*0.5,0)) + IF(R104="Yes",R$80,IF(R104="Partial",R$80*0.5,0)) + IF(S104="Yes",S$80,IF(S104="Partial",S$80*0.5,0))))) +
IF(H104="Yes",H$80,IF(H104="Partial",H$80*0.5,0)) +
IF(I104="Yes",I$80,IF(I104="Partial",I$80*0.5,0)) +
IF(J104="Yes",J$80,IF(J104="Partial",J$80*0.5,0))</f>
      </c>
      <c r="W104" s="8"/>
      <c r="X104" s="25">
        <f>IF(COUNTIF(E104:S104,"Yes")&gt;0,"Yes",IF(COUNTIF(E104:S104,"Partial")&gt;0,"Partial","No"))</f>
      </c>
      <c r="Y104" s="25">
        <f>IF($U104&gt;=2,"Yes","No")</f>
      </c>
      <c r="Z104" s="25">
        <f>IF($U104&gt;=3,"Yes","No")</f>
      </c>
      <c r="AA104" s="25">
        <f>IF($U104&gt;=4,"Yes","No")</f>
      </c>
      <c r="AB104" s="25">
        <f>IF($V104&gt;=0.6,"Yes","No")</f>
      </c>
      <c r="AC104" s="8"/>
    </row>
    <row x14ac:dyDescent="0.25" r="105" customHeight="1" ht="18">
      <c r="A105" s="5"/>
      <c r="B105" s="25" t="s">
        <v>1490</v>
      </c>
      <c r="C105" s="13" t="s">
        <v>576</v>
      </c>
      <c r="D105" s="47" t="s">
        <v>28</v>
      </c>
      <c r="E105" s="47" t="s">
        <v>28</v>
      </c>
      <c r="F105" s="47" t="s">
        <v>28</v>
      </c>
      <c r="G105" s="47" t="s">
        <v>28</v>
      </c>
      <c r="H105" s="47" t="s">
        <v>28</v>
      </c>
      <c r="I105" s="47" t="s">
        <v>28</v>
      </c>
      <c r="J105" s="47" t="s">
        <v>28</v>
      </c>
      <c r="K105" s="47" t="s">
        <v>10</v>
      </c>
      <c r="L105" s="47" t="s">
        <v>28</v>
      </c>
      <c r="M105" s="47" t="s">
        <v>28</v>
      </c>
      <c r="N105" s="47" t="s">
        <v>28</v>
      </c>
      <c r="O105" s="47" t="s">
        <v>28</v>
      </c>
      <c r="P105" s="47" t="s">
        <v>28</v>
      </c>
      <c r="Q105" s="47" t="s">
        <v>28</v>
      </c>
      <c r="R105" s="47" t="s">
        <v>28</v>
      </c>
      <c r="S105" s="47" t="s">
        <v>28</v>
      </c>
      <c r="T105" s="8"/>
      <c r="U105" s="12">
        <f>COUNTIF(E105:S105,"Yes")*1+COUNTIF(E105:S105,"Partial")*0.5</f>
      </c>
      <c r="V105" s="41">
        <f>1.5*(1-EXP(-1.2*(IF(E105="Yes",E$80,IF(E105="Partial",E$80*0.5,0)) + IF(F105="Yes",F$80,IF(F105="Partial",F$80*0.5,0)) + IF(G105="Yes",G$80,IF(G105="Partial",G$80*0.5,0))))) +
1.5*(1-EXP(-1.2*(IF(N105="Yes",N$80,IF(N105="Partial",N$80*0.5,0)) + IF(O105="Yes",O$80,IF(O105="Partial",O$80*0.5,0)) + IF(P105="Yes",P$80,IF(P105="Partial",P$80*0.5,0))))) +
1.5*(1-EXP(-1.2*(IF(K105="Yes",K$80,IF(K105="Partial",K$80*0.5,0)) + IF(L105="Yes",L$80,IF(L105="Partial",L$80*0.5,0)) + IF(M105="Yes",M$80,IF(M105="Partial",M$80*0.5,0))))) +
1.5*(1-EXP(-1.2*(IF(Q105="Yes",Q$80,IF(Q105="Partial",Q$80*0.5,0)) + IF(R105="Yes",R$80,IF(R105="Partial",R$80*0.5,0)) + IF(S105="Yes",S$80,IF(S105="Partial",S$80*0.5,0))))) +
IF(H105="Yes",H$80,IF(H105="Partial",H$80*0.5,0)) +
IF(I105="Yes",I$80,IF(I105="Partial",I$80*0.5,0)) +
IF(J105="Yes",J$80,IF(J105="Partial",J$80*0.5,0))</f>
      </c>
      <c r="W105" s="8"/>
      <c r="X105" s="25">
        <f>IF(COUNTIF(E105:S105,"Yes")&gt;0,"Yes",IF(COUNTIF(E105:S105,"Partial")&gt;0,"Partial","No"))</f>
      </c>
      <c r="Y105" s="25">
        <f>IF($U105&gt;=2,"Yes","No")</f>
      </c>
      <c r="Z105" s="25">
        <f>IF($U105&gt;=3,"Yes","No")</f>
      </c>
      <c r="AA105" s="25">
        <f>IF($U105&gt;=4,"Yes","No")</f>
      </c>
      <c r="AB105" s="25">
        <f>IF($V105&gt;=0.6,"Yes","No")</f>
      </c>
      <c r="AC105" s="8"/>
    </row>
    <row x14ac:dyDescent="0.25" r="106" customHeight="1" ht="18">
      <c r="A106" s="5"/>
      <c r="B106" s="25" t="s">
        <v>1491</v>
      </c>
      <c r="C106" s="13" t="s">
        <v>524</v>
      </c>
      <c r="D106" s="47" t="s">
        <v>28</v>
      </c>
      <c r="E106" s="47" t="s">
        <v>28</v>
      </c>
      <c r="F106" s="47" t="s">
        <v>28</v>
      </c>
      <c r="G106" s="47" t="s">
        <v>28</v>
      </c>
      <c r="H106" s="47" t="s">
        <v>28</v>
      </c>
      <c r="I106" s="47" t="s">
        <v>28</v>
      </c>
      <c r="J106" s="47" t="s">
        <v>28</v>
      </c>
      <c r="K106" s="47" t="s">
        <v>28</v>
      </c>
      <c r="L106" s="47" t="s">
        <v>10</v>
      </c>
      <c r="M106" s="47" t="s">
        <v>28</v>
      </c>
      <c r="N106" s="47" t="s">
        <v>28</v>
      </c>
      <c r="O106" s="47" t="s">
        <v>28</v>
      </c>
      <c r="P106" s="47" t="s">
        <v>28</v>
      </c>
      <c r="Q106" s="47" t="s">
        <v>28</v>
      </c>
      <c r="R106" s="47" t="s">
        <v>28</v>
      </c>
      <c r="S106" s="47" t="s">
        <v>28</v>
      </c>
      <c r="T106" s="8"/>
      <c r="U106" s="12">
        <f>COUNTIF(E106:S106,"Yes")*1+COUNTIF(E106:S106,"Partial")*0.5</f>
      </c>
      <c r="V106" s="41">
        <f>1.5*(1-EXP(-1.2*(IF(E106="Yes",E$80,IF(E106="Partial",E$80*0.5,0)) + IF(F106="Yes",F$80,IF(F106="Partial",F$80*0.5,0)) + IF(G106="Yes",G$80,IF(G106="Partial",G$80*0.5,0))))) +
1.5*(1-EXP(-1.2*(IF(N106="Yes",N$80,IF(N106="Partial",N$80*0.5,0)) + IF(O106="Yes",O$80,IF(O106="Partial",O$80*0.5,0)) + IF(P106="Yes",P$80,IF(P106="Partial",P$80*0.5,0))))) +
1.5*(1-EXP(-1.2*(IF(K106="Yes",K$80,IF(K106="Partial",K$80*0.5,0)) + IF(L106="Yes",L$80,IF(L106="Partial",L$80*0.5,0)) + IF(M106="Yes",M$80,IF(M106="Partial",M$80*0.5,0))))) +
1.5*(1-EXP(-1.2*(IF(Q106="Yes",Q$80,IF(Q106="Partial",Q$80*0.5,0)) + IF(R106="Yes",R$80,IF(R106="Partial",R$80*0.5,0)) + IF(S106="Yes",S$80,IF(S106="Partial",S$80*0.5,0))))) +
IF(H106="Yes",H$80,IF(H106="Partial",H$80*0.5,0)) +
IF(I106="Yes",I$80,IF(I106="Partial",I$80*0.5,0)) +
IF(J106="Yes",J$80,IF(J106="Partial",J$80*0.5,0))</f>
      </c>
      <c r="W106" s="8"/>
      <c r="X106" s="25">
        <f>IF(COUNTIF(E106:S106,"Yes")&gt;0,"Yes",IF(COUNTIF(E106:S106,"Partial")&gt;0,"Partial","No"))</f>
      </c>
      <c r="Y106" s="25">
        <f>IF($U106&gt;=2,"Yes","No")</f>
      </c>
      <c r="Z106" s="25">
        <f>IF($U106&gt;=3,"Yes","No")</f>
      </c>
      <c r="AA106" s="25">
        <f>IF($U106&gt;=4,"Yes","No")</f>
      </c>
      <c r="AB106" s="25">
        <f>IF($V106&gt;=0.6,"Yes","No")</f>
      </c>
      <c r="AC106" s="8"/>
    </row>
    <row x14ac:dyDescent="0.25" r="107" customHeight="1" ht="18">
      <c r="A107" s="5"/>
      <c r="B107" s="25" t="s">
        <v>1492</v>
      </c>
      <c r="C107" s="13" t="s">
        <v>527</v>
      </c>
      <c r="D107" s="47" t="s">
        <v>28</v>
      </c>
      <c r="E107" s="47" t="s">
        <v>28</v>
      </c>
      <c r="F107" s="47" t="s">
        <v>28</v>
      </c>
      <c r="G107" s="47" t="s">
        <v>28</v>
      </c>
      <c r="H107" s="47" t="s">
        <v>28</v>
      </c>
      <c r="I107" s="47" t="s">
        <v>28</v>
      </c>
      <c r="J107" s="47" t="s">
        <v>28</v>
      </c>
      <c r="K107" s="47" t="s">
        <v>28</v>
      </c>
      <c r="L107" s="47" t="s">
        <v>10</v>
      </c>
      <c r="M107" s="47" t="s">
        <v>28</v>
      </c>
      <c r="N107" s="47" t="s">
        <v>28</v>
      </c>
      <c r="O107" s="47" t="s">
        <v>28</v>
      </c>
      <c r="P107" s="47" t="s">
        <v>28</v>
      </c>
      <c r="Q107" s="47" t="s">
        <v>28</v>
      </c>
      <c r="R107" s="47" t="s">
        <v>28</v>
      </c>
      <c r="S107" s="47" t="s">
        <v>28</v>
      </c>
      <c r="T107" s="8"/>
      <c r="U107" s="12">
        <f>COUNTIF(E107:S107,"Yes")*1+COUNTIF(E107:S107,"Partial")*0.5</f>
      </c>
      <c r="V107" s="41">
        <f>1.5*(1-EXP(-1.2*(IF(E107="Yes",E$80,IF(E107="Partial",E$80*0.5,0)) + IF(F107="Yes",F$80,IF(F107="Partial",F$80*0.5,0)) + IF(G107="Yes",G$80,IF(G107="Partial",G$80*0.5,0))))) +
1.5*(1-EXP(-1.2*(IF(N107="Yes",N$80,IF(N107="Partial",N$80*0.5,0)) + IF(O107="Yes",O$80,IF(O107="Partial",O$80*0.5,0)) + IF(P107="Yes",P$80,IF(P107="Partial",P$80*0.5,0))))) +
1.5*(1-EXP(-1.2*(IF(K107="Yes",K$80,IF(K107="Partial",K$80*0.5,0)) + IF(L107="Yes",L$80,IF(L107="Partial",L$80*0.5,0)) + IF(M107="Yes",M$80,IF(M107="Partial",M$80*0.5,0))))) +
1.5*(1-EXP(-1.2*(IF(Q107="Yes",Q$80,IF(Q107="Partial",Q$80*0.5,0)) + IF(R107="Yes",R$80,IF(R107="Partial",R$80*0.5,0)) + IF(S107="Yes",S$80,IF(S107="Partial",S$80*0.5,0))))) +
IF(H107="Yes",H$80,IF(H107="Partial",H$80*0.5,0)) +
IF(I107="Yes",I$80,IF(I107="Partial",I$80*0.5,0)) +
IF(J107="Yes",J$80,IF(J107="Partial",J$80*0.5,0))</f>
      </c>
      <c r="W107" s="8"/>
      <c r="X107" s="25">
        <f>IF(COUNTIF(E107:S107,"Yes")&gt;0,"Yes",IF(COUNTIF(E107:S107,"Partial")&gt;0,"Partial","No"))</f>
      </c>
      <c r="Y107" s="25">
        <f>IF($U107&gt;=2,"Yes","No")</f>
      </c>
      <c r="Z107" s="25">
        <f>IF($U107&gt;=3,"Yes","No")</f>
      </c>
      <c r="AA107" s="25">
        <f>IF($U107&gt;=4,"Yes","No")</f>
      </c>
      <c r="AB107" s="25">
        <f>IF($V107&gt;=0.6,"Yes","No")</f>
      </c>
      <c r="AC107" s="8"/>
    </row>
    <row x14ac:dyDescent="0.25" r="108" customHeight="1" ht="18">
      <c r="A108" s="5"/>
      <c r="B108" s="25" t="s">
        <v>1493</v>
      </c>
      <c r="C108" s="13" t="s">
        <v>111</v>
      </c>
      <c r="D108" s="47" t="s">
        <v>28</v>
      </c>
      <c r="E108" s="47" t="s">
        <v>28</v>
      </c>
      <c r="F108" s="47" t="s">
        <v>28</v>
      </c>
      <c r="G108" s="47" t="s">
        <v>28</v>
      </c>
      <c r="H108" s="47" t="s">
        <v>28</v>
      </c>
      <c r="I108" s="47" t="s">
        <v>28</v>
      </c>
      <c r="J108" s="47" t="s">
        <v>28</v>
      </c>
      <c r="K108" s="47" t="s">
        <v>28</v>
      </c>
      <c r="L108" s="47" t="s">
        <v>28</v>
      </c>
      <c r="M108" s="47" t="s">
        <v>28</v>
      </c>
      <c r="N108" s="47" t="s">
        <v>28</v>
      </c>
      <c r="O108" s="47" t="s">
        <v>28</v>
      </c>
      <c r="P108" s="47" t="s">
        <v>28</v>
      </c>
      <c r="Q108" s="47" t="s">
        <v>28</v>
      </c>
      <c r="R108" s="47" t="s">
        <v>10</v>
      </c>
      <c r="S108" s="47" t="s">
        <v>10</v>
      </c>
      <c r="T108" s="8"/>
      <c r="U108" s="12">
        <f>COUNTIF(E108:S108,"Yes")*1+COUNTIF(E108:S108,"Partial")*0.5</f>
      </c>
      <c r="V108" s="41">
        <f>1.5*(1-EXP(-1.2*(IF(E108="Yes",E$80,IF(E108="Partial",E$80*0.5,0)) + IF(F108="Yes",F$80,IF(F108="Partial",F$80*0.5,0)) + IF(G108="Yes",G$80,IF(G108="Partial",G$80*0.5,0))))) +
1.5*(1-EXP(-1.2*(IF(N108="Yes",N$80,IF(N108="Partial",N$80*0.5,0)) + IF(O108="Yes",O$80,IF(O108="Partial",O$80*0.5,0)) + IF(P108="Yes",P$80,IF(P108="Partial",P$80*0.5,0))))) +
1.5*(1-EXP(-1.2*(IF(K108="Yes",K$80,IF(K108="Partial",K$80*0.5,0)) + IF(L108="Yes",L$80,IF(L108="Partial",L$80*0.5,0)) + IF(M108="Yes",M$80,IF(M108="Partial",M$80*0.5,0))))) +
1.5*(1-EXP(-1.2*(IF(Q108="Yes",Q$80,IF(Q108="Partial",Q$80*0.5,0)) + IF(R108="Yes",R$80,IF(R108="Partial",R$80*0.5,0)) + IF(S108="Yes",S$80,IF(S108="Partial",S$80*0.5,0))))) +
IF(H108="Yes",H$80,IF(H108="Partial",H$80*0.5,0)) +
IF(I108="Yes",I$80,IF(I108="Partial",I$80*0.5,0)) +
IF(J108="Yes",J$80,IF(J108="Partial",J$80*0.5,0))</f>
      </c>
      <c r="W108" s="8"/>
      <c r="X108" s="25">
        <f>IF(COUNTIF(E108:S108,"Yes")&gt;0,"Yes",IF(COUNTIF(E108:S108,"Partial")&gt;0,"Partial","No"))</f>
      </c>
      <c r="Y108" s="25">
        <f>IF($U108&gt;=2,"Yes","No")</f>
      </c>
      <c r="Z108" s="25">
        <f>IF($U108&gt;=3,"Yes","No")</f>
      </c>
      <c r="AA108" s="25">
        <f>IF($U108&gt;=4,"Yes","No")</f>
      </c>
      <c r="AB108" s="25">
        <f>IF($V108&gt;=0.6,"Yes","No")</f>
      </c>
      <c r="AC108" s="8"/>
    </row>
    <row x14ac:dyDescent="0.25" r="109" customHeight="1" ht="18">
      <c r="A109" s="9" t="s">
        <v>32</v>
      </c>
      <c r="B109" s="25" t="s">
        <v>1494</v>
      </c>
      <c r="C109" s="13" t="s">
        <v>580</v>
      </c>
      <c r="D109" s="47" t="s">
        <v>28</v>
      </c>
      <c r="E109" s="47" t="s">
        <v>28</v>
      </c>
      <c r="F109" s="47" t="s">
        <v>28</v>
      </c>
      <c r="G109" s="47" t="s">
        <v>28</v>
      </c>
      <c r="H109" s="47" t="s">
        <v>28</v>
      </c>
      <c r="I109" s="47" t="s">
        <v>28</v>
      </c>
      <c r="J109" s="47" t="s">
        <v>28</v>
      </c>
      <c r="K109" s="47" t="s">
        <v>10</v>
      </c>
      <c r="L109" s="47" t="s">
        <v>28</v>
      </c>
      <c r="M109" s="47" t="s">
        <v>28</v>
      </c>
      <c r="N109" s="47" t="s">
        <v>28</v>
      </c>
      <c r="O109" s="47" t="s">
        <v>28</v>
      </c>
      <c r="P109" s="47" t="s">
        <v>28</v>
      </c>
      <c r="Q109" s="47" t="s">
        <v>28</v>
      </c>
      <c r="R109" s="47" t="s">
        <v>28</v>
      </c>
      <c r="S109" s="47" t="s">
        <v>28</v>
      </c>
      <c r="T109" s="8"/>
      <c r="U109" s="12">
        <f>COUNTIF(E109:S109,"Yes")*1+COUNTIF(E109:S109,"Partial")*0.5</f>
      </c>
      <c r="V109" s="41">
        <f>1.5*(1-EXP(-1.2*(IF(E109="Yes",E$80,IF(E109="Partial",E$80*0.5,0)) + IF(F109="Yes",F$80,IF(F109="Partial",F$80*0.5,0)) + IF(G109="Yes",G$80,IF(G109="Partial",G$80*0.5,0))))) +
1.5*(1-EXP(-1.2*(IF(N109="Yes",N$80,IF(N109="Partial",N$80*0.5,0)) + IF(O109="Yes",O$80,IF(O109="Partial",O$80*0.5,0)) + IF(P109="Yes",P$80,IF(P109="Partial",P$80*0.5,0))))) +
1.5*(1-EXP(-1.2*(IF(K109="Yes",K$80,IF(K109="Partial",K$80*0.5,0)) + IF(L109="Yes",L$80,IF(L109="Partial",L$80*0.5,0)) + IF(M109="Yes",M$80,IF(M109="Partial",M$80*0.5,0))))) +
1.5*(1-EXP(-1.2*(IF(Q109="Yes",Q$80,IF(Q109="Partial",Q$80*0.5,0)) + IF(R109="Yes",R$80,IF(R109="Partial",R$80*0.5,0)) + IF(S109="Yes",S$80,IF(S109="Partial",S$80*0.5,0))))) +
IF(H109="Yes",H$80,IF(H109="Partial",H$80*0.5,0)) +
IF(I109="Yes",I$80,IF(I109="Partial",I$80*0.5,0)) +
IF(J109="Yes",J$80,IF(J109="Partial",J$80*0.5,0))</f>
      </c>
      <c r="W109" s="8"/>
      <c r="X109" s="25">
        <f>IF(COUNTIF(E109:S109,"Yes")&gt;0,"Yes",IF(COUNTIF(E109:S109,"Partial")&gt;0,"Partial","No"))</f>
      </c>
      <c r="Y109" s="25">
        <f>IF($U109&gt;=2,"Yes","No")</f>
      </c>
      <c r="Z109" s="25">
        <f>IF($U109&gt;=3,"Yes","No")</f>
      </c>
      <c r="AA109" s="25">
        <f>IF($U109&gt;=4,"Yes","No")</f>
      </c>
      <c r="AB109" s="25">
        <f>IF($V109&gt;=0.6,"Yes","No")</f>
      </c>
      <c r="AC109" s="8"/>
    </row>
    <row x14ac:dyDescent="0.25" r="110" customHeight="1" ht="18">
      <c r="A110" s="5"/>
      <c r="B110" s="25" t="s">
        <v>1495</v>
      </c>
      <c r="C110" s="13" t="s">
        <v>593</v>
      </c>
      <c r="D110" s="47" t="s">
        <v>28</v>
      </c>
      <c r="E110" s="47" t="s">
        <v>28</v>
      </c>
      <c r="F110" s="47" t="s">
        <v>28</v>
      </c>
      <c r="G110" s="47" t="s">
        <v>28</v>
      </c>
      <c r="H110" s="47" t="s">
        <v>28</v>
      </c>
      <c r="I110" s="47" t="s">
        <v>28</v>
      </c>
      <c r="J110" s="47" t="s">
        <v>28</v>
      </c>
      <c r="K110" s="47" t="s">
        <v>10</v>
      </c>
      <c r="L110" s="47" t="s">
        <v>28</v>
      </c>
      <c r="M110" s="47" t="s">
        <v>28</v>
      </c>
      <c r="N110" s="47" t="s">
        <v>28</v>
      </c>
      <c r="O110" s="47" t="s">
        <v>28</v>
      </c>
      <c r="P110" s="47" t="s">
        <v>28</v>
      </c>
      <c r="Q110" s="47" t="s">
        <v>28</v>
      </c>
      <c r="R110" s="47" t="s">
        <v>28</v>
      </c>
      <c r="S110" s="47" t="s">
        <v>28</v>
      </c>
      <c r="T110" s="8"/>
      <c r="U110" s="12">
        <f>COUNTIF(E110:S110,"Yes")*1+COUNTIF(E110:S110,"Partial")*0.5</f>
      </c>
      <c r="V110" s="41">
        <f>1.5*(1-EXP(-1.2*(IF(E110="Yes",E$80,IF(E110="Partial",E$80*0.5,0)) + IF(F110="Yes",F$80,IF(F110="Partial",F$80*0.5,0)) + IF(G110="Yes",G$80,IF(G110="Partial",G$80*0.5,0))))) +
1.5*(1-EXP(-1.2*(IF(N110="Yes",N$80,IF(N110="Partial",N$80*0.5,0)) + IF(O110="Yes",O$80,IF(O110="Partial",O$80*0.5,0)) + IF(P110="Yes",P$80,IF(P110="Partial",P$80*0.5,0))))) +
1.5*(1-EXP(-1.2*(IF(K110="Yes",K$80,IF(K110="Partial",K$80*0.5,0)) + IF(L110="Yes",L$80,IF(L110="Partial",L$80*0.5,0)) + IF(M110="Yes",M$80,IF(M110="Partial",M$80*0.5,0))))) +
1.5*(1-EXP(-1.2*(IF(Q110="Yes",Q$80,IF(Q110="Partial",Q$80*0.5,0)) + IF(R110="Yes",R$80,IF(R110="Partial",R$80*0.5,0)) + IF(S110="Yes",S$80,IF(S110="Partial",S$80*0.5,0))))) +
IF(H110="Yes",H$80,IF(H110="Partial",H$80*0.5,0)) +
IF(I110="Yes",I$80,IF(I110="Partial",I$80*0.5,0)) +
IF(J110="Yes",J$80,IF(J110="Partial",J$80*0.5,0))</f>
      </c>
      <c r="W110" s="8"/>
      <c r="X110" s="25">
        <f>IF(COUNTIF(E110:S110,"Yes")&gt;0,"Yes",IF(COUNTIF(E110:S110,"Partial")&gt;0,"Partial","No"))</f>
      </c>
      <c r="Y110" s="25">
        <f>IF($U110&gt;=2,"Yes","No")</f>
      </c>
      <c r="Z110" s="25">
        <f>IF($U110&gt;=3,"Yes","No")</f>
      </c>
      <c r="AA110" s="25">
        <f>IF($U110&gt;=4,"Yes","No")</f>
      </c>
      <c r="AB110" s="25">
        <f>IF($V110&gt;=0.6,"Yes","No")</f>
      </c>
      <c r="AC110" s="8"/>
    </row>
    <row x14ac:dyDescent="0.25" r="111" customHeight="1" ht="18">
      <c r="A111" s="5"/>
      <c r="B111" s="25" t="s">
        <v>1496</v>
      </c>
      <c r="C111" s="13" t="s">
        <v>602</v>
      </c>
      <c r="D111" s="47" t="s">
        <v>28</v>
      </c>
      <c r="E111" s="47" t="s">
        <v>28</v>
      </c>
      <c r="F111" s="47" t="s">
        <v>28</v>
      </c>
      <c r="G111" s="47" t="s">
        <v>28</v>
      </c>
      <c r="H111" s="47" t="s">
        <v>28</v>
      </c>
      <c r="I111" s="47" t="s">
        <v>28</v>
      </c>
      <c r="J111" s="47" t="s">
        <v>28</v>
      </c>
      <c r="K111" s="47" t="s">
        <v>10</v>
      </c>
      <c r="L111" s="47" t="s">
        <v>28</v>
      </c>
      <c r="M111" s="47" t="s">
        <v>28</v>
      </c>
      <c r="N111" s="47" t="s">
        <v>28</v>
      </c>
      <c r="O111" s="47" t="s">
        <v>28</v>
      </c>
      <c r="P111" s="47" t="s">
        <v>28</v>
      </c>
      <c r="Q111" s="47" t="s">
        <v>28</v>
      </c>
      <c r="R111" s="47" t="s">
        <v>28</v>
      </c>
      <c r="S111" s="47" t="s">
        <v>28</v>
      </c>
      <c r="T111" s="8"/>
      <c r="U111" s="12">
        <f>COUNTIF(E111:S111,"Yes")*1+COUNTIF(E111:S111,"Partial")*0.5</f>
      </c>
      <c r="V111" s="41">
        <f>1.5*(1-EXP(-1.2*(IF(E111="Yes",E$80,IF(E111="Partial",E$80*0.5,0)) + IF(F111="Yes",F$80,IF(F111="Partial",F$80*0.5,0)) + IF(G111="Yes",G$80,IF(G111="Partial",G$80*0.5,0))))) +
1.5*(1-EXP(-1.2*(IF(N111="Yes",N$80,IF(N111="Partial",N$80*0.5,0)) + IF(O111="Yes",O$80,IF(O111="Partial",O$80*0.5,0)) + IF(P111="Yes",P$80,IF(P111="Partial",P$80*0.5,0))))) +
1.5*(1-EXP(-1.2*(IF(K111="Yes",K$80,IF(K111="Partial",K$80*0.5,0)) + IF(L111="Yes",L$80,IF(L111="Partial",L$80*0.5,0)) + IF(M111="Yes",M$80,IF(M111="Partial",M$80*0.5,0))))) +
1.5*(1-EXP(-1.2*(IF(Q111="Yes",Q$80,IF(Q111="Partial",Q$80*0.5,0)) + IF(R111="Yes",R$80,IF(R111="Partial",R$80*0.5,0)) + IF(S111="Yes",S$80,IF(S111="Partial",S$80*0.5,0))))) +
IF(H111="Yes",H$80,IF(H111="Partial",H$80*0.5,0)) +
IF(I111="Yes",I$80,IF(I111="Partial",I$80*0.5,0)) +
IF(J111="Yes",J$80,IF(J111="Partial",J$80*0.5,0))</f>
      </c>
      <c r="W111" s="8"/>
      <c r="X111" s="25">
        <f>IF(COUNTIF(E111:S111,"Yes")&gt;0,"Yes",IF(COUNTIF(E111:S111,"Partial")&gt;0,"Partial","No"))</f>
      </c>
      <c r="Y111" s="25">
        <f>IF($U111&gt;=2,"Yes","No")</f>
      </c>
      <c r="Z111" s="25">
        <f>IF($U111&gt;=3,"Yes","No")</f>
      </c>
      <c r="AA111" s="25">
        <f>IF($U111&gt;=4,"Yes","No")</f>
      </c>
      <c r="AB111" s="25">
        <f>IF($V111&gt;=0.6,"Yes","No")</f>
      </c>
      <c r="AC111" s="8"/>
    </row>
    <row x14ac:dyDescent="0.25" r="112" customHeight="1" ht="18">
      <c r="A112" s="5"/>
      <c r="B112" s="25" t="s">
        <v>1497</v>
      </c>
      <c r="C112" s="13" t="s">
        <v>458</v>
      </c>
      <c r="D112" s="47" t="s">
        <v>28</v>
      </c>
      <c r="E112" s="47" t="s">
        <v>28</v>
      </c>
      <c r="F112" s="47" t="s">
        <v>28</v>
      </c>
      <c r="G112" s="47" t="s">
        <v>28</v>
      </c>
      <c r="H112" s="47" t="s">
        <v>28</v>
      </c>
      <c r="I112" s="47" t="s">
        <v>28</v>
      </c>
      <c r="J112" s="47" t="s">
        <v>28</v>
      </c>
      <c r="K112" s="47" t="s">
        <v>28</v>
      </c>
      <c r="L112" s="47" t="s">
        <v>28</v>
      </c>
      <c r="M112" s="47" t="s">
        <v>10</v>
      </c>
      <c r="N112" s="47" t="s">
        <v>28</v>
      </c>
      <c r="O112" s="47" t="s">
        <v>28</v>
      </c>
      <c r="P112" s="47" t="s">
        <v>28</v>
      </c>
      <c r="Q112" s="47" t="s">
        <v>28</v>
      </c>
      <c r="R112" s="47" t="s">
        <v>28</v>
      </c>
      <c r="S112" s="47" t="s">
        <v>28</v>
      </c>
      <c r="T112" s="8"/>
      <c r="U112" s="12">
        <f>COUNTIF(E112:S112,"Yes")*1+COUNTIF(E112:S112,"Partial")*0.5</f>
      </c>
      <c r="V112" s="41">
        <f>1.5*(1-EXP(-1.2*(IF(E112="Yes",E$80,IF(E112="Partial",E$80*0.5,0)) + IF(F112="Yes",F$80,IF(F112="Partial",F$80*0.5,0)) + IF(G112="Yes",G$80,IF(G112="Partial",G$80*0.5,0))))) +
1.5*(1-EXP(-1.2*(IF(N112="Yes",N$80,IF(N112="Partial",N$80*0.5,0)) + IF(O112="Yes",O$80,IF(O112="Partial",O$80*0.5,0)) + IF(P112="Yes",P$80,IF(P112="Partial",P$80*0.5,0))))) +
1.5*(1-EXP(-1.2*(IF(K112="Yes",K$80,IF(K112="Partial",K$80*0.5,0)) + IF(L112="Yes",L$80,IF(L112="Partial",L$80*0.5,0)) + IF(M112="Yes",M$80,IF(M112="Partial",M$80*0.5,0))))) +
1.5*(1-EXP(-1.2*(IF(Q112="Yes",Q$80,IF(Q112="Partial",Q$80*0.5,0)) + IF(R112="Yes",R$80,IF(R112="Partial",R$80*0.5,0)) + IF(S112="Yes",S$80,IF(S112="Partial",S$80*0.5,0))))) +
IF(H112="Yes",H$80,IF(H112="Partial",H$80*0.5,0)) +
IF(I112="Yes",I$80,IF(I112="Partial",I$80*0.5,0)) +
IF(J112="Yes",J$80,IF(J112="Partial",J$80*0.5,0))</f>
      </c>
      <c r="W112" s="8"/>
      <c r="X112" s="25">
        <f>IF(COUNTIF(E112:S112,"Yes")&gt;0,"Yes",IF(COUNTIF(E112:S112,"Partial")&gt;0,"Partial","No"))</f>
      </c>
      <c r="Y112" s="25">
        <f>IF($U112&gt;=2,"Yes","No")</f>
      </c>
      <c r="Z112" s="25">
        <f>IF($U112&gt;=3,"Yes","No")</f>
      </c>
      <c r="AA112" s="25">
        <f>IF($U112&gt;=4,"Yes","No")</f>
      </c>
      <c r="AB112" s="25">
        <f>IF($V112&gt;=0.6,"Yes","No")</f>
      </c>
      <c r="AC112" s="8"/>
    </row>
    <row x14ac:dyDescent="0.25" r="113" customHeight="1" ht="18">
      <c r="A113" s="5"/>
      <c r="B113" s="25" t="s">
        <v>1498</v>
      </c>
      <c r="C113" s="13" t="s">
        <v>461</v>
      </c>
      <c r="D113" s="47" t="s">
        <v>28</v>
      </c>
      <c r="E113" s="47" t="s">
        <v>28</v>
      </c>
      <c r="F113" s="47" t="s">
        <v>28</v>
      </c>
      <c r="G113" s="47" t="s">
        <v>28</v>
      </c>
      <c r="H113" s="47" t="s">
        <v>28</v>
      </c>
      <c r="I113" s="47" t="s">
        <v>28</v>
      </c>
      <c r="J113" s="47" t="s">
        <v>28</v>
      </c>
      <c r="K113" s="47" t="s">
        <v>28</v>
      </c>
      <c r="L113" s="47" t="s">
        <v>28</v>
      </c>
      <c r="M113" s="47" t="s">
        <v>10</v>
      </c>
      <c r="N113" s="47" t="s">
        <v>28</v>
      </c>
      <c r="O113" s="47" t="s">
        <v>28</v>
      </c>
      <c r="P113" s="47" t="s">
        <v>28</v>
      </c>
      <c r="Q113" s="47" t="s">
        <v>28</v>
      </c>
      <c r="R113" s="47" t="s">
        <v>28</v>
      </c>
      <c r="S113" s="47" t="s">
        <v>28</v>
      </c>
      <c r="T113" s="8"/>
      <c r="U113" s="12">
        <f>COUNTIF(E113:S113,"Yes")*1+COUNTIF(E113:S113,"Partial")*0.5</f>
      </c>
      <c r="V113" s="41">
        <f>1.5*(1-EXP(-1.2*(IF(E113="Yes",E$80,IF(E113="Partial",E$80*0.5,0)) + IF(F113="Yes",F$80,IF(F113="Partial",F$80*0.5,0)) + IF(G113="Yes",G$80,IF(G113="Partial",G$80*0.5,0))))) +
1.5*(1-EXP(-1.2*(IF(N113="Yes",N$80,IF(N113="Partial",N$80*0.5,0)) + IF(O113="Yes",O$80,IF(O113="Partial",O$80*0.5,0)) + IF(P113="Yes",P$80,IF(P113="Partial",P$80*0.5,0))))) +
1.5*(1-EXP(-1.2*(IF(K113="Yes",K$80,IF(K113="Partial",K$80*0.5,0)) + IF(L113="Yes",L$80,IF(L113="Partial",L$80*0.5,0)) + IF(M113="Yes",M$80,IF(M113="Partial",M$80*0.5,0))))) +
1.5*(1-EXP(-1.2*(IF(Q113="Yes",Q$80,IF(Q113="Partial",Q$80*0.5,0)) + IF(R113="Yes",R$80,IF(R113="Partial",R$80*0.5,0)) + IF(S113="Yes",S$80,IF(S113="Partial",S$80*0.5,0))))) +
IF(H113="Yes",H$80,IF(H113="Partial",H$80*0.5,0)) +
IF(I113="Yes",I$80,IF(I113="Partial",I$80*0.5,0)) +
IF(J113="Yes",J$80,IF(J113="Partial",J$80*0.5,0))</f>
      </c>
      <c r="W113" s="8"/>
      <c r="X113" s="25">
        <f>IF(COUNTIF(E113:S113,"Yes")&gt;0,"Yes",IF(COUNTIF(E113:S113,"Partial")&gt;0,"Partial","No"))</f>
      </c>
      <c r="Y113" s="25">
        <f>IF($U113&gt;=2,"Yes","No")</f>
      </c>
      <c r="Z113" s="25">
        <f>IF($U113&gt;=3,"Yes","No")</f>
      </c>
      <c r="AA113" s="25">
        <f>IF($U113&gt;=4,"Yes","No")</f>
      </c>
      <c r="AB113" s="25">
        <f>IF($V113&gt;=0.6,"Yes","No")</f>
      </c>
      <c r="AC113" s="8"/>
    </row>
    <row x14ac:dyDescent="0.25" r="114" customHeight="1" ht="18">
      <c r="A114" s="5"/>
      <c r="B114" s="25" t="s">
        <v>1499</v>
      </c>
      <c r="C114" s="13" t="s">
        <v>170</v>
      </c>
      <c r="D114" s="47" t="s">
        <v>28</v>
      </c>
      <c r="E114" s="47" t="s">
        <v>28</v>
      </c>
      <c r="F114" s="47" t="s">
        <v>28</v>
      </c>
      <c r="G114" s="47" t="s">
        <v>28</v>
      </c>
      <c r="H114" s="47" t="s">
        <v>28</v>
      </c>
      <c r="I114" s="47" t="s">
        <v>28</v>
      </c>
      <c r="J114" s="47" t="s">
        <v>28</v>
      </c>
      <c r="K114" s="47" t="s">
        <v>28</v>
      </c>
      <c r="L114" s="47" t="s">
        <v>28</v>
      </c>
      <c r="M114" s="47" t="s">
        <v>28</v>
      </c>
      <c r="N114" s="47" t="s">
        <v>28</v>
      </c>
      <c r="O114" s="47" t="s">
        <v>28</v>
      </c>
      <c r="P114" s="47" t="s">
        <v>28</v>
      </c>
      <c r="Q114" s="47" t="s">
        <v>10</v>
      </c>
      <c r="R114" s="47" t="s">
        <v>28</v>
      </c>
      <c r="S114" s="47" t="s">
        <v>28</v>
      </c>
      <c r="T114" s="8"/>
      <c r="U114" s="12">
        <f>COUNTIF(E114:S114,"Yes")*1+COUNTIF(E114:S114,"Partial")*0.5</f>
      </c>
      <c r="V114" s="41">
        <f>1.5*(1-EXP(-1.2*(IF(E114="Yes",E$80,IF(E114="Partial",E$80*0.5,0)) + IF(F114="Yes",F$80,IF(F114="Partial",F$80*0.5,0)) + IF(G114="Yes",G$80,IF(G114="Partial",G$80*0.5,0))))) +
1.5*(1-EXP(-1.2*(IF(N114="Yes",N$80,IF(N114="Partial",N$80*0.5,0)) + IF(O114="Yes",O$80,IF(O114="Partial",O$80*0.5,0)) + IF(P114="Yes",P$80,IF(P114="Partial",P$80*0.5,0))))) +
1.5*(1-EXP(-1.2*(IF(K114="Yes",K$80,IF(K114="Partial",K$80*0.5,0)) + IF(L114="Yes",L$80,IF(L114="Partial",L$80*0.5,0)) + IF(M114="Yes",M$80,IF(M114="Partial",M$80*0.5,0))))) +
1.5*(1-EXP(-1.2*(IF(Q114="Yes",Q$80,IF(Q114="Partial",Q$80*0.5,0)) + IF(R114="Yes",R$80,IF(R114="Partial",R$80*0.5,0)) + IF(S114="Yes",S$80,IF(S114="Partial",S$80*0.5,0))))) +
IF(H114="Yes",H$80,IF(H114="Partial",H$80*0.5,0)) +
IF(I114="Yes",I$80,IF(I114="Partial",I$80*0.5,0)) +
IF(J114="Yes",J$80,IF(J114="Partial",J$80*0.5,0))</f>
      </c>
      <c r="W114" s="8"/>
      <c r="X114" s="25">
        <f>IF(COUNTIF(E114:S114,"Yes")&gt;0,"Yes",IF(COUNTIF(E114:S114,"Partial")&gt;0,"Partial","No"))</f>
      </c>
      <c r="Y114" s="25">
        <f>IF($U114&gt;=2,"Yes","No")</f>
      </c>
      <c r="Z114" s="25">
        <f>IF($U114&gt;=3,"Yes","No")</f>
      </c>
      <c r="AA114" s="25">
        <f>IF($U114&gt;=4,"Yes","No")</f>
      </c>
      <c r="AB114" s="25">
        <f>IF($V114&gt;=0.6,"Yes","No")</f>
      </c>
      <c r="AC114" s="8"/>
    </row>
    <row x14ac:dyDescent="0.25" r="115" customHeight="1" ht="15">
      <c r="A115" s="5"/>
      <c r="B115" s="25" t="s">
        <v>1500</v>
      </c>
      <c r="C115" s="13" t="s">
        <v>172</v>
      </c>
      <c r="D115" s="47" t="s">
        <v>28</v>
      </c>
      <c r="E115" s="47" t="s">
        <v>28</v>
      </c>
      <c r="F115" s="47" t="s">
        <v>28</v>
      </c>
      <c r="G115" s="47" t="s">
        <v>28</v>
      </c>
      <c r="H115" s="47" t="s">
        <v>28</v>
      </c>
      <c r="I115" s="47" t="s">
        <v>28</v>
      </c>
      <c r="J115" s="47" t="s">
        <v>28</v>
      </c>
      <c r="K115" s="47" t="s">
        <v>28</v>
      </c>
      <c r="L115" s="47" t="s">
        <v>28</v>
      </c>
      <c r="M115" s="47" t="s">
        <v>28</v>
      </c>
      <c r="N115" s="47" t="s">
        <v>28</v>
      </c>
      <c r="O115" s="47" t="s">
        <v>28</v>
      </c>
      <c r="P115" s="47" t="s">
        <v>28</v>
      </c>
      <c r="Q115" s="47" t="s">
        <v>10</v>
      </c>
      <c r="R115" s="47" t="s">
        <v>28</v>
      </c>
      <c r="S115" s="47" t="s">
        <v>28</v>
      </c>
      <c r="T115" s="8"/>
      <c r="U115" s="12">
        <f>COUNTIF(E115:S115,"Yes")*1+COUNTIF(E115:S115,"Partial")*0.5</f>
      </c>
      <c r="V115" s="41">
        <f>1.5*(1-EXP(-1.2*(IF(E115="Yes",E$80,IF(E115="Partial",E$80*0.5,0)) + IF(F115="Yes",F$80,IF(F115="Partial",F$80*0.5,0)) + IF(G115="Yes",G$80,IF(G115="Partial",G$80*0.5,0))))) +
1.5*(1-EXP(-1.2*(IF(N115="Yes",N$80,IF(N115="Partial",N$80*0.5,0)) + IF(O115="Yes",O$80,IF(O115="Partial",O$80*0.5,0)) + IF(P115="Yes",P$80,IF(P115="Partial",P$80*0.5,0))))) +
1.5*(1-EXP(-1.2*(IF(K115="Yes",K$80,IF(K115="Partial",K$80*0.5,0)) + IF(L115="Yes",L$80,IF(L115="Partial",L$80*0.5,0)) + IF(M115="Yes",M$80,IF(M115="Partial",M$80*0.5,0))))) +
1.5*(1-EXP(-1.2*(IF(Q115="Yes",Q$80,IF(Q115="Partial",Q$80*0.5,0)) + IF(R115="Yes",R$80,IF(R115="Partial",R$80*0.5,0)) + IF(S115="Yes",S$80,IF(S115="Partial",S$80*0.5,0))))) +
IF(H115="Yes",H$80,IF(H115="Partial",H$80*0.5,0)) +
IF(I115="Yes",I$80,IF(I115="Partial",I$80*0.5,0)) +
IF(J115="Yes",J$80,IF(J115="Partial",J$80*0.5,0))</f>
      </c>
      <c r="W115" s="8"/>
      <c r="X115" s="25">
        <f>IF(COUNTIF(E115:S115,"Yes")&gt;0,"Yes",IF(COUNTIF(E115:S115,"Partial")&gt;0,"Partial","No"))</f>
      </c>
      <c r="Y115" s="25">
        <f>IF($U115&gt;=2,"Yes","No")</f>
      </c>
      <c r="Z115" s="25">
        <f>IF($U115&gt;=3,"Yes","No")</f>
      </c>
      <c r="AA115" s="25">
        <f>IF($U115&gt;=4,"Yes","No")</f>
      </c>
      <c r="AB115" s="25">
        <f>IF($V115&gt;=0.6,"Yes","No")</f>
      </c>
      <c r="AC115" s="8"/>
    </row>
    <row x14ac:dyDescent="0.25" r="116" customHeight="1" ht="18">
      <c r="A116" s="5"/>
      <c r="B116" s="25" t="s">
        <v>1501</v>
      </c>
      <c r="C116" s="13" t="s">
        <v>118</v>
      </c>
      <c r="D116" s="47" t="s">
        <v>28</v>
      </c>
      <c r="E116" s="47" t="s">
        <v>28</v>
      </c>
      <c r="F116" s="47" t="s">
        <v>28</v>
      </c>
      <c r="G116" s="47" t="s">
        <v>28</v>
      </c>
      <c r="H116" s="47" t="s">
        <v>28</v>
      </c>
      <c r="I116" s="47" t="s">
        <v>28</v>
      </c>
      <c r="J116" s="47" t="s">
        <v>28</v>
      </c>
      <c r="K116" s="47" t="s">
        <v>28</v>
      </c>
      <c r="L116" s="47" t="s">
        <v>28</v>
      </c>
      <c r="M116" s="47" t="s">
        <v>28</v>
      </c>
      <c r="N116" s="47" t="s">
        <v>28</v>
      </c>
      <c r="O116" s="47" t="s">
        <v>28</v>
      </c>
      <c r="P116" s="47" t="s">
        <v>28</v>
      </c>
      <c r="Q116" s="47" t="s">
        <v>28</v>
      </c>
      <c r="R116" s="47" t="s">
        <v>10</v>
      </c>
      <c r="S116" s="47" t="s">
        <v>28</v>
      </c>
      <c r="T116" s="8"/>
      <c r="U116" s="12">
        <f>COUNTIF(E116:S116,"Yes")*1+COUNTIF(E116:S116,"Partial")*0.5</f>
      </c>
      <c r="V116" s="41">
        <f>1.5*(1-EXP(-1.2*(IF(E116="Yes",E$80,IF(E116="Partial",E$80*0.5,0)) + IF(F116="Yes",F$80,IF(F116="Partial",F$80*0.5,0)) + IF(G116="Yes",G$80,IF(G116="Partial",G$80*0.5,0))))) +
1.5*(1-EXP(-1.2*(IF(N116="Yes",N$80,IF(N116="Partial",N$80*0.5,0)) + IF(O116="Yes",O$80,IF(O116="Partial",O$80*0.5,0)) + IF(P116="Yes",P$80,IF(P116="Partial",P$80*0.5,0))))) +
1.5*(1-EXP(-1.2*(IF(K116="Yes",K$80,IF(K116="Partial",K$80*0.5,0)) + IF(L116="Yes",L$80,IF(L116="Partial",L$80*0.5,0)) + IF(M116="Yes",M$80,IF(M116="Partial",M$80*0.5,0))))) +
1.5*(1-EXP(-1.2*(IF(Q116="Yes",Q$80,IF(Q116="Partial",Q$80*0.5,0)) + IF(R116="Yes",R$80,IF(R116="Partial",R$80*0.5,0)) + IF(S116="Yes",S$80,IF(S116="Partial",S$80*0.5,0))))) +
IF(H116="Yes",H$80,IF(H116="Partial",H$80*0.5,0)) +
IF(I116="Yes",I$80,IF(I116="Partial",I$80*0.5,0)) +
IF(J116="Yes",J$80,IF(J116="Partial",J$80*0.5,0))</f>
      </c>
      <c r="W116" s="8"/>
      <c r="X116" s="25">
        <f>IF(COUNTIF(E116:S116,"Yes")&gt;0,"Yes",IF(COUNTIF(E116:S116,"Partial")&gt;0,"Partial","No"))</f>
      </c>
      <c r="Y116" s="25">
        <f>IF($U116&gt;=2,"Yes","No")</f>
      </c>
      <c r="Z116" s="25">
        <f>IF($U116&gt;=3,"Yes","No")</f>
      </c>
      <c r="AA116" s="25">
        <f>IF($U116&gt;=4,"Yes","No")</f>
      </c>
      <c r="AB116" s="25">
        <f>IF($V116&gt;=0.6,"Yes","No")</f>
      </c>
      <c r="AC116" s="8"/>
    </row>
    <row x14ac:dyDescent="0.25" r="117" customHeight="1" ht="18">
      <c r="A117" s="9" t="s">
        <v>40</v>
      </c>
      <c r="B117" s="25" t="s">
        <v>1502</v>
      </c>
      <c r="C117" s="13" t="s">
        <v>1215</v>
      </c>
      <c r="D117" s="47" t="s">
        <v>28</v>
      </c>
      <c r="E117" s="47" t="s">
        <v>10</v>
      </c>
      <c r="F117" s="47" t="s">
        <v>28</v>
      </c>
      <c r="G117" s="47" t="s">
        <v>28</v>
      </c>
      <c r="H117" s="47" t="s">
        <v>28</v>
      </c>
      <c r="I117" s="47" t="s">
        <v>28</v>
      </c>
      <c r="J117" s="47" t="s">
        <v>28</v>
      </c>
      <c r="K117" s="47" t="s">
        <v>28</v>
      </c>
      <c r="L117" s="47" t="s">
        <v>28</v>
      </c>
      <c r="M117" s="47" t="s">
        <v>28</v>
      </c>
      <c r="N117" s="47" t="s">
        <v>28</v>
      </c>
      <c r="O117" s="47" t="s">
        <v>28</v>
      </c>
      <c r="P117" s="47" t="s">
        <v>28</v>
      </c>
      <c r="Q117" s="47" t="s">
        <v>28</v>
      </c>
      <c r="R117" s="47" t="s">
        <v>28</v>
      </c>
      <c r="S117" s="47" t="s">
        <v>28</v>
      </c>
      <c r="T117" s="8"/>
      <c r="U117" s="12">
        <f>COUNTIF(E117:S117,"Yes")*1+COUNTIF(E117:S117,"Partial")*0.5</f>
      </c>
      <c r="V117" s="41">
        <f>1.5*(1-EXP(-1.2*(IF(E117="Yes",E$80,IF(E117="Partial",E$80*0.5,0)) + IF(F117="Yes",F$80,IF(F117="Partial",F$80*0.5,0)) + IF(G117="Yes",G$80,IF(G117="Partial",G$80*0.5,0))))) +
1.5*(1-EXP(-1.2*(IF(N117="Yes",N$80,IF(N117="Partial",N$80*0.5,0)) + IF(O117="Yes",O$80,IF(O117="Partial",O$80*0.5,0)) + IF(P117="Yes",P$80,IF(P117="Partial",P$80*0.5,0))))) +
1.5*(1-EXP(-1.2*(IF(K117="Yes",K$80,IF(K117="Partial",K$80*0.5,0)) + IF(L117="Yes",L$80,IF(L117="Partial",L$80*0.5,0)) + IF(M117="Yes",M$80,IF(M117="Partial",M$80*0.5,0))))) +
1.5*(1-EXP(-1.2*(IF(Q117="Yes",Q$80,IF(Q117="Partial",Q$80*0.5,0)) + IF(R117="Yes",R$80,IF(R117="Partial",R$80*0.5,0)) + IF(S117="Yes",S$80,IF(S117="Partial",S$80*0.5,0))))) +
IF(H117="Yes",H$80,IF(H117="Partial",H$80*0.5,0)) +
IF(I117="Yes",I$80,IF(I117="Partial",I$80*0.5,0)) +
IF(J117="Yes",J$80,IF(J117="Partial",J$80*0.5,0))</f>
      </c>
      <c r="W117" s="8"/>
      <c r="X117" s="25">
        <f>IF(COUNTIF(E117:S117,"Yes")&gt;0,"Yes",IF(COUNTIF(E117:S117,"Partial")&gt;0,"Partial","No"))</f>
      </c>
      <c r="Y117" s="25">
        <f>IF($U117&gt;=2,"Yes","No")</f>
      </c>
      <c r="Z117" s="25">
        <f>IF($U117&gt;=3,"Yes","No")</f>
      </c>
      <c r="AA117" s="25">
        <f>IF($U117&gt;=4,"Yes","No")</f>
      </c>
      <c r="AB117" s="25">
        <f>IF($V117&gt;=0.6,"Yes","No")</f>
      </c>
      <c r="AC117" s="8"/>
    </row>
    <row x14ac:dyDescent="0.25" r="118" customHeight="1" ht="18">
      <c r="A118" s="5"/>
      <c r="B118" s="25" t="s">
        <v>1503</v>
      </c>
      <c r="C118" s="13" t="s">
        <v>882</v>
      </c>
      <c r="D118" s="47" t="s">
        <v>28</v>
      </c>
      <c r="E118" s="47" t="s">
        <v>28</v>
      </c>
      <c r="F118" s="47" t="s">
        <v>28</v>
      </c>
      <c r="G118" s="47" t="s">
        <v>28</v>
      </c>
      <c r="H118" s="47" t="s">
        <v>10</v>
      </c>
      <c r="I118" s="47" t="s">
        <v>28</v>
      </c>
      <c r="J118" s="47" t="s">
        <v>28</v>
      </c>
      <c r="K118" s="47" t="s">
        <v>28</v>
      </c>
      <c r="L118" s="47" t="s">
        <v>28</v>
      </c>
      <c r="M118" s="47" t="s">
        <v>28</v>
      </c>
      <c r="N118" s="47" t="s">
        <v>28</v>
      </c>
      <c r="O118" s="47" t="s">
        <v>28</v>
      </c>
      <c r="P118" s="47" t="s">
        <v>28</v>
      </c>
      <c r="Q118" s="47" t="s">
        <v>28</v>
      </c>
      <c r="R118" s="47" t="s">
        <v>28</v>
      </c>
      <c r="S118" s="47" t="s">
        <v>28</v>
      </c>
      <c r="T118" s="8"/>
      <c r="U118" s="12">
        <f>COUNTIF(E118:S118,"Yes")*1+COUNTIF(E118:S118,"Partial")*0.5</f>
      </c>
      <c r="V118" s="41">
        <f>1.5*(1-EXP(-1.2*(IF(E118="Yes",E$80,IF(E118="Partial",E$80*0.5,0)) + IF(F118="Yes",F$80,IF(F118="Partial",F$80*0.5,0)) + IF(G118="Yes",G$80,IF(G118="Partial",G$80*0.5,0))))) +
1.5*(1-EXP(-1.2*(IF(N118="Yes",N$80,IF(N118="Partial",N$80*0.5,0)) + IF(O118="Yes",O$80,IF(O118="Partial",O$80*0.5,0)) + IF(P118="Yes",P$80,IF(P118="Partial",P$80*0.5,0))))) +
1.5*(1-EXP(-1.2*(IF(K118="Yes",K$80,IF(K118="Partial",K$80*0.5,0)) + IF(L118="Yes",L$80,IF(L118="Partial",L$80*0.5,0)) + IF(M118="Yes",M$80,IF(M118="Partial",M$80*0.5,0))))) +
1.5*(1-EXP(-1.2*(IF(Q118="Yes",Q$80,IF(Q118="Partial",Q$80*0.5,0)) + IF(R118="Yes",R$80,IF(R118="Partial",R$80*0.5,0)) + IF(S118="Yes",S$80,IF(S118="Partial",S$80*0.5,0))))) +
IF(H118="Yes",H$80,IF(H118="Partial",H$80*0.5,0)) +
IF(I118="Yes",I$80,IF(I118="Partial",I$80*0.5,0)) +
IF(J118="Yes",J$80,IF(J118="Partial",J$80*0.5,0))</f>
      </c>
      <c r="W118" s="8"/>
      <c r="X118" s="25">
        <f>IF(COUNTIF(E118:S118,"Yes")&gt;0,"Yes",IF(COUNTIF(E118:S118,"Partial")&gt;0,"Partial","No"))</f>
      </c>
      <c r="Y118" s="25">
        <f>IF($U118&gt;=2,"Yes","No")</f>
      </c>
      <c r="Z118" s="25">
        <f>IF($U118&gt;=3,"Yes","No")</f>
      </c>
      <c r="AA118" s="25">
        <f>IF($U118&gt;=4,"Yes","No")</f>
      </c>
      <c r="AB118" s="25">
        <f>IF($V118&gt;=0.6,"Yes","No")</f>
      </c>
      <c r="AC118" s="8"/>
    </row>
    <row x14ac:dyDescent="0.25" r="119" customHeight="1" ht="18">
      <c r="A119" s="5"/>
      <c r="B119" s="25" t="s">
        <v>1504</v>
      </c>
      <c r="C119" s="13" t="s">
        <v>884</v>
      </c>
      <c r="D119" s="47" t="s">
        <v>28</v>
      </c>
      <c r="E119" s="47" t="s">
        <v>28</v>
      </c>
      <c r="F119" s="47" t="s">
        <v>28</v>
      </c>
      <c r="G119" s="47" t="s">
        <v>28</v>
      </c>
      <c r="H119" s="47" t="s">
        <v>10</v>
      </c>
      <c r="I119" s="47" t="s">
        <v>28</v>
      </c>
      <c r="J119" s="47" t="s">
        <v>28</v>
      </c>
      <c r="K119" s="47" t="s">
        <v>28</v>
      </c>
      <c r="L119" s="47" t="s">
        <v>28</v>
      </c>
      <c r="M119" s="47" t="s">
        <v>28</v>
      </c>
      <c r="N119" s="47" t="s">
        <v>28</v>
      </c>
      <c r="O119" s="47" t="s">
        <v>28</v>
      </c>
      <c r="P119" s="47" t="s">
        <v>28</v>
      </c>
      <c r="Q119" s="47" t="s">
        <v>28</v>
      </c>
      <c r="R119" s="47" t="s">
        <v>28</v>
      </c>
      <c r="S119" s="47" t="s">
        <v>28</v>
      </c>
      <c r="T119" s="8"/>
      <c r="U119" s="12">
        <f>COUNTIF(E119:S119,"Yes")*1+COUNTIF(E119:S119,"Partial")*0.5</f>
      </c>
      <c r="V119" s="41">
        <f>1.5*(1-EXP(-1.2*(IF(E119="Yes",E$80,IF(E119="Partial",E$80*0.5,0)) + IF(F119="Yes",F$80,IF(F119="Partial",F$80*0.5,0)) + IF(G119="Yes",G$80,IF(G119="Partial",G$80*0.5,0))))) +
1.5*(1-EXP(-1.2*(IF(N119="Yes",N$80,IF(N119="Partial",N$80*0.5,0)) + IF(O119="Yes",O$80,IF(O119="Partial",O$80*0.5,0)) + IF(P119="Yes",P$80,IF(P119="Partial",P$80*0.5,0))))) +
1.5*(1-EXP(-1.2*(IF(K119="Yes",K$80,IF(K119="Partial",K$80*0.5,0)) + IF(L119="Yes",L$80,IF(L119="Partial",L$80*0.5,0)) + IF(M119="Yes",M$80,IF(M119="Partial",M$80*0.5,0))))) +
1.5*(1-EXP(-1.2*(IF(Q119="Yes",Q$80,IF(Q119="Partial",Q$80*0.5,0)) + IF(R119="Yes",R$80,IF(R119="Partial",R$80*0.5,0)) + IF(S119="Yes",S$80,IF(S119="Partial",S$80*0.5,0))))) +
IF(H119="Yes",H$80,IF(H119="Partial",H$80*0.5,0)) +
IF(I119="Yes",I$80,IF(I119="Partial",I$80*0.5,0)) +
IF(J119="Yes",J$80,IF(J119="Partial",J$80*0.5,0))</f>
      </c>
      <c r="W119" s="8"/>
      <c r="X119" s="25">
        <f>IF(COUNTIF(E119:S119,"Yes")&gt;0,"Yes",IF(COUNTIF(E119:S119,"Partial")&gt;0,"Partial","No"))</f>
      </c>
      <c r="Y119" s="25">
        <f>IF($U119&gt;=2,"Yes","No")</f>
      </c>
      <c r="Z119" s="25">
        <f>IF($U119&gt;=3,"Yes","No")</f>
      </c>
      <c r="AA119" s="25">
        <f>IF($U119&gt;=4,"Yes","No")</f>
      </c>
      <c r="AB119" s="25">
        <f>IF($V119&gt;=0.6,"Yes","No")</f>
      </c>
      <c r="AC119" s="8"/>
    </row>
    <row x14ac:dyDescent="0.25" r="120" customHeight="1" ht="18">
      <c r="A120" s="5"/>
      <c r="B120" s="25" t="s">
        <v>1505</v>
      </c>
      <c r="C120" s="13" t="s">
        <v>678</v>
      </c>
      <c r="D120" s="47" t="s">
        <v>28</v>
      </c>
      <c r="E120" s="47" t="s">
        <v>28</v>
      </c>
      <c r="F120" s="47" t="s">
        <v>28</v>
      </c>
      <c r="G120" s="47" t="s">
        <v>28</v>
      </c>
      <c r="H120" s="47" t="s">
        <v>28</v>
      </c>
      <c r="I120" s="47" t="s">
        <v>28</v>
      </c>
      <c r="J120" s="47" t="s">
        <v>10</v>
      </c>
      <c r="K120" s="47" t="s">
        <v>28</v>
      </c>
      <c r="L120" s="47" t="s">
        <v>28</v>
      </c>
      <c r="M120" s="47" t="s">
        <v>28</v>
      </c>
      <c r="N120" s="47" t="s">
        <v>28</v>
      </c>
      <c r="O120" s="47" t="s">
        <v>28</v>
      </c>
      <c r="P120" s="47" t="s">
        <v>28</v>
      </c>
      <c r="Q120" s="47" t="s">
        <v>28</v>
      </c>
      <c r="R120" s="47" t="s">
        <v>28</v>
      </c>
      <c r="S120" s="47" t="s">
        <v>28</v>
      </c>
      <c r="T120" s="8"/>
      <c r="U120" s="12">
        <f>COUNTIF(E120:S120,"Yes")*1+COUNTIF(E120:S120,"Partial")*0.5</f>
      </c>
      <c r="V120" s="41">
        <f>1.5*(1-EXP(-1.2*(IF(E120="Yes",E$80,IF(E120="Partial",E$80*0.5,0)) + IF(F120="Yes",F$80,IF(F120="Partial",F$80*0.5,0)) + IF(G120="Yes",G$80,IF(G120="Partial",G$80*0.5,0))))) +
1.5*(1-EXP(-1.2*(IF(N120="Yes",N$80,IF(N120="Partial",N$80*0.5,0)) + IF(O120="Yes",O$80,IF(O120="Partial",O$80*0.5,0)) + IF(P120="Yes",P$80,IF(P120="Partial",P$80*0.5,0))))) +
1.5*(1-EXP(-1.2*(IF(K120="Yes",K$80,IF(K120="Partial",K$80*0.5,0)) + IF(L120="Yes",L$80,IF(L120="Partial",L$80*0.5,0)) + IF(M120="Yes",M$80,IF(M120="Partial",M$80*0.5,0))))) +
1.5*(1-EXP(-1.2*(IF(Q120="Yes",Q$80,IF(Q120="Partial",Q$80*0.5,0)) + IF(R120="Yes",R$80,IF(R120="Partial",R$80*0.5,0)) + IF(S120="Yes",S$80,IF(S120="Partial",S$80*0.5,0))))) +
IF(H120="Yes",H$80,IF(H120="Partial",H$80*0.5,0)) +
IF(I120="Yes",I$80,IF(I120="Partial",I$80*0.5,0)) +
IF(J120="Yes",J$80,IF(J120="Partial",J$80*0.5,0))</f>
      </c>
      <c r="W120" s="8"/>
      <c r="X120" s="25">
        <f>IF(COUNTIF(E120:S120,"Yes")&gt;0,"Yes",IF(COUNTIF(E120:S120,"Partial")&gt;0,"Partial","No"))</f>
      </c>
      <c r="Y120" s="25">
        <f>IF($U120&gt;=2,"Yes","No")</f>
      </c>
      <c r="Z120" s="25">
        <f>IF($U120&gt;=3,"Yes","No")</f>
      </c>
      <c r="AA120" s="25">
        <f>IF($U120&gt;=4,"Yes","No")</f>
      </c>
      <c r="AB120" s="25">
        <f>IF($V120&gt;=0.6,"Yes","No")</f>
      </c>
      <c r="AC120" s="8"/>
    </row>
    <row x14ac:dyDescent="0.25" r="121" customHeight="1" ht="15">
      <c r="A121" s="5"/>
      <c r="B121" s="25" t="s">
        <v>1506</v>
      </c>
      <c r="C121" s="13" t="s">
        <v>681</v>
      </c>
      <c r="D121" s="47" t="s">
        <v>28</v>
      </c>
      <c r="E121" s="47" t="s">
        <v>28</v>
      </c>
      <c r="F121" s="47" t="s">
        <v>28</v>
      </c>
      <c r="G121" s="47" t="s">
        <v>28</v>
      </c>
      <c r="H121" s="47" t="s">
        <v>28</v>
      </c>
      <c r="I121" s="47" t="s">
        <v>28</v>
      </c>
      <c r="J121" s="47" t="s">
        <v>10</v>
      </c>
      <c r="K121" s="47" t="s">
        <v>28</v>
      </c>
      <c r="L121" s="47" t="s">
        <v>28</v>
      </c>
      <c r="M121" s="47" t="s">
        <v>28</v>
      </c>
      <c r="N121" s="47" t="s">
        <v>28</v>
      </c>
      <c r="O121" s="47" t="s">
        <v>28</v>
      </c>
      <c r="P121" s="47" t="s">
        <v>28</v>
      </c>
      <c r="Q121" s="47" t="s">
        <v>28</v>
      </c>
      <c r="R121" s="47" t="s">
        <v>28</v>
      </c>
      <c r="S121" s="47" t="s">
        <v>28</v>
      </c>
      <c r="T121" s="8"/>
      <c r="U121" s="12">
        <f>COUNTIF(E121:S121,"Yes")*1+COUNTIF(E121:S121,"Partial")*0.5</f>
      </c>
      <c r="V121" s="41">
        <f>1.5*(1-EXP(-1.2*(IF(E121="Yes",E$80,IF(E121="Partial",E$80*0.5,0)) + IF(F121="Yes",F$80,IF(F121="Partial",F$80*0.5,0)) + IF(G121="Yes",G$80,IF(G121="Partial",G$80*0.5,0))))) +
1.5*(1-EXP(-1.2*(IF(N121="Yes",N$80,IF(N121="Partial",N$80*0.5,0)) + IF(O121="Yes",O$80,IF(O121="Partial",O$80*0.5,0)) + IF(P121="Yes",P$80,IF(P121="Partial",P$80*0.5,0))))) +
1.5*(1-EXP(-1.2*(IF(K121="Yes",K$80,IF(K121="Partial",K$80*0.5,0)) + IF(L121="Yes",L$80,IF(L121="Partial",L$80*0.5,0)) + IF(M121="Yes",M$80,IF(M121="Partial",M$80*0.5,0))))) +
1.5*(1-EXP(-1.2*(IF(Q121="Yes",Q$80,IF(Q121="Partial",Q$80*0.5,0)) + IF(R121="Yes",R$80,IF(R121="Partial",R$80*0.5,0)) + IF(S121="Yes",S$80,IF(S121="Partial",S$80*0.5,0))))) +
IF(H121="Yes",H$80,IF(H121="Partial",H$80*0.5,0)) +
IF(I121="Yes",I$80,IF(I121="Partial",I$80*0.5,0)) +
IF(J121="Yes",J$80,IF(J121="Partial",J$80*0.5,0))</f>
      </c>
      <c r="W121" s="8"/>
      <c r="X121" s="25">
        <f>IF(COUNTIF(E121:S121,"Yes")&gt;0,"Yes",IF(COUNTIF(E121:S121,"Partial")&gt;0,"Partial","No"))</f>
      </c>
      <c r="Y121" s="25">
        <f>IF($U121&gt;=2,"Yes","No")</f>
      </c>
      <c r="Z121" s="25">
        <f>IF($U121&gt;=3,"Yes","No")</f>
      </c>
      <c r="AA121" s="25">
        <f>IF($U121&gt;=4,"Yes","No")</f>
      </c>
      <c r="AB121" s="25">
        <f>IF($V121&gt;=0.6,"Yes","No")</f>
      </c>
      <c r="AC121" s="8"/>
    </row>
    <row x14ac:dyDescent="0.25" r="122" customHeight="1" ht="18">
      <c r="A122" s="5"/>
      <c r="B122" s="25" t="s">
        <v>1507</v>
      </c>
      <c r="C122" s="13" t="s">
        <v>407</v>
      </c>
      <c r="D122" s="47" t="s">
        <v>28</v>
      </c>
      <c r="E122" s="47" t="s">
        <v>28</v>
      </c>
      <c r="F122" s="47" t="s">
        <v>28</v>
      </c>
      <c r="G122" s="47" t="s">
        <v>28</v>
      </c>
      <c r="H122" s="47" t="s">
        <v>28</v>
      </c>
      <c r="I122" s="47" t="s">
        <v>28</v>
      </c>
      <c r="J122" s="47" t="s">
        <v>28</v>
      </c>
      <c r="K122" s="47" t="s">
        <v>28</v>
      </c>
      <c r="L122" s="47" t="s">
        <v>28</v>
      </c>
      <c r="M122" s="47" t="s">
        <v>28</v>
      </c>
      <c r="N122" s="47" t="s">
        <v>10</v>
      </c>
      <c r="O122" s="47" t="s">
        <v>28</v>
      </c>
      <c r="P122" s="47" t="s">
        <v>28</v>
      </c>
      <c r="Q122" s="47" t="s">
        <v>28</v>
      </c>
      <c r="R122" s="47" t="s">
        <v>28</v>
      </c>
      <c r="S122" s="47" t="s">
        <v>28</v>
      </c>
      <c r="T122" s="8"/>
      <c r="U122" s="12">
        <f>COUNTIF(E122:S122,"Yes")*1+COUNTIF(E122:S122,"Partial")*0.5</f>
      </c>
      <c r="V122" s="41">
        <f>1.5*(1-EXP(-1.2*(IF(E122="Yes",E$80,IF(E122="Partial",E$80*0.5,0)) + IF(F122="Yes",F$80,IF(F122="Partial",F$80*0.5,0)) + IF(G122="Yes",G$80,IF(G122="Partial",G$80*0.5,0))))) +
1.5*(1-EXP(-1.2*(IF(N122="Yes",N$80,IF(N122="Partial",N$80*0.5,0)) + IF(O122="Yes",O$80,IF(O122="Partial",O$80*0.5,0)) + IF(P122="Yes",P$80,IF(P122="Partial",P$80*0.5,0))))) +
1.5*(1-EXP(-1.2*(IF(K122="Yes",K$80,IF(K122="Partial",K$80*0.5,0)) + IF(L122="Yes",L$80,IF(L122="Partial",L$80*0.5,0)) + IF(M122="Yes",M$80,IF(M122="Partial",M$80*0.5,0))))) +
1.5*(1-EXP(-1.2*(IF(Q122="Yes",Q$80,IF(Q122="Partial",Q$80*0.5,0)) + IF(R122="Yes",R$80,IF(R122="Partial",R$80*0.5,0)) + IF(S122="Yes",S$80,IF(S122="Partial",S$80*0.5,0))))) +
IF(H122="Yes",H$80,IF(H122="Partial",H$80*0.5,0)) +
IF(I122="Yes",I$80,IF(I122="Partial",I$80*0.5,0)) +
IF(J122="Yes",J$80,IF(J122="Partial",J$80*0.5,0))</f>
      </c>
      <c r="W122" s="8"/>
      <c r="X122" s="25">
        <f>IF(COUNTIF(E122:S122,"Yes")&gt;0,"Yes",IF(COUNTIF(E122:S122,"Partial")&gt;0,"Partial","No"))</f>
      </c>
      <c r="Y122" s="25">
        <f>IF($U122&gt;=2,"Yes","No")</f>
      </c>
      <c r="Z122" s="25">
        <f>IF($U122&gt;=3,"Yes","No")</f>
      </c>
      <c r="AA122" s="25">
        <f>IF($U122&gt;=4,"Yes","No")</f>
      </c>
      <c r="AB122" s="25">
        <f>IF($V122&gt;=0.6,"Yes","No")</f>
      </c>
      <c r="AC122" s="8"/>
    </row>
    <row x14ac:dyDescent="0.25" r="123" customHeight="1" ht="18">
      <c r="A123" s="5"/>
      <c r="B123" s="25" t="s">
        <v>1508</v>
      </c>
      <c r="C123" s="13" t="s">
        <v>122</v>
      </c>
      <c r="D123" s="47" t="s">
        <v>28</v>
      </c>
      <c r="E123" s="47" t="s">
        <v>28</v>
      </c>
      <c r="F123" s="47" t="s">
        <v>28</v>
      </c>
      <c r="G123" s="47" t="s">
        <v>28</v>
      </c>
      <c r="H123" s="47" t="s">
        <v>28</v>
      </c>
      <c r="I123" s="47" t="s">
        <v>28</v>
      </c>
      <c r="J123" s="47" t="s">
        <v>28</v>
      </c>
      <c r="K123" s="47" t="s">
        <v>28</v>
      </c>
      <c r="L123" s="47" t="s">
        <v>28</v>
      </c>
      <c r="M123" s="47" t="s">
        <v>28</v>
      </c>
      <c r="N123" s="47" t="s">
        <v>28</v>
      </c>
      <c r="O123" s="47" t="s">
        <v>28</v>
      </c>
      <c r="P123" s="47" t="s">
        <v>28</v>
      </c>
      <c r="Q123" s="47" t="s">
        <v>28</v>
      </c>
      <c r="R123" s="47" t="s">
        <v>10</v>
      </c>
      <c r="S123" s="47" t="s">
        <v>28</v>
      </c>
      <c r="T123" s="8"/>
      <c r="U123" s="12">
        <f>COUNTIF(E123:S123,"Yes")*1+COUNTIF(E123:S123,"Partial")*0.5</f>
      </c>
      <c r="V123" s="41">
        <f>1.5*(1-EXP(-1.2*(IF(E123="Yes",E$80,IF(E123="Partial",E$80*0.5,0)) + IF(F123="Yes",F$80,IF(F123="Partial",F$80*0.5,0)) + IF(G123="Yes",G$80,IF(G123="Partial",G$80*0.5,0))))) +
1.5*(1-EXP(-1.2*(IF(N123="Yes",N$80,IF(N123="Partial",N$80*0.5,0)) + IF(O123="Yes",O$80,IF(O123="Partial",O$80*0.5,0)) + IF(P123="Yes",P$80,IF(P123="Partial",P$80*0.5,0))))) +
1.5*(1-EXP(-1.2*(IF(K123="Yes",K$80,IF(K123="Partial",K$80*0.5,0)) + IF(L123="Yes",L$80,IF(L123="Partial",L$80*0.5,0)) + IF(M123="Yes",M$80,IF(M123="Partial",M$80*0.5,0))))) +
1.5*(1-EXP(-1.2*(IF(Q123="Yes",Q$80,IF(Q123="Partial",Q$80*0.5,0)) + IF(R123="Yes",R$80,IF(R123="Partial",R$80*0.5,0)) + IF(S123="Yes",S$80,IF(S123="Partial",S$80*0.5,0))))) +
IF(H123="Yes",H$80,IF(H123="Partial",H$80*0.5,0)) +
IF(I123="Yes",I$80,IF(I123="Partial",I$80*0.5,0)) +
IF(J123="Yes",J$80,IF(J123="Partial",J$80*0.5,0))</f>
      </c>
      <c r="W123" s="8"/>
      <c r="X123" s="25">
        <f>IF(COUNTIF(E123:S123,"Yes")&gt;0,"Yes",IF(COUNTIF(E123:S123,"Partial")&gt;0,"Partial","No"))</f>
      </c>
      <c r="Y123" s="25">
        <f>IF($U123&gt;=2,"Yes","No")</f>
      </c>
      <c r="Z123" s="25">
        <f>IF($U123&gt;=3,"Yes","No")</f>
      </c>
      <c r="AA123" s="25">
        <f>IF($U123&gt;=4,"Yes","No")</f>
      </c>
      <c r="AB123" s="25">
        <f>IF($V123&gt;=0.6,"Yes","No")</f>
      </c>
      <c r="AC123" s="8"/>
    </row>
    <row x14ac:dyDescent="0.25" r="124" customHeight="1" ht="15">
      <c r="A124" s="5" t="s">
        <v>49</v>
      </c>
      <c r="B124" s="25" t="s">
        <v>1509</v>
      </c>
      <c r="C124" s="13" t="s">
        <v>184</v>
      </c>
      <c r="D124" s="47" t="s">
        <v>28</v>
      </c>
      <c r="E124" s="47" t="s">
        <v>28</v>
      </c>
      <c r="F124" s="47" t="s">
        <v>28</v>
      </c>
      <c r="G124" s="47" t="s">
        <v>28</v>
      </c>
      <c r="H124" s="47" t="s">
        <v>28</v>
      </c>
      <c r="I124" s="47" t="s">
        <v>28</v>
      </c>
      <c r="J124" s="47" t="s">
        <v>28</v>
      </c>
      <c r="K124" s="47" t="s">
        <v>28</v>
      </c>
      <c r="L124" s="47" t="s">
        <v>28</v>
      </c>
      <c r="M124" s="47" t="s">
        <v>28</v>
      </c>
      <c r="N124" s="47" t="s">
        <v>28</v>
      </c>
      <c r="O124" s="47" t="s">
        <v>28</v>
      </c>
      <c r="P124" s="47" t="s">
        <v>28</v>
      </c>
      <c r="Q124" s="47" t="s">
        <v>10</v>
      </c>
      <c r="R124" s="47" t="s">
        <v>28</v>
      </c>
      <c r="S124" s="47" t="s">
        <v>28</v>
      </c>
      <c r="T124" s="8"/>
      <c r="U124" s="12">
        <f>COUNTIF(E124:S124,"Yes")*1+COUNTIF(E124:S124,"Partial")*0.5</f>
      </c>
      <c r="V124" s="41">
        <f>1.5*(1-EXP(-1.2*(IF(E124="Yes",E$80,IF(E124="Partial",E$80*0.5,0)) + IF(F124="Yes",F$80,IF(F124="Partial",F$80*0.5,0)) + IF(G124="Yes",G$80,IF(G124="Partial",G$80*0.5,0))))) +
1.5*(1-EXP(-1.2*(IF(N124="Yes",N$80,IF(N124="Partial",N$80*0.5,0)) + IF(O124="Yes",O$80,IF(O124="Partial",O$80*0.5,0)) + IF(P124="Yes",P$80,IF(P124="Partial",P$80*0.5,0))))) +
1.5*(1-EXP(-1.2*(IF(K124="Yes",K$80,IF(K124="Partial",K$80*0.5,0)) + IF(L124="Yes",L$80,IF(L124="Partial",L$80*0.5,0)) + IF(M124="Yes",M$80,IF(M124="Partial",M$80*0.5,0))))) +
1.5*(1-EXP(-1.2*(IF(Q124="Yes",Q$80,IF(Q124="Partial",Q$80*0.5,0)) + IF(R124="Yes",R$80,IF(R124="Partial",R$80*0.5,0)) + IF(S124="Yes",S$80,IF(S124="Partial",S$80*0.5,0))))) +
IF(H124="Yes",H$80,IF(H124="Partial",H$80*0.5,0)) +
IF(I124="Yes",I$80,IF(I124="Partial",I$80*0.5,0)) +
IF(J124="Yes",J$80,IF(J124="Partial",J$80*0.5,0))</f>
      </c>
      <c r="W124" s="8"/>
      <c r="X124" s="25">
        <f>IF(COUNTIF(E124:S124,"Yes")&gt;0,"Yes",IF(COUNTIF(E124:S124,"Partial")&gt;0,"Partial","No"))</f>
      </c>
      <c r="Y124" s="25">
        <f>IF($U124&gt;=2,"Yes","No")</f>
      </c>
      <c r="Z124" s="25">
        <f>IF($U124&gt;=3,"Yes","No")</f>
      </c>
      <c r="AA124" s="25">
        <f>IF($U124&gt;=4,"Yes","No")</f>
      </c>
      <c r="AB124" s="25">
        <f>IF($V124&gt;=0.6,"Yes","No")</f>
      </c>
      <c r="AC124" s="8"/>
    </row>
    <row x14ac:dyDescent="0.25" r="125" customHeight="1" ht="18">
      <c r="A125" s="9" t="s">
        <v>53</v>
      </c>
      <c r="B125" s="25" t="s">
        <v>1510</v>
      </c>
      <c r="C125" s="13" t="s">
        <v>769</v>
      </c>
      <c r="D125" s="47" t="s">
        <v>28</v>
      </c>
      <c r="E125" s="47" t="s">
        <v>28</v>
      </c>
      <c r="F125" s="47" t="s">
        <v>28</v>
      </c>
      <c r="G125" s="47" t="s">
        <v>28</v>
      </c>
      <c r="H125" s="47" t="s">
        <v>28</v>
      </c>
      <c r="I125" s="47" t="s">
        <v>10</v>
      </c>
      <c r="J125" s="47" t="s">
        <v>28</v>
      </c>
      <c r="K125" s="47" t="s">
        <v>28</v>
      </c>
      <c r="L125" s="47" t="s">
        <v>28</v>
      </c>
      <c r="M125" s="47" t="s">
        <v>28</v>
      </c>
      <c r="N125" s="47" t="s">
        <v>28</v>
      </c>
      <c r="O125" s="47" t="s">
        <v>28</v>
      </c>
      <c r="P125" s="47" t="s">
        <v>28</v>
      </c>
      <c r="Q125" s="47" t="s">
        <v>28</v>
      </c>
      <c r="R125" s="47" t="s">
        <v>28</v>
      </c>
      <c r="S125" s="47" t="s">
        <v>28</v>
      </c>
      <c r="T125" s="8"/>
      <c r="U125" s="12">
        <f>COUNTIF(E125:S125,"Yes")*1+COUNTIF(E125:S125,"Partial")*0.5</f>
      </c>
      <c r="V125" s="41">
        <f>1.5*(1-EXP(-1.2*(IF(E125="Yes",E$80,IF(E125="Partial",E$80*0.5,0)) + IF(F125="Yes",F$80,IF(F125="Partial",F$80*0.5,0)) + IF(G125="Yes",G$80,IF(G125="Partial",G$80*0.5,0))))) +
1.5*(1-EXP(-1.2*(IF(N125="Yes",N$80,IF(N125="Partial",N$80*0.5,0)) + IF(O125="Yes",O$80,IF(O125="Partial",O$80*0.5,0)) + IF(P125="Yes",P$80,IF(P125="Partial",P$80*0.5,0))))) +
1.5*(1-EXP(-1.2*(IF(K125="Yes",K$80,IF(K125="Partial",K$80*0.5,0)) + IF(L125="Yes",L$80,IF(L125="Partial",L$80*0.5,0)) + IF(M125="Yes",M$80,IF(M125="Partial",M$80*0.5,0))))) +
1.5*(1-EXP(-1.2*(IF(Q125="Yes",Q$80,IF(Q125="Partial",Q$80*0.5,0)) + IF(R125="Yes",R$80,IF(R125="Partial",R$80*0.5,0)) + IF(S125="Yes",S$80,IF(S125="Partial",S$80*0.5,0))))) +
IF(H125="Yes",H$80,IF(H125="Partial",H$80*0.5,0)) +
IF(I125="Yes",I$80,IF(I125="Partial",I$80*0.5,0)) +
IF(J125="Yes",J$80,IF(J125="Partial",J$80*0.5,0))</f>
      </c>
      <c r="W125" s="8"/>
      <c r="X125" s="25">
        <f>IF(COUNTIF(E125:S125,"Yes")&gt;0,"Yes",IF(COUNTIF(E125:S125,"Partial")&gt;0,"Partial","No"))</f>
      </c>
      <c r="Y125" s="25">
        <f>IF($U125&gt;=2,"Yes","No")</f>
      </c>
      <c r="Z125" s="25">
        <f>IF($U125&gt;=3,"Yes","No")</f>
      </c>
      <c r="AA125" s="25">
        <f>IF($U125&gt;=4,"Yes","No")</f>
      </c>
      <c r="AB125" s="25">
        <f>IF($V125&gt;=0.6,"Yes","No")</f>
      </c>
      <c r="AC125" s="8"/>
    </row>
    <row x14ac:dyDescent="0.25" r="126" customHeight="1" ht="18">
      <c r="A126" s="5"/>
      <c r="B126" s="25" t="s">
        <v>1511</v>
      </c>
      <c r="C126" s="13" t="s">
        <v>694</v>
      </c>
      <c r="D126" s="47" t="s">
        <v>28</v>
      </c>
      <c r="E126" s="47" t="s">
        <v>28</v>
      </c>
      <c r="F126" s="47" t="s">
        <v>28</v>
      </c>
      <c r="G126" s="47" t="s">
        <v>28</v>
      </c>
      <c r="H126" s="47" t="s">
        <v>28</v>
      </c>
      <c r="I126" s="47" t="s">
        <v>28</v>
      </c>
      <c r="J126" s="47" t="s">
        <v>10</v>
      </c>
      <c r="K126" s="47" t="s">
        <v>28</v>
      </c>
      <c r="L126" s="47" t="s">
        <v>28</v>
      </c>
      <c r="M126" s="47" t="s">
        <v>28</v>
      </c>
      <c r="N126" s="47" t="s">
        <v>28</v>
      </c>
      <c r="O126" s="47" t="s">
        <v>28</v>
      </c>
      <c r="P126" s="47" t="s">
        <v>28</v>
      </c>
      <c r="Q126" s="47" t="s">
        <v>28</v>
      </c>
      <c r="R126" s="47" t="s">
        <v>28</v>
      </c>
      <c r="S126" s="47" t="s">
        <v>28</v>
      </c>
      <c r="T126" s="8"/>
      <c r="U126" s="12">
        <f>COUNTIF(E126:S126,"Yes")*1+COUNTIF(E126:S126,"Partial")*0.5</f>
      </c>
      <c r="V126" s="41">
        <f>1.5*(1-EXP(-1.2*(IF(E126="Yes",E$80,IF(E126="Partial",E$80*0.5,0)) + IF(F126="Yes",F$80,IF(F126="Partial",F$80*0.5,0)) + IF(G126="Yes",G$80,IF(G126="Partial",G$80*0.5,0))))) +
1.5*(1-EXP(-1.2*(IF(N126="Yes",N$80,IF(N126="Partial",N$80*0.5,0)) + IF(O126="Yes",O$80,IF(O126="Partial",O$80*0.5,0)) + IF(P126="Yes",P$80,IF(P126="Partial",P$80*0.5,0))))) +
1.5*(1-EXP(-1.2*(IF(K126="Yes",K$80,IF(K126="Partial",K$80*0.5,0)) + IF(L126="Yes",L$80,IF(L126="Partial",L$80*0.5,0)) + IF(M126="Yes",M$80,IF(M126="Partial",M$80*0.5,0))))) +
1.5*(1-EXP(-1.2*(IF(Q126="Yes",Q$80,IF(Q126="Partial",Q$80*0.5,0)) + IF(R126="Yes",R$80,IF(R126="Partial",R$80*0.5,0)) + IF(S126="Yes",S$80,IF(S126="Partial",S$80*0.5,0))))) +
IF(H126="Yes",H$80,IF(H126="Partial",H$80*0.5,0)) +
IF(I126="Yes",I$80,IF(I126="Partial",I$80*0.5,0)) +
IF(J126="Yes",J$80,IF(J126="Partial",J$80*0.5,0))</f>
      </c>
      <c r="W126" s="8"/>
      <c r="X126" s="25">
        <f>IF(COUNTIF(E126:S126,"Yes")&gt;0,"Yes",IF(COUNTIF(E126:S126,"Partial")&gt;0,"Partial","No"))</f>
      </c>
      <c r="Y126" s="25">
        <f>IF($U126&gt;=2,"Yes","No")</f>
      </c>
      <c r="Z126" s="25">
        <f>IF($U126&gt;=3,"Yes","No")</f>
      </c>
      <c r="AA126" s="25">
        <f>IF($U126&gt;=4,"Yes","No")</f>
      </c>
      <c r="AB126" s="25">
        <f>IF($V126&gt;=0.6,"Yes","No")</f>
      </c>
      <c r="AC126" s="8"/>
    </row>
    <row x14ac:dyDescent="0.25" r="127" customHeight="1" ht="18">
      <c r="A127" s="9" t="s">
        <v>63</v>
      </c>
      <c r="B127" s="25" t="s">
        <v>1512</v>
      </c>
      <c r="C127" s="13" t="s">
        <v>976</v>
      </c>
      <c r="D127" s="47" t="s">
        <v>28</v>
      </c>
      <c r="E127" s="47" t="s">
        <v>28</v>
      </c>
      <c r="F127" s="47" t="s">
        <v>28</v>
      </c>
      <c r="G127" s="47" t="s">
        <v>28</v>
      </c>
      <c r="H127" s="47" t="s">
        <v>10</v>
      </c>
      <c r="I127" s="47" t="s">
        <v>28</v>
      </c>
      <c r="J127" s="47" t="s">
        <v>28</v>
      </c>
      <c r="K127" s="47" t="s">
        <v>28</v>
      </c>
      <c r="L127" s="47" t="s">
        <v>28</v>
      </c>
      <c r="M127" s="47" t="s">
        <v>28</v>
      </c>
      <c r="N127" s="47" t="s">
        <v>28</v>
      </c>
      <c r="O127" s="47" t="s">
        <v>28</v>
      </c>
      <c r="P127" s="47" t="s">
        <v>28</v>
      </c>
      <c r="Q127" s="47" t="s">
        <v>28</v>
      </c>
      <c r="R127" s="47" t="s">
        <v>28</v>
      </c>
      <c r="S127" s="47" t="s">
        <v>28</v>
      </c>
      <c r="T127" s="8"/>
      <c r="U127" s="12">
        <f>COUNTIF(E127:S127,"Yes")*1+COUNTIF(E127:S127,"Partial")*0.5</f>
      </c>
      <c r="V127" s="41">
        <f>1.5*(1-EXP(-1.2*(IF(E127="Yes",E$80,IF(E127="Partial",E$80*0.5,0)) + IF(F127="Yes",F$80,IF(F127="Partial",F$80*0.5,0)) + IF(G127="Yes",G$80,IF(G127="Partial",G$80*0.5,0))))) +
1.5*(1-EXP(-1.2*(IF(N127="Yes",N$80,IF(N127="Partial",N$80*0.5,0)) + IF(O127="Yes",O$80,IF(O127="Partial",O$80*0.5,0)) + IF(P127="Yes",P$80,IF(P127="Partial",P$80*0.5,0))))) +
1.5*(1-EXP(-1.2*(IF(K127="Yes",K$80,IF(K127="Partial",K$80*0.5,0)) + IF(L127="Yes",L$80,IF(L127="Partial",L$80*0.5,0)) + IF(M127="Yes",M$80,IF(M127="Partial",M$80*0.5,0))))) +
1.5*(1-EXP(-1.2*(IF(Q127="Yes",Q$80,IF(Q127="Partial",Q$80*0.5,0)) + IF(R127="Yes",R$80,IF(R127="Partial",R$80*0.5,0)) + IF(S127="Yes",S$80,IF(S127="Partial",S$80*0.5,0))))) +
IF(H127="Yes",H$80,IF(H127="Partial",H$80*0.5,0)) +
IF(I127="Yes",I$80,IF(I127="Partial",I$80*0.5,0)) +
IF(J127="Yes",J$80,IF(J127="Partial",J$80*0.5,0))</f>
      </c>
      <c r="W127" s="8"/>
      <c r="X127" s="25">
        <f>IF(COUNTIF(E127:S127,"Yes")&gt;0,"Yes",IF(COUNTIF(E127:S127,"Partial")&gt;0,"Partial","No"))</f>
      </c>
      <c r="Y127" s="25">
        <f>IF($U127&gt;=2,"Yes","No")</f>
      </c>
      <c r="Z127" s="25">
        <f>IF($U127&gt;=3,"Yes","No")</f>
      </c>
      <c r="AA127" s="25">
        <f>IF($U127&gt;=4,"Yes","No")</f>
      </c>
      <c r="AB127" s="25">
        <f>IF($V127&gt;=0.6,"Yes","No")</f>
      </c>
      <c r="AC127" s="8"/>
    </row>
    <row x14ac:dyDescent="0.25" r="128" customHeight="1" ht="18">
      <c r="A128" s="5"/>
      <c r="B128" s="25" t="s">
        <v>1513</v>
      </c>
      <c r="C128" s="13" t="s">
        <v>980</v>
      </c>
      <c r="D128" s="47" t="s">
        <v>28</v>
      </c>
      <c r="E128" s="47" t="s">
        <v>28</v>
      </c>
      <c r="F128" s="47" t="s">
        <v>28</v>
      </c>
      <c r="G128" s="47" t="s">
        <v>28</v>
      </c>
      <c r="H128" s="47" t="s">
        <v>10</v>
      </c>
      <c r="I128" s="47" t="s">
        <v>28</v>
      </c>
      <c r="J128" s="47" t="s">
        <v>28</v>
      </c>
      <c r="K128" s="47" t="s">
        <v>28</v>
      </c>
      <c r="L128" s="47" t="s">
        <v>28</v>
      </c>
      <c r="M128" s="47" t="s">
        <v>28</v>
      </c>
      <c r="N128" s="47" t="s">
        <v>28</v>
      </c>
      <c r="O128" s="47" t="s">
        <v>28</v>
      </c>
      <c r="P128" s="47" t="s">
        <v>28</v>
      </c>
      <c r="Q128" s="47" t="s">
        <v>28</v>
      </c>
      <c r="R128" s="47" t="s">
        <v>28</v>
      </c>
      <c r="S128" s="47" t="s">
        <v>28</v>
      </c>
      <c r="T128" s="8"/>
      <c r="U128" s="12">
        <f>COUNTIF(E128:S128,"Yes")*1+COUNTIF(E128:S128,"Partial")*0.5</f>
      </c>
      <c r="V128" s="41">
        <f>1.5*(1-EXP(-1.2*(IF(E128="Yes",E$80,IF(E128="Partial",E$80*0.5,0)) + IF(F128="Yes",F$80,IF(F128="Partial",F$80*0.5,0)) + IF(G128="Yes",G$80,IF(G128="Partial",G$80*0.5,0))))) +
1.5*(1-EXP(-1.2*(IF(N128="Yes",N$80,IF(N128="Partial",N$80*0.5,0)) + IF(O128="Yes",O$80,IF(O128="Partial",O$80*0.5,0)) + IF(P128="Yes",P$80,IF(P128="Partial",P$80*0.5,0))))) +
1.5*(1-EXP(-1.2*(IF(K128="Yes",K$80,IF(K128="Partial",K$80*0.5,0)) + IF(L128="Yes",L$80,IF(L128="Partial",L$80*0.5,0)) + IF(M128="Yes",M$80,IF(M128="Partial",M$80*0.5,0))))) +
1.5*(1-EXP(-1.2*(IF(Q128="Yes",Q$80,IF(Q128="Partial",Q$80*0.5,0)) + IF(R128="Yes",R$80,IF(R128="Partial",R$80*0.5,0)) + IF(S128="Yes",S$80,IF(S128="Partial",S$80*0.5,0))))) +
IF(H128="Yes",H$80,IF(H128="Partial",H$80*0.5,0)) +
IF(I128="Yes",I$80,IF(I128="Partial",I$80*0.5,0)) +
IF(J128="Yes",J$80,IF(J128="Partial",J$80*0.5,0))</f>
      </c>
      <c r="W128" s="8"/>
      <c r="X128" s="25">
        <f>IF(COUNTIF(E128:S128,"Yes")&gt;0,"Yes",IF(COUNTIF(E128:S128,"Partial")&gt;0,"Partial","No"))</f>
      </c>
      <c r="Y128" s="25">
        <f>IF($U128&gt;=2,"Yes","No")</f>
      </c>
      <c r="Z128" s="25">
        <f>IF($U128&gt;=3,"Yes","No")</f>
      </c>
      <c r="AA128" s="25">
        <f>IF($U128&gt;=4,"Yes","No")</f>
      </c>
      <c r="AB128" s="25">
        <f>IF($V128&gt;=0.6,"Yes","No")</f>
      </c>
      <c r="AC128" s="8"/>
    </row>
    <row x14ac:dyDescent="0.25" r="129" customHeight="1" ht="18">
      <c r="A129" s="5"/>
      <c r="B129" s="25" t="s">
        <v>1514</v>
      </c>
      <c r="C129" s="13" t="s">
        <v>982</v>
      </c>
      <c r="D129" s="47" t="s">
        <v>28</v>
      </c>
      <c r="E129" s="47" t="s">
        <v>28</v>
      </c>
      <c r="F129" s="47" t="s">
        <v>28</v>
      </c>
      <c r="G129" s="47" t="s">
        <v>28</v>
      </c>
      <c r="H129" s="47" t="s">
        <v>10</v>
      </c>
      <c r="I129" s="47" t="s">
        <v>28</v>
      </c>
      <c r="J129" s="47" t="s">
        <v>28</v>
      </c>
      <c r="K129" s="47" t="s">
        <v>28</v>
      </c>
      <c r="L129" s="47" t="s">
        <v>28</v>
      </c>
      <c r="M129" s="47" t="s">
        <v>28</v>
      </c>
      <c r="N129" s="47" t="s">
        <v>28</v>
      </c>
      <c r="O129" s="47" t="s">
        <v>28</v>
      </c>
      <c r="P129" s="47" t="s">
        <v>28</v>
      </c>
      <c r="Q129" s="47" t="s">
        <v>28</v>
      </c>
      <c r="R129" s="47" t="s">
        <v>28</v>
      </c>
      <c r="S129" s="47" t="s">
        <v>28</v>
      </c>
      <c r="T129" s="8"/>
      <c r="U129" s="12">
        <f>COUNTIF(E129:S129,"Yes")*1+COUNTIF(E129:S129,"Partial")*0.5</f>
      </c>
      <c r="V129" s="41">
        <v>0.5759508310478142</v>
      </c>
      <c r="W129" s="8"/>
      <c r="X129" s="25">
        <f>IF(COUNTIF(E129:S129,"Yes")&gt;0,"Yes",IF(COUNTIF(E129:S129,"Partial")&gt;0,"Partial","No"))</f>
      </c>
      <c r="Y129" s="25">
        <f>IF($U129&gt;=2,"Yes","No")</f>
      </c>
      <c r="Z129" s="25">
        <f>IF($U129&gt;=3,"Yes","No")</f>
      </c>
      <c r="AA129" s="25">
        <f>IF($U129&gt;=4,"Yes","No")</f>
      </c>
      <c r="AB129" s="25">
        <f>IF($V129&gt;=0.6,"Yes","No")</f>
      </c>
      <c r="AC129" s="8"/>
    </row>
    <row x14ac:dyDescent="0.25" r="130" customHeight="1" ht="18">
      <c r="A130" s="5"/>
      <c r="B130" s="25" t="s">
        <v>1515</v>
      </c>
      <c r="C130" s="13" t="s">
        <v>703</v>
      </c>
      <c r="D130" s="47" t="s">
        <v>28</v>
      </c>
      <c r="E130" s="47" t="s">
        <v>28</v>
      </c>
      <c r="F130" s="47" t="s">
        <v>28</v>
      </c>
      <c r="G130" s="47" t="s">
        <v>28</v>
      </c>
      <c r="H130" s="47" t="s">
        <v>28</v>
      </c>
      <c r="I130" s="47" t="s">
        <v>10</v>
      </c>
      <c r="J130" s="47" t="s">
        <v>10</v>
      </c>
      <c r="K130" s="47" t="s">
        <v>28</v>
      </c>
      <c r="L130" s="47" t="s">
        <v>28</v>
      </c>
      <c r="M130" s="47" t="s">
        <v>28</v>
      </c>
      <c r="N130" s="47" t="s">
        <v>28</v>
      </c>
      <c r="O130" s="47" t="s">
        <v>28</v>
      </c>
      <c r="P130" s="47" t="s">
        <v>28</v>
      </c>
      <c r="Q130" s="47" t="s">
        <v>28</v>
      </c>
      <c r="R130" s="47" t="s">
        <v>28</v>
      </c>
      <c r="S130" s="47" t="s">
        <v>28</v>
      </c>
      <c r="T130" s="8"/>
      <c r="U130" s="12">
        <f>COUNTIF(E130:S130,"Yes")*1+COUNTIF(E130:S130,"Partial")*0.5</f>
      </c>
      <c r="V130" s="41">
        <f>1.5*(1-EXP(-1.2*(IF(E130="Yes",E$80,IF(E130="Partial",E$80*0.5,0)) + IF(F130="Yes",F$80,IF(F130="Partial",F$80*0.5,0)) + IF(G130="Yes",G$80,IF(G130="Partial",G$80*0.5,0))))) +
1.5*(1-EXP(-1.2*(IF(N130="Yes",N$80,IF(N130="Partial",N$80*0.5,0)) + IF(O130="Yes",O$80,IF(O130="Partial",O$80*0.5,0)) + IF(P130="Yes",P$80,IF(P130="Partial",P$80*0.5,0))))) +
1.5*(1-EXP(-1.2*(IF(K130="Yes",K$80,IF(K130="Partial",K$80*0.5,0)) + IF(L130="Yes",L$80,IF(L130="Partial",L$80*0.5,0)) + IF(M130="Yes",M$80,IF(M130="Partial",M$80*0.5,0))))) +
1.5*(1-EXP(-1.2*(IF(Q130="Yes",Q$80,IF(Q130="Partial",Q$80*0.5,0)) + IF(R130="Yes",R$80,IF(R130="Partial",R$80*0.5,0)) + IF(S130="Yes",S$80,IF(S130="Partial",S$80*0.5,0))))) +
IF(H130="Yes",H$80,IF(H130="Partial",H$80*0.5,0)) +
IF(I130="Yes",I$80,IF(I130="Partial",I$80*0.5,0)) +
IF(J130="Yes",J$80,IF(J130="Partial",J$80*0.5,0))</f>
      </c>
      <c r="W130" s="8"/>
      <c r="X130" s="25">
        <f>IF(COUNTIF(E130:S130,"Yes")&gt;0,"Yes",IF(COUNTIF(E130:S130,"Partial")&gt;0,"Partial","No"))</f>
      </c>
      <c r="Y130" s="25">
        <f>IF($U130&gt;=2,"Yes","No")</f>
      </c>
      <c r="Z130" s="25">
        <f>IF($U130&gt;=3,"Yes","No")</f>
      </c>
      <c r="AA130" s="25">
        <f>IF($U130&gt;=4,"Yes","No")</f>
      </c>
      <c r="AB130" s="25">
        <f>IF($V130&gt;=0.6,"Yes","No")</f>
      </c>
      <c r="AC130" s="8"/>
    </row>
    <row x14ac:dyDescent="0.25" r="131" customHeight="1" ht="18">
      <c r="A131" s="5"/>
      <c r="B131" s="25" t="s">
        <v>1516</v>
      </c>
      <c r="C131" s="13" t="s">
        <v>701</v>
      </c>
      <c r="D131" s="47" t="s">
        <v>28</v>
      </c>
      <c r="E131" s="47" t="s">
        <v>28</v>
      </c>
      <c r="F131" s="47" t="s">
        <v>28</v>
      </c>
      <c r="G131" s="47" t="s">
        <v>28</v>
      </c>
      <c r="H131" s="47" t="s">
        <v>28</v>
      </c>
      <c r="I131" s="47" t="s">
        <v>10</v>
      </c>
      <c r="J131" s="47" t="s">
        <v>10</v>
      </c>
      <c r="K131" s="47" t="s">
        <v>28</v>
      </c>
      <c r="L131" s="47" t="s">
        <v>28</v>
      </c>
      <c r="M131" s="47" t="s">
        <v>28</v>
      </c>
      <c r="N131" s="47" t="s">
        <v>28</v>
      </c>
      <c r="O131" s="47" t="s">
        <v>28</v>
      </c>
      <c r="P131" s="47" t="s">
        <v>28</v>
      </c>
      <c r="Q131" s="47" t="s">
        <v>28</v>
      </c>
      <c r="R131" s="47" t="s">
        <v>28</v>
      </c>
      <c r="S131" s="47" t="s">
        <v>28</v>
      </c>
      <c r="T131" s="8"/>
      <c r="U131" s="12">
        <f>COUNTIF(E131:S131,"Yes")*1+COUNTIF(E131:S131,"Partial")*0.5</f>
      </c>
      <c r="V131" s="41">
        <f>1.5*(1-EXP(-1.2*(IF(E131="Yes",E$80,IF(E131="Partial",E$80*0.5,0)) + IF(F131="Yes",F$80,IF(F131="Partial",F$80*0.5,0)) + IF(G131="Yes",G$80,IF(G131="Partial",G$80*0.5,0))))) +
1.5*(1-EXP(-1.2*(IF(N131="Yes",N$80,IF(N131="Partial",N$80*0.5,0)) + IF(O131="Yes",O$80,IF(O131="Partial",O$80*0.5,0)) + IF(P131="Yes",P$80,IF(P131="Partial",P$80*0.5,0))))) +
1.5*(1-EXP(-1.2*(IF(K131="Yes",K$80,IF(K131="Partial",K$80*0.5,0)) + IF(L131="Yes",L$80,IF(L131="Partial",L$80*0.5,0)) + IF(M131="Yes",M$80,IF(M131="Partial",M$80*0.5,0))))) +
1.5*(1-EXP(-1.2*(IF(Q131="Yes",Q$80,IF(Q131="Partial",Q$80*0.5,0)) + IF(R131="Yes",R$80,IF(R131="Partial",R$80*0.5,0)) + IF(S131="Yes",S$80,IF(S131="Partial",S$80*0.5,0))))) +
IF(H131="Yes",H$80,IF(H131="Partial",H$80*0.5,0)) +
IF(I131="Yes",I$80,IF(I131="Partial",I$80*0.5,0)) +
IF(J131="Yes",J$80,IF(J131="Partial",J$80*0.5,0))</f>
      </c>
      <c r="W131" s="8"/>
      <c r="X131" s="25">
        <f>IF(COUNTIF(E131:S131,"Yes")&gt;0,"Yes",IF(COUNTIF(E131:S131,"Partial")&gt;0,"Partial","No"))</f>
      </c>
      <c r="Y131" s="25">
        <f>IF($U131&gt;=2,"Yes","No")</f>
      </c>
      <c r="Z131" s="25">
        <f>IF($U131&gt;=3,"Yes","No")</f>
      </c>
      <c r="AA131" s="25">
        <f>IF($U131&gt;=4,"Yes","No")</f>
      </c>
      <c r="AB131" s="25">
        <f>IF($V131&gt;=0.6,"Yes","No")</f>
      </c>
      <c r="AC131" s="8"/>
    </row>
    <row x14ac:dyDescent="0.25" r="132" customHeight="1" ht="18">
      <c r="A132" s="5"/>
      <c r="B132" s="25" t="s">
        <v>1517</v>
      </c>
      <c r="C132" s="13" t="s">
        <v>698</v>
      </c>
      <c r="D132" s="47" t="s">
        <v>28</v>
      </c>
      <c r="E132" s="47" t="s">
        <v>28</v>
      </c>
      <c r="F132" s="47" t="s">
        <v>28</v>
      </c>
      <c r="G132" s="47" t="s">
        <v>28</v>
      </c>
      <c r="H132" s="47" t="s">
        <v>28</v>
      </c>
      <c r="I132" s="47" t="s">
        <v>28</v>
      </c>
      <c r="J132" s="47" t="s">
        <v>10</v>
      </c>
      <c r="K132" s="47" t="s">
        <v>28</v>
      </c>
      <c r="L132" s="47" t="s">
        <v>28</v>
      </c>
      <c r="M132" s="47" t="s">
        <v>28</v>
      </c>
      <c r="N132" s="47" t="s">
        <v>28</v>
      </c>
      <c r="O132" s="47" t="s">
        <v>28</v>
      </c>
      <c r="P132" s="47" t="s">
        <v>28</v>
      </c>
      <c r="Q132" s="47" t="s">
        <v>28</v>
      </c>
      <c r="R132" s="47" t="s">
        <v>28</v>
      </c>
      <c r="S132" s="47" t="s">
        <v>28</v>
      </c>
      <c r="T132" s="8"/>
      <c r="U132" s="12">
        <f>COUNTIF(E132:S132,"Yes")*1+COUNTIF(E132:S132,"Partial")*0.5</f>
      </c>
      <c r="V132" s="41">
        <f>1.5*(1-EXP(-1.2*(IF(E132="Yes",E$80,IF(E132="Partial",E$80*0.5,0)) + IF(F132="Yes",F$80,IF(F132="Partial",F$80*0.5,0)) + IF(G132="Yes",G$80,IF(G132="Partial",G$80*0.5,0))))) +
1.5*(1-EXP(-1.2*(IF(N132="Yes",N$80,IF(N132="Partial",N$80*0.5,0)) + IF(O132="Yes",O$80,IF(O132="Partial",O$80*0.5,0)) + IF(P132="Yes",P$80,IF(P132="Partial",P$80*0.5,0))))) +
1.5*(1-EXP(-1.2*(IF(K132="Yes",K$80,IF(K132="Partial",K$80*0.5,0)) + IF(L132="Yes",L$80,IF(L132="Partial",L$80*0.5,0)) + IF(M132="Yes",M$80,IF(M132="Partial",M$80*0.5,0))))) +
1.5*(1-EXP(-1.2*(IF(Q132="Yes",Q$80,IF(Q132="Partial",Q$80*0.5,0)) + IF(R132="Yes",R$80,IF(R132="Partial",R$80*0.5,0)) + IF(S132="Yes",S$80,IF(S132="Partial",S$80*0.5,0))))) +
IF(H132="Yes",H$80,IF(H132="Partial",H$80*0.5,0)) +
IF(I132="Yes",I$80,IF(I132="Partial",I$80*0.5,0)) +
IF(J132="Yes",J$80,IF(J132="Partial",J$80*0.5,0))</f>
      </c>
      <c r="W132" s="8"/>
      <c r="X132" s="25">
        <f>IF(COUNTIF(E132:S132,"Yes")&gt;0,"Yes",IF(COUNTIF(E132:S132,"Partial")&gt;0,"Partial","No"))</f>
      </c>
      <c r="Y132" s="25">
        <f>IF($U132&gt;=2,"Yes","No")</f>
      </c>
      <c r="Z132" s="25">
        <f>IF($U132&gt;=3,"Yes","No")</f>
      </c>
      <c r="AA132" s="25">
        <f>IF($U132&gt;=4,"Yes","No")</f>
      </c>
      <c r="AB132" s="25">
        <f>IF($V132&gt;=0.6,"Yes","No")</f>
      </c>
      <c r="AC132" s="8"/>
    </row>
    <row x14ac:dyDescent="0.25" r="133" customHeight="1" ht="18">
      <c r="A133" s="5"/>
      <c r="B133" s="25" t="s">
        <v>1518</v>
      </c>
      <c r="C133" s="13" t="s">
        <v>337</v>
      </c>
      <c r="D133" s="47" t="s">
        <v>28</v>
      </c>
      <c r="E133" s="47" t="s">
        <v>28</v>
      </c>
      <c r="F133" s="47" t="s">
        <v>28</v>
      </c>
      <c r="G133" s="47" t="s">
        <v>28</v>
      </c>
      <c r="H133" s="47" t="s">
        <v>28</v>
      </c>
      <c r="I133" s="47" t="s">
        <v>28</v>
      </c>
      <c r="J133" s="47" t="s">
        <v>28</v>
      </c>
      <c r="K133" s="47" t="s">
        <v>28</v>
      </c>
      <c r="L133" s="47" t="s">
        <v>28</v>
      </c>
      <c r="M133" s="47" t="s">
        <v>28</v>
      </c>
      <c r="N133" s="47" t="s">
        <v>28</v>
      </c>
      <c r="O133" s="47" t="s">
        <v>10</v>
      </c>
      <c r="P133" s="47" t="s">
        <v>28</v>
      </c>
      <c r="Q133" s="47" t="s">
        <v>28</v>
      </c>
      <c r="R133" s="47" t="s">
        <v>28</v>
      </c>
      <c r="S133" s="47" t="s">
        <v>28</v>
      </c>
      <c r="T133" s="8"/>
      <c r="U133" s="12">
        <f>COUNTIF(E133:S133,"Yes")*1+COUNTIF(E133:S133,"Partial")*0.5</f>
      </c>
      <c r="V133" s="41">
        <f>1.5*(1-EXP(-1.2*(IF(E133="Yes",E$80,IF(E133="Partial",E$80*0.5,0)) + IF(F133="Yes",F$80,IF(F133="Partial",F$80*0.5,0)) + IF(G133="Yes",G$80,IF(G133="Partial",G$80*0.5,0))))) +
1.5*(1-EXP(-1.2*(IF(N133="Yes",N$80,IF(N133="Partial",N$80*0.5,0)) + IF(O133="Yes",O$80,IF(O133="Partial",O$80*0.5,0)) + IF(P133="Yes",P$80,IF(P133="Partial",P$80*0.5,0))))) +
1.5*(1-EXP(-1.2*(IF(K133="Yes",K$80,IF(K133="Partial",K$80*0.5,0)) + IF(L133="Yes",L$80,IF(L133="Partial",L$80*0.5,0)) + IF(M133="Yes",M$80,IF(M133="Partial",M$80*0.5,0))))) +
1.5*(1-EXP(-1.2*(IF(Q133="Yes",Q$80,IF(Q133="Partial",Q$80*0.5,0)) + IF(R133="Yes",R$80,IF(R133="Partial",R$80*0.5,0)) + IF(S133="Yes",S$80,IF(S133="Partial",S$80*0.5,0))))) +
IF(H133="Yes",H$80,IF(H133="Partial",H$80*0.5,0)) +
IF(I133="Yes",I$80,IF(I133="Partial",I$80*0.5,0)) +
IF(J133="Yes",J$80,IF(J133="Partial",J$80*0.5,0))</f>
      </c>
      <c r="W133" s="8"/>
      <c r="X133" s="25">
        <f>IF(COUNTIF(E133:S133,"Yes")&gt;0,"Yes",IF(COUNTIF(E133:S133,"Partial")&gt;0,"Partial","No"))</f>
      </c>
      <c r="Y133" s="25">
        <f>IF($U133&gt;=2,"Yes","No")</f>
      </c>
      <c r="Z133" s="25">
        <f>IF($U133&gt;=3,"Yes","No")</f>
      </c>
      <c r="AA133" s="25">
        <f>IF($U133&gt;=4,"Yes","No")</f>
      </c>
      <c r="AB133" s="25">
        <f>IF($V133&gt;=0.6,"Yes","No")</f>
      </c>
      <c r="AC133" s="8"/>
    </row>
    <row x14ac:dyDescent="0.25" r="134" customHeight="1" ht="18">
      <c r="A134" s="5"/>
      <c r="B134" s="25" t="s">
        <v>1519</v>
      </c>
      <c r="C134" s="13" t="s">
        <v>339</v>
      </c>
      <c r="D134" s="47" t="s">
        <v>28</v>
      </c>
      <c r="E134" s="47" t="s">
        <v>28</v>
      </c>
      <c r="F134" s="47" t="s">
        <v>28</v>
      </c>
      <c r="G134" s="47" t="s">
        <v>28</v>
      </c>
      <c r="H134" s="47" t="s">
        <v>28</v>
      </c>
      <c r="I134" s="47" t="s">
        <v>28</v>
      </c>
      <c r="J134" s="47" t="s">
        <v>28</v>
      </c>
      <c r="K134" s="47" t="s">
        <v>28</v>
      </c>
      <c r="L134" s="47" t="s">
        <v>28</v>
      </c>
      <c r="M134" s="47" t="s">
        <v>28</v>
      </c>
      <c r="N134" s="47" t="s">
        <v>28</v>
      </c>
      <c r="O134" s="47" t="s">
        <v>10</v>
      </c>
      <c r="P134" s="47" t="s">
        <v>10</v>
      </c>
      <c r="Q134" s="47" t="s">
        <v>28</v>
      </c>
      <c r="R134" s="47" t="s">
        <v>28</v>
      </c>
      <c r="S134" s="47" t="s">
        <v>28</v>
      </c>
      <c r="T134" s="8"/>
      <c r="U134" s="12">
        <f>COUNTIF(E134:S134,"Yes")*1+COUNTIF(E134:S134,"Partial")*0.5</f>
      </c>
      <c r="V134" s="41">
        <f>1.5*(1-EXP(-1.2*(IF(E134="Yes",E$80,IF(E134="Partial",E$80*0.5,0)) + IF(F134="Yes",F$80,IF(F134="Partial",F$80*0.5,0)) + IF(G134="Yes",G$80,IF(G134="Partial",G$80*0.5,0))))) +
1.5*(1-EXP(-1.2*(IF(N134="Yes",N$80,IF(N134="Partial",N$80*0.5,0)) + IF(O134="Yes",O$80,IF(O134="Partial",O$80*0.5,0)) + IF(P134="Yes",P$80,IF(P134="Partial",P$80*0.5,0))))) +
1.5*(1-EXP(-1.2*(IF(K134="Yes",K$80,IF(K134="Partial",K$80*0.5,0)) + IF(L134="Yes",L$80,IF(L134="Partial",L$80*0.5,0)) + IF(M134="Yes",M$80,IF(M134="Partial",M$80*0.5,0))))) +
1.5*(1-EXP(-1.2*(IF(Q134="Yes",Q$80,IF(Q134="Partial",Q$80*0.5,0)) + IF(R134="Yes",R$80,IF(R134="Partial",R$80*0.5,0)) + IF(S134="Yes",S$80,IF(S134="Partial",S$80*0.5,0))))) +
IF(H134="Yes",H$80,IF(H134="Partial",H$80*0.5,0)) +
IF(I134="Yes",I$80,IF(I134="Partial",I$80*0.5,0)) +
IF(J134="Yes",J$80,IF(J134="Partial",J$80*0.5,0))</f>
      </c>
      <c r="W134" s="8"/>
      <c r="X134" s="25">
        <f>IF(COUNTIF(E134:S134,"Yes")&gt;0,"Yes",IF(COUNTIF(E134:S134,"Partial")&gt;0,"Partial","No"))</f>
      </c>
      <c r="Y134" s="25">
        <f>IF($U134&gt;=2,"Yes","No")</f>
      </c>
      <c r="Z134" s="25">
        <f>IF($U134&gt;=3,"Yes","No")</f>
      </c>
      <c r="AA134" s="25">
        <f>IF($U134&gt;=4,"Yes","No")</f>
      </c>
      <c r="AB134" s="25">
        <f>IF($V134&gt;=0.6,"Yes","No")</f>
      </c>
      <c r="AC134" s="8"/>
    </row>
    <row x14ac:dyDescent="0.25" r="135" customHeight="1" ht="18">
      <c r="A135" s="5"/>
      <c r="B135" s="25" t="s">
        <v>1520</v>
      </c>
      <c r="C135" s="13" t="s">
        <v>341</v>
      </c>
      <c r="D135" s="47" t="s">
        <v>28</v>
      </c>
      <c r="E135" s="47" t="s">
        <v>28</v>
      </c>
      <c r="F135" s="47" t="s">
        <v>28</v>
      </c>
      <c r="G135" s="47" t="s">
        <v>28</v>
      </c>
      <c r="H135" s="47" t="s">
        <v>28</v>
      </c>
      <c r="I135" s="47" t="s">
        <v>28</v>
      </c>
      <c r="J135" s="47" t="s">
        <v>28</v>
      </c>
      <c r="K135" s="47" t="s">
        <v>28</v>
      </c>
      <c r="L135" s="47" t="s">
        <v>28</v>
      </c>
      <c r="M135" s="47" t="s">
        <v>28</v>
      </c>
      <c r="N135" s="47" t="s">
        <v>28</v>
      </c>
      <c r="O135" s="47" t="s">
        <v>10</v>
      </c>
      <c r="P135" s="47" t="s">
        <v>28</v>
      </c>
      <c r="Q135" s="47" t="s">
        <v>28</v>
      </c>
      <c r="R135" s="47" t="s">
        <v>28</v>
      </c>
      <c r="S135" s="47" t="s">
        <v>28</v>
      </c>
      <c r="T135" s="8"/>
      <c r="U135" s="12">
        <f>COUNTIF(E135:S135,"Yes")*1+COUNTIF(E135:S135,"Partial")*0.5</f>
      </c>
      <c r="V135" s="41">
        <f>1.5*(1-EXP(-1.2*(IF(E135="Yes",E$80,IF(E135="Partial",E$80*0.5,0)) + IF(F135="Yes",F$80,IF(F135="Partial",F$80*0.5,0)) + IF(G135="Yes",G$80,IF(G135="Partial",G$80*0.5,0))))) +
1.5*(1-EXP(-1.2*(IF(N135="Yes",N$80,IF(N135="Partial",N$80*0.5,0)) + IF(O135="Yes",O$80,IF(O135="Partial",O$80*0.5,0)) + IF(P135="Yes",P$80,IF(P135="Partial",P$80*0.5,0))))) +
1.5*(1-EXP(-1.2*(IF(K135="Yes",K$80,IF(K135="Partial",K$80*0.5,0)) + IF(L135="Yes",L$80,IF(L135="Partial",L$80*0.5,0)) + IF(M135="Yes",M$80,IF(M135="Partial",M$80*0.5,0))))) +
1.5*(1-EXP(-1.2*(IF(Q135="Yes",Q$80,IF(Q135="Partial",Q$80*0.5,0)) + IF(R135="Yes",R$80,IF(R135="Partial",R$80*0.5,0)) + IF(S135="Yes",S$80,IF(S135="Partial",S$80*0.5,0))))) +
IF(H135="Yes",H$80,IF(H135="Partial",H$80*0.5,0)) +
IF(I135="Yes",I$80,IF(I135="Partial",I$80*0.5,0)) +
IF(J135="Yes",J$80,IF(J135="Partial",J$80*0.5,0))</f>
      </c>
      <c r="W135" s="8"/>
      <c r="X135" s="25">
        <f>IF(COUNTIF(E135:S135,"Yes")&gt;0,"Yes",IF(COUNTIF(E135:S135,"Partial")&gt;0,"Partial","No"))</f>
      </c>
      <c r="Y135" s="25">
        <f>IF($U135&gt;=2,"Yes","No")</f>
      </c>
      <c r="Z135" s="25">
        <f>IF($U135&gt;=3,"Yes","No")</f>
      </c>
      <c r="AA135" s="25">
        <f>IF($U135&gt;=4,"Yes","No")</f>
      </c>
      <c r="AB135" s="25">
        <f>IF($V135&gt;=0.6,"Yes","No")</f>
      </c>
      <c r="AC135" s="8"/>
    </row>
    <row x14ac:dyDescent="0.25" r="136" customHeight="1" ht="15">
      <c r="A136" s="5"/>
      <c r="B136" s="25" t="s">
        <v>1521</v>
      </c>
      <c r="C136" s="13" t="s">
        <v>264</v>
      </c>
      <c r="D136" s="47" t="s">
        <v>28</v>
      </c>
      <c r="E136" s="47" t="s">
        <v>28</v>
      </c>
      <c r="F136" s="47" t="s">
        <v>28</v>
      </c>
      <c r="G136" s="47" t="s">
        <v>28</v>
      </c>
      <c r="H136" s="47" t="s">
        <v>28</v>
      </c>
      <c r="I136" s="47" t="s">
        <v>28</v>
      </c>
      <c r="J136" s="47" t="s">
        <v>28</v>
      </c>
      <c r="K136" s="47" t="s">
        <v>28</v>
      </c>
      <c r="L136" s="47" t="s">
        <v>28</v>
      </c>
      <c r="M136" s="47" t="s">
        <v>28</v>
      </c>
      <c r="N136" s="47" t="s">
        <v>28</v>
      </c>
      <c r="O136" s="47" t="s">
        <v>28</v>
      </c>
      <c r="P136" s="47" t="s">
        <v>10</v>
      </c>
      <c r="Q136" s="47" t="s">
        <v>28</v>
      </c>
      <c r="R136" s="47" t="s">
        <v>28</v>
      </c>
      <c r="S136" s="47" t="s">
        <v>28</v>
      </c>
      <c r="T136" s="8"/>
      <c r="U136" s="12">
        <f>COUNTIF(E136:S136,"Yes")*1+COUNTIF(E136:S136,"Partial")*0.5</f>
      </c>
      <c r="V136" s="41">
        <f>1.5*(1-EXP(-1.2*(IF(E136="Yes",E$80,IF(E136="Partial",E$80*0.5,0)) + IF(F136="Yes",F$80,IF(F136="Partial",F$80*0.5,0)) + IF(G136="Yes",G$80,IF(G136="Partial",G$80*0.5,0))))) +
1.5*(1-EXP(-1.2*(IF(N136="Yes",N$80,IF(N136="Partial",N$80*0.5,0)) + IF(O136="Yes",O$80,IF(O136="Partial",O$80*0.5,0)) + IF(P136="Yes",P$80,IF(P136="Partial",P$80*0.5,0))))) +
1.5*(1-EXP(-1.2*(IF(K136="Yes",K$80,IF(K136="Partial",K$80*0.5,0)) + IF(L136="Yes",L$80,IF(L136="Partial",L$80*0.5,0)) + IF(M136="Yes",M$80,IF(M136="Partial",M$80*0.5,0))))) +
1.5*(1-EXP(-1.2*(IF(Q136="Yes",Q$80,IF(Q136="Partial",Q$80*0.5,0)) + IF(R136="Yes",R$80,IF(R136="Partial",R$80*0.5,0)) + IF(S136="Yes",S$80,IF(S136="Partial",S$80*0.5,0))))) +
IF(H136="Yes",H$80,IF(H136="Partial",H$80*0.5,0)) +
IF(I136="Yes",I$80,IF(I136="Partial",I$80*0.5,0)) +
IF(J136="Yes",J$80,IF(J136="Partial",J$80*0.5,0))</f>
      </c>
      <c r="W136" s="8"/>
      <c r="X136" s="25">
        <f>IF(COUNTIF(E136:S136,"Yes")&gt;0,"Yes",IF(COUNTIF(E136:S136,"Partial")&gt;0,"Partial","No"))</f>
      </c>
      <c r="Y136" s="25">
        <f>IF($U136&gt;=2,"Yes","No")</f>
      </c>
      <c r="Z136" s="25">
        <f>IF($U136&gt;=3,"Yes","No")</f>
      </c>
      <c r="AA136" s="25">
        <f>IF($U136&gt;=4,"Yes","No")</f>
      </c>
      <c r="AB136" s="25">
        <f>IF($V136&gt;=0.6,"Yes","No")</f>
      </c>
      <c r="AC136" s="8"/>
    </row>
    <row x14ac:dyDescent="0.25" r="137" customHeight="1" ht="18">
      <c r="A137" s="5"/>
      <c r="B137" s="25" t="s">
        <v>1522</v>
      </c>
      <c r="C137" s="13" t="s">
        <v>267</v>
      </c>
      <c r="D137" s="47" t="s">
        <v>28</v>
      </c>
      <c r="E137" s="47" t="s">
        <v>28</v>
      </c>
      <c r="F137" s="47" t="s">
        <v>28</v>
      </c>
      <c r="G137" s="47" t="s">
        <v>28</v>
      </c>
      <c r="H137" s="47" t="s">
        <v>28</v>
      </c>
      <c r="I137" s="47" t="s">
        <v>28</v>
      </c>
      <c r="J137" s="47" t="s">
        <v>28</v>
      </c>
      <c r="K137" s="47" t="s">
        <v>28</v>
      </c>
      <c r="L137" s="47" t="s">
        <v>28</v>
      </c>
      <c r="M137" s="47" t="s">
        <v>28</v>
      </c>
      <c r="N137" s="47" t="s">
        <v>28</v>
      </c>
      <c r="O137" s="47" t="s">
        <v>28</v>
      </c>
      <c r="P137" s="47" t="s">
        <v>10</v>
      </c>
      <c r="Q137" s="47" t="s">
        <v>28</v>
      </c>
      <c r="R137" s="47" t="s">
        <v>28</v>
      </c>
      <c r="S137" s="47" t="s">
        <v>28</v>
      </c>
      <c r="T137" s="8"/>
      <c r="U137" s="12">
        <f>COUNTIF(E137:S137,"Yes")*1+COUNTIF(E137:S137,"Partial")*0.5</f>
      </c>
      <c r="V137" s="41">
        <f>1.5*(1-EXP(-1.2*(IF(E137="Yes",E$80,IF(E137="Partial",E$80*0.5,0)) + IF(F137="Yes",F$80,IF(F137="Partial",F$80*0.5,0)) + IF(G137="Yes",G$80,IF(G137="Partial",G$80*0.5,0))))) +
1.5*(1-EXP(-1.2*(IF(N137="Yes",N$80,IF(N137="Partial",N$80*0.5,0)) + IF(O137="Yes",O$80,IF(O137="Partial",O$80*0.5,0)) + IF(P137="Yes",P$80,IF(P137="Partial",P$80*0.5,0))))) +
1.5*(1-EXP(-1.2*(IF(K137="Yes",K$80,IF(K137="Partial",K$80*0.5,0)) + IF(L137="Yes",L$80,IF(L137="Partial",L$80*0.5,0)) + IF(M137="Yes",M$80,IF(M137="Partial",M$80*0.5,0))))) +
1.5*(1-EXP(-1.2*(IF(Q137="Yes",Q$80,IF(Q137="Partial",Q$80*0.5,0)) + IF(R137="Yes",R$80,IF(R137="Partial",R$80*0.5,0)) + IF(S137="Yes",S$80,IF(S137="Partial",S$80*0.5,0))))) +
IF(H137="Yes",H$80,IF(H137="Partial",H$80*0.5,0)) +
IF(I137="Yes",I$80,IF(I137="Partial",I$80*0.5,0)) +
IF(J137="Yes",J$80,IF(J137="Partial",J$80*0.5,0))</f>
      </c>
      <c r="W137" s="8"/>
      <c r="X137" s="25">
        <f>IF(COUNTIF(E137:S137,"Yes")&gt;0,"Yes",IF(COUNTIF(E137:S137,"Partial")&gt;0,"Partial","No"))</f>
      </c>
      <c r="Y137" s="25">
        <f>IF($U137&gt;=2,"Yes","No")</f>
      </c>
      <c r="Z137" s="25">
        <f>IF($U137&gt;=3,"Yes","No")</f>
      </c>
      <c r="AA137" s="25">
        <f>IF($U137&gt;=4,"Yes","No")</f>
      </c>
      <c r="AB137" s="25">
        <f>IF($V137&gt;=0.6,"Yes","No")</f>
      </c>
      <c r="AC137" s="8"/>
    </row>
    <row x14ac:dyDescent="0.25" r="138" customHeight="1" ht="18">
      <c r="A138" s="5"/>
      <c r="B138" s="25" t="s">
        <v>1523</v>
      </c>
      <c r="C138" s="13" t="s">
        <v>271</v>
      </c>
      <c r="D138" s="47" t="s">
        <v>28</v>
      </c>
      <c r="E138" s="47" t="s">
        <v>28</v>
      </c>
      <c r="F138" s="47" t="s">
        <v>28</v>
      </c>
      <c r="G138" s="47" t="s">
        <v>28</v>
      </c>
      <c r="H138" s="47" t="s">
        <v>28</v>
      </c>
      <c r="I138" s="47" t="s">
        <v>28</v>
      </c>
      <c r="J138" s="47" t="s">
        <v>28</v>
      </c>
      <c r="K138" s="47" t="s">
        <v>28</v>
      </c>
      <c r="L138" s="47" t="s">
        <v>28</v>
      </c>
      <c r="M138" s="47" t="s">
        <v>28</v>
      </c>
      <c r="N138" s="47" t="s">
        <v>28</v>
      </c>
      <c r="O138" s="47" t="s">
        <v>28</v>
      </c>
      <c r="P138" s="47" t="s">
        <v>10</v>
      </c>
      <c r="Q138" s="47" t="s">
        <v>28</v>
      </c>
      <c r="R138" s="47" t="s">
        <v>28</v>
      </c>
      <c r="S138" s="47" t="s">
        <v>28</v>
      </c>
      <c r="T138" s="8"/>
      <c r="U138" s="12">
        <f>COUNTIF(E138:S138,"Yes")*1+COUNTIF(E138:S138,"Partial")*0.5</f>
      </c>
      <c r="V138" s="41">
        <f>1.5*(1-EXP(-1.2*(IF(E138="Yes",E$80,IF(E138="Partial",E$80*0.5,0)) + IF(F138="Yes",F$80,IF(F138="Partial",F$80*0.5,0)) + IF(G138="Yes",G$80,IF(G138="Partial",G$80*0.5,0))))) +
1.5*(1-EXP(-1.2*(IF(N138="Yes",N$80,IF(N138="Partial",N$80*0.5,0)) + IF(O138="Yes",O$80,IF(O138="Partial",O$80*0.5,0)) + IF(P138="Yes",P$80,IF(P138="Partial",P$80*0.5,0))))) +
1.5*(1-EXP(-1.2*(IF(K138="Yes",K$80,IF(K138="Partial",K$80*0.5,0)) + IF(L138="Yes",L$80,IF(L138="Partial",L$80*0.5,0)) + IF(M138="Yes",M$80,IF(M138="Partial",M$80*0.5,0))))) +
1.5*(1-EXP(-1.2*(IF(Q138="Yes",Q$80,IF(Q138="Partial",Q$80*0.5,0)) + IF(R138="Yes",R$80,IF(R138="Partial",R$80*0.5,0)) + IF(S138="Yes",S$80,IF(S138="Partial",S$80*0.5,0))))) +
IF(H138="Yes",H$80,IF(H138="Partial",H$80*0.5,0)) +
IF(I138="Yes",I$80,IF(I138="Partial",I$80*0.5,0)) +
IF(J138="Yes",J$80,IF(J138="Partial",J$80*0.5,0))</f>
      </c>
      <c r="W138" s="8"/>
      <c r="X138" s="25">
        <f>IF(COUNTIF(E138:S138,"Yes")&gt;0,"Yes",IF(COUNTIF(E138:S138,"Partial")&gt;0,"Partial","No"))</f>
      </c>
      <c r="Y138" s="25">
        <f>IF($U138&gt;=2,"Yes","No")</f>
      </c>
      <c r="Z138" s="25">
        <f>IF($U138&gt;=3,"Yes","No")</f>
      </c>
      <c r="AA138" s="25">
        <f>IF($U138&gt;=4,"Yes","No")</f>
      </c>
      <c r="AB138" s="25">
        <f>IF($V138&gt;=0.6,"Yes","No")</f>
      </c>
      <c r="AC138" s="8"/>
    </row>
    <row x14ac:dyDescent="0.25" r="139" customHeight="1" ht="15">
      <c r="A139" s="9" t="s">
        <v>68</v>
      </c>
      <c r="B139" s="25" t="s">
        <v>1524</v>
      </c>
      <c r="C139" s="13" t="s">
        <v>988</v>
      </c>
      <c r="D139" s="47" t="s">
        <v>28</v>
      </c>
      <c r="E139" s="47" t="s">
        <v>28</v>
      </c>
      <c r="F139" s="47" t="s">
        <v>28</v>
      </c>
      <c r="G139" s="47" t="s">
        <v>28</v>
      </c>
      <c r="H139" s="47" t="s">
        <v>10</v>
      </c>
      <c r="I139" s="47" t="s">
        <v>28</v>
      </c>
      <c r="J139" s="47" t="s">
        <v>28</v>
      </c>
      <c r="K139" s="47" t="s">
        <v>28</v>
      </c>
      <c r="L139" s="47" t="s">
        <v>28</v>
      </c>
      <c r="M139" s="47" t="s">
        <v>28</v>
      </c>
      <c r="N139" s="47" t="s">
        <v>28</v>
      </c>
      <c r="O139" s="47" t="s">
        <v>28</v>
      </c>
      <c r="P139" s="47" t="s">
        <v>28</v>
      </c>
      <c r="Q139" s="47" t="s">
        <v>28</v>
      </c>
      <c r="R139" s="47" t="s">
        <v>28</v>
      </c>
      <c r="S139" s="47" t="s">
        <v>28</v>
      </c>
      <c r="T139" s="8"/>
      <c r="U139" s="12">
        <f>COUNTIF(E139:S139,"Yes")*1+COUNTIF(E139:S139,"Partial")*0.5</f>
      </c>
      <c r="V139" s="41">
        <f>1.5*(1-EXP(-1.2*(IF(E139="Yes",E$80,IF(E139="Partial",E$80*0.5,0)) + IF(F139="Yes",F$80,IF(F139="Partial",F$80*0.5,0)) + IF(G139="Yes",G$80,IF(G139="Partial",G$80*0.5,0))))) +
1.5*(1-EXP(-1.2*(IF(N139="Yes",N$80,IF(N139="Partial",N$80*0.5,0)) + IF(O139="Yes",O$80,IF(O139="Partial",O$80*0.5,0)) + IF(P139="Yes",P$80,IF(P139="Partial",P$80*0.5,0))))) +
1.5*(1-EXP(-1.2*(IF(K139="Yes",K$80,IF(K139="Partial",K$80*0.5,0)) + IF(L139="Yes",L$80,IF(L139="Partial",L$80*0.5,0)) + IF(M139="Yes",M$80,IF(M139="Partial",M$80*0.5,0))))) +
1.5*(1-EXP(-1.2*(IF(Q139="Yes",Q$80,IF(Q139="Partial",Q$80*0.5,0)) + IF(R139="Yes",R$80,IF(R139="Partial",R$80*0.5,0)) + IF(S139="Yes",S$80,IF(S139="Partial",S$80*0.5,0))))) +
IF(H139="Yes",H$80,IF(H139="Partial",H$80*0.5,0)) +
IF(I139="Yes",I$80,IF(I139="Partial",I$80*0.5,0)) +
IF(J139="Yes",J$80,IF(J139="Partial",J$80*0.5,0))</f>
      </c>
      <c r="W139" s="8"/>
      <c r="X139" s="25">
        <f>IF(COUNTIF(E139:S139,"Yes")&gt;0,"Yes",IF(COUNTIF(E139:S139,"Partial")&gt;0,"Partial","No"))</f>
      </c>
      <c r="Y139" s="25">
        <f>IF($U139&gt;=2,"Yes","No")</f>
      </c>
      <c r="Z139" s="25">
        <f>IF($U139&gt;=3,"Yes","No")</f>
      </c>
      <c r="AA139" s="25">
        <f>IF($U139&gt;=4,"Yes","No")</f>
      </c>
      <c r="AB139" s="25">
        <f>IF($V139&gt;=0.6,"Yes","No")</f>
      </c>
      <c r="AC139" s="8"/>
    </row>
    <row x14ac:dyDescent="0.25" r="140" customHeight="1" ht="18">
      <c r="A140" s="5"/>
      <c r="B140" s="25" t="s">
        <v>1525</v>
      </c>
      <c r="C140" s="13" t="s">
        <v>622</v>
      </c>
      <c r="D140" s="47" t="s">
        <v>28</v>
      </c>
      <c r="E140" s="47" t="s">
        <v>28</v>
      </c>
      <c r="F140" s="47" t="s">
        <v>28</v>
      </c>
      <c r="G140" s="47" t="s">
        <v>28</v>
      </c>
      <c r="H140" s="47" t="s">
        <v>28</v>
      </c>
      <c r="I140" s="47" t="s">
        <v>28</v>
      </c>
      <c r="J140" s="47" t="s">
        <v>28</v>
      </c>
      <c r="K140" s="47" t="s">
        <v>10</v>
      </c>
      <c r="L140" s="47" t="s">
        <v>28</v>
      </c>
      <c r="M140" s="47" t="s">
        <v>28</v>
      </c>
      <c r="N140" s="47" t="s">
        <v>28</v>
      </c>
      <c r="O140" s="47" t="s">
        <v>28</v>
      </c>
      <c r="P140" s="47" t="s">
        <v>28</v>
      </c>
      <c r="Q140" s="47" t="s">
        <v>28</v>
      </c>
      <c r="R140" s="47" t="s">
        <v>28</v>
      </c>
      <c r="S140" s="47" t="s">
        <v>28</v>
      </c>
      <c r="T140" s="8"/>
      <c r="U140" s="12">
        <f>COUNTIF(E140:S140,"Yes")*1+COUNTIF(E140:S140,"Partial")*0.5</f>
      </c>
      <c r="V140" s="41">
        <f>1.5*(1-EXP(-1.2*(IF(E140="Yes",E$80,IF(E140="Partial",E$80*0.5,0)) + IF(F140="Yes",F$80,IF(F140="Partial",F$80*0.5,0)) + IF(G140="Yes",G$80,IF(G140="Partial",G$80*0.5,0))))) +
1.5*(1-EXP(-1.2*(IF(N140="Yes",N$80,IF(N140="Partial",N$80*0.5,0)) + IF(O140="Yes",O$80,IF(O140="Partial",O$80*0.5,0)) + IF(P140="Yes",P$80,IF(P140="Partial",P$80*0.5,0))))) +
1.5*(1-EXP(-1.2*(IF(K140="Yes",K$80,IF(K140="Partial",K$80*0.5,0)) + IF(L140="Yes",L$80,IF(L140="Partial",L$80*0.5,0)) + IF(M140="Yes",M$80,IF(M140="Partial",M$80*0.5,0))))) +
1.5*(1-EXP(-1.2*(IF(Q140="Yes",Q$80,IF(Q140="Partial",Q$80*0.5,0)) + IF(R140="Yes",R$80,IF(R140="Partial",R$80*0.5,0)) + IF(S140="Yes",S$80,IF(S140="Partial",S$80*0.5,0))))) +
IF(H140="Yes",H$80,IF(H140="Partial",H$80*0.5,0)) +
IF(I140="Yes",I$80,IF(I140="Partial",I$80*0.5,0)) +
IF(J140="Yes",J$80,IF(J140="Partial",J$80*0.5,0))</f>
      </c>
      <c r="W140" s="8"/>
      <c r="X140" s="25">
        <f>IF(COUNTIF(E140:S140,"Yes")&gt;0,"Yes",IF(COUNTIF(E140:S140,"Partial")&gt;0,"Partial","No"))</f>
      </c>
      <c r="Y140" s="25">
        <f>IF($U140&gt;=2,"Yes","No")</f>
      </c>
      <c r="Z140" s="25">
        <f>IF($U140&gt;=3,"Yes","No")</f>
      </c>
      <c r="AA140" s="25">
        <f>IF($U140&gt;=4,"Yes","No")</f>
      </c>
      <c r="AB140" s="25">
        <f>IF($V140&gt;=0.6,"Yes","No")</f>
      </c>
      <c r="AC140" s="8"/>
    </row>
    <row x14ac:dyDescent="0.25" r="141" customHeight="1" ht="18">
      <c r="A141" s="5"/>
      <c r="B141" s="25" t="s">
        <v>1526</v>
      </c>
      <c r="C141" s="13" t="s">
        <v>486</v>
      </c>
      <c r="D141" s="47" t="s">
        <v>28</v>
      </c>
      <c r="E141" s="47" t="s">
        <v>28</v>
      </c>
      <c r="F141" s="47" t="s">
        <v>28</v>
      </c>
      <c r="G141" s="47" t="s">
        <v>28</v>
      </c>
      <c r="H141" s="47" t="s">
        <v>28</v>
      </c>
      <c r="I141" s="47" t="s">
        <v>28</v>
      </c>
      <c r="J141" s="47" t="s">
        <v>28</v>
      </c>
      <c r="K141" s="47" t="s">
        <v>28</v>
      </c>
      <c r="L141" s="47" t="s">
        <v>28</v>
      </c>
      <c r="M141" s="47" t="s">
        <v>10</v>
      </c>
      <c r="N141" s="47" t="s">
        <v>28</v>
      </c>
      <c r="O141" s="47" t="s">
        <v>28</v>
      </c>
      <c r="P141" s="47" t="s">
        <v>28</v>
      </c>
      <c r="Q141" s="47" t="s">
        <v>28</v>
      </c>
      <c r="R141" s="47" t="s">
        <v>28</v>
      </c>
      <c r="S141" s="47" t="s">
        <v>10</v>
      </c>
      <c r="T141" s="8"/>
      <c r="U141" s="12">
        <f>COUNTIF(E141:S141,"Yes")*1+COUNTIF(E141:S141,"Partial")*0.5</f>
      </c>
      <c r="V141" s="41">
        <f>1.5*(1-EXP(-1.2*(IF(E141="Yes",E$80,IF(E141="Partial",E$80*0.5,0)) + IF(F141="Yes",F$80,IF(F141="Partial",F$80*0.5,0)) + IF(G141="Yes",G$80,IF(G141="Partial",G$80*0.5,0))))) +
1.5*(1-EXP(-1.2*(IF(N141="Yes",N$80,IF(N141="Partial",N$80*0.5,0)) + IF(O141="Yes",O$80,IF(O141="Partial",O$80*0.5,0)) + IF(P141="Yes",P$80,IF(P141="Partial",P$80*0.5,0))))) +
1.5*(1-EXP(-1.2*(IF(K141="Yes",K$80,IF(K141="Partial",K$80*0.5,0)) + IF(L141="Yes",L$80,IF(L141="Partial",L$80*0.5,0)) + IF(M141="Yes",M$80,IF(M141="Partial",M$80*0.5,0))))) +
1.5*(1-EXP(-1.2*(IF(Q141="Yes",Q$80,IF(Q141="Partial",Q$80*0.5,0)) + IF(R141="Yes",R$80,IF(R141="Partial",R$80*0.5,0)) + IF(S141="Yes",S$80,IF(S141="Partial",S$80*0.5,0))))) +
IF(H141="Yes",H$80,IF(H141="Partial",H$80*0.5,0)) +
IF(I141="Yes",I$80,IF(I141="Partial",I$80*0.5,0)) +
IF(J141="Yes",J$80,IF(J141="Partial",J$80*0.5,0))</f>
      </c>
      <c r="W141" s="8"/>
      <c r="X141" s="25">
        <f>IF(COUNTIF(E141:S141,"Yes")&gt;0,"Yes",IF(COUNTIF(E141:S141,"Partial")&gt;0,"Partial","No"))</f>
      </c>
      <c r="Y141" s="25">
        <f>IF($U141&gt;=2,"Yes","No")</f>
      </c>
      <c r="Z141" s="25">
        <f>IF($U141&gt;=3,"Yes","No")</f>
      </c>
      <c r="AA141" s="25">
        <f>IF($U141&gt;=4,"Yes","No")</f>
      </c>
      <c r="AB141" s="25">
        <f>IF($V141&gt;=0.6,"Yes","No")</f>
      </c>
      <c r="AC141" s="8"/>
    </row>
    <row x14ac:dyDescent="0.25" r="142" customHeight="1" ht="18">
      <c r="A142" s="5"/>
      <c r="B142" s="25" t="s">
        <v>1527</v>
      </c>
      <c r="C142" s="13" t="s">
        <v>495</v>
      </c>
      <c r="D142" s="47" t="s">
        <v>28</v>
      </c>
      <c r="E142" s="47" t="s">
        <v>28</v>
      </c>
      <c r="F142" s="47" t="s">
        <v>28</v>
      </c>
      <c r="G142" s="47" t="s">
        <v>28</v>
      </c>
      <c r="H142" s="47" t="s">
        <v>28</v>
      </c>
      <c r="I142" s="47" t="s">
        <v>28</v>
      </c>
      <c r="J142" s="47" t="s">
        <v>28</v>
      </c>
      <c r="K142" s="47" t="s">
        <v>28</v>
      </c>
      <c r="L142" s="47" t="s">
        <v>28</v>
      </c>
      <c r="M142" s="47" t="s">
        <v>10</v>
      </c>
      <c r="N142" s="47" t="s">
        <v>28</v>
      </c>
      <c r="O142" s="47" t="s">
        <v>28</v>
      </c>
      <c r="P142" s="47" t="s">
        <v>28</v>
      </c>
      <c r="Q142" s="47" t="s">
        <v>28</v>
      </c>
      <c r="R142" s="47" t="s">
        <v>28</v>
      </c>
      <c r="S142" s="47" t="s">
        <v>28</v>
      </c>
      <c r="T142" s="8"/>
      <c r="U142" s="12">
        <f>COUNTIF(E142:S142,"Yes")*1+COUNTIF(E142:S142,"Partial")*0.5</f>
      </c>
      <c r="V142" s="41">
        <f>1.5*(1-EXP(-1.2*(IF(E142="Yes",E$80,IF(E142="Partial",E$80*0.5,0)) + IF(F142="Yes",F$80,IF(F142="Partial",F$80*0.5,0)) + IF(G142="Yes",G$80,IF(G142="Partial",G$80*0.5,0))))) +
1.5*(1-EXP(-1.2*(IF(N142="Yes",N$80,IF(N142="Partial",N$80*0.5,0)) + IF(O142="Yes",O$80,IF(O142="Partial",O$80*0.5,0)) + IF(P142="Yes",P$80,IF(P142="Partial",P$80*0.5,0))))) +
1.5*(1-EXP(-1.2*(IF(K142="Yes",K$80,IF(K142="Partial",K$80*0.5,0)) + IF(L142="Yes",L$80,IF(L142="Partial",L$80*0.5,0)) + IF(M142="Yes",M$80,IF(M142="Partial",M$80*0.5,0))))) +
1.5*(1-EXP(-1.2*(IF(Q142="Yes",Q$80,IF(Q142="Partial",Q$80*0.5,0)) + IF(R142="Yes",R$80,IF(R142="Partial",R$80*0.5,0)) + IF(S142="Yes",S$80,IF(S142="Partial",S$80*0.5,0))))) +
IF(H142="Yes",H$80,IF(H142="Partial",H$80*0.5,0)) +
IF(I142="Yes",I$80,IF(I142="Partial",I$80*0.5,0)) +
IF(J142="Yes",J$80,IF(J142="Partial",J$80*0.5,0))</f>
      </c>
      <c r="W142" s="8"/>
      <c r="X142" s="25">
        <f>IF(COUNTIF(E142:S142,"Yes")&gt;0,"Yes",IF(COUNTIF(E142:S142,"Partial")&gt;0,"Partial","No"))</f>
      </c>
      <c r="Y142" s="25">
        <f>IF($U142&gt;=2,"Yes","No")</f>
      </c>
      <c r="Z142" s="25">
        <f>IF($U142&gt;=3,"Yes","No")</f>
      </c>
      <c r="AA142" s="25">
        <f>IF($U142&gt;=4,"Yes","No")</f>
      </c>
      <c r="AB142" s="25">
        <f>IF($V142&gt;=0.6,"Yes","No")</f>
      </c>
      <c r="AC142" s="8"/>
    </row>
    <row x14ac:dyDescent="0.25" r="143" customHeight="1" ht="18">
      <c r="A143" s="5"/>
      <c r="B143" s="25" t="s">
        <v>1528</v>
      </c>
      <c r="C143" s="13" t="s">
        <v>142</v>
      </c>
      <c r="D143" s="47" t="s">
        <v>28</v>
      </c>
      <c r="E143" s="47" t="s">
        <v>28</v>
      </c>
      <c r="F143" s="47" t="s">
        <v>28</v>
      </c>
      <c r="G143" s="47" t="s">
        <v>28</v>
      </c>
      <c r="H143" s="47" t="s">
        <v>28</v>
      </c>
      <c r="I143" s="47" t="s">
        <v>28</v>
      </c>
      <c r="J143" s="47" t="s">
        <v>28</v>
      </c>
      <c r="K143" s="47" t="s">
        <v>28</v>
      </c>
      <c r="L143" s="47" t="s">
        <v>28</v>
      </c>
      <c r="M143" s="47" t="s">
        <v>28</v>
      </c>
      <c r="N143" s="47" t="s">
        <v>28</v>
      </c>
      <c r="O143" s="47" t="s">
        <v>28</v>
      </c>
      <c r="P143" s="47" t="s">
        <v>28</v>
      </c>
      <c r="Q143" s="47" t="s">
        <v>28</v>
      </c>
      <c r="R143" s="47" t="s">
        <v>10</v>
      </c>
      <c r="S143" s="47" t="s">
        <v>28</v>
      </c>
      <c r="T143" s="8"/>
      <c r="U143" s="12">
        <f>COUNTIF(E143:S143,"Yes")*1+COUNTIF(E143:S143,"Partial")*0.5</f>
      </c>
      <c r="V143" s="41">
        <f>1.5*(1-EXP(-1.2*(IF(E143="Yes",E$80,IF(E143="Partial",E$80*0.5,0)) + IF(F143="Yes",F$80,IF(F143="Partial",F$80*0.5,0)) + IF(G143="Yes",G$80,IF(G143="Partial",G$80*0.5,0))))) +
1.5*(1-EXP(-1.2*(IF(N143="Yes",N$80,IF(N143="Partial",N$80*0.5,0)) + IF(O143="Yes",O$80,IF(O143="Partial",O$80*0.5,0)) + IF(P143="Yes",P$80,IF(P143="Partial",P$80*0.5,0))))) +
1.5*(1-EXP(-1.2*(IF(K143="Yes",K$80,IF(K143="Partial",K$80*0.5,0)) + IF(L143="Yes",L$80,IF(L143="Partial",L$80*0.5,0)) + IF(M143="Yes",M$80,IF(M143="Partial",M$80*0.5,0))))) +
1.5*(1-EXP(-1.2*(IF(Q143="Yes",Q$80,IF(Q143="Partial",Q$80*0.5,0)) + IF(R143="Yes",R$80,IF(R143="Partial",R$80*0.5,0)) + IF(S143="Yes",S$80,IF(S143="Partial",S$80*0.5,0))))) +
IF(H143="Yes",H$80,IF(H143="Partial",H$80*0.5,0)) +
IF(I143="Yes",I$80,IF(I143="Partial",I$80*0.5,0)) +
IF(J143="Yes",J$80,IF(J143="Partial",J$80*0.5,0))</f>
      </c>
      <c r="W143" s="8"/>
      <c r="X143" s="25">
        <f>IF(COUNTIF(E143:S143,"Yes")&gt;0,"Yes",IF(COUNTIF(E143:S143,"Partial")&gt;0,"Partial","No"))</f>
      </c>
      <c r="Y143" s="25">
        <f>IF($U143&gt;=2,"Yes","No")</f>
      </c>
      <c r="Z143" s="25">
        <f>IF($U143&gt;=3,"Yes","No")</f>
      </c>
      <c r="AA143" s="25">
        <f>IF($U143&gt;=4,"Yes","No")</f>
      </c>
      <c r="AB143" s="25">
        <f>IF($V143&gt;=0.6,"Yes","No")</f>
      </c>
      <c r="AC143" s="8"/>
    </row>
    <row x14ac:dyDescent="0.25" r="144" customHeight="1" ht="18">
      <c r="A144" s="9" t="s">
        <v>80</v>
      </c>
      <c r="B144" s="25" t="s">
        <v>1529</v>
      </c>
      <c r="C144" s="13" t="s">
        <v>1175</v>
      </c>
      <c r="D144" s="47" t="s">
        <v>28</v>
      </c>
      <c r="E144" s="47" t="s">
        <v>28</v>
      </c>
      <c r="F144" s="47" t="s">
        <v>10</v>
      </c>
      <c r="G144" s="47" t="s">
        <v>28</v>
      </c>
      <c r="H144" s="47" t="s">
        <v>10</v>
      </c>
      <c r="I144" s="47" t="s">
        <v>28</v>
      </c>
      <c r="J144" s="47" t="s">
        <v>28</v>
      </c>
      <c r="K144" s="47" t="s">
        <v>28</v>
      </c>
      <c r="L144" s="47" t="s">
        <v>28</v>
      </c>
      <c r="M144" s="47" t="s">
        <v>28</v>
      </c>
      <c r="N144" s="47" t="s">
        <v>28</v>
      </c>
      <c r="O144" s="47" t="s">
        <v>28</v>
      </c>
      <c r="P144" s="47" t="s">
        <v>28</v>
      </c>
      <c r="Q144" s="47" t="s">
        <v>28</v>
      </c>
      <c r="R144" s="47" t="s">
        <v>28</v>
      </c>
      <c r="S144" s="47" t="s">
        <v>28</v>
      </c>
      <c r="T144" s="8"/>
      <c r="U144" s="12">
        <f>COUNTIF(E144:S144,"Yes")*1+COUNTIF(E144:S144,"Partial")*0.5</f>
      </c>
      <c r="V144" s="41">
        <f>1.5*(1-EXP(-1.2*(IF(E144="Yes",E$80,IF(E144="Partial",E$80*0.5,0)) + IF(F144="Yes",F$80,IF(F144="Partial",F$80*0.5,0)) + IF(G144="Yes",G$80,IF(G144="Partial",G$80*0.5,0))))) +
1.5*(1-EXP(-1.2*(IF(N144="Yes",N$80,IF(N144="Partial",N$80*0.5,0)) + IF(O144="Yes",O$80,IF(O144="Partial",O$80*0.5,0)) + IF(P144="Yes",P$80,IF(P144="Partial",P$80*0.5,0))))) +
1.5*(1-EXP(-1.2*(IF(K144="Yes",K$80,IF(K144="Partial",K$80*0.5,0)) + IF(L144="Yes",L$80,IF(L144="Partial",L$80*0.5,0)) + IF(M144="Yes",M$80,IF(M144="Partial",M$80*0.5,0))))) +
1.5*(1-EXP(-1.2*(IF(Q144="Yes",Q$80,IF(Q144="Partial",Q$80*0.5,0)) + IF(R144="Yes",R$80,IF(R144="Partial",R$80*0.5,0)) + IF(S144="Yes",S$80,IF(S144="Partial",S$80*0.5,0))))) +
IF(H144="Yes",H$80,IF(H144="Partial",H$80*0.5,0)) +
IF(I144="Yes",I$80,IF(I144="Partial",I$80*0.5,0)) +
IF(J144="Yes",J$80,IF(J144="Partial",J$80*0.5,0))</f>
      </c>
      <c r="W144" s="8"/>
      <c r="X144" s="25">
        <f>IF(COUNTIF(E144:S144,"Yes")&gt;0,"Yes",IF(COUNTIF(E144:S144,"Partial")&gt;0,"Partial","No"))</f>
      </c>
      <c r="Y144" s="25">
        <f>IF($U144&gt;=2,"Yes","No")</f>
      </c>
      <c r="Z144" s="25">
        <f>IF($U144&gt;=3,"Yes","No")</f>
      </c>
      <c r="AA144" s="25">
        <f>IF($U144&gt;=4,"Yes","No")</f>
      </c>
      <c r="AB144" s="25">
        <f>IF($V144&gt;=0.6,"Yes","No")</f>
      </c>
      <c r="AC144" s="8"/>
    </row>
    <row x14ac:dyDescent="0.25" r="145" customHeight="1" ht="18">
      <c r="A145" s="5"/>
      <c r="B145" s="25" t="s">
        <v>1530</v>
      </c>
      <c r="C145" s="13" t="s">
        <v>1093</v>
      </c>
      <c r="D145" s="47" t="s">
        <v>28</v>
      </c>
      <c r="E145" s="47" t="s">
        <v>28</v>
      </c>
      <c r="F145" s="47" t="s">
        <v>28</v>
      </c>
      <c r="G145" s="47" t="s">
        <v>10</v>
      </c>
      <c r="H145" s="47" t="s">
        <v>28</v>
      </c>
      <c r="I145" s="47" t="s">
        <v>28</v>
      </c>
      <c r="J145" s="47" t="s">
        <v>28</v>
      </c>
      <c r="K145" s="47" t="s">
        <v>28</v>
      </c>
      <c r="L145" s="47" t="s">
        <v>28</v>
      </c>
      <c r="M145" s="47" t="s">
        <v>28</v>
      </c>
      <c r="N145" s="47" t="s">
        <v>28</v>
      </c>
      <c r="O145" s="47" t="s">
        <v>28</v>
      </c>
      <c r="P145" s="47" t="s">
        <v>28</v>
      </c>
      <c r="Q145" s="47" t="s">
        <v>28</v>
      </c>
      <c r="R145" s="47" t="s">
        <v>28</v>
      </c>
      <c r="S145" s="47" t="s">
        <v>28</v>
      </c>
      <c r="T145" s="8"/>
      <c r="U145" s="12">
        <f>COUNTIF(E145:S145,"Yes")*1+COUNTIF(E145:S145,"Partial")*0.5</f>
      </c>
      <c r="V145" s="41">
        <f>1.5*(1-EXP(-1.2*(IF(E145="Yes",E$80,IF(E145="Partial",E$80*0.5,0)) + IF(F145="Yes",F$80,IF(F145="Partial",F$80*0.5,0)) + IF(G145="Yes",G$80,IF(G145="Partial",G$80*0.5,0))))) +
1.5*(1-EXP(-1.2*(IF(N145="Yes",N$80,IF(N145="Partial",N$80*0.5,0)) + IF(O145="Yes",O$80,IF(O145="Partial",O$80*0.5,0)) + IF(P145="Yes",P$80,IF(P145="Partial",P$80*0.5,0))))) +
1.5*(1-EXP(-1.2*(IF(K145="Yes",K$80,IF(K145="Partial",K$80*0.5,0)) + IF(L145="Yes",L$80,IF(L145="Partial",L$80*0.5,0)) + IF(M145="Yes",M$80,IF(M145="Partial",M$80*0.5,0))))) +
1.5*(1-EXP(-1.2*(IF(Q145="Yes",Q$80,IF(Q145="Partial",Q$80*0.5,0)) + IF(R145="Yes",R$80,IF(R145="Partial",R$80*0.5,0)) + IF(S145="Yes",S$80,IF(S145="Partial",S$80*0.5,0))))) +
IF(H145="Yes",H$80,IF(H145="Partial",H$80*0.5,0)) +
IF(I145="Yes",I$80,IF(I145="Partial",I$80*0.5,0)) +
IF(J145="Yes",J$80,IF(J145="Partial",J$80*0.5,0))</f>
      </c>
      <c r="W145" s="8"/>
      <c r="X145" s="25">
        <f>IF(COUNTIF(E145:S145,"Yes")&gt;0,"Yes",IF(COUNTIF(E145:S145,"Partial")&gt;0,"Partial","No"))</f>
      </c>
      <c r="Y145" s="25">
        <f>IF($U145&gt;=2,"Yes","No")</f>
      </c>
      <c r="Z145" s="25">
        <f>IF($U145&gt;=3,"Yes","No")</f>
      </c>
      <c r="AA145" s="25">
        <f>IF($U145&gt;=4,"Yes","No")</f>
      </c>
      <c r="AB145" s="25">
        <f>IF($V145&gt;=0.6,"Yes","No")</f>
      </c>
      <c r="AC145" s="8"/>
    </row>
    <row x14ac:dyDescent="0.25" r="146" customHeight="1" ht="18">
      <c r="A146" s="5"/>
      <c r="B146" s="25" t="s">
        <v>1531</v>
      </c>
      <c r="C146" s="13" t="s">
        <v>1021</v>
      </c>
      <c r="D146" s="47" t="s">
        <v>28</v>
      </c>
      <c r="E146" s="47" t="s">
        <v>28</v>
      </c>
      <c r="F146" s="47" t="s">
        <v>28</v>
      </c>
      <c r="G146" s="47" t="s">
        <v>28</v>
      </c>
      <c r="H146" s="47" t="s">
        <v>10</v>
      </c>
      <c r="I146" s="47" t="s">
        <v>28</v>
      </c>
      <c r="J146" s="47" t="s">
        <v>28</v>
      </c>
      <c r="K146" s="47" t="s">
        <v>28</v>
      </c>
      <c r="L146" s="47" t="s">
        <v>28</v>
      </c>
      <c r="M146" s="47" t="s">
        <v>28</v>
      </c>
      <c r="N146" s="47" t="s">
        <v>28</v>
      </c>
      <c r="O146" s="47" t="s">
        <v>28</v>
      </c>
      <c r="P146" s="47" t="s">
        <v>28</v>
      </c>
      <c r="Q146" s="47" t="s">
        <v>28</v>
      </c>
      <c r="R146" s="47" t="s">
        <v>28</v>
      </c>
      <c r="S146" s="47" t="s">
        <v>28</v>
      </c>
      <c r="T146" s="8"/>
      <c r="U146" s="12">
        <f>COUNTIF(E146:S146,"Yes")*1+COUNTIF(E146:S146,"Partial")*0.5</f>
      </c>
      <c r="V146" s="41">
        <f>1.5*(1-EXP(-1.2*(IF(E146="Yes",E$80,IF(E146="Partial",E$80*0.5,0)) + IF(F146="Yes",F$80,IF(F146="Partial",F$80*0.5,0)) + IF(G146="Yes",G$80,IF(G146="Partial",G$80*0.5,0))))) +
1.5*(1-EXP(-1.2*(IF(N146="Yes",N$80,IF(N146="Partial",N$80*0.5,0)) + IF(O146="Yes",O$80,IF(O146="Partial",O$80*0.5,0)) + IF(P146="Yes",P$80,IF(P146="Partial",P$80*0.5,0))))) +
1.5*(1-EXP(-1.2*(IF(K146="Yes",K$80,IF(K146="Partial",K$80*0.5,0)) + IF(L146="Yes",L$80,IF(L146="Partial",L$80*0.5,0)) + IF(M146="Yes",M$80,IF(M146="Partial",M$80*0.5,0))))) +
1.5*(1-EXP(-1.2*(IF(Q146="Yes",Q$80,IF(Q146="Partial",Q$80*0.5,0)) + IF(R146="Yes",R$80,IF(R146="Partial",R$80*0.5,0)) + IF(S146="Yes",S$80,IF(S146="Partial",S$80*0.5,0))))) +
IF(H146="Yes",H$80,IF(H146="Partial",H$80*0.5,0)) +
IF(I146="Yes",I$80,IF(I146="Partial",I$80*0.5,0)) +
IF(J146="Yes",J$80,IF(J146="Partial",J$80*0.5,0))</f>
      </c>
      <c r="W146" s="8"/>
      <c r="X146" s="25">
        <f>IF(COUNTIF(E146:S146,"Yes")&gt;0,"Yes",IF(COUNTIF(E146:S146,"Partial")&gt;0,"Partial","No"))</f>
      </c>
      <c r="Y146" s="25">
        <f>IF($U146&gt;=2,"Yes","No")</f>
      </c>
      <c r="Z146" s="25">
        <f>IF($U146&gt;=3,"Yes","No")</f>
      </c>
      <c r="AA146" s="25">
        <f>IF($U146&gt;=4,"Yes","No")</f>
      </c>
      <c r="AB146" s="25">
        <f>IF($V146&gt;=0.6,"Yes","No")</f>
      </c>
      <c r="AC146" s="8"/>
    </row>
    <row x14ac:dyDescent="0.25" r="147" customHeight="1" ht="15">
      <c r="A147" s="5"/>
      <c r="B147" s="25" t="s">
        <v>1532</v>
      </c>
      <c r="C147" s="13" t="s">
        <v>1024</v>
      </c>
      <c r="D147" s="47" t="s">
        <v>28</v>
      </c>
      <c r="E147" s="47" t="s">
        <v>28</v>
      </c>
      <c r="F147" s="47" t="s">
        <v>28</v>
      </c>
      <c r="G147" s="47" t="s">
        <v>28</v>
      </c>
      <c r="H147" s="47" t="s">
        <v>10</v>
      </c>
      <c r="I147" s="47" t="s">
        <v>28</v>
      </c>
      <c r="J147" s="47" t="s">
        <v>28</v>
      </c>
      <c r="K147" s="47" t="s">
        <v>28</v>
      </c>
      <c r="L147" s="47" t="s">
        <v>28</v>
      </c>
      <c r="M147" s="47" t="s">
        <v>28</v>
      </c>
      <c r="N147" s="47" t="s">
        <v>28</v>
      </c>
      <c r="O147" s="47" t="s">
        <v>28</v>
      </c>
      <c r="P147" s="47" t="s">
        <v>28</v>
      </c>
      <c r="Q147" s="47" t="s">
        <v>28</v>
      </c>
      <c r="R147" s="47" t="s">
        <v>28</v>
      </c>
      <c r="S147" s="47" t="s">
        <v>28</v>
      </c>
      <c r="T147" s="8"/>
      <c r="U147" s="12">
        <f>COUNTIF(E147:S147,"Yes")*1+COUNTIF(E147:S147,"Partial")*0.5</f>
      </c>
      <c r="V147" s="41">
        <f>1.5*(1-EXP(-1.2*(IF(E147="Yes",E$80,IF(E147="Partial",E$80*0.5,0)) + IF(F147="Yes",F$80,IF(F147="Partial",F$80*0.5,0)) + IF(G147="Yes",G$80,IF(G147="Partial",G$80*0.5,0))))) +
1.5*(1-EXP(-1.2*(IF(N147="Yes",N$80,IF(N147="Partial",N$80*0.5,0)) + IF(O147="Yes",O$80,IF(O147="Partial",O$80*0.5,0)) + IF(P147="Yes",P$80,IF(P147="Partial",P$80*0.5,0))))) +
1.5*(1-EXP(-1.2*(IF(K147="Yes",K$80,IF(K147="Partial",K$80*0.5,0)) + IF(L147="Yes",L$80,IF(L147="Partial",L$80*0.5,0)) + IF(M147="Yes",M$80,IF(M147="Partial",M$80*0.5,0))))) +
1.5*(1-EXP(-1.2*(IF(Q147="Yes",Q$80,IF(Q147="Partial",Q$80*0.5,0)) + IF(R147="Yes",R$80,IF(R147="Partial",R$80*0.5,0)) + IF(S147="Yes",S$80,IF(S147="Partial",S$80*0.5,0))))) +
IF(H147="Yes",H$80,IF(H147="Partial",H$80*0.5,0)) +
IF(I147="Yes",I$80,IF(I147="Partial",I$80*0.5,0)) +
IF(J147="Yes",J$80,IF(J147="Partial",J$80*0.5,0))</f>
      </c>
      <c r="W147" s="8"/>
      <c r="X147" s="25">
        <f>IF(COUNTIF(E147:S147,"Yes")&gt;0,"Yes",IF(COUNTIF(E147:S147,"Partial")&gt;0,"Partial","No"))</f>
      </c>
      <c r="Y147" s="25">
        <f>IF($U147&gt;=2,"Yes","No")</f>
      </c>
      <c r="Z147" s="25">
        <f>IF($U147&gt;=3,"Yes","No")</f>
      </c>
      <c r="AA147" s="25">
        <f>IF($U147&gt;=4,"Yes","No")</f>
      </c>
      <c r="AB147" s="25">
        <f>IF($V147&gt;=0.6,"Yes","No")</f>
      </c>
      <c r="AC147" s="8"/>
    </row>
    <row x14ac:dyDescent="0.25" r="148" customHeight="1" ht="18">
      <c r="A148" s="5"/>
      <c r="B148" s="25" t="s">
        <v>1533</v>
      </c>
      <c r="C148" s="13" t="s">
        <v>1026</v>
      </c>
      <c r="D148" s="47" t="s">
        <v>28</v>
      </c>
      <c r="E148" s="47" t="s">
        <v>28</v>
      </c>
      <c r="F148" s="47" t="s">
        <v>28</v>
      </c>
      <c r="G148" s="47" t="s">
        <v>28</v>
      </c>
      <c r="H148" s="47" t="s">
        <v>10</v>
      </c>
      <c r="I148" s="47" t="s">
        <v>28</v>
      </c>
      <c r="J148" s="47" t="s">
        <v>28</v>
      </c>
      <c r="K148" s="47" t="s">
        <v>28</v>
      </c>
      <c r="L148" s="47" t="s">
        <v>28</v>
      </c>
      <c r="M148" s="47" t="s">
        <v>28</v>
      </c>
      <c r="N148" s="47" t="s">
        <v>28</v>
      </c>
      <c r="O148" s="47" t="s">
        <v>28</v>
      </c>
      <c r="P148" s="47" t="s">
        <v>28</v>
      </c>
      <c r="Q148" s="47" t="s">
        <v>28</v>
      </c>
      <c r="R148" s="47" t="s">
        <v>28</v>
      </c>
      <c r="S148" s="47" t="s">
        <v>28</v>
      </c>
      <c r="T148" s="8"/>
      <c r="U148" s="12">
        <f>COUNTIF(E148:S148,"Yes")*1+COUNTIF(E148:S148,"Partial")*0.5</f>
      </c>
      <c r="V148" s="41">
        <f>1.5*(1-EXP(-1.2*(IF(E148="Yes",E$80,IF(E148="Partial",E$80*0.5,0)) + IF(F148="Yes",F$80,IF(F148="Partial",F$80*0.5,0)) + IF(G148="Yes",G$80,IF(G148="Partial",G$80*0.5,0))))) +
1.5*(1-EXP(-1.2*(IF(N148="Yes",N$80,IF(N148="Partial",N$80*0.5,0)) + IF(O148="Yes",O$80,IF(O148="Partial",O$80*0.5,0)) + IF(P148="Yes",P$80,IF(P148="Partial",P$80*0.5,0))))) +
1.5*(1-EXP(-1.2*(IF(K148="Yes",K$80,IF(K148="Partial",K$80*0.5,0)) + IF(L148="Yes",L$80,IF(L148="Partial",L$80*0.5,0)) + IF(M148="Yes",M$80,IF(M148="Partial",M$80*0.5,0))))) +
1.5*(1-EXP(-1.2*(IF(Q148="Yes",Q$80,IF(Q148="Partial",Q$80*0.5,0)) + IF(R148="Yes",R$80,IF(R148="Partial",R$80*0.5,0)) + IF(S148="Yes",S$80,IF(S148="Partial",S$80*0.5,0))))) +
IF(H148="Yes",H$80,IF(H148="Partial",H$80*0.5,0)) +
IF(I148="Yes",I$80,IF(I148="Partial",I$80*0.5,0)) +
IF(J148="Yes",J$80,IF(J148="Partial",J$80*0.5,0))</f>
      </c>
      <c r="W148" s="8"/>
      <c r="X148" s="25">
        <f>IF(COUNTIF(E148:S148,"Yes")&gt;0,"Yes",IF(COUNTIF(E148:S148,"Partial")&gt;0,"Partial","No"))</f>
      </c>
      <c r="Y148" s="25">
        <f>IF($U148&gt;=2,"Yes","No")</f>
      </c>
      <c r="Z148" s="25">
        <f>IF($U148&gt;=3,"Yes","No")</f>
      </c>
      <c r="AA148" s="25">
        <f>IF($U148&gt;=4,"Yes","No")</f>
      </c>
      <c r="AB148" s="25">
        <f>IF($V148&gt;=0.6,"Yes","No")</f>
      </c>
      <c r="AC148" s="8"/>
    </row>
    <row x14ac:dyDescent="0.25" r="149" customHeight="1" ht="18">
      <c r="A149" s="5"/>
      <c r="B149" s="25" t="s">
        <v>1534</v>
      </c>
      <c r="C149" s="13" t="s">
        <v>1034</v>
      </c>
      <c r="D149" s="47" t="s">
        <v>28</v>
      </c>
      <c r="E149" s="47" t="s">
        <v>28</v>
      </c>
      <c r="F149" s="47" t="s">
        <v>28</v>
      </c>
      <c r="G149" s="47" t="s">
        <v>28</v>
      </c>
      <c r="H149" s="47" t="s">
        <v>10</v>
      </c>
      <c r="I149" s="47" t="s">
        <v>28</v>
      </c>
      <c r="J149" s="47" t="s">
        <v>28</v>
      </c>
      <c r="K149" s="47" t="s">
        <v>28</v>
      </c>
      <c r="L149" s="47" t="s">
        <v>28</v>
      </c>
      <c r="M149" s="47" t="s">
        <v>28</v>
      </c>
      <c r="N149" s="47" t="s">
        <v>28</v>
      </c>
      <c r="O149" s="47" t="s">
        <v>28</v>
      </c>
      <c r="P149" s="47" t="s">
        <v>28</v>
      </c>
      <c r="Q149" s="47" t="s">
        <v>28</v>
      </c>
      <c r="R149" s="47" t="s">
        <v>28</v>
      </c>
      <c r="S149" s="47" t="s">
        <v>28</v>
      </c>
      <c r="T149" s="8"/>
      <c r="U149" s="12">
        <f>COUNTIF(E149:S149,"Yes")*1+COUNTIF(E149:S149,"Partial")*0.5</f>
      </c>
      <c r="V149" s="41">
        <f>1.5*(1-EXP(-1.2*(IF(E149="Yes",E$80,IF(E149="Partial",E$80*0.5,0)) + IF(F149="Yes",F$80,IF(F149="Partial",F$80*0.5,0)) + IF(G149="Yes",G$80,IF(G149="Partial",G$80*0.5,0))))) +
1.5*(1-EXP(-1.2*(IF(N149="Yes",N$80,IF(N149="Partial",N$80*0.5,0)) + IF(O149="Yes",O$80,IF(O149="Partial",O$80*0.5,0)) + IF(P149="Yes",P$80,IF(P149="Partial",P$80*0.5,0))))) +
1.5*(1-EXP(-1.2*(IF(K149="Yes",K$80,IF(K149="Partial",K$80*0.5,0)) + IF(L149="Yes",L$80,IF(L149="Partial",L$80*0.5,0)) + IF(M149="Yes",M$80,IF(M149="Partial",M$80*0.5,0))))) +
1.5*(1-EXP(-1.2*(IF(Q149="Yes",Q$80,IF(Q149="Partial",Q$80*0.5,0)) + IF(R149="Yes",R$80,IF(R149="Partial",R$80*0.5,0)) + IF(S149="Yes",S$80,IF(S149="Partial",S$80*0.5,0))))) +
IF(H149="Yes",H$80,IF(H149="Partial",H$80*0.5,0)) +
IF(I149="Yes",I$80,IF(I149="Partial",I$80*0.5,0)) +
IF(J149="Yes",J$80,IF(J149="Partial",J$80*0.5,0))</f>
      </c>
      <c r="W149" s="8"/>
      <c r="X149" s="25">
        <f>IF(COUNTIF(E149:S149,"Yes")&gt;0,"Yes",IF(COUNTIF(E149:S149,"Partial")&gt;0,"Partial","No"))</f>
      </c>
      <c r="Y149" s="25">
        <f>IF($U149&gt;=2,"Yes","No")</f>
      </c>
      <c r="Z149" s="25">
        <f>IF($U149&gt;=3,"Yes","No")</f>
      </c>
      <c r="AA149" s="25">
        <f>IF($U149&gt;=4,"Yes","No")</f>
      </c>
      <c r="AB149" s="25">
        <f>IF($V149&gt;=0.6,"Yes","No")</f>
      </c>
      <c r="AC149" s="8"/>
    </row>
    <row x14ac:dyDescent="0.25" r="150" customHeight="1" ht="18">
      <c r="A150" s="5"/>
      <c r="B150" s="25" t="s">
        <v>1535</v>
      </c>
      <c r="C150" s="13" t="s">
        <v>788</v>
      </c>
      <c r="D150" s="47" t="s">
        <v>28</v>
      </c>
      <c r="E150" s="47" t="s">
        <v>28</v>
      </c>
      <c r="F150" s="47" t="s">
        <v>28</v>
      </c>
      <c r="G150" s="47" t="s">
        <v>28</v>
      </c>
      <c r="H150" s="47" t="s">
        <v>28</v>
      </c>
      <c r="I150" s="47" t="s">
        <v>10</v>
      </c>
      <c r="J150" s="47" t="s">
        <v>28</v>
      </c>
      <c r="K150" s="47" t="s">
        <v>28</v>
      </c>
      <c r="L150" s="47" t="s">
        <v>28</v>
      </c>
      <c r="M150" s="47" t="s">
        <v>28</v>
      </c>
      <c r="N150" s="47" t="s">
        <v>28</v>
      </c>
      <c r="O150" s="47" t="s">
        <v>28</v>
      </c>
      <c r="P150" s="47" t="s">
        <v>28</v>
      </c>
      <c r="Q150" s="47" t="s">
        <v>28</v>
      </c>
      <c r="R150" s="47" t="s">
        <v>28</v>
      </c>
      <c r="S150" s="47" t="s">
        <v>28</v>
      </c>
      <c r="T150" s="8"/>
      <c r="U150" s="12">
        <f>COUNTIF(E150:S150,"Yes")*1+COUNTIF(E150:S150,"Partial")*0.5</f>
      </c>
      <c r="V150" s="41">
        <f>1.5*(1-EXP(-1.2*(IF(E150="Yes",E$80,IF(E150="Partial",E$80*0.5,0)) + IF(F150="Yes",F$80,IF(F150="Partial",F$80*0.5,0)) + IF(G150="Yes",G$80,IF(G150="Partial",G$80*0.5,0))))) +
1.5*(1-EXP(-1.2*(IF(N150="Yes",N$80,IF(N150="Partial",N$80*0.5,0)) + IF(O150="Yes",O$80,IF(O150="Partial",O$80*0.5,0)) + IF(P150="Yes",P$80,IF(P150="Partial",P$80*0.5,0))))) +
1.5*(1-EXP(-1.2*(IF(K150="Yes",K$80,IF(K150="Partial",K$80*0.5,0)) + IF(L150="Yes",L$80,IF(L150="Partial",L$80*0.5,0)) + IF(M150="Yes",M$80,IF(M150="Partial",M$80*0.5,0))))) +
1.5*(1-EXP(-1.2*(IF(Q150="Yes",Q$80,IF(Q150="Partial",Q$80*0.5,0)) + IF(R150="Yes",R$80,IF(R150="Partial",R$80*0.5,0)) + IF(S150="Yes",S$80,IF(S150="Partial",S$80*0.5,0))))) +
IF(H150="Yes",H$80,IF(H150="Partial",H$80*0.5,0)) +
IF(I150="Yes",I$80,IF(I150="Partial",I$80*0.5,0)) +
IF(J150="Yes",J$80,IF(J150="Partial",J$80*0.5,0))</f>
      </c>
      <c r="W150" s="8"/>
      <c r="X150" s="25">
        <f>IF(COUNTIF(E150:S150,"Yes")&gt;0,"Yes",IF(COUNTIF(E150:S150,"Partial")&gt;0,"Partial","No"))</f>
      </c>
      <c r="Y150" s="25">
        <f>IF($U150&gt;=2,"Yes","No")</f>
      </c>
      <c r="Z150" s="25">
        <f>IF($U150&gt;=3,"Yes","No")</f>
      </c>
      <c r="AA150" s="25">
        <f>IF($U150&gt;=4,"Yes","No")</f>
      </c>
      <c r="AB150" s="25">
        <f>IF($V150&gt;=0.6,"Yes","No")</f>
      </c>
      <c r="AC150" s="8"/>
    </row>
    <row x14ac:dyDescent="0.25" r="151" customHeight="1" ht="18">
      <c r="A151" s="5"/>
      <c r="B151" s="25" t="s">
        <v>1536</v>
      </c>
      <c r="C151" s="13" t="s">
        <v>790</v>
      </c>
      <c r="D151" s="47" t="s">
        <v>28</v>
      </c>
      <c r="E151" s="47" t="s">
        <v>28</v>
      </c>
      <c r="F151" s="47" t="s">
        <v>28</v>
      </c>
      <c r="G151" s="47" t="s">
        <v>28</v>
      </c>
      <c r="H151" s="47" t="s">
        <v>28</v>
      </c>
      <c r="I151" s="47" t="s">
        <v>10</v>
      </c>
      <c r="J151" s="47" t="s">
        <v>28</v>
      </c>
      <c r="K151" s="47" t="s">
        <v>28</v>
      </c>
      <c r="L151" s="47" t="s">
        <v>28</v>
      </c>
      <c r="M151" s="47" t="s">
        <v>28</v>
      </c>
      <c r="N151" s="47" t="s">
        <v>28</v>
      </c>
      <c r="O151" s="47" t="s">
        <v>28</v>
      </c>
      <c r="P151" s="47" t="s">
        <v>28</v>
      </c>
      <c r="Q151" s="47" t="s">
        <v>28</v>
      </c>
      <c r="R151" s="47" t="s">
        <v>28</v>
      </c>
      <c r="S151" s="47" t="s">
        <v>28</v>
      </c>
      <c r="T151" s="8"/>
      <c r="U151" s="12">
        <f>COUNTIF(E151:S151,"Yes")*1+COUNTIF(E151:S151,"Partial")*0.5</f>
      </c>
      <c r="V151" s="41">
        <f>1.5*(1-EXP(-1.2*(IF(E151="Yes",E$80,IF(E151="Partial",E$80*0.5,0)) + IF(F151="Yes",F$80,IF(F151="Partial",F$80*0.5,0)) + IF(G151="Yes",G$80,IF(G151="Partial",G$80*0.5,0))))) +
1.5*(1-EXP(-1.2*(IF(N151="Yes",N$80,IF(N151="Partial",N$80*0.5,0)) + IF(O151="Yes",O$80,IF(O151="Partial",O$80*0.5,0)) + IF(P151="Yes",P$80,IF(P151="Partial",P$80*0.5,0))))) +
1.5*(1-EXP(-1.2*(IF(K151="Yes",K$80,IF(K151="Partial",K$80*0.5,0)) + IF(L151="Yes",L$80,IF(L151="Partial",L$80*0.5,0)) + IF(M151="Yes",M$80,IF(M151="Partial",M$80*0.5,0))))) +
1.5*(1-EXP(-1.2*(IF(Q151="Yes",Q$80,IF(Q151="Partial",Q$80*0.5,0)) + IF(R151="Yes",R$80,IF(R151="Partial",R$80*0.5,0)) + IF(S151="Yes",S$80,IF(S151="Partial",S$80*0.5,0))))) +
IF(H151="Yes",H$80,IF(H151="Partial",H$80*0.5,0)) +
IF(I151="Yes",I$80,IF(I151="Partial",I$80*0.5,0)) +
IF(J151="Yes",J$80,IF(J151="Partial",J$80*0.5,0))</f>
      </c>
      <c r="W151" s="8"/>
      <c r="X151" s="25">
        <f>IF(COUNTIF(E151:S151,"Yes")&gt;0,"Yes",IF(COUNTIF(E151:S151,"Partial")&gt;0,"Partial","No"))</f>
      </c>
      <c r="Y151" s="25">
        <f>IF($U151&gt;=2,"Yes","No")</f>
      </c>
      <c r="Z151" s="25">
        <f>IF($U151&gt;=3,"Yes","No")</f>
      </c>
      <c r="AA151" s="25">
        <f>IF($U151&gt;=4,"Yes","No")</f>
      </c>
      <c r="AB151" s="25">
        <f>IF($V151&gt;=0.6,"Yes","No")</f>
      </c>
      <c r="AC151" s="8"/>
    </row>
    <row x14ac:dyDescent="0.25" r="152" customHeight="1" ht="18">
      <c r="A152" s="5"/>
      <c r="B152" s="25" t="s">
        <v>1537</v>
      </c>
      <c r="C152" s="13" t="s">
        <v>625</v>
      </c>
      <c r="D152" s="47" t="s">
        <v>28</v>
      </c>
      <c r="E152" s="47" t="s">
        <v>28</v>
      </c>
      <c r="F152" s="47" t="s">
        <v>28</v>
      </c>
      <c r="G152" s="47" t="s">
        <v>28</v>
      </c>
      <c r="H152" s="47" t="s">
        <v>28</v>
      </c>
      <c r="I152" s="47" t="s">
        <v>28</v>
      </c>
      <c r="J152" s="47" t="s">
        <v>28</v>
      </c>
      <c r="K152" s="47" t="s">
        <v>10</v>
      </c>
      <c r="L152" s="47" t="s">
        <v>28</v>
      </c>
      <c r="M152" s="47" t="s">
        <v>28</v>
      </c>
      <c r="N152" s="47" t="s">
        <v>28</v>
      </c>
      <c r="O152" s="47" t="s">
        <v>28</v>
      </c>
      <c r="P152" s="47" t="s">
        <v>28</v>
      </c>
      <c r="Q152" s="47" t="s">
        <v>28</v>
      </c>
      <c r="R152" s="47" t="s">
        <v>28</v>
      </c>
      <c r="S152" s="47" t="s">
        <v>28</v>
      </c>
      <c r="T152" s="8"/>
      <c r="U152" s="12">
        <f>COUNTIF(E152:S152,"Yes")*1+COUNTIF(E152:S152,"Partial")*0.5</f>
      </c>
      <c r="V152" s="41">
        <f>1.5*(1-EXP(-1.2*(IF(E152="Yes",E$80,IF(E152="Partial",E$80*0.5,0)) + IF(F152="Yes",F$80,IF(F152="Partial",F$80*0.5,0)) + IF(G152="Yes",G$80,IF(G152="Partial",G$80*0.5,0))))) +
1.5*(1-EXP(-1.2*(IF(N152="Yes",N$80,IF(N152="Partial",N$80*0.5,0)) + IF(O152="Yes",O$80,IF(O152="Partial",O$80*0.5,0)) + IF(P152="Yes",P$80,IF(P152="Partial",P$80*0.5,0))))) +
1.5*(1-EXP(-1.2*(IF(K152="Yes",K$80,IF(K152="Partial",K$80*0.5,0)) + IF(L152="Yes",L$80,IF(L152="Partial",L$80*0.5,0)) + IF(M152="Yes",M$80,IF(M152="Partial",M$80*0.5,0))))) +
1.5*(1-EXP(-1.2*(IF(Q152="Yes",Q$80,IF(Q152="Partial",Q$80*0.5,0)) + IF(R152="Yes",R$80,IF(R152="Partial",R$80*0.5,0)) + IF(S152="Yes",S$80,IF(S152="Partial",S$80*0.5,0))))) +
IF(H152="Yes",H$80,IF(H152="Partial",H$80*0.5,0)) +
IF(I152="Yes",I$80,IF(I152="Partial",I$80*0.5,0)) +
IF(J152="Yes",J$80,IF(J152="Partial",J$80*0.5,0))</f>
      </c>
      <c r="W152" s="8"/>
      <c r="X152" s="25">
        <f>IF(COUNTIF(E152:S152,"Yes")&gt;0,"Yes",IF(COUNTIF(E152:S152,"Partial")&gt;0,"Partial","No"))</f>
      </c>
      <c r="Y152" s="25">
        <f>IF($U152&gt;=2,"Yes","No")</f>
      </c>
      <c r="Z152" s="25">
        <f>IF($U152&gt;=3,"Yes","No")</f>
      </c>
      <c r="AA152" s="25">
        <f>IF($U152&gt;=4,"Yes","No")</f>
      </c>
      <c r="AB152" s="25">
        <f>IF($V152&gt;=0.6,"Yes","No")</f>
      </c>
      <c r="AC152" s="8"/>
    </row>
    <row x14ac:dyDescent="0.25" r="153" customHeight="1" ht="18">
      <c r="A153" s="5"/>
      <c r="B153" s="25" t="s">
        <v>1538</v>
      </c>
      <c r="C153" s="13" t="s">
        <v>627</v>
      </c>
      <c r="D153" s="47" t="s">
        <v>28</v>
      </c>
      <c r="E153" s="47" t="s">
        <v>28</v>
      </c>
      <c r="F153" s="47" t="s">
        <v>28</v>
      </c>
      <c r="G153" s="47" t="s">
        <v>28</v>
      </c>
      <c r="H153" s="47" t="s">
        <v>28</v>
      </c>
      <c r="I153" s="47" t="s">
        <v>28</v>
      </c>
      <c r="J153" s="47" t="s">
        <v>28</v>
      </c>
      <c r="K153" s="47" t="s">
        <v>10</v>
      </c>
      <c r="L153" s="47" t="s">
        <v>28</v>
      </c>
      <c r="M153" s="47" t="s">
        <v>28</v>
      </c>
      <c r="N153" s="47" t="s">
        <v>28</v>
      </c>
      <c r="O153" s="47" t="s">
        <v>28</v>
      </c>
      <c r="P153" s="47" t="s">
        <v>28</v>
      </c>
      <c r="Q153" s="47" t="s">
        <v>28</v>
      </c>
      <c r="R153" s="47" t="s">
        <v>28</v>
      </c>
      <c r="S153" s="47" t="s">
        <v>28</v>
      </c>
      <c r="T153" s="8"/>
      <c r="U153" s="12">
        <f>COUNTIF(E153:S153,"Yes")*1+COUNTIF(E153:S153,"Partial")*0.5</f>
      </c>
      <c r="V153" s="41">
        <f>1.5*(1-EXP(-1.2*(IF(E153="Yes",E$80,IF(E153="Partial",E$80*0.5,0)) + IF(F153="Yes",F$80,IF(F153="Partial",F$80*0.5,0)) + IF(G153="Yes",G$80,IF(G153="Partial",G$80*0.5,0))))) +
1.5*(1-EXP(-1.2*(IF(N153="Yes",N$80,IF(N153="Partial",N$80*0.5,0)) + IF(O153="Yes",O$80,IF(O153="Partial",O$80*0.5,0)) + IF(P153="Yes",P$80,IF(P153="Partial",P$80*0.5,0))))) +
1.5*(1-EXP(-1.2*(IF(K153="Yes",K$80,IF(K153="Partial",K$80*0.5,0)) + IF(L153="Yes",L$80,IF(L153="Partial",L$80*0.5,0)) + IF(M153="Yes",M$80,IF(M153="Partial",M$80*0.5,0))))) +
1.5*(1-EXP(-1.2*(IF(Q153="Yes",Q$80,IF(Q153="Partial",Q$80*0.5,0)) + IF(R153="Yes",R$80,IF(R153="Partial",R$80*0.5,0)) + IF(S153="Yes",S$80,IF(S153="Partial",S$80*0.5,0))))) +
IF(H153="Yes",H$80,IF(H153="Partial",H$80*0.5,0)) +
IF(I153="Yes",I$80,IF(I153="Partial",I$80*0.5,0)) +
IF(J153="Yes",J$80,IF(J153="Partial",J$80*0.5,0))</f>
      </c>
      <c r="W153" s="8"/>
      <c r="X153" s="25">
        <f>IF(COUNTIF(E153:S153,"Yes")&gt;0,"Yes",IF(COUNTIF(E153:S153,"Partial")&gt;0,"Partial","No"))</f>
      </c>
      <c r="Y153" s="25">
        <f>IF($U153&gt;=2,"Yes","No")</f>
      </c>
      <c r="Z153" s="25">
        <f>IF($U153&gt;=3,"Yes","No")</f>
      </c>
      <c r="AA153" s="25">
        <f>IF($U153&gt;=4,"Yes","No")</f>
      </c>
      <c r="AB153" s="25">
        <f>IF($V153&gt;=0.6,"Yes","No")</f>
      </c>
      <c r="AC153" s="8"/>
    </row>
    <row x14ac:dyDescent="0.25" r="154" customHeight="1" ht="18">
      <c r="A154" s="5"/>
      <c r="B154" s="25" t="s">
        <v>1539</v>
      </c>
      <c r="C154" s="13" t="s">
        <v>629</v>
      </c>
      <c r="D154" s="47" t="s">
        <v>28</v>
      </c>
      <c r="E154" s="47" t="s">
        <v>28</v>
      </c>
      <c r="F154" s="47" t="s">
        <v>28</v>
      </c>
      <c r="G154" s="47" t="s">
        <v>28</v>
      </c>
      <c r="H154" s="47" t="s">
        <v>28</v>
      </c>
      <c r="I154" s="47" t="s">
        <v>28</v>
      </c>
      <c r="J154" s="47" t="s">
        <v>28</v>
      </c>
      <c r="K154" s="47" t="s">
        <v>10</v>
      </c>
      <c r="L154" s="47" t="s">
        <v>28</v>
      </c>
      <c r="M154" s="47" t="s">
        <v>28</v>
      </c>
      <c r="N154" s="47" t="s">
        <v>28</v>
      </c>
      <c r="O154" s="47" t="s">
        <v>28</v>
      </c>
      <c r="P154" s="47" t="s">
        <v>28</v>
      </c>
      <c r="Q154" s="47" t="s">
        <v>28</v>
      </c>
      <c r="R154" s="47" t="s">
        <v>28</v>
      </c>
      <c r="S154" s="47" t="s">
        <v>28</v>
      </c>
      <c r="T154" s="8"/>
      <c r="U154" s="12">
        <f>COUNTIF(E154:S154,"Yes")*1+COUNTIF(E154:S154,"Partial")*0.5</f>
      </c>
      <c r="V154" s="41">
        <f>1.5*(1-EXP(-1.2*(IF(E154="Yes",E$80,IF(E154="Partial",E$80*0.5,0)) + IF(F154="Yes",F$80,IF(F154="Partial",F$80*0.5,0)) + IF(G154="Yes",G$80,IF(G154="Partial",G$80*0.5,0))))) +
1.5*(1-EXP(-1.2*(IF(N154="Yes",N$80,IF(N154="Partial",N$80*0.5,0)) + IF(O154="Yes",O$80,IF(O154="Partial",O$80*0.5,0)) + IF(P154="Yes",P$80,IF(P154="Partial",P$80*0.5,0))))) +
1.5*(1-EXP(-1.2*(IF(K154="Yes",K$80,IF(K154="Partial",K$80*0.5,0)) + IF(L154="Yes",L$80,IF(L154="Partial",L$80*0.5,0)) + IF(M154="Yes",M$80,IF(M154="Partial",M$80*0.5,0))))) +
1.5*(1-EXP(-1.2*(IF(Q154="Yes",Q$80,IF(Q154="Partial",Q$80*0.5,0)) + IF(R154="Yes",R$80,IF(R154="Partial",R$80*0.5,0)) + IF(S154="Yes",S$80,IF(S154="Partial",S$80*0.5,0))))) +
IF(H154="Yes",H$80,IF(H154="Partial",H$80*0.5,0)) +
IF(I154="Yes",I$80,IF(I154="Partial",I$80*0.5,0)) +
IF(J154="Yes",J$80,IF(J154="Partial",J$80*0.5,0))</f>
      </c>
      <c r="W154" s="8"/>
      <c r="X154" s="25">
        <f>IF(COUNTIF(E154:S154,"Yes")&gt;0,"Yes",IF(COUNTIF(E154:S154,"Partial")&gt;0,"Partial","No"))</f>
      </c>
      <c r="Y154" s="25">
        <f>IF($U154&gt;=2,"Yes","No")</f>
      </c>
      <c r="Z154" s="25">
        <f>IF($U154&gt;=3,"Yes","No")</f>
      </c>
      <c r="AA154" s="25">
        <f>IF($U154&gt;=4,"Yes","No")</f>
      </c>
      <c r="AB154" s="25">
        <f>IF($V154&gt;=0.6,"Yes","No")</f>
      </c>
      <c r="AC154" s="8"/>
    </row>
    <row x14ac:dyDescent="0.25" r="155" customHeight="1" ht="18">
      <c r="A155" s="5"/>
      <c r="B155" s="25" t="s">
        <v>1540</v>
      </c>
      <c r="C155" s="13" t="s">
        <v>631</v>
      </c>
      <c r="D155" s="47" t="s">
        <v>28</v>
      </c>
      <c r="E155" s="47" t="s">
        <v>28</v>
      </c>
      <c r="F155" s="47" t="s">
        <v>28</v>
      </c>
      <c r="G155" s="47" t="s">
        <v>28</v>
      </c>
      <c r="H155" s="47" t="s">
        <v>28</v>
      </c>
      <c r="I155" s="47" t="s">
        <v>28</v>
      </c>
      <c r="J155" s="47" t="s">
        <v>28</v>
      </c>
      <c r="K155" s="47" t="s">
        <v>10</v>
      </c>
      <c r="L155" s="47" t="s">
        <v>28</v>
      </c>
      <c r="M155" s="47" t="s">
        <v>28</v>
      </c>
      <c r="N155" s="47" t="s">
        <v>28</v>
      </c>
      <c r="O155" s="47" t="s">
        <v>28</v>
      </c>
      <c r="P155" s="47" t="s">
        <v>28</v>
      </c>
      <c r="Q155" s="47" t="s">
        <v>28</v>
      </c>
      <c r="R155" s="47" t="s">
        <v>28</v>
      </c>
      <c r="S155" s="47" t="s">
        <v>28</v>
      </c>
      <c r="T155" s="8"/>
      <c r="U155" s="12">
        <f>COUNTIF(E155:S155,"Yes")*1+COUNTIF(E155:S155,"Partial")*0.5</f>
      </c>
      <c r="V155" s="41">
        <f>1.5*(1-EXP(-1.2*(IF(E155="Yes",E$80,IF(E155="Partial",E$80*0.5,0)) + IF(F155="Yes",F$80,IF(F155="Partial",F$80*0.5,0)) + IF(G155="Yes",G$80,IF(G155="Partial",G$80*0.5,0))))) +
1.5*(1-EXP(-1.2*(IF(N155="Yes",N$80,IF(N155="Partial",N$80*0.5,0)) + IF(O155="Yes",O$80,IF(O155="Partial",O$80*0.5,0)) + IF(P155="Yes",P$80,IF(P155="Partial",P$80*0.5,0))))) +
1.5*(1-EXP(-1.2*(IF(K155="Yes",K$80,IF(K155="Partial",K$80*0.5,0)) + IF(L155="Yes",L$80,IF(L155="Partial",L$80*0.5,0)) + IF(M155="Yes",M$80,IF(M155="Partial",M$80*0.5,0))))) +
1.5*(1-EXP(-1.2*(IF(Q155="Yes",Q$80,IF(Q155="Partial",Q$80*0.5,0)) + IF(R155="Yes",R$80,IF(R155="Partial",R$80*0.5,0)) + IF(S155="Yes",S$80,IF(S155="Partial",S$80*0.5,0))))) +
IF(H155="Yes",H$80,IF(H155="Partial",H$80*0.5,0)) +
IF(I155="Yes",I$80,IF(I155="Partial",I$80*0.5,0)) +
IF(J155="Yes",J$80,IF(J155="Partial",J$80*0.5,0))</f>
      </c>
      <c r="W155" s="8"/>
      <c r="X155" s="25">
        <f>IF(COUNTIF(E155:S155,"Yes")&gt;0,"Yes",IF(COUNTIF(E155:S155,"Partial")&gt;0,"Partial","No"))</f>
      </c>
      <c r="Y155" s="25">
        <f>IF($U155&gt;=2,"Yes","No")</f>
      </c>
      <c r="Z155" s="25">
        <f>IF($U155&gt;=3,"Yes","No")</f>
      </c>
      <c r="AA155" s="25">
        <f>IF($U155&gt;=4,"Yes","No")</f>
      </c>
      <c r="AB155" s="25">
        <f>IF($V155&gt;=0.6,"Yes","No")</f>
      </c>
      <c r="AC155" s="8"/>
    </row>
    <row x14ac:dyDescent="0.25" r="156" customHeight="1" ht="18">
      <c r="A156" s="5"/>
      <c r="B156" s="25" t="s">
        <v>1541</v>
      </c>
      <c r="C156" s="13" t="s">
        <v>633</v>
      </c>
      <c r="D156" s="47" t="s">
        <v>28</v>
      </c>
      <c r="E156" s="47" t="s">
        <v>28</v>
      </c>
      <c r="F156" s="47" t="s">
        <v>28</v>
      </c>
      <c r="G156" s="47" t="s">
        <v>28</v>
      </c>
      <c r="H156" s="47" t="s">
        <v>28</v>
      </c>
      <c r="I156" s="47" t="s">
        <v>28</v>
      </c>
      <c r="J156" s="47" t="s">
        <v>28</v>
      </c>
      <c r="K156" s="47" t="s">
        <v>10</v>
      </c>
      <c r="L156" s="47" t="s">
        <v>28</v>
      </c>
      <c r="M156" s="47" t="s">
        <v>28</v>
      </c>
      <c r="N156" s="47" t="s">
        <v>28</v>
      </c>
      <c r="O156" s="47" t="s">
        <v>28</v>
      </c>
      <c r="P156" s="47" t="s">
        <v>28</v>
      </c>
      <c r="Q156" s="47" t="s">
        <v>28</v>
      </c>
      <c r="R156" s="47" t="s">
        <v>10</v>
      </c>
      <c r="S156" s="47" t="s">
        <v>28</v>
      </c>
      <c r="T156" s="8"/>
      <c r="U156" s="12">
        <f>COUNTIF(E156:S156,"Yes")*1+COUNTIF(E156:S156,"Partial")*0.5</f>
      </c>
      <c r="V156" s="41">
        <f>1.5*(1-EXP(-1.2*(IF(E156="Yes",E$80,IF(E156="Partial",E$80*0.5,0)) + IF(F156="Yes",F$80,IF(F156="Partial",F$80*0.5,0)) + IF(G156="Yes",G$80,IF(G156="Partial",G$80*0.5,0))))) +
1.5*(1-EXP(-1.2*(IF(N156="Yes",N$80,IF(N156="Partial",N$80*0.5,0)) + IF(O156="Yes",O$80,IF(O156="Partial",O$80*0.5,0)) + IF(P156="Yes",P$80,IF(P156="Partial",P$80*0.5,0))))) +
1.5*(1-EXP(-1.2*(IF(K156="Yes",K$80,IF(K156="Partial",K$80*0.5,0)) + IF(L156="Yes",L$80,IF(L156="Partial",L$80*0.5,0)) + IF(M156="Yes",M$80,IF(M156="Partial",M$80*0.5,0))))) +
1.5*(1-EXP(-1.2*(IF(Q156="Yes",Q$80,IF(Q156="Partial",Q$80*0.5,0)) + IF(R156="Yes",R$80,IF(R156="Partial",R$80*0.5,0)) + IF(S156="Yes",S$80,IF(S156="Partial",S$80*0.5,0))))) +
IF(H156="Yes",H$80,IF(H156="Partial",H$80*0.5,0)) +
IF(I156="Yes",I$80,IF(I156="Partial",I$80*0.5,0)) +
IF(J156="Yes",J$80,IF(J156="Partial",J$80*0.5,0))</f>
      </c>
      <c r="W156" s="8"/>
      <c r="X156" s="25">
        <f>IF(COUNTIF(E156:S156,"Yes")&gt;0,"Yes",IF(COUNTIF(E156:S156,"Partial")&gt;0,"Partial","No"))</f>
      </c>
      <c r="Y156" s="25">
        <f>IF($U156&gt;=2,"Yes","No")</f>
      </c>
      <c r="Z156" s="25">
        <f>IF($U156&gt;=3,"Yes","No")</f>
      </c>
      <c r="AA156" s="25">
        <f>IF($U156&gt;=4,"Yes","No")</f>
      </c>
      <c r="AB156" s="25">
        <f>IF($V156&gt;=0.6,"Yes","No")</f>
      </c>
      <c r="AC156" s="8"/>
    </row>
    <row x14ac:dyDescent="0.25" r="157" customHeight="1" ht="15">
      <c r="A157" s="5"/>
      <c r="B157" s="25" t="s">
        <v>1542</v>
      </c>
      <c r="C157" s="13" t="s">
        <v>635</v>
      </c>
      <c r="D157" s="47" t="s">
        <v>28</v>
      </c>
      <c r="E157" s="47" t="s">
        <v>28</v>
      </c>
      <c r="F157" s="47" t="s">
        <v>28</v>
      </c>
      <c r="G157" s="47" t="s">
        <v>28</v>
      </c>
      <c r="H157" s="47" t="s">
        <v>28</v>
      </c>
      <c r="I157" s="47" t="s">
        <v>28</v>
      </c>
      <c r="J157" s="47" t="s">
        <v>28</v>
      </c>
      <c r="K157" s="47" t="s">
        <v>10</v>
      </c>
      <c r="L157" s="47" t="s">
        <v>28</v>
      </c>
      <c r="M157" s="47" t="s">
        <v>28</v>
      </c>
      <c r="N157" s="47" t="s">
        <v>28</v>
      </c>
      <c r="O157" s="47" t="s">
        <v>28</v>
      </c>
      <c r="P157" s="47" t="s">
        <v>28</v>
      </c>
      <c r="Q157" s="47" t="s">
        <v>28</v>
      </c>
      <c r="R157" s="47" t="s">
        <v>28</v>
      </c>
      <c r="S157" s="47" t="s">
        <v>28</v>
      </c>
      <c r="T157" s="8"/>
      <c r="U157" s="12">
        <f>COUNTIF(E157:S157,"Yes")*1+COUNTIF(E157:S157,"Partial")*0.5</f>
      </c>
      <c r="V157" s="41">
        <f>1.5*(1-EXP(-1.2*(IF(E157="Yes",E$80,IF(E157="Partial",E$80*0.5,0)) + IF(F157="Yes",F$80,IF(F157="Partial",F$80*0.5,0)) + IF(G157="Yes",G$80,IF(G157="Partial",G$80*0.5,0))))) +
1.5*(1-EXP(-1.2*(IF(N157="Yes",N$80,IF(N157="Partial",N$80*0.5,0)) + IF(O157="Yes",O$80,IF(O157="Partial",O$80*0.5,0)) + IF(P157="Yes",P$80,IF(P157="Partial",P$80*0.5,0))))) +
1.5*(1-EXP(-1.2*(IF(K157="Yes",K$80,IF(K157="Partial",K$80*0.5,0)) + IF(L157="Yes",L$80,IF(L157="Partial",L$80*0.5,0)) + IF(M157="Yes",M$80,IF(M157="Partial",M$80*0.5,0))))) +
1.5*(1-EXP(-1.2*(IF(Q157="Yes",Q$80,IF(Q157="Partial",Q$80*0.5,0)) + IF(R157="Yes",R$80,IF(R157="Partial",R$80*0.5,0)) + IF(S157="Yes",S$80,IF(S157="Partial",S$80*0.5,0))))) +
IF(H157="Yes",H$80,IF(H157="Partial",H$80*0.5,0)) +
IF(I157="Yes",I$80,IF(I157="Partial",I$80*0.5,0)) +
IF(J157="Yes",J$80,IF(J157="Partial",J$80*0.5,0))</f>
      </c>
      <c r="W157" s="8"/>
      <c r="X157" s="25">
        <f>IF(COUNTIF(E157:S157,"Yes")&gt;0,"Yes",IF(COUNTIF(E157:S157,"Partial")&gt;0,"Partial","No"))</f>
      </c>
      <c r="Y157" s="25">
        <f>IF($U157&gt;=2,"Yes","No")</f>
      </c>
      <c r="Z157" s="25">
        <f>IF($U157&gt;=3,"Yes","No")</f>
      </c>
      <c r="AA157" s="25">
        <f>IF($U157&gt;=4,"Yes","No")</f>
      </c>
      <c r="AB157" s="25">
        <f>IF($V157&gt;=0.6,"Yes","No")</f>
      </c>
      <c r="AC157" s="8"/>
    </row>
    <row x14ac:dyDescent="0.25" r="158" customHeight="1" ht="15">
      <c r="A158" s="5"/>
      <c r="B158" s="25" t="s">
        <v>1543</v>
      </c>
      <c r="C158" s="13" t="s">
        <v>549</v>
      </c>
      <c r="D158" s="47" t="s">
        <v>28</v>
      </c>
      <c r="E158" s="47" t="s">
        <v>28</v>
      </c>
      <c r="F158" s="47" t="s">
        <v>28</v>
      </c>
      <c r="G158" s="47" t="s">
        <v>28</v>
      </c>
      <c r="H158" s="47" t="s">
        <v>28</v>
      </c>
      <c r="I158" s="47" t="s">
        <v>28</v>
      </c>
      <c r="J158" s="47" t="s">
        <v>28</v>
      </c>
      <c r="K158" s="47" t="s">
        <v>28</v>
      </c>
      <c r="L158" s="47" t="s">
        <v>10</v>
      </c>
      <c r="M158" s="47" t="s">
        <v>28</v>
      </c>
      <c r="N158" s="47" t="s">
        <v>28</v>
      </c>
      <c r="O158" s="47" t="s">
        <v>28</v>
      </c>
      <c r="P158" s="47" t="s">
        <v>28</v>
      </c>
      <c r="Q158" s="47" t="s">
        <v>28</v>
      </c>
      <c r="R158" s="47" t="s">
        <v>10</v>
      </c>
      <c r="S158" s="47" t="s">
        <v>10</v>
      </c>
      <c r="T158" s="8"/>
      <c r="U158" s="12">
        <f>COUNTIF(E158:S158,"Yes")*1+COUNTIF(E158:S158,"Partial")*0.5</f>
      </c>
      <c r="V158" s="41">
        <f>1.5*(1-EXP(-1.2*(IF(E158="Yes",E$80,IF(E158="Partial",E$80*0.5,0)) + IF(F158="Yes",F$80,IF(F158="Partial",F$80*0.5,0)) + IF(G158="Yes",G$80,IF(G158="Partial",G$80*0.5,0))))) +
1.5*(1-EXP(-1.2*(IF(N158="Yes",N$80,IF(N158="Partial",N$80*0.5,0)) + IF(O158="Yes",O$80,IF(O158="Partial",O$80*0.5,0)) + IF(P158="Yes",P$80,IF(P158="Partial",P$80*0.5,0))))) +
1.5*(1-EXP(-1.2*(IF(K158="Yes",K$80,IF(K158="Partial",K$80*0.5,0)) + IF(L158="Yes",L$80,IF(L158="Partial",L$80*0.5,0)) + IF(M158="Yes",M$80,IF(M158="Partial",M$80*0.5,0))))) +
1.5*(1-EXP(-1.2*(IF(Q158="Yes",Q$80,IF(Q158="Partial",Q$80*0.5,0)) + IF(R158="Yes",R$80,IF(R158="Partial",R$80*0.5,0)) + IF(S158="Yes",S$80,IF(S158="Partial",S$80*0.5,0))))) +
IF(H158="Yes",H$80,IF(H158="Partial",H$80*0.5,0)) +
IF(I158="Yes",I$80,IF(I158="Partial",I$80*0.5,0)) +
IF(J158="Yes",J$80,IF(J158="Partial",J$80*0.5,0))</f>
      </c>
      <c r="W158" s="8"/>
      <c r="X158" s="25">
        <f>IF(COUNTIF(E158:S158,"Yes")&gt;0,"Yes",IF(COUNTIF(E158:S158,"Partial")&gt;0,"Partial","No"))</f>
      </c>
      <c r="Y158" s="25">
        <f>IF($U158&gt;=2,"Yes","No")</f>
      </c>
      <c r="Z158" s="25">
        <f>IF($U158&gt;=3,"Yes","No")</f>
      </c>
      <c r="AA158" s="25">
        <f>IF($U158&gt;=4,"Yes","No")</f>
      </c>
      <c r="AB158" s="25">
        <f>IF($V158&gt;=0.6,"Yes","No")</f>
      </c>
      <c r="AC158" s="8"/>
    </row>
    <row x14ac:dyDescent="0.25" r="159" customHeight="1" ht="15">
      <c r="A159" s="5"/>
      <c r="B159" s="25" t="s">
        <v>1544</v>
      </c>
      <c r="C159" s="13" t="s">
        <v>551</v>
      </c>
      <c r="D159" s="47" t="s">
        <v>28</v>
      </c>
      <c r="E159" s="47" t="s">
        <v>28</v>
      </c>
      <c r="F159" s="47" t="s">
        <v>28</v>
      </c>
      <c r="G159" s="47" t="s">
        <v>28</v>
      </c>
      <c r="H159" s="47" t="s">
        <v>28</v>
      </c>
      <c r="I159" s="47" t="s">
        <v>28</v>
      </c>
      <c r="J159" s="47" t="s">
        <v>28</v>
      </c>
      <c r="K159" s="47" t="s">
        <v>28</v>
      </c>
      <c r="L159" s="47" t="s">
        <v>10</v>
      </c>
      <c r="M159" s="47" t="s">
        <v>28</v>
      </c>
      <c r="N159" s="47" t="s">
        <v>28</v>
      </c>
      <c r="O159" s="47" t="s">
        <v>28</v>
      </c>
      <c r="P159" s="47" t="s">
        <v>28</v>
      </c>
      <c r="Q159" s="47" t="s">
        <v>28</v>
      </c>
      <c r="R159" s="47" t="s">
        <v>28</v>
      </c>
      <c r="S159" s="47" t="s">
        <v>28</v>
      </c>
      <c r="T159" s="8"/>
      <c r="U159" s="12">
        <f>COUNTIF(E159:S159,"Yes")*1+COUNTIF(E159:S159,"Partial")*0.5</f>
      </c>
      <c r="V159" s="41">
        <f>1.5*(1-EXP(-1.2*(IF(E159="Yes",E$80,IF(E159="Partial",E$80*0.5,0)) + IF(F159="Yes",F$80,IF(F159="Partial",F$80*0.5,0)) + IF(G159="Yes",G$80,IF(G159="Partial",G$80*0.5,0))))) +
1.5*(1-EXP(-1.2*(IF(N159="Yes",N$80,IF(N159="Partial",N$80*0.5,0)) + IF(O159="Yes",O$80,IF(O159="Partial",O$80*0.5,0)) + IF(P159="Yes",P$80,IF(P159="Partial",P$80*0.5,0))))) +
1.5*(1-EXP(-1.2*(IF(K159="Yes",K$80,IF(K159="Partial",K$80*0.5,0)) + IF(L159="Yes",L$80,IF(L159="Partial",L$80*0.5,0)) + IF(M159="Yes",M$80,IF(M159="Partial",M$80*0.5,0))))) +
1.5*(1-EXP(-1.2*(IF(Q159="Yes",Q$80,IF(Q159="Partial",Q$80*0.5,0)) + IF(R159="Yes",R$80,IF(R159="Partial",R$80*0.5,0)) + IF(S159="Yes",S$80,IF(S159="Partial",S$80*0.5,0))))) +
IF(H159="Yes",H$80,IF(H159="Partial",H$80*0.5,0)) +
IF(I159="Yes",I$80,IF(I159="Partial",I$80*0.5,0)) +
IF(J159="Yes",J$80,IF(J159="Partial",J$80*0.5,0))</f>
      </c>
      <c r="W159" s="8"/>
      <c r="X159" s="25">
        <f>IF(COUNTIF(E159:S159,"Yes")&gt;0,"Yes",IF(COUNTIF(E159:S159,"Partial")&gt;0,"Partial","No"))</f>
      </c>
      <c r="Y159" s="25">
        <f>IF($U159&gt;=2,"Yes","No")</f>
      </c>
      <c r="Z159" s="25">
        <f>IF($U159&gt;=3,"Yes","No")</f>
      </c>
      <c r="AA159" s="25">
        <f>IF($U159&gt;=4,"Yes","No")</f>
      </c>
      <c r="AB159" s="25">
        <f>IF($V159&gt;=0.6,"Yes","No")</f>
      </c>
      <c r="AC159" s="8"/>
    </row>
    <row x14ac:dyDescent="0.25" r="160" customHeight="1" ht="15">
      <c r="A160" s="5"/>
      <c r="B160" s="25" t="s">
        <v>1545</v>
      </c>
      <c r="C160" s="13" t="s">
        <v>504</v>
      </c>
      <c r="D160" s="47" t="s">
        <v>28</v>
      </c>
      <c r="E160" s="47" t="s">
        <v>28</v>
      </c>
      <c r="F160" s="47" t="s">
        <v>28</v>
      </c>
      <c r="G160" s="47" t="s">
        <v>28</v>
      </c>
      <c r="H160" s="47" t="s">
        <v>28</v>
      </c>
      <c r="I160" s="47" t="s">
        <v>28</v>
      </c>
      <c r="J160" s="47" t="s">
        <v>28</v>
      </c>
      <c r="K160" s="47" t="s">
        <v>28</v>
      </c>
      <c r="L160" s="47" t="s">
        <v>28</v>
      </c>
      <c r="M160" s="47" t="s">
        <v>10</v>
      </c>
      <c r="N160" s="47" t="s">
        <v>28</v>
      </c>
      <c r="O160" s="47" t="s">
        <v>28</v>
      </c>
      <c r="P160" s="47" t="s">
        <v>28</v>
      </c>
      <c r="Q160" s="47" t="s">
        <v>28</v>
      </c>
      <c r="R160" s="47" t="s">
        <v>28</v>
      </c>
      <c r="S160" s="47" t="s">
        <v>28</v>
      </c>
      <c r="T160" s="8"/>
      <c r="U160" s="12">
        <f>COUNTIF(E160:S160,"Yes")*1+COUNTIF(E160:S160,"Partial")*0.5</f>
      </c>
      <c r="V160" s="41">
        <f>1.5*(1-EXP(-1.2*(IF(E160="Yes",E$80,IF(E160="Partial",E$80*0.5,0)) + IF(F160="Yes",F$80,IF(F160="Partial",F$80*0.5,0)) + IF(G160="Yes",G$80,IF(G160="Partial",G$80*0.5,0))))) +
1.5*(1-EXP(-1.2*(IF(N160="Yes",N$80,IF(N160="Partial",N$80*0.5,0)) + IF(O160="Yes",O$80,IF(O160="Partial",O$80*0.5,0)) + IF(P160="Yes",P$80,IF(P160="Partial",P$80*0.5,0))))) +
1.5*(1-EXP(-1.2*(IF(K160="Yes",K$80,IF(K160="Partial",K$80*0.5,0)) + IF(L160="Yes",L$80,IF(L160="Partial",L$80*0.5,0)) + IF(M160="Yes",M$80,IF(M160="Partial",M$80*0.5,0))))) +
1.5*(1-EXP(-1.2*(IF(Q160="Yes",Q$80,IF(Q160="Partial",Q$80*0.5,0)) + IF(R160="Yes",R$80,IF(R160="Partial",R$80*0.5,0)) + IF(S160="Yes",S$80,IF(S160="Partial",S$80*0.5,0))))) +
IF(H160="Yes",H$80,IF(H160="Partial",H$80*0.5,0)) +
IF(I160="Yes",I$80,IF(I160="Partial",I$80*0.5,0)) +
IF(J160="Yes",J$80,IF(J160="Partial",J$80*0.5,0))</f>
      </c>
      <c r="W160" s="8"/>
      <c r="X160" s="25">
        <f>IF(COUNTIF(E160:S160,"Yes")&gt;0,"Yes",IF(COUNTIF(E160:S160,"Partial")&gt;0,"Partial","No"))</f>
      </c>
      <c r="Y160" s="25">
        <f>IF($U160&gt;=2,"Yes","No")</f>
      </c>
      <c r="Z160" s="25">
        <f>IF($U160&gt;=3,"Yes","No")</f>
      </c>
      <c r="AA160" s="25">
        <f>IF($U160&gt;=4,"Yes","No")</f>
      </c>
      <c r="AB160" s="25">
        <f>IF($V160&gt;=0.6,"Yes","No")</f>
      </c>
      <c r="AC160" s="8"/>
    </row>
    <row x14ac:dyDescent="0.25" r="161" customHeight="1" ht="15">
      <c r="A161" s="5"/>
      <c r="B161" s="25" t="s">
        <v>1546</v>
      </c>
      <c r="C161" s="13" t="s">
        <v>507</v>
      </c>
      <c r="D161" s="47" t="s">
        <v>28</v>
      </c>
      <c r="E161" s="47" t="s">
        <v>28</v>
      </c>
      <c r="F161" s="47" t="s">
        <v>28</v>
      </c>
      <c r="G161" s="47" t="s">
        <v>28</v>
      </c>
      <c r="H161" s="47" t="s">
        <v>28</v>
      </c>
      <c r="I161" s="47" t="s">
        <v>28</v>
      </c>
      <c r="J161" s="47" t="s">
        <v>28</v>
      </c>
      <c r="K161" s="47" t="s">
        <v>28</v>
      </c>
      <c r="L161" s="47" t="s">
        <v>28</v>
      </c>
      <c r="M161" s="47" t="s">
        <v>10</v>
      </c>
      <c r="N161" s="47" t="s">
        <v>28</v>
      </c>
      <c r="O161" s="47" t="s">
        <v>28</v>
      </c>
      <c r="P161" s="47" t="s">
        <v>28</v>
      </c>
      <c r="Q161" s="47" t="s">
        <v>28</v>
      </c>
      <c r="R161" s="47" t="s">
        <v>28</v>
      </c>
      <c r="S161" s="47" t="s">
        <v>28</v>
      </c>
      <c r="T161" s="8"/>
      <c r="U161" s="12">
        <f>COUNTIF(E161:S161,"Yes")*1+COUNTIF(E161:S161,"Partial")*0.5</f>
      </c>
      <c r="V161" s="41">
        <f>1.5*(1-EXP(-1.2*(IF(E161="Yes",E$80,IF(E161="Partial",E$80*0.5,0)) + IF(F161="Yes",F$80,IF(F161="Partial",F$80*0.5,0)) + IF(G161="Yes",G$80,IF(G161="Partial",G$80*0.5,0))))) +
1.5*(1-EXP(-1.2*(IF(N161="Yes",N$80,IF(N161="Partial",N$80*0.5,0)) + IF(O161="Yes",O$80,IF(O161="Partial",O$80*0.5,0)) + IF(P161="Yes",P$80,IF(P161="Partial",P$80*0.5,0))))) +
1.5*(1-EXP(-1.2*(IF(K161="Yes",K$80,IF(K161="Partial",K$80*0.5,0)) + IF(L161="Yes",L$80,IF(L161="Partial",L$80*0.5,0)) + IF(M161="Yes",M$80,IF(M161="Partial",M$80*0.5,0))))) +
1.5*(1-EXP(-1.2*(IF(Q161="Yes",Q$80,IF(Q161="Partial",Q$80*0.5,0)) + IF(R161="Yes",R$80,IF(R161="Partial",R$80*0.5,0)) + IF(S161="Yes",S$80,IF(S161="Partial",S$80*0.5,0))))) +
IF(H161="Yes",H$80,IF(H161="Partial",H$80*0.5,0)) +
IF(I161="Yes",I$80,IF(I161="Partial",I$80*0.5,0)) +
IF(J161="Yes",J$80,IF(J161="Partial",J$80*0.5,0))</f>
      </c>
      <c r="W161" s="8"/>
      <c r="X161" s="25">
        <f>IF(COUNTIF(E161:S161,"Yes")&gt;0,"Yes",IF(COUNTIF(E161:S161,"Partial")&gt;0,"Partial","No"))</f>
      </c>
      <c r="Y161" s="25">
        <f>IF($U161&gt;=2,"Yes","No")</f>
      </c>
      <c r="Z161" s="25">
        <f>IF($U161&gt;=3,"Yes","No")</f>
      </c>
      <c r="AA161" s="25">
        <f>IF($U161&gt;=4,"Yes","No")</f>
      </c>
      <c r="AB161" s="25">
        <f>IF($V161&gt;=0.6,"Yes","No")</f>
      </c>
      <c r="AC161" s="8"/>
    </row>
    <row x14ac:dyDescent="0.25" r="162" customHeight="1" ht="15">
      <c r="A162" s="5"/>
      <c r="B162" s="25" t="s">
        <v>1547</v>
      </c>
      <c r="C162" s="13" t="s">
        <v>352</v>
      </c>
      <c r="D162" s="47" t="s">
        <v>28</v>
      </c>
      <c r="E162" s="47" t="s">
        <v>28</v>
      </c>
      <c r="F162" s="47" t="s">
        <v>28</v>
      </c>
      <c r="G162" s="47" t="s">
        <v>28</v>
      </c>
      <c r="H162" s="47" t="s">
        <v>28</v>
      </c>
      <c r="I162" s="47" t="s">
        <v>28</v>
      </c>
      <c r="J162" s="47" t="s">
        <v>28</v>
      </c>
      <c r="K162" s="47" t="s">
        <v>28</v>
      </c>
      <c r="L162" s="47" t="s">
        <v>28</v>
      </c>
      <c r="M162" s="47" t="s">
        <v>28</v>
      </c>
      <c r="N162" s="47" t="s">
        <v>28</v>
      </c>
      <c r="O162" s="47" t="s">
        <v>10</v>
      </c>
      <c r="P162" s="47" t="s">
        <v>28</v>
      </c>
      <c r="Q162" s="47" t="s">
        <v>28</v>
      </c>
      <c r="R162" s="47" t="s">
        <v>28</v>
      </c>
      <c r="S162" s="47" t="s">
        <v>28</v>
      </c>
      <c r="T162" s="8"/>
      <c r="U162" s="12">
        <f>COUNTIF(E162:S162,"Yes")*1+COUNTIF(E162:S162,"Partial")*0.5</f>
      </c>
      <c r="V162" s="41">
        <f>1.5*(1-EXP(-1.2*(IF(E162="Yes",E$80,IF(E162="Partial",E$80*0.5,0)) + IF(F162="Yes",F$80,IF(F162="Partial",F$80*0.5,0)) + IF(G162="Yes",G$80,IF(G162="Partial",G$80*0.5,0))))) +
1.5*(1-EXP(-1.2*(IF(N162="Yes",N$80,IF(N162="Partial",N$80*0.5,0)) + IF(O162="Yes",O$80,IF(O162="Partial",O$80*0.5,0)) + IF(P162="Yes",P$80,IF(P162="Partial",P$80*0.5,0))))) +
1.5*(1-EXP(-1.2*(IF(K162="Yes",K$80,IF(K162="Partial",K$80*0.5,0)) + IF(L162="Yes",L$80,IF(L162="Partial",L$80*0.5,0)) + IF(M162="Yes",M$80,IF(M162="Partial",M$80*0.5,0))))) +
1.5*(1-EXP(-1.2*(IF(Q162="Yes",Q$80,IF(Q162="Partial",Q$80*0.5,0)) + IF(R162="Yes",R$80,IF(R162="Partial",R$80*0.5,0)) + IF(S162="Yes",S$80,IF(S162="Partial",S$80*0.5,0))))) +
IF(H162="Yes",H$80,IF(H162="Partial",H$80*0.5,0)) +
IF(I162="Yes",I$80,IF(I162="Partial",I$80*0.5,0)) +
IF(J162="Yes",J$80,IF(J162="Partial",J$80*0.5,0))</f>
      </c>
      <c r="W162" s="8"/>
      <c r="X162" s="25">
        <f>IF(COUNTIF(E162:S162,"Yes")&gt;0,"Yes",IF(COUNTIF(E162:S162,"Partial")&gt;0,"Partial","No"))</f>
      </c>
      <c r="Y162" s="25">
        <f>IF($U162&gt;=2,"Yes","No")</f>
      </c>
      <c r="Z162" s="25">
        <f>IF($U162&gt;=3,"Yes","No")</f>
      </c>
      <c r="AA162" s="25">
        <f>IF($U162&gt;=4,"Yes","No")</f>
      </c>
      <c r="AB162" s="25">
        <f>IF($V162&gt;=0.6,"Yes","No")</f>
      </c>
      <c r="AC162" s="8"/>
    </row>
    <row x14ac:dyDescent="0.25" r="163" customHeight="1" ht="15">
      <c r="A163" s="5"/>
      <c r="B163" s="25" t="s">
        <v>1548</v>
      </c>
      <c r="C163" s="13" t="s">
        <v>354</v>
      </c>
      <c r="D163" s="47" t="s">
        <v>28</v>
      </c>
      <c r="E163" s="47" t="s">
        <v>28</v>
      </c>
      <c r="F163" s="47" t="s">
        <v>28</v>
      </c>
      <c r="G163" s="47" t="s">
        <v>28</v>
      </c>
      <c r="H163" s="47" t="s">
        <v>28</v>
      </c>
      <c r="I163" s="47" t="s">
        <v>28</v>
      </c>
      <c r="J163" s="47" t="s">
        <v>28</v>
      </c>
      <c r="K163" s="47" t="s">
        <v>28</v>
      </c>
      <c r="L163" s="47" t="s">
        <v>28</v>
      </c>
      <c r="M163" s="47" t="s">
        <v>28</v>
      </c>
      <c r="N163" s="47" t="s">
        <v>28</v>
      </c>
      <c r="O163" s="47" t="s">
        <v>10</v>
      </c>
      <c r="P163" s="47" t="s">
        <v>10</v>
      </c>
      <c r="Q163" s="47" t="s">
        <v>28</v>
      </c>
      <c r="R163" s="47" t="s">
        <v>28</v>
      </c>
      <c r="S163" s="47" t="s">
        <v>28</v>
      </c>
      <c r="T163" s="8"/>
      <c r="U163" s="12">
        <f>COUNTIF(E163:S163,"Yes")*1+COUNTIF(E163:S163,"Partial")*0.5</f>
      </c>
      <c r="V163" s="41">
        <f>1.5*(1-EXP(-1.2*(IF(E163="Yes",E$80,IF(E163="Partial",E$80*0.5,0)) + IF(F163="Yes",F$80,IF(F163="Partial",F$80*0.5,0)) + IF(G163="Yes",G$80,IF(G163="Partial",G$80*0.5,0))))) +
1.5*(1-EXP(-1.2*(IF(N163="Yes",N$80,IF(N163="Partial",N$80*0.5,0)) + IF(O163="Yes",O$80,IF(O163="Partial",O$80*0.5,0)) + IF(P163="Yes",P$80,IF(P163="Partial",P$80*0.5,0))))) +
1.5*(1-EXP(-1.2*(IF(K163="Yes",K$80,IF(K163="Partial",K$80*0.5,0)) + IF(L163="Yes",L$80,IF(L163="Partial",L$80*0.5,0)) + IF(M163="Yes",M$80,IF(M163="Partial",M$80*0.5,0))))) +
1.5*(1-EXP(-1.2*(IF(Q163="Yes",Q$80,IF(Q163="Partial",Q$80*0.5,0)) + IF(R163="Yes",R$80,IF(R163="Partial",R$80*0.5,0)) + IF(S163="Yes",S$80,IF(S163="Partial",S$80*0.5,0))))) +
IF(H163="Yes",H$80,IF(H163="Partial",H$80*0.5,0)) +
IF(I163="Yes",I$80,IF(I163="Partial",I$80*0.5,0)) +
IF(J163="Yes",J$80,IF(J163="Partial",J$80*0.5,0))</f>
      </c>
      <c r="W163" s="8"/>
      <c r="X163" s="25">
        <f>IF(COUNTIF(E163:S163,"Yes")&gt;0,"Yes",IF(COUNTIF(E163:S163,"Partial")&gt;0,"Partial","No"))</f>
      </c>
      <c r="Y163" s="25">
        <f>IF($U163&gt;=2,"Yes","No")</f>
      </c>
      <c r="Z163" s="25">
        <f>IF($U163&gt;=3,"Yes","No")</f>
      </c>
      <c r="AA163" s="25">
        <f>IF($U163&gt;=4,"Yes","No")</f>
      </c>
      <c r="AB163" s="25">
        <f>IF($V163&gt;=0.6,"Yes","No")</f>
      </c>
      <c r="AC163" s="8"/>
    </row>
    <row x14ac:dyDescent="0.25" r="164" customHeight="1" ht="15">
      <c r="A164" s="5"/>
      <c r="B164" s="25" t="s">
        <v>1549</v>
      </c>
      <c r="C164" s="13" t="s">
        <v>356</v>
      </c>
      <c r="D164" s="47" t="s">
        <v>28</v>
      </c>
      <c r="E164" s="47" t="s">
        <v>28</v>
      </c>
      <c r="F164" s="47" t="s">
        <v>28</v>
      </c>
      <c r="G164" s="47" t="s">
        <v>28</v>
      </c>
      <c r="H164" s="47" t="s">
        <v>28</v>
      </c>
      <c r="I164" s="47" t="s">
        <v>28</v>
      </c>
      <c r="J164" s="47" t="s">
        <v>28</v>
      </c>
      <c r="K164" s="47" t="s">
        <v>28</v>
      </c>
      <c r="L164" s="47" t="s">
        <v>28</v>
      </c>
      <c r="M164" s="47" t="s">
        <v>28</v>
      </c>
      <c r="N164" s="47" t="s">
        <v>28</v>
      </c>
      <c r="O164" s="47" t="s">
        <v>10</v>
      </c>
      <c r="P164" s="47" t="s">
        <v>10</v>
      </c>
      <c r="Q164" s="47" t="s">
        <v>28</v>
      </c>
      <c r="R164" s="47" t="s">
        <v>28</v>
      </c>
      <c r="S164" s="47" t="s">
        <v>28</v>
      </c>
      <c r="T164" s="8"/>
      <c r="U164" s="12">
        <f>COUNTIF(E164:S164,"Yes")*1+COUNTIF(E164:S164,"Partial")*0.5</f>
      </c>
      <c r="V164" s="41">
        <f>1.5*(1-EXP(-1.2*(IF(E164="Yes",E$80,IF(E164="Partial",E$80*0.5,0)) + IF(F164="Yes",F$80,IF(F164="Partial",F$80*0.5,0)) + IF(G164="Yes",G$80,IF(G164="Partial",G$80*0.5,0))))) +
1.5*(1-EXP(-1.2*(IF(N164="Yes",N$80,IF(N164="Partial",N$80*0.5,0)) + IF(O164="Yes",O$80,IF(O164="Partial",O$80*0.5,0)) + IF(P164="Yes",P$80,IF(P164="Partial",P$80*0.5,0))))) +
1.5*(1-EXP(-1.2*(IF(K164="Yes",K$80,IF(K164="Partial",K$80*0.5,0)) + IF(L164="Yes",L$80,IF(L164="Partial",L$80*0.5,0)) + IF(M164="Yes",M$80,IF(M164="Partial",M$80*0.5,0))))) +
1.5*(1-EXP(-1.2*(IF(Q164="Yes",Q$80,IF(Q164="Partial",Q$80*0.5,0)) + IF(R164="Yes",R$80,IF(R164="Partial",R$80*0.5,0)) + IF(S164="Yes",S$80,IF(S164="Partial",S$80*0.5,0))))) +
IF(H164="Yes",H$80,IF(H164="Partial",H$80*0.5,0)) +
IF(I164="Yes",I$80,IF(I164="Partial",I$80*0.5,0)) +
IF(J164="Yes",J$80,IF(J164="Partial",J$80*0.5,0))</f>
      </c>
      <c r="W164" s="8"/>
      <c r="X164" s="25">
        <f>IF(COUNTIF(E164:S164,"Yes")&gt;0,"Yes",IF(COUNTIF(E164:S164,"Partial")&gt;0,"Partial","No"))</f>
      </c>
      <c r="Y164" s="25">
        <f>IF($U164&gt;=2,"Yes","No")</f>
      </c>
      <c r="Z164" s="25">
        <f>IF($U164&gt;=3,"Yes","No")</f>
      </c>
      <c r="AA164" s="25">
        <f>IF($U164&gt;=4,"Yes","No")</f>
      </c>
      <c r="AB164" s="25">
        <f>IF($V164&gt;=0.6,"Yes","No")</f>
      </c>
      <c r="AC164" s="8"/>
    </row>
    <row x14ac:dyDescent="0.25" r="165" customHeight="1" ht="15">
      <c r="A165" s="5"/>
      <c r="B165" s="25" t="s">
        <v>1550</v>
      </c>
      <c r="C165" s="13" t="s">
        <v>358</v>
      </c>
      <c r="D165" s="47" t="s">
        <v>28</v>
      </c>
      <c r="E165" s="47" t="s">
        <v>28</v>
      </c>
      <c r="F165" s="47" t="s">
        <v>28</v>
      </c>
      <c r="G165" s="47" t="s">
        <v>28</v>
      </c>
      <c r="H165" s="47" t="s">
        <v>28</v>
      </c>
      <c r="I165" s="47" t="s">
        <v>28</v>
      </c>
      <c r="J165" s="47" t="s">
        <v>28</v>
      </c>
      <c r="K165" s="47" t="s">
        <v>28</v>
      </c>
      <c r="L165" s="47" t="s">
        <v>28</v>
      </c>
      <c r="M165" s="47" t="s">
        <v>28</v>
      </c>
      <c r="N165" s="47" t="s">
        <v>28</v>
      </c>
      <c r="O165" s="47" t="s">
        <v>10</v>
      </c>
      <c r="P165" s="47" t="s">
        <v>10</v>
      </c>
      <c r="Q165" s="47" t="s">
        <v>28</v>
      </c>
      <c r="R165" s="47" t="s">
        <v>28</v>
      </c>
      <c r="S165" s="47" t="s">
        <v>28</v>
      </c>
      <c r="T165" s="8"/>
      <c r="U165" s="12">
        <f>COUNTIF(E165:S165,"Yes")*1+COUNTIF(E165:S165,"Partial")*0.5</f>
      </c>
      <c r="V165" s="41">
        <f>1.5*(1-EXP(-1.2*(IF(E165="Yes",E$80,IF(E165="Partial",E$80*0.5,0)) + IF(F165="Yes",F$80,IF(F165="Partial",F$80*0.5,0)) + IF(G165="Yes",G$80,IF(G165="Partial",G$80*0.5,0))))) +
1.5*(1-EXP(-1.2*(IF(N165="Yes",N$80,IF(N165="Partial",N$80*0.5,0)) + IF(O165="Yes",O$80,IF(O165="Partial",O$80*0.5,0)) + IF(P165="Yes",P$80,IF(P165="Partial",P$80*0.5,0))))) +
1.5*(1-EXP(-1.2*(IF(K165="Yes",K$80,IF(K165="Partial",K$80*0.5,0)) + IF(L165="Yes",L$80,IF(L165="Partial",L$80*0.5,0)) + IF(M165="Yes",M$80,IF(M165="Partial",M$80*0.5,0))))) +
1.5*(1-EXP(-1.2*(IF(Q165="Yes",Q$80,IF(Q165="Partial",Q$80*0.5,0)) + IF(R165="Yes",R$80,IF(R165="Partial",R$80*0.5,0)) + IF(S165="Yes",S$80,IF(S165="Partial",S$80*0.5,0))))) +
IF(H165="Yes",H$80,IF(H165="Partial",H$80*0.5,0)) +
IF(I165="Yes",I$80,IF(I165="Partial",I$80*0.5,0)) +
IF(J165="Yes",J$80,IF(J165="Partial",J$80*0.5,0))</f>
      </c>
      <c r="W165" s="8"/>
      <c r="X165" s="25">
        <f>IF(COUNTIF(E165:S165,"Yes")&gt;0,"Yes",IF(COUNTIF(E165:S165,"Partial")&gt;0,"Partial","No"))</f>
      </c>
      <c r="Y165" s="25">
        <f>IF($U165&gt;=2,"Yes","No")</f>
      </c>
      <c r="Z165" s="25">
        <f>IF($U165&gt;=3,"Yes","No")</f>
      </c>
      <c r="AA165" s="25">
        <f>IF($U165&gt;=4,"Yes","No")</f>
      </c>
      <c r="AB165" s="25">
        <f>IF($V165&gt;=0.6,"Yes","No")</f>
      </c>
      <c r="AC165" s="8"/>
    </row>
    <row x14ac:dyDescent="0.25" r="166" customHeight="1" ht="15">
      <c r="A166" s="5"/>
      <c r="B166" s="25" t="s">
        <v>1551</v>
      </c>
      <c r="C166" s="13" t="s">
        <v>287</v>
      </c>
      <c r="D166" s="47" t="s">
        <v>28</v>
      </c>
      <c r="E166" s="47" t="s">
        <v>28</v>
      </c>
      <c r="F166" s="47" t="s">
        <v>28</v>
      </c>
      <c r="G166" s="47" t="s">
        <v>28</v>
      </c>
      <c r="H166" s="47" t="s">
        <v>28</v>
      </c>
      <c r="I166" s="47" t="s">
        <v>28</v>
      </c>
      <c r="J166" s="47" t="s">
        <v>28</v>
      </c>
      <c r="K166" s="47" t="s">
        <v>28</v>
      </c>
      <c r="L166" s="47" t="s">
        <v>28</v>
      </c>
      <c r="M166" s="47" t="s">
        <v>28</v>
      </c>
      <c r="N166" s="47" t="s">
        <v>28</v>
      </c>
      <c r="O166" s="47" t="s">
        <v>28</v>
      </c>
      <c r="P166" s="47" t="s">
        <v>10</v>
      </c>
      <c r="Q166" s="47" t="s">
        <v>10</v>
      </c>
      <c r="R166" s="47" t="s">
        <v>28</v>
      </c>
      <c r="S166" s="47" t="s">
        <v>10</v>
      </c>
      <c r="T166" s="8"/>
      <c r="U166" s="12">
        <f>COUNTIF(E166:S166,"Yes")*1+COUNTIF(E166:S166,"Partial")*0.5</f>
      </c>
      <c r="V166" s="41">
        <f>1.5*(1-EXP(-1.2*(IF(E166="Yes",E$80,IF(E166="Partial",E$80*0.5,0)) + IF(F166="Yes",F$80,IF(F166="Partial",F$80*0.5,0)) + IF(G166="Yes",G$80,IF(G166="Partial",G$80*0.5,0))))) +
1.5*(1-EXP(-1.2*(IF(N166="Yes",N$80,IF(N166="Partial",N$80*0.5,0)) + IF(O166="Yes",O$80,IF(O166="Partial",O$80*0.5,0)) + IF(P166="Yes",P$80,IF(P166="Partial",P$80*0.5,0))))) +
1.5*(1-EXP(-1.2*(IF(K166="Yes",K$80,IF(K166="Partial",K$80*0.5,0)) + IF(L166="Yes",L$80,IF(L166="Partial",L$80*0.5,0)) + IF(M166="Yes",M$80,IF(M166="Partial",M$80*0.5,0))))) +
1.5*(1-EXP(-1.2*(IF(Q166="Yes",Q$80,IF(Q166="Partial",Q$80*0.5,0)) + IF(R166="Yes",R$80,IF(R166="Partial",R$80*0.5,0)) + IF(S166="Yes",S$80,IF(S166="Partial",S$80*0.5,0))))) +
IF(H166="Yes",H$80,IF(H166="Partial",H$80*0.5,0)) +
IF(I166="Yes",I$80,IF(I166="Partial",I$80*0.5,0)) +
IF(J166="Yes",J$80,IF(J166="Partial",J$80*0.5,0))</f>
      </c>
      <c r="W166" s="8"/>
      <c r="X166" s="25">
        <f>IF(COUNTIF(E166:S166,"Yes")&gt;0,"Yes",IF(COUNTIF(E166:S166,"Partial")&gt;0,"Partial","No"))</f>
      </c>
      <c r="Y166" s="25">
        <f>IF($U166&gt;=2,"Yes","No")</f>
      </c>
      <c r="Z166" s="25">
        <f>IF($U166&gt;=3,"Yes","No")</f>
      </c>
      <c r="AA166" s="25">
        <f>IF($U166&gt;=4,"Yes","No")</f>
      </c>
      <c r="AB166" s="25">
        <f>IF($V166&gt;=0.6,"Yes","No")</f>
      </c>
      <c r="AC166" s="8"/>
    </row>
    <row x14ac:dyDescent="0.25" r="167" customHeight="1" ht="15">
      <c r="A167" s="5"/>
      <c r="B167" s="25" t="s">
        <v>1552</v>
      </c>
      <c r="C167" s="13" t="s">
        <v>152</v>
      </c>
      <c r="D167" s="47" t="s">
        <v>28</v>
      </c>
      <c r="E167" s="47" t="s">
        <v>28</v>
      </c>
      <c r="F167" s="47" t="s">
        <v>28</v>
      </c>
      <c r="G167" s="47" t="s">
        <v>28</v>
      </c>
      <c r="H167" s="47" t="s">
        <v>28</v>
      </c>
      <c r="I167" s="47" t="s">
        <v>28</v>
      </c>
      <c r="J167" s="47" t="s">
        <v>28</v>
      </c>
      <c r="K167" s="47" t="s">
        <v>28</v>
      </c>
      <c r="L167" s="47" t="s">
        <v>28</v>
      </c>
      <c r="M167" s="47" t="s">
        <v>28</v>
      </c>
      <c r="N167" s="47" t="s">
        <v>28</v>
      </c>
      <c r="O167" s="47" t="s">
        <v>28</v>
      </c>
      <c r="P167" s="47" t="s">
        <v>28</v>
      </c>
      <c r="Q167" s="47" t="s">
        <v>28</v>
      </c>
      <c r="R167" s="47" t="s">
        <v>10</v>
      </c>
      <c r="S167" s="47" t="s">
        <v>28</v>
      </c>
      <c r="T167" s="8"/>
      <c r="U167" s="12">
        <f>COUNTIF(E167:S167,"Yes")*1+COUNTIF(E167:S167,"Partial")*0.5</f>
      </c>
      <c r="V167" s="41">
        <f>1.5*(1-EXP(-1.2*(IF(E167="Yes",E$80,IF(E167="Partial",E$80*0.5,0)) + IF(F167="Yes",F$80,IF(F167="Partial",F$80*0.5,0)) + IF(G167="Yes",G$80,IF(G167="Partial",G$80*0.5,0))))) +
1.5*(1-EXP(-1.2*(IF(N167="Yes",N$80,IF(N167="Partial",N$80*0.5,0)) + IF(O167="Yes",O$80,IF(O167="Partial",O$80*0.5,0)) + IF(P167="Yes",P$80,IF(P167="Partial",P$80*0.5,0))))) +
1.5*(1-EXP(-1.2*(IF(K167="Yes",K$80,IF(K167="Partial",K$80*0.5,0)) + IF(L167="Yes",L$80,IF(L167="Partial",L$80*0.5,0)) + IF(M167="Yes",M$80,IF(M167="Partial",M$80*0.5,0))))) +
1.5*(1-EXP(-1.2*(IF(Q167="Yes",Q$80,IF(Q167="Partial",Q$80*0.5,0)) + IF(R167="Yes",R$80,IF(R167="Partial",R$80*0.5,0)) + IF(S167="Yes",S$80,IF(S167="Partial",S$80*0.5,0))))) +
IF(H167="Yes",H$80,IF(H167="Partial",H$80*0.5,0)) +
IF(I167="Yes",I$80,IF(I167="Partial",I$80*0.5,0)) +
IF(J167="Yes",J$80,IF(J167="Partial",J$80*0.5,0))</f>
      </c>
      <c r="W167" s="8"/>
      <c r="X167" s="25">
        <f>IF(COUNTIF(E167:S167,"Yes")&gt;0,"Yes",IF(COUNTIF(E167:S167,"Partial")&gt;0,"Partial","No"))</f>
      </c>
      <c r="Y167" s="25">
        <f>IF($U167&gt;=2,"Yes","No")</f>
      </c>
      <c r="Z167" s="25">
        <f>IF($U167&gt;=3,"Yes","No")</f>
      </c>
      <c r="AA167" s="25">
        <f>IF($U167&gt;=4,"Yes","No")</f>
      </c>
      <c r="AB167" s="25">
        <f>IF($V167&gt;=0.6,"Yes","No")</f>
      </c>
      <c r="AC167" s="8"/>
    </row>
    <row x14ac:dyDescent="0.25" r="168" customHeight="1" ht="15">
      <c r="A168" s="5"/>
      <c r="B168" s="25" t="s">
        <v>1553</v>
      </c>
      <c r="C168" s="13" t="s">
        <v>82</v>
      </c>
      <c r="D168" s="47" t="s">
        <v>28</v>
      </c>
      <c r="E168" s="47" t="s">
        <v>28</v>
      </c>
      <c r="F168" s="47" t="s">
        <v>28</v>
      </c>
      <c r="G168" s="47" t="s">
        <v>28</v>
      </c>
      <c r="H168" s="47" t="s">
        <v>28</v>
      </c>
      <c r="I168" s="47" t="s">
        <v>28</v>
      </c>
      <c r="J168" s="47" t="s">
        <v>28</v>
      </c>
      <c r="K168" s="47" t="s">
        <v>28</v>
      </c>
      <c r="L168" s="47" t="s">
        <v>28</v>
      </c>
      <c r="M168" s="47" t="s">
        <v>28</v>
      </c>
      <c r="N168" s="47" t="s">
        <v>28</v>
      </c>
      <c r="O168" s="47" t="s">
        <v>28</v>
      </c>
      <c r="P168" s="47" t="s">
        <v>28</v>
      </c>
      <c r="Q168" s="47" t="s">
        <v>28</v>
      </c>
      <c r="R168" s="47" t="s">
        <v>28</v>
      </c>
      <c r="S168" s="47" t="s">
        <v>10</v>
      </c>
      <c r="T168" s="8"/>
      <c r="U168" s="12">
        <f>COUNTIF(E168:S168,"Yes")*1+COUNTIF(E168:S168,"Partial")*0.5</f>
      </c>
      <c r="V168" s="41">
        <f>1.5*(1-EXP(-1.2*(IF(E168="Yes",E$80,IF(E168="Partial",E$80*0.5,0)) + IF(F168="Yes",F$80,IF(F168="Partial",F$80*0.5,0)) + IF(G168="Yes",G$80,IF(G168="Partial",G$80*0.5,0))))) +
1.5*(1-EXP(-1.2*(IF(N168="Yes",N$80,IF(N168="Partial",N$80*0.5,0)) + IF(O168="Yes",O$80,IF(O168="Partial",O$80*0.5,0)) + IF(P168="Yes",P$80,IF(P168="Partial",P$80*0.5,0))))) +
1.5*(1-EXP(-1.2*(IF(K168="Yes",K$80,IF(K168="Partial",K$80*0.5,0)) + IF(L168="Yes",L$80,IF(L168="Partial",L$80*0.5,0)) + IF(M168="Yes",M$80,IF(M168="Partial",M$80*0.5,0))))) +
1.5*(1-EXP(-1.2*(IF(Q168="Yes",Q$80,IF(Q168="Partial",Q$80*0.5,0)) + IF(R168="Yes",R$80,IF(R168="Partial",R$80*0.5,0)) + IF(S168="Yes",S$80,IF(S168="Partial",S$80*0.5,0))))) +
IF(H168="Yes",H$80,IF(H168="Partial",H$80*0.5,0)) +
IF(I168="Yes",I$80,IF(I168="Partial",I$80*0.5,0)) +
IF(J168="Yes",J$80,IF(J168="Partial",J$80*0.5,0))</f>
      </c>
      <c r="W168" s="8"/>
      <c r="X168" s="25">
        <f>IF(COUNTIF(E168:S168,"Yes")&gt;0,"Yes",IF(COUNTIF(E168:S168,"Partial")&gt;0,"Partial","No"))</f>
      </c>
      <c r="Y168" s="25">
        <f>IF($U168&gt;=2,"Yes","No")</f>
      </c>
      <c r="Z168" s="25">
        <f>IF($U168&gt;=3,"Yes","No")</f>
      </c>
      <c r="AA168" s="25">
        <f>IF($U168&gt;=4,"Yes","No")</f>
      </c>
      <c r="AB168" s="25">
        <f>IF($V168&gt;=0.6,"Yes","No")</f>
      </c>
      <c r="AC168" s="8"/>
    </row>
    <row x14ac:dyDescent="0.25" r="169" customHeight="1" ht="15">
      <c r="A169" s="11" t="s">
        <v>1554</v>
      </c>
      <c r="B169" s="43">
        <f>COUNTA(B82:B168)</f>
      </c>
      <c r="C169" s="13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8"/>
      <c r="U169" s="25"/>
      <c r="V169" s="48"/>
      <c r="W169" s="8"/>
      <c r="X169" s="12">
        <f>COUNTIF(X82:X168,"Yes")</f>
      </c>
      <c r="Y169" s="12">
        <f>COUNTIF(Y82:Y168,"Yes")</f>
      </c>
      <c r="Z169" s="12">
        <f>COUNTIF(Z82:Z168,"Yes")</f>
      </c>
      <c r="AA169" s="12">
        <f>COUNTIF(AA82:AA168,"Yes")</f>
      </c>
      <c r="AB169" s="12">
        <f>COUNTIF(AB82:AB168,"Yes")</f>
      </c>
      <c r="AC169" s="8"/>
    </row>
    <row x14ac:dyDescent="0.25" r="170" customHeight="1" ht="18">
      <c r="A170" s="18"/>
      <c r="B170" s="25"/>
      <c r="C170" s="13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8"/>
      <c r="U170" s="25"/>
      <c r="V170" s="35"/>
      <c r="W170" s="8"/>
      <c r="X170" s="25"/>
      <c r="Y170" s="25"/>
      <c r="Z170" s="25"/>
      <c r="AA170" s="25"/>
      <c r="AB170" s="25"/>
      <c r="AC170" s="8"/>
    </row>
    <row x14ac:dyDescent="0.25" r="171" customHeight="1" ht="18">
      <c r="A171" s="18"/>
      <c r="B171" s="25"/>
      <c r="C171" s="13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8"/>
      <c r="U171" s="25"/>
      <c r="V171" s="35"/>
      <c r="W171" s="8"/>
      <c r="X171" s="25"/>
      <c r="Y171" s="25"/>
      <c r="Z171" s="25"/>
      <c r="AA171" s="25"/>
      <c r="AB171" s="25"/>
      <c r="AC171" s="8"/>
    </row>
    <row x14ac:dyDescent="0.25" r="172" customHeight="1" ht="15">
      <c r="A172" s="11"/>
      <c r="B172" s="3"/>
      <c r="C172" s="13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8"/>
      <c r="U172" s="25"/>
      <c r="V172" s="35"/>
      <c r="W172" s="8"/>
      <c r="X172" s="25"/>
      <c r="Y172" s="25"/>
      <c r="Z172" s="25"/>
      <c r="AA172" s="25"/>
      <c r="AB172" s="25"/>
      <c r="AC172" s="8"/>
    </row>
  </sheetData>
  <mergeCells count="19">
    <mergeCell ref="A2:A4"/>
    <mergeCell ref="A5:A7"/>
    <mergeCell ref="A8:A14"/>
    <mergeCell ref="A15:A34"/>
    <mergeCell ref="A35:A40"/>
    <mergeCell ref="A41:A44"/>
    <mergeCell ref="A45:A55"/>
    <mergeCell ref="A56:A58"/>
    <mergeCell ref="A59:A66"/>
    <mergeCell ref="A67:A76"/>
    <mergeCell ref="A82:A86"/>
    <mergeCell ref="A87:A96"/>
    <mergeCell ref="A97:A108"/>
    <mergeCell ref="A109:A116"/>
    <mergeCell ref="A117:A123"/>
    <mergeCell ref="A125:A126"/>
    <mergeCell ref="A127:A138"/>
    <mergeCell ref="A139:A143"/>
    <mergeCell ref="A144:A16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35"/>
  <sheetViews>
    <sheetView workbookViewId="0">
      <pane state="frozen" activePane="topRight" topLeftCell="D1" ySplit="0" xSplit="3"/>
    </sheetView>
  </sheetViews>
  <sheetFormatPr defaultRowHeight="15" x14ac:dyDescent="0.25"/>
  <cols>
    <col min="1" max="1" style="32" width="40.71928571428572" customWidth="1" bestFit="1"/>
    <col min="2" max="2" style="32" width="9.147857142857141" customWidth="1" bestFit="1"/>
    <col min="3" max="3" style="14" width="40.71928571428572" customWidth="1" bestFit="1"/>
    <col min="4" max="4" style="33" width="8.719285714285713" customWidth="1" bestFit="1"/>
    <col min="5" max="5" style="32" width="14.719285714285713" customWidth="1" bestFit="1"/>
    <col min="6" max="6" style="33" width="8.719285714285713" customWidth="1" bestFit="1"/>
    <col min="7" max="7" style="32" width="14.719285714285713" customWidth="1" bestFit="1"/>
    <col min="8" max="8" style="33" width="8.719285714285713" customWidth="1" bestFit="1"/>
    <col min="9" max="9" style="32" width="14.719285714285713" customWidth="1" bestFit="1"/>
    <col min="10" max="10" style="33" width="8.719285714285713" customWidth="1" bestFit="1"/>
    <col min="11" max="11" style="32" width="14.719285714285713" customWidth="1" bestFit="1"/>
    <col min="12" max="12" style="33" width="8.719285714285713" customWidth="1" bestFit="1"/>
    <col min="13" max="13" style="32" width="14.719285714285713" customWidth="1" bestFit="1"/>
    <col min="14" max="14" style="33" width="8.719285714285713" customWidth="1" bestFit="1"/>
    <col min="15" max="15" style="32" width="14.719285714285713" customWidth="1" bestFit="1"/>
    <col min="16" max="16" style="33" width="8.719285714285713" customWidth="1" bestFit="1"/>
    <col min="17" max="17" style="32" width="14.719285714285713" customWidth="1" bestFit="1"/>
    <col min="18" max="18" style="33" width="8.719285714285713" customWidth="1" bestFit="1"/>
    <col min="19" max="19" style="32" width="14.719285714285713" customWidth="1" bestFit="1"/>
    <col min="20" max="20" style="33" width="8.719285714285713" customWidth="1" bestFit="1"/>
    <col min="21" max="21" style="32" width="14.719285714285713" customWidth="1" bestFit="1"/>
    <col min="22" max="22" style="33" width="8.719285714285713" customWidth="1" bestFit="1"/>
    <col min="23" max="23" style="32" width="14.719285714285713" customWidth="1" bestFit="1"/>
    <col min="24" max="24" style="33" width="8.719285714285713" customWidth="1" bestFit="1"/>
    <col min="25" max="25" style="32" width="14.719285714285713" customWidth="1" bestFit="1"/>
    <col min="26" max="26" style="33" width="8.719285714285713" customWidth="1" bestFit="1"/>
    <col min="27" max="27" style="32" width="14.719285714285713" customWidth="1" bestFit="1"/>
    <col min="28" max="28" style="33" width="8.719285714285713" customWidth="1" bestFit="1"/>
    <col min="29" max="29" style="32" width="14.719285714285713" customWidth="1" bestFit="1"/>
    <col min="30" max="30" style="33" width="8.719285714285713" customWidth="1" bestFit="1"/>
    <col min="31" max="31" style="32" width="14.719285714285713" customWidth="1" bestFit="1"/>
    <col min="32" max="32" style="33" width="8.719285714285713" customWidth="1" bestFit="1"/>
    <col min="33" max="33" style="32" width="14.719285714285713" customWidth="1" bestFit="1"/>
  </cols>
  <sheetData>
    <row x14ac:dyDescent="0.25" r="1" customHeight="1" ht="18" customFormat="1" s="4">
      <c r="A1" s="28" t="s">
        <v>0</v>
      </c>
      <c r="B1" s="28" t="s">
        <v>1246</v>
      </c>
      <c r="C1" s="28" t="s">
        <v>1247</v>
      </c>
      <c r="D1" s="29" t="s">
        <v>1248</v>
      </c>
      <c r="E1" s="1"/>
      <c r="F1" s="29" t="s">
        <v>1249</v>
      </c>
      <c r="G1" s="1"/>
      <c r="H1" s="29" t="s">
        <v>1250</v>
      </c>
      <c r="I1" s="1"/>
      <c r="J1" s="29" t="s">
        <v>1251</v>
      </c>
      <c r="K1" s="1"/>
      <c r="L1" s="29" t="s">
        <v>1252</v>
      </c>
      <c r="M1" s="1"/>
      <c r="N1" s="29" t="s">
        <v>1253</v>
      </c>
      <c r="O1" s="1"/>
      <c r="P1" s="29" t="s">
        <v>1254</v>
      </c>
      <c r="Q1" s="1"/>
      <c r="R1" s="29" t="s">
        <v>1255</v>
      </c>
      <c r="S1" s="1"/>
      <c r="T1" s="29" t="s">
        <v>1256</v>
      </c>
      <c r="U1" s="1"/>
      <c r="V1" s="29" t="s">
        <v>1257</v>
      </c>
      <c r="W1" s="1"/>
      <c r="X1" s="29" t="s">
        <v>1258</v>
      </c>
      <c r="Y1" s="1"/>
      <c r="Z1" s="29" t="s">
        <v>1259</v>
      </c>
      <c r="AA1" s="1"/>
      <c r="AB1" s="29" t="s">
        <v>1260</v>
      </c>
      <c r="AC1" s="1"/>
      <c r="AD1" s="29" t="s">
        <v>1261</v>
      </c>
      <c r="AE1" s="1"/>
      <c r="AF1" s="29" t="s">
        <v>1262</v>
      </c>
      <c r="AG1" s="1"/>
    </row>
    <row x14ac:dyDescent="0.25" r="2" customHeight="1" ht="18" customFormat="1" s="4">
      <c r="A2" s="1"/>
      <c r="B2" s="1"/>
      <c r="C2" s="1"/>
      <c r="D2" s="29" t="s">
        <v>3</v>
      </c>
      <c r="E2" s="1" t="s">
        <v>4</v>
      </c>
      <c r="F2" s="29" t="s">
        <v>3</v>
      </c>
      <c r="G2" s="1" t="s">
        <v>4</v>
      </c>
      <c r="H2" s="29" t="s">
        <v>3</v>
      </c>
      <c r="I2" s="1" t="s">
        <v>4</v>
      </c>
      <c r="J2" s="29" t="s">
        <v>3</v>
      </c>
      <c r="K2" s="1" t="s">
        <v>4</v>
      </c>
      <c r="L2" s="29" t="s">
        <v>3</v>
      </c>
      <c r="M2" s="1" t="s">
        <v>4</v>
      </c>
      <c r="N2" s="29" t="s">
        <v>3</v>
      </c>
      <c r="O2" s="1" t="s">
        <v>4</v>
      </c>
      <c r="P2" s="29" t="s">
        <v>3</v>
      </c>
      <c r="Q2" s="1" t="s">
        <v>4</v>
      </c>
      <c r="R2" s="29" t="s">
        <v>3</v>
      </c>
      <c r="S2" s="1" t="s">
        <v>4</v>
      </c>
      <c r="T2" s="29" t="s">
        <v>3</v>
      </c>
      <c r="U2" s="1" t="s">
        <v>4</v>
      </c>
      <c r="V2" s="29" t="s">
        <v>3</v>
      </c>
      <c r="W2" s="1" t="s">
        <v>4</v>
      </c>
      <c r="X2" s="29" t="s">
        <v>3</v>
      </c>
      <c r="Y2" s="1" t="s">
        <v>4</v>
      </c>
      <c r="Z2" s="29" t="s">
        <v>3</v>
      </c>
      <c r="AA2" s="1" t="s">
        <v>4</v>
      </c>
      <c r="AB2" s="29" t="s">
        <v>3</v>
      </c>
      <c r="AC2" s="1" t="s">
        <v>4</v>
      </c>
      <c r="AD2" s="29" t="s">
        <v>3</v>
      </c>
      <c r="AE2" s="1" t="s">
        <v>4</v>
      </c>
      <c r="AF2" s="29" t="s">
        <v>3</v>
      </c>
      <c r="AG2" s="1" t="s">
        <v>4</v>
      </c>
    </row>
    <row x14ac:dyDescent="0.25" r="3" customHeight="1" ht="18" customFormat="1" s="4">
      <c r="A3" s="9" t="s">
        <v>7</v>
      </c>
      <c r="B3" s="5" t="s">
        <v>11</v>
      </c>
      <c r="C3" s="5" t="s">
        <v>1263</v>
      </c>
      <c r="D3" s="30" t="s">
        <v>10</v>
      </c>
      <c r="E3" s="5" t="s">
        <v>1264</v>
      </c>
      <c r="F3" s="30" t="s">
        <v>10</v>
      </c>
      <c r="G3" s="5" t="s">
        <v>1265</v>
      </c>
      <c r="H3" s="30" t="s">
        <v>10</v>
      </c>
      <c r="I3" s="5" t="s">
        <v>1038</v>
      </c>
      <c r="J3" s="30" t="s">
        <v>10</v>
      </c>
      <c r="K3" s="5" t="s">
        <v>1266</v>
      </c>
      <c r="L3" s="30" t="s">
        <v>10</v>
      </c>
      <c r="M3" s="5" t="s">
        <v>725</v>
      </c>
      <c r="N3" s="30" t="s">
        <v>10</v>
      </c>
      <c r="O3" s="5" t="s">
        <v>1267</v>
      </c>
      <c r="P3" s="30" t="s">
        <v>10</v>
      </c>
      <c r="Q3" s="5" t="s">
        <v>1268</v>
      </c>
      <c r="R3" s="30" t="s">
        <v>10</v>
      </c>
      <c r="S3" s="5" t="s">
        <v>509</v>
      </c>
      <c r="T3" s="30" t="s">
        <v>10</v>
      </c>
      <c r="U3" s="5" t="s">
        <v>451</v>
      </c>
      <c r="V3" s="30" t="s">
        <v>10</v>
      </c>
      <c r="W3" s="5" t="s">
        <v>1269</v>
      </c>
      <c r="X3" s="30" t="s">
        <v>10</v>
      </c>
      <c r="Y3" s="5" t="s">
        <v>291</v>
      </c>
      <c r="Z3" s="30" t="s">
        <v>10</v>
      </c>
      <c r="AA3" s="5" t="s">
        <v>1270</v>
      </c>
      <c r="AB3" s="30" t="s">
        <v>83</v>
      </c>
      <c r="AC3" s="5" t="s">
        <v>156</v>
      </c>
      <c r="AD3" s="30" t="s">
        <v>10</v>
      </c>
      <c r="AE3" s="5" t="s">
        <v>94</v>
      </c>
      <c r="AF3" s="30" t="s">
        <v>10</v>
      </c>
      <c r="AG3" s="5" t="s">
        <v>8</v>
      </c>
    </row>
    <row x14ac:dyDescent="0.25" r="4" customHeight="1" ht="18" customFormat="1" s="4">
      <c r="A4" s="5"/>
      <c r="B4" s="5" t="s">
        <v>1271</v>
      </c>
      <c r="C4" s="5" t="s">
        <v>1272</v>
      </c>
      <c r="D4" s="30" t="s">
        <v>28</v>
      </c>
      <c r="E4" s="8"/>
      <c r="F4" s="30" t="s">
        <v>28</v>
      </c>
      <c r="G4" s="8"/>
      <c r="H4" s="30" t="s">
        <v>28</v>
      </c>
      <c r="I4" s="8"/>
      <c r="J4" s="30" t="s">
        <v>28</v>
      </c>
      <c r="K4" s="8"/>
      <c r="L4" s="30" t="s">
        <v>28</v>
      </c>
      <c r="M4" s="8"/>
      <c r="N4" s="30" t="s">
        <v>28</v>
      </c>
      <c r="O4" s="8"/>
      <c r="P4" s="30" t="s">
        <v>28</v>
      </c>
      <c r="Q4" s="8"/>
      <c r="R4" s="30" t="s">
        <v>28</v>
      </c>
      <c r="S4" s="8"/>
      <c r="T4" s="30" t="s">
        <v>28</v>
      </c>
      <c r="U4" s="8"/>
      <c r="V4" s="30" t="s">
        <v>28</v>
      </c>
      <c r="W4" s="8"/>
      <c r="X4" s="30" t="s">
        <v>28</v>
      </c>
      <c r="Y4" s="8"/>
      <c r="Z4" s="30" t="s">
        <v>28</v>
      </c>
      <c r="AA4" s="8"/>
      <c r="AB4" s="30" t="s">
        <v>28</v>
      </c>
      <c r="AC4" s="8"/>
      <c r="AD4" s="30" t="s">
        <v>28</v>
      </c>
      <c r="AE4" s="8"/>
      <c r="AF4" s="30" t="s">
        <v>28</v>
      </c>
      <c r="AG4" s="8"/>
    </row>
    <row x14ac:dyDescent="0.25" r="5" customHeight="1" ht="18" customFormat="1" s="4">
      <c r="A5" s="9" t="s">
        <v>12</v>
      </c>
      <c r="B5" s="5" t="s">
        <v>15</v>
      </c>
      <c r="C5" s="5" t="s">
        <v>1273</v>
      </c>
      <c r="D5" s="30" t="s">
        <v>10</v>
      </c>
      <c r="E5" s="5" t="s">
        <v>1274</v>
      </c>
      <c r="F5" s="30" t="s">
        <v>83</v>
      </c>
      <c r="G5" s="5" t="s">
        <v>1110</v>
      </c>
      <c r="H5" s="30" t="s">
        <v>10</v>
      </c>
      <c r="I5" s="5" t="s">
        <v>1275</v>
      </c>
      <c r="J5" s="30" t="s">
        <v>10</v>
      </c>
      <c r="K5" s="5" t="s">
        <v>1276</v>
      </c>
      <c r="L5" s="30" t="s">
        <v>83</v>
      </c>
      <c r="M5" s="5" t="s">
        <v>1277</v>
      </c>
      <c r="N5" s="30" t="s">
        <v>83</v>
      </c>
      <c r="O5" s="5" t="s">
        <v>1278</v>
      </c>
      <c r="P5" s="30" t="s">
        <v>83</v>
      </c>
      <c r="Q5" s="5" t="s">
        <v>557</v>
      </c>
      <c r="R5" s="30" t="s">
        <v>10</v>
      </c>
      <c r="S5" s="5" t="s">
        <v>511</v>
      </c>
      <c r="T5" s="30" t="s">
        <v>10</v>
      </c>
      <c r="U5" s="5" t="s">
        <v>1279</v>
      </c>
      <c r="V5" s="30" t="s">
        <v>28</v>
      </c>
      <c r="W5" s="8"/>
      <c r="X5" s="30" t="s">
        <v>10</v>
      </c>
      <c r="Y5" s="5" t="s">
        <v>1280</v>
      </c>
      <c r="Z5" s="30" t="s">
        <v>28</v>
      </c>
      <c r="AA5" s="8"/>
      <c r="AB5" s="30" t="s">
        <v>83</v>
      </c>
      <c r="AC5" s="5" t="s">
        <v>1281</v>
      </c>
      <c r="AD5" s="30" t="s">
        <v>10</v>
      </c>
      <c r="AE5" s="5" t="s">
        <v>1282</v>
      </c>
      <c r="AF5" s="30" t="s">
        <v>83</v>
      </c>
      <c r="AG5" s="5" t="s">
        <v>8</v>
      </c>
    </row>
    <row x14ac:dyDescent="0.25" r="6" customHeight="1" ht="18" customFormat="1" s="4">
      <c r="A6" s="5"/>
      <c r="B6" s="5" t="s">
        <v>1283</v>
      </c>
      <c r="C6" s="5" t="s">
        <v>1284</v>
      </c>
      <c r="D6" s="30" t="s">
        <v>28</v>
      </c>
      <c r="E6" s="8"/>
      <c r="F6" s="30" t="s">
        <v>28</v>
      </c>
      <c r="G6" s="8"/>
      <c r="H6" s="30" t="s">
        <v>28</v>
      </c>
      <c r="I6" s="8"/>
      <c r="J6" s="30" t="s">
        <v>28</v>
      </c>
      <c r="K6" s="8"/>
      <c r="L6" s="30" t="s">
        <v>28</v>
      </c>
      <c r="M6" s="8"/>
      <c r="N6" s="30" t="s">
        <v>28</v>
      </c>
      <c r="O6" s="8"/>
      <c r="P6" s="30" t="s">
        <v>28</v>
      </c>
      <c r="Q6" s="8"/>
      <c r="R6" s="30" t="s">
        <v>28</v>
      </c>
      <c r="S6" s="8"/>
      <c r="T6" s="30" t="s">
        <v>28</v>
      </c>
      <c r="U6" s="8"/>
      <c r="V6" s="30" t="s">
        <v>28</v>
      </c>
      <c r="W6" s="8"/>
      <c r="X6" s="30" t="s">
        <v>28</v>
      </c>
      <c r="Y6" s="8"/>
      <c r="Z6" s="30" t="s">
        <v>28</v>
      </c>
      <c r="AA6" s="8"/>
      <c r="AB6" s="30" t="s">
        <v>28</v>
      </c>
      <c r="AC6" s="8"/>
      <c r="AD6" s="30" t="s">
        <v>28</v>
      </c>
      <c r="AE6" s="8"/>
      <c r="AF6" s="30" t="s">
        <v>28</v>
      </c>
      <c r="AG6" s="8"/>
    </row>
    <row x14ac:dyDescent="0.25" r="7" customHeight="1" ht="18" customFormat="1" s="4">
      <c r="A7" s="9" t="s">
        <v>16</v>
      </c>
      <c r="B7" s="5" t="s">
        <v>19</v>
      </c>
      <c r="C7" s="5" t="s">
        <v>1285</v>
      </c>
      <c r="D7" s="30" t="s">
        <v>83</v>
      </c>
      <c r="E7" s="5" t="s">
        <v>1191</v>
      </c>
      <c r="F7" s="30" t="s">
        <v>83</v>
      </c>
      <c r="G7" s="5" t="s">
        <v>1112</v>
      </c>
      <c r="H7" s="30" t="s">
        <v>83</v>
      </c>
      <c r="I7" s="5" t="s">
        <v>1050</v>
      </c>
      <c r="J7" s="30" t="s">
        <v>10</v>
      </c>
      <c r="K7" s="5" t="s">
        <v>1286</v>
      </c>
      <c r="L7" s="30" t="s">
        <v>28</v>
      </c>
      <c r="M7" s="8"/>
      <c r="N7" s="30" t="s">
        <v>10</v>
      </c>
      <c r="O7" s="5" t="s">
        <v>1287</v>
      </c>
      <c r="P7" s="30" t="s">
        <v>83</v>
      </c>
      <c r="Q7" s="5" t="s">
        <v>1288</v>
      </c>
      <c r="R7" s="30" t="s">
        <v>83</v>
      </c>
      <c r="S7" s="5" t="s">
        <v>1289</v>
      </c>
      <c r="T7" s="30" t="s">
        <v>83</v>
      </c>
      <c r="U7" s="5" t="s">
        <v>462</v>
      </c>
      <c r="V7" s="30" t="s">
        <v>83</v>
      </c>
      <c r="W7" s="5" t="s">
        <v>1290</v>
      </c>
      <c r="X7" s="30" t="s">
        <v>83</v>
      </c>
      <c r="Y7" s="5" t="s">
        <v>1291</v>
      </c>
      <c r="Z7" s="30" t="s">
        <v>83</v>
      </c>
      <c r="AA7" s="5" t="s">
        <v>1292</v>
      </c>
      <c r="AB7" s="30" t="s">
        <v>10</v>
      </c>
      <c r="AC7" s="5" t="s">
        <v>166</v>
      </c>
      <c r="AD7" s="30" t="s">
        <v>10</v>
      </c>
      <c r="AE7" s="5" t="s">
        <v>100</v>
      </c>
      <c r="AF7" s="30" t="s">
        <v>10</v>
      </c>
      <c r="AG7" s="5" t="s">
        <v>1293</v>
      </c>
    </row>
    <row x14ac:dyDescent="0.25" r="8" customHeight="1" ht="18" customFormat="1" s="4">
      <c r="A8" s="5"/>
      <c r="B8" s="5" t="s">
        <v>104</v>
      </c>
      <c r="C8" s="5" t="s">
        <v>1294</v>
      </c>
      <c r="D8" s="30" t="s">
        <v>10</v>
      </c>
      <c r="E8" s="5" t="s">
        <v>1192</v>
      </c>
      <c r="F8" s="30" t="s">
        <v>83</v>
      </c>
      <c r="G8" s="5" t="s">
        <v>1114</v>
      </c>
      <c r="H8" s="30" t="s">
        <v>28</v>
      </c>
      <c r="I8" s="8"/>
      <c r="J8" s="30" t="s">
        <v>10</v>
      </c>
      <c r="K8" s="5" t="s">
        <v>820</v>
      </c>
      <c r="L8" s="30" t="s">
        <v>28</v>
      </c>
      <c r="M8" s="8"/>
      <c r="N8" s="30" t="s">
        <v>28</v>
      </c>
      <c r="O8" s="8"/>
      <c r="P8" s="30" t="s">
        <v>28</v>
      </c>
      <c r="Q8" s="8"/>
      <c r="R8" s="30" t="s">
        <v>10</v>
      </c>
      <c r="S8" s="5" t="s">
        <v>513</v>
      </c>
      <c r="T8" s="30" t="s">
        <v>10</v>
      </c>
      <c r="U8" s="5" t="s">
        <v>460</v>
      </c>
      <c r="V8" s="30" t="s">
        <v>28</v>
      </c>
      <c r="W8" s="8"/>
      <c r="X8" s="30" t="s">
        <v>28</v>
      </c>
      <c r="Y8" s="8"/>
      <c r="Z8" s="30" t="s">
        <v>28</v>
      </c>
      <c r="AA8" s="8"/>
      <c r="AB8" s="30" t="s">
        <v>28</v>
      </c>
      <c r="AC8" s="8"/>
      <c r="AD8" s="30" t="s">
        <v>83</v>
      </c>
      <c r="AE8" s="5" t="s">
        <v>102</v>
      </c>
      <c r="AF8" s="30" t="s">
        <v>28</v>
      </c>
      <c r="AG8" s="8"/>
    </row>
    <row x14ac:dyDescent="0.25" r="9" customHeight="1" ht="18" customFormat="1" s="4">
      <c r="A9" s="5"/>
      <c r="B9" s="5" t="s">
        <v>1295</v>
      </c>
      <c r="C9" s="5" t="s">
        <v>1296</v>
      </c>
      <c r="D9" s="30" t="s">
        <v>28</v>
      </c>
      <c r="E9" s="8"/>
      <c r="F9" s="30" t="s">
        <v>28</v>
      </c>
      <c r="G9" s="8"/>
      <c r="H9" s="30" t="s">
        <v>28</v>
      </c>
      <c r="I9" s="8"/>
      <c r="J9" s="30" t="s">
        <v>28</v>
      </c>
      <c r="K9" s="8"/>
      <c r="L9" s="30" t="s">
        <v>28</v>
      </c>
      <c r="M9" s="8"/>
      <c r="N9" s="30" t="s">
        <v>28</v>
      </c>
      <c r="O9" s="8"/>
      <c r="P9" s="30" t="s">
        <v>28</v>
      </c>
      <c r="Q9" s="8"/>
      <c r="R9" s="30" t="s">
        <v>28</v>
      </c>
      <c r="S9" s="8"/>
      <c r="T9" s="30" t="s">
        <v>28</v>
      </c>
      <c r="U9" s="8"/>
      <c r="V9" s="30" t="s">
        <v>28</v>
      </c>
      <c r="W9" s="8"/>
      <c r="X9" s="30" t="s">
        <v>28</v>
      </c>
      <c r="Y9" s="8"/>
      <c r="Z9" s="30" t="s">
        <v>28</v>
      </c>
      <c r="AA9" s="8"/>
      <c r="AB9" s="30" t="s">
        <v>28</v>
      </c>
      <c r="AC9" s="8"/>
      <c r="AD9" s="30" t="s">
        <v>28</v>
      </c>
      <c r="AE9" s="8"/>
      <c r="AF9" s="30" t="s">
        <v>28</v>
      </c>
      <c r="AG9" s="8"/>
    </row>
    <row x14ac:dyDescent="0.25" r="10" customHeight="1" ht="18" customFormat="1" s="4">
      <c r="A10" s="5"/>
      <c r="B10" s="5" t="s">
        <v>560</v>
      </c>
      <c r="C10" s="5" t="s">
        <v>1297</v>
      </c>
      <c r="D10" s="30" t="s">
        <v>28</v>
      </c>
      <c r="E10" s="8"/>
      <c r="F10" s="30" t="s">
        <v>28</v>
      </c>
      <c r="G10" s="8"/>
      <c r="H10" s="30" t="s">
        <v>28</v>
      </c>
      <c r="I10" s="8"/>
      <c r="J10" s="30" t="s">
        <v>10</v>
      </c>
      <c r="K10" s="5" t="s">
        <v>1298</v>
      </c>
      <c r="L10" s="30" t="s">
        <v>28</v>
      </c>
      <c r="M10" s="8"/>
      <c r="N10" s="30" t="s">
        <v>28</v>
      </c>
      <c r="O10" s="8"/>
      <c r="P10" s="30" t="s">
        <v>10</v>
      </c>
      <c r="Q10" s="5" t="s">
        <v>558</v>
      </c>
      <c r="R10" s="30" t="s">
        <v>28</v>
      </c>
      <c r="S10" s="8"/>
      <c r="T10" s="30" t="s">
        <v>28</v>
      </c>
      <c r="U10" s="8"/>
      <c r="V10" s="30" t="s">
        <v>28</v>
      </c>
      <c r="W10" s="8"/>
      <c r="X10" s="30" t="s">
        <v>28</v>
      </c>
      <c r="Y10" s="8"/>
      <c r="Z10" s="30" t="s">
        <v>28</v>
      </c>
      <c r="AA10" s="8"/>
      <c r="AB10" s="30" t="s">
        <v>10</v>
      </c>
      <c r="AC10" s="5" t="s">
        <v>166</v>
      </c>
      <c r="AD10" s="30" t="s">
        <v>28</v>
      </c>
      <c r="AE10" s="8"/>
      <c r="AF10" s="30" t="s">
        <v>28</v>
      </c>
      <c r="AG10" s="8"/>
    </row>
    <row x14ac:dyDescent="0.25" r="11" customHeight="1" ht="18" customFormat="1" s="4">
      <c r="A11" s="5"/>
      <c r="B11" s="5" t="s">
        <v>1121</v>
      </c>
      <c r="C11" s="5" t="s">
        <v>1299</v>
      </c>
      <c r="D11" s="30" t="s">
        <v>10</v>
      </c>
      <c r="E11" s="5" t="s">
        <v>1192</v>
      </c>
      <c r="F11" s="30" t="s">
        <v>10</v>
      </c>
      <c r="G11" s="5" t="s">
        <v>1119</v>
      </c>
      <c r="H11" s="30" t="s">
        <v>28</v>
      </c>
      <c r="I11" s="8"/>
      <c r="J11" s="30" t="s">
        <v>10</v>
      </c>
      <c r="K11" s="5" t="s">
        <v>820</v>
      </c>
      <c r="L11" s="30" t="s">
        <v>28</v>
      </c>
      <c r="M11" s="8"/>
      <c r="N11" s="30" t="s">
        <v>10</v>
      </c>
      <c r="O11" s="5" t="s">
        <v>637</v>
      </c>
      <c r="P11" s="30" t="s">
        <v>28</v>
      </c>
      <c r="Q11" s="8"/>
      <c r="R11" s="30" t="s">
        <v>28</v>
      </c>
      <c r="S11" s="8"/>
      <c r="T11" s="30" t="s">
        <v>28</v>
      </c>
      <c r="U11" s="8"/>
      <c r="V11" s="30" t="s">
        <v>28</v>
      </c>
      <c r="W11" s="8"/>
      <c r="X11" s="30" t="s">
        <v>28</v>
      </c>
      <c r="Y11" s="8"/>
      <c r="Z11" s="30" t="s">
        <v>28</v>
      </c>
      <c r="AA11" s="8"/>
      <c r="AB11" s="30" t="s">
        <v>28</v>
      </c>
      <c r="AC11" s="8"/>
      <c r="AD11" s="30" t="s">
        <v>28</v>
      </c>
      <c r="AE11" s="8"/>
      <c r="AF11" s="30" t="s">
        <v>28</v>
      </c>
      <c r="AG11" s="8"/>
    </row>
    <row x14ac:dyDescent="0.25" r="12" customHeight="1" ht="18" customFormat="1" s="4">
      <c r="A12" s="9" t="s">
        <v>32</v>
      </c>
      <c r="B12" s="5" t="s">
        <v>583</v>
      </c>
      <c r="C12" s="5" t="s">
        <v>1300</v>
      </c>
      <c r="D12" s="30" t="s">
        <v>10</v>
      </c>
      <c r="E12" s="5" t="s">
        <v>1301</v>
      </c>
      <c r="F12" s="30" t="s">
        <v>10</v>
      </c>
      <c r="G12" s="5" t="s">
        <v>1122</v>
      </c>
      <c r="H12" s="30" t="s">
        <v>10</v>
      </c>
      <c r="I12" s="5" t="s">
        <v>1053</v>
      </c>
      <c r="J12" s="30" t="s">
        <v>10</v>
      </c>
      <c r="K12" s="5" t="s">
        <v>1302</v>
      </c>
      <c r="L12" s="30" t="s">
        <v>10</v>
      </c>
      <c r="M12" s="5" t="s">
        <v>751</v>
      </c>
      <c r="N12" s="30" t="s">
        <v>28</v>
      </c>
      <c r="O12" s="8"/>
      <c r="P12" s="30" t="s">
        <v>10</v>
      </c>
      <c r="Q12" s="5" t="s">
        <v>1303</v>
      </c>
      <c r="R12" s="30" t="s">
        <v>28</v>
      </c>
      <c r="S12" s="8"/>
      <c r="T12" s="30" t="s">
        <v>83</v>
      </c>
      <c r="U12" s="5" t="s">
        <v>471</v>
      </c>
      <c r="V12" s="30" t="s">
        <v>28</v>
      </c>
      <c r="W12" s="8"/>
      <c r="X12" s="30" t="s">
        <v>83</v>
      </c>
      <c r="Y12" s="5" t="s">
        <v>1304</v>
      </c>
      <c r="Z12" s="30" t="s">
        <v>83</v>
      </c>
      <c r="AA12" s="5" t="s">
        <v>1305</v>
      </c>
      <c r="AB12" s="30" t="s">
        <v>28</v>
      </c>
      <c r="AC12" s="8"/>
      <c r="AD12" s="30" t="s">
        <v>28</v>
      </c>
      <c r="AE12" s="8"/>
      <c r="AF12" s="30" t="s">
        <v>28</v>
      </c>
      <c r="AG12" s="8"/>
    </row>
    <row x14ac:dyDescent="0.25" r="13" customHeight="1" ht="18" customFormat="1" s="4">
      <c r="A13" s="5"/>
      <c r="B13" s="5" t="s">
        <v>666</v>
      </c>
      <c r="C13" s="5" t="s">
        <v>1306</v>
      </c>
      <c r="D13" s="30" t="s">
        <v>10</v>
      </c>
      <c r="E13" s="5" t="s">
        <v>1301</v>
      </c>
      <c r="F13" s="30" t="s">
        <v>10</v>
      </c>
      <c r="G13" s="5" t="s">
        <v>1122</v>
      </c>
      <c r="H13" s="30" t="s">
        <v>10</v>
      </c>
      <c r="I13" s="5" t="s">
        <v>1059</v>
      </c>
      <c r="J13" s="30" t="s">
        <v>10</v>
      </c>
      <c r="K13" s="5" t="s">
        <v>1302</v>
      </c>
      <c r="L13" s="30" t="s">
        <v>10</v>
      </c>
      <c r="M13" s="5" t="s">
        <v>751</v>
      </c>
      <c r="N13" s="30" t="s">
        <v>10</v>
      </c>
      <c r="O13" s="5" t="s">
        <v>664</v>
      </c>
      <c r="P13" s="30" t="s">
        <v>28</v>
      </c>
      <c r="Q13" s="8"/>
      <c r="R13" s="30" t="s">
        <v>28</v>
      </c>
      <c r="S13" s="8"/>
      <c r="T13" s="30" t="s">
        <v>28</v>
      </c>
      <c r="U13" s="8"/>
      <c r="V13" s="30" t="s">
        <v>28</v>
      </c>
      <c r="W13" s="8"/>
      <c r="X13" s="30" t="s">
        <v>83</v>
      </c>
      <c r="Y13" s="5" t="s">
        <v>1304</v>
      </c>
      <c r="Z13" s="30" t="s">
        <v>83</v>
      </c>
      <c r="AA13" s="5" t="s">
        <v>1305</v>
      </c>
      <c r="AB13" s="30" t="s">
        <v>28</v>
      </c>
      <c r="AC13" s="8"/>
      <c r="AD13" s="30" t="s">
        <v>28</v>
      </c>
      <c r="AE13" s="8"/>
      <c r="AF13" s="30" t="s">
        <v>28</v>
      </c>
      <c r="AG13" s="8"/>
    </row>
    <row x14ac:dyDescent="0.25" r="14" customHeight="1" ht="18" customFormat="1" s="4">
      <c r="A14" s="5"/>
      <c r="B14" s="5" t="s">
        <v>663</v>
      </c>
      <c r="C14" s="5" t="s">
        <v>1307</v>
      </c>
      <c r="D14" s="30" t="s">
        <v>10</v>
      </c>
      <c r="E14" s="5" t="s">
        <v>1301</v>
      </c>
      <c r="F14" s="30" t="s">
        <v>28</v>
      </c>
      <c r="G14" s="8"/>
      <c r="H14" s="30" t="s">
        <v>10</v>
      </c>
      <c r="I14" s="5" t="s">
        <v>1057</v>
      </c>
      <c r="J14" s="30" t="s">
        <v>10</v>
      </c>
      <c r="K14" s="5" t="s">
        <v>858</v>
      </c>
      <c r="L14" s="30" t="s">
        <v>10</v>
      </c>
      <c r="M14" s="5" t="s">
        <v>751</v>
      </c>
      <c r="N14" s="30" t="s">
        <v>10</v>
      </c>
      <c r="O14" s="5" t="s">
        <v>1308</v>
      </c>
      <c r="P14" s="30" t="s">
        <v>83</v>
      </c>
      <c r="Q14" s="5" t="s">
        <v>1309</v>
      </c>
      <c r="R14" s="30" t="s">
        <v>28</v>
      </c>
      <c r="S14" s="8"/>
      <c r="T14" s="30" t="s">
        <v>83</v>
      </c>
      <c r="U14" s="5" t="s">
        <v>471</v>
      </c>
      <c r="V14" s="30" t="s">
        <v>28</v>
      </c>
      <c r="W14" s="8"/>
      <c r="X14" s="30" t="s">
        <v>83</v>
      </c>
      <c r="Y14" s="5" t="s">
        <v>1304</v>
      </c>
      <c r="Z14" s="30" t="s">
        <v>83</v>
      </c>
      <c r="AA14" s="5" t="s">
        <v>1305</v>
      </c>
      <c r="AB14" s="30" t="s">
        <v>28</v>
      </c>
      <c r="AC14" s="8"/>
      <c r="AD14" s="30" t="s">
        <v>28</v>
      </c>
      <c r="AE14" s="8"/>
      <c r="AF14" s="30" t="s">
        <v>28</v>
      </c>
      <c r="AG14" s="8"/>
    </row>
    <row x14ac:dyDescent="0.25" r="15" customHeight="1" ht="18" customFormat="1" s="4">
      <c r="A15" s="5"/>
      <c r="B15" s="5" t="s">
        <v>586</v>
      </c>
      <c r="C15" s="5" t="s">
        <v>1310</v>
      </c>
      <c r="D15" s="30" t="s">
        <v>10</v>
      </c>
      <c r="E15" s="5" t="s">
        <v>1301</v>
      </c>
      <c r="F15" s="30" t="s">
        <v>28</v>
      </c>
      <c r="G15" s="8"/>
      <c r="H15" s="30" t="s">
        <v>28</v>
      </c>
      <c r="I15" s="8"/>
      <c r="J15" s="30" t="s">
        <v>10</v>
      </c>
      <c r="K15" s="5" t="s">
        <v>869</v>
      </c>
      <c r="L15" s="30" t="s">
        <v>28</v>
      </c>
      <c r="M15" s="8"/>
      <c r="N15" s="30" t="s">
        <v>28</v>
      </c>
      <c r="O15" s="8"/>
      <c r="P15" s="30" t="s">
        <v>10</v>
      </c>
      <c r="Q15" s="5" t="s">
        <v>1311</v>
      </c>
      <c r="R15" s="30" t="s">
        <v>28</v>
      </c>
      <c r="S15" s="8"/>
      <c r="T15" s="30" t="s">
        <v>28</v>
      </c>
      <c r="U15" s="8"/>
      <c r="V15" s="30" t="s">
        <v>28</v>
      </c>
      <c r="W15" s="8"/>
      <c r="X15" s="30" t="s">
        <v>83</v>
      </c>
      <c r="Y15" s="5" t="s">
        <v>1304</v>
      </c>
      <c r="Z15" s="30" t="s">
        <v>83</v>
      </c>
      <c r="AA15" s="5" t="s">
        <v>1305</v>
      </c>
      <c r="AB15" s="30" t="s">
        <v>28</v>
      </c>
      <c r="AC15" s="8"/>
      <c r="AD15" s="30" t="s">
        <v>28</v>
      </c>
      <c r="AE15" s="8"/>
      <c r="AF15" s="30" t="s">
        <v>28</v>
      </c>
      <c r="AG15" s="8"/>
    </row>
    <row x14ac:dyDescent="0.25" r="16" customHeight="1" ht="18" customFormat="1" s="4">
      <c r="A16" s="5"/>
      <c r="B16" s="5" t="s">
        <v>589</v>
      </c>
      <c r="C16" s="5" t="s">
        <v>1312</v>
      </c>
      <c r="D16" s="30" t="s">
        <v>10</v>
      </c>
      <c r="E16" s="5" t="s">
        <v>1301</v>
      </c>
      <c r="F16" s="30" t="s">
        <v>10</v>
      </c>
      <c r="G16" s="5" t="s">
        <v>1122</v>
      </c>
      <c r="H16" s="30" t="s">
        <v>10</v>
      </c>
      <c r="I16" s="5" t="s">
        <v>1055</v>
      </c>
      <c r="J16" s="30" t="s">
        <v>10</v>
      </c>
      <c r="K16" s="5" t="s">
        <v>856</v>
      </c>
      <c r="L16" s="30" t="s">
        <v>10</v>
      </c>
      <c r="M16" s="5" t="s">
        <v>751</v>
      </c>
      <c r="N16" s="30" t="s">
        <v>10</v>
      </c>
      <c r="O16" s="5" t="s">
        <v>658</v>
      </c>
      <c r="P16" s="30" t="s">
        <v>10</v>
      </c>
      <c r="Q16" s="5" t="s">
        <v>1313</v>
      </c>
      <c r="R16" s="30" t="s">
        <v>28</v>
      </c>
      <c r="S16" s="8"/>
      <c r="T16" s="30" t="s">
        <v>83</v>
      </c>
      <c r="U16" s="5" t="s">
        <v>471</v>
      </c>
      <c r="V16" s="30" t="s">
        <v>28</v>
      </c>
      <c r="W16" s="8"/>
      <c r="X16" s="30" t="s">
        <v>83</v>
      </c>
      <c r="Y16" s="5" t="s">
        <v>1304</v>
      </c>
      <c r="Z16" s="30" t="s">
        <v>83</v>
      </c>
      <c r="AA16" s="5" t="s">
        <v>1305</v>
      </c>
      <c r="AB16" s="30" t="s">
        <v>28</v>
      </c>
      <c r="AC16" s="8"/>
      <c r="AD16" s="30" t="s">
        <v>10</v>
      </c>
      <c r="AE16" s="5" t="s">
        <v>112</v>
      </c>
      <c r="AF16" s="30" t="s">
        <v>28</v>
      </c>
      <c r="AG16" s="8"/>
    </row>
    <row x14ac:dyDescent="0.25" r="17" customHeight="1" ht="18" customFormat="1" s="4">
      <c r="A17" s="5"/>
      <c r="B17" s="5" t="s">
        <v>1314</v>
      </c>
      <c r="C17" s="5" t="s">
        <v>1315</v>
      </c>
      <c r="D17" s="30" t="s">
        <v>28</v>
      </c>
      <c r="E17" s="8"/>
      <c r="F17" s="30" t="s">
        <v>28</v>
      </c>
      <c r="G17" s="8"/>
      <c r="H17" s="30" t="s">
        <v>28</v>
      </c>
      <c r="I17" s="8"/>
      <c r="J17" s="30" t="s">
        <v>28</v>
      </c>
      <c r="K17" s="8"/>
      <c r="L17" s="30" t="s">
        <v>28</v>
      </c>
      <c r="M17" s="8"/>
      <c r="N17" s="30" t="s">
        <v>28</v>
      </c>
      <c r="O17" s="8"/>
      <c r="P17" s="30" t="s">
        <v>28</v>
      </c>
      <c r="Q17" s="8"/>
      <c r="R17" s="30" t="s">
        <v>28</v>
      </c>
      <c r="S17" s="8"/>
      <c r="T17" s="30" t="s">
        <v>28</v>
      </c>
      <c r="U17" s="8"/>
      <c r="V17" s="30" t="s">
        <v>28</v>
      </c>
      <c r="W17" s="8"/>
      <c r="X17" s="30" t="s">
        <v>28</v>
      </c>
      <c r="Y17" s="8"/>
      <c r="Z17" s="30" t="s">
        <v>28</v>
      </c>
      <c r="AA17" s="8"/>
      <c r="AB17" s="30" t="s">
        <v>28</v>
      </c>
      <c r="AC17" s="8"/>
      <c r="AD17" s="30" t="s">
        <v>28</v>
      </c>
      <c r="AE17" s="8"/>
      <c r="AF17" s="30" t="s">
        <v>28</v>
      </c>
      <c r="AG17" s="8"/>
    </row>
    <row x14ac:dyDescent="0.25" r="18" customHeight="1" ht="18" customFormat="1" s="4">
      <c r="A18" s="5"/>
      <c r="B18" s="5" t="s">
        <v>35</v>
      </c>
      <c r="C18" s="5" t="s">
        <v>1316</v>
      </c>
      <c r="D18" s="30" t="s">
        <v>83</v>
      </c>
      <c r="E18" s="5" t="s">
        <v>1195</v>
      </c>
      <c r="F18" s="30" t="s">
        <v>83</v>
      </c>
      <c r="G18" s="5" t="s">
        <v>1122</v>
      </c>
      <c r="H18" s="30" t="s">
        <v>83</v>
      </c>
      <c r="I18" s="5" t="s">
        <v>1053</v>
      </c>
      <c r="J18" s="30" t="s">
        <v>83</v>
      </c>
      <c r="K18" s="5" t="s">
        <v>867</v>
      </c>
      <c r="L18" s="30" t="s">
        <v>83</v>
      </c>
      <c r="M18" s="5" t="s">
        <v>751</v>
      </c>
      <c r="N18" s="30" t="s">
        <v>83</v>
      </c>
      <c r="O18" s="5" t="s">
        <v>656</v>
      </c>
      <c r="P18" s="30" t="s">
        <v>10</v>
      </c>
      <c r="Q18" s="5" t="s">
        <v>577</v>
      </c>
      <c r="R18" s="30" t="s">
        <v>10</v>
      </c>
      <c r="S18" s="5" t="s">
        <v>532</v>
      </c>
      <c r="T18" s="30" t="s">
        <v>83</v>
      </c>
      <c r="U18" s="5" t="s">
        <v>474</v>
      </c>
      <c r="V18" s="30" t="s">
        <v>10</v>
      </c>
      <c r="W18" s="5" t="s">
        <v>1317</v>
      </c>
      <c r="X18" s="30" t="s">
        <v>10</v>
      </c>
      <c r="Y18" s="5" t="s">
        <v>1304</v>
      </c>
      <c r="Z18" s="30" t="s">
        <v>10</v>
      </c>
      <c r="AA18" s="5" t="s">
        <v>231</v>
      </c>
      <c r="AB18" s="30" t="s">
        <v>28</v>
      </c>
      <c r="AC18" s="8"/>
      <c r="AD18" s="30" t="s">
        <v>83</v>
      </c>
      <c r="AE18" s="5" t="s">
        <v>1318</v>
      </c>
      <c r="AF18" s="30" t="s">
        <v>83</v>
      </c>
      <c r="AG18" s="5" t="s">
        <v>1319</v>
      </c>
    </row>
    <row x14ac:dyDescent="0.25" r="19" customHeight="1" ht="18" customFormat="1" s="4">
      <c r="A19" s="5"/>
      <c r="B19" s="5" t="s">
        <v>236</v>
      </c>
      <c r="C19" s="5" t="s">
        <v>1320</v>
      </c>
      <c r="D19" s="30" t="s">
        <v>83</v>
      </c>
      <c r="E19" s="5" t="s">
        <v>1204</v>
      </c>
      <c r="F19" s="30" t="s">
        <v>28</v>
      </c>
      <c r="G19" s="8"/>
      <c r="H19" s="30" t="s">
        <v>28</v>
      </c>
      <c r="I19" s="8"/>
      <c r="J19" s="30" t="s">
        <v>10</v>
      </c>
      <c r="K19" s="5" t="s">
        <v>863</v>
      </c>
      <c r="L19" s="30" t="s">
        <v>28</v>
      </c>
      <c r="M19" s="8"/>
      <c r="N19" s="30" t="s">
        <v>28</v>
      </c>
      <c r="O19" s="8"/>
      <c r="P19" s="30" t="s">
        <v>83</v>
      </c>
      <c r="Q19" s="8" t="s">
        <v>603</v>
      </c>
      <c r="R19" s="30" t="s">
        <v>28</v>
      </c>
      <c r="S19" s="8"/>
      <c r="T19" s="30" t="s">
        <v>28</v>
      </c>
      <c r="U19" s="8"/>
      <c r="V19" s="30" t="s">
        <v>28</v>
      </c>
      <c r="W19" s="8"/>
      <c r="X19" s="30" t="s">
        <v>28</v>
      </c>
      <c r="Y19" s="8"/>
      <c r="Z19" s="30" t="s">
        <v>10</v>
      </c>
      <c r="AA19" s="5" t="s">
        <v>234</v>
      </c>
      <c r="AB19" s="30" t="s">
        <v>83</v>
      </c>
      <c r="AC19" s="5" t="s">
        <v>173</v>
      </c>
      <c r="AD19" s="30" t="s">
        <v>28</v>
      </c>
      <c r="AE19" s="8"/>
      <c r="AF19" s="30" t="s">
        <v>28</v>
      </c>
      <c r="AG19" s="8"/>
    </row>
    <row x14ac:dyDescent="0.25" r="20" customHeight="1" ht="18" customFormat="1" s="4">
      <c r="A20" s="9" t="s">
        <v>40</v>
      </c>
      <c r="B20" s="5" t="s">
        <v>43</v>
      </c>
      <c r="C20" s="5" t="s">
        <v>1321</v>
      </c>
      <c r="D20" s="30" t="s">
        <v>10</v>
      </c>
      <c r="E20" s="5" t="s">
        <v>1322</v>
      </c>
      <c r="F20" s="30" t="s">
        <v>10</v>
      </c>
      <c r="G20" s="5" t="s">
        <v>1323</v>
      </c>
      <c r="H20" s="30" t="s">
        <v>10</v>
      </c>
      <c r="I20" s="5" t="s">
        <v>1324</v>
      </c>
      <c r="J20" s="30" t="s">
        <v>10</v>
      </c>
      <c r="K20" s="5" t="s">
        <v>1325</v>
      </c>
      <c r="L20" s="30" t="s">
        <v>83</v>
      </c>
      <c r="M20" s="5" t="s">
        <v>1326</v>
      </c>
      <c r="N20" s="30" t="s">
        <v>10</v>
      </c>
      <c r="O20" s="5" t="s">
        <v>1327</v>
      </c>
      <c r="P20" s="30" t="s">
        <v>10</v>
      </c>
      <c r="Q20" s="5" t="s">
        <v>606</v>
      </c>
      <c r="R20" s="30" t="s">
        <v>10</v>
      </c>
      <c r="S20" s="5" t="s">
        <v>534</v>
      </c>
      <c r="T20" s="30" t="s">
        <v>10</v>
      </c>
      <c r="U20" s="5" t="s">
        <v>475</v>
      </c>
      <c r="V20" s="30" t="s">
        <v>10</v>
      </c>
      <c r="W20" s="5" t="s">
        <v>402</v>
      </c>
      <c r="X20" s="30" t="s">
        <v>10</v>
      </c>
      <c r="Y20" s="5" t="s">
        <v>1328</v>
      </c>
      <c r="Z20" s="30" t="s">
        <v>10</v>
      </c>
      <c r="AA20" s="5" t="s">
        <v>1329</v>
      </c>
      <c r="AB20" s="30" t="s">
        <v>10</v>
      </c>
      <c r="AC20" s="5" t="s">
        <v>175</v>
      </c>
      <c r="AD20" s="30" t="s">
        <v>10</v>
      </c>
      <c r="AE20" s="5" t="s">
        <v>119</v>
      </c>
      <c r="AF20" s="30" t="s">
        <v>10</v>
      </c>
      <c r="AG20" s="5" t="s">
        <v>41</v>
      </c>
    </row>
    <row x14ac:dyDescent="0.25" r="21" customHeight="1" ht="18" customFormat="1" s="4">
      <c r="A21" s="5"/>
      <c r="B21" s="5" t="s">
        <v>46</v>
      </c>
      <c r="C21" s="5" t="s">
        <v>1330</v>
      </c>
      <c r="D21" s="30" t="s">
        <v>83</v>
      </c>
      <c r="E21" s="5" t="s">
        <v>1209</v>
      </c>
      <c r="F21" s="30" t="s">
        <v>28</v>
      </c>
      <c r="G21" s="8"/>
      <c r="H21" s="30" t="s">
        <v>28</v>
      </c>
      <c r="I21" s="8"/>
      <c r="J21" s="30" t="s">
        <v>28</v>
      </c>
      <c r="K21" s="8"/>
      <c r="L21" s="30" t="s">
        <v>28</v>
      </c>
      <c r="M21" s="8"/>
      <c r="N21" s="30" t="s">
        <v>10</v>
      </c>
      <c r="O21" s="5" t="s">
        <v>673</v>
      </c>
      <c r="P21" s="30" t="s">
        <v>10</v>
      </c>
      <c r="Q21" s="5" t="s">
        <v>606</v>
      </c>
      <c r="R21" s="30" t="s">
        <v>10</v>
      </c>
      <c r="S21" s="5" t="s">
        <v>534</v>
      </c>
      <c r="T21" s="30" t="s">
        <v>28</v>
      </c>
      <c r="U21" s="8"/>
      <c r="V21" s="30" t="s">
        <v>28</v>
      </c>
      <c r="W21" s="8"/>
      <c r="X21" s="30" t="s">
        <v>28</v>
      </c>
      <c r="Y21" s="8"/>
      <c r="Z21" s="30" t="s">
        <v>28</v>
      </c>
      <c r="AA21" s="8"/>
      <c r="AB21" s="30" t="s">
        <v>10</v>
      </c>
      <c r="AC21" s="5" t="s">
        <v>177</v>
      </c>
      <c r="AD21" s="30" t="s">
        <v>28</v>
      </c>
      <c r="AE21" s="8"/>
      <c r="AF21" s="30" t="s">
        <v>10</v>
      </c>
      <c r="AG21" s="5" t="s">
        <v>1331</v>
      </c>
    </row>
    <row x14ac:dyDescent="0.25" r="22" customHeight="1" ht="18" customFormat="1" s="4">
      <c r="A22" s="5" t="s">
        <v>49</v>
      </c>
      <c r="B22" s="5" t="s">
        <v>52</v>
      </c>
      <c r="C22" s="5" t="s">
        <v>51</v>
      </c>
      <c r="D22" s="30" t="s">
        <v>10</v>
      </c>
      <c r="E22" s="5" t="s">
        <v>1217</v>
      </c>
      <c r="F22" s="30" t="s">
        <v>10</v>
      </c>
      <c r="G22" s="5" t="s">
        <v>1332</v>
      </c>
      <c r="H22" s="30" t="s">
        <v>10</v>
      </c>
      <c r="I22" s="5" t="s">
        <v>1069</v>
      </c>
      <c r="J22" s="30" t="s">
        <v>10</v>
      </c>
      <c r="K22" s="5" t="s">
        <v>1333</v>
      </c>
      <c r="L22" s="30" t="s">
        <v>10</v>
      </c>
      <c r="M22" s="8" t="s">
        <v>765</v>
      </c>
      <c r="N22" s="30" t="s">
        <v>10</v>
      </c>
      <c r="O22" s="5" t="s">
        <v>1334</v>
      </c>
      <c r="P22" s="30" t="s">
        <v>10</v>
      </c>
      <c r="Q22" s="5" t="s">
        <v>608</v>
      </c>
      <c r="R22" s="30" t="s">
        <v>10</v>
      </c>
      <c r="S22" s="5" t="s">
        <v>537</v>
      </c>
      <c r="T22" s="30" t="s">
        <v>10</v>
      </c>
      <c r="U22" s="5" t="s">
        <v>477</v>
      </c>
      <c r="V22" s="30" t="s">
        <v>10</v>
      </c>
      <c r="W22" s="5" t="s">
        <v>408</v>
      </c>
      <c r="X22" s="30" t="s">
        <v>83</v>
      </c>
      <c r="Y22" s="5" t="s">
        <v>323</v>
      </c>
      <c r="Z22" s="30" t="s">
        <v>10</v>
      </c>
      <c r="AA22" s="5" t="s">
        <v>1335</v>
      </c>
      <c r="AB22" s="30" t="s">
        <v>10</v>
      </c>
      <c r="AC22" s="5" t="s">
        <v>179</v>
      </c>
      <c r="AD22" s="30" t="s">
        <v>10</v>
      </c>
      <c r="AE22" s="5" t="s">
        <v>1336</v>
      </c>
      <c r="AF22" s="30" t="s">
        <v>10</v>
      </c>
      <c r="AG22" s="5" t="s">
        <v>50</v>
      </c>
    </row>
    <row x14ac:dyDescent="0.25" r="23" customHeight="1" ht="18" customFormat="1" s="4">
      <c r="A23" s="9" t="s">
        <v>53</v>
      </c>
      <c r="B23" s="5" t="s">
        <v>56</v>
      </c>
      <c r="C23" s="5" t="s">
        <v>1337</v>
      </c>
      <c r="D23" s="30" t="s">
        <v>10</v>
      </c>
      <c r="E23" s="5" t="s">
        <v>1220</v>
      </c>
      <c r="F23" s="30" t="s">
        <v>10</v>
      </c>
      <c r="G23" s="5" t="s">
        <v>1338</v>
      </c>
      <c r="H23" s="30" t="s">
        <v>10</v>
      </c>
      <c r="I23" s="5" t="s">
        <v>1339</v>
      </c>
      <c r="J23" s="30" t="s">
        <v>10</v>
      </c>
      <c r="K23" s="8" t="s">
        <v>1340</v>
      </c>
      <c r="L23" s="30" t="s">
        <v>83</v>
      </c>
      <c r="M23" s="5" t="s">
        <v>770</v>
      </c>
      <c r="N23" s="30" t="s">
        <v>28</v>
      </c>
      <c r="O23" s="8"/>
      <c r="P23" s="30" t="s">
        <v>83</v>
      </c>
      <c r="Q23" s="5" t="s">
        <v>610</v>
      </c>
      <c r="R23" s="30" t="s">
        <v>83</v>
      </c>
      <c r="S23" s="5" t="s">
        <v>540</v>
      </c>
      <c r="T23" s="30" t="s">
        <v>83</v>
      </c>
      <c r="U23" s="5" t="s">
        <v>479</v>
      </c>
      <c r="V23" s="30" t="s">
        <v>83</v>
      </c>
      <c r="W23" s="5" t="s">
        <v>417</v>
      </c>
      <c r="X23" s="30" t="s">
        <v>83</v>
      </c>
      <c r="Y23" s="5" t="s">
        <v>1341</v>
      </c>
      <c r="Z23" s="30" t="s">
        <v>83</v>
      </c>
      <c r="AA23" s="5" t="s">
        <v>1342</v>
      </c>
      <c r="AB23" s="30" t="s">
        <v>10</v>
      </c>
      <c r="AC23" s="5" t="s">
        <v>185</v>
      </c>
      <c r="AD23" s="30" t="s">
        <v>10</v>
      </c>
      <c r="AE23" s="5" t="s">
        <v>1343</v>
      </c>
      <c r="AF23" s="30" t="s">
        <v>83</v>
      </c>
      <c r="AG23" s="5" t="s">
        <v>1344</v>
      </c>
    </row>
    <row x14ac:dyDescent="0.25" r="24" customHeight="1" ht="18" customFormat="1" s="4">
      <c r="A24" s="5"/>
      <c r="B24" s="5" t="s">
        <v>416</v>
      </c>
      <c r="C24" s="5" t="s">
        <v>1345</v>
      </c>
      <c r="D24" s="30" t="s">
        <v>28</v>
      </c>
      <c r="E24" s="8"/>
      <c r="F24" s="30" t="s">
        <v>10</v>
      </c>
      <c r="G24" s="5" t="s">
        <v>1150</v>
      </c>
      <c r="H24" s="30" t="s">
        <v>10</v>
      </c>
      <c r="I24" s="5" t="s">
        <v>1076</v>
      </c>
      <c r="J24" s="30" t="s">
        <v>10</v>
      </c>
      <c r="K24" s="5" t="s">
        <v>969</v>
      </c>
      <c r="L24" s="30" t="s">
        <v>28</v>
      </c>
      <c r="M24" s="8"/>
      <c r="N24" s="30" t="s">
        <v>28</v>
      </c>
      <c r="O24" s="8"/>
      <c r="P24" s="30" t="s">
        <v>28</v>
      </c>
      <c r="Q24" s="8"/>
      <c r="R24" s="30" t="s">
        <v>28</v>
      </c>
      <c r="S24" s="8"/>
      <c r="T24" s="30" t="s">
        <v>10</v>
      </c>
      <c r="U24" s="5" t="s">
        <v>479</v>
      </c>
      <c r="V24" s="30" t="s">
        <v>83</v>
      </c>
      <c r="W24" s="5" t="s">
        <v>414</v>
      </c>
      <c r="X24" s="30" t="s">
        <v>83</v>
      </c>
      <c r="Y24" s="5" t="s">
        <v>1341</v>
      </c>
      <c r="Z24" s="30" t="s">
        <v>83</v>
      </c>
      <c r="AA24" s="5" t="s">
        <v>1342</v>
      </c>
      <c r="AB24" s="30" t="s">
        <v>10</v>
      </c>
      <c r="AC24" s="5" t="s">
        <v>187</v>
      </c>
      <c r="AD24" s="30" t="s">
        <v>28</v>
      </c>
      <c r="AE24" s="8"/>
      <c r="AF24" s="30" t="s">
        <v>28</v>
      </c>
      <c r="AG24" s="8"/>
    </row>
    <row x14ac:dyDescent="0.25" r="25" customHeight="1" ht="18" customFormat="1" s="4">
      <c r="A25" s="5"/>
      <c r="B25" s="5" t="s">
        <v>333</v>
      </c>
      <c r="C25" s="5" t="s">
        <v>1346</v>
      </c>
      <c r="D25" s="30" t="s">
        <v>28</v>
      </c>
      <c r="E25" s="8"/>
      <c r="F25" s="30" t="s">
        <v>28</v>
      </c>
      <c r="G25" s="8"/>
      <c r="H25" s="30" t="s">
        <v>10</v>
      </c>
      <c r="I25" s="5" t="s">
        <v>1078</v>
      </c>
      <c r="J25" s="30" t="s">
        <v>10</v>
      </c>
      <c r="K25" s="5" t="s">
        <v>1347</v>
      </c>
      <c r="L25" s="30" t="s">
        <v>28</v>
      </c>
      <c r="M25" s="8"/>
      <c r="N25" s="30" t="s">
        <v>28</v>
      </c>
      <c r="O25" s="8"/>
      <c r="P25" s="30" t="s">
        <v>10</v>
      </c>
      <c r="Q25" s="5" t="s">
        <v>610</v>
      </c>
      <c r="R25" s="30" t="s">
        <v>28</v>
      </c>
      <c r="S25" s="8"/>
      <c r="T25" s="30" t="s">
        <v>28</v>
      </c>
      <c r="U25" s="8"/>
      <c r="V25" s="30" t="s">
        <v>28</v>
      </c>
      <c r="W25" s="8"/>
      <c r="X25" s="30" t="s">
        <v>10</v>
      </c>
      <c r="Y25" s="5" t="s">
        <v>1348</v>
      </c>
      <c r="Z25" s="30" t="s">
        <v>28</v>
      </c>
      <c r="AA25" s="8"/>
      <c r="AB25" s="30" t="s">
        <v>10</v>
      </c>
      <c r="AC25" s="5" t="s">
        <v>187</v>
      </c>
      <c r="AD25" s="30" t="s">
        <v>28</v>
      </c>
      <c r="AE25" s="8"/>
      <c r="AF25" s="30" t="s">
        <v>28</v>
      </c>
      <c r="AG25" s="8"/>
    </row>
    <row x14ac:dyDescent="0.25" r="26" customHeight="1" ht="18" customFormat="1" s="4">
      <c r="A26" s="5" t="s">
        <v>63</v>
      </c>
      <c r="B26" s="5" t="s">
        <v>66</v>
      </c>
      <c r="C26" s="5" t="s">
        <v>1349</v>
      </c>
      <c r="D26" s="30" t="s">
        <v>10</v>
      </c>
      <c r="E26" s="5" t="s">
        <v>1229</v>
      </c>
      <c r="F26" s="30" t="s">
        <v>10</v>
      </c>
      <c r="G26" s="5" t="s">
        <v>1350</v>
      </c>
      <c r="H26" s="30" t="s">
        <v>10</v>
      </c>
      <c r="I26" s="5" t="s">
        <v>1351</v>
      </c>
      <c r="J26" s="30" t="s">
        <v>10</v>
      </c>
      <c r="K26" s="5" t="s">
        <v>971</v>
      </c>
      <c r="L26" s="30" t="s">
        <v>10</v>
      </c>
      <c r="M26" s="5" t="s">
        <v>772</v>
      </c>
      <c r="N26" s="30" t="s">
        <v>10</v>
      </c>
      <c r="O26" s="5" t="s">
        <v>695</v>
      </c>
      <c r="P26" s="30" t="s">
        <v>10</v>
      </c>
      <c r="Q26" s="5" t="s">
        <v>613</v>
      </c>
      <c r="R26" s="30" t="s">
        <v>10</v>
      </c>
      <c r="S26" s="5" t="s">
        <v>542</v>
      </c>
      <c r="T26" s="30" t="s">
        <v>10</v>
      </c>
      <c r="U26" s="5" t="s">
        <v>481</v>
      </c>
      <c r="V26" s="30" t="s">
        <v>10</v>
      </c>
      <c r="W26" s="5" t="s">
        <v>419</v>
      </c>
      <c r="X26" s="30" t="s">
        <v>10</v>
      </c>
      <c r="Y26" s="5" t="s">
        <v>334</v>
      </c>
      <c r="Z26" s="30" t="s">
        <v>10</v>
      </c>
      <c r="AA26" s="5" t="s">
        <v>261</v>
      </c>
      <c r="AB26" s="30" t="s">
        <v>10</v>
      </c>
      <c r="AC26" s="5" t="s">
        <v>190</v>
      </c>
      <c r="AD26" s="30" t="s">
        <v>10</v>
      </c>
      <c r="AE26" s="5" t="s">
        <v>137</v>
      </c>
      <c r="AF26" s="30" t="s">
        <v>10</v>
      </c>
      <c r="AG26" s="5" t="s">
        <v>64</v>
      </c>
    </row>
    <row x14ac:dyDescent="0.25" r="27" customHeight="1" ht="18" customFormat="1" s="4">
      <c r="A27" s="9" t="s">
        <v>68</v>
      </c>
      <c r="B27" s="5" t="s">
        <v>71</v>
      </c>
      <c r="C27" s="5" t="s">
        <v>1352</v>
      </c>
      <c r="D27" s="30" t="s">
        <v>10</v>
      </c>
      <c r="E27" s="5" t="s">
        <v>1353</v>
      </c>
      <c r="F27" s="30" t="s">
        <v>10</v>
      </c>
      <c r="G27" s="5" t="s">
        <v>1354</v>
      </c>
      <c r="H27" s="30" t="s">
        <v>10</v>
      </c>
      <c r="I27" s="5" t="s">
        <v>1355</v>
      </c>
      <c r="J27" s="30" t="s">
        <v>10</v>
      </c>
      <c r="K27" s="5" t="s">
        <v>1356</v>
      </c>
      <c r="L27" s="30" t="s">
        <v>10</v>
      </c>
      <c r="M27" s="5" t="s">
        <v>1357</v>
      </c>
      <c r="N27" s="30" t="s">
        <v>10</v>
      </c>
      <c r="O27" s="5" t="s">
        <v>1358</v>
      </c>
      <c r="P27" s="30" t="s">
        <v>10</v>
      </c>
      <c r="Q27" s="5" t="s">
        <v>617</v>
      </c>
      <c r="R27" s="30" t="s">
        <v>83</v>
      </c>
      <c r="S27" s="5" t="s">
        <v>543</v>
      </c>
      <c r="T27" s="30" t="s">
        <v>28</v>
      </c>
      <c r="U27" s="8"/>
      <c r="V27" s="30" t="s">
        <v>10</v>
      </c>
      <c r="W27" s="5" t="s">
        <v>1359</v>
      </c>
      <c r="X27" s="30" t="s">
        <v>10</v>
      </c>
      <c r="Y27" s="5" t="s">
        <v>1360</v>
      </c>
      <c r="Z27" s="30" t="s">
        <v>10</v>
      </c>
      <c r="AA27" s="5" t="s">
        <v>276</v>
      </c>
      <c r="AB27" s="30" t="s">
        <v>10</v>
      </c>
      <c r="AC27" s="5" t="s">
        <v>198</v>
      </c>
      <c r="AD27" s="30" t="s">
        <v>10</v>
      </c>
      <c r="AE27" s="5" t="s">
        <v>1361</v>
      </c>
      <c r="AF27" s="30" t="s">
        <v>10</v>
      </c>
      <c r="AG27" s="5" t="s">
        <v>1362</v>
      </c>
    </row>
    <row x14ac:dyDescent="0.25" r="28" customHeight="1" ht="18" customFormat="1" s="4">
      <c r="A28" s="5"/>
      <c r="B28" s="5" t="s">
        <v>425</v>
      </c>
      <c r="C28" s="5" t="s">
        <v>1363</v>
      </c>
      <c r="D28" s="30" t="s">
        <v>10</v>
      </c>
      <c r="E28" s="5" t="s">
        <v>1237</v>
      </c>
      <c r="F28" s="30" t="s">
        <v>28</v>
      </c>
      <c r="G28" s="8"/>
      <c r="H28" s="30" t="s">
        <v>28</v>
      </c>
      <c r="I28" s="8"/>
      <c r="J28" s="30" t="s">
        <v>10</v>
      </c>
      <c r="K28" s="5" t="s">
        <v>1001</v>
      </c>
      <c r="L28" s="30" t="s">
        <v>83</v>
      </c>
      <c r="M28" s="5" t="s">
        <v>775</v>
      </c>
      <c r="N28" s="30" t="s">
        <v>28</v>
      </c>
      <c r="O28" s="8"/>
      <c r="P28" s="30" t="s">
        <v>10</v>
      </c>
      <c r="Q28" s="5" t="s">
        <v>619</v>
      </c>
      <c r="R28" s="30" t="s">
        <v>28</v>
      </c>
      <c r="S28" s="8"/>
      <c r="T28" s="30" t="s">
        <v>28</v>
      </c>
      <c r="U28" s="8"/>
      <c r="V28" s="30" t="s">
        <v>83</v>
      </c>
      <c r="W28" s="5" t="s">
        <v>423</v>
      </c>
      <c r="X28" s="30" t="s">
        <v>28</v>
      </c>
      <c r="Y28" s="8"/>
      <c r="Z28" s="30" t="s">
        <v>28</v>
      </c>
      <c r="AA28" s="8"/>
      <c r="AB28" s="30" t="s">
        <v>28</v>
      </c>
      <c r="AC28" s="8"/>
      <c r="AD28" s="30" t="s">
        <v>28</v>
      </c>
      <c r="AE28" s="8"/>
      <c r="AF28" s="30" t="s">
        <v>28</v>
      </c>
      <c r="AG28" s="8"/>
    </row>
    <row x14ac:dyDescent="0.25" r="29" customHeight="1" ht="18" customFormat="1" s="4">
      <c r="A29" s="5"/>
      <c r="B29" s="5" t="s">
        <v>74</v>
      </c>
      <c r="C29" s="5" t="s">
        <v>1364</v>
      </c>
      <c r="D29" s="30" t="s">
        <v>10</v>
      </c>
      <c r="E29" s="5" t="s">
        <v>1235</v>
      </c>
      <c r="F29" s="30" t="s">
        <v>10</v>
      </c>
      <c r="G29" s="5" t="s">
        <v>1354</v>
      </c>
      <c r="H29" s="30" t="s">
        <v>28</v>
      </c>
      <c r="I29" s="8"/>
      <c r="J29" s="30" t="s">
        <v>10</v>
      </c>
      <c r="K29" s="5" t="s">
        <v>1365</v>
      </c>
      <c r="L29" s="30" t="s">
        <v>83</v>
      </c>
      <c r="M29" s="5" t="s">
        <v>781</v>
      </c>
      <c r="N29" s="30" t="s">
        <v>10</v>
      </c>
      <c r="O29" s="5" t="s">
        <v>706</v>
      </c>
      <c r="P29" s="30" t="s">
        <v>10</v>
      </c>
      <c r="Q29" s="5" t="s">
        <v>615</v>
      </c>
      <c r="R29" s="30" t="s">
        <v>10</v>
      </c>
      <c r="S29" s="5" t="s">
        <v>543</v>
      </c>
      <c r="T29" s="30" t="s">
        <v>10</v>
      </c>
      <c r="U29" s="5" t="s">
        <v>1366</v>
      </c>
      <c r="V29" s="30" t="s">
        <v>10</v>
      </c>
      <c r="W29" s="5" t="s">
        <v>1367</v>
      </c>
      <c r="X29" s="30" t="s">
        <v>10</v>
      </c>
      <c r="Y29" s="5" t="s">
        <v>1360</v>
      </c>
      <c r="Z29" s="30" t="s">
        <v>10</v>
      </c>
      <c r="AA29" s="5" t="s">
        <v>272</v>
      </c>
      <c r="AB29" s="30" t="s">
        <v>10</v>
      </c>
      <c r="AC29" s="5" t="s">
        <v>192</v>
      </c>
      <c r="AD29" s="30" t="s">
        <v>10</v>
      </c>
      <c r="AE29" s="5" t="s">
        <v>145</v>
      </c>
      <c r="AF29" s="30" t="s">
        <v>10</v>
      </c>
      <c r="AG29" s="5" t="s">
        <v>72</v>
      </c>
    </row>
    <row x14ac:dyDescent="0.25" r="30" customHeight="1" ht="18" customFormat="1" s="4">
      <c r="A30" s="9" t="s">
        <v>80</v>
      </c>
      <c r="B30" s="5" t="s">
        <v>91</v>
      </c>
      <c r="C30" s="5" t="s">
        <v>1368</v>
      </c>
      <c r="D30" s="30" t="s">
        <v>28</v>
      </c>
      <c r="E30" s="8"/>
      <c r="F30" s="30" t="s">
        <v>10</v>
      </c>
      <c r="G30" s="5" t="s">
        <v>1172</v>
      </c>
      <c r="H30" s="30" t="s">
        <v>83</v>
      </c>
      <c r="I30" s="5" t="s">
        <v>1097</v>
      </c>
      <c r="J30" s="30" t="s">
        <v>28</v>
      </c>
      <c r="K30" s="8"/>
      <c r="L30" s="30" t="s">
        <v>28</v>
      </c>
      <c r="M30" s="8"/>
      <c r="N30" s="30" t="s">
        <v>28</v>
      </c>
      <c r="O30" s="8"/>
      <c r="P30" s="30" t="s">
        <v>28</v>
      </c>
      <c r="Q30" s="8"/>
      <c r="R30" s="30" t="s">
        <v>28</v>
      </c>
      <c r="S30" s="8"/>
      <c r="T30" s="30" t="s">
        <v>28</v>
      </c>
      <c r="U30" s="8"/>
      <c r="V30" s="30" t="s">
        <v>10</v>
      </c>
      <c r="W30" s="5" t="s">
        <v>1369</v>
      </c>
      <c r="X30" s="30" t="s">
        <v>10</v>
      </c>
      <c r="Y30" s="5" t="s">
        <v>349</v>
      </c>
      <c r="Z30" s="30" t="s">
        <v>10</v>
      </c>
      <c r="AA30" s="5" t="s">
        <v>278</v>
      </c>
      <c r="AB30" s="30" t="s">
        <v>28</v>
      </c>
      <c r="AC30" s="8"/>
      <c r="AD30" s="30" t="s">
        <v>28</v>
      </c>
      <c r="AE30" s="8"/>
      <c r="AF30" s="30" t="s">
        <v>10</v>
      </c>
      <c r="AG30" s="5" t="s">
        <v>89</v>
      </c>
    </row>
    <row x14ac:dyDescent="0.25" r="31" customHeight="1" ht="18" customFormat="1" s="4">
      <c r="A31" s="5"/>
      <c r="B31" s="5" t="s">
        <v>204</v>
      </c>
      <c r="C31" s="5" t="s">
        <v>1370</v>
      </c>
      <c r="D31" s="30" t="s">
        <v>10</v>
      </c>
      <c r="E31" s="5" t="s">
        <v>1245</v>
      </c>
      <c r="F31" s="30" t="s">
        <v>10</v>
      </c>
      <c r="G31" s="5" t="s">
        <v>1176</v>
      </c>
      <c r="H31" s="30" t="s">
        <v>28</v>
      </c>
      <c r="I31" s="8"/>
      <c r="J31" s="30" t="s">
        <v>10</v>
      </c>
      <c r="K31" s="8" t="s">
        <v>1371</v>
      </c>
      <c r="L31" s="30" t="s">
        <v>83</v>
      </c>
      <c r="M31" s="5" t="s">
        <v>785</v>
      </c>
      <c r="N31" s="30" t="s">
        <v>83</v>
      </c>
      <c r="O31" s="5" t="s">
        <v>1372</v>
      </c>
      <c r="P31" s="30" t="s">
        <v>28</v>
      </c>
      <c r="Q31" s="8"/>
      <c r="R31" s="30" t="s">
        <v>28</v>
      </c>
      <c r="S31" s="8"/>
      <c r="T31" s="30" t="s">
        <v>10</v>
      </c>
      <c r="U31" s="5" t="s">
        <v>499</v>
      </c>
      <c r="V31" s="30" t="s">
        <v>10</v>
      </c>
      <c r="W31" s="5" t="s">
        <v>1373</v>
      </c>
      <c r="X31" s="30" t="s">
        <v>28</v>
      </c>
      <c r="Y31" s="8"/>
      <c r="Z31" s="30" t="s">
        <v>10</v>
      </c>
      <c r="AA31" s="5" t="s">
        <v>288</v>
      </c>
      <c r="AB31" s="30" t="s">
        <v>83</v>
      </c>
      <c r="AC31" s="5" t="s">
        <v>202</v>
      </c>
      <c r="AD31" s="30" t="s">
        <v>28</v>
      </c>
      <c r="AE31" s="8"/>
      <c r="AF31" s="30" t="s">
        <v>28</v>
      </c>
      <c r="AG31" s="8"/>
    </row>
    <row x14ac:dyDescent="0.25" r="32" customHeight="1" ht="18" customFormat="1" s="4">
      <c r="A32" s="5"/>
      <c r="B32" s="5" t="s">
        <v>84</v>
      </c>
      <c r="C32" s="5" t="s">
        <v>1374</v>
      </c>
      <c r="D32" s="30" t="s">
        <v>10</v>
      </c>
      <c r="E32" s="5" t="s">
        <v>1241</v>
      </c>
      <c r="F32" s="30" t="s">
        <v>28</v>
      </c>
      <c r="G32" s="8"/>
      <c r="H32" s="30" t="s">
        <v>10</v>
      </c>
      <c r="I32" s="5" t="s">
        <v>1099</v>
      </c>
      <c r="J32" s="30" t="s">
        <v>10</v>
      </c>
      <c r="K32" s="8" t="s">
        <v>1035</v>
      </c>
      <c r="L32" s="30" t="s">
        <v>28</v>
      </c>
      <c r="M32" s="8"/>
      <c r="N32" s="30" t="s">
        <v>10</v>
      </c>
      <c r="O32" s="8" t="s">
        <v>716</v>
      </c>
      <c r="P32" s="30" t="s">
        <v>10</v>
      </c>
      <c r="Q32" s="5" t="s">
        <v>623</v>
      </c>
      <c r="R32" s="30" t="s">
        <v>10</v>
      </c>
      <c r="S32" s="5" t="s">
        <v>545</v>
      </c>
      <c r="T32" s="30" t="s">
        <v>10</v>
      </c>
      <c r="U32" s="5" t="s">
        <v>497</v>
      </c>
      <c r="V32" s="30" t="s">
        <v>83</v>
      </c>
      <c r="W32" s="5" t="s">
        <v>448</v>
      </c>
      <c r="X32" s="30" t="s">
        <v>28</v>
      </c>
      <c r="Y32" s="8"/>
      <c r="Z32" s="30" t="s">
        <v>28</v>
      </c>
      <c r="AA32" s="8"/>
      <c r="AB32" s="30" t="s">
        <v>10</v>
      </c>
      <c r="AC32" s="5" t="s">
        <v>205</v>
      </c>
      <c r="AD32" s="30" t="s">
        <v>10</v>
      </c>
      <c r="AE32" s="5" t="s">
        <v>153</v>
      </c>
      <c r="AF32" s="30" t="s">
        <v>10</v>
      </c>
      <c r="AG32" s="5" t="s">
        <v>81</v>
      </c>
    </row>
    <row x14ac:dyDescent="0.25" r="33" customHeight="1" ht="18" customFormat="1" s="4">
      <c r="A33" s="10" t="s">
        <v>92</v>
      </c>
      <c r="B33" s="10"/>
      <c r="C33" s="10" t="s">
        <v>1375</v>
      </c>
      <c r="D33" s="31">
        <f>COUNTIF(D3:D32,"Yes")</f>
      </c>
      <c r="E33" s="8"/>
      <c r="F33" s="31">
        <f>COUNTIF(F3:F32,"Yes")</f>
      </c>
      <c r="G33" s="8"/>
      <c r="H33" s="31">
        <f>COUNTIF(H3:H32,"Yes")</f>
      </c>
      <c r="I33" s="8"/>
      <c r="J33" s="31">
        <f>COUNTIF(J3:J32,"Yes")</f>
      </c>
      <c r="K33" s="8"/>
      <c r="L33" s="31">
        <f>COUNTIF(L3:L32,"Yes")</f>
      </c>
      <c r="M33" s="8"/>
      <c r="N33" s="31">
        <f>COUNTIF(N3:N32,"Yes")</f>
      </c>
      <c r="O33" s="8"/>
      <c r="P33" s="31">
        <f>COUNTIF(P3:P32,"Yes")</f>
      </c>
      <c r="Q33" s="8"/>
      <c r="R33" s="31">
        <f>COUNTIF(R3:R32,"Yes")</f>
      </c>
      <c r="S33" s="8"/>
      <c r="T33" s="31">
        <f>COUNTIF(T3:T32,"Yes")</f>
      </c>
      <c r="U33" s="8"/>
      <c r="V33" s="31">
        <f>COUNTIF(V3:V32,"Yes")</f>
      </c>
      <c r="W33" s="8"/>
      <c r="X33" s="31">
        <f>COUNTIF(X3:X32,"Yes")</f>
      </c>
      <c r="Y33" s="8"/>
      <c r="Z33" s="31">
        <f>COUNTIF(Z3:Z32,"Yes")</f>
      </c>
      <c r="AA33" s="8"/>
      <c r="AB33" s="31">
        <f>COUNTIF(AB3:AB32,"Yes")</f>
      </c>
      <c r="AC33" s="8"/>
      <c r="AD33" s="31">
        <f>COUNTIF(AD3:AD32,"Yes")</f>
      </c>
      <c r="AE33" s="8"/>
      <c r="AF33" s="31">
        <f>COUNTIF(AF3:AF32,"Yes")</f>
      </c>
      <c r="AG33" s="8"/>
    </row>
    <row x14ac:dyDescent="0.25" r="34" customHeight="1" ht="18" customFormat="1" s="4">
      <c r="A34" s="8"/>
      <c r="B34" s="8"/>
      <c r="C34" s="10" t="s">
        <v>1376</v>
      </c>
      <c r="D34" s="31">
        <f>COUNTIF(D3:D32,"No")</f>
      </c>
      <c r="E34" s="8"/>
      <c r="F34" s="31">
        <f>COUNTIF(F3:F32,"No")</f>
      </c>
      <c r="G34" s="8"/>
      <c r="H34" s="31">
        <f>COUNTIF(H3:H32,"No")</f>
      </c>
      <c r="I34" s="8"/>
      <c r="J34" s="31">
        <f>COUNTIF(J3:J32,"No")</f>
      </c>
      <c r="K34" s="8"/>
      <c r="L34" s="31">
        <f>COUNTIF(L3:L32,"No")</f>
      </c>
      <c r="M34" s="8"/>
      <c r="N34" s="31">
        <f>COUNTIF(N3:N32,"No")</f>
      </c>
      <c r="O34" s="8"/>
      <c r="P34" s="31">
        <f>COUNTIF(P3:P32,"No")</f>
      </c>
      <c r="Q34" s="8"/>
      <c r="R34" s="31">
        <f>COUNTIF(R3:R32,"No")</f>
      </c>
      <c r="S34" s="8"/>
      <c r="T34" s="31">
        <f>COUNTIF(T3:T32,"No")</f>
      </c>
      <c r="U34" s="8"/>
      <c r="V34" s="31">
        <f>COUNTIF(V3:V32,"No")</f>
      </c>
      <c r="W34" s="8"/>
      <c r="X34" s="31">
        <f>COUNTIF(X3:X32,"No")</f>
      </c>
      <c r="Y34" s="8"/>
      <c r="Z34" s="31">
        <f>COUNTIF(Z3:Z32,"No")</f>
      </c>
      <c r="AA34" s="8"/>
      <c r="AB34" s="31">
        <f>COUNTIF(AB3:AB32,"No")</f>
      </c>
      <c r="AC34" s="8"/>
      <c r="AD34" s="31">
        <f>COUNTIF(AD3:AD32,"No")</f>
      </c>
      <c r="AE34" s="8"/>
      <c r="AF34" s="31">
        <f>COUNTIF(AF3:AF32,"No")</f>
      </c>
      <c r="AG34" s="8"/>
    </row>
    <row x14ac:dyDescent="0.25" r="35" customHeight="1" ht="18" customFormat="1" s="4">
      <c r="A35" s="8"/>
      <c r="B35" s="8"/>
      <c r="C35" s="10" t="s">
        <v>83</v>
      </c>
      <c r="D35" s="31">
        <f>COUNTIF(D3:D32,"Partial")</f>
      </c>
      <c r="E35" s="8"/>
      <c r="F35" s="31">
        <f>COUNTIF(F3:F32,"Partial")</f>
      </c>
      <c r="G35" s="8"/>
      <c r="H35" s="31">
        <f>COUNTIF(H3:H32,"Partial")</f>
      </c>
      <c r="I35" s="8"/>
      <c r="J35" s="31">
        <f>COUNTIF(J3:J32,"Partial")</f>
      </c>
      <c r="K35" s="8"/>
      <c r="L35" s="31">
        <f>COUNTIF(L3:L32,"Partial")</f>
      </c>
      <c r="M35" s="8"/>
      <c r="N35" s="31">
        <f>COUNTIF(N3:N32,"Partial")</f>
      </c>
      <c r="O35" s="8"/>
      <c r="P35" s="31">
        <f>COUNTIF(P3:P32,"Partial")</f>
      </c>
      <c r="Q35" s="8"/>
      <c r="R35" s="31">
        <f>COUNTIF(R3:R32,"Partial")</f>
      </c>
      <c r="S35" s="8"/>
      <c r="T35" s="31">
        <f>COUNTIF(T3:T32,"Partial")</f>
      </c>
      <c r="U35" s="8"/>
      <c r="V35" s="31">
        <f>COUNTIF(V3:V32,"Partial")</f>
      </c>
      <c r="W35" s="8"/>
      <c r="X35" s="31">
        <f>COUNTIF(X3:X32,"Partial")</f>
      </c>
      <c r="Y35" s="8"/>
      <c r="Z35" s="31">
        <f>COUNTIF(Z3:Z32,"Partial")</f>
      </c>
      <c r="AA35" s="8"/>
      <c r="AB35" s="31">
        <f>COUNTIF(AB3:AB32,"Partial")</f>
      </c>
      <c r="AC35" s="8"/>
      <c r="AD35" s="31">
        <f>COUNTIF(AD3:AD32,"Partial")</f>
      </c>
      <c r="AE35" s="8"/>
      <c r="AF35" s="31">
        <f>COUNTIF(AF3:AF32,"Partial")</f>
      </c>
      <c r="AG35" s="8"/>
    </row>
  </sheetData>
  <mergeCells count="27">
    <mergeCell ref="A1:A2"/>
    <mergeCell ref="B1:B2"/>
    <mergeCell ref="C1:C2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3:A4"/>
    <mergeCell ref="A5:A6"/>
    <mergeCell ref="A7:A11"/>
    <mergeCell ref="A12:A19"/>
    <mergeCell ref="A20:A21"/>
    <mergeCell ref="A23:A25"/>
    <mergeCell ref="A27:A29"/>
    <mergeCell ref="A30:A32"/>
    <mergeCell ref="A33:B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5"/>
  <sheetViews>
    <sheetView workbookViewId="0"/>
  </sheetViews>
  <sheetFormatPr defaultRowHeight="15" x14ac:dyDescent="0.25"/>
  <cols>
    <col min="1" max="1" style="14" width="60.71928571428572" customWidth="1" bestFit="1"/>
    <col min="2" max="2" style="15" width="13.005" customWidth="1" bestFit="1"/>
    <col min="3" max="3" style="15" width="60.71928571428572" customWidth="1" bestFit="1"/>
    <col min="4" max="4" style="16" width="14.719285714285713" customWidth="1" bestFit="1"/>
    <col min="5" max="5" style="17" width="30.719285714285714" customWidth="1" bestFit="1"/>
    <col min="6" max="6" style="16" width="14.719285714285713" customWidth="1" bestFit="1"/>
    <col min="7" max="7" style="17" width="60.71928571428572" customWidth="1" bestFit="1"/>
  </cols>
  <sheetData>
    <row x14ac:dyDescent="0.25" r="1" customHeight="1" ht="18">
      <c r="A1" s="1" t="s">
        <v>0</v>
      </c>
      <c r="B1" s="2" t="s">
        <v>1178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x14ac:dyDescent="0.25" r="2" customHeight="1" ht="15" customFormat="1" s="4">
      <c r="A2" s="9" t="s">
        <v>7</v>
      </c>
      <c r="B2" s="6" t="s">
        <v>1179</v>
      </c>
      <c r="C2" s="6" t="s">
        <v>1180</v>
      </c>
      <c r="D2" s="7" t="s">
        <v>10</v>
      </c>
      <c r="E2" s="8" t="s">
        <v>11</v>
      </c>
      <c r="F2" s="7"/>
      <c r="G2" s="8"/>
    </row>
    <row x14ac:dyDescent="0.25" r="3" customHeight="1" ht="15" customFormat="1" s="4">
      <c r="A3" s="5"/>
      <c r="B3" s="6" t="s">
        <v>1181</v>
      </c>
      <c r="C3" s="6" t="s">
        <v>1182</v>
      </c>
      <c r="D3" s="7" t="s">
        <v>10</v>
      </c>
      <c r="E3" s="8" t="s">
        <v>11</v>
      </c>
      <c r="F3" s="7"/>
      <c r="G3" s="8" t="s">
        <v>1183</v>
      </c>
    </row>
    <row x14ac:dyDescent="0.25" r="4" customHeight="1" ht="18" customFormat="1" s="4">
      <c r="A4" s="9" t="s">
        <v>12</v>
      </c>
      <c r="B4" s="6" t="s">
        <v>1184</v>
      </c>
      <c r="C4" s="6" t="s">
        <v>1185</v>
      </c>
      <c r="D4" s="7" t="s">
        <v>10</v>
      </c>
      <c r="E4" s="8" t="s">
        <v>15</v>
      </c>
      <c r="F4" s="7"/>
      <c r="G4" s="8" t="s">
        <v>1186</v>
      </c>
    </row>
    <row x14ac:dyDescent="0.25" r="5" customHeight="1" ht="18" customFormat="1" s="4">
      <c r="A5" s="5"/>
      <c r="B5" s="6" t="s">
        <v>1187</v>
      </c>
      <c r="C5" s="6" t="s">
        <v>1188</v>
      </c>
      <c r="D5" s="7" t="s">
        <v>10</v>
      </c>
      <c r="E5" s="8" t="s">
        <v>15</v>
      </c>
      <c r="F5" s="7"/>
      <c r="G5" s="8"/>
    </row>
    <row x14ac:dyDescent="0.25" r="6" customHeight="1" ht="18" customFormat="1" s="4">
      <c r="A6" s="5"/>
      <c r="B6" s="6" t="s">
        <v>1189</v>
      </c>
      <c r="C6" s="6" t="s">
        <v>1190</v>
      </c>
      <c r="D6" s="7" t="s">
        <v>28</v>
      </c>
      <c r="E6" s="8"/>
      <c r="F6" s="7" t="s">
        <v>28</v>
      </c>
      <c r="G6" s="8"/>
    </row>
    <row x14ac:dyDescent="0.25" r="7" customHeight="1" ht="15" customFormat="1" s="4">
      <c r="A7" s="9" t="s">
        <v>16</v>
      </c>
      <c r="B7" s="6" t="s">
        <v>1191</v>
      </c>
      <c r="C7" s="6" t="s">
        <v>1051</v>
      </c>
      <c r="D7" s="7" t="s">
        <v>10</v>
      </c>
      <c r="E7" s="8" t="s">
        <v>19</v>
      </c>
      <c r="F7" s="7"/>
      <c r="G7" s="8"/>
    </row>
    <row x14ac:dyDescent="0.25" r="8" customHeight="1" ht="15" customFormat="1" s="4">
      <c r="A8" s="5"/>
      <c r="B8" s="6" t="s">
        <v>1192</v>
      </c>
      <c r="C8" s="6" t="s">
        <v>1193</v>
      </c>
      <c r="D8" s="7" t="s">
        <v>10</v>
      </c>
      <c r="E8" s="8" t="s">
        <v>822</v>
      </c>
      <c r="F8" s="7"/>
      <c r="G8" s="8"/>
    </row>
    <row x14ac:dyDescent="0.25" r="9" customHeight="1" ht="15" customFormat="1" s="4">
      <c r="A9" s="5"/>
      <c r="B9" s="6" t="s">
        <v>1194</v>
      </c>
      <c r="C9" s="6" t="s">
        <v>834</v>
      </c>
      <c r="D9" s="7" t="s">
        <v>28</v>
      </c>
      <c r="E9" s="8"/>
      <c r="F9" s="7" t="s">
        <v>10</v>
      </c>
      <c r="G9" s="8" t="s">
        <v>742</v>
      </c>
    </row>
    <row x14ac:dyDescent="0.25" r="10" customHeight="1" ht="18" customFormat="1" s="4">
      <c r="A10" s="9" t="s">
        <v>32</v>
      </c>
      <c r="B10" s="6" t="s">
        <v>1195</v>
      </c>
      <c r="C10" s="6" t="s">
        <v>1196</v>
      </c>
      <c r="D10" s="7" t="s">
        <v>10</v>
      </c>
      <c r="E10" s="8" t="s">
        <v>239</v>
      </c>
      <c r="F10" s="7"/>
      <c r="G10" s="8"/>
    </row>
    <row x14ac:dyDescent="0.25" r="11" customHeight="1" ht="18" customFormat="1" s="4">
      <c r="A11" s="5"/>
      <c r="B11" s="6" t="s">
        <v>1197</v>
      </c>
      <c r="C11" s="6" t="s">
        <v>1198</v>
      </c>
      <c r="D11" s="7" t="s">
        <v>10</v>
      </c>
      <c r="E11" s="8" t="s">
        <v>239</v>
      </c>
      <c r="F11" s="7"/>
      <c r="G11" s="8"/>
    </row>
    <row x14ac:dyDescent="0.25" r="12" customHeight="1" ht="18" customFormat="1" s="4">
      <c r="A12" s="5"/>
      <c r="B12" s="6" t="s">
        <v>1199</v>
      </c>
      <c r="C12" s="6" t="s">
        <v>1200</v>
      </c>
      <c r="D12" s="7" t="s">
        <v>28</v>
      </c>
      <c r="E12" s="8"/>
      <c r="F12" s="7" t="s">
        <v>28</v>
      </c>
      <c r="G12" s="8" t="s">
        <v>1201</v>
      </c>
    </row>
    <row x14ac:dyDescent="0.25" r="13" customHeight="1" ht="18" customFormat="1" s="4">
      <c r="A13" s="5"/>
      <c r="B13" s="6" t="s">
        <v>1202</v>
      </c>
      <c r="C13" s="6" t="s">
        <v>1203</v>
      </c>
      <c r="D13" s="7" t="s">
        <v>28</v>
      </c>
      <c r="E13" s="8"/>
      <c r="F13" s="7" t="s">
        <v>28</v>
      </c>
      <c r="G13" s="8"/>
    </row>
    <row x14ac:dyDescent="0.25" r="14" customHeight="1" ht="18" customFormat="1" s="4">
      <c r="A14" s="5"/>
      <c r="B14" s="6" t="s">
        <v>1204</v>
      </c>
      <c r="C14" s="6" t="s">
        <v>1205</v>
      </c>
      <c r="D14" s="7" t="s">
        <v>28</v>
      </c>
      <c r="E14" s="8"/>
      <c r="F14" s="7" t="s">
        <v>28</v>
      </c>
      <c r="G14" s="8"/>
    </row>
    <row x14ac:dyDescent="0.25" r="15" customHeight="1" ht="18" customFormat="1" s="4">
      <c r="A15" s="5"/>
      <c r="B15" s="6" t="s">
        <v>1206</v>
      </c>
      <c r="C15" s="6" t="s">
        <v>1207</v>
      </c>
      <c r="D15" s="7" t="s">
        <v>28</v>
      </c>
      <c r="E15" s="8"/>
      <c r="F15" s="7" t="s">
        <v>28</v>
      </c>
      <c r="G15" s="8"/>
    </row>
    <row x14ac:dyDescent="0.25" r="16" customHeight="1" ht="18" customFormat="1" s="4">
      <c r="A16" s="9" t="s">
        <v>40</v>
      </c>
      <c r="B16" s="6" t="s">
        <v>1208</v>
      </c>
      <c r="C16" s="6" t="s">
        <v>878</v>
      </c>
      <c r="D16" s="7" t="s">
        <v>10</v>
      </c>
      <c r="E16" s="8" t="s">
        <v>536</v>
      </c>
      <c r="F16" s="7"/>
      <c r="G16" s="8"/>
    </row>
    <row x14ac:dyDescent="0.25" r="17" customHeight="1" ht="18" customFormat="1" s="4">
      <c r="A17" s="5"/>
      <c r="B17" s="6" t="s">
        <v>1209</v>
      </c>
      <c r="C17" s="6" t="s">
        <v>1210</v>
      </c>
      <c r="D17" s="7" t="s">
        <v>28</v>
      </c>
      <c r="E17" s="8"/>
      <c r="F17" s="7" t="s">
        <v>28</v>
      </c>
      <c r="G17" s="8"/>
    </row>
    <row x14ac:dyDescent="0.25" r="18" customHeight="1" ht="18" customFormat="1" s="4">
      <c r="A18" s="5"/>
      <c r="B18" s="6" t="s">
        <v>1211</v>
      </c>
      <c r="C18" s="6" t="s">
        <v>1212</v>
      </c>
      <c r="D18" s="7" t="s">
        <v>10</v>
      </c>
      <c r="E18" s="8" t="s">
        <v>43</v>
      </c>
      <c r="F18" s="7"/>
      <c r="G18" s="8" t="s">
        <v>1213</v>
      </c>
    </row>
    <row x14ac:dyDescent="0.25" r="19" customHeight="1" ht="18" customFormat="1" s="4">
      <c r="A19" s="5"/>
      <c r="B19" s="6" t="s">
        <v>1214</v>
      </c>
      <c r="C19" s="6" t="s">
        <v>1215</v>
      </c>
      <c r="D19" s="7" t="s">
        <v>28</v>
      </c>
      <c r="E19" s="8"/>
      <c r="F19" s="7" t="s">
        <v>10</v>
      </c>
      <c r="G19" s="8" t="s">
        <v>1216</v>
      </c>
    </row>
    <row x14ac:dyDescent="0.25" r="20" customHeight="1" ht="18" customFormat="1" s="4">
      <c r="A20" s="9" t="s">
        <v>49</v>
      </c>
      <c r="B20" s="6" t="s">
        <v>1217</v>
      </c>
      <c r="C20" s="6" t="s">
        <v>538</v>
      </c>
      <c r="D20" s="7" t="s">
        <v>10</v>
      </c>
      <c r="E20" s="8" t="s">
        <v>52</v>
      </c>
      <c r="F20" s="7"/>
      <c r="G20" s="8"/>
    </row>
    <row x14ac:dyDescent="0.25" r="21" customHeight="1" ht="18" customFormat="1" s="4">
      <c r="A21" s="5"/>
      <c r="B21" s="6" t="s">
        <v>1218</v>
      </c>
      <c r="C21" s="6" t="s">
        <v>1219</v>
      </c>
      <c r="D21" s="7" t="s">
        <v>28</v>
      </c>
      <c r="E21" s="8"/>
      <c r="F21" s="7" t="s">
        <v>28</v>
      </c>
      <c r="G21" s="8"/>
    </row>
    <row x14ac:dyDescent="0.25" r="22" customHeight="1" ht="18" customFormat="1" s="4">
      <c r="A22" s="9" t="s">
        <v>53</v>
      </c>
      <c r="B22" s="6" t="s">
        <v>1220</v>
      </c>
      <c r="C22" s="6" t="s">
        <v>1221</v>
      </c>
      <c r="D22" s="7" t="s">
        <v>10</v>
      </c>
      <c r="E22" s="8" t="s">
        <v>56</v>
      </c>
      <c r="F22" s="7"/>
      <c r="G22" s="8"/>
    </row>
    <row x14ac:dyDescent="0.25" r="23" customHeight="1" ht="18" customFormat="1" s="4">
      <c r="A23" s="5"/>
      <c r="B23" s="6" t="s">
        <v>1222</v>
      </c>
      <c r="C23" s="6" t="s">
        <v>1223</v>
      </c>
      <c r="D23" s="7" t="s">
        <v>28</v>
      </c>
      <c r="E23" s="8"/>
      <c r="F23" s="7" t="s">
        <v>28</v>
      </c>
      <c r="G23" s="8" t="s">
        <v>1224</v>
      </c>
    </row>
    <row x14ac:dyDescent="0.25" r="24" customHeight="1" ht="18" customFormat="1" s="4">
      <c r="A24" s="5"/>
      <c r="B24" s="6" t="s">
        <v>1225</v>
      </c>
      <c r="C24" s="6" t="s">
        <v>1226</v>
      </c>
      <c r="D24" s="7" t="s">
        <v>28</v>
      </c>
      <c r="E24" s="8"/>
      <c r="F24" s="7" t="s">
        <v>28</v>
      </c>
      <c r="G24" s="8"/>
    </row>
    <row x14ac:dyDescent="0.25" r="25" customHeight="1" ht="18" customFormat="1" s="4">
      <c r="A25" s="5"/>
      <c r="B25" s="6" t="s">
        <v>1227</v>
      </c>
      <c r="C25" s="6" t="s">
        <v>1228</v>
      </c>
      <c r="D25" s="7" t="s">
        <v>28</v>
      </c>
      <c r="E25" s="8"/>
      <c r="F25" s="7" t="s">
        <v>28</v>
      </c>
      <c r="G25" s="8"/>
    </row>
    <row x14ac:dyDescent="0.25" r="26" customHeight="1" ht="15" customFormat="1" s="4">
      <c r="A26" s="9" t="s">
        <v>63</v>
      </c>
      <c r="B26" s="6" t="s">
        <v>1229</v>
      </c>
      <c r="C26" s="6" t="s">
        <v>1081</v>
      </c>
      <c r="D26" s="7" t="s">
        <v>10</v>
      </c>
      <c r="E26" s="8" t="s">
        <v>66</v>
      </c>
      <c r="F26" s="7"/>
      <c r="G26" s="8"/>
    </row>
    <row x14ac:dyDescent="0.25" r="27" customHeight="1" ht="18" customFormat="1" s="4">
      <c r="A27" s="5"/>
      <c r="B27" s="6" t="s">
        <v>1230</v>
      </c>
      <c r="C27" s="6" t="s">
        <v>1231</v>
      </c>
      <c r="D27" s="7" t="s">
        <v>28</v>
      </c>
      <c r="E27" s="8"/>
      <c r="F27" s="7" t="s">
        <v>28</v>
      </c>
      <c r="G27" s="8" t="s">
        <v>1232</v>
      </c>
    </row>
    <row x14ac:dyDescent="0.25" r="28" customHeight="1" ht="18" customFormat="1" s="4">
      <c r="A28" s="9" t="s">
        <v>68</v>
      </c>
      <c r="B28" s="6" t="s">
        <v>1233</v>
      </c>
      <c r="C28" s="6" t="s">
        <v>1234</v>
      </c>
      <c r="D28" s="7" t="s">
        <v>10</v>
      </c>
      <c r="E28" s="8" t="s">
        <v>71</v>
      </c>
      <c r="F28" s="7"/>
      <c r="G28" s="8"/>
    </row>
    <row x14ac:dyDescent="0.25" r="29" customHeight="1" ht="18" customFormat="1" s="4">
      <c r="A29" s="5"/>
      <c r="B29" s="6" t="s">
        <v>1235</v>
      </c>
      <c r="C29" s="6" t="s">
        <v>1236</v>
      </c>
      <c r="D29" s="7" t="s">
        <v>10</v>
      </c>
      <c r="E29" s="8" t="s">
        <v>425</v>
      </c>
      <c r="F29" s="7"/>
      <c r="G29" s="8"/>
    </row>
    <row x14ac:dyDescent="0.25" r="30" customHeight="1" ht="18">
      <c r="A30" s="5"/>
      <c r="B30" s="18" t="s">
        <v>1237</v>
      </c>
      <c r="C30" s="18" t="s">
        <v>1238</v>
      </c>
      <c r="D30" s="23" t="s">
        <v>10</v>
      </c>
      <c r="E30" s="20" t="s">
        <v>71</v>
      </c>
      <c r="F30" s="23"/>
      <c r="G30" s="13"/>
    </row>
    <row x14ac:dyDescent="0.25" r="31" customHeight="1" ht="18">
      <c r="A31" s="5"/>
      <c r="B31" s="18" t="s">
        <v>1239</v>
      </c>
      <c r="C31" s="18" t="s">
        <v>1240</v>
      </c>
      <c r="D31" s="23" t="s">
        <v>83</v>
      </c>
      <c r="E31" s="20" t="s">
        <v>74</v>
      </c>
      <c r="F31" s="23" t="s">
        <v>28</v>
      </c>
      <c r="G31" s="13" t="s">
        <v>605</v>
      </c>
    </row>
    <row x14ac:dyDescent="0.25" r="32" customHeight="1" ht="18" customFormat="1" s="4">
      <c r="A32" s="9" t="s">
        <v>80</v>
      </c>
      <c r="B32" s="6" t="s">
        <v>1241</v>
      </c>
      <c r="C32" s="6" t="s">
        <v>1242</v>
      </c>
      <c r="D32" s="7" t="s">
        <v>10</v>
      </c>
      <c r="E32" s="8" t="s">
        <v>84</v>
      </c>
      <c r="F32" s="7"/>
      <c r="G32" s="8"/>
    </row>
    <row x14ac:dyDescent="0.25" r="33" customHeight="1" ht="18" customFormat="1" s="4">
      <c r="A33" s="5"/>
      <c r="B33" s="6" t="s">
        <v>1243</v>
      </c>
      <c r="C33" s="6" t="s">
        <v>1244</v>
      </c>
      <c r="D33" s="7" t="s">
        <v>28</v>
      </c>
      <c r="E33" s="8"/>
      <c r="F33" s="7" t="s">
        <v>28</v>
      </c>
      <c r="G33" s="8"/>
    </row>
    <row x14ac:dyDescent="0.25" r="34" customHeight="1" ht="18" customFormat="1" s="4">
      <c r="A34" s="5"/>
      <c r="B34" s="6" t="s">
        <v>1245</v>
      </c>
      <c r="C34" s="6" t="s">
        <v>1100</v>
      </c>
      <c r="D34" s="7" t="s">
        <v>10</v>
      </c>
      <c r="E34" s="8" t="s">
        <v>91</v>
      </c>
      <c r="F34" s="7"/>
      <c r="G34" s="8"/>
    </row>
    <row x14ac:dyDescent="0.25" r="35" customHeight="1" ht="18">
      <c r="A35" s="10" t="s">
        <v>92</v>
      </c>
      <c r="B35" s="11"/>
      <c r="C35" s="11"/>
      <c r="D35" s="12">
        <f>COUNTIF(D2:D34,"No")</f>
      </c>
      <c r="E35" s="13"/>
      <c r="F35" s="12">
        <f>COUNTIF(F2:F34,"Yes")</f>
      </c>
      <c r="G35" s="13"/>
    </row>
  </sheetData>
  <mergeCells count="11">
    <mergeCell ref="A2:A3"/>
    <mergeCell ref="A4:A6"/>
    <mergeCell ref="A7:A9"/>
    <mergeCell ref="A10:A15"/>
    <mergeCell ref="A16:A19"/>
    <mergeCell ref="A20:A21"/>
    <mergeCell ref="A22:A25"/>
    <mergeCell ref="A26:A27"/>
    <mergeCell ref="A28:A31"/>
    <mergeCell ref="A32:A34"/>
    <mergeCell ref="A35:C3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0"/>
  <sheetViews>
    <sheetView workbookViewId="0"/>
  </sheetViews>
  <sheetFormatPr defaultRowHeight="15" x14ac:dyDescent="0.25"/>
  <cols>
    <col min="1" max="1" style="14" width="60.71928571428572" customWidth="1" bestFit="1"/>
    <col min="2" max="2" style="15" width="13.005" customWidth="1" bestFit="1"/>
    <col min="3" max="3" style="15" width="60.71928571428572" customWidth="1" bestFit="1"/>
    <col min="4" max="4" style="16" width="14.719285714285713" customWidth="1" bestFit="1"/>
    <col min="5" max="5" style="17" width="30.719285714285714" customWidth="1" bestFit="1"/>
    <col min="6" max="6" style="16" width="14.719285714285713" customWidth="1" bestFit="1"/>
    <col min="7" max="7" style="17" width="60.71928571428572" customWidth="1" bestFit="1"/>
  </cols>
  <sheetData>
    <row x14ac:dyDescent="0.25" r="1" customHeight="1" ht="18">
      <c r="A1" s="1" t="s">
        <v>0</v>
      </c>
      <c r="B1" s="2" t="s">
        <v>1101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x14ac:dyDescent="0.25" r="2" customHeight="1" ht="15" customFormat="1" s="4">
      <c r="A2" s="9" t="s">
        <v>7</v>
      </c>
      <c r="B2" s="6" t="s">
        <v>1102</v>
      </c>
      <c r="C2" s="6" t="s">
        <v>1103</v>
      </c>
      <c r="D2" s="7" t="s">
        <v>10</v>
      </c>
      <c r="E2" s="8" t="s">
        <v>11</v>
      </c>
      <c r="F2" s="7"/>
      <c r="G2" s="8"/>
    </row>
    <row x14ac:dyDescent="0.25" r="3" customHeight="1" ht="15" customFormat="1" s="4">
      <c r="A3" s="5"/>
      <c r="B3" s="6" t="s">
        <v>1104</v>
      </c>
      <c r="C3" s="6" t="s">
        <v>1105</v>
      </c>
      <c r="D3" s="7" t="s">
        <v>10</v>
      </c>
      <c r="E3" s="8" t="s">
        <v>11</v>
      </c>
      <c r="F3" s="7"/>
      <c r="G3" s="8"/>
    </row>
    <row x14ac:dyDescent="0.25" r="4" customHeight="1" ht="15" customFormat="1" s="4">
      <c r="A4" s="5"/>
      <c r="B4" s="6" t="s">
        <v>1106</v>
      </c>
      <c r="C4" s="6" t="s">
        <v>1107</v>
      </c>
      <c r="D4" s="7" t="s">
        <v>28</v>
      </c>
      <c r="E4" s="8"/>
      <c r="F4" s="7" t="s">
        <v>10</v>
      </c>
      <c r="G4" s="8" t="s">
        <v>795</v>
      </c>
    </row>
    <row x14ac:dyDescent="0.25" r="5" customHeight="1" ht="18" customFormat="1" s="4">
      <c r="A5" s="9" t="s">
        <v>12</v>
      </c>
      <c r="B5" s="6" t="s">
        <v>1108</v>
      </c>
      <c r="C5" s="6" t="s">
        <v>1109</v>
      </c>
      <c r="D5" s="7" t="s">
        <v>28</v>
      </c>
      <c r="E5" s="8"/>
      <c r="F5" s="7" t="s">
        <v>10</v>
      </c>
      <c r="G5" s="8" t="s">
        <v>795</v>
      </c>
    </row>
    <row x14ac:dyDescent="0.25" r="6" customHeight="1" ht="18" customFormat="1" s="4">
      <c r="A6" s="5"/>
      <c r="B6" s="6" t="s">
        <v>1110</v>
      </c>
      <c r="C6" s="6" t="s">
        <v>1111</v>
      </c>
      <c r="D6" s="7" t="s">
        <v>10</v>
      </c>
      <c r="E6" s="8" t="s">
        <v>15</v>
      </c>
      <c r="F6" s="7"/>
      <c r="G6" s="8"/>
    </row>
    <row x14ac:dyDescent="0.25" r="7" customHeight="1" ht="15" customFormat="1" s="4">
      <c r="A7" s="9" t="s">
        <v>16</v>
      </c>
      <c r="B7" s="6" t="s">
        <v>1112</v>
      </c>
      <c r="C7" s="6" t="s">
        <v>1113</v>
      </c>
      <c r="D7" s="7" t="s">
        <v>10</v>
      </c>
      <c r="E7" s="8" t="s">
        <v>19</v>
      </c>
      <c r="F7" s="7"/>
      <c r="G7" s="8"/>
    </row>
    <row x14ac:dyDescent="0.25" r="8" customHeight="1" ht="15" customFormat="1" s="4">
      <c r="A8" s="5"/>
      <c r="B8" s="6" t="s">
        <v>1114</v>
      </c>
      <c r="C8" s="6" t="s">
        <v>824</v>
      </c>
      <c r="D8" s="7" t="s">
        <v>10</v>
      </c>
      <c r="E8" s="8" t="s">
        <v>104</v>
      </c>
      <c r="F8" s="7" t="s">
        <v>10</v>
      </c>
      <c r="G8" s="8" t="s">
        <v>1115</v>
      </c>
    </row>
    <row x14ac:dyDescent="0.25" r="9" customHeight="1" ht="15" customFormat="1" s="4">
      <c r="A9" s="5"/>
      <c r="B9" s="6" t="s">
        <v>1116</v>
      </c>
      <c r="C9" s="6" t="s">
        <v>1117</v>
      </c>
      <c r="D9" s="7" t="s">
        <v>28</v>
      </c>
      <c r="E9" s="8"/>
      <c r="F9" s="7" t="s">
        <v>28</v>
      </c>
      <c r="G9" s="8"/>
    </row>
    <row x14ac:dyDescent="0.25" r="10" customHeight="1" ht="15" customFormat="1" s="4">
      <c r="A10" s="5"/>
      <c r="B10" s="6" t="s">
        <v>1118</v>
      </c>
      <c r="C10" s="6" t="s">
        <v>235</v>
      </c>
      <c r="D10" s="7" t="s">
        <v>28</v>
      </c>
      <c r="E10" s="8"/>
      <c r="F10" s="7" t="s">
        <v>10</v>
      </c>
      <c r="G10" s="8"/>
    </row>
    <row x14ac:dyDescent="0.25" r="11" customHeight="1" ht="15" customFormat="1" s="4">
      <c r="A11" s="5"/>
      <c r="B11" s="6" t="s">
        <v>1119</v>
      </c>
      <c r="C11" s="6" t="s">
        <v>1120</v>
      </c>
      <c r="D11" s="7" t="s">
        <v>10</v>
      </c>
      <c r="E11" s="8" t="s">
        <v>1121</v>
      </c>
      <c r="F11" s="7"/>
      <c r="G11" s="8"/>
    </row>
    <row x14ac:dyDescent="0.25" r="12" customHeight="1" ht="18" customFormat="1" s="4">
      <c r="A12" s="9" t="s">
        <v>32</v>
      </c>
      <c r="B12" s="6" t="s">
        <v>1122</v>
      </c>
      <c r="C12" s="6" t="s">
        <v>657</v>
      </c>
      <c r="D12" s="7" t="s">
        <v>10</v>
      </c>
      <c r="E12" s="8" t="s">
        <v>1123</v>
      </c>
      <c r="F12" s="7"/>
      <c r="G12" s="8"/>
    </row>
    <row x14ac:dyDescent="0.25" r="13" customHeight="1" ht="18" customFormat="1" s="4">
      <c r="A13" s="5"/>
      <c r="B13" s="6" t="s">
        <v>1124</v>
      </c>
      <c r="C13" s="6" t="s">
        <v>861</v>
      </c>
      <c r="D13" s="7" t="s">
        <v>28</v>
      </c>
      <c r="E13" s="8"/>
      <c r="F13" s="7" t="s">
        <v>28</v>
      </c>
      <c r="G13" s="8"/>
    </row>
    <row x14ac:dyDescent="0.25" r="14" customHeight="1" ht="18" customFormat="1" s="4">
      <c r="A14" s="5"/>
      <c r="B14" s="6" t="s">
        <v>1125</v>
      </c>
      <c r="C14" s="6" t="s">
        <v>1126</v>
      </c>
      <c r="D14" s="7" t="s">
        <v>28</v>
      </c>
      <c r="E14" s="8"/>
      <c r="F14" s="7" t="s">
        <v>28</v>
      </c>
      <c r="G14" s="8"/>
    </row>
    <row x14ac:dyDescent="0.25" r="15" customHeight="1" ht="18" customFormat="1" s="4">
      <c r="A15" s="9" t="s">
        <v>40</v>
      </c>
      <c r="B15" s="6" t="s">
        <v>1127</v>
      </c>
      <c r="C15" s="6" t="s">
        <v>1128</v>
      </c>
      <c r="D15" s="7" t="s">
        <v>10</v>
      </c>
      <c r="E15" s="8" t="s">
        <v>43</v>
      </c>
      <c r="F15" s="7"/>
      <c r="G15" s="8"/>
    </row>
    <row x14ac:dyDescent="0.25" r="16" customHeight="1" ht="18" customFormat="1" s="4">
      <c r="A16" s="5"/>
      <c r="B16" s="6" t="s">
        <v>1129</v>
      </c>
      <c r="C16" s="6" t="s">
        <v>1130</v>
      </c>
      <c r="D16" s="7" t="s">
        <v>10</v>
      </c>
      <c r="E16" s="8" t="s">
        <v>43</v>
      </c>
      <c r="F16" s="7"/>
      <c r="G16" s="8" t="s">
        <v>1131</v>
      </c>
    </row>
    <row x14ac:dyDescent="0.25" r="17" customHeight="1" ht="18" customFormat="1" s="4">
      <c r="A17" s="5"/>
      <c r="B17" s="6" t="s">
        <v>1132</v>
      </c>
      <c r="C17" s="6" t="s">
        <v>1133</v>
      </c>
      <c r="D17" s="7" t="s">
        <v>28</v>
      </c>
      <c r="E17" s="8"/>
      <c r="F17" s="7" t="s">
        <v>28</v>
      </c>
      <c r="G17" s="8"/>
    </row>
    <row x14ac:dyDescent="0.25" r="18" customHeight="1" ht="18" customFormat="1" s="4">
      <c r="A18" s="5"/>
      <c r="B18" s="6" t="s">
        <v>1134</v>
      </c>
      <c r="C18" s="6" t="s">
        <v>1135</v>
      </c>
      <c r="D18" s="7" t="s">
        <v>10</v>
      </c>
      <c r="E18" s="8" t="s">
        <v>43</v>
      </c>
      <c r="F18" s="7"/>
      <c r="G18" s="8" t="s">
        <v>1131</v>
      </c>
    </row>
    <row x14ac:dyDescent="0.25" r="19" customHeight="1" ht="18" customFormat="1" s="4">
      <c r="A19" s="9" t="s">
        <v>49</v>
      </c>
      <c r="B19" s="6" t="s">
        <v>1136</v>
      </c>
      <c r="C19" s="6" t="s">
        <v>51</v>
      </c>
      <c r="D19" s="7" t="s">
        <v>10</v>
      </c>
      <c r="E19" s="8" t="s">
        <v>52</v>
      </c>
      <c r="F19" s="7"/>
      <c r="G19" s="8"/>
    </row>
    <row x14ac:dyDescent="0.25" r="20" customHeight="1" ht="18" customFormat="1" s="4">
      <c r="A20" s="5"/>
      <c r="B20" s="6" t="s">
        <v>1137</v>
      </c>
      <c r="C20" s="6" t="s">
        <v>1138</v>
      </c>
      <c r="D20" s="7" t="s">
        <v>10</v>
      </c>
      <c r="E20" s="8" t="s">
        <v>52</v>
      </c>
      <c r="F20" s="7"/>
      <c r="G20" s="8"/>
    </row>
    <row x14ac:dyDescent="0.25" r="21" customHeight="1" ht="18" customFormat="1" s="4">
      <c r="A21" s="5"/>
      <c r="B21" s="6" t="s">
        <v>1139</v>
      </c>
      <c r="C21" s="6" t="s">
        <v>1140</v>
      </c>
      <c r="D21" s="7" t="s">
        <v>10</v>
      </c>
      <c r="E21" s="8" t="s">
        <v>52</v>
      </c>
      <c r="F21" s="7"/>
      <c r="G21" s="8"/>
    </row>
    <row x14ac:dyDescent="0.25" r="22" customHeight="1" ht="18" customFormat="1" s="4">
      <c r="A22" s="5"/>
      <c r="B22" s="6" t="s">
        <v>1141</v>
      </c>
      <c r="C22" s="6" t="s">
        <v>1142</v>
      </c>
      <c r="D22" s="7" t="s">
        <v>83</v>
      </c>
      <c r="E22" s="8" t="s">
        <v>52</v>
      </c>
      <c r="F22" s="7" t="s">
        <v>28</v>
      </c>
      <c r="G22" s="8"/>
    </row>
    <row x14ac:dyDescent="0.25" r="23" customHeight="1" ht="18" customFormat="1" s="4">
      <c r="A23" s="5"/>
      <c r="B23" s="6" t="s">
        <v>1143</v>
      </c>
      <c r="C23" s="6" t="s">
        <v>1144</v>
      </c>
      <c r="D23" s="7" t="s">
        <v>83</v>
      </c>
      <c r="E23" s="8" t="s">
        <v>52</v>
      </c>
      <c r="F23" s="7" t="s">
        <v>28</v>
      </c>
      <c r="G23" s="8"/>
    </row>
    <row x14ac:dyDescent="0.25" r="24" customHeight="1" ht="18" customFormat="1" s="4">
      <c r="A24" s="9" t="s">
        <v>53</v>
      </c>
      <c r="B24" s="6" t="s">
        <v>1145</v>
      </c>
      <c r="C24" s="6" t="s">
        <v>1146</v>
      </c>
      <c r="D24" s="7" t="s">
        <v>10</v>
      </c>
      <c r="E24" s="8" t="s">
        <v>56</v>
      </c>
      <c r="F24" s="7"/>
      <c r="G24" s="8"/>
    </row>
    <row x14ac:dyDescent="0.25" r="25" customHeight="1" ht="18">
      <c r="A25" s="5"/>
      <c r="B25" s="18" t="s">
        <v>1147</v>
      </c>
      <c r="C25" s="18" t="s">
        <v>1148</v>
      </c>
      <c r="D25" s="27" t="s">
        <v>83</v>
      </c>
      <c r="E25" s="20" t="s">
        <v>333</v>
      </c>
      <c r="F25" s="23" t="s">
        <v>28</v>
      </c>
      <c r="G25" s="13" t="s">
        <v>1149</v>
      </c>
    </row>
    <row x14ac:dyDescent="0.25" r="26" customHeight="1" ht="18" customFormat="1" s="4">
      <c r="A26" s="5"/>
      <c r="B26" s="6" t="s">
        <v>1150</v>
      </c>
      <c r="C26" s="6" t="s">
        <v>1151</v>
      </c>
      <c r="D26" s="7" t="s">
        <v>10</v>
      </c>
      <c r="E26" s="8" t="s">
        <v>416</v>
      </c>
      <c r="F26" s="7"/>
      <c r="G26" s="8"/>
    </row>
    <row x14ac:dyDescent="0.25" r="27" customHeight="1" ht="18" customFormat="1" s="4">
      <c r="A27" s="5"/>
      <c r="B27" s="6" t="s">
        <v>1152</v>
      </c>
      <c r="C27" s="6" t="s">
        <v>1153</v>
      </c>
      <c r="D27" s="7" t="s">
        <v>10</v>
      </c>
      <c r="E27" s="8" t="s">
        <v>56</v>
      </c>
      <c r="F27" s="7"/>
      <c r="G27" s="8"/>
    </row>
    <row x14ac:dyDescent="0.25" r="28" customHeight="1" ht="18" customFormat="1" s="4">
      <c r="A28" s="5"/>
      <c r="B28" s="6" t="s">
        <v>1154</v>
      </c>
      <c r="C28" s="6" t="s">
        <v>1155</v>
      </c>
      <c r="D28" s="7" t="s">
        <v>28</v>
      </c>
      <c r="E28" s="8"/>
      <c r="F28" s="7" t="s">
        <v>28</v>
      </c>
      <c r="G28" s="8"/>
    </row>
    <row x14ac:dyDescent="0.25" r="29" customHeight="1" ht="15" customFormat="1" s="4">
      <c r="A29" s="9" t="s">
        <v>63</v>
      </c>
      <c r="B29" s="6" t="s">
        <v>1156</v>
      </c>
      <c r="C29" s="6" t="s">
        <v>1157</v>
      </c>
      <c r="D29" s="7" t="s">
        <v>10</v>
      </c>
      <c r="E29" s="8" t="s">
        <v>66</v>
      </c>
      <c r="F29" s="7"/>
      <c r="G29" s="8"/>
    </row>
    <row x14ac:dyDescent="0.25" r="30" customHeight="1" ht="18" customFormat="1" s="4">
      <c r="A30" s="5"/>
      <c r="B30" s="6" t="s">
        <v>1158</v>
      </c>
      <c r="C30" s="6" t="s">
        <v>1159</v>
      </c>
      <c r="D30" s="7" t="s">
        <v>10</v>
      </c>
      <c r="E30" s="8" t="s">
        <v>66</v>
      </c>
      <c r="F30" s="7"/>
      <c r="G30" s="8"/>
    </row>
    <row x14ac:dyDescent="0.25" r="31" customHeight="1" ht="18" customFormat="1" s="4">
      <c r="A31" s="9" t="s">
        <v>68</v>
      </c>
      <c r="B31" s="6" t="s">
        <v>1160</v>
      </c>
      <c r="C31" s="6" t="s">
        <v>1161</v>
      </c>
      <c r="D31" s="7" t="s">
        <v>10</v>
      </c>
      <c r="E31" s="8" t="s">
        <v>344</v>
      </c>
      <c r="F31" s="7"/>
      <c r="G31" s="8"/>
    </row>
    <row x14ac:dyDescent="0.25" r="32" customHeight="1" ht="18" customFormat="1" s="4">
      <c r="A32" s="5"/>
      <c r="B32" s="6" t="s">
        <v>1162</v>
      </c>
      <c r="C32" s="6" t="s">
        <v>1163</v>
      </c>
      <c r="D32" s="7" t="s">
        <v>10</v>
      </c>
      <c r="E32" s="8" t="s">
        <v>344</v>
      </c>
      <c r="F32" s="7"/>
      <c r="G32" s="8"/>
    </row>
    <row x14ac:dyDescent="0.25" r="33" customHeight="1" ht="18" customFormat="1" s="4">
      <c r="A33" s="5"/>
      <c r="B33" s="6" t="s">
        <v>1164</v>
      </c>
      <c r="C33" s="6" t="s">
        <v>1165</v>
      </c>
      <c r="D33" s="7" t="s">
        <v>10</v>
      </c>
      <c r="E33" s="8" t="s">
        <v>344</v>
      </c>
      <c r="F33" s="7"/>
      <c r="G33" s="8"/>
    </row>
    <row x14ac:dyDescent="0.25" r="34" customHeight="1" ht="18" customFormat="1" s="4">
      <c r="A34" s="5"/>
      <c r="B34" s="6" t="s">
        <v>1166</v>
      </c>
      <c r="C34" s="6" t="s">
        <v>1167</v>
      </c>
      <c r="D34" s="7" t="s">
        <v>10</v>
      </c>
      <c r="E34" s="8" t="s">
        <v>344</v>
      </c>
      <c r="F34" s="7"/>
      <c r="G34" s="8"/>
    </row>
    <row x14ac:dyDescent="0.25" r="35" customHeight="1" ht="18" customFormat="1" s="4">
      <c r="A35" s="5"/>
      <c r="B35" s="6" t="s">
        <v>1168</v>
      </c>
      <c r="C35" s="6" t="s">
        <v>1169</v>
      </c>
      <c r="D35" s="7" t="s">
        <v>10</v>
      </c>
      <c r="E35" s="8" t="s">
        <v>344</v>
      </c>
      <c r="F35" s="7"/>
      <c r="G35" s="8"/>
    </row>
    <row x14ac:dyDescent="0.25" r="36" customHeight="1" ht="18" customFormat="1" s="4">
      <c r="A36" s="5"/>
      <c r="B36" s="6" t="s">
        <v>1170</v>
      </c>
      <c r="C36" s="6" t="s">
        <v>1171</v>
      </c>
      <c r="D36" s="7" t="s">
        <v>10</v>
      </c>
      <c r="E36" s="8" t="s">
        <v>344</v>
      </c>
      <c r="F36" s="7"/>
      <c r="G36" s="8"/>
    </row>
    <row x14ac:dyDescent="0.25" r="37" customHeight="1" ht="18" customFormat="1" s="4">
      <c r="A37" s="9" t="s">
        <v>80</v>
      </c>
      <c r="B37" s="6" t="s">
        <v>1172</v>
      </c>
      <c r="C37" s="6" t="s">
        <v>1173</v>
      </c>
      <c r="D37" s="7" t="s">
        <v>10</v>
      </c>
      <c r="E37" s="8" t="s">
        <v>91</v>
      </c>
      <c r="F37" s="7"/>
      <c r="G37" s="8"/>
    </row>
    <row x14ac:dyDescent="0.25" r="38" customHeight="1" ht="18" customFormat="1" s="4">
      <c r="A38" s="5"/>
      <c r="B38" s="6" t="s">
        <v>1174</v>
      </c>
      <c r="C38" s="6" t="s">
        <v>1175</v>
      </c>
      <c r="D38" s="7" t="s">
        <v>28</v>
      </c>
      <c r="E38" s="8"/>
      <c r="F38" s="7" t="s">
        <v>10</v>
      </c>
      <c r="G38" s="8"/>
    </row>
    <row x14ac:dyDescent="0.25" r="39" customHeight="1" ht="18" customFormat="1" s="4">
      <c r="A39" s="5"/>
      <c r="B39" s="6" t="s">
        <v>1176</v>
      </c>
      <c r="C39" s="6" t="s">
        <v>1177</v>
      </c>
      <c r="D39" s="7" t="s">
        <v>10</v>
      </c>
      <c r="E39" s="8" t="s">
        <v>84</v>
      </c>
      <c r="F39" s="7"/>
      <c r="G39" s="8"/>
    </row>
    <row x14ac:dyDescent="0.25" r="40" customHeight="1" ht="18">
      <c r="A40" s="10" t="s">
        <v>92</v>
      </c>
      <c r="B40" s="11"/>
      <c r="C40" s="11"/>
      <c r="D40" s="12">
        <f>COUNTIF(D2:D39,"No")</f>
      </c>
      <c r="E40" s="13"/>
      <c r="F40" s="12">
        <f>COUNTIF(F2:F39,"Yes")</f>
      </c>
      <c r="G40" s="13"/>
    </row>
  </sheetData>
  <mergeCells count="11">
    <mergeCell ref="A2:A4"/>
    <mergeCell ref="A5:A6"/>
    <mergeCell ref="A7:A11"/>
    <mergeCell ref="A12:A14"/>
    <mergeCell ref="A15:A18"/>
    <mergeCell ref="A19:A23"/>
    <mergeCell ref="A24:A28"/>
    <mergeCell ref="A29:A30"/>
    <mergeCell ref="A31:A36"/>
    <mergeCell ref="A37:A39"/>
    <mergeCell ref="A40:C4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22</vt:i4>
      </vt:variant>
    </vt:vector>
  </HeadingPairs>
  <TitlesOfParts>
    <vt:vector baseType="lpstr" size="22">
      <vt:lpstr>Models</vt:lpstr>
      <vt:lpstr>Summary</vt:lpstr>
      <vt:lpstr>Summary Consistency</vt:lpstr>
      <vt:lpstr>Consistency Analysis</vt:lpstr>
      <vt:lpstr>Gold Standard to… Comparison</vt:lpstr>
      <vt:lpstr>Global to X</vt:lpstr>
      <vt:lpstr>Human to Auto Comparison</vt:lpstr>
      <vt:lpstr>L0 to Human Comparison</vt:lpstr>
      <vt:lpstr>L1 to Human Comparison</vt:lpstr>
      <vt:lpstr>L2 to Human Comparison</vt:lpstr>
      <vt:lpstr>L3 to Human Comparison</vt:lpstr>
      <vt:lpstr>L4 to Human Comparison</vt:lpstr>
      <vt:lpstr>L5 to Human Comparison</vt:lpstr>
      <vt:lpstr>Q0 to Human Comparison</vt:lpstr>
      <vt:lpstr>Q1 to Human Comparison</vt:lpstr>
      <vt:lpstr>Q2 to Human Comparison</vt:lpstr>
      <vt:lpstr>M0 to Human Comparison</vt:lpstr>
      <vt:lpstr>M1 to Human Comparison</vt:lpstr>
      <vt:lpstr>M2 to Human Comparison</vt:lpstr>
      <vt:lpstr>G0 to Human Comparison</vt:lpstr>
      <vt:lpstr>G1 to Human Comparison</vt:lpstr>
      <vt:lpstr>G2 to Human Comparison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2025-07-18T16:14:17.127Z</dcterms:created>
  <dcterms:modified xsi:type="dcterms:W3CDTF">2025-07-18T16:14:17.127Z</dcterms:modified>
</cp:coreProperties>
</file>