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6" Type="http://schemas.microsoft.com/office/2011/relationships/webextensiontaskpanes" Target="xl/webextensions/taskpanes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https://avocarbongroup.sharepoint.com/sites/BI_Report_ChatGPT/Shared Documents/"/>
    </mc:Choice>
  </mc:AlternateContent>
  <xr:revisionPtr revIDLastSave="229" documentId="8_{F9847779-7C67-4FAA-896B-772235E40DC1}" xr6:coauthVersionLast="47" xr6:coauthVersionMax="47" xr10:uidLastSave="{AF9D2634-9D77-4896-A9CA-81BCCCD2E851}"/>
  <bookViews>
    <workbookView xWindow="2892" yWindow="2892" windowWidth="17280" windowHeight="8880" tabRatio="743" firstSheet="10" activeTab="4" xr2:uid="{00000000-000D-0000-FFFF-FFFF00000000}"/>
  </bookViews>
  <sheets>
    <sheet name="Warning" sheetId="5" state="hidden" r:id="rId1"/>
    <sheet name="Instructions" sheetId="1" state="hidden" r:id="rId2"/>
    <sheet name="Translation" sheetId="6" state="hidden" r:id="rId3"/>
    <sheet name="PowerBIData" sheetId="7" state="hidden" r:id="rId4"/>
    <sheet name="KPI" sheetId="17" r:id="rId5"/>
    <sheet name="Analysis" sheetId="35" r:id="rId6"/>
    <sheet name="Rapport de synthese" sheetId="38" r:id="rId7"/>
    <sheet name="Parametres" sheetId="20" r:id="rId8"/>
    <sheet name="P&amp;L" sheetId="22" r:id="rId9"/>
    <sheet name="EXPORT" sheetId="15" r:id="rId10"/>
    <sheet name="Forecast" sheetId="34" r:id="rId11"/>
    <sheet name="Working Sheet" sheetId="39" r:id="rId12"/>
  </sheets>
  <externalReferences>
    <externalReference r:id="rId13"/>
    <externalReference r:id="rId14"/>
    <externalReference r:id="rId15"/>
  </externalReferences>
  <definedNames>
    <definedName name="_xlnm.Print_Titles" localSheetId="1">Instructions!$1:$2</definedName>
    <definedName name="KPI_LANG.1">#REF!</definedName>
    <definedName name="SalesAnalysis">'Rapport de synthese'!$A$15</definedName>
    <definedName name="_xlnm.Print_Area" localSheetId="1">Instructions!$A:$J</definedName>
  </definedNames>
  <calcPr calcId="191028"/>
  <customWorkbookViews>
    <customWorkbookView name="datawarehouse - Affichage personnalisé" guid="{E3133719-D75A-4D9B-908C-EEA59285FEC6}" mergeInterval="0" changesSavedWin="1" personalView="1" maximized="1" xWindow="1" yWindow="1" windowWidth="1472" windowHeight="593" tabRatio="581" activeSheetId="2"/>
    <customWorkbookView name="Semo - Persönliche Ansicht" guid="{010E0B29-E3D9-44DB-9479-8DF834F7F38E}" mergeInterval="0" personalView="1" maximized="1" xWindow="1" yWindow="1" windowWidth="1596" windowHeight="808" tabRatio="581" activeSheetId="1" showComments="commIndAndComment"/>
    <customWorkbookView name="Walter - Persönliche Ansicht" guid="{189C1D2A-7245-405F-8860-848CEBC65D72}" mergeInterval="0" personalView="1" maximized="1" xWindow="1" yWindow="1" windowWidth="1276" windowHeight="794" activeSheetId="3"/>
    <customWorkbookView name="Gehl - Persönliche Ansicht" guid="{8C2733AA-4B8A-4DBB-8DA0-D9103592B0A0}" mergeInterval="0" personalView="1" maximized="1" xWindow="1" yWindow="1" windowWidth="1916" windowHeight="818" activeSheetId="3"/>
    <customWorkbookView name="Jentsch - Persönliche Ansicht" guid="{0DD2BE60-3025-4EBB-AF08-90D79010EFB1}" mergeInterval="0" personalView="1" maximized="1" xWindow="1" yWindow="1" windowWidth="1916" windowHeight="808" activeSheetId="2"/>
    <customWorkbookView name="Eichberger - Persönliche Ansicht" guid="{71620BD3-0BDD-4512-B2EA-EE6B6E7AFA00}" mergeInterval="0" personalView="1" maximized="1" xWindow="1" yWindow="1" windowWidth="1916" windowHeight="755" activeSheetId="2"/>
    <customWorkbookView name="Kaup-Huwer - Persönliche Ansicht" guid="{6CE0ADCD-87AA-4D0D-89F8-0BAB52472C7E}" mergeInterval="0" personalView="1" maximized="1" xWindow="1" yWindow="1" windowWidth="1916" windowHeight="808" activeSheetId="2"/>
    <customWorkbookView name="vlasceanu - Persönliche Ansicht" guid="{E09EC5A1-CA5E-4736-9BC0-309940F71906}" mergeInterval="0" personalView="1" maximized="1" xWindow="1" yWindow="1" windowWidth="1436" windowHeight="638" activeSheetId="2"/>
    <customWorkbookView name="Mohrbacher - Persönliche Ansicht" guid="{B27504CB-9D58-4601-A626-17B8A83F807C}" mergeInterval="0" personalView="1" maximized="1" xWindow="1" yWindow="1" windowWidth="1362" windowHeight="496" activeSheetId="2"/>
    <customWorkbookView name="Olivier SPICKER - Affichage personnalisé" guid="{A001137B-2468-4113-B058-70302209444D}" mergeInterval="0" personalView="1" maximized="1" xWindow="-11" yWindow="-11" windowWidth="2182" windowHeight="1402" activeSheetId="3"/>
    <customWorkbookView name="Joachim Gehl - Persönliche Ansicht" guid="{0D9DB13F-0973-4AF9-A1BA-6A1F27808610}" mergeInterval="0" personalView="1" maximized="1" xWindow="1" yWindow="1" windowWidth="1366" windowHeight="499" activeSheetId="2"/>
    <customWorkbookView name="ansinn - Persönliche Ansicht" guid="{271A8A0E-11B5-457D-8E5B-7A0B96D32301}" mergeInterval="0" personalView="1" maximized="1" xWindow="1" yWindow="1" windowWidth="1276" windowHeight="761" activeSheetId="2"/>
    <customWorkbookView name="Ulrich - Persönliche Ansicht" guid="{E56C3D41-E70B-474B-9D18-809F0989E55B}" mergeInterval="0" personalView="1" maximized="1" xWindow="-8" yWindow="-8" windowWidth="1296" windowHeight="1000" activeSheetId="2" showComments="commIndAndComment"/>
    <customWorkbookView name="Lagadec - Persönliche Ansicht" guid="{8E039F38-8A99-41ED-9EB0-772E41436A39}" mergeInterval="0" personalView="1" maximized="1" xWindow="1" yWindow="1" windowWidth="1362" windowHeight="496" activeSheetId="2"/>
    <customWorkbookView name="nunes - Persönliche Ansicht" guid="{57BCDEA6-FE43-49BF-99DA-91A8A90DA1FA}" mergeInterval="0" personalView="1" maximized="1" xWindow="1" yWindow="1" windowWidth="1366" windowHeight="538" activeSheetId="3"/>
    <customWorkbookView name="FREMONT Yann - Affichage personnalisé" guid="{2AE28A08-D620-4FEE-9BAC-9CC8E1408F71}" mergeInterval="0" changesSavedWin="1" personalView="1" maximized="1" xWindow="-8" yWindow="-8" windowWidth="1936" windowHeight="1096" tabRatio="581" activeSheetId="2"/>
    <customWorkbookView name="FTPAVO - Persönliche Ansicht" guid="{4982636C-BE48-4C36-9EF2-05DE1E7B27C6}" mergeInterval="0" personalView="1" maximized="1" xWindow="1" yWindow="1" windowWidth="1916" windowHeight="850" tabRatio="420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E5" i="17" l="1"/>
  <c r="A4" i="17" a="1"/>
  <c r="A4" i="17" s="1"/>
  <c r="A3" i="17" a="1"/>
  <c r="A3" i="17" s="1"/>
  <c r="A5" i="17" a="1"/>
  <c r="A5" i="17" s="1"/>
  <c r="A6" i="17" a="1"/>
  <c r="A6" i="17" s="1"/>
  <c r="A7" i="17" a="1"/>
  <c r="A7" i="17" s="1"/>
  <c r="A8" i="17" a="1"/>
  <c r="A8" i="17" s="1"/>
  <c r="A9" i="17" a="1"/>
  <c r="A9" i="17" s="1"/>
  <c r="A10" i="17" a="1"/>
  <c r="A10" i="17" s="1"/>
  <c r="DF71" i="17"/>
  <c r="D71" i="39" s="1"/>
  <c r="DG71" i="17"/>
  <c r="E71" i="39" s="1"/>
  <c r="DH71" i="17"/>
  <c r="F71" i="39" s="1"/>
  <c r="DI71" i="17"/>
  <c r="G71" i="39" s="1"/>
  <c r="DJ71" i="17"/>
  <c r="H71" i="39" s="1"/>
  <c r="DK71" i="17"/>
  <c r="I71" i="39" s="1"/>
  <c r="DL71" i="17"/>
  <c r="J71" i="39" s="1"/>
  <c r="DM71" i="17"/>
  <c r="K71" i="39" s="1"/>
  <c r="DN71" i="17"/>
  <c r="L71" i="39" s="1"/>
  <c r="DO71" i="17"/>
  <c r="M71" i="39" s="1"/>
  <c r="DP71" i="17"/>
  <c r="N71" i="39" s="1"/>
  <c r="DQ71" i="17"/>
  <c r="O71" i="39" s="1"/>
  <c r="DR71" i="17"/>
  <c r="P71" i="39" s="1"/>
  <c r="DS71" i="17"/>
  <c r="Q71" i="39" s="1"/>
  <c r="DT71" i="17"/>
  <c r="R71" i="39" s="1"/>
  <c r="DU71" i="17"/>
  <c r="S71" i="39" s="1"/>
  <c r="DV71" i="17"/>
  <c r="T71" i="39" s="1"/>
  <c r="DW71" i="17"/>
  <c r="U71" i="39" s="1"/>
  <c r="DX71" i="17"/>
  <c r="V71" i="39" s="1"/>
  <c r="DY71" i="17"/>
  <c r="W71" i="39" s="1"/>
  <c r="DZ71" i="17"/>
  <c r="X71" i="39" s="1"/>
  <c r="EA71" i="17"/>
  <c r="Y71" i="39" s="1"/>
  <c r="EB71" i="17"/>
  <c r="Z71" i="39" s="1"/>
  <c r="EC71" i="17"/>
  <c r="AA71" i="39" s="1"/>
  <c r="ED71" i="17"/>
  <c r="AB71" i="39" s="1"/>
  <c r="EE71" i="17"/>
  <c r="AC71" i="39" s="1"/>
  <c r="EF71" i="17"/>
  <c r="AD71" i="39" s="1"/>
  <c r="EG71" i="17"/>
  <c r="AE71" i="39" s="1"/>
  <c r="EH71" i="17"/>
  <c r="AF71" i="39" s="1"/>
  <c r="EI71" i="17"/>
  <c r="AG71" i="39" s="1"/>
  <c r="EJ71" i="17"/>
  <c r="AH71" i="39" s="1"/>
  <c r="EK71" i="17"/>
  <c r="AI71" i="39" s="1"/>
  <c r="EL71" i="17"/>
  <c r="AJ71" i="39" s="1"/>
  <c r="EM71" i="17"/>
  <c r="AK71" i="39" s="1"/>
  <c r="EN71" i="17"/>
  <c r="AL71" i="39" s="1"/>
  <c r="EO71" i="17"/>
  <c r="AM71" i="39" s="1"/>
  <c r="EP71" i="17"/>
  <c r="AN71" i="39" s="1"/>
  <c r="EQ71" i="17"/>
  <c r="AO71" i="39" s="1"/>
  <c r="ER71" i="17"/>
  <c r="AP71" i="39" s="1"/>
  <c r="ES71" i="17"/>
  <c r="AQ71" i="39" s="1"/>
  <c r="ET71" i="17"/>
  <c r="AR71" i="39" s="1"/>
  <c r="EU71" i="17"/>
  <c r="AS71" i="39" s="1"/>
  <c r="EV71" i="17"/>
  <c r="AT71" i="39" s="1"/>
  <c r="EW71" i="17"/>
  <c r="AU71" i="39" s="1"/>
  <c r="EX71" i="17"/>
  <c r="AV71" i="39" s="1"/>
  <c r="EY71" i="17"/>
  <c r="AW71" i="39" s="1"/>
  <c r="EZ71" i="17"/>
  <c r="AX71" i="39" s="1"/>
  <c r="FA71" i="17"/>
  <c r="AY71" i="39" s="1"/>
  <c r="FB71" i="17"/>
  <c r="AZ71" i="39" s="1"/>
  <c r="FC71" i="17"/>
  <c r="BA71" i="39" s="1"/>
  <c r="FD71" i="17"/>
  <c r="BB71" i="39" s="1"/>
  <c r="FE71" i="17"/>
  <c r="BC71" i="39" s="1"/>
  <c r="DF70" i="17"/>
  <c r="D70" i="39" s="1"/>
  <c r="DG70" i="17"/>
  <c r="E70" i="39" s="1"/>
  <c r="DH70" i="17"/>
  <c r="F70" i="39" s="1"/>
  <c r="DI70" i="17"/>
  <c r="G70" i="39" s="1"/>
  <c r="DJ70" i="17"/>
  <c r="H70" i="39" s="1"/>
  <c r="DK70" i="17"/>
  <c r="I70" i="39" s="1"/>
  <c r="DL70" i="17"/>
  <c r="J70" i="39" s="1"/>
  <c r="DM70" i="17"/>
  <c r="K70" i="39" s="1"/>
  <c r="DN70" i="17"/>
  <c r="L70" i="39" s="1"/>
  <c r="DO70" i="17"/>
  <c r="M70" i="39" s="1"/>
  <c r="DP70" i="17"/>
  <c r="N70" i="39" s="1"/>
  <c r="DQ70" i="17"/>
  <c r="O70" i="39" s="1"/>
  <c r="DR70" i="17"/>
  <c r="P70" i="39" s="1"/>
  <c r="DS70" i="17"/>
  <c r="Q70" i="39" s="1"/>
  <c r="DT70" i="17"/>
  <c r="R70" i="39" s="1"/>
  <c r="DU70" i="17"/>
  <c r="S70" i="39" s="1"/>
  <c r="DV70" i="17"/>
  <c r="T70" i="39" s="1"/>
  <c r="DW70" i="17"/>
  <c r="U70" i="39" s="1"/>
  <c r="DX70" i="17"/>
  <c r="V70" i="39" s="1"/>
  <c r="DY70" i="17"/>
  <c r="W70" i="39" s="1"/>
  <c r="DZ70" i="17"/>
  <c r="X70" i="39" s="1"/>
  <c r="EA70" i="17"/>
  <c r="EB70" i="17"/>
  <c r="Z70" i="39" s="1"/>
  <c r="EC70" i="17"/>
  <c r="AA70" i="39" s="1"/>
  <c r="ED70" i="17"/>
  <c r="AB70" i="39" s="1"/>
  <c r="EE70" i="17"/>
  <c r="AC70" i="39" s="1"/>
  <c r="EF70" i="17"/>
  <c r="AD70" i="39" s="1"/>
  <c r="EG70" i="17"/>
  <c r="AE70" i="39" s="1"/>
  <c r="EH70" i="17"/>
  <c r="AF70" i="39" s="1"/>
  <c r="EI70" i="17"/>
  <c r="AG70" i="39" s="1"/>
  <c r="EJ70" i="17"/>
  <c r="AH70" i="39" s="1"/>
  <c r="EK70" i="17"/>
  <c r="AI70" i="39" s="1"/>
  <c r="EL70" i="17"/>
  <c r="AJ70" i="39" s="1"/>
  <c r="EM70" i="17"/>
  <c r="AK70" i="39" s="1"/>
  <c r="EN70" i="17"/>
  <c r="AL70" i="39" s="1"/>
  <c r="EO70" i="17"/>
  <c r="AM70" i="39" s="1"/>
  <c r="EP70" i="17"/>
  <c r="AN70" i="39" s="1"/>
  <c r="EQ70" i="17"/>
  <c r="AO70" i="39" s="1"/>
  <c r="ER70" i="17"/>
  <c r="AP70" i="39" s="1"/>
  <c r="ES70" i="17"/>
  <c r="AQ70" i="39" s="1"/>
  <c r="ET70" i="17"/>
  <c r="AR70" i="39" s="1"/>
  <c r="EU70" i="17"/>
  <c r="AS70" i="39" s="1"/>
  <c r="EV70" i="17"/>
  <c r="AT70" i="39" s="1"/>
  <c r="EW70" i="17"/>
  <c r="AU70" i="39" s="1"/>
  <c r="EX70" i="17"/>
  <c r="AV70" i="39" s="1"/>
  <c r="EY70" i="17"/>
  <c r="AW70" i="39" s="1"/>
  <c r="EZ70" i="17"/>
  <c r="AX70" i="39" s="1"/>
  <c r="FA70" i="17"/>
  <c r="AY70" i="39" s="1"/>
  <c r="FB70" i="17"/>
  <c r="AZ70" i="39" s="1"/>
  <c r="FC70" i="17"/>
  <c r="BA70" i="39" s="1"/>
  <c r="FD70" i="17"/>
  <c r="BB70" i="39" s="1"/>
  <c r="FE70" i="17"/>
  <c r="BC70" i="39" s="1"/>
  <c r="DF69" i="17"/>
  <c r="D69" i="39" s="1"/>
  <c r="DG69" i="17"/>
  <c r="E69" i="39" s="1"/>
  <c r="DH69" i="17"/>
  <c r="F69" i="39" s="1"/>
  <c r="DI69" i="17"/>
  <c r="G69" i="39" s="1"/>
  <c r="DJ69" i="17"/>
  <c r="H69" i="39" s="1"/>
  <c r="DK69" i="17"/>
  <c r="I69" i="39" s="1"/>
  <c r="DL69" i="17"/>
  <c r="J69" i="39" s="1"/>
  <c r="DM69" i="17"/>
  <c r="K69" i="39" s="1"/>
  <c r="DN69" i="17"/>
  <c r="L69" i="39" s="1"/>
  <c r="DO69" i="17"/>
  <c r="M69" i="39" s="1"/>
  <c r="DP69" i="17"/>
  <c r="N69" i="39" s="1"/>
  <c r="DQ69" i="17"/>
  <c r="O69" i="39" s="1"/>
  <c r="DR69" i="17"/>
  <c r="P69" i="39" s="1"/>
  <c r="DS69" i="17"/>
  <c r="Q69" i="39" s="1"/>
  <c r="DT69" i="17"/>
  <c r="R69" i="39" s="1"/>
  <c r="DU69" i="17"/>
  <c r="S69" i="39" s="1"/>
  <c r="DV69" i="17"/>
  <c r="T69" i="39" s="1"/>
  <c r="DW69" i="17"/>
  <c r="U69" i="39" s="1"/>
  <c r="DX69" i="17"/>
  <c r="V69" i="39" s="1"/>
  <c r="DY69" i="17"/>
  <c r="W69" i="39" s="1"/>
  <c r="DZ69" i="17"/>
  <c r="X69" i="39" s="1"/>
  <c r="EA69" i="17"/>
  <c r="Y69" i="39" s="1"/>
  <c r="EB69" i="17"/>
  <c r="Z69" i="39" s="1"/>
  <c r="EC69" i="17"/>
  <c r="AA69" i="39" s="1"/>
  <c r="ED69" i="17"/>
  <c r="AB69" i="39" s="1"/>
  <c r="EE69" i="17"/>
  <c r="AC69" i="39" s="1"/>
  <c r="EF69" i="17"/>
  <c r="AD69" i="39" s="1"/>
  <c r="EG69" i="17"/>
  <c r="AE69" i="39" s="1"/>
  <c r="EH69" i="17"/>
  <c r="AF69" i="39" s="1"/>
  <c r="EI69" i="17"/>
  <c r="AG69" i="39" s="1"/>
  <c r="EJ69" i="17"/>
  <c r="AH69" i="39" s="1"/>
  <c r="EK69" i="17"/>
  <c r="AI69" i="39" s="1"/>
  <c r="EL69" i="17"/>
  <c r="AJ69" i="39" s="1"/>
  <c r="EM69" i="17"/>
  <c r="AK69" i="39" s="1"/>
  <c r="EN69" i="17"/>
  <c r="AL69" i="39" s="1"/>
  <c r="EO69" i="17"/>
  <c r="AM69" i="39" s="1"/>
  <c r="EP69" i="17"/>
  <c r="AN69" i="39" s="1"/>
  <c r="EQ69" i="17"/>
  <c r="AO69" i="39" s="1"/>
  <c r="ER69" i="17"/>
  <c r="AP69" i="39" s="1"/>
  <c r="ES69" i="17"/>
  <c r="AQ69" i="39" s="1"/>
  <c r="ET69" i="17"/>
  <c r="AR69" i="39" s="1"/>
  <c r="EU69" i="17"/>
  <c r="AS69" i="39" s="1"/>
  <c r="EV69" i="17"/>
  <c r="AT69" i="39" s="1"/>
  <c r="EW69" i="17"/>
  <c r="AU69" i="39" s="1"/>
  <c r="EX69" i="17"/>
  <c r="AV69" i="39" s="1"/>
  <c r="EY69" i="17"/>
  <c r="AW69" i="39" s="1"/>
  <c r="EZ69" i="17"/>
  <c r="AX69" i="39" s="1"/>
  <c r="FA69" i="17"/>
  <c r="AY69" i="39" s="1"/>
  <c r="FB69" i="17"/>
  <c r="AZ69" i="39" s="1"/>
  <c r="FC69" i="17"/>
  <c r="BA69" i="39" s="1"/>
  <c r="FD69" i="17"/>
  <c r="BB69" i="39" s="1"/>
  <c r="FE69" i="17"/>
  <c r="BC69" i="39" s="1"/>
  <c r="DF68" i="17"/>
  <c r="D68" i="39" s="1"/>
  <c r="DG68" i="17"/>
  <c r="E68" i="39" s="1"/>
  <c r="DH68" i="17"/>
  <c r="F68" i="39" s="1"/>
  <c r="DI68" i="17"/>
  <c r="G68" i="39" s="1"/>
  <c r="DJ68" i="17"/>
  <c r="H68" i="39" s="1"/>
  <c r="DK68" i="17"/>
  <c r="I68" i="39" s="1"/>
  <c r="DL68" i="17"/>
  <c r="J68" i="39" s="1"/>
  <c r="DM68" i="17"/>
  <c r="K68" i="39" s="1"/>
  <c r="DN68" i="17"/>
  <c r="L68" i="39" s="1"/>
  <c r="DO68" i="17"/>
  <c r="M68" i="39" s="1"/>
  <c r="DP68" i="17"/>
  <c r="N68" i="39" s="1"/>
  <c r="DQ68" i="17"/>
  <c r="O68" i="39" s="1"/>
  <c r="DR68" i="17"/>
  <c r="P68" i="39" s="1"/>
  <c r="DS68" i="17"/>
  <c r="Q68" i="39" s="1"/>
  <c r="DT68" i="17"/>
  <c r="R68" i="39" s="1"/>
  <c r="DU68" i="17"/>
  <c r="S68" i="39" s="1"/>
  <c r="DV68" i="17"/>
  <c r="T68" i="39" s="1"/>
  <c r="DW68" i="17"/>
  <c r="U68" i="39" s="1"/>
  <c r="DX68" i="17"/>
  <c r="V68" i="39" s="1"/>
  <c r="DY68" i="17"/>
  <c r="W68" i="39" s="1"/>
  <c r="DZ68" i="17"/>
  <c r="X68" i="39" s="1"/>
  <c r="EA68" i="17"/>
  <c r="Y68" i="39" s="1"/>
  <c r="EB68" i="17"/>
  <c r="Z68" i="39" s="1"/>
  <c r="EC68" i="17"/>
  <c r="AA68" i="39" s="1"/>
  <c r="ED68" i="17"/>
  <c r="AB68" i="39" s="1"/>
  <c r="EE68" i="17"/>
  <c r="AC68" i="39" s="1"/>
  <c r="EF68" i="17"/>
  <c r="AD68" i="39" s="1"/>
  <c r="EG68" i="17"/>
  <c r="AE68" i="39" s="1"/>
  <c r="EH68" i="17"/>
  <c r="AF68" i="39" s="1"/>
  <c r="EI68" i="17"/>
  <c r="AG68" i="39" s="1"/>
  <c r="EJ68" i="17"/>
  <c r="AH68" i="39" s="1"/>
  <c r="EK68" i="17"/>
  <c r="AI68" i="39" s="1"/>
  <c r="EL68" i="17"/>
  <c r="AJ68" i="39" s="1"/>
  <c r="EM68" i="17"/>
  <c r="AK68" i="39" s="1"/>
  <c r="EN68" i="17"/>
  <c r="AL68" i="39" s="1"/>
  <c r="EO68" i="17"/>
  <c r="AM68" i="39" s="1"/>
  <c r="EP68" i="17"/>
  <c r="AN68" i="39" s="1"/>
  <c r="EQ68" i="17"/>
  <c r="AO68" i="39" s="1"/>
  <c r="ER68" i="17"/>
  <c r="AP68" i="39" s="1"/>
  <c r="ES68" i="17"/>
  <c r="AQ68" i="39" s="1"/>
  <c r="ET68" i="17"/>
  <c r="AR68" i="39" s="1"/>
  <c r="EU68" i="17"/>
  <c r="AS68" i="39" s="1"/>
  <c r="EV68" i="17"/>
  <c r="AT68" i="39" s="1"/>
  <c r="EW68" i="17"/>
  <c r="AU68" i="39" s="1"/>
  <c r="EX68" i="17"/>
  <c r="AV68" i="39" s="1"/>
  <c r="EY68" i="17"/>
  <c r="AW68" i="39" s="1"/>
  <c r="EZ68" i="17"/>
  <c r="AX68" i="39" s="1"/>
  <c r="FA68" i="17"/>
  <c r="AY68" i="39" s="1"/>
  <c r="FB68" i="17"/>
  <c r="AZ68" i="39" s="1"/>
  <c r="FC68" i="17"/>
  <c r="BA68" i="39" s="1"/>
  <c r="FD68" i="17"/>
  <c r="BB68" i="39" s="1"/>
  <c r="FE68" i="17"/>
  <c r="BC68" i="39" s="1"/>
  <c r="DF67" i="17"/>
  <c r="D67" i="39" s="1"/>
  <c r="DG67" i="17"/>
  <c r="E67" i="39" s="1"/>
  <c r="DH67" i="17"/>
  <c r="F67" i="39" s="1"/>
  <c r="DI67" i="17"/>
  <c r="G67" i="39" s="1"/>
  <c r="DJ67" i="17"/>
  <c r="H67" i="39" s="1"/>
  <c r="DK67" i="17"/>
  <c r="I67" i="39" s="1"/>
  <c r="DL67" i="17"/>
  <c r="J67" i="39" s="1"/>
  <c r="DM67" i="17"/>
  <c r="K67" i="39" s="1"/>
  <c r="DN67" i="17"/>
  <c r="L67" i="39" s="1"/>
  <c r="DO67" i="17"/>
  <c r="M67" i="39" s="1"/>
  <c r="DP67" i="17"/>
  <c r="N67" i="39" s="1"/>
  <c r="DQ67" i="17"/>
  <c r="O67" i="39" s="1"/>
  <c r="DR67" i="17"/>
  <c r="P67" i="39" s="1"/>
  <c r="DS67" i="17"/>
  <c r="Q67" i="39" s="1"/>
  <c r="DT67" i="17"/>
  <c r="R67" i="39" s="1"/>
  <c r="DU67" i="17"/>
  <c r="S67" i="39" s="1"/>
  <c r="DV67" i="17"/>
  <c r="T67" i="39" s="1"/>
  <c r="DW67" i="17"/>
  <c r="U67" i="39" s="1"/>
  <c r="DX67" i="17"/>
  <c r="V67" i="39" s="1"/>
  <c r="DY67" i="17"/>
  <c r="W67" i="39" s="1"/>
  <c r="DZ67" i="17"/>
  <c r="X67" i="39" s="1"/>
  <c r="EA67" i="17"/>
  <c r="Y67" i="39" s="1"/>
  <c r="EB67" i="17"/>
  <c r="Z67" i="39" s="1"/>
  <c r="EC67" i="17"/>
  <c r="AA67" i="39" s="1"/>
  <c r="ED67" i="17"/>
  <c r="AB67" i="39" s="1"/>
  <c r="EE67" i="17"/>
  <c r="AC67" i="39" s="1"/>
  <c r="EF67" i="17"/>
  <c r="AD67" i="39" s="1"/>
  <c r="EG67" i="17"/>
  <c r="AE67" i="39" s="1"/>
  <c r="EH67" i="17"/>
  <c r="AF67" i="39" s="1"/>
  <c r="EI67" i="17"/>
  <c r="AG67" i="39" s="1"/>
  <c r="EJ67" i="17"/>
  <c r="AH67" i="39" s="1"/>
  <c r="EK67" i="17"/>
  <c r="AI67" i="39" s="1"/>
  <c r="EL67" i="17"/>
  <c r="AJ67" i="39" s="1"/>
  <c r="EM67" i="17"/>
  <c r="AK67" i="39" s="1"/>
  <c r="EN67" i="17"/>
  <c r="AL67" i="39" s="1"/>
  <c r="EO67" i="17"/>
  <c r="AM67" i="39" s="1"/>
  <c r="EP67" i="17"/>
  <c r="AN67" i="39" s="1"/>
  <c r="EQ67" i="17"/>
  <c r="AO67" i="39" s="1"/>
  <c r="ER67" i="17"/>
  <c r="AP67" i="39" s="1"/>
  <c r="ES67" i="17"/>
  <c r="AQ67" i="39" s="1"/>
  <c r="ET67" i="17"/>
  <c r="AR67" i="39" s="1"/>
  <c r="EU67" i="17"/>
  <c r="AS67" i="39" s="1"/>
  <c r="EV67" i="17"/>
  <c r="AT67" i="39" s="1"/>
  <c r="EW67" i="17"/>
  <c r="AU67" i="39" s="1"/>
  <c r="EX67" i="17"/>
  <c r="AV67" i="39" s="1"/>
  <c r="EY67" i="17"/>
  <c r="AW67" i="39" s="1"/>
  <c r="EZ67" i="17"/>
  <c r="AX67" i="39" s="1"/>
  <c r="FA67" i="17"/>
  <c r="AY67" i="39" s="1"/>
  <c r="FB67" i="17"/>
  <c r="AZ67" i="39" s="1"/>
  <c r="FC67" i="17"/>
  <c r="BA67" i="39" s="1"/>
  <c r="FD67" i="17"/>
  <c r="BB67" i="39" s="1"/>
  <c r="FE67" i="17"/>
  <c r="BC67" i="39" s="1"/>
  <c r="DF66" i="17"/>
  <c r="D66" i="39" s="1"/>
  <c r="DG66" i="17"/>
  <c r="E66" i="39" s="1"/>
  <c r="DH66" i="17"/>
  <c r="F66" i="39" s="1"/>
  <c r="DI66" i="17"/>
  <c r="G66" i="39" s="1"/>
  <c r="DJ66" i="17"/>
  <c r="DK66" i="17"/>
  <c r="I66" i="39" s="1"/>
  <c r="DL66" i="17"/>
  <c r="J66" i="39" s="1"/>
  <c r="DM66" i="17"/>
  <c r="K66" i="39" s="1"/>
  <c r="DN66" i="17"/>
  <c r="L66" i="39" s="1"/>
  <c r="DO66" i="17"/>
  <c r="M66" i="39" s="1"/>
  <c r="DP66" i="17"/>
  <c r="N66" i="39" s="1"/>
  <c r="DQ66" i="17"/>
  <c r="O66" i="39" s="1"/>
  <c r="DR66" i="17"/>
  <c r="P66" i="39" s="1"/>
  <c r="DS66" i="17"/>
  <c r="Q66" i="39" s="1"/>
  <c r="DT66" i="17"/>
  <c r="R66" i="39" s="1"/>
  <c r="DU66" i="17"/>
  <c r="S66" i="39" s="1"/>
  <c r="DV66" i="17"/>
  <c r="T66" i="39" s="1"/>
  <c r="DW66" i="17"/>
  <c r="U66" i="39" s="1"/>
  <c r="DX66" i="17"/>
  <c r="V66" i="39" s="1"/>
  <c r="DY66" i="17"/>
  <c r="W66" i="39" s="1"/>
  <c r="DZ66" i="17"/>
  <c r="X66" i="39" s="1"/>
  <c r="EA66" i="17"/>
  <c r="Y66" i="39" s="1"/>
  <c r="EB66" i="17"/>
  <c r="Z66" i="39" s="1"/>
  <c r="EC66" i="17"/>
  <c r="AA66" i="39" s="1"/>
  <c r="ED66" i="17"/>
  <c r="AB66" i="39" s="1"/>
  <c r="EE66" i="17"/>
  <c r="AC66" i="39" s="1"/>
  <c r="EF66" i="17"/>
  <c r="AD66" i="39" s="1"/>
  <c r="EG66" i="17"/>
  <c r="AE66" i="39" s="1"/>
  <c r="EH66" i="17"/>
  <c r="AF66" i="39" s="1"/>
  <c r="EI66" i="17"/>
  <c r="AG66" i="39" s="1"/>
  <c r="EJ66" i="17"/>
  <c r="AH66" i="39" s="1"/>
  <c r="EK66" i="17"/>
  <c r="AI66" i="39" s="1"/>
  <c r="EL66" i="17"/>
  <c r="AJ66" i="39" s="1"/>
  <c r="EM66" i="17"/>
  <c r="AK66" i="39" s="1"/>
  <c r="EN66" i="17"/>
  <c r="AL66" i="39" s="1"/>
  <c r="EO66" i="17"/>
  <c r="AM66" i="39" s="1"/>
  <c r="EP66" i="17"/>
  <c r="AN66" i="39" s="1"/>
  <c r="EQ66" i="17"/>
  <c r="AO66" i="39" s="1"/>
  <c r="ER66" i="17"/>
  <c r="AP66" i="39" s="1"/>
  <c r="ES66" i="17"/>
  <c r="AQ66" i="39" s="1"/>
  <c r="ET66" i="17"/>
  <c r="AR66" i="39" s="1"/>
  <c r="EU66" i="17"/>
  <c r="AS66" i="39" s="1"/>
  <c r="EV66" i="17"/>
  <c r="AT66" i="39" s="1"/>
  <c r="EW66" i="17"/>
  <c r="AU66" i="39" s="1"/>
  <c r="EX66" i="17"/>
  <c r="AV66" i="39" s="1"/>
  <c r="EY66" i="17"/>
  <c r="AW66" i="39" s="1"/>
  <c r="EZ66" i="17"/>
  <c r="AX66" i="39" s="1"/>
  <c r="FA66" i="17"/>
  <c r="AY66" i="39" s="1"/>
  <c r="FB66" i="17"/>
  <c r="AZ66" i="39" s="1"/>
  <c r="FC66" i="17"/>
  <c r="BA66" i="39" s="1"/>
  <c r="FD66" i="17"/>
  <c r="BB66" i="39" s="1"/>
  <c r="FE66" i="17"/>
  <c r="BC66" i="39" s="1"/>
  <c r="DE71" i="17"/>
  <c r="C71" i="39" s="1"/>
  <c r="DE70" i="17"/>
  <c r="C70" i="39" s="1"/>
  <c r="DE69" i="17"/>
  <c r="C69" i="39" s="1"/>
  <c r="DE68" i="17"/>
  <c r="C68" i="39" s="1"/>
  <c r="DE67" i="17"/>
  <c r="C67" i="39" s="1"/>
  <c r="DE66" i="17"/>
  <c r="C66" i="39" s="1"/>
  <c r="DF65" i="17"/>
  <c r="DG65" i="17"/>
  <c r="DH65" i="17"/>
  <c r="DI65" i="17"/>
  <c r="DJ65" i="17"/>
  <c r="DK65" i="17"/>
  <c r="DL65" i="17"/>
  <c r="DM65" i="17"/>
  <c r="DN65" i="17"/>
  <c r="DO65" i="17"/>
  <c r="DP65" i="17"/>
  <c r="DQ65" i="17"/>
  <c r="DR65" i="17"/>
  <c r="DS65" i="17"/>
  <c r="DT65" i="17"/>
  <c r="DU65" i="17"/>
  <c r="DV65" i="17"/>
  <c r="DW65" i="17"/>
  <c r="DX65" i="17"/>
  <c r="DY65" i="17"/>
  <c r="DZ65" i="17"/>
  <c r="EA65" i="17"/>
  <c r="EB65" i="17"/>
  <c r="EC65" i="17"/>
  <c r="ED65" i="17"/>
  <c r="EE65" i="17"/>
  <c r="EF65" i="17"/>
  <c r="EG65" i="17"/>
  <c r="EH65" i="17"/>
  <c r="EI65" i="17"/>
  <c r="EJ65" i="17"/>
  <c r="EK65" i="17"/>
  <c r="EL65" i="17"/>
  <c r="EM65" i="17"/>
  <c r="EN65" i="17"/>
  <c r="EO65" i="17"/>
  <c r="EP65" i="17"/>
  <c r="EQ65" i="17"/>
  <c r="ER65" i="17"/>
  <c r="ES65" i="17"/>
  <c r="ET65" i="17"/>
  <c r="EU65" i="17"/>
  <c r="EV65" i="17"/>
  <c r="EW65" i="17"/>
  <c r="EX65" i="17"/>
  <c r="EY65" i="17"/>
  <c r="EZ65" i="17"/>
  <c r="FA65" i="17"/>
  <c r="FB65" i="17"/>
  <c r="FC65" i="17"/>
  <c r="FD65" i="17"/>
  <c r="FE65" i="17"/>
  <c r="DE65" i="17"/>
  <c r="DE16" i="17"/>
  <c r="C16" i="39" s="1"/>
  <c r="C4" i="39"/>
  <c r="D4" i="39"/>
  <c r="E4" i="39"/>
  <c r="F4" i="39"/>
  <c r="G4" i="39"/>
  <c r="C13" i="39"/>
  <c r="D13" i="39"/>
  <c r="E13" i="39"/>
  <c r="F13" i="39"/>
  <c r="G13" i="39"/>
  <c r="H13" i="39"/>
  <c r="I13" i="39"/>
  <c r="J13" i="39"/>
  <c r="K13" i="39"/>
  <c r="L13" i="39"/>
  <c r="M13" i="39"/>
  <c r="N13" i="39"/>
  <c r="O13" i="39"/>
  <c r="P13" i="39"/>
  <c r="Q13" i="39"/>
  <c r="R13" i="39"/>
  <c r="S13" i="39"/>
  <c r="T13" i="39"/>
  <c r="U13" i="39"/>
  <c r="V13" i="39"/>
  <c r="W13" i="39"/>
  <c r="X13" i="39"/>
  <c r="Y13" i="39"/>
  <c r="Z13" i="39"/>
  <c r="AA13" i="39"/>
  <c r="AB13" i="39"/>
  <c r="AC13" i="39"/>
  <c r="AD13" i="39"/>
  <c r="AE13" i="39"/>
  <c r="AF13" i="39"/>
  <c r="AG13" i="39"/>
  <c r="AH13" i="39"/>
  <c r="AI13" i="39"/>
  <c r="AJ13" i="39"/>
  <c r="AK13" i="39"/>
  <c r="AL13" i="39"/>
  <c r="AM13" i="39"/>
  <c r="AN13" i="39"/>
  <c r="AO13" i="39"/>
  <c r="AP13" i="39"/>
  <c r="AQ13" i="39"/>
  <c r="AR13" i="39"/>
  <c r="AS13" i="39"/>
  <c r="AT13" i="39"/>
  <c r="AU13" i="39"/>
  <c r="AV13" i="39"/>
  <c r="AW13" i="39"/>
  <c r="AX13" i="39"/>
  <c r="AY13" i="39"/>
  <c r="AZ13" i="39"/>
  <c r="BA13" i="39"/>
  <c r="BB13" i="39"/>
  <c r="BC13" i="39"/>
  <c r="C14" i="39"/>
  <c r="C22" i="39"/>
  <c r="D22" i="39"/>
  <c r="E22" i="39"/>
  <c r="F22" i="39"/>
  <c r="G22" i="39"/>
  <c r="H22" i="39"/>
  <c r="I22" i="39"/>
  <c r="J22" i="39"/>
  <c r="K22" i="39"/>
  <c r="L22" i="39"/>
  <c r="M22" i="39"/>
  <c r="N22" i="39"/>
  <c r="O22" i="39"/>
  <c r="P22" i="39"/>
  <c r="Q22" i="39"/>
  <c r="R22" i="39"/>
  <c r="S22" i="39"/>
  <c r="T22" i="39"/>
  <c r="U22" i="39"/>
  <c r="V22" i="39"/>
  <c r="W22" i="39"/>
  <c r="X22" i="39"/>
  <c r="Y22" i="39"/>
  <c r="Z22" i="39"/>
  <c r="AA22" i="39"/>
  <c r="AB22" i="39"/>
  <c r="AC22" i="39"/>
  <c r="AD22" i="39"/>
  <c r="AE22" i="39"/>
  <c r="AF22" i="39"/>
  <c r="AG22" i="39"/>
  <c r="AH22" i="39"/>
  <c r="AI22" i="39"/>
  <c r="AJ22" i="39"/>
  <c r="AK22" i="39"/>
  <c r="AL22" i="39"/>
  <c r="AM22" i="39"/>
  <c r="AN22" i="39"/>
  <c r="AO22" i="39"/>
  <c r="AP22" i="39"/>
  <c r="AQ22" i="39"/>
  <c r="AR22" i="39"/>
  <c r="AS22" i="39"/>
  <c r="AT22" i="39"/>
  <c r="AU22" i="39"/>
  <c r="AV22" i="39"/>
  <c r="AW22" i="39"/>
  <c r="AX22" i="39"/>
  <c r="AY22" i="39"/>
  <c r="AZ22" i="39"/>
  <c r="BA22" i="39"/>
  <c r="BB22" i="39"/>
  <c r="BC22" i="39"/>
  <c r="C23" i="39"/>
  <c r="C46" i="39"/>
  <c r="D46" i="39"/>
  <c r="E46" i="39"/>
  <c r="F46" i="39"/>
  <c r="G46" i="39"/>
  <c r="H46" i="39"/>
  <c r="I46" i="39"/>
  <c r="J46" i="39"/>
  <c r="K46" i="39"/>
  <c r="L46" i="39"/>
  <c r="M46" i="39"/>
  <c r="N46" i="39"/>
  <c r="O46" i="39"/>
  <c r="P46" i="39"/>
  <c r="Q46" i="39"/>
  <c r="R46" i="39"/>
  <c r="S46" i="39"/>
  <c r="T46" i="39"/>
  <c r="U46" i="39"/>
  <c r="V46" i="39"/>
  <c r="W46" i="39"/>
  <c r="X46" i="39"/>
  <c r="Y46" i="39"/>
  <c r="Z46" i="39"/>
  <c r="AA46" i="39"/>
  <c r="AB46" i="39"/>
  <c r="AC46" i="39"/>
  <c r="AD46" i="39"/>
  <c r="AE46" i="39"/>
  <c r="AF46" i="39"/>
  <c r="AG46" i="39"/>
  <c r="AH46" i="39"/>
  <c r="AI46" i="39"/>
  <c r="AJ46" i="39"/>
  <c r="AK46" i="39"/>
  <c r="AL46" i="39"/>
  <c r="AM46" i="39"/>
  <c r="AN46" i="39"/>
  <c r="AO46" i="39"/>
  <c r="AP46" i="39"/>
  <c r="AQ46" i="39"/>
  <c r="AR46" i="39"/>
  <c r="AS46" i="39"/>
  <c r="AT46" i="39"/>
  <c r="AU46" i="39"/>
  <c r="AV46" i="39"/>
  <c r="AW46" i="39"/>
  <c r="AX46" i="39"/>
  <c r="AY46" i="39"/>
  <c r="AZ46" i="39"/>
  <c r="BA46" i="39"/>
  <c r="BB46" i="39"/>
  <c r="BC46" i="39"/>
  <c r="C48" i="39"/>
  <c r="C49" i="39"/>
  <c r="C62" i="39"/>
  <c r="D62" i="39"/>
  <c r="E62" i="39"/>
  <c r="F62" i="39"/>
  <c r="G62" i="39"/>
  <c r="H62" i="39"/>
  <c r="C63" i="39"/>
  <c r="D63" i="39"/>
  <c r="E63" i="39"/>
  <c r="F63" i="39"/>
  <c r="G63" i="39"/>
  <c r="H63" i="39"/>
  <c r="H66" i="39"/>
  <c r="Y70" i="39"/>
  <c r="C72" i="39"/>
  <c r="D72" i="39"/>
  <c r="E72" i="39"/>
  <c r="F72" i="39"/>
  <c r="G72" i="39"/>
  <c r="H72" i="39"/>
  <c r="I72" i="39"/>
  <c r="J72" i="39"/>
  <c r="K72" i="39"/>
  <c r="L72" i="39"/>
  <c r="M72" i="39"/>
  <c r="N72" i="39"/>
  <c r="O72" i="39"/>
  <c r="P72" i="39"/>
  <c r="Q72" i="39"/>
  <c r="R72" i="39"/>
  <c r="S72" i="39"/>
  <c r="T72" i="39"/>
  <c r="U72" i="39"/>
  <c r="V72" i="39"/>
  <c r="W72" i="39"/>
  <c r="X72" i="39"/>
  <c r="Y72" i="39"/>
  <c r="Z72" i="39"/>
  <c r="AA72" i="39"/>
  <c r="AB72" i="39"/>
  <c r="AC72" i="39"/>
  <c r="AD72" i="39"/>
  <c r="AE72" i="39"/>
  <c r="AF72" i="39"/>
  <c r="AG72" i="39"/>
  <c r="AH72" i="39"/>
  <c r="AI72" i="39"/>
  <c r="AJ72" i="39"/>
  <c r="AK72" i="39"/>
  <c r="AL72" i="39"/>
  <c r="AM72" i="39"/>
  <c r="AN72" i="39"/>
  <c r="AO72" i="39"/>
  <c r="AP72" i="39"/>
  <c r="AQ72" i="39"/>
  <c r="AR72" i="39"/>
  <c r="AS72" i="39"/>
  <c r="AT72" i="39"/>
  <c r="AU72" i="39"/>
  <c r="AV72" i="39"/>
  <c r="AW72" i="39"/>
  <c r="AX72" i="39"/>
  <c r="AY72" i="39"/>
  <c r="AZ72" i="39"/>
  <c r="BA72" i="39"/>
  <c r="BB72" i="39"/>
  <c r="BC72" i="39"/>
  <c r="B1" i="39"/>
  <c r="B2" i="39"/>
  <c r="B3" i="39"/>
  <c r="B4" i="39"/>
  <c r="B5" i="39"/>
  <c r="B6" i="39"/>
  <c r="B7" i="39"/>
  <c r="B8" i="39"/>
  <c r="B9" i="39"/>
  <c r="B10" i="39"/>
  <c r="B11" i="39"/>
  <c r="B12" i="39"/>
  <c r="B13" i="39"/>
  <c r="B14" i="39"/>
  <c r="B15" i="39"/>
  <c r="B16" i="39"/>
  <c r="B17" i="39"/>
  <c r="B18" i="39"/>
  <c r="B19" i="39"/>
  <c r="B20" i="39"/>
  <c r="B21" i="39"/>
  <c r="B22" i="39"/>
  <c r="B23" i="39"/>
  <c r="B24" i="39"/>
  <c r="B25" i="39"/>
  <c r="B26" i="39"/>
  <c r="B27" i="39"/>
  <c r="B28" i="39"/>
  <c r="B29" i="39"/>
  <c r="B30" i="39"/>
  <c r="B31" i="39"/>
  <c r="B32" i="39"/>
  <c r="B33" i="39"/>
  <c r="B34" i="39"/>
  <c r="B35" i="39"/>
  <c r="B36" i="39"/>
  <c r="B37" i="39"/>
  <c r="B38" i="39"/>
  <c r="B39" i="39"/>
  <c r="B40" i="39"/>
  <c r="B41" i="39"/>
  <c r="B42" i="39"/>
  <c r="B43" i="39"/>
  <c r="B44" i="39"/>
  <c r="B45" i="39"/>
  <c r="B46" i="39"/>
  <c r="B47" i="39"/>
  <c r="B48" i="39"/>
  <c r="B49" i="39"/>
  <c r="B50" i="39"/>
  <c r="B51" i="39"/>
  <c r="B52" i="39"/>
  <c r="B53" i="39"/>
  <c r="B54" i="39"/>
  <c r="B55" i="39"/>
  <c r="B56" i="39"/>
  <c r="B57" i="39"/>
  <c r="B58" i="39"/>
  <c r="B59" i="39"/>
  <c r="B60" i="39"/>
  <c r="B61" i="39"/>
  <c r="B62" i="39"/>
  <c r="B63" i="39"/>
  <c r="B64" i="39"/>
  <c r="B65" i="39"/>
  <c r="B66" i="39"/>
  <c r="B67" i="39"/>
  <c r="B68" i="39"/>
  <c r="B69" i="39"/>
  <c r="B70" i="39"/>
  <c r="B71" i="39"/>
  <c r="B72" i="39"/>
  <c r="A1" i="39"/>
  <c r="A2" i="39"/>
  <c r="A3" i="39"/>
  <c r="A4" i="39"/>
  <c r="A5" i="39"/>
  <c r="A6" i="39"/>
  <c r="A7" i="39"/>
  <c r="A8" i="39"/>
  <c r="A9" i="39"/>
  <c r="A10" i="39"/>
  <c r="A11" i="39"/>
  <c r="A12" i="39"/>
  <c r="A13" i="39"/>
  <c r="A14" i="39"/>
  <c r="A15" i="39"/>
  <c r="A16" i="39"/>
  <c r="A17" i="39"/>
  <c r="A18" i="39"/>
  <c r="A19" i="39"/>
  <c r="A20" i="39"/>
  <c r="A21" i="39"/>
  <c r="A22" i="39"/>
  <c r="A23" i="39"/>
  <c r="A24" i="39"/>
  <c r="A25" i="39"/>
  <c r="A26" i="39"/>
  <c r="A27" i="39"/>
  <c r="A28" i="39"/>
  <c r="A29" i="39"/>
  <c r="A30" i="39"/>
  <c r="A31" i="39"/>
  <c r="A32" i="39"/>
  <c r="A33" i="39"/>
  <c r="A34" i="39"/>
  <c r="A35" i="39"/>
  <c r="A36" i="39"/>
  <c r="A37" i="39"/>
  <c r="A38" i="39"/>
  <c r="A39" i="39"/>
  <c r="A40" i="39"/>
  <c r="A41" i="39"/>
  <c r="A42" i="39"/>
  <c r="A43" i="39"/>
  <c r="A44" i="39"/>
  <c r="A45" i="39"/>
  <c r="A46" i="39"/>
  <c r="A47" i="39"/>
  <c r="A48" i="39"/>
  <c r="A49" i="39"/>
  <c r="A50" i="39"/>
  <c r="A51" i="39"/>
  <c r="A52" i="39"/>
  <c r="A53" i="39"/>
  <c r="A54" i="39"/>
  <c r="A55" i="39"/>
  <c r="A56" i="39"/>
  <c r="A57" i="39"/>
  <c r="A58" i="39"/>
  <c r="A59" i="39"/>
  <c r="A60" i="39"/>
  <c r="A61" i="39"/>
  <c r="A62" i="39"/>
  <c r="A63" i="39"/>
  <c r="A64" i="39"/>
  <c r="A65" i="39"/>
  <c r="A66" i="39"/>
  <c r="A67" i="39"/>
  <c r="A68" i="39"/>
  <c r="A69" i="39"/>
  <c r="A70" i="39"/>
  <c r="A71" i="39"/>
  <c r="A72" i="39"/>
  <c r="DF61" i="17"/>
  <c r="D61" i="39" s="1"/>
  <c r="DG61" i="17"/>
  <c r="E61" i="39" s="1"/>
  <c r="DH61" i="17"/>
  <c r="F61" i="39" s="1"/>
  <c r="DI61" i="17"/>
  <c r="G61" i="39" s="1"/>
  <c r="DJ61" i="17"/>
  <c r="H61" i="39" s="1"/>
  <c r="DK61" i="17"/>
  <c r="I61" i="39" s="1"/>
  <c r="DL61" i="17"/>
  <c r="J61" i="39" s="1"/>
  <c r="DM61" i="17"/>
  <c r="K61" i="39" s="1"/>
  <c r="DN61" i="17"/>
  <c r="L61" i="39" s="1"/>
  <c r="DO61" i="17"/>
  <c r="M61" i="39" s="1"/>
  <c r="DP61" i="17"/>
  <c r="N61" i="39" s="1"/>
  <c r="DQ61" i="17"/>
  <c r="O61" i="39" s="1"/>
  <c r="DR61" i="17"/>
  <c r="P61" i="39" s="1"/>
  <c r="DS61" i="17"/>
  <c r="Q61" i="39" s="1"/>
  <c r="DT61" i="17"/>
  <c r="R61" i="39" s="1"/>
  <c r="DU61" i="17"/>
  <c r="S61" i="39" s="1"/>
  <c r="DV61" i="17"/>
  <c r="T61" i="39" s="1"/>
  <c r="DW61" i="17"/>
  <c r="U61" i="39" s="1"/>
  <c r="DX61" i="17"/>
  <c r="V61" i="39" s="1"/>
  <c r="DY61" i="17"/>
  <c r="W61" i="39" s="1"/>
  <c r="DZ61" i="17"/>
  <c r="X61" i="39" s="1"/>
  <c r="EA61" i="17"/>
  <c r="Y61" i="39" s="1"/>
  <c r="EB61" i="17"/>
  <c r="Z61" i="39" s="1"/>
  <c r="EC61" i="17"/>
  <c r="AA61" i="39" s="1"/>
  <c r="ED61" i="17"/>
  <c r="AB61" i="39" s="1"/>
  <c r="EE61" i="17"/>
  <c r="AC61" i="39" s="1"/>
  <c r="EF61" i="17"/>
  <c r="AD61" i="39" s="1"/>
  <c r="EG61" i="17"/>
  <c r="AE61" i="39" s="1"/>
  <c r="EH61" i="17"/>
  <c r="AF61" i="39" s="1"/>
  <c r="EI61" i="17"/>
  <c r="AG61" i="39" s="1"/>
  <c r="EJ61" i="17"/>
  <c r="AH61" i="39" s="1"/>
  <c r="EK61" i="17"/>
  <c r="AI61" i="39" s="1"/>
  <c r="EL61" i="17"/>
  <c r="AJ61" i="39" s="1"/>
  <c r="EM61" i="17"/>
  <c r="AK61" i="39" s="1"/>
  <c r="EN61" i="17"/>
  <c r="AL61" i="39" s="1"/>
  <c r="EO61" i="17"/>
  <c r="AM61" i="39" s="1"/>
  <c r="EP61" i="17"/>
  <c r="AN61" i="39" s="1"/>
  <c r="EQ61" i="17"/>
  <c r="AO61" i="39" s="1"/>
  <c r="ER61" i="17"/>
  <c r="AP61" i="39" s="1"/>
  <c r="ES61" i="17"/>
  <c r="AQ61" i="39" s="1"/>
  <c r="ET61" i="17"/>
  <c r="AR61" i="39" s="1"/>
  <c r="EU61" i="17"/>
  <c r="AS61" i="39" s="1"/>
  <c r="EV61" i="17"/>
  <c r="AT61" i="39" s="1"/>
  <c r="EW61" i="17"/>
  <c r="AU61" i="39" s="1"/>
  <c r="EX61" i="17"/>
  <c r="AV61" i="39" s="1"/>
  <c r="EY61" i="17"/>
  <c r="AW61" i="39" s="1"/>
  <c r="EZ61" i="17"/>
  <c r="AX61" i="39" s="1"/>
  <c r="FA61" i="17"/>
  <c r="AY61" i="39" s="1"/>
  <c r="FB61" i="17"/>
  <c r="AZ61" i="39" s="1"/>
  <c r="FC61" i="17"/>
  <c r="BA61" i="39" s="1"/>
  <c r="FD61" i="17"/>
  <c r="BB61" i="39" s="1"/>
  <c r="FE61" i="17"/>
  <c r="BC61" i="39" s="1"/>
  <c r="DE61" i="17"/>
  <c r="C61" i="39" s="1"/>
  <c r="DF60" i="17"/>
  <c r="D60" i="39" s="1"/>
  <c r="DG60" i="17"/>
  <c r="E60" i="39" s="1"/>
  <c r="DH60" i="17"/>
  <c r="F60" i="39" s="1"/>
  <c r="DI60" i="17"/>
  <c r="G60" i="39" s="1"/>
  <c r="DJ60" i="17"/>
  <c r="H60" i="39" s="1"/>
  <c r="DK60" i="17"/>
  <c r="I60" i="39" s="1"/>
  <c r="DL60" i="17"/>
  <c r="J60" i="39" s="1"/>
  <c r="DM60" i="17"/>
  <c r="K60" i="39" s="1"/>
  <c r="DN60" i="17"/>
  <c r="L60" i="39" s="1"/>
  <c r="DO60" i="17"/>
  <c r="M60" i="39" s="1"/>
  <c r="DP60" i="17"/>
  <c r="N60" i="39" s="1"/>
  <c r="DQ60" i="17"/>
  <c r="O60" i="39" s="1"/>
  <c r="DR60" i="17"/>
  <c r="P60" i="39" s="1"/>
  <c r="DS60" i="17"/>
  <c r="Q60" i="39" s="1"/>
  <c r="DT60" i="17"/>
  <c r="R60" i="39" s="1"/>
  <c r="DU60" i="17"/>
  <c r="S60" i="39" s="1"/>
  <c r="DV60" i="17"/>
  <c r="T60" i="39" s="1"/>
  <c r="DW60" i="17"/>
  <c r="U60" i="39" s="1"/>
  <c r="DX60" i="17"/>
  <c r="V60" i="39" s="1"/>
  <c r="DY60" i="17"/>
  <c r="W60" i="39" s="1"/>
  <c r="DZ60" i="17"/>
  <c r="X60" i="39" s="1"/>
  <c r="EA60" i="17"/>
  <c r="Y60" i="39" s="1"/>
  <c r="EB60" i="17"/>
  <c r="Z60" i="39" s="1"/>
  <c r="EC60" i="17"/>
  <c r="AA60" i="39" s="1"/>
  <c r="ED60" i="17"/>
  <c r="AB60" i="39" s="1"/>
  <c r="EE60" i="17"/>
  <c r="AC60" i="39" s="1"/>
  <c r="EF60" i="17"/>
  <c r="AD60" i="39" s="1"/>
  <c r="EG60" i="17"/>
  <c r="AE60" i="39" s="1"/>
  <c r="EH60" i="17"/>
  <c r="AF60" i="39" s="1"/>
  <c r="EI60" i="17"/>
  <c r="AG60" i="39" s="1"/>
  <c r="EJ60" i="17"/>
  <c r="AH60" i="39" s="1"/>
  <c r="EK60" i="17"/>
  <c r="AI60" i="39" s="1"/>
  <c r="EL60" i="17"/>
  <c r="AJ60" i="39" s="1"/>
  <c r="EM60" i="17"/>
  <c r="AK60" i="39" s="1"/>
  <c r="EN60" i="17"/>
  <c r="AL60" i="39" s="1"/>
  <c r="EO60" i="17"/>
  <c r="AM60" i="39" s="1"/>
  <c r="EP60" i="17"/>
  <c r="AN60" i="39" s="1"/>
  <c r="EQ60" i="17"/>
  <c r="AO60" i="39" s="1"/>
  <c r="ER60" i="17"/>
  <c r="AP60" i="39" s="1"/>
  <c r="ES60" i="17"/>
  <c r="AQ60" i="39" s="1"/>
  <c r="ET60" i="17"/>
  <c r="AR60" i="39" s="1"/>
  <c r="EU60" i="17"/>
  <c r="AS60" i="39" s="1"/>
  <c r="EV60" i="17"/>
  <c r="AT60" i="39" s="1"/>
  <c r="EW60" i="17"/>
  <c r="AU60" i="39" s="1"/>
  <c r="EX60" i="17"/>
  <c r="AV60" i="39" s="1"/>
  <c r="EY60" i="17"/>
  <c r="AW60" i="39" s="1"/>
  <c r="EZ60" i="17"/>
  <c r="AX60" i="39" s="1"/>
  <c r="FA60" i="17"/>
  <c r="AY60" i="39" s="1"/>
  <c r="FB60" i="17"/>
  <c r="AZ60" i="39" s="1"/>
  <c r="FC60" i="17"/>
  <c r="BA60" i="39" s="1"/>
  <c r="FD60" i="17"/>
  <c r="BB60" i="39" s="1"/>
  <c r="FE60" i="17"/>
  <c r="BC60" i="39" s="1"/>
  <c r="DE60" i="17"/>
  <c r="C60" i="39" s="1"/>
  <c r="DF58" i="17"/>
  <c r="D58" i="39" s="1"/>
  <c r="DG58" i="17"/>
  <c r="E58" i="39" s="1"/>
  <c r="DH58" i="17"/>
  <c r="F58" i="39" s="1"/>
  <c r="DI58" i="17"/>
  <c r="G58" i="39" s="1"/>
  <c r="DJ58" i="17"/>
  <c r="H58" i="39" s="1"/>
  <c r="DK58" i="17"/>
  <c r="I58" i="39" s="1"/>
  <c r="DL58" i="17"/>
  <c r="J58" i="39" s="1"/>
  <c r="DM58" i="17"/>
  <c r="K58" i="39" s="1"/>
  <c r="DN58" i="17"/>
  <c r="L58" i="39" s="1"/>
  <c r="DO58" i="17"/>
  <c r="M58" i="39" s="1"/>
  <c r="DP58" i="17"/>
  <c r="N58" i="39" s="1"/>
  <c r="DQ58" i="17"/>
  <c r="O58" i="39" s="1"/>
  <c r="DR58" i="17"/>
  <c r="P58" i="39" s="1"/>
  <c r="DS58" i="17"/>
  <c r="Q58" i="39" s="1"/>
  <c r="DT58" i="17"/>
  <c r="R58" i="39" s="1"/>
  <c r="DU58" i="17"/>
  <c r="S58" i="39" s="1"/>
  <c r="DV58" i="17"/>
  <c r="T58" i="39" s="1"/>
  <c r="DW58" i="17"/>
  <c r="U58" i="39" s="1"/>
  <c r="DX58" i="17"/>
  <c r="V58" i="39" s="1"/>
  <c r="DY58" i="17"/>
  <c r="W58" i="39" s="1"/>
  <c r="DZ58" i="17"/>
  <c r="X58" i="39" s="1"/>
  <c r="EA58" i="17"/>
  <c r="Y58" i="39" s="1"/>
  <c r="EB58" i="17"/>
  <c r="Z58" i="39" s="1"/>
  <c r="EC58" i="17"/>
  <c r="AA58" i="39" s="1"/>
  <c r="ED58" i="17"/>
  <c r="AB58" i="39" s="1"/>
  <c r="EE58" i="17"/>
  <c r="AC58" i="39" s="1"/>
  <c r="EF58" i="17"/>
  <c r="AD58" i="39" s="1"/>
  <c r="EG58" i="17"/>
  <c r="AE58" i="39" s="1"/>
  <c r="EH58" i="17"/>
  <c r="AF58" i="39" s="1"/>
  <c r="EI58" i="17"/>
  <c r="AG58" i="39" s="1"/>
  <c r="EJ58" i="17"/>
  <c r="AH58" i="39" s="1"/>
  <c r="EK58" i="17"/>
  <c r="AI58" i="39" s="1"/>
  <c r="EL58" i="17"/>
  <c r="AJ58" i="39" s="1"/>
  <c r="EM58" i="17"/>
  <c r="AK58" i="39" s="1"/>
  <c r="EN58" i="17"/>
  <c r="AL58" i="39" s="1"/>
  <c r="EO58" i="17"/>
  <c r="AM58" i="39" s="1"/>
  <c r="EP58" i="17"/>
  <c r="AN58" i="39" s="1"/>
  <c r="EQ58" i="17"/>
  <c r="AO58" i="39" s="1"/>
  <c r="ER58" i="17"/>
  <c r="AP58" i="39" s="1"/>
  <c r="ES58" i="17"/>
  <c r="AQ58" i="39" s="1"/>
  <c r="ET58" i="17"/>
  <c r="AR58" i="39" s="1"/>
  <c r="EU58" i="17"/>
  <c r="AS58" i="39" s="1"/>
  <c r="EV58" i="17"/>
  <c r="AT58" i="39" s="1"/>
  <c r="EW58" i="17"/>
  <c r="AU58" i="39" s="1"/>
  <c r="EX58" i="17"/>
  <c r="AV58" i="39" s="1"/>
  <c r="EY58" i="17"/>
  <c r="AW58" i="39" s="1"/>
  <c r="EZ58" i="17"/>
  <c r="AX58" i="39" s="1"/>
  <c r="FA58" i="17"/>
  <c r="AY58" i="39" s="1"/>
  <c r="FB58" i="17"/>
  <c r="AZ58" i="39" s="1"/>
  <c r="FC58" i="17"/>
  <c r="BA58" i="39" s="1"/>
  <c r="FD58" i="17"/>
  <c r="BB58" i="39" s="1"/>
  <c r="FE58" i="17"/>
  <c r="BC58" i="39" s="1"/>
  <c r="DF59" i="17"/>
  <c r="D59" i="39" s="1"/>
  <c r="DG59" i="17"/>
  <c r="E59" i="39" s="1"/>
  <c r="DH59" i="17"/>
  <c r="F59" i="39" s="1"/>
  <c r="DI59" i="17"/>
  <c r="G59" i="39" s="1"/>
  <c r="DJ59" i="17"/>
  <c r="H59" i="39" s="1"/>
  <c r="DK59" i="17"/>
  <c r="I59" i="39" s="1"/>
  <c r="DL59" i="17"/>
  <c r="J59" i="39" s="1"/>
  <c r="DM59" i="17"/>
  <c r="K59" i="39" s="1"/>
  <c r="DN59" i="17"/>
  <c r="L59" i="39" s="1"/>
  <c r="DO59" i="17"/>
  <c r="M59" i="39" s="1"/>
  <c r="DP59" i="17"/>
  <c r="N59" i="39" s="1"/>
  <c r="DQ59" i="17"/>
  <c r="O59" i="39" s="1"/>
  <c r="DR59" i="17"/>
  <c r="P59" i="39" s="1"/>
  <c r="DS59" i="17"/>
  <c r="Q59" i="39" s="1"/>
  <c r="DT59" i="17"/>
  <c r="R59" i="39" s="1"/>
  <c r="DU59" i="17"/>
  <c r="S59" i="39" s="1"/>
  <c r="DV59" i="17"/>
  <c r="T59" i="39" s="1"/>
  <c r="DW59" i="17"/>
  <c r="U59" i="39" s="1"/>
  <c r="DX59" i="17"/>
  <c r="V59" i="39" s="1"/>
  <c r="DY59" i="17"/>
  <c r="W59" i="39" s="1"/>
  <c r="DZ59" i="17"/>
  <c r="X59" i="39" s="1"/>
  <c r="EA59" i="17"/>
  <c r="Y59" i="39" s="1"/>
  <c r="EB59" i="17"/>
  <c r="Z59" i="39" s="1"/>
  <c r="EC59" i="17"/>
  <c r="AA59" i="39" s="1"/>
  <c r="ED59" i="17"/>
  <c r="AB59" i="39" s="1"/>
  <c r="EE59" i="17"/>
  <c r="AC59" i="39" s="1"/>
  <c r="EF59" i="17"/>
  <c r="AD59" i="39" s="1"/>
  <c r="EG59" i="17"/>
  <c r="AE59" i="39" s="1"/>
  <c r="EH59" i="17"/>
  <c r="AF59" i="39" s="1"/>
  <c r="EI59" i="17"/>
  <c r="AG59" i="39" s="1"/>
  <c r="EJ59" i="17"/>
  <c r="AH59" i="39" s="1"/>
  <c r="EK59" i="17"/>
  <c r="AI59" i="39" s="1"/>
  <c r="EL59" i="17"/>
  <c r="AJ59" i="39" s="1"/>
  <c r="EM59" i="17"/>
  <c r="AK59" i="39" s="1"/>
  <c r="EN59" i="17"/>
  <c r="AL59" i="39" s="1"/>
  <c r="EO59" i="17"/>
  <c r="AM59" i="39" s="1"/>
  <c r="EP59" i="17"/>
  <c r="AN59" i="39" s="1"/>
  <c r="EQ59" i="17"/>
  <c r="AO59" i="39" s="1"/>
  <c r="ER59" i="17"/>
  <c r="AP59" i="39" s="1"/>
  <c r="ES59" i="17"/>
  <c r="AQ59" i="39" s="1"/>
  <c r="ET59" i="17"/>
  <c r="AR59" i="39" s="1"/>
  <c r="EU59" i="17"/>
  <c r="AS59" i="39" s="1"/>
  <c r="EV59" i="17"/>
  <c r="AT59" i="39" s="1"/>
  <c r="EW59" i="17"/>
  <c r="AU59" i="39" s="1"/>
  <c r="EX59" i="17"/>
  <c r="AV59" i="39" s="1"/>
  <c r="EY59" i="17"/>
  <c r="AW59" i="39" s="1"/>
  <c r="EZ59" i="17"/>
  <c r="AX59" i="39" s="1"/>
  <c r="FA59" i="17"/>
  <c r="AY59" i="39" s="1"/>
  <c r="FB59" i="17"/>
  <c r="AZ59" i="39" s="1"/>
  <c r="FC59" i="17"/>
  <c r="BA59" i="39" s="1"/>
  <c r="FD59" i="17"/>
  <c r="BB59" i="39" s="1"/>
  <c r="FE59" i="17"/>
  <c r="BC59" i="39" s="1"/>
  <c r="DE59" i="17"/>
  <c r="C59" i="39" s="1"/>
  <c r="DE58" i="17"/>
  <c r="C58" i="39" s="1"/>
  <c r="DF57" i="17"/>
  <c r="D57" i="39" s="1"/>
  <c r="DG57" i="17"/>
  <c r="E57" i="39" s="1"/>
  <c r="DH57" i="17"/>
  <c r="F57" i="39" s="1"/>
  <c r="DI57" i="17"/>
  <c r="G57" i="39" s="1"/>
  <c r="DJ57" i="17"/>
  <c r="H57" i="39" s="1"/>
  <c r="DK57" i="17"/>
  <c r="I57" i="39" s="1"/>
  <c r="DL57" i="17"/>
  <c r="J57" i="39" s="1"/>
  <c r="DM57" i="17"/>
  <c r="K57" i="39" s="1"/>
  <c r="DN57" i="17"/>
  <c r="L57" i="39" s="1"/>
  <c r="DO57" i="17"/>
  <c r="M57" i="39" s="1"/>
  <c r="DP57" i="17"/>
  <c r="N57" i="39" s="1"/>
  <c r="DQ57" i="17"/>
  <c r="O57" i="39" s="1"/>
  <c r="DR57" i="17"/>
  <c r="P57" i="39" s="1"/>
  <c r="DS57" i="17"/>
  <c r="Q57" i="39" s="1"/>
  <c r="DT57" i="17"/>
  <c r="R57" i="39" s="1"/>
  <c r="DU57" i="17"/>
  <c r="S57" i="39" s="1"/>
  <c r="DV57" i="17"/>
  <c r="T57" i="39" s="1"/>
  <c r="DW57" i="17"/>
  <c r="U57" i="39" s="1"/>
  <c r="DX57" i="17"/>
  <c r="V57" i="39" s="1"/>
  <c r="DY57" i="17"/>
  <c r="W57" i="39" s="1"/>
  <c r="DZ57" i="17"/>
  <c r="X57" i="39" s="1"/>
  <c r="EA57" i="17"/>
  <c r="Y57" i="39" s="1"/>
  <c r="EB57" i="17"/>
  <c r="Z57" i="39" s="1"/>
  <c r="EC57" i="17"/>
  <c r="AA57" i="39" s="1"/>
  <c r="ED57" i="17"/>
  <c r="AB57" i="39" s="1"/>
  <c r="EE57" i="17"/>
  <c r="AC57" i="39" s="1"/>
  <c r="EF57" i="17"/>
  <c r="AD57" i="39" s="1"/>
  <c r="EG57" i="17"/>
  <c r="AE57" i="39" s="1"/>
  <c r="EH57" i="17"/>
  <c r="AF57" i="39" s="1"/>
  <c r="EI57" i="17"/>
  <c r="AG57" i="39" s="1"/>
  <c r="EJ57" i="17"/>
  <c r="AH57" i="39" s="1"/>
  <c r="EK57" i="17"/>
  <c r="AI57" i="39" s="1"/>
  <c r="EL57" i="17"/>
  <c r="AJ57" i="39" s="1"/>
  <c r="EM57" i="17"/>
  <c r="AK57" i="39" s="1"/>
  <c r="EN57" i="17"/>
  <c r="AL57" i="39" s="1"/>
  <c r="EO57" i="17"/>
  <c r="AM57" i="39" s="1"/>
  <c r="EP57" i="17"/>
  <c r="AN57" i="39" s="1"/>
  <c r="EQ57" i="17"/>
  <c r="AO57" i="39" s="1"/>
  <c r="ER57" i="17"/>
  <c r="AP57" i="39" s="1"/>
  <c r="ES57" i="17"/>
  <c r="AQ57" i="39" s="1"/>
  <c r="ET57" i="17"/>
  <c r="AR57" i="39" s="1"/>
  <c r="EU57" i="17"/>
  <c r="AS57" i="39" s="1"/>
  <c r="EV57" i="17"/>
  <c r="AT57" i="39" s="1"/>
  <c r="EW57" i="17"/>
  <c r="AU57" i="39" s="1"/>
  <c r="EX57" i="17"/>
  <c r="AV57" i="39" s="1"/>
  <c r="EY57" i="17"/>
  <c r="AW57" i="39" s="1"/>
  <c r="EZ57" i="17"/>
  <c r="AX57" i="39" s="1"/>
  <c r="FA57" i="17"/>
  <c r="AY57" i="39" s="1"/>
  <c r="FB57" i="17"/>
  <c r="AZ57" i="39" s="1"/>
  <c r="FC57" i="17"/>
  <c r="BA57" i="39" s="1"/>
  <c r="FD57" i="17"/>
  <c r="BB57" i="39" s="1"/>
  <c r="FE57" i="17"/>
  <c r="BC57" i="39" s="1"/>
  <c r="DE57" i="17"/>
  <c r="C57" i="39" s="1"/>
  <c r="DF56" i="17"/>
  <c r="D56" i="39" s="1"/>
  <c r="DG56" i="17"/>
  <c r="E56" i="39" s="1"/>
  <c r="DH56" i="17"/>
  <c r="F56" i="39" s="1"/>
  <c r="DI56" i="17"/>
  <c r="G56" i="39" s="1"/>
  <c r="DJ56" i="17"/>
  <c r="H56" i="39" s="1"/>
  <c r="DK56" i="17"/>
  <c r="I56" i="39" s="1"/>
  <c r="DL56" i="17"/>
  <c r="J56" i="39" s="1"/>
  <c r="DM56" i="17"/>
  <c r="K56" i="39" s="1"/>
  <c r="DN56" i="17"/>
  <c r="L56" i="39" s="1"/>
  <c r="DO56" i="17"/>
  <c r="M56" i="39" s="1"/>
  <c r="DP56" i="17"/>
  <c r="N56" i="39" s="1"/>
  <c r="DQ56" i="17"/>
  <c r="O56" i="39" s="1"/>
  <c r="DR56" i="17"/>
  <c r="P56" i="39" s="1"/>
  <c r="DS56" i="17"/>
  <c r="Q56" i="39" s="1"/>
  <c r="DT56" i="17"/>
  <c r="R56" i="39" s="1"/>
  <c r="DU56" i="17"/>
  <c r="S56" i="39" s="1"/>
  <c r="DV56" i="17"/>
  <c r="T56" i="39" s="1"/>
  <c r="DW56" i="17"/>
  <c r="U56" i="39" s="1"/>
  <c r="DX56" i="17"/>
  <c r="V56" i="39" s="1"/>
  <c r="DY56" i="17"/>
  <c r="W56" i="39" s="1"/>
  <c r="DZ56" i="17"/>
  <c r="X56" i="39" s="1"/>
  <c r="EA56" i="17"/>
  <c r="Y56" i="39" s="1"/>
  <c r="EB56" i="17"/>
  <c r="Z56" i="39" s="1"/>
  <c r="EC56" i="17"/>
  <c r="AA56" i="39" s="1"/>
  <c r="ED56" i="17"/>
  <c r="AB56" i="39" s="1"/>
  <c r="EE56" i="17"/>
  <c r="AC56" i="39" s="1"/>
  <c r="EF56" i="17"/>
  <c r="AD56" i="39" s="1"/>
  <c r="EG56" i="17"/>
  <c r="AE56" i="39" s="1"/>
  <c r="EH56" i="17"/>
  <c r="AF56" i="39" s="1"/>
  <c r="EI56" i="17"/>
  <c r="AG56" i="39" s="1"/>
  <c r="EJ56" i="17"/>
  <c r="AH56" i="39" s="1"/>
  <c r="EK56" i="17"/>
  <c r="AI56" i="39" s="1"/>
  <c r="EL56" i="17"/>
  <c r="AJ56" i="39" s="1"/>
  <c r="EM56" i="17"/>
  <c r="AK56" i="39" s="1"/>
  <c r="EN56" i="17"/>
  <c r="AL56" i="39" s="1"/>
  <c r="EO56" i="17"/>
  <c r="AM56" i="39" s="1"/>
  <c r="EP56" i="17"/>
  <c r="AN56" i="39" s="1"/>
  <c r="EQ56" i="17"/>
  <c r="AO56" i="39" s="1"/>
  <c r="ER56" i="17"/>
  <c r="AP56" i="39" s="1"/>
  <c r="ES56" i="17"/>
  <c r="AQ56" i="39" s="1"/>
  <c r="ET56" i="17"/>
  <c r="AR56" i="39" s="1"/>
  <c r="EU56" i="17"/>
  <c r="AS56" i="39" s="1"/>
  <c r="EV56" i="17"/>
  <c r="AT56" i="39" s="1"/>
  <c r="EW56" i="17"/>
  <c r="AU56" i="39" s="1"/>
  <c r="EX56" i="17"/>
  <c r="AV56" i="39" s="1"/>
  <c r="EY56" i="17"/>
  <c r="AW56" i="39" s="1"/>
  <c r="EZ56" i="17"/>
  <c r="AX56" i="39" s="1"/>
  <c r="FA56" i="17"/>
  <c r="AY56" i="39" s="1"/>
  <c r="FB56" i="17"/>
  <c r="AZ56" i="39" s="1"/>
  <c r="FC56" i="17"/>
  <c r="BA56" i="39" s="1"/>
  <c r="FD56" i="17"/>
  <c r="BB56" i="39" s="1"/>
  <c r="FE56" i="17"/>
  <c r="BC56" i="39" s="1"/>
  <c r="DE56" i="17"/>
  <c r="C56" i="39" s="1"/>
  <c r="DF55" i="17"/>
  <c r="D55" i="39" s="1"/>
  <c r="DG55" i="17"/>
  <c r="E55" i="39" s="1"/>
  <c r="DH55" i="17"/>
  <c r="F55" i="39" s="1"/>
  <c r="DI55" i="17"/>
  <c r="G55" i="39" s="1"/>
  <c r="DJ55" i="17"/>
  <c r="H55" i="39" s="1"/>
  <c r="DK55" i="17"/>
  <c r="I55" i="39" s="1"/>
  <c r="DL55" i="17"/>
  <c r="J55" i="39" s="1"/>
  <c r="DM55" i="17"/>
  <c r="K55" i="39" s="1"/>
  <c r="DN55" i="17"/>
  <c r="L55" i="39" s="1"/>
  <c r="DO55" i="17"/>
  <c r="M55" i="39" s="1"/>
  <c r="DP55" i="17"/>
  <c r="N55" i="39" s="1"/>
  <c r="DQ55" i="17"/>
  <c r="O55" i="39" s="1"/>
  <c r="DR55" i="17"/>
  <c r="P55" i="39" s="1"/>
  <c r="DS55" i="17"/>
  <c r="Q55" i="39" s="1"/>
  <c r="DT55" i="17"/>
  <c r="R55" i="39" s="1"/>
  <c r="DU55" i="17"/>
  <c r="S55" i="39" s="1"/>
  <c r="DV55" i="17"/>
  <c r="T55" i="39" s="1"/>
  <c r="DW55" i="17"/>
  <c r="U55" i="39" s="1"/>
  <c r="DX55" i="17"/>
  <c r="V55" i="39" s="1"/>
  <c r="DY55" i="17"/>
  <c r="W55" i="39" s="1"/>
  <c r="DZ55" i="17"/>
  <c r="X55" i="39" s="1"/>
  <c r="EA55" i="17"/>
  <c r="Y55" i="39" s="1"/>
  <c r="EB55" i="17"/>
  <c r="Z55" i="39" s="1"/>
  <c r="EC55" i="17"/>
  <c r="AA55" i="39" s="1"/>
  <c r="ED55" i="17"/>
  <c r="AB55" i="39" s="1"/>
  <c r="EE55" i="17"/>
  <c r="AC55" i="39" s="1"/>
  <c r="EF55" i="17"/>
  <c r="AD55" i="39" s="1"/>
  <c r="EG55" i="17"/>
  <c r="AE55" i="39" s="1"/>
  <c r="EH55" i="17"/>
  <c r="AF55" i="39" s="1"/>
  <c r="EI55" i="17"/>
  <c r="AG55" i="39" s="1"/>
  <c r="EJ55" i="17"/>
  <c r="AH55" i="39" s="1"/>
  <c r="EK55" i="17"/>
  <c r="AI55" i="39" s="1"/>
  <c r="EL55" i="17"/>
  <c r="AJ55" i="39" s="1"/>
  <c r="EM55" i="17"/>
  <c r="AK55" i="39" s="1"/>
  <c r="EN55" i="17"/>
  <c r="AL55" i="39" s="1"/>
  <c r="EO55" i="17"/>
  <c r="AM55" i="39" s="1"/>
  <c r="EP55" i="17"/>
  <c r="AN55" i="39" s="1"/>
  <c r="EQ55" i="17"/>
  <c r="AO55" i="39" s="1"/>
  <c r="ER55" i="17"/>
  <c r="AP55" i="39" s="1"/>
  <c r="ES55" i="17"/>
  <c r="AQ55" i="39" s="1"/>
  <c r="ET55" i="17"/>
  <c r="AR55" i="39" s="1"/>
  <c r="EU55" i="17"/>
  <c r="AS55" i="39" s="1"/>
  <c r="EV55" i="17"/>
  <c r="AT55" i="39" s="1"/>
  <c r="EW55" i="17"/>
  <c r="AU55" i="39" s="1"/>
  <c r="EX55" i="17"/>
  <c r="AV55" i="39" s="1"/>
  <c r="EY55" i="17"/>
  <c r="AW55" i="39" s="1"/>
  <c r="EZ55" i="17"/>
  <c r="AX55" i="39" s="1"/>
  <c r="FA55" i="17"/>
  <c r="AY55" i="39" s="1"/>
  <c r="FB55" i="17"/>
  <c r="AZ55" i="39" s="1"/>
  <c r="FC55" i="17"/>
  <c r="BA55" i="39" s="1"/>
  <c r="FD55" i="17"/>
  <c r="BB55" i="39" s="1"/>
  <c r="FE55" i="17"/>
  <c r="BC55" i="39" s="1"/>
  <c r="DE55" i="17"/>
  <c r="C55" i="39" s="1"/>
  <c r="DF54" i="17"/>
  <c r="D54" i="39" s="1"/>
  <c r="DG54" i="17"/>
  <c r="E54" i="39" s="1"/>
  <c r="DH54" i="17"/>
  <c r="F54" i="39" s="1"/>
  <c r="DI54" i="17"/>
  <c r="G54" i="39" s="1"/>
  <c r="DJ54" i="17"/>
  <c r="H54" i="39" s="1"/>
  <c r="DK54" i="17"/>
  <c r="I54" i="39" s="1"/>
  <c r="DL54" i="17"/>
  <c r="J54" i="39" s="1"/>
  <c r="DM54" i="17"/>
  <c r="K54" i="39" s="1"/>
  <c r="DN54" i="17"/>
  <c r="L54" i="39" s="1"/>
  <c r="DO54" i="17"/>
  <c r="M54" i="39" s="1"/>
  <c r="DP54" i="17"/>
  <c r="N54" i="39" s="1"/>
  <c r="DQ54" i="17"/>
  <c r="O54" i="39" s="1"/>
  <c r="DR54" i="17"/>
  <c r="P54" i="39" s="1"/>
  <c r="DS54" i="17"/>
  <c r="Q54" i="39" s="1"/>
  <c r="DT54" i="17"/>
  <c r="R54" i="39" s="1"/>
  <c r="DU54" i="17"/>
  <c r="S54" i="39" s="1"/>
  <c r="DV54" i="17"/>
  <c r="T54" i="39" s="1"/>
  <c r="DW54" i="17"/>
  <c r="U54" i="39" s="1"/>
  <c r="DX54" i="17"/>
  <c r="V54" i="39" s="1"/>
  <c r="DY54" i="17"/>
  <c r="W54" i="39" s="1"/>
  <c r="DZ54" i="17"/>
  <c r="X54" i="39" s="1"/>
  <c r="EA54" i="17"/>
  <c r="Y54" i="39" s="1"/>
  <c r="EB54" i="17"/>
  <c r="Z54" i="39" s="1"/>
  <c r="EC54" i="17"/>
  <c r="AA54" i="39" s="1"/>
  <c r="ED54" i="17"/>
  <c r="AB54" i="39" s="1"/>
  <c r="EE54" i="17"/>
  <c r="AC54" i="39" s="1"/>
  <c r="EF54" i="17"/>
  <c r="AD54" i="39" s="1"/>
  <c r="EG54" i="17"/>
  <c r="AE54" i="39" s="1"/>
  <c r="EH54" i="17"/>
  <c r="AF54" i="39" s="1"/>
  <c r="EI54" i="17"/>
  <c r="AG54" i="39" s="1"/>
  <c r="EJ54" i="17"/>
  <c r="AH54" i="39" s="1"/>
  <c r="EK54" i="17"/>
  <c r="AI54" i="39" s="1"/>
  <c r="EL54" i="17"/>
  <c r="AJ54" i="39" s="1"/>
  <c r="EM54" i="17"/>
  <c r="AK54" i="39" s="1"/>
  <c r="EN54" i="17"/>
  <c r="AL54" i="39" s="1"/>
  <c r="EO54" i="17"/>
  <c r="AM54" i="39" s="1"/>
  <c r="EP54" i="17"/>
  <c r="AN54" i="39" s="1"/>
  <c r="EQ54" i="17"/>
  <c r="AO54" i="39" s="1"/>
  <c r="ER54" i="17"/>
  <c r="AP54" i="39" s="1"/>
  <c r="ES54" i="17"/>
  <c r="AQ54" i="39" s="1"/>
  <c r="ET54" i="17"/>
  <c r="AR54" i="39" s="1"/>
  <c r="EU54" i="17"/>
  <c r="AS54" i="39" s="1"/>
  <c r="EV54" i="17"/>
  <c r="AT54" i="39" s="1"/>
  <c r="EW54" i="17"/>
  <c r="AU54" i="39" s="1"/>
  <c r="EX54" i="17"/>
  <c r="AV54" i="39" s="1"/>
  <c r="EY54" i="17"/>
  <c r="AW54" i="39" s="1"/>
  <c r="EZ54" i="17"/>
  <c r="AX54" i="39" s="1"/>
  <c r="FA54" i="17"/>
  <c r="AY54" i="39" s="1"/>
  <c r="FB54" i="17"/>
  <c r="AZ54" i="39" s="1"/>
  <c r="FC54" i="17"/>
  <c r="BA54" i="39" s="1"/>
  <c r="FD54" i="17"/>
  <c r="BB54" i="39" s="1"/>
  <c r="FE54" i="17"/>
  <c r="BC54" i="39" s="1"/>
  <c r="DE54" i="17"/>
  <c r="C54" i="39" s="1"/>
  <c r="DF53" i="17"/>
  <c r="D53" i="39" s="1"/>
  <c r="DG53" i="17"/>
  <c r="E53" i="39" s="1"/>
  <c r="DH53" i="17"/>
  <c r="F53" i="39" s="1"/>
  <c r="DI53" i="17"/>
  <c r="G53" i="39" s="1"/>
  <c r="DJ53" i="17"/>
  <c r="H53" i="39" s="1"/>
  <c r="DK53" i="17"/>
  <c r="I53" i="39" s="1"/>
  <c r="DL53" i="17"/>
  <c r="J53" i="39" s="1"/>
  <c r="DM53" i="17"/>
  <c r="K53" i="39" s="1"/>
  <c r="DN53" i="17"/>
  <c r="L53" i="39" s="1"/>
  <c r="DO53" i="17"/>
  <c r="M53" i="39" s="1"/>
  <c r="DP53" i="17"/>
  <c r="N53" i="39" s="1"/>
  <c r="DQ53" i="17"/>
  <c r="O53" i="39" s="1"/>
  <c r="DR53" i="17"/>
  <c r="P53" i="39" s="1"/>
  <c r="DS53" i="17"/>
  <c r="Q53" i="39" s="1"/>
  <c r="DT53" i="17"/>
  <c r="R53" i="39" s="1"/>
  <c r="DU53" i="17"/>
  <c r="S53" i="39" s="1"/>
  <c r="DV53" i="17"/>
  <c r="T53" i="39" s="1"/>
  <c r="DW53" i="17"/>
  <c r="U53" i="39" s="1"/>
  <c r="DX53" i="17"/>
  <c r="V53" i="39" s="1"/>
  <c r="DY53" i="17"/>
  <c r="W53" i="39" s="1"/>
  <c r="DZ53" i="17"/>
  <c r="X53" i="39" s="1"/>
  <c r="EA53" i="17"/>
  <c r="Y53" i="39" s="1"/>
  <c r="EB53" i="17"/>
  <c r="Z53" i="39" s="1"/>
  <c r="EC53" i="17"/>
  <c r="AA53" i="39" s="1"/>
  <c r="ED53" i="17"/>
  <c r="AB53" i="39" s="1"/>
  <c r="EE53" i="17"/>
  <c r="AC53" i="39" s="1"/>
  <c r="EF53" i="17"/>
  <c r="AD53" i="39" s="1"/>
  <c r="EG53" i="17"/>
  <c r="AE53" i="39" s="1"/>
  <c r="EH53" i="17"/>
  <c r="AF53" i="39" s="1"/>
  <c r="EI53" i="17"/>
  <c r="AG53" i="39" s="1"/>
  <c r="EJ53" i="17"/>
  <c r="AH53" i="39" s="1"/>
  <c r="EK53" i="17"/>
  <c r="AI53" i="39" s="1"/>
  <c r="EL53" i="17"/>
  <c r="AJ53" i="39" s="1"/>
  <c r="EM53" i="17"/>
  <c r="AK53" i="39" s="1"/>
  <c r="EN53" i="17"/>
  <c r="AL53" i="39" s="1"/>
  <c r="EO53" i="17"/>
  <c r="AM53" i="39" s="1"/>
  <c r="EP53" i="17"/>
  <c r="AN53" i="39" s="1"/>
  <c r="EQ53" i="17"/>
  <c r="AO53" i="39" s="1"/>
  <c r="ER53" i="17"/>
  <c r="AP53" i="39" s="1"/>
  <c r="ES53" i="17"/>
  <c r="AQ53" i="39" s="1"/>
  <c r="ET53" i="17"/>
  <c r="AR53" i="39" s="1"/>
  <c r="EU53" i="17"/>
  <c r="AS53" i="39" s="1"/>
  <c r="EV53" i="17"/>
  <c r="AT53" i="39" s="1"/>
  <c r="EW53" i="17"/>
  <c r="AU53" i="39" s="1"/>
  <c r="EX53" i="17"/>
  <c r="AV53" i="39" s="1"/>
  <c r="EY53" i="17"/>
  <c r="AW53" i="39" s="1"/>
  <c r="EZ53" i="17"/>
  <c r="AX53" i="39" s="1"/>
  <c r="FA53" i="17"/>
  <c r="AY53" i="39" s="1"/>
  <c r="FB53" i="17"/>
  <c r="AZ53" i="39" s="1"/>
  <c r="FC53" i="17"/>
  <c r="BA53" i="39" s="1"/>
  <c r="FD53" i="17"/>
  <c r="BB53" i="39" s="1"/>
  <c r="FE53" i="17"/>
  <c r="BC53" i="39" s="1"/>
  <c r="DE53" i="17"/>
  <c r="C53" i="39" s="1"/>
  <c r="DF52" i="17"/>
  <c r="D52" i="39" s="1"/>
  <c r="DG52" i="17"/>
  <c r="E52" i="39" s="1"/>
  <c r="DH52" i="17"/>
  <c r="F52" i="39" s="1"/>
  <c r="DI52" i="17"/>
  <c r="G52" i="39" s="1"/>
  <c r="DJ52" i="17"/>
  <c r="H52" i="39" s="1"/>
  <c r="DK52" i="17"/>
  <c r="I52" i="39" s="1"/>
  <c r="DL52" i="17"/>
  <c r="J52" i="39" s="1"/>
  <c r="DM52" i="17"/>
  <c r="K52" i="39" s="1"/>
  <c r="DN52" i="17"/>
  <c r="L52" i="39" s="1"/>
  <c r="DO52" i="17"/>
  <c r="M52" i="39" s="1"/>
  <c r="DP52" i="17"/>
  <c r="N52" i="39" s="1"/>
  <c r="DQ52" i="17"/>
  <c r="O52" i="39" s="1"/>
  <c r="DR52" i="17"/>
  <c r="P52" i="39" s="1"/>
  <c r="DS52" i="17"/>
  <c r="Q52" i="39" s="1"/>
  <c r="DT52" i="17"/>
  <c r="R52" i="39" s="1"/>
  <c r="DU52" i="17"/>
  <c r="S52" i="39" s="1"/>
  <c r="DV52" i="17"/>
  <c r="T52" i="39" s="1"/>
  <c r="DW52" i="17"/>
  <c r="U52" i="39" s="1"/>
  <c r="DX52" i="17"/>
  <c r="V52" i="39" s="1"/>
  <c r="DY52" i="17"/>
  <c r="W52" i="39" s="1"/>
  <c r="DZ52" i="17"/>
  <c r="X52" i="39" s="1"/>
  <c r="EA52" i="17"/>
  <c r="Y52" i="39" s="1"/>
  <c r="EB52" i="17"/>
  <c r="Z52" i="39" s="1"/>
  <c r="EC52" i="17"/>
  <c r="AA52" i="39" s="1"/>
  <c r="ED52" i="17"/>
  <c r="AB52" i="39" s="1"/>
  <c r="EE52" i="17"/>
  <c r="AC52" i="39" s="1"/>
  <c r="EF52" i="17"/>
  <c r="AD52" i="39" s="1"/>
  <c r="EG52" i="17"/>
  <c r="AE52" i="39" s="1"/>
  <c r="EH52" i="17"/>
  <c r="AF52" i="39" s="1"/>
  <c r="EI52" i="17"/>
  <c r="AG52" i="39" s="1"/>
  <c r="EJ52" i="17"/>
  <c r="AH52" i="39" s="1"/>
  <c r="EK52" i="17"/>
  <c r="AI52" i="39" s="1"/>
  <c r="EL52" i="17"/>
  <c r="AJ52" i="39" s="1"/>
  <c r="EM52" i="17"/>
  <c r="AK52" i="39" s="1"/>
  <c r="EN52" i="17"/>
  <c r="AL52" i="39" s="1"/>
  <c r="EO52" i="17"/>
  <c r="AM52" i="39" s="1"/>
  <c r="EP52" i="17"/>
  <c r="AN52" i="39" s="1"/>
  <c r="EQ52" i="17"/>
  <c r="AO52" i="39" s="1"/>
  <c r="ER52" i="17"/>
  <c r="AP52" i="39" s="1"/>
  <c r="ES52" i="17"/>
  <c r="AQ52" i="39" s="1"/>
  <c r="ET52" i="17"/>
  <c r="AR52" i="39" s="1"/>
  <c r="EU52" i="17"/>
  <c r="AS52" i="39" s="1"/>
  <c r="EV52" i="17"/>
  <c r="AT52" i="39" s="1"/>
  <c r="EW52" i="17"/>
  <c r="AU52" i="39" s="1"/>
  <c r="EX52" i="17"/>
  <c r="AV52" i="39" s="1"/>
  <c r="EY52" i="17"/>
  <c r="AW52" i="39" s="1"/>
  <c r="EZ52" i="17"/>
  <c r="AX52" i="39" s="1"/>
  <c r="FA52" i="17"/>
  <c r="AY52" i="39" s="1"/>
  <c r="FB52" i="17"/>
  <c r="AZ52" i="39" s="1"/>
  <c r="FC52" i="17"/>
  <c r="BA52" i="39" s="1"/>
  <c r="FD52" i="17"/>
  <c r="BB52" i="39" s="1"/>
  <c r="FE52" i="17"/>
  <c r="BC52" i="39" s="1"/>
  <c r="DE52" i="17"/>
  <c r="C52" i="39" s="1"/>
  <c r="DF51" i="17"/>
  <c r="D51" i="39" s="1"/>
  <c r="DG51" i="17"/>
  <c r="E51" i="39" s="1"/>
  <c r="DH51" i="17"/>
  <c r="F51" i="39" s="1"/>
  <c r="DI51" i="17"/>
  <c r="G51" i="39" s="1"/>
  <c r="DJ51" i="17"/>
  <c r="H51" i="39" s="1"/>
  <c r="DK51" i="17"/>
  <c r="I51" i="39" s="1"/>
  <c r="DL51" i="17"/>
  <c r="J51" i="39" s="1"/>
  <c r="DM51" i="17"/>
  <c r="K51" i="39" s="1"/>
  <c r="DN51" i="17"/>
  <c r="L51" i="39" s="1"/>
  <c r="DO51" i="17"/>
  <c r="M51" i="39" s="1"/>
  <c r="DP51" i="17"/>
  <c r="N51" i="39" s="1"/>
  <c r="DQ51" i="17"/>
  <c r="O51" i="39" s="1"/>
  <c r="DR51" i="17"/>
  <c r="P51" i="39" s="1"/>
  <c r="DS51" i="17"/>
  <c r="Q51" i="39" s="1"/>
  <c r="DT51" i="17"/>
  <c r="R51" i="39" s="1"/>
  <c r="DU51" i="17"/>
  <c r="S51" i="39" s="1"/>
  <c r="DV51" i="17"/>
  <c r="T51" i="39" s="1"/>
  <c r="DW51" i="17"/>
  <c r="U51" i="39" s="1"/>
  <c r="DX51" i="17"/>
  <c r="V51" i="39" s="1"/>
  <c r="DY51" i="17"/>
  <c r="W51" i="39" s="1"/>
  <c r="DZ51" i="17"/>
  <c r="X51" i="39" s="1"/>
  <c r="EA51" i="17"/>
  <c r="Y51" i="39" s="1"/>
  <c r="EB51" i="17"/>
  <c r="Z51" i="39" s="1"/>
  <c r="EC51" i="17"/>
  <c r="AA51" i="39" s="1"/>
  <c r="ED51" i="17"/>
  <c r="AB51" i="39" s="1"/>
  <c r="EE51" i="17"/>
  <c r="AC51" i="39" s="1"/>
  <c r="EF51" i="17"/>
  <c r="AD51" i="39" s="1"/>
  <c r="EG51" i="17"/>
  <c r="AE51" i="39" s="1"/>
  <c r="EH51" i="17"/>
  <c r="AF51" i="39" s="1"/>
  <c r="EI51" i="17"/>
  <c r="AG51" i="39" s="1"/>
  <c r="EJ51" i="17"/>
  <c r="AH51" i="39" s="1"/>
  <c r="EK51" i="17"/>
  <c r="AI51" i="39" s="1"/>
  <c r="EL51" i="17"/>
  <c r="AJ51" i="39" s="1"/>
  <c r="EM51" i="17"/>
  <c r="AK51" i="39" s="1"/>
  <c r="EN51" i="17"/>
  <c r="AL51" i="39" s="1"/>
  <c r="EO51" i="17"/>
  <c r="AM51" i="39" s="1"/>
  <c r="EP51" i="17"/>
  <c r="AN51" i="39" s="1"/>
  <c r="EQ51" i="17"/>
  <c r="AO51" i="39" s="1"/>
  <c r="ER51" i="17"/>
  <c r="AP51" i="39" s="1"/>
  <c r="ES51" i="17"/>
  <c r="AQ51" i="39" s="1"/>
  <c r="ET51" i="17"/>
  <c r="AR51" i="39" s="1"/>
  <c r="EU51" i="17"/>
  <c r="AS51" i="39" s="1"/>
  <c r="EV51" i="17"/>
  <c r="AT51" i="39" s="1"/>
  <c r="EW51" i="17"/>
  <c r="AU51" i="39" s="1"/>
  <c r="EX51" i="17"/>
  <c r="AV51" i="39" s="1"/>
  <c r="EY51" i="17"/>
  <c r="AW51" i="39" s="1"/>
  <c r="EZ51" i="17"/>
  <c r="AX51" i="39" s="1"/>
  <c r="FA51" i="17"/>
  <c r="AY51" i="39" s="1"/>
  <c r="FB51" i="17"/>
  <c r="AZ51" i="39" s="1"/>
  <c r="FC51" i="17"/>
  <c r="BA51" i="39" s="1"/>
  <c r="FD51" i="17"/>
  <c r="BB51" i="39" s="1"/>
  <c r="FE51" i="17"/>
  <c r="BC51" i="39" s="1"/>
  <c r="DE51" i="17"/>
  <c r="C51" i="39" s="1"/>
  <c r="DF50" i="17"/>
  <c r="D50" i="39" s="1"/>
  <c r="DG50" i="17"/>
  <c r="E50" i="39" s="1"/>
  <c r="DH50" i="17"/>
  <c r="F50" i="39" s="1"/>
  <c r="DI50" i="17"/>
  <c r="G50" i="39" s="1"/>
  <c r="DJ50" i="17"/>
  <c r="H50" i="39" s="1"/>
  <c r="DK50" i="17"/>
  <c r="I50" i="39" s="1"/>
  <c r="DL50" i="17"/>
  <c r="J50" i="39" s="1"/>
  <c r="DM50" i="17"/>
  <c r="K50" i="39" s="1"/>
  <c r="DN50" i="17"/>
  <c r="L50" i="39" s="1"/>
  <c r="DO50" i="17"/>
  <c r="M50" i="39" s="1"/>
  <c r="DP50" i="17"/>
  <c r="N50" i="39" s="1"/>
  <c r="DQ50" i="17"/>
  <c r="O50" i="39" s="1"/>
  <c r="DR50" i="17"/>
  <c r="P50" i="39" s="1"/>
  <c r="DS50" i="17"/>
  <c r="Q50" i="39" s="1"/>
  <c r="DT50" i="17"/>
  <c r="R50" i="39" s="1"/>
  <c r="DU50" i="17"/>
  <c r="S50" i="39" s="1"/>
  <c r="DV50" i="17"/>
  <c r="T50" i="39" s="1"/>
  <c r="DW50" i="17"/>
  <c r="U50" i="39" s="1"/>
  <c r="DX50" i="17"/>
  <c r="V50" i="39" s="1"/>
  <c r="DY50" i="17"/>
  <c r="W50" i="39" s="1"/>
  <c r="DZ50" i="17"/>
  <c r="X50" i="39" s="1"/>
  <c r="EA50" i="17"/>
  <c r="Y50" i="39" s="1"/>
  <c r="EB50" i="17"/>
  <c r="Z50" i="39" s="1"/>
  <c r="EC50" i="17"/>
  <c r="AA50" i="39" s="1"/>
  <c r="ED50" i="17"/>
  <c r="AB50" i="39" s="1"/>
  <c r="EE50" i="17"/>
  <c r="AC50" i="39" s="1"/>
  <c r="EF50" i="17"/>
  <c r="AD50" i="39" s="1"/>
  <c r="EG50" i="17"/>
  <c r="AE50" i="39" s="1"/>
  <c r="EH50" i="17"/>
  <c r="AF50" i="39" s="1"/>
  <c r="EI50" i="17"/>
  <c r="AG50" i="39" s="1"/>
  <c r="EJ50" i="17"/>
  <c r="AH50" i="39" s="1"/>
  <c r="EK50" i="17"/>
  <c r="AI50" i="39" s="1"/>
  <c r="EL50" i="17"/>
  <c r="AJ50" i="39" s="1"/>
  <c r="EM50" i="17"/>
  <c r="AK50" i="39" s="1"/>
  <c r="EN50" i="17"/>
  <c r="AL50" i="39" s="1"/>
  <c r="EO50" i="17"/>
  <c r="AM50" i="39" s="1"/>
  <c r="EP50" i="17"/>
  <c r="AN50" i="39" s="1"/>
  <c r="EQ50" i="17"/>
  <c r="AO50" i="39" s="1"/>
  <c r="ER50" i="17"/>
  <c r="AP50" i="39" s="1"/>
  <c r="ES50" i="17"/>
  <c r="AQ50" i="39" s="1"/>
  <c r="ET50" i="17"/>
  <c r="AR50" i="39" s="1"/>
  <c r="EU50" i="17"/>
  <c r="AS50" i="39" s="1"/>
  <c r="EV50" i="17"/>
  <c r="AT50" i="39" s="1"/>
  <c r="EW50" i="17"/>
  <c r="AU50" i="39" s="1"/>
  <c r="EX50" i="17"/>
  <c r="AV50" i="39" s="1"/>
  <c r="EY50" i="17"/>
  <c r="AW50" i="39" s="1"/>
  <c r="EZ50" i="17"/>
  <c r="AX50" i="39" s="1"/>
  <c r="FA50" i="17"/>
  <c r="AY50" i="39" s="1"/>
  <c r="FB50" i="17"/>
  <c r="AZ50" i="39" s="1"/>
  <c r="FC50" i="17"/>
  <c r="BA50" i="39" s="1"/>
  <c r="FD50" i="17"/>
  <c r="BB50" i="39" s="1"/>
  <c r="FE50" i="17"/>
  <c r="BC50" i="39" s="1"/>
  <c r="DE50" i="17"/>
  <c r="C50" i="39" s="1"/>
  <c r="DF45" i="17"/>
  <c r="D45" i="39" s="1"/>
  <c r="DG45" i="17"/>
  <c r="E45" i="39" s="1"/>
  <c r="DH45" i="17"/>
  <c r="F45" i="39" s="1"/>
  <c r="DI45" i="17"/>
  <c r="G45" i="39" s="1"/>
  <c r="DJ45" i="17"/>
  <c r="H45" i="39" s="1"/>
  <c r="DK45" i="17"/>
  <c r="I45" i="39" s="1"/>
  <c r="DL45" i="17"/>
  <c r="J45" i="39" s="1"/>
  <c r="DM45" i="17"/>
  <c r="K45" i="39" s="1"/>
  <c r="DN45" i="17"/>
  <c r="L45" i="39" s="1"/>
  <c r="DO45" i="17"/>
  <c r="M45" i="39" s="1"/>
  <c r="DP45" i="17"/>
  <c r="N45" i="39" s="1"/>
  <c r="DQ45" i="17"/>
  <c r="O45" i="39" s="1"/>
  <c r="DR45" i="17"/>
  <c r="P45" i="39" s="1"/>
  <c r="DS45" i="17"/>
  <c r="Q45" i="39" s="1"/>
  <c r="DT45" i="17"/>
  <c r="R45" i="39" s="1"/>
  <c r="DU45" i="17"/>
  <c r="S45" i="39" s="1"/>
  <c r="DV45" i="17"/>
  <c r="T45" i="39" s="1"/>
  <c r="DW45" i="17"/>
  <c r="U45" i="39" s="1"/>
  <c r="DX45" i="17"/>
  <c r="V45" i="39" s="1"/>
  <c r="DY45" i="17"/>
  <c r="W45" i="39" s="1"/>
  <c r="DZ45" i="17"/>
  <c r="X45" i="39" s="1"/>
  <c r="EA45" i="17"/>
  <c r="Y45" i="39" s="1"/>
  <c r="EB45" i="17"/>
  <c r="Z45" i="39" s="1"/>
  <c r="EC45" i="17"/>
  <c r="AA45" i="39" s="1"/>
  <c r="ED45" i="17"/>
  <c r="AB45" i="39" s="1"/>
  <c r="EE45" i="17"/>
  <c r="AC45" i="39" s="1"/>
  <c r="EF45" i="17"/>
  <c r="AD45" i="39" s="1"/>
  <c r="EG45" i="17"/>
  <c r="AE45" i="39" s="1"/>
  <c r="EH45" i="17"/>
  <c r="AF45" i="39" s="1"/>
  <c r="EI45" i="17"/>
  <c r="AG45" i="39" s="1"/>
  <c r="EJ45" i="17"/>
  <c r="AH45" i="39" s="1"/>
  <c r="EK45" i="17"/>
  <c r="AI45" i="39" s="1"/>
  <c r="EL45" i="17"/>
  <c r="AJ45" i="39" s="1"/>
  <c r="EM45" i="17"/>
  <c r="AK45" i="39" s="1"/>
  <c r="EN45" i="17"/>
  <c r="AL45" i="39" s="1"/>
  <c r="EO45" i="17"/>
  <c r="AM45" i="39" s="1"/>
  <c r="EP45" i="17"/>
  <c r="AN45" i="39" s="1"/>
  <c r="EQ45" i="17"/>
  <c r="AO45" i="39" s="1"/>
  <c r="ER45" i="17"/>
  <c r="AP45" i="39" s="1"/>
  <c r="ES45" i="17"/>
  <c r="AQ45" i="39" s="1"/>
  <c r="ET45" i="17"/>
  <c r="AR45" i="39" s="1"/>
  <c r="EU45" i="17"/>
  <c r="AS45" i="39" s="1"/>
  <c r="EV45" i="17"/>
  <c r="AT45" i="39" s="1"/>
  <c r="EW45" i="17"/>
  <c r="AU45" i="39" s="1"/>
  <c r="EX45" i="17"/>
  <c r="AV45" i="39" s="1"/>
  <c r="EY45" i="17"/>
  <c r="AW45" i="39" s="1"/>
  <c r="EZ45" i="17"/>
  <c r="AX45" i="39" s="1"/>
  <c r="FA45" i="17"/>
  <c r="AY45" i="39" s="1"/>
  <c r="FB45" i="17"/>
  <c r="AZ45" i="39" s="1"/>
  <c r="FC45" i="17"/>
  <c r="BA45" i="39" s="1"/>
  <c r="FD45" i="17"/>
  <c r="BB45" i="39" s="1"/>
  <c r="FE45" i="17"/>
  <c r="BC45" i="39" s="1"/>
  <c r="DE45" i="17"/>
  <c r="C45" i="39" s="1"/>
  <c r="DF44" i="17"/>
  <c r="D44" i="39" s="1"/>
  <c r="DG44" i="17"/>
  <c r="E44" i="39" s="1"/>
  <c r="DH44" i="17"/>
  <c r="F44" i="39" s="1"/>
  <c r="DI44" i="17"/>
  <c r="G44" i="39" s="1"/>
  <c r="DJ44" i="17"/>
  <c r="H44" i="39" s="1"/>
  <c r="DK44" i="17"/>
  <c r="I44" i="39" s="1"/>
  <c r="DL44" i="17"/>
  <c r="J44" i="39" s="1"/>
  <c r="DM44" i="17"/>
  <c r="K44" i="39" s="1"/>
  <c r="DN44" i="17"/>
  <c r="L44" i="39" s="1"/>
  <c r="DO44" i="17"/>
  <c r="M44" i="39" s="1"/>
  <c r="DP44" i="17"/>
  <c r="N44" i="39" s="1"/>
  <c r="DQ44" i="17"/>
  <c r="O44" i="39" s="1"/>
  <c r="DR44" i="17"/>
  <c r="P44" i="39" s="1"/>
  <c r="DS44" i="17"/>
  <c r="Q44" i="39" s="1"/>
  <c r="DT44" i="17"/>
  <c r="R44" i="39" s="1"/>
  <c r="DU44" i="17"/>
  <c r="S44" i="39" s="1"/>
  <c r="DV44" i="17"/>
  <c r="T44" i="39" s="1"/>
  <c r="DW44" i="17"/>
  <c r="U44" i="39" s="1"/>
  <c r="DX44" i="17"/>
  <c r="V44" i="39" s="1"/>
  <c r="DY44" i="17"/>
  <c r="W44" i="39" s="1"/>
  <c r="DZ44" i="17"/>
  <c r="X44" i="39" s="1"/>
  <c r="EA44" i="17"/>
  <c r="Y44" i="39" s="1"/>
  <c r="EB44" i="17"/>
  <c r="Z44" i="39" s="1"/>
  <c r="EC44" i="17"/>
  <c r="AA44" i="39" s="1"/>
  <c r="ED44" i="17"/>
  <c r="AB44" i="39" s="1"/>
  <c r="EE44" i="17"/>
  <c r="AC44" i="39" s="1"/>
  <c r="EF44" i="17"/>
  <c r="AD44" i="39" s="1"/>
  <c r="EG44" i="17"/>
  <c r="AE44" i="39" s="1"/>
  <c r="EH44" i="17"/>
  <c r="AF44" i="39" s="1"/>
  <c r="EI44" i="17"/>
  <c r="AG44" i="39" s="1"/>
  <c r="EJ44" i="17"/>
  <c r="AH44" i="39" s="1"/>
  <c r="EK44" i="17"/>
  <c r="AI44" i="39" s="1"/>
  <c r="EL44" i="17"/>
  <c r="AJ44" i="39" s="1"/>
  <c r="EM44" i="17"/>
  <c r="AK44" i="39" s="1"/>
  <c r="EN44" i="17"/>
  <c r="AL44" i="39" s="1"/>
  <c r="EO44" i="17"/>
  <c r="AM44" i="39" s="1"/>
  <c r="EP44" i="17"/>
  <c r="AN44" i="39" s="1"/>
  <c r="EQ44" i="17"/>
  <c r="AO44" i="39" s="1"/>
  <c r="ER44" i="17"/>
  <c r="AP44" i="39" s="1"/>
  <c r="ES44" i="17"/>
  <c r="AQ44" i="39" s="1"/>
  <c r="ET44" i="17"/>
  <c r="AR44" i="39" s="1"/>
  <c r="EU44" i="17"/>
  <c r="AS44" i="39" s="1"/>
  <c r="EV44" i="17"/>
  <c r="AT44" i="39" s="1"/>
  <c r="EW44" i="17"/>
  <c r="AU44" i="39" s="1"/>
  <c r="EX44" i="17"/>
  <c r="AV44" i="39" s="1"/>
  <c r="EY44" i="17"/>
  <c r="AW44" i="39" s="1"/>
  <c r="EZ44" i="17"/>
  <c r="AX44" i="39" s="1"/>
  <c r="FA44" i="17"/>
  <c r="AY44" i="39" s="1"/>
  <c r="FB44" i="17"/>
  <c r="AZ44" i="39" s="1"/>
  <c r="FC44" i="17"/>
  <c r="BA44" i="39" s="1"/>
  <c r="FD44" i="17"/>
  <c r="BB44" i="39" s="1"/>
  <c r="FE44" i="17"/>
  <c r="BC44" i="39" s="1"/>
  <c r="DE44" i="17"/>
  <c r="C44" i="39" s="1"/>
  <c r="DF43" i="17"/>
  <c r="D43" i="39" s="1"/>
  <c r="DG43" i="17"/>
  <c r="E43" i="39" s="1"/>
  <c r="DH43" i="17"/>
  <c r="F43" i="39" s="1"/>
  <c r="DI43" i="17"/>
  <c r="G43" i="39" s="1"/>
  <c r="DJ43" i="17"/>
  <c r="H43" i="39" s="1"/>
  <c r="DK43" i="17"/>
  <c r="I43" i="39" s="1"/>
  <c r="DL43" i="17"/>
  <c r="J43" i="39" s="1"/>
  <c r="DM43" i="17"/>
  <c r="K43" i="39" s="1"/>
  <c r="DN43" i="17"/>
  <c r="L43" i="39" s="1"/>
  <c r="DO43" i="17"/>
  <c r="M43" i="39" s="1"/>
  <c r="DP43" i="17"/>
  <c r="N43" i="39" s="1"/>
  <c r="DQ43" i="17"/>
  <c r="O43" i="39" s="1"/>
  <c r="DR43" i="17"/>
  <c r="P43" i="39" s="1"/>
  <c r="DS43" i="17"/>
  <c r="Q43" i="39" s="1"/>
  <c r="DT43" i="17"/>
  <c r="R43" i="39" s="1"/>
  <c r="DU43" i="17"/>
  <c r="S43" i="39" s="1"/>
  <c r="DV43" i="17"/>
  <c r="T43" i="39" s="1"/>
  <c r="DW43" i="17"/>
  <c r="U43" i="39" s="1"/>
  <c r="DX43" i="17"/>
  <c r="V43" i="39" s="1"/>
  <c r="DY43" i="17"/>
  <c r="W43" i="39" s="1"/>
  <c r="DZ43" i="17"/>
  <c r="X43" i="39" s="1"/>
  <c r="EA43" i="17"/>
  <c r="Y43" i="39" s="1"/>
  <c r="EB43" i="17"/>
  <c r="Z43" i="39" s="1"/>
  <c r="EC43" i="17"/>
  <c r="AA43" i="39" s="1"/>
  <c r="ED43" i="17"/>
  <c r="AB43" i="39" s="1"/>
  <c r="EE43" i="17"/>
  <c r="AC43" i="39" s="1"/>
  <c r="EF43" i="17"/>
  <c r="AD43" i="39" s="1"/>
  <c r="EG43" i="17"/>
  <c r="AE43" i="39" s="1"/>
  <c r="EH43" i="17"/>
  <c r="AF43" i="39" s="1"/>
  <c r="EI43" i="17"/>
  <c r="AG43" i="39" s="1"/>
  <c r="EJ43" i="17"/>
  <c r="AH43" i="39" s="1"/>
  <c r="EK43" i="17"/>
  <c r="AI43" i="39" s="1"/>
  <c r="EL43" i="17"/>
  <c r="AJ43" i="39" s="1"/>
  <c r="EM43" i="17"/>
  <c r="AK43" i="39" s="1"/>
  <c r="EN43" i="17"/>
  <c r="AL43" i="39" s="1"/>
  <c r="EO43" i="17"/>
  <c r="AM43" i="39" s="1"/>
  <c r="EP43" i="17"/>
  <c r="AN43" i="39" s="1"/>
  <c r="EQ43" i="17"/>
  <c r="AO43" i="39" s="1"/>
  <c r="ER43" i="17"/>
  <c r="AP43" i="39" s="1"/>
  <c r="ES43" i="17"/>
  <c r="AQ43" i="39" s="1"/>
  <c r="ET43" i="17"/>
  <c r="AR43" i="39" s="1"/>
  <c r="EU43" i="17"/>
  <c r="AS43" i="39" s="1"/>
  <c r="EV43" i="17"/>
  <c r="AT43" i="39" s="1"/>
  <c r="EW43" i="17"/>
  <c r="AU43" i="39" s="1"/>
  <c r="EX43" i="17"/>
  <c r="AV43" i="39" s="1"/>
  <c r="EY43" i="17"/>
  <c r="AW43" i="39" s="1"/>
  <c r="EZ43" i="17"/>
  <c r="AX43" i="39" s="1"/>
  <c r="FA43" i="17"/>
  <c r="AY43" i="39" s="1"/>
  <c r="FB43" i="17"/>
  <c r="AZ43" i="39" s="1"/>
  <c r="FC43" i="17"/>
  <c r="BA43" i="39" s="1"/>
  <c r="FD43" i="17"/>
  <c r="BB43" i="39" s="1"/>
  <c r="FE43" i="17"/>
  <c r="BC43" i="39" s="1"/>
  <c r="DE43" i="17"/>
  <c r="C43" i="39" s="1"/>
  <c r="DF42" i="17"/>
  <c r="D42" i="39" s="1"/>
  <c r="DG42" i="17"/>
  <c r="E42" i="39" s="1"/>
  <c r="DH42" i="17"/>
  <c r="F42" i="39" s="1"/>
  <c r="DI42" i="17"/>
  <c r="G42" i="39" s="1"/>
  <c r="DJ42" i="17"/>
  <c r="H42" i="39" s="1"/>
  <c r="DK42" i="17"/>
  <c r="I42" i="39" s="1"/>
  <c r="DL42" i="17"/>
  <c r="J42" i="39" s="1"/>
  <c r="DM42" i="17"/>
  <c r="K42" i="39" s="1"/>
  <c r="DN42" i="17"/>
  <c r="L42" i="39" s="1"/>
  <c r="DO42" i="17"/>
  <c r="M42" i="39" s="1"/>
  <c r="DP42" i="17"/>
  <c r="N42" i="39" s="1"/>
  <c r="DQ42" i="17"/>
  <c r="O42" i="39" s="1"/>
  <c r="DR42" i="17"/>
  <c r="P42" i="39" s="1"/>
  <c r="DS42" i="17"/>
  <c r="Q42" i="39" s="1"/>
  <c r="DT42" i="17"/>
  <c r="R42" i="39" s="1"/>
  <c r="DU42" i="17"/>
  <c r="S42" i="39" s="1"/>
  <c r="DV42" i="17"/>
  <c r="T42" i="39" s="1"/>
  <c r="DW42" i="17"/>
  <c r="U42" i="39" s="1"/>
  <c r="DX42" i="17"/>
  <c r="V42" i="39" s="1"/>
  <c r="DY42" i="17"/>
  <c r="W42" i="39" s="1"/>
  <c r="DZ42" i="17"/>
  <c r="X42" i="39" s="1"/>
  <c r="EA42" i="17"/>
  <c r="Y42" i="39" s="1"/>
  <c r="EB42" i="17"/>
  <c r="Z42" i="39" s="1"/>
  <c r="EC42" i="17"/>
  <c r="AA42" i="39" s="1"/>
  <c r="ED42" i="17"/>
  <c r="AB42" i="39" s="1"/>
  <c r="EE42" i="17"/>
  <c r="AC42" i="39" s="1"/>
  <c r="EF42" i="17"/>
  <c r="AD42" i="39" s="1"/>
  <c r="EG42" i="17"/>
  <c r="AE42" i="39" s="1"/>
  <c r="EH42" i="17"/>
  <c r="AF42" i="39" s="1"/>
  <c r="EI42" i="17"/>
  <c r="AG42" i="39" s="1"/>
  <c r="EJ42" i="17"/>
  <c r="AH42" i="39" s="1"/>
  <c r="EK42" i="17"/>
  <c r="AI42" i="39" s="1"/>
  <c r="EL42" i="17"/>
  <c r="AJ42" i="39" s="1"/>
  <c r="EM42" i="17"/>
  <c r="AK42" i="39" s="1"/>
  <c r="EN42" i="17"/>
  <c r="AL42" i="39" s="1"/>
  <c r="EO42" i="17"/>
  <c r="AM42" i="39" s="1"/>
  <c r="EP42" i="17"/>
  <c r="AN42" i="39" s="1"/>
  <c r="EQ42" i="17"/>
  <c r="AO42" i="39" s="1"/>
  <c r="ER42" i="17"/>
  <c r="AP42" i="39" s="1"/>
  <c r="ES42" i="17"/>
  <c r="AQ42" i="39" s="1"/>
  <c r="ET42" i="17"/>
  <c r="AR42" i="39" s="1"/>
  <c r="EU42" i="17"/>
  <c r="AS42" i="39" s="1"/>
  <c r="EV42" i="17"/>
  <c r="AT42" i="39" s="1"/>
  <c r="EW42" i="17"/>
  <c r="AU42" i="39" s="1"/>
  <c r="EX42" i="17"/>
  <c r="AV42" i="39" s="1"/>
  <c r="EY42" i="17"/>
  <c r="AW42" i="39" s="1"/>
  <c r="EZ42" i="17"/>
  <c r="AX42" i="39" s="1"/>
  <c r="FA42" i="17"/>
  <c r="AY42" i="39" s="1"/>
  <c r="FB42" i="17"/>
  <c r="AZ42" i="39" s="1"/>
  <c r="FC42" i="17"/>
  <c r="BA42" i="39" s="1"/>
  <c r="FD42" i="17"/>
  <c r="BB42" i="39" s="1"/>
  <c r="FE42" i="17"/>
  <c r="BC42" i="39" s="1"/>
  <c r="DE42" i="17"/>
  <c r="C42" i="39" s="1"/>
  <c r="DF40" i="17"/>
  <c r="D40" i="39" s="1"/>
  <c r="DG40" i="17"/>
  <c r="E40" i="39" s="1"/>
  <c r="DH40" i="17"/>
  <c r="F40" i="39" s="1"/>
  <c r="DI40" i="17"/>
  <c r="G40" i="39" s="1"/>
  <c r="DJ40" i="17"/>
  <c r="H40" i="39" s="1"/>
  <c r="DK40" i="17"/>
  <c r="I40" i="39" s="1"/>
  <c r="DL40" i="17"/>
  <c r="J40" i="39" s="1"/>
  <c r="DM40" i="17"/>
  <c r="K40" i="39" s="1"/>
  <c r="DN40" i="17"/>
  <c r="L40" i="39" s="1"/>
  <c r="DO40" i="17"/>
  <c r="M40" i="39" s="1"/>
  <c r="DP40" i="17"/>
  <c r="N40" i="39" s="1"/>
  <c r="DQ40" i="17"/>
  <c r="O40" i="39" s="1"/>
  <c r="DR40" i="17"/>
  <c r="P40" i="39" s="1"/>
  <c r="DS40" i="17"/>
  <c r="Q40" i="39" s="1"/>
  <c r="DT40" i="17"/>
  <c r="R40" i="39" s="1"/>
  <c r="DU40" i="17"/>
  <c r="S40" i="39" s="1"/>
  <c r="DV40" i="17"/>
  <c r="T40" i="39" s="1"/>
  <c r="DW40" i="17"/>
  <c r="U40" i="39" s="1"/>
  <c r="DX40" i="17"/>
  <c r="V40" i="39" s="1"/>
  <c r="DY40" i="17"/>
  <c r="W40" i="39" s="1"/>
  <c r="DZ40" i="17"/>
  <c r="X40" i="39" s="1"/>
  <c r="EA40" i="17"/>
  <c r="Y40" i="39" s="1"/>
  <c r="EB40" i="17"/>
  <c r="Z40" i="39" s="1"/>
  <c r="EC40" i="17"/>
  <c r="AA40" i="39" s="1"/>
  <c r="ED40" i="17"/>
  <c r="AB40" i="39" s="1"/>
  <c r="EE40" i="17"/>
  <c r="AC40" i="39" s="1"/>
  <c r="EF40" i="17"/>
  <c r="AD40" i="39" s="1"/>
  <c r="EG40" i="17"/>
  <c r="AE40" i="39" s="1"/>
  <c r="EH40" i="17"/>
  <c r="AF40" i="39" s="1"/>
  <c r="EI40" i="17"/>
  <c r="AG40" i="39" s="1"/>
  <c r="EJ40" i="17"/>
  <c r="AH40" i="39" s="1"/>
  <c r="EK40" i="17"/>
  <c r="AI40" i="39" s="1"/>
  <c r="EL40" i="17"/>
  <c r="AJ40" i="39" s="1"/>
  <c r="EM40" i="17"/>
  <c r="AK40" i="39" s="1"/>
  <c r="EN40" i="17"/>
  <c r="AL40" i="39" s="1"/>
  <c r="EO40" i="17"/>
  <c r="AM40" i="39" s="1"/>
  <c r="EP40" i="17"/>
  <c r="AN40" i="39" s="1"/>
  <c r="EQ40" i="17"/>
  <c r="AO40" i="39" s="1"/>
  <c r="ER40" i="17"/>
  <c r="AP40" i="39" s="1"/>
  <c r="ES40" i="17"/>
  <c r="AQ40" i="39" s="1"/>
  <c r="ET40" i="17"/>
  <c r="AR40" i="39" s="1"/>
  <c r="EU40" i="17"/>
  <c r="AS40" i="39" s="1"/>
  <c r="EV40" i="17"/>
  <c r="AT40" i="39" s="1"/>
  <c r="EW40" i="17"/>
  <c r="AU40" i="39" s="1"/>
  <c r="EX40" i="17"/>
  <c r="AV40" i="39" s="1"/>
  <c r="EY40" i="17"/>
  <c r="AW40" i="39" s="1"/>
  <c r="EZ40" i="17"/>
  <c r="AX40" i="39" s="1"/>
  <c r="FA40" i="17"/>
  <c r="AY40" i="39" s="1"/>
  <c r="FB40" i="17"/>
  <c r="AZ40" i="39" s="1"/>
  <c r="FC40" i="17"/>
  <c r="BA40" i="39" s="1"/>
  <c r="FD40" i="17"/>
  <c r="BB40" i="39" s="1"/>
  <c r="FE40" i="17"/>
  <c r="BC40" i="39" s="1"/>
  <c r="DE40" i="17"/>
  <c r="C40" i="39" s="1"/>
  <c r="DF39" i="17"/>
  <c r="D39" i="39" s="1"/>
  <c r="DG39" i="17"/>
  <c r="E39" i="39" s="1"/>
  <c r="DH39" i="17"/>
  <c r="F39" i="39" s="1"/>
  <c r="DI39" i="17"/>
  <c r="G39" i="39" s="1"/>
  <c r="DJ39" i="17"/>
  <c r="H39" i="39" s="1"/>
  <c r="DK39" i="17"/>
  <c r="I39" i="39" s="1"/>
  <c r="DL39" i="17"/>
  <c r="J39" i="39" s="1"/>
  <c r="DM39" i="17"/>
  <c r="K39" i="39" s="1"/>
  <c r="DN39" i="17"/>
  <c r="L39" i="39" s="1"/>
  <c r="DO39" i="17"/>
  <c r="M39" i="39" s="1"/>
  <c r="DP39" i="17"/>
  <c r="N39" i="39" s="1"/>
  <c r="DQ39" i="17"/>
  <c r="O39" i="39" s="1"/>
  <c r="DR39" i="17"/>
  <c r="P39" i="39" s="1"/>
  <c r="DS39" i="17"/>
  <c r="Q39" i="39" s="1"/>
  <c r="DT39" i="17"/>
  <c r="R39" i="39" s="1"/>
  <c r="DU39" i="17"/>
  <c r="S39" i="39" s="1"/>
  <c r="DV39" i="17"/>
  <c r="T39" i="39" s="1"/>
  <c r="DW39" i="17"/>
  <c r="U39" i="39" s="1"/>
  <c r="DX39" i="17"/>
  <c r="V39" i="39" s="1"/>
  <c r="DY39" i="17"/>
  <c r="W39" i="39" s="1"/>
  <c r="DZ39" i="17"/>
  <c r="X39" i="39" s="1"/>
  <c r="EA39" i="17"/>
  <c r="Y39" i="39" s="1"/>
  <c r="EB39" i="17"/>
  <c r="Z39" i="39" s="1"/>
  <c r="EC39" i="17"/>
  <c r="AA39" i="39" s="1"/>
  <c r="ED39" i="17"/>
  <c r="AB39" i="39" s="1"/>
  <c r="EE39" i="17"/>
  <c r="AC39" i="39" s="1"/>
  <c r="EF39" i="17"/>
  <c r="AD39" i="39" s="1"/>
  <c r="EG39" i="17"/>
  <c r="AE39" i="39" s="1"/>
  <c r="EH39" i="17"/>
  <c r="AF39" i="39" s="1"/>
  <c r="EI39" i="17"/>
  <c r="AG39" i="39" s="1"/>
  <c r="EJ39" i="17"/>
  <c r="AH39" i="39" s="1"/>
  <c r="EK39" i="17"/>
  <c r="AI39" i="39" s="1"/>
  <c r="EL39" i="17"/>
  <c r="AJ39" i="39" s="1"/>
  <c r="EM39" i="17"/>
  <c r="AK39" i="39" s="1"/>
  <c r="EN39" i="17"/>
  <c r="AL39" i="39" s="1"/>
  <c r="EO39" i="17"/>
  <c r="AM39" i="39" s="1"/>
  <c r="EP39" i="17"/>
  <c r="AN39" i="39" s="1"/>
  <c r="EQ39" i="17"/>
  <c r="AO39" i="39" s="1"/>
  <c r="ER39" i="17"/>
  <c r="AP39" i="39" s="1"/>
  <c r="ES39" i="17"/>
  <c r="AQ39" i="39" s="1"/>
  <c r="ET39" i="17"/>
  <c r="AR39" i="39" s="1"/>
  <c r="EU39" i="17"/>
  <c r="AS39" i="39" s="1"/>
  <c r="EV39" i="17"/>
  <c r="AT39" i="39" s="1"/>
  <c r="EW39" i="17"/>
  <c r="AU39" i="39" s="1"/>
  <c r="EX39" i="17"/>
  <c r="AV39" i="39" s="1"/>
  <c r="EY39" i="17"/>
  <c r="AW39" i="39" s="1"/>
  <c r="EZ39" i="17"/>
  <c r="AX39" i="39" s="1"/>
  <c r="FA39" i="17"/>
  <c r="AY39" i="39" s="1"/>
  <c r="FB39" i="17"/>
  <c r="AZ39" i="39" s="1"/>
  <c r="FC39" i="17"/>
  <c r="BA39" i="39" s="1"/>
  <c r="FD39" i="17"/>
  <c r="BB39" i="39" s="1"/>
  <c r="FE39" i="17"/>
  <c r="BC39" i="39" s="1"/>
  <c r="DE39" i="17"/>
  <c r="C39" i="39" s="1"/>
  <c r="DF37" i="17"/>
  <c r="D37" i="39" s="1"/>
  <c r="DG37" i="17"/>
  <c r="E37" i="39" s="1"/>
  <c r="DH37" i="17"/>
  <c r="F37" i="39" s="1"/>
  <c r="DI37" i="17"/>
  <c r="G37" i="39" s="1"/>
  <c r="DJ37" i="17"/>
  <c r="H37" i="39" s="1"/>
  <c r="DK37" i="17"/>
  <c r="I37" i="39" s="1"/>
  <c r="DL37" i="17"/>
  <c r="J37" i="39" s="1"/>
  <c r="DM37" i="17"/>
  <c r="K37" i="39" s="1"/>
  <c r="DN37" i="17"/>
  <c r="L37" i="39" s="1"/>
  <c r="DO37" i="17"/>
  <c r="M37" i="39" s="1"/>
  <c r="DP37" i="17"/>
  <c r="N37" i="39" s="1"/>
  <c r="DQ37" i="17"/>
  <c r="O37" i="39" s="1"/>
  <c r="DR37" i="17"/>
  <c r="P37" i="39" s="1"/>
  <c r="DS37" i="17"/>
  <c r="Q37" i="39" s="1"/>
  <c r="DT37" i="17"/>
  <c r="R37" i="39" s="1"/>
  <c r="DU37" i="17"/>
  <c r="S37" i="39" s="1"/>
  <c r="DV37" i="17"/>
  <c r="T37" i="39" s="1"/>
  <c r="DW37" i="17"/>
  <c r="U37" i="39" s="1"/>
  <c r="DX37" i="17"/>
  <c r="V37" i="39" s="1"/>
  <c r="DY37" i="17"/>
  <c r="W37" i="39" s="1"/>
  <c r="DZ37" i="17"/>
  <c r="X37" i="39" s="1"/>
  <c r="EA37" i="17"/>
  <c r="Y37" i="39" s="1"/>
  <c r="EB37" i="17"/>
  <c r="Z37" i="39" s="1"/>
  <c r="EC37" i="17"/>
  <c r="AA37" i="39" s="1"/>
  <c r="ED37" i="17"/>
  <c r="AB37" i="39" s="1"/>
  <c r="EE37" i="17"/>
  <c r="AC37" i="39" s="1"/>
  <c r="EF37" i="17"/>
  <c r="AD37" i="39" s="1"/>
  <c r="EG37" i="17"/>
  <c r="AE37" i="39" s="1"/>
  <c r="EH37" i="17"/>
  <c r="AF37" i="39" s="1"/>
  <c r="EI37" i="17"/>
  <c r="AG37" i="39" s="1"/>
  <c r="EJ37" i="17"/>
  <c r="AH37" i="39" s="1"/>
  <c r="EK37" i="17"/>
  <c r="AI37" i="39" s="1"/>
  <c r="EL37" i="17"/>
  <c r="AJ37" i="39" s="1"/>
  <c r="EM37" i="17"/>
  <c r="AK37" i="39" s="1"/>
  <c r="EN37" i="17"/>
  <c r="AL37" i="39" s="1"/>
  <c r="EO37" i="17"/>
  <c r="AM37" i="39" s="1"/>
  <c r="EP37" i="17"/>
  <c r="AN37" i="39" s="1"/>
  <c r="EQ37" i="17"/>
  <c r="AO37" i="39" s="1"/>
  <c r="ER37" i="17"/>
  <c r="AP37" i="39" s="1"/>
  <c r="ES37" i="17"/>
  <c r="AQ37" i="39" s="1"/>
  <c r="ET37" i="17"/>
  <c r="AR37" i="39" s="1"/>
  <c r="EU37" i="17"/>
  <c r="AS37" i="39" s="1"/>
  <c r="EV37" i="17"/>
  <c r="AT37" i="39" s="1"/>
  <c r="EW37" i="17"/>
  <c r="AU37" i="39" s="1"/>
  <c r="EX37" i="17"/>
  <c r="AV37" i="39" s="1"/>
  <c r="EY37" i="17"/>
  <c r="AW37" i="39" s="1"/>
  <c r="EZ37" i="17"/>
  <c r="AX37" i="39" s="1"/>
  <c r="FA37" i="17"/>
  <c r="AY37" i="39" s="1"/>
  <c r="FB37" i="17"/>
  <c r="AZ37" i="39" s="1"/>
  <c r="FC37" i="17"/>
  <c r="BA37" i="39" s="1"/>
  <c r="FD37" i="17"/>
  <c r="BB37" i="39" s="1"/>
  <c r="FE37" i="17"/>
  <c r="BC37" i="39" s="1"/>
  <c r="DE37" i="17"/>
  <c r="C37" i="39" s="1"/>
  <c r="DF36" i="17"/>
  <c r="D36" i="39" s="1"/>
  <c r="DG36" i="17"/>
  <c r="E36" i="39" s="1"/>
  <c r="DH36" i="17"/>
  <c r="F36" i="39" s="1"/>
  <c r="DI36" i="17"/>
  <c r="G36" i="39" s="1"/>
  <c r="DJ36" i="17"/>
  <c r="H36" i="39" s="1"/>
  <c r="DK36" i="17"/>
  <c r="I36" i="39" s="1"/>
  <c r="DL36" i="17"/>
  <c r="J36" i="39" s="1"/>
  <c r="DM36" i="17"/>
  <c r="K36" i="39" s="1"/>
  <c r="DN36" i="17"/>
  <c r="L36" i="39" s="1"/>
  <c r="DO36" i="17"/>
  <c r="M36" i="39" s="1"/>
  <c r="DP36" i="17"/>
  <c r="N36" i="39" s="1"/>
  <c r="DQ36" i="17"/>
  <c r="O36" i="39" s="1"/>
  <c r="DR36" i="17"/>
  <c r="P36" i="39" s="1"/>
  <c r="DS36" i="17"/>
  <c r="Q36" i="39" s="1"/>
  <c r="DT36" i="17"/>
  <c r="R36" i="39" s="1"/>
  <c r="DU36" i="17"/>
  <c r="S36" i="39" s="1"/>
  <c r="DV36" i="17"/>
  <c r="T36" i="39" s="1"/>
  <c r="DW36" i="17"/>
  <c r="U36" i="39" s="1"/>
  <c r="DX36" i="17"/>
  <c r="V36" i="39" s="1"/>
  <c r="DY36" i="17"/>
  <c r="W36" i="39" s="1"/>
  <c r="DZ36" i="17"/>
  <c r="X36" i="39" s="1"/>
  <c r="EA36" i="17"/>
  <c r="Y36" i="39" s="1"/>
  <c r="EB36" i="17"/>
  <c r="Z36" i="39" s="1"/>
  <c r="EC36" i="17"/>
  <c r="AA36" i="39" s="1"/>
  <c r="ED36" i="17"/>
  <c r="AB36" i="39" s="1"/>
  <c r="EE36" i="17"/>
  <c r="AC36" i="39" s="1"/>
  <c r="EF36" i="17"/>
  <c r="AD36" i="39" s="1"/>
  <c r="EG36" i="17"/>
  <c r="AE36" i="39" s="1"/>
  <c r="EH36" i="17"/>
  <c r="AF36" i="39" s="1"/>
  <c r="EI36" i="17"/>
  <c r="AG36" i="39" s="1"/>
  <c r="EJ36" i="17"/>
  <c r="AH36" i="39" s="1"/>
  <c r="EK36" i="17"/>
  <c r="AI36" i="39" s="1"/>
  <c r="EL36" i="17"/>
  <c r="AJ36" i="39" s="1"/>
  <c r="EM36" i="17"/>
  <c r="AK36" i="39" s="1"/>
  <c r="EN36" i="17"/>
  <c r="AL36" i="39" s="1"/>
  <c r="EO36" i="17"/>
  <c r="AM36" i="39" s="1"/>
  <c r="EP36" i="17"/>
  <c r="AN36" i="39" s="1"/>
  <c r="EQ36" i="17"/>
  <c r="AO36" i="39" s="1"/>
  <c r="ER36" i="17"/>
  <c r="AP36" i="39" s="1"/>
  <c r="ES36" i="17"/>
  <c r="AQ36" i="39" s="1"/>
  <c r="ET36" i="17"/>
  <c r="AR36" i="39" s="1"/>
  <c r="EU36" i="17"/>
  <c r="AS36" i="39" s="1"/>
  <c r="EV36" i="17"/>
  <c r="AT36" i="39" s="1"/>
  <c r="EW36" i="17"/>
  <c r="AU36" i="39" s="1"/>
  <c r="EX36" i="17"/>
  <c r="AV36" i="39" s="1"/>
  <c r="EY36" i="17"/>
  <c r="AW36" i="39" s="1"/>
  <c r="EZ36" i="17"/>
  <c r="AX36" i="39" s="1"/>
  <c r="FA36" i="17"/>
  <c r="AY36" i="39" s="1"/>
  <c r="FB36" i="17"/>
  <c r="AZ36" i="39" s="1"/>
  <c r="FC36" i="17"/>
  <c r="BA36" i="39" s="1"/>
  <c r="FD36" i="17"/>
  <c r="BB36" i="39" s="1"/>
  <c r="FE36" i="17"/>
  <c r="BC36" i="39" s="1"/>
  <c r="DE36" i="17"/>
  <c r="C36" i="39" s="1"/>
  <c r="DF35" i="17"/>
  <c r="D35" i="39" s="1"/>
  <c r="DG35" i="17"/>
  <c r="E35" i="39" s="1"/>
  <c r="DH35" i="17"/>
  <c r="F35" i="39" s="1"/>
  <c r="DI35" i="17"/>
  <c r="G35" i="39" s="1"/>
  <c r="DJ35" i="17"/>
  <c r="H35" i="39" s="1"/>
  <c r="DK35" i="17"/>
  <c r="I35" i="39" s="1"/>
  <c r="DL35" i="17"/>
  <c r="J35" i="39" s="1"/>
  <c r="DM35" i="17"/>
  <c r="K35" i="39" s="1"/>
  <c r="DN35" i="17"/>
  <c r="L35" i="39" s="1"/>
  <c r="DO35" i="17"/>
  <c r="M35" i="39" s="1"/>
  <c r="DP35" i="17"/>
  <c r="N35" i="39" s="1"/>
  <c r="DQ35" i="17"/>
  <c r="O35" i="39" s="1"/>
  <c r="DR35" i="17"/>
  <c r="P35" i="39" s="1"/>
  <c r="DS35" i="17"/>
  <c r="Q35" i="39" s="1"/>
  <c r="DT35" i="17"/>
  <c r="R35" i="39" s="1"/>
  <c r="DU35" i="17"/>
  <c r="S35" i="39" s="1"/>
  <c r="DV35" i="17"/>
  <c r="T35" i="39" s="1"/>
  <c r="DW35" i="17"/>
  <c r="U35" i="39" s="1"/>
  <c r="DX35" i="17"/>
  <c r="V35" i="39" s="1"/>
  <c r="DY35" i="17"/>
  <c r="W35" i="39" s="1"/>
  <c r="DZ35" i="17"/>
  <c r="X35" i="39" s="1"/>
  <c r="EA35" i="17"/>
  <c r="Y35" i="39" s="1"/>
  <c r="EB35" i="17"/>
  <c r="Z35" i="39" s="1"/>
  <c r="EC35" i="17"/>
  <c r="AA35" i="39" s="1"/>
  <c r="ED35" i="17"/>
  <c r="AB35" i="39" s="1"/>
  <c r="EE35" i="17"/>
  <c r="AC35" i="39" s="1"/>
  <c r="EF35" i="17"/>
  <c r="AD35" i="39" s="1"/>
  <c r="EG35" i="17"/>
  <c r="AE35" i="39" s="1"/>
  <c r="EH35" i="17"/>
  <c r="AF35" i="39" s="1"/>
  <c r="EI35" i="17"/>
  <c r="AG35" i="39" s="1"/>
  <c r="EJ35" i="17"/>
  <c r="AH35" i="39" s="1"/>
  <c r="EK35" i="17"/>
  <c r="AI35" i="39" s="1"/>
  <c r="EL35" i="17"/>
  <c r="AJ35" i="39" s="1"/>
  <c r="EM35" i="17"/>
  <c r="AK35" i="39" s="1"/>
  <c r="EN35" i="17"/>
  <c r="AL35" i="39" s="1"/>
  <c r="EO35" i="17"/>
  <c r="AM35" i="39" s="1"/>
  <c r="EP35" i="17"/>
  <c r="AN35" i="39" s="1"/>
  <c r="EQ35" i="17"/>
  <c r="AO35" i="39" s="1"/>
  <c r="ER35" i="17"/>
  <c r="AP35" i="39" s="1"/>
  <c r="ES35" i="17"/>
  <c r="AQ35" i="39" s="1"/>
  <c r="ET35" i="17"/>
  <c r="AR35" i="39" s="1"/>
  <c r="EU35" i="17"/>
  <c r="AS35" i="39" s="1"/>
  <c r="EV35" i="17"/>
  <c r="AT35" i="39" s="1"/>
  <c r="EW35" i="17"/>
  <c r="AU35" i="39" s="1"/>
  <c r="EX35" i="17"/>
  <c r="AV35" i="39" s="1"/>
  <c r="EY35" i="17"/>
  <c r="AW35" i="39" s="1"/>
  <c r="EZ35" i="17"/>
  <c r="AX35" i="39" s="1"/>
  <c r="FA35" i="17"/>
  <c r="AY35" i="39" s="1"/>
  <c r="FB35" i="17"/>
  <c r="AZ35" i="39" s="1"/>
  <c r="FC35" i="17"/>
  <c r="BA35" i="39" s="1"/>
  <c r="FD35" i="17"/>
  <c r="BB35" i="39" s="1"/>
  <c r="FE35" i="17"/>
  <c r="BC35" i="39" s="1"/>
  <c r="DE35" i="17"/>
  <c r="C35" i="39" s="1"/>
  <c r="DF32" i="17"/>
  <c r="D32" i="39" s="1"/>
  <c r="DG32" i="17"/>
  <c r="E32" i="39" s="1"/>
  <c r="DH32" i="17"/>
  <c r="F32" i="39" s="1"/>
  <c r="DI32" i="17"/>
  <c r="G32" i="39" s="1"/>
  <c r="DJ32" i="17"/>
  <c r="H32" i="39" s="1"/>
  <c r="DK32" i="17"/>
  <c r="I32" i="39" s="1"/>
  <c r="DL32" i="17"/>
  <c r="J32" i="39" s="1"/>
  <c r="DM32" i="17"/>
  <c r="K32" i="39" s="1"/>
  <c r="DN32" i="17"/>
  <c r="L32" i="39" s="1"/>
  <c r="DO32" i="17"/>
  <c r="M32" i="39" s="1"/>
  <c r="DP32" i="17"/>
  <c r="N32" i="39" s="1"/>
  <c r="DQ32" i="17"/>
  <c r="O32" i="39" s="1"/>
  <c r="DR32" i="17"/>
  <c r="P32" i="39" s="1"/>
  <c r="DS32" i="17"/>
  <c r="Q32" i="39" s="1"/>
  <c r="DT32" i="17"/>
  <c r="R32" i="39" s="1"/>
  <c r="DU32" i="17"/>
  <c r="S32" i="39" s="1"/>
  <c r="DV32" i="17"/>
  <c r="T32" i="39" s="1"/>
  <c r="DW32" i="17"/>
  <c r="U32" i="39" s="1"/>
  <c r="DX32" i="17"/>
  <c r="V32" i="39" s="1"/>
  <c r="DY32" i="17"/>
  <c r="W32" i="39" s="1"/>
  <c r="DZ32" i="17"/>
  <c r="X32" i="39" s="1"/>
  <c r="EA32" i="17"/>
  <c r="Y32" i="39" s="1"/>
  <c r="EB32" i="17"/>
  <c r="Z32" i="39" s="1"/>
  <c r="EC32" i="17"/>
  <c r="AA32" i="39" s="1"/>
  <c r="ED32" i="17"/>
  <c r="AB32" i="39" s="1"/>
  <c r="EE32" i="17"/>
  <c r="AC32" i="39" s="1"/>
  <c r="EF32" i="17"/>
  <c r="AD32" i="39" s="1"/>
  <c r="EG32" i="17"/>
  <c r="AE32" i="39" s="1"/>
  <c r="EH32" i="17"/>
  <c r="AF32" i="39" s="1"/>
  <c r="EI32" i="17"/>
  <c r="AG32" i="39" s="1"/>
  <c r="EJ32" i="17"/>
  <c r="AH32" i="39" s="1"/>
  <c r="EK32" i="17"/>
  <c r="AI32" i="39" s="1"/>
  <c r="EL32" i="17"/>
  <c r="AJ32" i="39" s="1"/>
  <c r="EM32" i="17"/>
  <c r="AK32" i="39" s="1"/>
  <c r="EN32" i="17"/>
  <c r="AL32" i="39" s="1"/>
  <c r="EO32" i="17"/>
  <c r="AM32" i="39" s="1"/>
  <c r="EP32" i="17"/>
  <c r="AN32" i="39" s="1"/>
  <c r="EQ32" i="17"/>
  <c r="AO32" i="39" s="1"/>
  <c r="ER32" i="17"/>
  <c r="AP32" i="39" s="1"/>
  <c r="ES32" i="17"/>
  <c r="AQ32" i="39" s="1"/>
  <c r="ET32" i="17"/>
  <c r="AR32" i="39" s="1"/>
  <c r="EU32" i="17"/>
  <c r="AS32" i="39" s="1"/>
  <c r="EV32" i="17"/>
  <c r="AT32" i="39" s="1"/>
  <c r="EW32" i="17"/>
  <c r="AU32" i="39" s="1"/>
  <c r="EX32" i="17"/>
  <c r="AV32" i="39" s="1"/>
  <c r="EY32" i="17"/>
  <c r="AW32" i="39" s="1"/>
  <c r="EZ32" i="17"/>
  <c r="AX32" i="39" s="1"/>
  <c r="FA32" i="17"/>
  <c r="AY32" i="39" s="1"/>
  <c r="FB32" i="17"/>
  <c r="AZ32" i="39" s="1"/>
  <c r="FC32" i="17"/>
  <c r="BA32" i="39" s="1"/>
  <c r="FD32" i="17"/>
  <c r="BB32" i="39" s="1"/>
  <c r="FE32" i="17"/>
  <c r="BC32" i="39" s="1"/>
  <c r="DE32" i="17"/>
  <c r="C32" i="39" s="1"/>
  <c r="DF31" i="17"/>
  <c r="D31" i="39" s="1"/>
  <c r="DG31" i="17"/>
  <c r="E31" i="39" s="1"/>
  <c r="DH31" i="17"/>
  <c r="F31" i="39" s="1"/>
  <c r="DI31" i="17"/>
  <c r="G31" i="39" s="1"/>
  <c r="DJ31" i="17"/>
  <c r="H31" i="39" s="1"/>
  <c r="DK31" i="17"/>
  <c r="I31" i="39" s="1"/>
  <c r="DL31" i="17"/>
  <c r="J31" i="39" s="1"/>
  <c r="DM31" i="17"/>
  <c r="K31" i="39" s="1"/>
  <c r="DN31" i="17"/>
  <c r="L31" i="39" s="1"/>
  <c r="DO31" i="17"/>
  <c r="M31" i="39" s="1"/>
  <c r="DP31" i="17"/>
  <c r="N31" i="39" s="1"/>
  <c r="DQ31" i="17"/>
  <c r="O31" i="39" s="1"/>
  <c r="DR31" i="17"/>
  <c r="P31" i="39" s="1"/>
  <c r="DS31" i="17"/>
  <c r="Q31" i="39" s="1"/>
  <c r="DT31" i="17"/>
  <c r="R31" i="39" s="1"/>
  <c r="DU31" i="17"/>
  <c r="S31" i="39" s="1"/>
  <c r="DV31" i="17"/>
  <c r="T31" i="39" s="1"/>
  <c r="DW31" i="17"/>
  <c r="U31" i="39" s="1"/>
  <c r="DX31" i="17"/>
  <c r="V31" i="39" s="1"/>
  <c r="DY31" i="17"/>
  <c r="W31" i="39" s="1"/>
  <c r="DZ31" i="17"/>
  <c r="X31" i="39" s="1"/>
  <c r="EA31" i="17"/>
  <c r="Y31" i="39" s="1"/>
  <c r="EB31" i="17"/>
  <c r="Z31" i="39" s="1"/>
  <c r="EC31" i="17"/>
  <c r="AA31" i="39" s="1"/>
  <c r="ED31" i="17"/>
  <c r="AB31" i="39" s="1"/>
  <c r="EE31" i="17"/>
  <c r="AC31" i="39" s="1"/>
  <c r="EF31" i="17"/>
  <c r="AD31" i="39" s="1"/>
  <c r="EG31" i="17"/>
  <c r="AE31" i="39" s="1"/>
  <c r="EH31" i="17"/>
  <c r="AF31" i="39" s="1"/>
  <c r="EI31" i="17"/>
  <c r="AG31" i="39" s="1"/>
  <c r="EJ31" i="17"/>
  <c r="AH31" i="39" s="1"/>
  <c r="EK31" i="17"/>
  <c r="AI31" i="39" s="1"/>
  <c r="EL31" i="17"/>
  <c r="AJ31" i="39" s="1"/>
  <c r="EM31" i="17"/>
  <c r="AK31" i="39" s="1"/>
  <c r="EN31" i="17"/>
  <c r="AL31" i="39" s="1"/>
  <c r="EO31" i="17"/>
  <c r="AM31" i="39" s="1"/>
  <c r="EP31" i="17"/>
  <c r="AN31" i="39" s="1"/>
  <c r="EQ31" i="17"/>
  <c r="AO31" i="39" s="1"/>
  <c r="ER31" i="17"/>
  <c r="AP31" i="39" s="1"/>
  <c r="ES31" i="17"/>
  <c r="AQ31" i="39" s="1"/>
  <c r="ET31" i="17"/>
  <c r="AR31" i="39" s="1"/>
  <c r="EU31" i="17"/>
  <c r="AS31" i="39" s="1"/>
  <c r="EV31" i="17"/>
  <c r="AT31" i="39" s="1"/>
  <c r="EW31" i="17"/>
  <c r="AU31" i="39" s="1"/>
  <c r="EX31" i="17"/>
  <c r="AV31" i="39" s="1"/>
  <c r="EY31" i="17"/>
  <c r="AW31" i="39" s="1"/>
  <c r="EZ31" i="17"/>
  <c r="AX31" i="39" s="1"/>
  <c r="FA31" i="17"/>
  <c r="AY31" i="39" s="1"/>
  <c r="FB31" i="17"/>
  <c r="AZ31" i="39" s="1"/>
  <c r="FC31" i="17"/>
  <c r="BA31" i="39" s="1"/>
  <c r="FD31" i="17"/>
  <c r="BB31" i="39" s="1"/>
  <c r="FE31" i="17"/>
  <c r="BC31" i="39" s="1"/>
  <c r="DF30" i="17"/>
  <c r="D30" i="39" s="1"/>
  <c r="DG30" i="17"/>
  <c r="E30" i="39" s="1"/>
  <c r="DH30" i="17"/>
  <c r="F30" i="39" s="1"/>
  <c r="DI30" i="17"/>
  <c r="G30" i="39" s="1"/>
  <c r="DJ30" i="17"/>
  <c r="H30" i="39" s="1"/>
  <c r="DK30" i="17"/>
  <c r="I30" i="39" s="1"/>
  <c r="DL30" i="17"/>
  <c r="J30" i="39" s="1"/>
  <c r="DM30" i="17"/>
  <c r="K30" i="39" s="1"/>
  <c r="DN30" i="17"/>
  <c r="L30" i="39" s="1"/>
  <c r="DO30" i="17"/>
  <c r="M30" i="39" s="1"/>
  <c r="DP30" i="17"/>
  <c r="N30" i="39" s="1"/>
  <c r="DQ30" i="17"/>
  <c r="O30" i="39" s="1"/>
  <c r="DR30" i="17"/>
  <c r="P30" i="39" s="1"/>
  <c r="DS30" i="17"/>
  <c r="Q30" i="39" s="1"/>
  <c r="DT30" i="17"/>
  <c r="R30" i="39" s="1"/>
  <c r="DU30" i="17"/>
  <c r="S30" i="39" s="1"/>
  <c r="DV30" i="17"/>
  <c r="T30" i="39" s="1"/>
  <c r="DW30" i="17"/>
  <c r="U30" i="39" s="1"/>
  <c r="DX30" i="17"/>
  <c r="V30" i="39" s="1"/>
  <c r="DY30" i="17"/>
  <c r="W30" i="39" s="1"/>
  <c r="DZ30" i="17"/>
  <c r="X30" i="39" s="1"/>
  <c r="EA30" i="17"/>
  <c r="Y30" i="39" s="1"/>
  <c r="EB30" i="17"/>
  <c r="Z30" i="39" s="1"/>
  <c r="EC30" i="17"/>
  <c r="AA30" i="39" s="1"/>
  <c r="ED30" i="17"/>
  <c r="AB30" i="39" s="1"/>
  <c r="EE30" i="17"/>
  <c r="AC30" i="39" s="1"/>
  <c r="EF30" i="17"/>
  <c r="AD30" i="39" s="1"/>
  <c r="EG30" i="17"/>
  <c r="AE30" i="39" s="1"/>
  <c r="EH30" i="17"/>
  <c r="AF30" i="39" s="1"/>
  <c r="EI30" i="17"/>
  <c r="AG30" i="39" s="1"/>
  <c r="EJ30" i="17"/>
  <c r="AH30" i="39" s="1"/>
  <c r="EK30" i="17"/>
  <c r="AI30" i="39" s="1"/>
  <c r="EL30" i="17"/>
  <c r="AJ30" i="39" s="1"/>
  <c r="EM30" i="17"/>
  <c r="AK30" i="39" s="1"/>
  <c r="EN30" i="17"/>
  <c r="AL30" i="39" s="1"/>
  <c r="EO30" i="17"/>
  <c r="AM30" i="39" s="1"/>
  <c r="EP30" i="17"/>
  <c r="AN30" i="39" s="1"/>
  <c r="EQ30" i="17"/>
  <c r="AO30" i="39" s="1"/>
  <c r="ER30" i="17"/>
  <c r="AP30" i="39" s="1"/>
  <c r="ES30" i="17"/>
  <c r="AQ30" i="39" s="1"/>
  <c r="ET30" i="17"/>
  <c r="AR30" i="39" s="1"/>
  <c r="EU30" i="17"/>
  <c r="AS30" i="39" s="1"/>
  <c r="EV30" i="17"/>
  <c r="AT30" i="39" s="1"/>
  <c r="EW30" i="17"/>
  <c r="AU30" i="39" s="1"/>
  <c r="EX30" i="17"/>
  <c r="AV30" i="39" s="1"/>
  <c r="EY30" i="17"/>
  <c r="AW30" i="39" s="1"/>
  <c r="EZ30" i="17"/>
  <c r="AX30" i="39" s="1"/>
  <c r="FA30" i="17"/>
  <c r="AY30" i="39" s="1"/>
  <c r="FB30" i="17"/>
  <c r="AZ30" i="39" s="1"/>
  <c r="FC30" i="17"/>
  <c r="BA30" i="39" s="1"/>
  <c r="FD30" i="17"/>
  <c r="BB30" i="39" s="1"/>
  <c r="FE30" i="17"/>
  <c r="BC30" i="39" s="1"/>
  <c r="DE30" i="17"/>
  <c r="C30" i="39" s="1"/>
  <c r="DE31" i="17"/>
  <c r="C31" i="39" s="1"/>
  <c r="DF29" i="17"/>
  <c r="D29" i="39" s="1"/>
  <c r="DG29" i="17"/>
  <c r="E29" i="39" s="1"/>
  <c r="DH29" i="17"/>
  <c r="F29" i="39" s="1"/>
  <c r="DI29" i="17"/>
  <c r="G29" i="39" s="1"/>
  <c r="DJ29" i="17"/>
  <c r="H29" i="39" s="1"/>
  <c r="DK29" i="17"/>
  <c r="I29" i="39" s="1"/>
  <c r="DL29" i="17"/>
  <c r="J29" i="39" s="1"/>
  <c r="DM29" i="17"/>
  <c r="K29" i="39" s="1"/>
  <c r="DN29" i="17"/>
  <c r="L29" i="39" s="1"/>
  <c r="DO29" i="17"/>
  <c r="M29" i="39" s="1"/>
  <c r="DP29" i="17"/>
  <c r="N29" i="39" s="1"/>
  <c r="DQ29" i="17"/>
  <c r="O29" i="39" s="1"/>
  <c r="DR29" i="17"/>
  <c r="P29" i="39" s="1"/>
  <c r="DS29" i="17"/>
  <c r="Q29" i="39" s="1"/>
  <c r="DT29" i="17"/>
  <c r="R29" i="39" s="1"/>
  <c r="DU29" i="17"/>
  <c r="S29" i="39" s="1"/>
  <c r="DV29" i="17"/>
  <c r="T29" i="39" s="1"/>
  <c r="DW29" i="17"/>
  <c r="U29" i="39" s="1"/>
  <c r="DX29" i="17"/>
  <c r="V29" i="39" s="1"/>
  <c r="DY29" i="17"/>
  <c r="W29" i="39" s="1"/>
  <c r="DZ29" i="17"/>
  <c r="X29" i="39" s="1"/>
  <c r="EA29" i="17"/>
  <c r="Y29" i="39" s="1"/>
  <c r="EB29" i="17"/>
  <c r="Z29" i="39" s="1"/>
  <c r="EC29" i="17"/>
  <c r="AA29" i="39" s="1"/>
  <c r="ED29" i="17"/>
  <c r="AB29" i="39" s="1"/>
  <c r="EE29" i="17"/>
  <c r="AC29" i="39" s="1"/>
  <c r="EF29" i="17"/>
  <c r="AD29" i="39" s="1"/>
  <c r="EG29" i="17"/>
  <c r="AE29" i="39" s="1"/>
  <c r="EH29" i="17"/>
  <c r="AF29" i="39" s="1"/>
  <c r="EI29" i="17"/>
  <c r="AG29" i="39" s="1"/>
  <c r="EJ29" i="17"/>
  <c r="AH29" i="39" s="1"/>
  <c r="EK29" i="17"/>
  <c r="AI29" i="39" s="1"/>
  <c r="EL29" i="17"/>
  <c r="AJ29" i="39" s="1"/>
  <c r="EM29" i="17"/>
  <c r="AK29" i="39" s="1"/>
  <c r="EN29" i="17"/>
  <c r="AL29" i="39" s="1"/>
  <c r="EO29" i="17"/>
  <c r="AM29" i="39" s="1"/>
  <c r="EP29" i="17"/>
  <c r="AN29" i="39" s="1"/>
  <c r="EQ29" i="17"/>
  <c r="AO29" i="39" s="1"/>
  <c r="ER29" i="17"/>
  <c r="AP29" i="39" s="1"/>
  <c r="ES29" i="17"/>
  <c r="AQ29" i="39" s="1"/>
  <c r="ET29" i="17"/>
  <c r="AR29" i="39" s="1"/>
  <c r="EU29" i="17"/>
  <c r="AS29" i="39" s="1"/>
  <c r="EV29" i="17"/>
  <c r="AT29" i="39" s="1"/>
  <c r="EW29" i="17"/>
  <c r="AU29" i="39" s="1"/>
  <c r="EX29" i="17"/>
  <c r="AV29" i="39" s="1"/>
  <c r="EY29" i="17"/>
  <c r="AW29" i="39" s="1"/>
  <c r="EZ29" i="17"/>
  <c r="AX29" i="39" s="1"/>
  <c r="FA29" i="17"/>
  <c r="AY29" i="39" s="1"/>
  <c r="FB29" i="17"/>
  <c r="AZ29" i="39" s="1"/>
  <c r="FC29" i="17"/>
  <c r="BA29" i="39" s="1"/>
  <c r="FD29" i="17"/>
  <c r="BB29" i="39" s="1"/>
  <c r="FE29" i="17"/>
  <c r="BC29" i="39" s="1"/>
  <c r="DE29" i="17"/>
  <c r="C29" i="39" s="1"/>
  <c r="DF28" i="17"/>
  <c r="D28" i="39" s="1"/>
  <c r="DG28" i="17"/>
  <c r="E28" i="39" s="1"/>
  <c r="DH28" i="17"/>
  <c r="F28" i="39" s="1"/>
  <c r="DI28" i="17"/>
  <c r="G28" i="39" s="1"/>
  <c r="DJ28" i="17"/>
  <c r="H28" i="39" s="1"/>
  <c r="DK28" i="17"/>
  <c r="I28" i="39" s="1"/>
  <c r="DL28" i="17"/>
  <c r="J28" i="39" s="1"/>
  <c r="DM28" i="17"/>
  <c r="K28" i="39" s="1"/>
  <c r="DN28" i="17"/>
  <c r="L28" i="39" s="1"/>
  <c r="DO28" i="17"/>
  <c r="M28" i="39" s="1"/>
  <c r="DP28" i="17"/>
  <c r="N28" i="39" s="1"/>
  <c r="DQ28" i="17"/>
  <c r="O28" i="39" s="1"/>
  <c r="DR28" i="17"/>
  <c r="P28" i="39" s="1"/>
  <c r="DS28" i="17"/>
  <c r="Q28" i="39" s="1"/>
  <c r="DT28" i="17"/>
  <c r="R28" i="39" s="1"/>
  <c r="DU28" i="17"/>
  <c r="S28" i="39" s="1"/>
  <c r="DV28" i="17"/>
  <c r="T28" i="39" s="1"/>
  <c r="DW28" i="17"/>
  <c r="U28" i="39" s="1"/>
  <c r="DX28" i="17"/>
  <c r="V28" i="39" s="1"/>
  <c r="DY28" i="17"/>
  <c r="W28" i="39" s="1"/>
  <c r="DZ28" i="17"/>
  <c r="X28" i="39" s="1"/>
  <c r="EA28" i="17"/>
  <c r="Y28" i="39" s="1"/>
  <c r="EB28" i="17"/>
  <c r="Z28" i="39" s="1"/>
  <c r="EC28" i="17"/>
  <c r="AA28" i="39" s="1"/>
  <c r="ED28" i="17"/>
  <c r="AB28" i="39" s="1"/>
  <c r="EE28" i="17"/>
  <c r="AC28" i="39" s="1"/>
  <c r="EF28" i="17"/>
  <c r="AD28" i="39" s="1"/>
  <c r="EG28" i="17"/>
  <c r="AE28" i="39" s="1"/>
  <c r="EH28" i="17"/>
  <c r="AF28" i="39" s="1"/>
  <c r="EI28" i="17"/>
  <c r="AG28" i="39" s="1"/>
  <c r="EJ28" i="17"/>
  <c r="AH28" i="39" s="1"/>
  <c r="EK28" i="17"/>
  <c r="AI28" i="39" s="1"/>
  <c r="EL28" i="17"/>
  <c r="AJ28" i="39" s="1"/>
  <c r="EM28" i="17"/>
  <c r="AK28" i="39" s="1"/>
  <c r="EN28" i="17"/>
  <c r="AL28" i="39" s="1"/>
  <c r="EO28" i="17"/>
  <c r="AM28" i="39" s="1"/>
  <c r="EP28" i="17"/>
  <c r="AN28" i="39" s="1"/>
  <c r="EQ28" i="17"/>
  <c r="AO28" i="39" s="1"/>
  <c r="ER28" i="17"/>
  <c r="AP28" i="39" s="1"/>
  <c r="ES28" i="17"/>
  <c r="AQ28" i="39" s="1"/>
  <c r="ET28" i="17"/>
  <c r="AR28" i="39" s="1"/>
  <c r="EU28" i="17"/>
  <c r="AS28" i="39" s="1"/>
  <c r="EV28" i="17"/>
  <c r="AT28" i="39" s="1"/>
  <c r="EW28" i="17"/>
  <c r="AU28" i="39" s="1"/>
  <c r="EX28" i="17"/>
  <c r="AV28" i="39" s="1"/>
  <c r="EY28" i="17"/>
  <c r="AW28" i="39" s="1"/>
  <c r="EZ28" i="17"/>
  <c r="AX28" i="39" s="1"/>
  <c r="FA28" i="17"/>
  <c r="AY28" i="39" s="1"/>
  <c r="FB28" i="17"/>
  <c r="AZ28" i="39" s="1"/>
  <c r="FC28" i="17"/>
  <c r="BA28" i="39" s="1"/>
  <c r="FD28" i="17"/>
  <c r="BB28" i="39" s="1"/>
  <c r="FE28" i="17"/>
  <c r="BC28" i="39" s="1"/>
  <c r="DE28" i="17"/>
  <c r="C28" i="39" s="1"/>
  <c r="DF26" i="17"/>
  <c r="D26" i="39" s="1"/>
  <c r="DG26" i="17"/>
  <c r="E26" i="39" s="1"/>
  <c r="DH26" i="17"/>
  <c r="F26" i="39" s="1"/>
  <c r="DI26" i="17"/>
  <c r="G26" i="39" s="1"/>
  <c r="DJ26" i="17"/>
  <c r="H26" i="39" s="1"/>
  <c r="DK26" i="17"/>
  <c r="I26" i="39" s="1"/>
  <c r="DL26" i="17"/>
  <c r="J26" i="39" s="1"/>
  <c r="DM26" i="17"/>
  <c r="K26" i="39" s="1"/>
  <c r="DN26" i="17"/>
  <c r="L26" i="39" s="1"/>
  <c r="DO26" i="17"/>
  <c r="M26" i="39" s="1"/>
  <c r="DP26" i="17"/>
  <c r="N26" i="39" s="1"/>
  <c r="DQ26" i="17"/>
  <c r="O26" i="39" s="1"/>
  <c r="DR26" i="17"/>
  <c r="P26" i="39" s="1"/>
  <c r="DS26" i="17"/>
  <c r="Q26" i="39" s="1"/>
  <c r="DT26" i="17"/>
  <c r="R26" i="39" s="1"/>
  <c r="DU26" i="17"/>
  <c r="S26" i="39" s="1"/>
  <c r="DV26" i="17"/>
  <c r="T26" i="39" s="1"/>
  <c r="DW26" i="17"/>
  <c r="U26" i="39" s="1"/>
  <c r="DX26" i="17"/>
  <c r="V26" i="39" s="1"/>
  <c r="DY26" i="17"/>
  <c r="W26" i="39" s="1"/>
  <c r="DZ26" i="17"/>
  <c r="X26" i="39" s="1"/>
  <c r="EA26" i="17"/>
  <c r="Y26" i="39" s="1"/>
  <c r="EB26" i="17"/>
  <c r="Z26" i="39" s="1"/>
  <c r="EC26" i="17"/>
  <c r="AA26" i="39" s="1"/>
  <c r="ED26" i="17"/>
  <c r="AB26" i="39" s="1"/>
  <c r="EE26" i="17"/>
  <c r="AC26" i="39" s="1"/>
  <c r="EF26" i="17"/>
  <c r="AD26" i="39" s="1"/>
  <c r="EG26" i="17"/>
  <c r="AE26" i="39" s="1"/>
  <c r="EH26" i="17"/>
  <c r="AF26" i="39" s="1"/>
  <c r="EI26" i="17"/>
  <c r="AG26" i="39" s="1"/>
  <c r="EJ26" i="17"/>
  <c r="AH26" i="39" s="1"/>
  <c r="EK26" i="17"/>
  <c r="AI26" i="39" s="1"/>
  <c r="EL26" i="17"/>
  <c r="AJ26" i="39" s="1"/>
  <c r="EM26" i="17"/>
  <c r="AK26" i="39" s="1"/>
  <c r="EN26" i="17"/>
  <c r="AL26" i="39" s="1"/>
  <c r="EO26" i="17"/>
  <c r="AM26" i="39" s="1"/>
  <c r="EP26" i="17"/>
  <c r="AN26" i="39" s="1"/>
  <c r="EQ26" i="17"/>
  <c r="AO26" i="39" s="1"/>
  <c r="ER26" i="17"/>
  <c r="AP26" i="39" s="1"/>
  <c r="ES26" i="17"/>
  <c r="AQ26" i="39" s="1"/>
  <c r="ET26" i="17"/>
  <c r="AR26" i="39" s="1"/>
  <c r="EU26" i="17"/>
  <c r="AS26" i="39" s="1"/>
  <c r="EV26" i="17"/>
  <c r="AT26" i="39" s="1"/>
  <c r="EW26" i="17"/>
  <c r="AU26" i="39" s="1"/>
  <c r="EX26" i="17"/>
  <c r="AV26" i="39" s="1"/>
  <c r="EY26" i="17"/>
  <c r="AW26" i="39" s="1"/>
  <c r="EZ26" i="17"/>
  <c r="AX26" i="39" s="1"/>
  <c r="FA26" i="17"/>
  <c r="AY26" i="39" s="1"/>
  <c r="FB26" i="17"/>
  <c r="AZ26" i="39" s="1"/>
  <c r="FC26" i="17"/>
  <c r="BA26" i="39" s="1"/>
  <c r="FD26" i="17"/>
  <c r="BB26" i="39" s="1"/>
  <c r="FE26" i="17"/>
  <c r="BC26" i="39" s="1"/>
  <c r="DE26" i="17"/>
  <c r="C26" i="39" s="1"/>
  <c r="DF25" i="17"/>
  <c r="D25" i="39" s="1"/>
  <c r="DG25" i="17"/>
  <c r="E25" i="39" s="1"/>
  <c r="DH25" i="17"/>
  <c r="F25" i="39" s="1"/>
  <c r="DI25" i="17"/>
  <c r="G25" i="39" s="1"/>
  <c r="DJ25" i="17"/>
  <c r="H25" i="39" s="1"/>
  <c r="DK25" i="17"/>
  <c r="I25" i="39" s="1"/>
  <c r="DL25" i="17"/>
  <c r="J25" i="39" s="1"/>
  <c r="DM25" i="17"/>
  <c r="K25" i="39" s="1"/>
  <c r="DN25" i="17"/>
  <c r="L25" i="39" s="1"/>
  <c r="DO25" i="17"/>
  <c r="M25" i="39" s="1"/>
  <c r="DP25" i="17"/>
  <c r="N25" i="39" s="1"/>
  <c r="DQ25" i="17"/>
  <c r="O25" i="39" s="1"/>
  <c r="DR25" i="17"/>
  <c r="P25" i="39" s="1"/>
  <c r="DS25" i="17"/>
  <c r="Q25" i="39" s="1"/>
  <c r="DT25" i="17"/>
  <c r="R25" i="39" s="1"/>
  <c r="DU25" i="17"/>
  <c r="S25" i="39" s="1"/>
  <c r="DV25" i="17"/>
  <c r="T25" i="39" s="1"/>
  <c r="DW25" i="17"/>
  <c r="U25" i="39" s="1"/>
  <c r="DX25" i="17"/>
  <c r="V25" i="39" s="1"/>
  <c r="DY25" i="17"/>
  <c r="W25" i="39" s="1"/>
  <c r="DZ25" i="17"/>
  <c r="X25" i="39" s="1"/>
  <c r="EA25" i="17"/>
  <c r="Y25" i="39" s="1"/>
  <c r="EB25" i="17"/>
  <c r="Z25" i="39" s="1"/>
  <c r="EC25" i="17"/>
  <c r="AA25" i="39" s="1"/>
  <c r="ED25" i="17"/>
  <c r="AB25" i="39" s="1"/>
  <c r="EE25" i="17"/>
  <c r="AC25" i="39" s="1"/>
  <c r="EF25" i="17"/>
  <c r="AD25" i="39" s="1"/>
  <c r="EG25" i="17"/>
  <c r="AE25" i="39" s="1"/>
  <c r="EH25" i="17"/>
  <c r="AF25" i="39" s="1"/>
  <c r="EI25" i="17"/>
  <c r="AG25" i="39" s="1"/>
  <c r="EJ25" i="17"/>
  <c r="AH25" i="39" s="1"/>
  <c r="EK25" i="17"/>
  <c r="AI25" i="39" s="1"/>
  <c r="EL25" i="17"/>
  <c r="AJ25" i="39" s="1"/>
  <c r="EM25" i="17"/>
  <c r="AK25" i="39" s="1"/>
  <c r="EN25" i="17"/>
  <c r="AL25" i="39" s="1"/>
  <c r="EO25" i="17"/>
  <c r="AM25" i="39" s="1"/>
  <c r="EP25" i="17"/>
  <c r="AN25" i="39" s="1"/>
  <c r="EQ25" i="17"/>
  <c r="AO25" i="39" s="1"/>
  <c r="ER25" i="17"/>
  <c r="AP25" i="39" s="1"/>
  <c r="ES25" i="17"/>
  <c r="AQ25" i="39" s="1"/>
  <c r="ET25" i="17"/>
  <c r="AR25" i="39" s="1"/>
  <c r="EU25" i="17"/>
  <c r="AS25" i="39" s="1"/>
  <c r="EV25" i="17"/>
  <c r="AT25" i="39" s="1"/>
  <c r="EW25" i="17"/>
  <c r="AU25" i="39" s="1"/>
  <c r="EX25" i="17"/>
  <c r="AV25" i="39" s="1"/>
  <c r="EY25" i="17"/>
  <c r="AW25" i="39" s="1"/>
  <c r="EZ25" i="17"/>
  <c r="AX25" i="39" s="1"/>
  <c r="FA25" i="17"/>
  <c r="AY25" i="39" s="1"/>
  <c r="FB25" i="17"/>
  <c r="AZ25" i="39" s="1"/>
  <c r="FC25" i="17"/>
  <c r="BA25" i="39" s="1"/>
  <c r="FD25" i="17"/>
  <c r="BB25" i="39" s="1"/>
  <c r="FE25" i="17"/>
  <c r="BC25" i="39" s="1"/>
  <c r="DE25" i="17"/>
  <c r="C25" i="39" s="1"/>
  <c r="DF24" i="17"/>
  <c r="D24" i="39" s="1"/>
  <c r="DG24" i="17"/>
  <c r="E24" i="39" s="1"/>
  <c r="DH24" i="17"/>
  <c r="F24" i="39" s="1"/>
  <c r="DI24" i="17"/>
  <c r="G24" i="39" s="1"/>
  <c r="DJ24" i="17"/>
  <c r="H24" i="39" s="1"/>
  <c r="DK24" i="17"/>
  <c r="I24" i="39" s="1"/>
  <c r="DL24" i="17"/>
  <c r="J24" i="39" s="1"/>
  <c r="DM24" i="17"/>
  <c r="K24" i="39" s="1"/>
  <c r="DN24" i="17"/>
  <c r="L24" i="39" s="1"/>
  <c r="DO24" i="17"/>
  <c r="M24" i="39" s="1"/>
  <c r="DP24" i="17"/>
  <c r="N24" i="39" s="1"/>
  <c r="DQ24" i="17"/>
  <c r="O24" i="39" s="1"/>
  <c r="DR24" i="17"/>
  <c r="P24" i="39" s="1"/>
  <c r="DS24" i="17"/>
  <c r="Q24" i="39" s="1"/>
  <c r="DT24" i="17"/>
  <c r="R24" i="39" s="1"/>
  <c r="DU24" i="17"/>
  <c r="S24" i="39" s="1"/>
  <c r="DV24" i="17"/>
  <c r="T24" i="39" s="1"/>
  <c r="DW24" i="17"/>
  <c r="U24" i="39" s="1"/>
  <c r="DX24" i="17"/>
  <c r="V24" i="39" s="1"/>
  <c r="DY24" i="17"/>
  <c r="W24" i="39" s="1"/>
  <c r="DZ24" i="17"/>
  <c r="X24" i="39" s="1"/>
  <c r="EA24" i="17"/>
  <c r="Y24" i="39" s="1"/>
  <c r="EB24" i="17"/>
  <c r="Z24" i="39" s="1"/>
  <c r="EC24" i="17"/>
  <c r="AA24" i="39" s="1"/>
  <c r="ED24" i="17"/>
  <c r="AB24" i="39" s="1"/>
  <c r="EE24" i="17"/>
  <c r="AC24" i="39" s="1"/>
  <c r="EF24" i="17"/>
  <c r="AD24" i="39" s="1"/>
  <c r="EG24" i="17"/>
  <c r="AE24" i="39" s="1"/>
  <c r="EH24" i="17"/>
  <c r="AF24" i="39" s="1"/>
  <c r="EI24" i="17"/>
  <c r="AG24" i="39" s="1"/>
  <c r="EJ24" i="17"/>
  <c r="AH24" i="39" s="1"/>
  <c r="EK24" i="17"/>
  <c r="AI24" i="39" s="1"/>
  <c r="EL24" i="17"/>
  <c r="AJ24" i="39" s="1"/>
  <c r="EM24" i="17"/>
  <c r="AK24" i="39" s="1"/>
  <c r="EN24" i="17"/>
  <c r="AL24" i="39" s="1"/>
  <c r="EO24" i="17"/>
  <c r="AM24" i="39" s="1"/>
  <c r="EP24" i="17"/>
  <c r="AN24" i="39" s="1"/>
  <c r="EQ24" i="17"/>
  <c r="AO24" i="39" s="1"/>
  <c r="ER24" i="17"/>
  <c r="AP24" i="39" s="1"/>
  <c r="ES24" i="17"/>
  <c r="AQ24" i="39" s="1"/>
  <c r="ET24" i="17"/>
  <c r="AR24" i="39" s="1"/>
  <c r="EU24" i="17"/>
  <c r="AS24" i="39" s="1"/>
  <c r="EV24" i="17"/>
  <c r="AT24" i="39" s="1"/>
  <c r="EW24" i="17"/>
  <c r="AU24" i="39" s="1"/>
  <c r="EX24" i="17"/>
  <c r="AV24" i="39" s="1"/>
  <c r="EY24" i="17"/>
  <c r="AW24" i="39" s="1"/>
  <c r="EZ24" i="17"/>
  <c r="AX24" i="39" s="1"/>
  <c r="FA24" i="17"/>
  <c r="AY24" i="39" s="1"/>
  <c r="FB24" i="17"/>
  <c r="AZ24" i="39" s="1"/>
  <c r="FC24" i="17"/>
  <c r="BA24" i="39" s="1"/>
  <c r="FD24" i="17"/>
  <c r="BB24" i="39" s="1"/>
  <c r="FE24" i="17"/>
  <c r="BC24" i="39" s="1"/>
  <c r="DE24" i="17"/>
  <c r="C24" i="39" s="1"/>
  <c r="DG23" i="17"/>
  <c r="E23" i="39" s="1"/>
  <c r="DH23" i="17"/>
  <c r="F23" i="39" s="1"/>
  <c r="DI23" i="17"/>
  <c r="G23" i="39" s="1"/>
  <c r="DJ23" i="17"/>
  <c r="H23" i="39" s="1"/>
  <c r="DK23" i="17"/>
  <c r="I23" i="39" s="1"/>
  <c r="DL23" i="17"/>
  <c r="J23" i="39" s="1"/>
  <c r="DM23" i="17"/>
  <c r="K23" i="39" s="1"/>
  <c r="DN23" i="17"/>
  <c r="L23" i="39" s="1"/>
  <c r="DO23" i="17"/>
  <c r="M23" i="39" s="1"/>
  <c r="DP23" i="17"/>
  <c r="N23" i="39" s="1"/>
  <c r="DQ23" i="17"/>
  <c r="O23" i="39" s="1"/>
  <c r="DR23" i="17"/>
  <c r="P23" i="39" s="1"/>
  <c r="DS23" i="17"/>
  <c r="Q23" i="39" s="1"/>
  <c r="DT23" i="17"/>
  <c r="R23" i="39" s="1"/>
  <c r="DU23" i="17"/>
  <c r="S23" i="39" s="1"/>
  <c r="DV23" i="17"/>
  <c r="T23" i="39" s="1"/>
  <c r="DW23" i="17"/>
  <c r="U23" i="39" s="1"/>
  <c r="DX23" i="17"/>
  <c r="V23" i="39" s="1"/>
  <c r="DY23" i="17"/>
  <c r="W23" i="39" s="1"/>
  <c r="DZ23" i="17"/>
  <c r="X23" i="39" s="1"/>
  <c r="EA23" i="17"/>
  <c r="Y23" i="39" s="1"/>
  <c r="EB23" i="17"/>
  <c r="Z23" i="39" s="1"/>
  <c r="EC23" i="17"/>
  <c r="AA23" i="39" s="1"/>
  <c r="ED23" i="17"/>
  <c r="AB23" i="39" s="1"/>
  <c r="EE23" i="17"/>
  <c r="AC23" i="39" s="1"/>
  <c r="EF23" i="17"/>
  <c r="AD23" i="39" s="1"/>
  <c r="EG23" i="17"/>
  <c r="AE23" i="39" s="1"/>
  <c r="EH23" i="17"/>
  <c r="AF23" i="39" s="1"/>
  <c r="EI23" i="17"/>
  <c r="AG23" i="39" s="1"/>
  <c r="EJ23" i="17"/>
  <c r="AH23" i="39" s="1"/>
  <c r="EK23" i="17"/>
  <c r="AI23" i="39" s="1"/>
  <c r="EL23" i="17"/>
  <c r="AJ23" i="39" s="1"/>
  <c r="EM23" i="17"/>
  <c r="AK23" i="39" s="1"/>
  <c r="EN23" i="17"/>
  <c r="AL23" i="39" s="1"/>
  <c r="EO23" i="17"/>
  <c r="AM23" i="39" s="1"/>
  <c r="EP23" i="17"/>
  <c r="AN23" i="39" s="1"/>
  <c r="EQ23" i="17"/>
  <c r="AO23" i="39" s="1"/>
  <c r="ER23" i="17"/>
  <c r="AP23" i="39" s="1"/>
  <c r="ES23" i="17"/>
  <c r="AQ23" i="39" s="1"/>
  <c r="ET23" i="17"/>
  <c r="AR23" i="39" s="1"/>
  <c r="EU23" i="17"/>
  <c r="AS23" i="39" s="1"/>
  <c r="EV23" i="17"/>
  <c r="AT23" i="39" s="1"/>
  <c r="EW23" i="17"/>
  <c r="AU23" i="39" s="1"/>
  <c r="EX23" i="17"/>
  <c r="AV23" i="39" s="1"/>
  <c r="EY23" i="17"/>
  <c r="AW23" i="39" s="1"/>
  <c r="EZ23" i="17"/>
  <c r="AX23" i="39" s="1"/>
  <c r="FA23" i="17"/>
  <c r="AY23" i="39" s="1"/>
  <c r="FB23" i="17"/>
  <c r="AZ23" i="39" s="1"/>
  <c r="FC23" i="17"/>
  <c r="BA23" i="39" s="1"/>
  <c r="FD23" i="17"/>
  <c r="BB23" i="39" s="1"/>
  <c r="FE23" i="17"/>
  <c r="BC23" i="39" s="1"/>
  <c r="DF23" i="17"/>
  <c r="D23" i="39" s="1"/>
  <c r="EQ21" i="17"/>
  <c r="AO21" i="39" s="1"/>
  <c r="ER21" i="17"/>
  <c r="AP21" i="39" s="1"/>
  <c r="ES21" i="17"/>
  <c r="AQ21" i="39" s="1"/>
  <c r="ET21" i="17"/>
  <c r="AR21" i="39" s="1"/>
  <c r="EU21" i="17"/>
  <c r="AS21" i="39" s="1"/>
  <c r="EV21" i="17"/>
  <c r="AT21" i="39" s="1"/>
  <c r="EW21" i="17"/>
  <c r="AU21" i="39" s="1"/>
  <c r="EX21" i="17"/>
  <c r="AV21" i="39" s="1"/>
  <c r="EY21" i="17"/>
  <c r="AW21" i="39" s="1"/>
  <c r="EZ21" i="17"/>
  <c r="AX21" i="39" s="1"/>
  <c r="FA21" i="17"/>
  <c r="AY21" i="39" s="1"/>
  <c r="FB21" i="17"/>
  <c r="AZ21" i="39" s="1"/>
  <c r="FC21" i="17"/>
  <c r="BA21" i="39" s="1"/>
  <c r="FD21" i="17"/>
  <c r="BB21" i="39" s="1"/>
  <c r="FE21" i="17"/>
  <c r="BC21" i="39" s="1"/>
  <c r="EP21" i="17"/>
  <c r="AN21" i="39" s="1"/>
  <c r="DF21" i="17"/>
  <c r="D21" i="39" s="1"/>
  <c r="DG21" i="17"/>
  <c r="E21" i="39" s="1"/>
  <c r="DH21" i="17"/>
  <c r="F21" i="39" s="1"/>
  <c r="DI21" i="17"/>
  <c r="G21" i="39" s="1"/>
  <c r="DJ21" i="17"/>
  <c r="H21" i="39" s="1"/>
  <c r="DK21" i="17"/>
  <c r="I21" i="39" s="1"/>
  <c r="DL21" i="17"/>
  <c r="J21" i="39" s="1"/>
  <c r="DM21" i="17"/>
  <c r="K21" i="39" s="1"/>
  <c r="DN21" i="17"/>
  <c r="L21" i="39" s="1"/>
  <c r="DO21" i="17"/>
  <c r="M21" i="39" s="1"/>
  <c r="DP21" i="17"/>
  <c r="N21" i="39" s="1"/>
  <c r="DQ21" i="17"/>
  <c r="O21" i="39" s="1"/>
  <c r="DR21" i="17"/>
  <c r="P21" i="39" s="1"/>
  <c r="DS21" i="17"/>
  <c r="Q21" i="39" s="1"/>
  <c r="DT21" i="17"/>
  <c r="R21" i="39" s="1"/>
  <c r="DU21" i="17"/>
  <c r="S21" i="39" s="1"/>
  <c r="DV21" i="17"/>
  <c r="T21" i="39" s="1"/>
  <c r="DW21" i="17"/>
  <c r="U21" i="39" s="1"/>
  <c r="DX21" i="17"/>
  <c r="V21" i="39" s="1"/>
  <c r="DY21" i="17"/>
  <c r="W21" i="39" s="1"/>
  <c r="DZ21" i="17"/>
  <c r="X21" i="39" s="1"/>
  <c r="EA21" i="17"/>
  <c r="Y21" i="39" s="1"/>
  <c r="EB21" i="17"/>
  <c r="Z21" i="39" s="1"/>
  <c r="EC21" i="17"/>
  <c r="AA21" i="39" s="1"/>
  <c r="ED21" i="17"/>
  <c r="AB21" i="39" s="1"/>
  <c r="EE21" i="17"/>
  <c r="AC21" i="39" s="1"/>
  <c r="EF21" i="17"/>
  <c r="AD21" i="39" s="1"/>
  <c r="EG21" i="17"/>
  <c r="AE21" i="39" s="1"/>
  <c r="EH21" i="17"/>
  <c r="AF21" i="39" s="1"/>
  <c r="EI21" i="17"/>
  <c r="AG21" i="39" s="1"/>
  <c r="EJ21" i="17"/>
  <c r="AH21" i="39" s="1"/>
  <c r="EK21" i="17"/>
  <c r="AI21" i="39" s="1"/>
  <c r="EL21" i="17"/>
  <c r="AJ21" i="39" s="1"/>
  <c r="EM21" i="17"/>
  <c r="AK21" i="39" s="1"/>
  <c r="EN21" i="17"/>
  <c r="AL21" i="39" s="1"/>
  <c r="EO21" i="17"/>
  <c r="AM21" i="39" s="1"/>
  <c r="DE21" i="17"/>
  <c r="C21" i="39" s="1"/>
  <c r="DF19" i="17"/>
  <c r="D19" i="39" s="1"/>
  <c r="DG19" i="17"/>
  <c r="E19" i="39" s="1"/>
  <c r="DH19" i="17"/>
  <c r="F19" i="39" s="1"/>
  <c r="DI19" i="17"/>
  <c r="G19" i="39" s="1"/>
  <c r="DJ19" i="17"/>
  <c r="H19" i="39" s="1"/>
  <c r="DK19" i="17"/>
  <c r="I19" i="39" s="1"/>
  <c r="DL19" i="17"/>
  <c r="J19" i="39" s="1"/>
  <c r="DM19" i="17"/>
  <c r="K19" i="39" s="1"/>
  <c r="DN19" i="17"/>
  <c r="L19" i="39" s="1"/>
  <c r="DO19" i="17"/>
  <c r="M19" i="39" s="1"/>
  <c r="DP19" i="17"/>
  <c r="N19" i="39" s="1"/>
  <c r="DQ19" i="17"/>
  <c r="O19" i="39" s="1"/>
  <c r="DR19" i="17"/>
  <c r="P19" i="39" s="1"/>
  <c r="DS19" i="17"/>
  <c r="Q19" i="39" s="1"/>
  <c r="DT19" i="17"/>
  <c r="R19" i="39" s="1"/>
  <c r="DU19" i="17"/>
  <c r="S19" i="39" s="1"/>
  <c r="DV19" i="17"/>
  <c r="T19" i="39" s="1"/>
  <c r="DW19" i="17"/>
  <c r="U19" i="39" s="1"/>
  <c r="DX19" i="17"/>
  <c r="V19" i="39" s="1"/>
  <c r="DY19" i="17"/>
  <c r="W19" i="39" s="1"/>
  <c r="DZ19" i="17"/>
  <c r="X19" i="39" s="1"/>
  <c r="EA19" i="17"/>
  <c r="Y19" i="39" s="1"/>
  <c r="EB19" i="17"/>
  <c r="Z19" i="39" s="1"/>
  <c r="EC19" i="17"/>
  <c r="AA19" i="39" s="1"/>
  <c r="ED19" i="17"/>
  <c r="AB19" i="39" s="1"/>
  <c r="EE19" i="17"/>
  <c r="AC19" i="39" s="1"/>
  <c r="EF19" i="17"/>
  <c r="AD19" i="39" s="1"/>
  <c r="EG19" i="17"/>
  <c r="AE19" i="39" s="1"/>
  <c r="EH19" i="17"/>
  <c r="AF19" i="39" s="1"/>
  <c r="EI19" i="17"/>
  <c r="AG19" i="39" s="1"/>
  <c r="EJ19" i="17"/>
  <c r="AH19" i="39" s="1"/>
  <c r="EK19" i="17"/>
  <c r="AI19" i="39" s="1"/>
  <c r="EL19" i="17"/>
  <c r="AJ19" i="39" s="1"/>
  <c r="EM19" i="17"/>
  <c r="AK19" i="39" s="1"/>
  <c r="EN19" i="17"/>
  <c r="AL19" i="39" s="1"/>
  <c r="EO19" i="17"/>
  <c r="AM19" i="39" s="1"/>
  <c r="EP19" i="17"/>
  <c r="AN19" i="39" s="1"/>
  <c r="EQ19" i="17"/>
  <c r="AO19" i="39" s="1"/>
  <c r="ER19" i="17"/>
  <c r="AP19" i="39" s="1"/>
  <c r="ES19" i="17"/>
  <c r="AQ19" i="39" s="1"/>
  <c r="ET19" i="17"/>
  <c r="AR19" i="39" s="1"/>
  <c r="EU19" i="17"/>
  <c r="AS19" i="39" s="1"/>
  <c r="EV19" i="17"/>
  <c r="AT19" i="39" s="1"/>
  <c r="EW19" i="17"/>
  <c r="AU19" i="39" s="1"/>
  <c r="EX19" i="17"/>
  <c r="AV19" i="39" s="1"/>
  <c r="EY19" i="17"/>
  <c r="AW19" i="39" s="1"/>
  <c r="EZ19" i="17"/>
  <c r="AX19" i="39" s="1"/>
  <c r="FA19" i="17"/>
  <c r="AY19" i="39" s="1"/>
  <c r="FB19" i="17"/>
  <c r="AZ19" i="39" s="1"/>
  <c r="FC19" i="17"/>
  <c r="BA19" i="39" s="1"/>
  <c r="FD19" i="17"/>
  <c r="BB19" i="39" s="1"/>
  <c r="FE19" i="17"/>
  <c r="BC19" i="39" s="1"/>
  <c r="DE19" i="17"/>
  <c r="C19" i="39" s="1"/>
  <c r="DF18" i="17"/>
  <c r="D18" i="39" s="1"/>
  <c r="DG18" i="17"/>
  <c r="E18" i="39" s="1"/>
  <c r="DH18" i="17"/>
  <c r="F18" i="39" s="1"/>
  <c r="DI18" i="17"/>
  <c r="G18" i="39" s="1"/>
  <c r="DJ18" i="17"/>
  <c r="H18" i="39" s="1"/>
  <c r="DK18" i="17"/>
  <c r="I18" i="39" s="1"/>
  <c r="DL18" i="17"/>
  <c r="J18" i="39" s="1"/>
  <c r="DM18" i="17"/>
  <c r="K18" i="39" s="1"/>
  <c r="DN18" i="17"/>
  <c r="L18" i="39" s="1"/>
  <c r="DO18" i="17"/>
  <c r="M18" i="39" s="1"/>
  <c r="DP18" i="17"/>
  <c r="N18" i="39" s="1"/>
  <c r="DQ18" i="17"/>
  <c r="O18" i="39" s="1"/>
  <c r="DR18" i="17"/>
  <c r="P18" i="39" s="1"/>
  <c r="DS18" i="17"/>
  <c r="Q18" i="39" s="1"/>
  <c r="DT18" i="17"/>
  <c r="R18" i="39" s="1"/>
  <c r="DU18" i="17"/>
  <c r="S18" i="39" s="1"/>
  <c r="DV18" i="17"/>
  <c r="T18" i="39" s="1"/>
  <c r="DW18" i="17"/>
  <c r="U18" i="39" s="1"/>
  <c r="DX18" i="17"/>
  <c r="V18" i="39" s="1"/>
  <c r="DY18" i="17"/>
  <c r="W18" i="39" s="1"/>
  <c r="DZ18" i="17"/>
  <c r="X18" i="39" s="1"/>
  <c r="EA18" i="17"/>
  <c r="Y18" i="39" s="1"/>
  <c r="EB18" i="17"/>
  <c r="Z18" i="39" s="1"/>
  <c r="EC18" i="17"/>
  <c r="AA18" i="39" s="1"/>
  <c r="ED18" i="17"/>
  <c r="AB18" i="39" s="1"/>
  <c r="EE18" i="17"/>
  <c r="AC18" i="39" s="1"/>
  <c r="EF18" i="17"/>
  <c r="AD18" i="39" s="1"/>
  <c r="EG18" i="17"/>
  <c r="AE18" i="39" s="1"/>
  <c r="EH18" i="17"/>
  <c r="AF18" i="39" s="1"/>
  <c r="EI18" i="17"/>
  <c r="AG18" i="39" s="1"/>
  <c r="EJ18" i="17"/>
  <c r="AH18" i="39" s="1"/>
  <c r="EK18" i="17"/>
  <c r="AI18" i="39" s="1"/>
  <c r="EL18" i="17"/>
  <c r="AJ18" i="39" s="1"/>
  <c r="EM18" i="17"/>
  <c r="AK18" i="39" s="1"/>
  <c r="EN18" i="17"/>
  <c r="AL18" i="39" s="1"/>
  <c r="EO18" i="17"/>
  <c r="AM18" i="39" s="1"/>
  <c r="EP18" i="17"/>
  <c r="AN18" i="39" s="1"/>
  <c r="EQ18" i="17"/>
  <c r="AO18" i="39" s="1"/>
  <c r="ER18" i="17"/>
  <c r="AP18" i="39" s="1"/>
  <c r="ES18" i="17"/>
  <c r="AQ18" i="39" s="1"/>
  <c r="ET18" i="17"/>
  <c r="AR18" i="39" s="1"/>
  <c r="EU18" i="17"/>
  <c r="AS18" i="39" s="1"/>
  <c r="EV18" i="17"/>
  <c r="AT18" i="39" s="1"/>
  <c r="EW18" i="17"/>
  <c r="AU18" i="39" s="1"/>
  <c r="EX18" i="17"/>
  <c r="AV18" i="39" s="1"/>
  <c r="EY18" i="17"/>
  <c r="AW18" i="39" s="1"/>
  <c r="EZ18" i="17"/>
  <c r="AX18" i="39" s="1"/>
  <c r="FA18" i="17"/>
  <c r="AY18" i="39" s="1"/>
  <c r="FB18" i="17"/>
  <c r="AZ18" i="39" s="1"/>
  <c r="FC18" i="17"/>
  <c r="BA18" i="39" s="1"/>
  <c r="FD18" i="17"/>
  <c r="BB18" i="39" s="1"/>
  <c r="FE18" i="17"/>
  <c r="BC18" i="39" s="1"/>
  <c r="DE18" i="17"/>
  <c r="C18" i="39" s="1"/>
  <c r="DF17" i="17"/>
  <c r="D17" i="39" s="1"/>
  <c r="DG17" i="17"/>
  <c r="E17" i="39" s="1"/>
  <c r="DH17" i="17"/>
  <c r="F17" i="39" s="1"/>
  <c r="DI17" i="17"/>
  <c r="G17" i="39" s="1"/>
  <c r="DJ17" i="17"/>
  <c r="H17" i="39" s="1"/>
  <c r="DK17" i="17"/>
  <c r="I17" i="39" s="1"/>
  <c r="DL17" i="17"/>
  <c r="J17" i="39" s="1"/>
  <c r="DM17" i="17"/>
  <c r="K17" i="39" s="1"/>
  <c r="DN17" i="17"/>
  <c r="L17" i="39" s="1"/>
  <c r="DO17" i="17"/>
  <c r="M17" i="39" s="1"/>
  <c r="DP17" i="17"/>
  <c r="N17" i="39" s="1"/>
  <c r="DQ17" i="17"/>
  <c r="O17" i="39" s="1"/>
  <c r="DR17" i="17"/>
  <c r="P17" i="39" s="1"/>
  <c r="DS17" i="17"/>
  <c r="Q17" i="39" s="1"/>
  <c r="DT17" i="17"/>
  <c r="R17" i="39" s="1"/>
  <c r="DU17" i="17"/>
  <c r="S17" i="39" s="1"/>
  <c r="DV17" i="17"/>
  <c r="T17" i="39" s="1"/>
  <c r="DW17" i="17"/>
  <c r="U17" i="39" s="1"/>
  <c r="DX17" i="17"/>
  <c r="V17" i="39" s="1"/>
  <c r="DY17" i="17"/>
  <c r="W17" i="39" s="1"/>
  <c r="DZ17" i="17"/>
  <c r="X17" i="39" s="1"/>
  <c r="EA17" i="17"/>
  <c r="Y17" i="39" s="1"/>
  <c r="EB17" i="17"/>
  <c r="Z17" i="39" s="1"/>
  <c r="EC17" i="17"/>
  <c r="AA17" i="39" s="1"/>
  <c r="ED17" i="17"/>
  <c r="AB17" i="39" s="1"/>
  <c r="EE17" i="17"/>
  <c r="AC17" i="39" s="1"/>
  <c r="EF17" i="17"/>
  <c r="AD17" i="39" s="1"/>
  <c r="EG17" i="17"/>
  <c r="AE17" i="39" s="1"/>
  <c r="EH17" i="17"/>
  <c r="AF17" i="39" s="1"/>
  <c r="EI17" i="17"/>
  <c r="AG17" i="39" s="1"/>
  <c r="EJ17" i="17"/>
  <c r="AH17" i="39" s="1"/>
  <c r="EK17" i="17"/>
  <c r="AI17" i="39" s="1"/>
  <c r="EL17" i="17"/>
  <c r="AJ17" i="39" s="1"/>
  <c r="EM17" i="17"/>
  <c r="AK17" i="39" s="1"/>
  <c r="EN17" i="17"/>
  <c r="AL17" i="39" s="1"/>
  <c r="EO17" i="17"/>
  <c r="AM17" i="39" s="1"/>
  <c r="EP17" i="17"/>
  <c r="AN17" i="39" s="1"/>
  <c r="EQ17" i="17"/>
  <c r="AO17" i="39" s="1"/>
  <c r="ER17" i="17"/>
  <c r="AP17" i="39" s="1"/>
  <c r="ES17" i="17"/>
  <c r="AQ17" i="39" s="1"/>
  <c r="ET17" i="17"/>
  <c r="AR17" i="39" s="1"/>
  <c r="EU17" i="17"/>
  <c r="AS17" i="39" s="1"/>
  <c r="EV17" i="17"/>
  <c r="AT17" i="39" s="1"/>
  <c r="EW17" i="17"/>
  <c r="AU17" i="39" s="1"/>
  <c r="EX17" i="17"/>
  <c r="AV17" i="39" s="1"/>
  <c r="EY17" i="17"/>
  <c r="AW17" i="39" s="1"/>
  <c r="EZ17" i="17"/>
  <c r="AX17" i="39" s="1"/>
  <c r="FA17" i="17"/>
  <c r="AY17" i="39" s="1"/>
  <c r="FB17" i="17"/>
  <c r="AZ17" i="39" s="1"/>
  <c r="FC17" i="17"/>
  <c r="BA17" i="39" s="1"/>
  <c r="FD17" i="17"/>
  <c r="BB17" i="39" s="1"/>
  <c r="FE17" i="17"/>
  <c r="BC17" i="39" s="1"/>
  <c r="DE17" i="17"/>
  <c r="C17" i="39" s="1"/>
  <c r="DF16" i="17"/>
  <c r="D16" i="39" s="1"/>
  <c r="DG16" i="17"/>
  <c r="E16" i="39" s="1"/>
  <c r="DH16" i="17"/>
  <c r="F16" i="39" s="1"/>
  <c r="DI16" i="17"/>
  <c r="G16" i="39" s="1"/>
  <c r="DJ16" i="17"/>
  <c r="H16" i="39" s="1"/>
  <c r="DK16" i="17"/>
  <c r="I16" i="39" s="1"/>
  <c r="DL16" i="17"/>
  <c r="J16" i="39" s="1"/>
  <c r="DM16" i="17"/>
  <c r="K16" i="39" s="1"/>
  <c r="DN16" i="17"/>
  <c r="L16" i="39" s="1"/>
  <c r="DO16" i="17"/>
  <c r="M16" i="39" s="1"/>
  <c r="DP16" i="17"/>
  <c r="N16" i="39" s="1"/>
  <c r="DQ16" i="17"/>
  <c r="O16" i="39" s="1"/>
  <c r="DR16" i="17"/>
  <c r="P16" i="39" s="1"/>
  <c r="DS16" i="17"/>
  <c r="Q16" i="39" s="1"/>
  <c r="DT16" i="17"/>
  <c r="R16" i="39" s="1"/>
  <c r="DU16" i="17"/>
  <c r="S16" i="39" s="1"/>
  <c r="DV16" i="17"/>
  <c r="T16" i="39" s="1"/>
  <c r="DW16" i="17"/>
  <c r="U16" i="39" s="1"/>
  <c r="DX16" i="17"/>
  <c r="V16" i="39" s="1"/>
  <c r="DY16" i="17"/>
  <c r="W16" i="39" s="1"/>
  <c r="DZ16" i="17"/>
  <c r="X16" i="39" s="1"/>
  <c r="EA16" i="17"/>
  <c r="Y16" i="39" s="1"/>
  <c r="EB16" i="17"/>
  <c r="Z16" i="39" s="1"/>
  <c r="EC16" i="17"/>
  <c r="AA16" i="39" s="1"/>
  <c r="ED16" i="17"/>
  <c r="AB16" i="39" s="1"/>
  <c r="EE16" i="17"/>
  <c r="AC16" i="39" s="1"/>
  <c r="EF16" i="17"/>
  <c r="AD16" i="39" s="1"/>
  <c r="EG16" i="17"/>
  <c r="AE16" i="39" s="1"/>
  <c r="EH16" i="17"/>
  <c r="AF16" i="39" s="1"/>
  <c r="EI16" i="17"/>
  <c r="AG16" i="39" s="1"/>
  <c r="EJ16" i="17"/>
  <c r="AH16" i="39" s="1"/>
  <c r="EK16" i="17"/>
  <c r="AI16" i="39" s="1"/>
  <c r="EL16" i="17"/>
  <c r="AJ16" i="39" s="1"/>
  <c r="EM16" i="17"/>
  <c r="AK16" i="39" s="1"/>
  <c r="EN16" i="17"/>
  <c r="AL16" i="39" s="1"/>
  <c r="EO16" i="17"/>
  <c r="AM16" i="39" s="1"/>
  <c r="EP16" i="17"/>
  <c r="AN16" i="39" s="1"/>
  <c r="EQ16" i="17"/>
  <c r="AO16" i="39" s="1"/>
  <c r="ER16" i="17"/>
  <c r="AP16" i="39" s="1"/>
  <c r="ES16" i="17"/>
  <c r="AQ16" i="39" s="1"/>
  <c r="ET16" i="17"/>
  <c r="AR16" i="39" s="1"/>
  <c r="EU16" i="17"/>
  <c r="AS16" i="39" s="1"/>
  <c r="EV16" i="17"/>
  <c r="AT16" i="39" s="1"/>
  <c r="EW16" i="17"/>
  <c r="AU16" i="39" s="1"/>
  <c r="EX16" i="17"/>
  <c r="AV16" i="39" s="1"/>
  <c r="EY16" i="17"/>
  <c r="AW16" i="39" s="1"/>
  <c r="EZ16" i="17"/>
  <c r="AX16" i="39" s="1"/>
  <c r="FA16" i="17"/>
  <c r="AY16" i="39" s="1"/>
  <c r="FB16" i="17"/>
  <c r="AZ16" i="39" s="1"/>
  <c r="FC16" i="17"/>
  <c r="BA16" i="39" s="1"/>
  <c r="FD16" i="17"/>
  <c r="BB16" i="39" s="1"/>
  <c r="FE16" i="17"/>
  <c r="BC16" i="39" s="1"/>
  <c r="DF5" i="17"/>
  <c r="D5" i="39" s="1"/>
  <c r="DG5" i="17"/>
  <c r="E5" i="39" s="1"/>
  <c r="DH5" i="17"/>
  <c r="F5" i="39" s="1"/>
  <c r="DI5" i="17"/>
  <c r="G5" i="39" s="1"/>
  <c r="DJ5" i="17"/>
  <c r="H5" i="39" s="1"/>
  <c r="DK5" i="17"/>
  <c r="I5" i="39" s="1"/>
  <c r="DL5" i="17"/>
  <c r="J5" i="39" s="1"/>
  <c r="DM5" i="17"/>
  <c r="K5" i="39" s="1"/>
  <c r="DN5" i="17"/>
  <c r="L5" i="39" s="1"/>
  <c r="DO5" i="17"/>
  <c r="M5" i="39" s="1"/>
  <c r="DP5" i="17"/>
  <c r="N5" i="39" s="1"/>
  <c r="DQ5" i="17"/>
  <c r="O5" i="39" s="1"/>
  <c r="DR5" i="17"/>
  <c r="P5" i="39" s="1"/>
  <c r="DS5" i="17"/>
  <c r="Q5" i="39" s="1"/>
  <c r="DT5" i="17"/>
  <c r="R5" i="39" s="1"/>
  <c r="DU5" i="17"/>
  <c r="S5" i="39" s="1"/>
  <c r="DV5" i="17"/>
  <c r="T5" i="39" s="1"/>
  <c r="DW5" i="17"/>
  <c r="U5" i="39" s="1"/>
  <c r="DX5" i="17"/>
  <c r="V5" i="39" s="1"/>
  <c r="DY5" i="17"/>
  <c r="W5" i="39" s="1"/>
  <c r="DZ5" i="17"/>
  <c r="X5" i="39" s="1"/>
  <c r="EA5" i="17"/>
  <c r="Y5" i="39" s="1"/>
  <c r="EB5" i="17"/>
  <c r="Z5" i="39" s="1"/>
  <c r="EC5" i="17"/>
  <c r="AA5" i="39" s="1"/>
  <c r="ED5" i="17"/>
  <c r="AB5" i="39" s="1"/>
  <c r="EE5" i="17"/>
  <c r="AC5" i="39" s="1"/>
  <c r="EF5" i="17"/>
  <c r="AD5" i="39" s="1"/>
  <c r="EG5" i="17"/>
  <c r="AE5" i="39" s="1"/>
  <c r="EH5" i="17"/>
  <c r="AF5" i="39" s="1"/>
  <c r="EI5" i="17"/>
  <c r="AG5" i="39" s="1"/>
  <c r="EJ5" i="17"/>
  <c r="AH5" i="39" s="1"/>
  <c r="EK5" i="17"/>
  <c r="AI5" i="39" s="1"/>
  <c r="EL5" i="17"/>
  <c r="AJ5" i="39" s="1"/>
  <c r="EM5" i="17"/>
  <c r="AK5" i="39" s="1"/>
  <c r="EN5" i="17"/>
  <c r="AL5" i="39" s="1"/>
  <c r="EO5" i="17"/>
  <c r="AM5" i="39" s="1"/>
  <c r="EP5" i="17"/>
  <c r="AN5" i="39" s="1"/>
  <c r="EQ5" i="17"/>
  <c r="AO5" i="39" s="1"/>
  <c r="ER5" i="17"/>
  <c r="AP5" i="39" s="1"/>
  <c r="ES5" i="17"/>
  <c r="AQ5" i="39" s="1"/>
  <c r="ET5" i="17"/>
  <c r="AR5" i="39" s="1"/>
  <c r="EU5" i="17"/>
  <c r="AS5" i="39" s="1"/>
  <c r="EV5" i="17"/>
  <c r="AT5" i="39" s="1"/>
  <c r="EW5" i="17"/>
  <c r="AU5" i="39" s="1"/>
  <c r="EX5" i="17"/>
  <c r="AV5" i="39" s="1"/>
  <c r="EY5" i="17"/>
  <c r="AW5" i="39" s="1"/>
  <c r="EZ5" i="17"/>
  <c r="AX5" i="39" s="1"/>
  <c r="FA5" i="17"/>
  <c r="AY5" i="39" s="1"/>
  <c r="FB5" i="17"/>
  <c r="AZ5" i="39" s="1"/>
  <c r="FC5" i="17"/>
  <c r="BA5" i="39" s="1"/>
  <c r="FD5" i="17"/>
  <c r="BB5" i="39" s="1"/>
  <c r="FE5" i="17"/>
  <c r="BC5" i="39" s="1"/>
  <c r="C5" i="39"/>
  <c r="K69" i="35" l="1"/>
  <c r="L69" i="35"/>
  <c r="M69" i="35"/>
  <c r="N69" i="35"/>
  <c r="O69" i="35"/>
  <c r="P69" i="35"/>
  <c r="Q69" i="35"/>
  <c r="R69" i="35"/>
  <c r="C111" i="35"/>
  <c r="D111" i="35" s="1"/>
  <c r="E111" i="35" s="1"/>
  <c r="F111" i="35" s="1"/>
  <c r="G111" i="35" s="1"/>
  <c r="H111" i="35" s="1"/>
  <c r="I111" i="35" s="1"/>
  <c r="J111" i="35" s="1"/>
  <c r="C116" i="35"/>
  <c r="D116" i="35" s="1"/>
  <c r="E116" i="35" s="1"/>
  <c r="F116" i="35" s="1"/>
  <c r="G116" i="35" s="1"/>
  <c r="H116" i="35" s="1"/>
  <c r="I116" i="35" s="1"/>
  <c r="J116" i="35" s="1"/>
  <c r="C103" i="35"/>
  <c r="D103" i="35" s="1"/>
  <c r="E103" i="35" s="1"/>
  <c r="F103" i="35" s="1"/>
  <c r="G103" i="35" s="1"/>
  <c r="H103" i="35" s="1"/>
  <c r="I103" i="35" s="1"/>
  <c r="J103" i="35" s="1"/>
  <c r="C101" i="35"/>
  <c r="D101" i="35" s="1"/>
  <c r="E101" i="35" s="1"/>
  <c r="F101" i="35" s="1"/>
  <c r="G101" i="35" s="1"/>
  <c r="H101" i="35" s="1"/>
  <c r="I101" i="35" s="1"/>
  <c r="J101" i="35" s="1"/>
  <c r="C96" i="35"/>
  <c r="D96" i="35" s="1"/>
  <c r="E96" i="35" s="1"/>
  <c r="F96" i="35" s="1"/>
  <c r="G96" i="35" s="1"/>
  <c r="H96" i="35" s="1"/>
  <c r="I96" i="35" s="1"/>
  <c r="J96" i="35" s="1"/>
  <c r="C94" i="35"/>
  <c r="D94" i="35" s="1"/>
  <c r="E94" i="35" s="1"/>
  <c r="F94" i="35" s="1"/>
  <c r="G94" i="35" s="1"/>
  <c r="H94" i="35" s="1"/>
  <c r="I94" i="35" s="1"/>
  <c r="J94" i="35" s="1"/>
  <c r="A114" i="35"/>
  <c r="A115" i="35"/>
  <c r="A117" i="35"/>
  <c r="A119" i="35"/>
  <c r="A121" i="35"/>
  <c r="A123" i="35"/>
  <c r="A125" i="35"/>
  <c r="A127" i="35"/>
  <c r="A99" i="35"/>
  <c r="A100" i="35"/>
  <c r="A102" i="35"/>
  <c r="A104" i="35"/>
  <c r="A106" i="35"/>
  <c r="A107" i="35"/>
  <c r="A108" i="35"/>
  <c r="A109" i="35"/>
  <c r="A110" i="35"/>
  <c r="A112" i="35"/>
  <c r="A93" i="35"/>
  <c r="A95" i="35"/>
  <c r="A97" i="35"/>
  <c r="A98" i="35"/>
  <c r="A34" i="35"/>
  <c r="A35" i="35"/>
  <c r="A36" i="35"/>
  <c r="A37" i="35"/>
  <c r="A38" i="35"/>
  <c r="A39" i="35"/>
  <c r="A40" i="35"/>
  <c r="A41" i="35"/>
  <c r="A42" i="35"/>
  <c r="A43" i="35"/>
  <c r="A44" i="35"/>
  <c r="A45" i="35"/>
  <c r="A46" i="35"/>
  <c r="A47" i="35"/>
  <c r="A48" i="35"/>
  <c r="A49" i="35"/>
  <c r="A50" i="35"/>
  <c r="A57" i="35"/>
  <c r="A58" i="35"/>
  <c r="A59" i="35"/>
  <c r="A60" i="35"/>
  <c r="A61" i="35"/>
  <c r="A62" i="35"/>
  <c r="A63" i="35"/>
  <c r="A66" i="35"/>
  <c r="A67" i="35"/>
  <c r="A70" i="35"/>
  <c r="A71" i="35"/>
  <c r="A72" i="35"/>
  <c r="A73" i="35"/>
  <c r="A74" i="35"/>
  <c r="A75" i="35"/>
  <c r="A76" i="35"/>
  <c r="A77" i="35"/>
  <c r="A78" i="35"/>
  <c r="A79" i="35"/>
  <c r="A80" i="35"/>
  <c r="A86" i="35"/>
  <c r="A87" i="35"/>
  <c r="A88" i="35"/>
  <c r="A89" i="35"/>
  <c r="A90" i="35"/>
  <c r="A91" i="35"/>
  <c r="A92" i="35"/>
  <c r="A33" i="35"/>
  <c r="C8" i="35"/>
  <c r="D8" i="35" s="1"/>
  <c r="E8" i="35" s="1"/>
  <c r="F8" i="35" s="1"/>
  <c r="G8" i="35" s="1"/>
  <c r="H8" i="35" s="1"/>
  <c r="I8" i="35" s="1"/>
  <c r="J8" i="35" s="1"/>
  <c r="K8" i="35" s="1"/>
  <c r="L8" i="35" s="1"/>
  <c r="M8" i="35" s="1"/>
  <c r="N8" i="35" s="1"/>
  <c r="O8" i="35" s="1"/>
  <c r="P8" i="35" s="1"/>
  <c r="Q8" i="35" s="1"/>
  <c r="R8" i="35" s="1"/>
  <c r="J28" i="35"/>
  <c r="J27" i="35"/>
  <c r="K3" i="35"/>
  <c r="K24" i="35" s="1"/>
  <c r="C17" i="35"/>
  <c r="D17" i="35" s="1"/>
  <c r="E17" i="35" s="1"/>
  <c r="F17" i="35" s="1"/>
  <c r="G17" i="35" s="1"/>
  <c r="H17" i="35" s="1"/>
  <c r="I17" i="35" s="1"/>
  <c r="J17" i="35" s="1"/>
  <c r="K17" i="35" s="1"/>
  <c r="L17" i="35" s="1"/>
  <c r="M17" i="35" s="1"/>
  <c r="N17" i="35" s="1"/>
  <c r="O17" i="35" s="1"/>
  <c r="P17" i="35" s="1"/>
  <c r="Q17" i="35" s="1"/>
  <c r="R17" i="35" s="1"/>
  <c r="C16" i="35"/>
  <c r="D16" i="35" s="1"/>
  <c r="E16" i="35" s="1"/>
  <c r="F16" i="35" s="1"/>
  <c r="G16" i="35" s="1"/>
  <c r="H16" i="35" s="1"/>
  <c r="I16" i="35" s="1"/>
  <c r="J16" i="35" s="1"/>
  <c r="K16" i="35" s="1"/>
  <c r="L16" i="35" s="1"/>
  <c r="M16" i="35" s="1"/>
  <c r="N16" i="35" s="1"/>
  <c r="O16" i="35" s="1"/>
  <c r="P16" i="35" s="1"/>
  <c r="Q16" i="35" s="1"/>
  <c r="R16" i="35" s="1"/>
  <c r="D27" i="35"/>
  <c r="E27" i="35"/>
  <c r="F27" i="35"/>
  <c r="G27" i="35"/>
  <c r="H27" i="35"/>
  <c r="I27" i="35"/>
  <c r="K27" i="35"/>
  <c r="L27" i="35"/>
  <c r="M27" i="35"/>
  <c r="N27" i="35"/>
  <c r="O27" i="35"/>
  <c r="P27" i="35"/>
  <c r="Q27" i="35"/>
  <c r="R27" i="35"/>
  <c r="D28" i="35"/>
  <c r="E28" i="35"/>
  <c r="F28" i="35"/>
  <c r="G28" i="35"/>
  <c r="H28" i="35"/>
  <c r="I28" i="35"/>
  <c r="K28" i="35"/>
  <c r="L28" i="35"/>
  <c r="M28" i="35"/>
  <c r="N28" i="35"/>
  <c r="O28" i="35"/>
  <c r="P28" i="35"/>
  <c r="Q28" i="35"/>
  <c r="R28" i="35"/>
  <c r="C28" i="35"/>
  <c r="C27" i="35"/>
  <c r="D2" i="35"/>
  <c r="E2" i="35" s="1"/>
  <c r="F2" i="35" s="1"/>
  <c r="G2" i="35" s="1"/>
  <c r="H2" i="35" s="1"/>
  <c r="I2" i="35" s="1"/>
  <c r="J2" i="35" s="1"/>
  <c r="K2" i="35" s="1"/>
  <c r="L2" i="35" s="1"/>
  <c r="M2" i="35" s="1"/>
  <c r="N2" i="35" s="1"/>
  <c r="O2" i="35" s="1"/>
  <c r="P2" i="35" s="1"/>
  <c r="Q2" i="35" s="1"/>
  <c r="R2" i="35" s="1"/>
  <c r="L3" i="35"/>
  <c r="L24" i="35" s="1"/>
  <c r="M3" i="35"/>
  <c r="M24" i="35" s="1"/>
  <c r="N3" i="35"/>
  <c r="N24" i="35" s="1"/>
  <c r="O3" i="35"/>
  <c r="O24" i="35" s="1"/>
  <c r="P3" i="35"/>
  <c r="P24" i="35" s="1"/>
  <c r="Q3" i="35"/>
  <c r="Q24" i="35" s="1"/>
  <c r="R3" i="35"/>
  <c r="R24" i="35" s="1"/>
  <c r="A66" i="17" a="1"/>
  <c r="A66" i="17" s="1"/>
  <c r="S66" i="17"/>
  <c r="T66" i="17"/>
  <c r="U66" i="17"/>
  <c r="W66" i="17"/>
  <c r="AC66" i="17" s="1"/>
  <c r="X66" i="17"/>
  <c r="DD66" i="17"/>
  <c r="A67" i="17" a="1"/>
  <c r="A67" i="17" s="1"/>
  <c r="S67" i="17"/>
  <c r="T67" i="17"/>
  <c r="W67" i="17" s="1"/>
  <c r="AC67" i="17" s="1"/>
  <c r="U67" i="17"/>
  <c r="X67" i="17" s="1"/>
  <c r="DD67" i="17"/>
  <c r="A68" i="17" a="1"/>
  <c r="A68" i="17" s="1"/>
  <c r="S68" i="17"/>
  <c r="T68" i="17"/>
  <c r="W68" i="17" s="1"/>
  <c r="AC68" i="17" s="1"/>
  <c r="U68" i="17"/>
  <c r="X68" i="17" s="1"/>
  <c r="DD68" i="17"/>
  <c r="A69" i="17" a="1"/>
  <c r="A69" i="17" s="1"/>
  <c r="A68" i="15" s="1"/>
  <c r="S69" i="17"/>
  <c r="T69" i="17"/>
  <c r="W69" i="17" s="1"/>
  <c r="U69" i="17"/>
  <c r="X69" i="17" s="1"/>
  <c r="DD69" i="17"/>
  <c r="A70" i="17" a="1"/>
  <c r="A70" i="17" s="1"/>
  <c r="S70" i="17"/>
  <c r="T70" i="17"/>
  <c r="W70" i="17" s="1"/>
  <c r="Q70" i="17" s="1"/>
  <c r="J69" i="15" s="1"/>
  <c r="U70" i="17"/>
  <c r="X70" i="17" s="1"/>
  <c r="DD70" i="17"/>
  <c r="A71" i="17" a="1"/>
  <c r="A71" i="17" s="1"/>
  <c r="S71" i="17"/>
  <c r="T71" i="17"/>
  <c r="W71" i="17" s="1"/>
  <c r="U71" i="17"/>
  <c r="X71" i="17" s="1"/>
  <c r="DD71" i="17"/>
  <c r="A69" i="20"/>
  <c r="D69" i="20"/>
  <c r="A70" i="20"/>
  <c r="D70" i="20"/>
  <c r="A71" i="20"/>
  <c r="D71" i="20"/>
  <c r="A72" i="20"/>
  <c r="D72" i="20"/>
  <c r="A73" i="20"/>
  <c r="D73" i="20"/>
  <c r="A68" i="20"/>
  <c r="G68" i="20"/>
  <c r="G36" i="20"/>
  <c r="B70" i="15"/>
  <c r="C70" i="15"/>
  <c r="D70" i="15"/>
  <c r="E70" i="15"/>
  <c r="F70" i="15"/>
  <c r="I70" i="15"/>
  <c r="B69" i="15"/>
  <c r="C69" i="15"/>
  <c r="D69" i="15"/>
  <c r="E69" i="15"/>
  <c r="F69" i="15"/>
  <c r="I69" i="15"/>
  <c r="B66" i="15"/>
  <c r="C66" i="15"/>
  <c r="D66" i="15"/>
  <c r="E66" i="15"/>
  <c r="F66" i="15"/>
  <c r="I66" i="15"/>
  <c r="B67" i="15"/>
  <c r="C67" i="15"/>
  <c r="D67" i="15"/>
  <c r="E67" i="15"/>
  <c r="F67" i="15"/>
  <c r="I67" i="15"/>
  <c r="B68" i="15"/>
  <c r="C68" i="15"/>
  <c r="D68" i="15"/>
  <c r="E68" i="15"/>
  <c r="F68" i="15"/>
  <c r="I68" i="15"/>
  <c r="A72" i="17" a="1"/>
  <c r="A72" i="17" s="1"/>
  <c r="P65" i="35" l="1"/>
  <c r="R65" i="35"/>
  <c r="Q65" i="35"/>
  <c r="O65" i="35"/>
  <c r="N65" i="35"/>
  <c r="M65" i="35"/>
  <c r="L65" i="35"/>
  <c r="K65" i="35"/>
  <c r="N10" i="35"/>
  <c r="R5" i="35"/>
  <c r="Q5" i="35"/>
  <c r="N5" i="35"/>
  <c r="M5" i="35"/>
  <c r="O5" i="35"/>
  <c r="L5" i="35"/>
  <c r="K5" i="35"/>
  <c r="P10" i="35"/>
  <c r="P5" i="35"/>
  <c r="O10" i="35"/>
  <c r="M10" i="35"/>
  <c r="L10" i="35"/>
  <c r="K10" i="35"/>
  <c r="R10" i="35"/>
  <c r="Q10" i="35"/>
  <c r="R7" i="35"/>
  <c r="O7" i="35"/>
  <c r="N7" i="35"/>
  <c r="M7" i="35"/>
  <c r="L7" i="35"/>
  <c r="Q7" i="35"/>
  <c r="P7" i="35"/>
  <c r="K7" i="35"/>
  <c r="L25" i="35"/>
  <c r="L26" i="35" s="1"/>
  <c r="L29" i="35" s="1"/>
  <c r="O25" i="35"/>
  <c r="O26" i="35" s="1"/>
  <c r="O29" i="35" s="1"/>
  <c r="R25" i="35"/>
  <c r="R26" i="35" s="1"/>
  <c r="R29" i="35" s="1"/>
  <c r="Q25" i="35"/>
  <c r="Q26" i="35" s="1"/>
  <c r="Q29" i="35" s="1"/>
  <c r="P25" i="35"/>
  <c r="P26" i="35" s="1"/>
  <c r="P29" i="35" s="1"/>
  <c r="N25" i="35"/>
  <c r="N26" i="35" s="1"/>
  <c r="N29" i="35" s="1"/>
  <c r="M25" i="35"/>
  <c r="M26" i="35" s="1"/>
  <c r="M29" i="35" s="1"/>
  <c r="K25" i="35"/>
  <c r="K26" i="35" s="1"/>
  <c r="K29" i="35" s="1"/>
  <c r="AC71" i="17"/>
  <c r="Q71" i="17"/>
  <c r="Y71" i="17" s="1"/>
  <c r="Q68" i="17"/>
  <c r="J67" i="15" s="1"/>
  <c r="R69" i="17"/>
  <c r="AB69" i="17" s="1"/>
  <c r="AF69" i="17" s="1" a="1"/>
  <c r="AF69" i="17" s="1"/>
  <c r="R68" i="17"/>
  <c r="Z68" i="17" s="1"/>
  <c r="R67" i="17"/>
  <c r="Z67" i="17" s="1"/>
  <c r="AA68" i="17"/>
  <c r="AE68" i="17" s="1" a="1"/>
  <c r="AE68" i="17" s="1"/>
  <c r="AC70" i="17"/>
  <c r="Q67" i="17"/>
  <c r="J66" i="15" s="1"/>
  <c r="AA70" i="17"/>
  <c r="AE70" i="17" s="1" a="1"/>
  <c r="AE70" i="17" s="1"/>
  <c r="G69" i="15" s="1"/>
  <c r="Y70" i="17"/>
  <c r="Y68" i="17"/>
  <c r="R66" i="17"/>
  <c r="Z66" i="17" s="1"/>
  <c r="Q66" i="17"/>
  <c r="AA66" i="17" s="1"/>
  <c r="AE66" i="17" s="1" a="1"/>
  <c r="AE66" i="17" s="1"/>
  <c r="AJ66" i="17" s="1"/>
  <c r="J70" i="15"/>
  <c r="AD71" i="17"/>
  <c r="R71" i="17"/>
  <c r="AB71" i="17" s="1"/>
  <c r="AF71" i="17" s="1" a="1"/>
  <c r="AF71" i="17" s="1"/>
  <c r="Z71" i="17"/>
  <c r="Q69" i="17"/>
  <c r="J68" i="15" s="1"/>
  <c r="AC69" i="17"/>
  <c r="A70" i="15"/>
  <c r="A69" i="15"/>
  <c r="Z70" i="17"/>
  <c r="AD70" i="17"/>
  <c r="A67" i="15"/>
  <c r="R70" i="17"/>
  <c r="AB70" i="17" s="1"/>
  <c r="AF70" i="17" s="1" a="1"/>
  <c r="AF70" i="17" s="1"/>
  <c r="AA67" i="17"/>
  <c r="AE67" i="17" s="1" a="1"/>
  <c r="AE67" i="17" s="1"/>
  <c r="Y66" i="17"/>
  <c r="AD69" i="17"/>
  <c r="AD68" i="17"/>
  <c r="AD67" i="17"/>
  <c r="AD66" i="17"/>
  <c r="B3" i="15"/>
  <c r="AB66" i="17" l="1"/>
  <c r="AF66" i="17" s="1" a="1"/>
  <c r="AF66" i="17" s="1"/>
  <c r="AG66" i="17" s="1"/>
  <c r="Z69" i="17"/>
  <c r="AJ70" i="17"/>
  <c r="AR70" i="17" s="1"/>
  <c r="AZ70" i="17" s="1"/>
  <c r="AA71" i="17"/>
  <c r="AE71" i="17" s="1" a="1"/>
  <c r="AE71" i="17" s="1"/>
  <c r="H68" i="15"/>
  <c r="AB67" i="17"/>
  <c r="AF67" i="17" s="1" a="1"/>
  <c r="AF67" i="17" s="1"/>
  <c r="AB68" i="17"/>
  <c r="AF68" i="17" s="1" a="1"/>
  <c r="AF68" i="17" s="1"/>
  <c r="Y67" i="17"/>
  <c r="Y69" i="17"/>
  <c r="AJ68" i="17"/>
  <c r="G67" i="15"/>
  <c r="AR66" i="17"/>
  <c r="AZ66" i="17" s="1"/>
  <c r="AG71" i="17"/>
  <c r="H70" i="15"/>
  <c r="AG70" i="17"/>
  <c r="H69" i="15"/>
  <c r="AA69" i="17"/>
  <c r="AE69" i="17" s="1" a="1"/>
  <c r="AE69" i="17" s="1"/>
  <c r="AK70" i="17"/>
  <c r="AJ67" i="17"/>
  <c r="G66" i="15"/>
  <c r="C3" i="15"/>
  <c r="D3" i="15"/>
  <c r="E3" i="15"/>
  <c r="F3" i="15"/>
  <c r="I3" i="15"/>
  <c r="B4" i="15"/>
  <c r="C4" i="15"/>
  <c r="D4" i="15"/>
  <c r="E4" i="15"/>
  <c r="F4" i="15"/>
  <c r="I4" i="15"/>
  <c r="B5" i="15"/>
  <c r="C5" i="15"/>
  <c r="D5" i="15"/>
  <c r="E5" i="15"/>
  <c r="F5" i="15"/>
  <c r="I5" i="15"/>
  <c r="B6" i="15"/>
  <c r="C6" i="15"/>
  <c r="D6" i="15"/>
  <c r="E6" i="15"/>
  <c r="F6" i="15"/>
  <c r="I6" i="15"/>
  <c r="B7" i="15"/>
  <c r="C7" i="15"/>
  <c r="D7" i="15"/>
  <c r="E7" i="15"/>
  <c r="F7" i="15"/>
  <c r="I7" i="15"/>
  <c r="B8" i="15"/>
  <c r="C8" i="15"/>
  <c r="D8" i="15"/>
  <c r="E8" i="15"/>
  <c r="F8" i="15"/>
  <c r="I8" i="15"/>
  <c r="B9" i="15"/>
  <c r="C9" i="15"/>
  <c r="D9" i="15"/>
  <c r="E9" i="15"/>
  <c r="F9" i="15"/>
  <c r="I9" i="15"/>
  <c r="B10" i="15"/>
  <c r="C10" i="15"/>
  <c r="D10" i="15"/>
  <c r="E10" i="15"/>
  <c r="F10" i="15"/>
  <c r="I10" i="15"/>
  <c r="B11" i="15"/>
  <c r="C11" i="15"/>
  <c r="D11" i="15"/>
  <c r="E11" i="15"/>
  <c r="F11" i="15"/>
  <c r="I11" i="15"/>
  <c r="B12" i="15"/>
  <c r="C12" i="15"/>
  <c r="D12" i="15"/>
  <c r="E12" i="15"/>
  <c r="F12" i="15"/>
  <c r="I12" i="15"/>
  <c r="B13" i="15"/>
  <c r="C13" i="15"/>
  <c r="D13" i="15"/>
  <c r="E13" i="15"/>
  <c r="F13" i="15"/>
  <c r="I13" i="15"/>
  <c r="B14" i="15"/>
  <c r="C14" i="15"/>
  <c r="D14" i="15"/>
  <c r="E14" i="15"/>
  <c r="F14" i="15"/>
  <c r="I14" i="15"/>
  <c r="B15" i="15"/>
  <c r="C15" i="15"/>
  <c r="D15" i="15"/>
  <c r="E15" i="15"/>
  <c r="F15" i="15"/>
  <c r="I15" i="15"/>
  <c r="B16" i="15"/>
  <c r="C16" i="15"/>
  <c r="D16" i="15"/>
  <c r="E16" i="15"/>
  <c r="F16" i="15"/>
  <c r="I16" i="15"/>
  <c r="B17" i="15"/>
  <c r="C17" i="15"/>
  <c r="D17" i="15"/>
  <c r="E17" i="15"/>
  <c r="F17" i="15"/>
  <c r="I17" i="15"/>
  <c r="B18" i="15"/>
  <c r="C18" i="15"/>
  <c r="D18" i="15"/>
  <c r="E18" i="15"/>
  <c r="F18" i="15"/>
  <c r="I18" i="15"/>
  <c r="B19" i="15"/>
  <c r="C19" i="15"/>
  <c r="D19" i="15"/>
  <c r="E19" i="15"/>
  <c r="F19" i="15"/>
  <c r="I19" i="15"/>
  <c r="B20" i="15"/>
  <c r="C20" i="15"/>
  <c r="D20" i="15"/>
  <c r="E20" i="15"/>
  <c r="F20" i="15"/>
  <c r="I20" i="15"/>
  <c r="B21" i="15"/>
  <c r="C21" i="15"/>
  <c r="D21" i="15"/>
  <c r="E21" i="15"/>
  <c r="F21" i="15"/>
  <c r="I21" i="15"/>
  <c r="B22" i="15"/>
  <c r="C22" i="15"/>
  <c r="D22" i="15"/>
  <c r="E22" i="15"/>
  <c r="F22" i="15"/>
  <c r="I22" i="15"/>
  <c r="B23" i="15"/>
  <c r="C23" i="15"/>
  <c r="D23" i="15"/>
  <c r="E23" i="15"/>
  <c r="F23" i="15"/>
  <c r="I23" i="15"/>
  <c r="B24" i="15"/>
  <c r="C24" i="15"/>
  <c r="D24" i="15"/>
  <c r="E24" i="15"/>
  <c r="F24" i="15"/>
  <c r="I24" i="15"/>
  <c r="B25" i="15"/>
  <c r="C25" i="15"/>
  <c r="D25" i="15"/>
  <c r="E25" i="15"/>
  <c r="F25" i="15"/>
  <c r="I25" i="15"/>
  <c r="B26" i="15"/>
  <c r="C26" i="15"/>
  <c r="D26" i="15"/>
  <c r="E26" i="15"/>
  <c r="F26" i="15"/>
  <c r="I26" i="15"/>
  <c r="B27" i="15"/>
  <c r="C27" i="15"/>
  <c r="D27" i="15"/>
  <c r="E27" i="15"/>
  <c r="F27" i="15"/>
  <c r="I27" i="15"/>
  <c r="B28" i="15"/>
  <c r="C28" i="15"/>
  <c r="D28" i="15"/>
  <c r="E28" i="15"/>
  <c r="F28" i="15"/>
  <c r="I28" i="15"/>
  <c r="B29" i="15"/>
  <c r="C29" i="15"/>
  <c r="D29" i="15"/>
  <c r="E29" i="15"/>
  <c r="F29" i="15"/>
  <c r="I29" i="15"/>
  <c r="B30" i="15"/>
  <c r="C30" i="15"/>
  <c r="D30" i="15"/>
  <c r="E30" i="15"/>
  <c r="F30" i="15"/>
  <c r="I30" i="15"/>
  <c r="B31" i="15"/>
  <c r="C31" i="15"/>
  <c r="D31" i="15"/>
  <c r="E31" i="15"/>
  <c r="F31" i="15"/>
  <c r="I31" i="15"/>
  <c r="B32" i="15"/>
  <c r="C32" i="15"/>
  <c r="D32" i="15"/>
  <c r="E32" i="15"/>
  <c r="F32" i="15"/>
  <c r="I32" i="15"/>
  <c r="B33" i="15"/>
  <c r="C33" i="15"/>
  <c r="D33" i="15"/>
  <c r="E33" i="15"/>
  <c r="F33" i="15"/>
  <c r="I33" i="15"/>
  <c r="B34" i="15"/>
  <c r="C34" i="15"/>
  <c r="D34" i="15"/>
  <c r="E34" i="15"/>
  <c r="F34" i="15"/>
  <c r="I34" i="15"/>
  <c r="B35" i="15"/>
  <c r="C35" i="15"/>
  <c r="D35" i="15"/>
  <c r="E35" i="15"/>
  <c r="F35" i="15"/>
  <c r="I35" i="15"/>
  <c r="B36" i="15"/>
  <c r="C36" i="15"/>
  <c r="D36" i="15"/>
  <c r="E36" i="15"/>
  <c r="F36" i="15"/>
  <c r="I36" i="15"/>
  <c r="B37" i="15"/>
  <c r="C37" i="15"/>
  <c r="D37" i="15"/>
  <c r="E37" i="15"/>
  <c r="F37" i="15"/>
  <c r="I37" i="15"/>
  <c r="B38" i="15"/>
  <c r="C38" i="15"/>
  <c r="D38" i="15"/>
  <c r="E38" i="15"/>
  <c r="F38" i="15"/>
  <c r="I38" i="15"/>
  <c r="B39" i="15"/>
  <c r="C39" i="15"/>
  <c r="D39" i="15"/>
  <c r="E39" i="15"/>
  <c r="F39" i="15"/>
  <c r="I39" i="15"/>
  <c r="B40" i="15"/>
  <c r="C40" i="15"/>
  <c r="D40" i="15"/>
  <c r="E40" i="15"/>
  <c r="F40" i="15"/>
  <c r="I40" i="15"/>
  <c r="B41" i="15"/>
  <c r="C41" i="15"/>
  <c r="D41" i="15"/>
  <c r="E41" i="15"/>
  <c r="F41" i="15"/>
  <c r="I41" i="15"/>
  <c r="B42" i="15"/>
  <c r="C42" i="15"/>
  <c r="D42" i="15"/>
  <c r="E42" i="15"/>
  <c r="F42" i="15"/>
  <c r="I42" i="15"/>
  <c r="B43" i="15"/>
  <c r="C43" i="15"/>
  <c r="D43" i="15"/>
  <c r="E43" i="15"/>
  <c r="F43" i="15"/>
  <c r="I43" i="15"/>
  <c r="B44" i="15"/>
  <c r="C44" i="15"/>
  <c r="D44" i="15"/>
  <c r="E44" i="15"/>
  <c r="F44" i="15"/>
  <c r="I44" i="15"/>
  <c r="B45" i="15"/>
  <c r="C45" i="15"/>
  <c r="D45" i="15"/>
  <c r="E45" i="15"/>
  <c r="F45" i="15"/>
  <c r="I45" i="15"/>
  <c r="B46" i="15"/>
  <c r="C46" i="15"/>
  <c r="D46" i="15"/>
  <c r="E46" i="15"/>
  <c r="F46" i="15"/>
  <c r="I46" i="15"/>
  <c r="B47" i="15"/>
  <c r="C47" i="15"/>
  <c r="D47" i="15"/>
  <c r="E47" i="15"/>
  <c r="F47" i="15"/>
  <c r="I47" i="15"/>
  <c r="B48" i="15"/>
  <c r="C48" i="15"/>
  <c r="D48" i="15"/>
  <c r="E48" i="15"/>
  <c r="F48" i="15"/>
  <c r="I48" i="15"/>
  <c r="B49" i="15"/>
  <c r="C49" i="15"/>
  <c r="D49" i="15"/>
  <c r="E49" i="15"/>
  <c r="F49" i="15"/>
  <c r="I49" i="15"/>
  <c r="B50" i="15"/>
  <c r="C50" i="15"/>
  <c r="D50" i="15"/>
  <c r="E50" i="15"/>
  <c r="F50" i="15"/>
  <c r="I50" i="15"/>
  <c r="B51" i="15"/>
  <c r="C51" i="15"/>
  <c r="D51" i="15"/>
  <c r="E51" i="15"/>
  <c r="F51" i="15"/>
  <c r="I51" i="15"/>
  <c r="B52" i="15"/>
  <c r="C52" i="15"/>
  <c r="D52" i="15"/>
  <c r="E52" i="15"/>
  <c r="F52" i="15"/>
  <c r="I52" i="15"/>
  <c r="B53" i="15"/>
  <c r="C53" i="15"/>
  <c r="D53" i="15"/>
  <c r="E53" i="15"/>
  <c r="F53" i="15"/>
  <c r="I53" i="15"/>
  <c r="B54" i="15"/>
  <c r="C54" i="15"/>
  <c r="D54" i="15"/>
  <c r="E54" i="15"/>
  <c r="F54" i="15"/>
  <c r="I54" i="15"/>
  <c r="B55" i="15"/>
  <c r="C55" i="15"/>
  <c r="D55" i="15"/>
  <c r="E55" i="15"/>
  <c r="F55" i="15"/>
  <c r="I55" i="15"/>
  <c r="B56" i="15"/>
  <c r="C56" i="15"/>
  <c r="D56" i="15"/>
  <c r="E56" i="15"/>
  <c r="F56" i="15"/>
  <c r="I56" i="15"/>
  <c r="B57" i="15"/>
  <c r="C57" i="15"/>
  <c r="D57" i="15"/>
  <c r="E57" i="15"/>
  <c r="F57" i="15"/>
  <c r="I57" i="15"/>
  <c r="B58" i="15"/>
  <c r="C58" i="15"/>
  <c r="D58" i="15"/>
  <c r="E58" i="15"/>
  <c r="F58" i="15"/>
  <c r="I58" i="15"/>
  <c r="B59" i="15"/>
  <c r="C59" i="15"/>
  <c r="D59" i="15"/>
  <c r="E59" i="15"/>
  <c r="F59" i="15"/>
  <c r="I59" i="15"/>
  <c r="B60" i="15"/>
  <c r="C60" i="15"/>
  <c r="D60" i="15"/>
  <c r="E60" i="15"/>
  <c r="F60" i="15"/>
  <c r="I60" i="15"/>
  <c r="B61" i="15"/>
  <c r="C61" i="15"/>
  <c r="D61" i="15"/>
  <c r="E61" i="15"/>
  <c r="F61" i="15"/>
  <c r="I61" i="15"/>
  <c r="B62" i="15"/>
  <c r="C62" i="15"/>
  <c r="D62" i="15"/>
  <c r="E62" i="15"/>
  <c r="F62" i="15"/>
  <c r="I62" i="15"/>
  <c r="B63" i="15"/>
  <c r="C63" i="15"/>
  <c r="D63" i="15"/>
  <c r="E63" i="15"/>
  <c r="F63" i="15"/>
  <c r="I63" i="15"/>
  <c r="B64" i="15"/>
  <c r="C64" i="15"/>
  <c r="D64" i="15"/>
  <c r="E64" i="15"/>
  <c r="F64" i="15"/>
  <c r="I64" i="15"/>
  <c r="B65" i="15"/>
  <c r="C65" i="15"/>
  <c r="D65" i="15"/>
  <c r="E65" i="15"/>
  <c r="F65" i="15"/>
  <c r="G65" i="15"/>
  <c r="I65" i="15"/>
  <c r="J65" i="15"/>
  <c r="I2" i="15"/>
  <c r="AK66" i="17" l="1"/>
  <c r="AL66" i="17" s="1"/>
  <c r="G70" i="15"/>
  <c r="AJ71" i="17"/>
  <c r="H65" i="15"/>
  <c r="AG68" i="17"/>
  <c r="K67" i="15" s="1"/>
  <c r="H67" i="15"/>
  <c r="AK68" i="17"/>
  <c r="AR68" i="17"/>
  <c r="AZ68" i="17" s="1"/>
  <c r="H66" i="15"/>
  <c r="AG67" i="17"/>
  <c r="K66" i="15" s="1"/>
  <c r="AJ69" i="17"/>
  <c r="G68" i="15"/>
  <c r="AG69" i="17"/>
  <c r="AL70" i="17"/>
  <c r="AS70" i="17"/>
  <c r="BA70" i="17" s="1"/>
  <c r="AK67" i="17"/>
  <c r="AR67" i="17"/>
  <c r="AZ67" i="17" s="1"/>
  <c r="K69" i="15"/>
  <c r="K70" i="15"/>
  <c r="E1" i="15"/>
  <c r="D1" i="15"/>
  <c r="D2" i="15"/>
  <c r="AS66" i="17" l="1"/>
  <c r="BA66" i="17" s="1"/>
  <c r="AK71" i="17"/>
  <c r="AR71" i="17"/>
  <c r="AZ71" i="17" s="1"/>
  <c r="AL68" i="17"/>
  <c r="AS68" i="17"/>
  <c r="BA68" i="17" s="1"/>
  <c r="AL67" i="17"/>
  <c r="AS67" i="17"/>
  <c r="BA67" i="17" s="1"/>
  <c r="AK69" i="17"/>
  <c r="AR69" i="17"/>
  <c r="AZ69" i="17" s="1"/>
  <c r="AT70" i="17"/>
  <c r="BB70" i="17" s="1"/>
  <c r="AM70" i="17"/>
  <c r="K68" i="15"/>
  <c r="AM66" i="17"/>
  <c r="AT66" i="17"/>
  <c r="BB66" i="17" s="1"/>
  <c r="B2" i="15"/>
  <c r="C2" i="15"/>
  <c r="E2" i="15"/>
  <c r="F2" i="15"/>
  <c r="U4" i="17"/>
  <c r="T4" i="17"/>
  <c r="S4" i="17"/>
  <c r="BK4" i="17"/>
  <c r="BU4" i="17" a="1"/>
  <c r="BU4" i="17" s="1"/>
  <c r="BV4" i="17" a="1"/>
  <c r="BV4" i="17" s="1"/>
  <c r="BW4" i="17" a="1"/>
  <c r="BW4" i="17" s="1"/>
  <c r="BX4" i="17" a="1"/>
  <c r="BX4" i="17" s="1"/>
  <c r="BY4" i="17" a="1"/>
  <c r="BY4" i="17" s="1"/>
  <c r="DD4" i="17"/>
  <c r="AL71" i="17" l="1"/>
  <c r="AS71" i="17"/>
  <c r="BA71" i="17" s="1"/>
  <c r="AM68" i="17"/>
  <c r="AT68" i="17"/>
  <c r="BB68" i="17" s="1"/>
  <c r="AS69" i="17"/>
  <c r="BA69" i="17" s="1"/>
  <c r="AL69" i="17"/>
  <c r="AN70" i="17"/>
  <c r="AU70" i="17"/>
  <c r="BC70" i="17" s="1"/>
  <c r="AN66" i="17"/>
  <c r="AU66" i="17"/>
  <c r="BC66" i="17" s="1"/>
  <c r="AM67" i="17"/>
  <c r="AT67" i="17"/>
  <c r="BB67" i="17" s="1"/>
  <c r="A3" i="15"/>
  <c r="F3" i="20"/>
  <c r="F4" i="20" s="1"/>
  <c r="AM71" i="17" l="1"/>
  <c r="AT71" i="17"/>
  <c r="BB71" i="17" s="1"/>
  <c r="AN68" i="17"/>
  <c r="AU68" i="17"/>
  <c r="BC68" i="17" s="1"/>
  <c r="AN67" i="17"/>
  <c r="AU67" i="17"/>
  <c r="BC67" i="17" s="1"/>
  <c r="AM69" i="17"/>
  <c r="AT69" i="17"/>
  <c r="BB69" i="17" s="1"/>
  <c r="AO70" i="17"/>
  <c r="AV70" i="17"/>
  <c r="BD70" i="17" s="1"/>
  <c r="AV66" i="17"/>
  <c r="BD66" i="17" s="1"/>
  <c r="AO66" i="17"/>
  <c r="AN71" i="17" l="1"/>
  <c r="AU71" i="17"/>
  <c r="BC71" i="17" s="1"/>
  <c r="AO68" i="17"/>
  <c r="AV68" i="17"/>
  <c r="BD68" i="17" s="1"/>
  <c r="AU69" i="17"/>
  <c r="BC69" i="17" s="1"/>
  <c r="AN69" i="17"/>
  <c r="AO67" i="17"/>
  <c r="AV67" i="17"/>
  <c r="BD67" i="17" s="1"/>
  <c r="AP66" i="17"/>
  <c r="AX66" i="17" s="1"/>
  <c r="BF66" i="17" s="1"/>
  <c r="AW66" i="17"/>
  <c r="BE66" i="17" s="1"/>
  <c r="AW70" i="17"/>
  <c r="BE70" i="17" s="1"/>
  <c r="AP70" i="17"/>
  <c r="AX70" i="17" s="1"/>
  <c r="BF70" i="17" s="1"/>
  <c r="D68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5" i="20"/>
  <c r="AV71" i="17" l="1"/>
  <c r="BD71" i="17" s="1"/>
  <c r="AO71" i="17"/>
  <c r="AW68" i="17"/>
  <c r="BE68" i="17" s="1"/>
  <c r="AP68" i="17"/>
  <c r="AX68" i="17" s="1"/>
  <c r="BF68" i="17" s="1"/>
  <c r="AP67" i="17"/>
  <c r="AX67" i="17" s="1"/>
  <c r="BF67" i="17" s="1"/>
  <c r="AW67" i="17"/>
  <c r="BE67" i="17" s="1"/>
  <c r="AV69" i="17"/>
  <c r="BD69" i="17" s="1"/>
  <c r="AO69" i="17"/>
  <c r="G8" i="20"/>
  <c r="F8" i="20"/>
  <c r="AP71" i="17" l="1"/>
  <c r="AX71" i="17" s="1"/>
  <c r="BF71" i="17" s="1"/>
  <c r="AW71" i="17"/>
  <c r="BE71" i="17" s="1"/>
  <c r="AW69" i="17"/>
  <c r="BE69" i="17" s="1"/>
  <c r="AP69" i="17"/>
  <c r="AX69" i="17" s="1"/>
  <c r="BF69" i="17" s="1"/>
  <c r="U65" i="17"/>
  <c r="T65" i="17"/>
  <c r="U64" i="17"/>
  <c r="T64" i="17"/>
  <c r="U63" i="17"/>
  <c r="T63" i="17"/>
  <c r="C113" i="35" s="1"/>
  <c r="D113" i="35" s="1"/>
  <c r="E113" i="35" s="1"/>
  <c r="F113" i="35" s="1"/>
  <c r="G113" i="35" s="1"/>
  <c r="H113" i="35" s="1"/>
  <c r="I113" i="35" s="1"/>
  <c r="J113" i="35" s="1"/>
  <c r="U62" i="17"/>
  <c r="T62" i="17"/>
  <c r="U61" i="17"/>
  <c r="T61" i="17"/>
  <c r="U60" i="17"/>
  <c r="T60" i="17"/>
  <c r="U59" i="17"/>
  <c r="T59" i="17"/>
  <c r="U58" i="17"/>
  <c r="T58" i="17"/>
  <c r="U56" i="17"/>
  <c r="T56" i="17"/>
  <c r="U55" i="17"/>
  <c r="T55" i="17"/>
  <c r="U54" i="17"/>
  <c r="T54" i="17"/>
  <c r="U53" i="17"/>
  <c r="T53" i="17"/>
  <c r="U51" i="17"/>
  <c r="T51" i="17"/>
  <c r="U50" i="17"/>
  <c r="T50" i="17"/>
  <c r="U48" i="17"/>
  <c r="T48" i="17"/>
  <c r="U47" i="17"/>
  <c r="T47" i="17"/>
  <c r="U46" i="17"/>
  <c r="T46" i="17"/>
  <c r="U45" i="17"/>
  <c r="T45" i="17"/>
  <c r="U44" i="17"/>
  <c r="T44" i="17"/>
  <c r="U43" i="17"/>
  <c r="T43" i="17"/>
  <c r="U42" i="17"/>
  <c r="T42" i="17"/>
  <c r="U40" i="17"/>
  <c r="T40" i="17"/>
  <c r="U39" i="17"/>
  <c r="T39" i="17"/>
  <c r="U37" i="17"/>
  <c r="T37" i="17"/>
  <c r="U36" i="17"/>
  <c r="T36" i="17"/>
  <c r="U35" i="17"/>
  <c r="T35" i="17"/>
  <c r="U33" i="17"/>
  <c r="T33" i="17"/>
  <c r="U32" i="17"/>
  <c r="T32" i="17"/>
  <c r="U31" i="17"/>
  <c r="T31" i="17"/>
  <c r="U30" i="17"/>
  <c r="T30" i="17"/>
  <c r="U29" i="17"/>
  <c r="T29" i="17"/>
  <c r="U28" i="17"/>
  <c r="T28" i="17"/>
  <c r="U27" i="17"/>
  <c r="T27" i="17"/>
  <c r="U26" i="17"/>
  <c r="T26" i="17"/>
  <c r="U25" i="17"/>
  <c r="T25" i="17"/>
  <c r="U24" i="17"/>
  <c r="T24" i="17"/>
  <c r="T21" i="17"/>
  <c r="U21" i="17"/>
  <c r="T22" i="17"/>
  <c r="U22" i="17"/>
  <c r="T23" i="17"/>
  <c r="U23" i="17"/>
  <c r="T6" i="17"/>
  <c r="T20" i="17"/>
  <c r="A22" i="17" a="1"/>
  <c r="A22" i="17" s="1"/>
  <c r="S22" i="17"/>
  <c r="BK22" i="17"/>
  <c r="DD22" i="17"/>
  <c r="A66" i="15"/>
  <c r="A47" i="17" a="1"/>
  <c r="A47" i="17" s="1"/>
  <c r="S47" i="17"/>
  <c r="DD47" i="17"/>
  <c r="A48" i="17" a="1"/>
  <c r="A48" i="17" s="1"/>
  <c r="S48" i="17"/>
  <c r="DD48" i="17"/>
  <c r="G4" i="20"/>
  <c r="G13" i="20" s="1"/>
  <c r="Q27" i="17"/>
  <c r="J26" i="15" s="1"/>
  <c r="R27" i="17"/>
  <c r="Q31" i="17"/>
  <c r="J30" i="15" s="1"/>
  <c r="Q41" i="17"/>
  <c r="J40" i="15" s="1"/>
  <c r="K65" i="15"/>
  <c r="A65" i="15" l="1"/>
  <c r="A46" i="15"/>
  <c r="A47" i="15"/>
  <c r="A21" i="15"/>
  <c r="F13" i="20"/>
  <c r="T11" i="17" l="1"/>
  <c r="B5" i="22"/>
  <c r="B6" i="22"/>
  <c r="B7" i="22"/>
  <c r="B8" i="22"/>
  <c r="B9" i="22"/>
  <c r="B10" i="22"/>
  <c r="B11" i="22"/>
  <c r="B12" i="22"/>
  <c r="B13" i="22"/>
  <c r="B14" i="22"/>
  <c r="B15" i="22"/>
  <c r="B3" i="22"/>
  <c r="D65" i="39" l="1"/>
  <c r="E65" i="39"/>
  <c r="F65" i="39"/>
  <c r="G65" i="39"/>
  <c r="H65" i="39"/>
  <c r="I65" i="39"/>
  <c r="J65" i="39"/>
  <c r="K65" i="39"/>
  <c r="L65" i="39"/>
  <c r="M65" i="39"/>
  <c r="N65" i="39"/>
  <c r="O65" i="39"/>
  <c r="P65" i="39"/>
  <c r="Q65" i="39"/>
  <c r="R65" i="39"/>
  <c r="S65" i="39"/>
  <c r="T65" i="39"/>
  <c r="U65" i="39"/>
  <c r="V65" i="39"/>
  <c r="W65" i="39"/>
  <c r="X65" i="39"/>
  <c r="Y65" i="39"/>
  <c r="Z65" i="39"/>
  <c r="AA65" i="39"/>
  <c r="AB65" i="39"/>
  <c r="AC65" i="39"/>
  <c r="AD65" i="39"/>
  <c r="AE65" i="39"/>
  <c r="AF65" i="39"/>
  <c r="AG65" i="39"/>
  <c r="AH65" i="39"/>
  <c r="AI65" i="39"/>
  <c r="AJ65" i="39"/>
  <c r="AK65" i="39"/>
  <c r="AL65" i="39"/>
  <c r="AM65" i="39"/>
  <c r="AN65" i="39"/>
  <c r="AO65" i="39"/>
  <c r="AP65" i="39"/>
  <c r="AQ65" i="39"/>
  <c r="AR65" i="39"/>
  <c r="AS65" i="39"/>
  <c r="AT65" i="39"/>
  <c r="AU65" i="39"/>
  <c r="AV65" i="39"/>
  <c r="AW65" i="39"/>
  <c r="AX65" i="39"/>
  <c r="AY65" i="39"/>
  <c r="AZ65" i="39"/>
  <c r="BA65" i="39"/>
  <c r="BB65" i="39"/>
  <c r="BC65" i="39"/>
  <c r="C65" i="39"/>
  <c r="DF64" i="17"/>
  <c r="D64" i="39" s="1"/>
  <c r="DG64" i="17"/>
  <c r="E64" i="39" s="1"/>
  <c r="DH64" i="17"/>
  <c r="F64" i="39" s="1"/>
  <c r="DI64" i="17"/>
  <c r="G64" i="39" s="1"/>
  <c r="DJ64" i="17"/>
  <c r="H64" i="39" s="1"/>
  <c r="DK64" i="17"/>
  <c r="I64" i="39" s="1"/>
  <c r="DL64" i="17"/>
  <c r="J64" i="39" s="1"/>
  <c r="DM64" i="17"/>
  <c r="K64" i="39" s="1"/>
  <c r="DN64" i="17"/>
  <c r="L64" i="39" s="1"/>
  <c r="DO64" i="17"/>
  <c r="M64" i="39" s="1"/>
  <c r="DP64" i="17"/>
  <c r="N64" i="39" s="1"/>
  <c r="DQ64" i="17"/>
  <c r="O64" i="39" s="1"/>
  <c r="DR64" i="17"/>
  <c r="P64" i="39" s="1"/>
  <c r="DS64" i="17"/>
  <c r="Q64" i="39" s="1"/>
  <c r="DT64" i="17"/>
  <c r="R64" i="39" s="1"/>
  <c r="DU64" i="17"/>
  <c r="S64" i="39" s="1"/>
  <c r="DV64" i="17"/>
  <c r="T64" i="39" s="1"/>
  <c r="DW64" i="17"/>
  <c r="U64" i="39" s="1"/>
  <c r="DX64" i="17"/>
  <c r="V64" i="39" s="1"/>
  <c r="DY64" i="17"/>
  <c r="W64" i="39" s="1"/>
  <c r="DZ64" i="17"/>
  <c r="X64" i="39" s="1"/>
  <c r="EA64" i="17"/>
  <c r="Y64" i="39" s="1"/>
  <c r="EB64" i="17"/>
  <c r="Z64" i="39" s="1"/>
  <c r="EC64" i="17"/>
  <c r="AA64" i="39" s="1"/>
  <c r="ED64" i="17"/>
  <c r="AB64" i="39" s="1"/>
  <c r="EE64" i="17"/>
  <c r="AC64" i="39" s="1"/>
  <c r="EF64" i="17"/>
  <c r="AD64" i="39" s="1"/>
  <c r="EG64" i="17"/>
  <c r="AE64" i="39" s="1"/>
  <c r="EH64" i="17"/>
  <c r="AF64" i="39" s="1"/>
  <c r="EI64" i="17"/>
  <c r="AG64" i="39" s="1"/>
  <c r="EJ64" i="17"/>
  <c r="AH64" i="39" s="1"/>
  <c r="EK64" i="17"/>
  <c r="AI64" i="39" s="1"/>
  <c r="EL64" i="17"/>
  <c r="AJ64" i="39" s="1"/>
  <c r="EM64" i="17"/>
  <c r="AK64" i="39" s="1"/>
  <c r="EN64" i="17"/>
  <c r="AL64" i="39" s="1"/>
  <c r="EO64" i="17"/>
  <c r="AM64" i="39" s="1"/>
  <c r="EP64" i="17"/>
  <c r="AN64" i="39" s="1"/>
  <c r="EQ64" i="17"/>
  <c r="AO64" i="39" s="1"/>
  <c r="ER64" i="17"/>
  <c r="AP64" i="39" s="1"/>
  <c r="ES64" i="17"/>
  <c r="AQ64" i="39" s="1"/>
  <c r="ET64" i="17"/>
  <c r="AR64" i="39" s="1"/>
  <c r="EU64" i="17"/>
  <c r="AS64" i="39" s="1"/>
  <c r="EV64" i="17"/>
  <c r="AT64" i="39" s="1"/>
  <c r="EW64" i="17"/>
  <c r="AU64" i="39" s="1"/>
  <c r="EX64" i="17"/>
  <c r="AV64" i="39" s="1"/>
  <c r="EY64" i="17"/>
  <c r="AW64" i="39" s="1"/>
  <c r="EZ64" i="17"/>
  <c r="AX64" i="39" s="1"/>
  <c r="FA64" i="17"/>
  <c r="AY64" i="39" s="1"/>
  <c r="FB64" i="17"/>
  <c r="AZ64" i="39" s="1"/>
  <c r="FC64" i="17"/>
  <c r="BA64" i="39" s="1"/>
  <c r="FD64" i="17"/>
  <c r="BB64" i="39" s="1"/>
  <c r="FE64" i="17"/>
  <c r="BC64" i="39" s="1"/>
  <c r="DE64" i="17"/>
  <c r="C64" i="39" s="1"/>
  <c r="DL62" i="17"/>
  <c r="J62" i="39" s="1"/>
  <c r="DM62" i="17"/>
  <c r="K62" i="39" s="1"/>
  <c r="DN62" i="17"/>
  <c r="L62" i="39" s="1"/>
  <c r="DO62" i="17"/>
  <c r="M62" i="39" s="1"/>
  <c r="DP62" i="17"/>
  <c r="N62" i="39" s="1"/>
  <c r="DQ62" i="17"/>
  <c r="O62" i="39" s="1"/>
  <c r="DR62" i="17"/>
  <c r="P62" i="39" s="1"/>
  <c r="DS62" i="17"/>
  <c r="Q62" i="39" s="1"/>
  <c r="DT62" i="17"/>
  <c r="R62" i="39" s="1"/>
  <c r="DU62" i="17"/>
  <c r="S62" i="39" s="1"/>
  <c r="DV62" i="17"/>
  <c r="T62" i="39" s="1"/>
  <c r="DW62" i="17"/>
  <c r="U62" i="39" s="1"/>
  <c r="DX62" i="17"/>
  <c r="V62" i="39" s="1"/>
  <c r="DY62" i="17"/>
  <c r="W62" i="39" s="1"/>
  <c r="DZ62" i="17"/>
  <c r="X62" i="39" s="1"/>
  <c r="EA62" i="17"/>
  <c r="Y62" i="39" s="1"/>
  <c r="EB62" i="17"/>
  <c r="Z62" i="39" s="1"/>
  <c r="EC62" i="17"/>
  <c r="AA62" i="39" s="1"/>
  <c r="ED62" i="17"/>
  <c r="AB62" i="39" s="1"/>
  <c r="EE62" i="17"/>
  <c r="AC62" i="39" s="1"/>
  <c r="EF62" i="17"/>
  <c r="AD62" i="39" s="1"/>
  <c r="EG62" i="17"/>
  <c r="AE62" i="39" s="1"/>
  <c r="EH62" i="17"/>
  <c r="AF62" i="39" s="1"/>
  <c r="EI62" i="17"/>
  <c r="AG62" i="39" s="1"/>
  <c r="EJ62" i="17"/>
  <c r="AH62" i="39" s="1"/>
  <c r="EK62" i="17"/>
  <c r="AI62" i="39" s="1"/>
  <c r="EL62" i="17"/>
  <c r="AJ62" i="39" s="1"/>
  <c r="EM62" i="17"/>
  <c r="AK62" i="39" s="1"/>
  <c r="EN62" i="17"/>
  <c r="AL62" i="39" s="1"/>
  <c r="EO62" i="17"/>
  <c r="AM62" i="39" s="1"/>
  <c r="EP62" i="17"/>
  <c r="AN62" i="39" s="1"/>
  <c r="EQ62" i="17"/>
  <c r="AO62" i="39" s="1"/>
  <c r="ER62" i="17"/>
  <c r="AP62" i="39" s="1"/>
  <c r="ES62" i="17"/>
  <c r="AQ62" i="39" s="1"/>
  <c r="ET62" i="17"/>
  <c r="AR62" i="39" s="1"/>
  <c r="EU62" i="17"/>
  <c r="AS62" i="39" s="1"/>
  <c r="EV62" i="17"/>
  <c r="AT62" i="39" s="1"/>
  <c r="EW62" i="17"/>
  <c r="AU62" i="39" s="1"/>
  <c r="EX62" i="17"/>
  <c r="AV62" i="39" s="1"/>
  <c r="EY62" i="17"/>
  <c r="AW62" i="39" s="1"/>
  <c r="EZ62" i="17"/>
  <c r="AX62" i="39" s="1"/>
  <c r="FA62" i="17"/>
  <c r="AY62" i="39" s="1"/>
  <c r="FB62" i="17"/>
  <c r="AZ62" i="39" s="1"/>
  <c r="FC62" i="17"/>
  <c r="BA62" i="39" s="1"/>
  <c r="FD62" i="17"/>
  <c r="BB62" i="39" s="1"/>
  <c r="FE62" i="17"/>
  <c r="BC62" i="39" s="1"/>
  <c r="DL63" i="17"/>
  <c r="J63" i="39" s="1"/>
  <c r="DM63" i="17"/>
  <c r="K63" i="39" s="1"/>
  <c r="DN63" i="17"/>
  <c r="L63" i="39" s="1"/>
  <c r="DO63" i="17"/>
  <c r="M63" i="39" s="1"/>
  <c r="DP63" i="17"/>
  <c r="N63" i="39" s="1"/>
  <c r="DQ63" i="17"/>
  <c r="O63" i="39" s="1"/>
  <c r="DR63" i="17"/>
  <c r="P63" i="39" s="1"/>
  <c r="DS63" i="17"/>
  <c r="Q63" i="39" s="1"/>
  <c r="DT63" i="17"/>
  <c r="R63" i="39" s="1"/>
  <c r="DU63" i="17"/>
  <c r="S63" i="39" s="1"/>
  <c r="DV63" i="17"/>
  <c r="T63" i="39" s="1"/>
  <c r="DW63" i="17"/>
  <c r="U63" i="39" s="1"/>
  <c r="DX63" i="17"/>
  <c r="V63" i="39" s="1"/>
  <c r="DY63" i="17"/>
  <c r="W63" i="39" s="1"/>
  <c r="DZ63" i="17"/>
  <c r="X63" i="39" s="1"/>
  <c r="EA63" i="17"/>
  <c r="Y63" i="39" s="1"/>
  <c r="EB63" i="17"/>
  <c r="Z63" i="39" s="1"/>
  <c r="EC63" i="17"/>
  <c r="AA63" i="39" s="1"/>
  <c r="ED63" i="17"/>
  <c r="AB63" i="39" s="1"/>
  <c r="EE63" i="17"/>
  <c r="AC63" i="39" s="1"/>
  <c r="EF63" i="17"/>
  <c r="AD63" i="39" s="1"/>
  <c r="EG63" i="17"/>
  <c r="AE63" i="39" s="1"/>
  <c r="EH63" i="17"/>
  <c r="AF63" i="39" s="1"/>
  <c r="EI63" i="17"/>
  <c r="AG63" i="39" s="1"/>
  <c r="EJ63" i="17"/>
  <c r="AH63" i="39" s="1"/>
  <c r="EK63" i="17"/>
  <c r="AI63" i="39" s="1"/>
  <c r="EL63" i="17"/>
  <c r="AJ63" i="39" s="1"/>
  <c r="EM63" i="17"/>
  <c r="AK63" i="39" s="1"/>
  <c r="EN63" i="17"/>
  <c r="AL63" i="39" s="1"/>
  <c r="EO63" i="17"/>
  <c r="AM63" i="39" s="1"/>
  <c r="EP63" i="17"/>
  <c r="AN63" i="39" s="1"/>
  <c r="EQ63" i="17"/>
  <c r="AO63" i="39" s="1"/>
  <c r="ER63" i="17"/>
  <c r="AP63" i="39" s="1"/>
  <c r="ES63" i="17"/>
  <c r="AQ63" i="39" s="1"/>
  <c r="ET63" i="17"/>
  <c r="AR63" i="39" s="1"/>
  <c r="EU63" i="17"/>
  <c r="AS63" i="39" s="1"/>
  <c r="EV63" i="17"/>
  <c r="AT63" i="39" s="1"/>
  <c r="EW63" i="17"/>
  <c r="AU63" i="39" s="1"/>
  <c r="EX63" i="17"/>
  <c r="AV63" i="39" s="1"/>
  <c r="EY63" i="17"/>
  <c r="AW63" i="39" s="1"/>
  <c r="EZ63" i="17"/>
  <c r="AX63" i="39" s="1"/>
  <c r="FA63" i="17"/>
  <c r="AY63" i="39" s="1"/>
  <c r="FB63" i="17"/>
  <c r="AZ63" i="39" s="1"/>
  <c r="FC63" i="17"/>
  <c r="BA63" i="39" s="1"/>
  <c r="FD63" i="17"/>
  <c r="BB63" i="39" s="1"/>
  <c r="FE63" i="17"/>
  <c r="BC63" i="39" s="1"/>
  <c r="DK63" i="17"/>
  <c r="I63" i="39" s="1"/>
  <c r="DK62" i="17"/>
  <c r="I62" i="39" s="1"/>
  <c r="DD50" i="17"/>
  <c r="DD51" i="17"/>
  <c r="DD52" i="17"/>
  <c r="DD53" i="17"/>
  <c r="DD54" i="17"/>
  <c r="DD55" i="17"/>
  <c r="DD56" i="17"/>
  <c r="DD57" i="17"/>
  <c r="DD58" i="17"/>
  <c r="DD59" i="17"/>
  <c r="DD60" i="17"/>
  <c r="DD61" i="17"/>
  <c r="DD62" i="17"/>
  <c r="DD63" i="17"/>
  <c r="DD64" i="17"/>
  <c r="DD65" i="17"/>
  <c r="DF46" i="17"/>
  <c r="DG46" i="17"/>
  <c r="DH46" i="17"/>
  <c r="DI46" i="17"/>
  <c r="DJ46" i="17"/>
  <c r="DK46" i="17"/>
  <c r="DL46" i="17"/>
  <c r="DM46" i="17"/>
  <c r="DN46" i="17"/>
  <c r="DO46" i="17"/>
  <c r="DP46" i="17"/>
  <c r="DQ46" i="17"/>
  <c r="DR46" i="17"/>
  <c r="DS46" i="17"/>
  <c r="DT46" i="17"/>
  <c r="DU46" i="17"/>
  <c r="DV46" i="17"/>
  <c r="DW46" i="17"/>
  <c r="DX46" i="17"/>
  <c r="DY46" i="17"/>
  <c r="DZ46" i="17"/>
  <c r="EA46" i="17"/>
  <c r="EB46" i="17"/>
  <c r="EC46" i="17"/>
  <c r="ED46" i="17"/>
  <c r="EE46" i="17"/>
  <c r="EF46" i="17"/>
  <c r="EG46" i="17"/>
  <c r="EH46" i="17"/>
  <c r="EI46" i="17"/>
  <c r="EJ46" i="17"/>
  <c r="EK46" i="17"/>
  <c r="EL46" i="17"/>
  <c r="EM46" i="17"/>
  <c r="EN46" i="17"/>
  <c r="EO46" i="17"/>
  <c r="EP46" i="17"/>
  <c r="EQ46" i="17"/>
  <c r="ER46" i="17"/>
  <c r="ES46" i="17"/>
  <c r="ET46" i="17"/>
  <c r="EU46" i="17"/>
  <c r="EV46" i="17"/>
  <c r="EW46" i="17"/>
  <c r="EX46" i="17"/>
  <c r="EY46" i="17"/>
  <c r="EZ46" i="17"/>
  <c r="FA46" i="17"/>
  <c r="FB46" i="17"/>
  <c r="FC46" i="17"/>
  <c r="FD46" i="17"/>
  <c r="FE46" i="17"/>
  <c r="DE27" i="17"/>
  <c r="C27" i="39" s="1"/>
  <c r="F9" i="20"/>
  <c r="G9" i="20"/>
  <c r="F10" i="20"/>
  <c r="G10" i="20"/>
  <c r="F11" i="20"/>
  <c r="G11" i="20"/>
  <c r="FD3" i="17" l="1"/>
  <c r="BB3" i="39" s="1"/>
  <c r="FC9" i="17"/>
  <c r="BA9" i="39" s="1"/>
  <c r="FE14" i="17"/>
  <c r="BC14" i="39" s="1"/>
  <c r="EW14" i="17"/>
  <c r="AU14" i="39" s="1"/>
  <c r="EO14" i="17"/>
  <c r="AM14" i="39" s="1"/>
  <c r="EG14" i="17"/>
  <c r="AE14" i="39" s="1"/>
  <c r="DY14" i="17"/>
  <c r="W14" i="39" s="1"/>
  <c r="DQ14" i="17"/>
  <c r="O14" i="39" s="1"/>
  <c r="DI14" i="17"/>
  <c r="G14" i="39" s="1"/>
  <c r="FD14" i="17"/>
  <c r="BB14" i="39" s="1"/>
  <c r="EV14" i="17"/>
  <c r="AT14" i="39" s="1"/>
  <c r="EN14" i="17"/>
  <c r="AL14" i="39" s="1"/>
  <c r="EF14" i="17"/>
  <c r="AD14" i="39" s="1"/>
  <c r="DX14" i="17"/>
  <c r="V14" i="39" s="1"/>
  <c r="DH14" i="17"/>
  <c r="F14" i="39" s="1"/>
  <c r="DP14" i="17"/>
  <c r="N14" i="39" s="1"/>
  <c r="DO14" i="17"/>
  <c r="M14" i="39" s="1"/>
  <c r="DG14" i="17"/>
  <c r="E14" i="39" s="1"/>
  <c r="EY14" i="17"/>
  <c r="AW14" i="39" s="1"/>
  <c r="EQ14" i="17"/>
  <c r="AO14" i="39" s="1"/>
  <c r="EI14" i="17"/>
  <c r="AG14" i="39" s="1"/>
  <c r="EA14" i="17"/>
  <c r="Y14" i="39" s="1"/>
  <c r="DK14" i="17"/>
  <c r="I14" i="39" s="1"/>
  <c r="FC14" i="17"/>
  <c r="BA14" i="39" s="1"/>
  <c r="EU14" i="17"/>
  <c r="AS14" i="39" s="1"/>
  <c r="EM14" i="17"/>
  <c r="AK14" i="39" s="1"/>
  <c r="EE14" i="17"/>
  <c r="AC14" i="39" s="1"/>
  <c r="DW14" i="17"/>
  <c r="U14" i="39" s="1"/>
  <c r="FB14" i="17"/>
  <c r="AZ14" i="39" s="1"/>
  <c r="ET14" i="17"/>
  <c r="AR14" i="39" s="1"/>
  <c r="EL14" i="17"/>
  <c r="AJ14" i="39" s="1"/>
  <c r="ED14" i="17"/>
  <c r="AB14" i="39" s="1"/>
  <c r="DV14" i="17"/>
  <c r="T14" i="39" s="1"/>
  <c r="DN14" i="17"/>
  <c r="L14" i="39" s="1"/>
  <c r="DF14" i="17"/>
  <c r="D14" i="39" s="1"/>
  <c r="FA14" i="17"/>
  <c r="AY14" i="39" s="1"/>
  <c r="ES14" i="17"/>
  <c r="AQ14" i="39" s="1"/>
  <c r="EK14" i="17"/>
  <c r="AI14" i="39" s="1"/>
  <c r="EC14" i="17"/>
  <c r="AA14" i="39" s="1"/>
  <c r="DU14" i="17"/>
  <c r="S14" i="39" s="1"/>
  <c r="DM14" i="17"/>
  <c r="K14" i="39" s="1"/>
  <c r="EZ14" i="17"/>
  <c r="AX14" i="39" s="1"/>
  <c r="ER14" i="17"/>
  <c r="AP14" i="39" s="1"/>
  <c r="EJ14" i="17"/>
  <c r="AH14" i="39" s="1"/>
  <c r="EB14" i="17"/>
  <c r="Z14" i="39" s="1"/>
  <c r="DT14" i="17"/>
  <c r="R14" i="39" s="1"/>
  <c r="DL14" i="17"/>
  <c r="J14" i="39" s="1"/>
  <c r="DS14" i="17"/>
  <c r="Q14" i="39" s="1"/>
  <c r="EX14" i="17"/>
  <c r="AV14" i="39" s="1"/>
  <c r="EP14" i="17"/>
  <c r="AN14" i="39" s="1"/>
  <c r="EH14" i="17"/>
  <c r="AF14" i="39" s="1"/>
  <c r="DZ14" i="17"/>
  <c r="X14" i="39" s="1"/>
  <c r="DR14" i="17"/>
  <c r="P14" i="39" s="1"/>
  <c r="DJ14" i="17"/>
  <c r="H14" i="39" s="1"/>
  <c r="DE8" i="17"/>
  <c r="C8" i="39" s="1"/>
  <c r="FE3" i="17"/>
  <c r="F12" i="20"/>
  <c r="F17" i="20" s="1"/>
  <c r="F51" i="20" s="1"/>
  <c r="G12" i="20"/>
  <c r="G17" i="20" s="1"/>
  <c r="G51" i="20" s="1"/>
  <c r="DE38" i="17"/>
  <c r="C38" i="39" s="1"/>
  <c r="DE34" i="17"/>
  <c r="C34" i="39" s="1"/>
  <c r="DE9" i="17"/>
  <c r="C9" i="39" s="1"/>
  <c r="DE7" i="17"/>
  <c r="C7" i="39" s="1"/>
  <c r="FE2" i="17" l="1" a="1"/>
  <c r="FE2" i="17" s="1"/>
  <c r="BC2" i="39" s="1"/>
  <c r="BC3" i="39"/>
  <c r="DF3" i="17"/>
  <c r="DF20" i="17" l="1"/>
  <c r="D20" i="39" s="1"/>
  <c r="D3" i="39"/>
  <c r="DF2" i="17" a="1"/>
  <c r="DF2" i="17" s="1"/>
  <c r="D2" i="39" s="1"/>
  <c r="C13" i="20"/>
  <c r="C12" i="20"/>
  <c r="C11" i="20"/>
  <c r="C10" i="20"/>
  <c r="C9" i="20"/>
  <c r="C8" i="20"/>
  <c r="T8" i="17"/>
  <c r="S5" i="17"/>
  <c r="S6" i="17"/>
  <c r="S7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S21" i="17"/>
  <c r="S23" i="17"/>
  <c r="S24" i="17"/>
  <c r="S25" i="17"/>
  <c r="S26" i="17"/>
  <c r="S27" i="17"/>
  <c r="S28" i="17"/>
  <c r="S29" i="17"/>
  <c r="S30" i="17"/>
  <c r="S31" i="17"/>
  <c r="S32" i="17"/>
  <c r="S33" i="17"/>
  <c r="S34" i="17"/>
  <c r="S35" i="17"/>
  <c r="S36" i="17"/>
  <c r="S37" i="17"/>
  <c r="S38" i="17"/>
  <c r="S39" i="17"/>
  <c r="S40" i="17"/>
  <c r="S41" i="17"/>
  <c r="S42" i="17"/>
  <c r="S43" i="17"/>
  <c r="S44" i="17"/>
  <c r="S45" i="17"/>
  <c r="S46" i="17"/>
  <c r="S49" i="17"/>
  <c r="S50" i="17"/>
  <c r="S51" i="17"/>
  <c r="S52" i="17"/>
  <c r="S53" i="17"/>
  <c r="S54" i="17"/>
  <c r="S55" i="17"/>
  <c r="S56" i="17"/>
  <c r="S57" i="17"/>
  <c r="S58" i="17"/>
  <c r="S59" i="17"/>
  <c r="S60" i="17"/>
  <c r="S61" i="17"/>
  <c r="S62" i="17"/>
  <c r="S63" i="17"/>
  <c r="S64" i="17"/>
  <c r="S65" i="17"/>
  <c r="X65" i="17"/>
  <c r="R65" i="17" s="1"/>
  <c r="W65" i="17"/>
  <c r="Q65" i="17" s="1"/>
  <c r="J64" i="15" s="1"/>
  <c r="X64" i="17"/>
  <c r="R64" i="17" s="1"/>
  <c r="W64" i="17"/>
  <c r="Q64" i="17" s="1"/>
  <c r="J63" i="15" s="1"/>
  <c r="X63" i="17"/>
  <c r="R63" i="17" s="1"/>
  <c r="W63" i="17"/>
  <c r="Q63" i="17" s="1"/>
  <c r="J62" i="15" s="1"/>
  <c r="X62" i="17"/>
  <c r="R62" i="17" s="1"/>
  <c r="W62" i="17"/>
  <c r="Q62" i="17" s="1"/>
  <c r="J61" i="15" s="1"/>
  <c r="X61" i="17"/>
  <c r="R61" i="17" s="1"/>
  <c r="W61" i="17"/>
  <c r="Q61" i="17" s="1"/>
  <c r="J60" i="15" s="1"/>
  <c r="X60" i="17"/>
  <c r="R60" i="17" s="1"/>
  <c r="W60" i="17"/>
  <c r="Q60" i="17" s="1"/>
  <c r="J59" i="15" s="1"/>
  <c r="X59" i="17"/>
  <c r="R59" i="17" s="1"/>
  <c r="W59" i="17"/>
  <c r="Q59" i="17" s="1"/>
  <c r="J58" i="15" s="1"/>
  <c r="X58" i="17"/>
  <c r="R58" i="17" s="1"/>
  <c r="W58" i="17"/>
  <c r="Q58" i="17" s="1"/>
  <c r="J57" i="15" s="1"/>
  <c r="X56" i="17"/>
  <c r="R56" i="17" s="1"/>
  <c r="W56" i="17"/>
  <c r="Q56" i="17" s="1"/>
  <c r="J55" i="15" s="1"/>
  <c r="X55" i="17"/>
  <c r="R55" i="17" s="1"/>
  <c r="W55" i="17"/>
  <c r="Q55" i="17" s="1"/>
  <c r="J54" i="15" s="1"/>
  <c r="X54" i="17"/>
  <c r="R54" i="17" s="1"/>
  <c r="W54" i="17"/>
  <c r="Q54" i="17" s="1"/>
  <c r="J53" i="15" s="1"/>
  <c r="X53" i="17"/>
  <c r="R53" i="17" s="1"/>
  <c r="W53" i="17"/>
  <c r="Q53" i="17" s="1"/>
  <c r="J52" i="15" s="1"/>
  <c r="X51" i="17"/>
  <c r="R51" i="17" s="1"/>
  <c r="W51" i="17"/>
  <c r="Q51" i="17" s="1"/>
  <c r="J50" i="15" s="1"/>
  <c r="X50" i="17"/>
  <c r="R50" i="17" s="1"/>
  <c r="W50" i="17"/>
  <c r="Q50" i="17" s="1"/>
  <c r="J49" i="15" s="1"/>
  <c r="X32" i="17"/>
  <c r="R32" i="17" s="1"/>
  <c r="W32" i="17"/>
  <c r="Q32" i="17" s="1"/>
  <c r="J31" i="15" s="1"/>
  <c r="U20" i="17"/>
  <c r="U19" i="17"/>
  <c r="T19" i="17"/>
  <c r="U18" i="17"/>
  <c r="T18" i="17"/>
  <c r="U17" i="17"/>
  <c r="T17" i="17"/>
  <c r="U16" i="17"/>
  <c r="T16" i="17"/>
  <c r="U14" i="17"/>
  <c r="T14" i="17"/>
  <c r="U13" i="17"/>
  <c r="T13" i="17"/>
  <c r="U12" i="17"/>
  <c r="T12" i="17"/>
  <c r="U5" i="17"/>
  <c r="T5" i="17"/>
  <c r="S3" i="17"/>
  <c r="U3" i="17"/>
  <c r="T3" i="17"/>
  <c r="A13" i="17" a="1"/>
  <c r="A13" i="17" s="1"/>
  <c r="BK13" i="17"/>
  <c r="DD13" i="17"/>
  <c r="A12" i="15" l="1"/>
  <c r="DF12" i="17"/>
  <c r="D12" i="39" s="1"/>
  <c r="DF6" i="17"/>
  <c r="D6" i="39" s="1"/>
  <c r="DK13" i="17"/>
  <c r="DE13" i="17"/>
  <c r="DJ13" i="17"/>
  <c r="EX13" i="17"/>
  <c r="EP13" i="17"/>
  <c r="EH13" i="17"/>
  <c r="DZ13" i="17"/>
  <c r="DR13" i="17"/>
  <c r="FE13" i="17"/>
  <c r="EW13" i="17"/>
  <c r="EO13" i="17"/>
  <c r="EG13" i="17"/>
  <c r="DY13" i="17"/>
  <c r="DQ13" i="17"/>
  <c r="DI13" i="17"/>
  <c r="FD13" i="17"/>
  <c r="EV13" i="17"/>
  <c r="EN13" i="17"/>
  <c r="EF13" i="17"/>
  <c r="DX13" i="17"/>
  <c r="DP13" i="17"/>
  <c r="DH13" i="17"/>
  <c r="FC13" i="17"/>
  <c r="EU13" i="17"/>
  <c r="EM13" i="17"/>
  <c r="EE13" i="17"/>
  <c r="DW13" i="17"/>
  <c r="DO13" i="17"/>
  <c r="DG13" i="17"/>
  <c r="L13" i="17"/>
  <c r="FB13" i="17"/>
  <c r="ET13" i="17"/>
  <c r="EL13" i="17"/>
  <c r="ED13" i="17"/>
  <c r="DV13" i="17"/>
  <c r="DN13" i="17"/>
  <c r="DF13" i="17"/>
  <c r="FA13" i="17"/>
  <c r="ES13" i="17"/>
  <c r="EK13" i="17"/>
  <c r="EC13" i="17"/>
  <c r="DU13" i="17"/>
  <c r="DM13" i="17"/>
  <c r="EZ13" i="17"/>
  <c r="ER13" i="17"/>
  <c r="EJ13" i="17"/>
  <c r="EB13" i="17"/>
  <c r="DT13" i="17"/>
  <c r="DL13" i="17"/>
  <c r="EY13" i="17"/>
  <c r="EQ13" i="17"/>
  <c r="EI13" i="17"/>
  <c r="EA13" i="17"/>
  <c r="DS13" i="17"/>
  <c r="G40" i="20" l="1"/>
  <c r="U38" i="17" s="1"/>
  <c r="F40" i="20"/>
  <c r="T38" i="17" s="1"/>
  <c r="U34" i="17"/>
  <c r="F36" i="20"/>
  <c r="T34" i="17" s="1"/>
  <c r="G54" i="20"/>
  <c r="U52" i="17" s="1"/>
  <c r="X33" i="17"/>
  <c r="U9" i="17"/>
  <c r="T9" i="17"/>
  <c r="U8" i="17"/>
  <c r="U7" i="17"/>
  <c r="T7" i="17"/>
  <c r="DF62" i="17"/>
  <c r="DG62" i="17"/>
  <c r="DH62" i="17"/>
  <c r="DI62" i="17"/>
  <c r="DJ62" i="17"/>
  <c r="DF63" i="17"/>
  <c r="DG63" i="17"/>
  <c r="DH63" i="17"/>
  <c r="DI63" i="17"/>
  <c r="DJ63" i="17"/>
  <c r="DE63" i="17"/>
  <c r="DE62" i="17"/>
  <c r="DS34" i="17"/>
  <c r="Q34" i="39" s="1"/>
  <c r="EI34" i="17"/>
  <c r="AG34" i="39" s="1"/>
  <c r="EY34" i="17"/>
  <c r="AW34" i="39" s="1"/>
  <c r="DO38" i="17"/>
  <c r="M38" i="39" s="1"/>
  <c r="EL9" i="17"/>
  <c r="AJ9" i="39" s="1"/>
  <c r="EP9" i="17"/>
  <c r="AN9" i="39" s="1"/>
  <c r="DJ7" i="17"/>
  <c r="H7" i="39" s="1"/>
  <c r="A24" i="17" a="1"/>
  <c r="A24" i="17" s="1"/>
  <c r="BK24" i="17"/>
  <c r="DD24" i="17"/>
  <c r="AD65" i="17"/>
  <c r="AC65" i="17"/>
  <c r="A65" i="17" a="1"/>
  <c r="A65" i="17" s="1"/>
  <c r="AD64" i="17"/>
  <c r="AC64" i="17"/>
  <c r="A64" i="17" a="1"/>
  <c r="A64" i="17" s="1"/>
  <c r="BK63" i="17"/>
  <c r="AD63" i="17"/>
  <c r="AC63" i="17"/>
  <c r="A63" i="17" a="1"/>
  <c r="A63" i="17" s="1"/>
  <c r="BK62" i="17"/>
  <c r="AD62" i="17"/>
  <c r="AC62" i="17"/>
  <c r="A62" i="17" a="1"/>
  <c r="A62" i="17" s="1"/>
  <c r="BK61" i="17"/>
  <c r="AD61" i="17"/>
  <c r="AC61" i="17"/>
  <c r="A61" i="17" a="1"/>
  <c r="A61" i="17" s="1"/>
  <c r="BK60" i="17"/>
  <c r="AD60" i="17"/>
  <c r="AC60" i="17"/>
  <c r="A60" i="17" a="1"/>
  <c r="A60" i="17" s="1"/>
  <c r="BK59" i="17"/>
  <c r="AD59" i="17"/>
  <c r="A59" i="17" a="1"/>
  <c r="A59" i="17" s="1"/>
  <c r="BK58" i="17"/>
  <c r="AD58" i="17"/>
  <c r="AC58" i="17"/>
  <c r="A58" i="17" a="1"/>
  <c r="A58" i="17" s="1"/>
  <c r="BK57" i="17"/>
  <c r="A57" i="17" a="1"/>
  <c r="A57" i="17" s="1"/>
  <c r="BK56" i="17"/>
  <c r="AD56" i="17"/>
  <c r="AC56" i="17"/>
  <c r="A56" i="17" a="1"/>
  <c r="A56" i="17" s="1"/>
  <c r="BK55" i="17"/>
  <c r="AD55" i="17"/>
  <c r="AC55" i="17"/>
  <c r="A55" i="17" a="1"/>
  <c r="A55" i="17" s="1"/>
  <c r="BK54" i="17"/>
  <c r="AC54" i="17"/>
  <c r="A54" i="17" a="1"/>
  <c r="A54" i="17" s="1"/>
  <c r="BK53" i="17"/>
  <c r="AC53" i="17"/>
  <c r="A53" i="17" a="1"/>
  <c r="A53" i="17" s="1"/>
  <c r="BK52" i="17"/>
  <c r="A52" i="17" a="1"/>
  <c r="A52" i="17" s="1"/>
  <c r="BK51" i="17"/>
  <c r="AD51" i="17"/>
  <c r="AC51" i="17"/>
  <c r="A51" i="17" a="1"/>
  <c r="A51" i="17" s="1"/>
  <c r="BK50" i="17"/>
  <c r="AD50" i="17"/>
  <c r="AF50" i="17" s="1" a="1"/>
  <c r="AF50" i="17" s="1"/>
  <c r="H49" i="15" s="1"/>
  <c r="AC50" i="17"/>
  <c r="AE50" i="17" s="1" a="1"/>
  <c r="AE50" i="17" s="1"/>
  <c r="G49" i="15" s="1"/>
  <c r="A50" i="17" a="1"/>
  <c r="A50" i="17" s="1"/>
  <c r="DD49" i="17"/>
  <c r="BK49" i="17"/>
  <c r="A49" i="17" a="1"/>
  <c r="A49" i="17" s="1"/>
  <c r="DD46" i="17"/>
  <c r="A46" i="17" a="1"/>
  <c r="A46" i="17" s="1"/>
  <c r="DD45" i="17"/>
  <c r="BK45" i="17"/>
  <c r="A45" i="17" a="1"/>
  <c r="A45" i="17" s="1"/>
  <c r="DD44" i="17"/>
  <c r="A44" i="17" a="1"/>
  <c r="A44" i="17" s="1"/>
  <c r="DD43" i="17"/>
  <c r="A43" i="17" a="1"/>
  <c r="A43" i="17" s="1"/>
  <c r="DD42" i="17"/>
  <c r="A42" i="17" a="1"/>
  <c r="A42" i="17" s="1"/>
  <c r="DD41" i="17"/>
  <c r="A41" i="17" a="1"/>
  <c r="A41" i="17" s="1"/>
  <c r="DD40" i="17"/>
  <c r="A40" i="17" a="1"/>
  <c r="A40" i="17" s="1"/>
  <c r="DD39" i="17"/>
  <c r="A39" i="17" a="1"/>
  <c r="A39" i="17" s="1"/>
  <c r="DD38" i="17"/>
  <c r="A38" i="17" a="1"/>
  <c r="A38" i="17" s="1"/>
  <c r="DD37" i="17"/>
  <c r="A37" i="17" a="1"/>
  <c r="A37" i="17" s="1"/>
  <c r="DD36" i="17"/>
  <c r="A36" i="17" a="1"/>
  <c r="A36" i="17" s="1"/>
  <c r="DD35" i="17"/>
  <c r="A35" i="17" a="1"/>
  <c r="A35" i="17" s="1"/>
  <c r="DD34" i="17"/>
  <c r="A34" i="17" a="1"/>
  <c r="A34" i="17" s="1"/>
  <c r="DD33" i="17"/>
  <c r="BK33" i="17"/>
  <c r="W33" i="17"/>
  <c r="Q33" i="17" s="1"/>
  <c r="J32" i="15" s="1"/>
  <c r="A33" i="17" a="1"/>
  <c r="A33" i="17" s="1"/>
  <c r="DD32" i="17"/>
  <c r="BK32" i="17"/>
  <c r="A32" i="17" a="1"/>
  <c r="A32" i="17" s="1"/>
  <c r="DD31" i="17"/>
  <c r="BK31" i="17"/>
  <c r="AC31" i="17"/>
  <c r="A31" i="17" a="1"/>
  <c r="A31" i="17" s="1"/>
  <c r="DD30" i="17"/>
  <c r="BK30" i="17"/>
  <c r="A30" i="17" a="1"/>
  <c r="A30" i="17" s="1"/>
  <c r="DD29" i="17"/>
  <c r="BK29" i="17"/>
  <c r="A29" i="17" a="1"/>
  <c r="A29" i="17" s="1"/>
  <c r="DD28" i="17"/>
  <c r="BK28" i="17"/>
  <c r="A28" i="17" a="1"/>
  <c r="A28" i="17" s="1"/>
  <c r="DD27" i="17"/>
  <c r="BK27" i="17"/>
  <c r="AD27" i="17"/>
  <c r="A27" i="17" a="1"/>
  <c r="A27" i="17" s="1"/>
  <c r="DD26" i="17"/>
  <c r="BK26" i="17"/>
  <c r="A26" i="17" a="1"/>
  <c r="A26" i="17" s="1"/>
  <c r="DD25" i="17"/>
  <c r="BK25" i="17"/>
  <c r="A25" i="17" a="1"/>
  <c r="A25" i="17" s="1"/>
  <c r="DD23" i="17"/>
  <c r="BK23" i="17"/>
  <c r="A23" i="17" a="1"/>
  <c r="A23" i="17" s="1"/>
  <c r="DD21" i="17"/>
  <c r="BK21" i="17"/>
  <c r="A21" i="17" a="1"/>
  <c r="A21" i="17" s="1"/>
  <c r="DD20" i="17"/>
  <c r="BK20" i="17"/>
  <c r="A20" i="17" a="1"/>
  <c r="A20" i="17" s="1"/>
  <c r="DD5" i="17"/>
  <c r="BK5" i="17"/>
  <c r="DD19" i="17"/>
  <c r="BK19" i="17"/>
  <c r="A19" i="17" a="1"/>
  <c r="A19" i="17" s="1"/>
  <c r="DD18" i="17"/>
  <c r="BK18" i="17"/>
  <c r="A18" i="17" a="1"/>
  <c r="A18" i="17" s="1"/>
  <c r="DD17" i="17"/>
  <c r="BK17" i="17"/>
  <c r="A17" i="17" a="1"/>
  <c r="A17" i="17" s="1"/>
  <c r="DD16" i="17"/>
  <c r="BK16" i="17"/>
  <c r="A16" i="17" a="1"/>
  <c r="A16" i="17" s="1"/>
  <c r="DD15" i="17"/>
  <c r="A15" i="17" a="1"/>
  <c r="A15" i="17" s="1"/>
  <c r="DD14" i="17"/>
  <c r="A14" i="17" a="1"/>
  <c r="A14" i="17" s="1"/>
  <c r="DD12" i="17"/>
  <c r="BK12" i="17"/>
  <c r="A12" i="17" a="1"/>
  <c r="A12" i="17" s="1"/>
  <c r="DD11" i="17"/>
  <c r="BK11" i="17"/>
  <c r="A11" i="17" a="1"/>
  <c r="A11" i="17" s="1"/>
  <c r="DD10" i="17"/>
  <c r="BK10" i="17"/>
  <c r="DD9" i="17"/>
  <c r="BK9" i="17"/>
  <c r="DD8" i="17"/>
  <c r="BK8" i="17"/>
  <c r="DD7" i="17"/>
  <c r="BK7" i="17"/>
  <c r="DD6" i="17"/>
  <c r="BK6" i="17"/>
  <c r="DD3" i="17"/>
  <c r="BY3" i="17" a="1"/>
  <c r="BY3" i="17" s="1"/>
  <c r="BX3" i="17" a="1"/>
  <c r="BX3" i="17" s="1"/>
  <c r="BW3" i="17" a="1"/>
  <c r="BW3" i="17" s="1"/>
  <c r="BV3" i="17" a="1"/>
  <c r="BV3" i="17" s="1"/>
  <c r="BU3" i="17" a="1"/>
  <c r="BU3" i="17" s="1"/>
  <c r="BK3" i="17"/>
  <c r="BY2" i="17"/>
  <c r="BX2" i="17"/>
  <c r="BW2" i="17"/>
  <c r="BV2" i="17"/>
  <c r="BY1" i="17"/>
  <c r="BX1" i="17"/>
  <c r="BW1" i="17"/>
  <c r="BV1" i="17"/>
  <c r="BU1" i="17"/>
  <c r="BG1" i="17"/>
  <c r="AY1" i="1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F27" i="6"/>
  <c r="F28" i="6"/>
  <c r="F29" i="6"/>
  <c r="F30" i="6"/>
  <c r="F31" i="6"/>
  <c r="F32" i="6"/>
  <c r="F33" i="6"/>
  <c r="F34" i="6"/>
  <c r="F35" i="6"/>
  <c r="F36" i="6"/>
  <c r="F37" i="6"/>
  <c r="F38" i="6"/>
  <c r="F7" i="6"/>
  <c r="F10" i="6"/>
  <c r="F14" i="6"/>
  <c r="F18" i="6"/>
  <c r="F21" i="6"/>
  <c r="F25" i="6"/>
  <c r="F26" i="6"/>
  <c r="F2" i="6"/>
  <c r="F24" i="6"/>
  <c r="F23" i="6"/>
  <c r="F22" i="6"/>
  <c r="F20" i="6"/>
  <c r="F19" i="6"/>
  <c r="F17" i="6"/>
  <c r="F16" i="6"/>
  <c r="F15" i="6"/>
  <c r="F13" i="6"/>
  <c r="F12" i="6"/>
  <c r="F11" i="6"/>
  <c r="F9" i="6"/>
  <c r="F8" i="6"/>
  <c r="F6" i="6"/>
  <c r="F5" i="6"/>
  <c r="F4" i="6"/>
  <c r="F3" i="6"/>
  <c r="J2" i="1"/>
  <c r="DS7" i="17"/>
  <c r="Q7" i="39" s="1"/>
  <c r="AD53" i="17"/>
  <c r="AC59" i="17"/>
  <c r="A34" i="15" l="1"/>
  <c r="A59" i="15"/>
  <c r="A20" i="15"/>
  <c r="A25" i="15"/>
  <c r="A30" i="15"/>
  <c r="A32" i="15"/>
  <c r="A35" i="15"/>
  <c r="A39" i="15"/>
  <c r="A43" i="15"/>
  <c r="A50" i="15"/>
  <c r="A27" i="15"/>
  <c r="A15" i="15"/>
  <c r="A17" i="15"/>
  <c r="A53" i="15"/>
  <c r="A55" i="15"/>
  <c r="A64" i="15"/>
  <c r="A63" i="15"/>
  <c r="A57" i="15"/>
  <c r="A11" i="15"/>
  <c r="A22" i="15"/>
  <c r="A28" i="15"/>
  <c r="A36" i="15"/>
  <c r="A40" i="15"/>
  <c r="A44" i="15"/>
  <c r="A49" i="15"/>
  <c r="A60" i="15"/>
  <c r="A62" i="15"/>
  <c r="A61" i="15"/>
  <c r="A10" i="15"/>
  <c r="A23" i="15"/>
  <c r="A26" i="15"/>
  <c r="A51" i="15"/>
  <c r="A58" i="15"/>
  <c r="A38" i="15"/>
  <c r="A48" i="15"/>
  <c r="A19" i="15"/>
  <c r="A33" i="15"/>
  <c r="A37" i="15"/>
  <c r="A41" i="15"/>
  <c r="A42" i="15"/>
  <c r="A14" i="15"/>
  <c r="A13" i="15"/>
  <c r="A16" i="15"/>
  <c r="A18" i="15"/>
  <c r="A24" i="15"/>
  <c r="A29" i="15"/>
  <c r="A31" i="15"/>
  <c r="A45" i="15"/>
  <c r="A52" i="15"/>
  <c r="A54" i="15"/>
  <c r="A56" i="15"/>
  <c r="A6" i="15"/>
  <c r="A7" i="15"/>
  <c r="A5" i="15"/>
  <c r="A4" i="15"/>
  <c r="A9" i="15"/>
  <c r="A8" i="15"/>
  <c r="A2" i="15"/>
  <c r="AG50" i="17"/>
  <c r="K49" i="15" s="1"/>
  <c r="AD33" i="17"/>
  <c r="AF33" i="17" s="1" a="1"/>
  <c r="AF33" i="17" s="1"/>
  <c r="H32" i="15" s="1"/>
  <c r="R33" i="17"/>
  <c r="DE33" i="17"/>
  <c r="DR3" i="17"/>
  <c r="P3" i="39" s="1"/>
  <c r="F78" i="20"/>
  <c r="U6" i="17"/>
  <c r="G43" i="20"/>
  <c r="U41" i="17" s="1"/>
  <c r="G78" i="20"/>
  <c r="FB38" i="17"/>
  <c r="AZ38" i="39" s="1"/>
  <c r="ET38" i="17"/>
  <c r="AR38" i="39" s="1"/>
  <c r="EL38" i="17"/>
  <c r="AJ38" i="39" s="1"/>
  <c r="ED38" i="17"/>
  <c r="AB38" i="39" s="1"/>
  <c r="DV38" i="17"/>
  <c r="T38" i="39" s="1"/>
  <c r="DN38" i="17"/>
  <c r="L38" i="39" s="1"/>
  <c r="DF38" i="17"/>
  <c r="D38" i="39" s="1"/>
  <c r="DZ34" i="17"/>
  <c r="X34" i="39" s="1"/>
  <c r="DR34" i="17"/>
  <c r="P34" i="39" s="1"/>
  <c r="DJ34" i="17"/>
  <c r="H34" i="39" s="1"/>
  <c r="F54" i="20"/>
  <c r="T52" i="17" s="1"/>
  <c r="X52" i="17"/>
  <c r="R52" i="17" s="1"/>
  <c r="G59" i="20"/>
  <c r="U57" i="17" s="1"/>
  <c r="DG3" i="17"/>
  <c r="E3" i="39" s="1"/>
  <c r="EI7" i="17"/>
  <c r="AG7" i="39" s="1"/>
  <c r="EM7" i="17"/>
  <c r="AK7" i="39" s="1"/>
  <c r="DW7" i="17"/>
  <c r="U7" i="39" s="1"/>
  <c r="DO7" i="17"/>
  <c r="M7" i="39" s="1"/>
  <c r="EY9" i="17"/>
  <c r="AW9" i="39" s="1"/>
  <c r="EQ9" i="17"/>
  <c r="AO9" i="39" s="1"/>
  <c r="EI9" i="17"/>
  <c r="AG9" i="39" s="1"/>
  <c r="EA9" i="17"/>
  <c r="Y9" i="39" s="1"/>
  <c r="DS9" i="17"/>
  <c r="Q9" i="39" s="1"/>
  <c r="DK9" i="17"/>
  <c r="I9" i="39" s="1"/>
  <c r="EU9" i="17"/>
  <c r="AS9" i="39" s="1"/>
  <c r="EM9" i="17"/>
  <c r="AK9" i="39" s="1"/>
  <c r="EE9" i="17"/>
  <c r="AC9" i="39" s="1"/>
  <c r="DW9" i="17"/>
  <c r="U9" i="39" s="1"/>
  <c r="DO9" i="17"/>
  <c r="M9" i="39" s="1"/>
  <c r="DG9" i="17"/>
  <c r="E9" i="39" s="1"/>
  <c r="FD34" i="17"/>
  <c r="BB34" i="39" s="1"/>
  <c r="EV34" i="17"/>
  <c r="AT34" i="39" s="1"/>
  <c r="EN34" i="17"/>
  <c r="AL34" i="39" s="1"/>
  <c r="EF34" i="17"/>
  <c r="AD34" i="39" s="1"/>
  <c r="DX34" i="17"/>
  <c r="V34" i="39" s="1"/>
  <c r="DP34" i="17"/>
  <c r="N34" i="39" s="1"/>
  <c r="DH34" i="17"/>
  <c r="F34" i="39" s="1"/>
  <c r="EZ34" i="17"/>
  <c r="AX34" i="39" s="1"/>
  <c r="ER34" i="17"/>
  <c r="AP34" i="39" s="1"/>
  <c r="DE3" i="17"/>
  <c r="EY3" i="17"/>
  <c r="AW3" i="39" s="1"/>
  <c r="DK3" i="17"/>
  <c r="I3" i="39" s="1"/>
  <c r="EQ7" i="17"/>
  <c r="AO7" i="39" s="1"/>
  <c r="DT41" i="17"/>
  <c r="R41" i="39" s="1"/>
  <c r="EF41" i="17"/>
  <c r="AD41" i="39" s="1"/>
  <c r="EZ38" i="17"/>
  <c r="AX38" i="39" s="1"/>
  <c r="ER38" i="17"/>
  <c r="AP38" i="39" s="1"/>
  <c r="EJ38" i="17"/>
  <c r="AH38" i="39" s="1"/>
  <c r="EB38" i="17"/>
  <c r="Z38" i="39" s="1"/>
  <c r="DT38" i="17"/>
  <c r="R38" i="39" s="1"/>
  <c r="DL38" i="17"/>
  <c r="J38" i="39" s="1"/>
  <c r="FD38" i="17"/>
  <c r="BB38" i="39" s="1"/>
  <c r="EV38" i="17"/>
  <c r="AT38" i="39" s="1"/>
  <c r="EN38" i="17"/>
  <c r="AL38" i="39" s="1"/>
  <c r="EF38" i="17"/>
  <c r="AD38" i="39" s="1"/>
  <c r="DX38" i="17"/>
  <c r="V38" i="39" s="1"/>
  <c r="DP38" i="17"/>
  <c r="N38" i="39" s="1"/>
  <c r="DH38" i="17"/>
  <c r="F38" i="39" s="1"/>
  <c r="EJ34" i="17"/>
  <c r="AH34" i="39" s="1"/>
  <c r="EB34" i="17"/>
  <c r="Z34" i="39" s="1"/>
  <c r="DT34" i="17"/>
  <c r="R34" i="39" s="1"/>
  <c r="DL34" i="17"/>
  <c r="J34" i="39" s="1"/>
  <c r="AC33" i="17"/>
  <c r="AE33" i="17" s="1" a="1"/>
  <c r="AE33" i="17" s="1"/>
  <c r="G32" i="15" s="1"/>
  <c r="DE41" i="17"/>
  <c r="ED3" i="17"/>
  <c r="AB3" i="39" s="1"/>
  <c r="FB7" i="17"/>
  <c r="AZ7" i="39" s="1"/>
  <c r="ET7" i="17"/>
  <c r="AR7" i="39" s="1"/>
  <c r="DN7" i="17"/>
  <c r="L7" i="39" s="1"/>
  <c r="DF7" i="17"/>
  <c r="D7" i="39" s="1"/>
  <c r="EX9" i="17"/>
  <c r="AV9" i="39" s="1"/>
  <c r="EH9" i="17"/>
  <c r="AF9" i="39" s="1"/>
  <c r="DZ9" i="17"/>
  <c r="X9" i="39" s="1"/>
  <c r="DR9" i="17"/>
  <c r="P9" i="39" s="1"/>
  <c r="DJ9" i="17"/>
  <c r="H9" i="39" s="1"/>
  <c r="FB9" i="17"/>
  <c r="AZ9" i="39" s="1"/>
  <c r="ET9" i="17"/>
  <c r="AR9" i="39" s="1"/>
  <c r="ED9" i="17"/>
  <c r="AB9" i="39" s="1"/>
  <c r="DV9" i="17"/>
  <c r="T9" i="39" s="1"/>
  <c r="DN9" i="17"/>
  <c r="L9" i="39" s="1"/>
  <c r="DF9" i="17"/>
  <c r="D9" i="39" s="1"/>
  <c r="EQ41" i="17"/>
  <c r="AO41" i="39" s="1"/>
  <c r="EI41" i="17"/>
  <c r="AG41" i="39" s="1"/>
  <c r="EY38" i="17"/>
  <c r="AW38" i="39" s="1"/>
  <c r="EQ38" i="17"/>
  <c r="AO38" i="39" s="1"/>
  <c r="EI38" i="17"/>
  <c r="AG38" i="39" s="1"/>
  <c r="EA38" i="17"/>
  <c r="Y38" i="39" s="1"/>
  <c r="DS38" i="17"/>
  <c r="Q38" i="39" s="1"/>
  <c r="DK38" i="17"/>
  <c r="I38" i="39" s="1"/>
  <c r="FC38" i="17"/>
  <c r="BA38" i="39" s="1"/>
  <c r="EU38" i="17"/>
  <c r="AS38" i="39" s="1"/>
  <c r="EM38" i="17"/>
  <c r="AK38" i="39" s="1"/>
  <c r="EE38" i="17"/>
  <c r="AC38" i="39" s="1"/>
  <c r="DW38" i="17"/>
  <c r="U38" i="39" s="1"/>
  <c r="DG38" i="17"/>
  <c r="E38" i="39" s="1"/>
  <c r="FC34" i="17"/>
  <c r="BA34" i="39" s="1"/>
  <c r="EU34" i="17"/>
  <c r="AS34" i="39" s="1"/>
  <c r="EM34" i="17"/>
  <c r="AK34" i="39" s="1"/>
  <c r="EE34" i="17"/>
  <c r="AC34" i="39" s="1"/>
  <c r="DW34" i="17"/>
  <c r="U34" i="39" s="1"/>
  <c r="DO34" i="17"/>
  <c r="M34" i="39" s="1"/>
  <c r="DG34" i="17"/>
  <c r="E34" i="39" s="1"/>
  <c r="EQ34" i="17"/>
  <c r="AO34" i="39" s="1"/>
  <c r="EA34" i="17"/>
  <c r="Y34" i="39" s="1"/>
  <c r="DK34" i="17"/>
  <c r="I34" i="39" s="1"/>
  <c r="EW3" i="17"/>
  <c r="AU3" i="39" s="1"/>
  <c r="FE9" i="17"/>
  <c r="BC9" i="39" s="1"/>
  <c r="EW9" i="17"/>
  <c r="AU9" i="39" s="1"/>
  <c r="EO9" i="17"/>
  <c r="AM9" i="39" s="1"/>
  <c r="EG9" i="17"/>
  <c r="AE9" i="39" s="1"/>
  <c r="DY9" i="17"/>
  <c r="W9" i="39" s="1"/>
  <c r="DQ9" i="17"/>
  <c r="O9" i="39" s="1"/>
  <c r="DI9" i="17"/>
  <c r="G9" i="39" s="1"/>
  <c r="EL41" i="17"/>
  <c r="AJ41" i="39" s="1"/>
  <c r="DJ41" i="17"/>
  <c r="H41" i="39" s="1"/>
  <c r="EX38" i="17"/>
  <c r="AV38" i="39" s="1"/>
  <c r="EP38" i="17"/>
  <c r="AN38" i="39" s="1"/>
  <c r="EH38" i="17"/>
  <c r="AF38" i="39" s="1"/>
  <c r="DZ38" i="17"/>
  <c r="X38" i="39" s="1"/>
  <c r="FB34" i="17"/>
  <c r="AZ34" i="39" s="1"/>
  <c r="ET34" i="17"/>
  <c r="AR34" i="39" s="1"/>
  <c r="EL34" i="17"/>
  <c r="AJ34" i="39" s="1"/>
  <c r="ED34" i="17"/>
  <c r="AB34" i="39" s="1"/>
  <c r="DV34" i="17"/>
  <c r="T34" i="39" s="1"/>
  <c r="DN34" i="17"/>
  <c r="L34" i="39" s="1"/>
  <c r="DF34" i="17"/>
  <c r="D34" i="39" s="1"/>
  <c r="EZ3" i="17"/>
  <c r="AX3" i="39" s="1"/>
  <c r="FD7" i="17"/>
  <c r="BB7" i="39" s="1"/>
  <c r="EV7" i="17"/>
  <c r="AT7" i="39" s="1"/>
  <c r="EN7" i="17"/>
  <c r="AL7" i="39" s="1"/>
  <c r="EF7" i="17"/>
  <c r="AD7" i="39" s="1"/>
  <c r="DP7" i="17"/>
  <c r="N7" i="39" s="1"/>
  <c r="DT7" i="17"/>
  <c r="R7" i="39" s="1"/>
  <c r="EZ9" i="17"/>
  <c r="AX9" i="39" s="1"/>
  <c r="ER9" i="17"/>
  <c r="AP9" i="39" s="1"/>
  <c r="EJ9" i="17"/>
  <c r="AH9" i="39" s="1"/>
  <c r="EB9" i="17"/>
  <c r="Z9" i="39" s="1"/>
  <c r="DT9" i="17"/>
  <c r="R9" i="39" s="1"/>
  <c r="DL9" i="17"/>
  <c r="J9" i="39" s="1"/>
  <c r="FD9" i="17"/>
  <c r="BB9" i="39" s="1"/>
  <c r="EV9" i="17"/>
  <c r="AT9" i="39" s="1"/>
  <c r="EN9" i="17"/>
  <c r="AL9" i="39" s="1"/>
  <c r="EF9" i="17"/>
  <c r="AD9" i="39" s="1"/>
  <c r="DX9" i="17"/>
  <c r="V9" i="39" s="1"/>
  <c r="DP9" i="17"/>
  <c r="N9" i="39" s="1"/>
  <c r="DH9" i="17"/>
  <c r="F9" i="39" s="1"/>
  <c r="FA38" i="17"/>
  <c r="AY38" i="39" s="1"/>
  <c r="ES38" i="17"/>
  <c r="AQ38" i="39" s="1"/>
  <c r="EK38" i="17"/>
  <c r="AI38" i="39" s="1"/>
  <c r="EC38" i="17"/>
  <c r="AA38" i="39" s="1"/>
  <c r="DU38" i="17"/>
  <c r="S38" i="39" s="1"/>
  <c r="DM38" i="17"/>
  <c r="K38" i="39" s="1"/>
  <c r="FE38" i="17"/>
  <c r="BC38" i="39" s="1"/>
  <c r="EW38" i="17"/>
  <c r="AU38" i="39" s="1"/>
  <c r="EO38" i="17"/>
  <c r="AM38" i="39" s="1"/>
  <c r="EG38" i="17"/>
  <c r="AE38" i="39" s="1"/>
  <c r="DY38" i="17"/>
  <c r="W38" i="39" s="1"/>
  <c r="DQ38" i="17"/>
  <c r="O38" i="39" s="1"/>
  <c r="DI38" i="17"/>
  <c r="G38" i="39" s="1"/>
  <c r="FE34" i="17"/>
  <c r="BC34" i="39" s="1"/>
  <c r="EW34" i="17"/>
  <c r="AU34" i="39" s="1"/>
  <c r="EO34" i="17"/>
  <c r="AM34" i="39" s="1"/>
  <c r="EG34" i="17"/>
  <c r="AE34" i="39" s="1"/>
  <c r="DY34" i="17"/>
  <c r="W34" i="39" s="1"/>
  <c r="DQ34" i="17"/>
  <c r="O34" i="39" s="1"/>
  <c r="DI34" i="17"/>
  <c r="G34" i="39" s="1"/>
  <c r="FA34" i="17"/>
  <c r="AY34" i="39" s="1"/>
  <c r="ES34" i="17"/>
  <c r="AQ34" i="39" s="1"/>
  <c r="EK34" i="17"/>
  <c r="AI34" i="39" s="1"/>
  <c r="EC34" i="17"/>
  <c r="AA34" i="39" s="1"/>
  <c r="DU34" i="17"/>
  <c r="S34" i="39" s="1"/>
  <c r="DM34" i="17"/>
  <c r="K34" i="39" s="1"/>
  <c r="U11" i="17"/>
  <c r="T49" i="17"/>
  <c r="F43" i="20"/>
  <c r="T41" i="17" s="1"/>
  <c r="U10" i="17"/>
  <c r="DY3" i="17"/>
  <c r="W3" i="39" s="1"/>
  <c r="EH41" i="17"/>
  <c r="AF41" i="39" s="1"/>
  <c r="ER3" i="17"/>
  <c r="AP3" i="39" s="1"/>
  <c r="EJ3" i="17"/>
  <c r="AH3" i="39" s="1"/>
  <c r="EB3" i="17"/>
  <c r="Z3" i="39" s="1"/>
  <c r="DT3" i="17"/>
  <c r="R3" i="39" s="1"/>
  <c r="DL3" i="17"/>
  <c r="J3" i="39" s="1"/>
  <c r="EV3" i="17"/>
  <c r="AT3" i="39" s="1"/>
  <c r="EN3" i="17"/>
  <c r="AL3" i="39" s="1"/>
  <c r="EF3" i="17"/>
  <c r="AD3" i="39" s="1"/>
  <c r="DX3" i="17"/>
  <c r="V3" i="39" s="1"/>
  <c r="DP3" i="17"/>
  <c r="N3" i="39" s="1"/>
  <c r="DH3" i="17"/>
  <c r="F3" i="39" s="1"/>
  <c r="DX7" i="17"/>
  <c r="V7" i="39" s="1"/>
  <c r="DH7" i="17"/>
  <c r="F7" i="39" s="1"/>
  <c r="EZ7" i="17"/>
  <c r="AX7" i="39" s="1"/>
  <c r="ER7" i="17"/>
  <c r="AP7" i="39" s="1"/>
  <c r="EJ7" i="17"/>
  <c r="AH7" i="39" s="1"/>
  <c r="EB7" i="17"/>
  <c r="Z7" i="39" s="1"/>
  <c r="DL7" i="17"/>
  <c r="J7" i="39" s="1"/>
  <c r="FA41" i="17"/>
  <c r="AY41" i="39" s="1"/>
  <c r="ES41" i="17"/>
  <c r="AQ41" i="39" s="1"/>
  <c r="EK41" i="17"/>
  <c r="AI41" i="39" s="1"/>
  <c r="EC41" i="17"/>
  <c r="AA41" i="39" s="1"/>
  <c r="DU41" i="17"/>
  <c r="S41" i="39" s="1"/>
  <c r="DM41" i="17"/>
  <c r="K41" i="39" s="1"/>
  <c r="FE41" i="17"/>
  <c r="BC41" i="39" s="1"/>
  <c r="EW41" i="17"/>
  <c r="AU41" i="39" s="1"/>
  <c r="EO41" i="17"/>
  <c r="AM41" i="39" s="1"/>
  <c r="EG41" i="17"/>
  <c r="AE41" i="39" s="1"/>
  <c r="DY41" i="17"/>
  <c r="W41" i="39" s="1"/>
  <c r="DQ41" i="17"/>
  <c r="O41" i="39" s="1"/>
  <c r="DI41" i="17"/>
  <c r="G41" i="39" s="1"/>
  <c r="EG3" i="17"/>
  <c r="AE3" i="39" s="1"/>
  <c r="EK7" i="17"/>
  <c r="AI7" i="39" s="1"/>
  <c r="DM7" i="17"/>
  <c r="K7" i="39" s="1"/>
  <c r="ED41" i="17"/>
  <c r="AB41" i="39" s="1"/>
  <c r="DZ41" i="17"/>
  <c r="X41" i="39" s="1"/>
  <c r="EO3" i="17"/>
  <c r="AM3" i="39" s="1"/>
  <c r="DI3" i="17"/>
  <c r="G3" i="39" s="1"/>
  <c r="FA7" i="17"/>
  <c r="AY7" i="39" s="1"/>
  <c r="EC7" i="17"/>
  <c r="AA7" i="39" s="1"/>
  <c r="EX41" i="17"/>
  <c r="AV41" i="39" s="1"/>
  <c r="DR41" i="17"/>
  <c r="P41" i="39" s="1"/>
  <c r="FA3" i="17"/>
  <c r="AY3" i="39" s="1"/>
  <c r="DQ3" i="17"/>
  <c r="O3" i="39" s="1"/>
  <c r="ES7" i="17"/>
  <c r="AQ7" i="39" s="1"/>
  <c r="DU7" i="17"/>
  <c r="S7" i="39" s="1"/>
  <c r="EP41" i="17"/>
  <c r="AN41" i="39" s="1"/>
  <c r="EA3" i="17"/>
  <c r="Y3" i="39" s="1"/>
  <c r="FC3" i="17"/>
  <c r="BA3" i="39" s="1"/>
  <c r="EE3" i="17"/>
  <c r="AC3" i="39" s="1"/>
  <c r="FC7" i="17"/>
  <c r="BA7" i="39" s="1"/>
  <c r="EE7" i="17"/>
  <c r="AC7" i="39" s="1"/>
  <c r="DG7" i="17"/>
  <c r="E7" i="39" s="1"/>
  <c r="DK7" i="17"/>
  <c r="I7" i="39" s="1"/>
  <c r="ER41" i="17"/>
  <c r="AP41" i="39" s="1"/>
  <c r="DH41" i="17"/>
  <c r="F41" i="39" s="1"/>
  <c r="EI3" i="17"/>
  <c r="AG3" i="39" s="1"/>
  <c r="DW3" i="17"/>
  <c r="U3" i="39" s="1"/>
  <c r="EA7" i="17"/>
  <c r="Y7" i="39" s="1"/>
  <c r="EJ41" i="17"/>
  <c r="AH41" i="39" s="1"/>
  <c r="DL41" i="17"/>
  <c r="J41" i="39" s="1"/>
  <c r="EV41" i="17"/>
  <c r="AT41" i="39" s="1"/>
  <c r="DP41" i="17"/>
  <c r="N41" i="39" s="1"/>
  <c r="EP3" i="17"/>
  <c r="AN3" i="39" s="1"/>
  <c r="DZ3" i="17"/>
  <c r="X3" i="39" s="1"/>
  <c r="FB3" i="17"/>
  <c r="AZ3" i="39" s="1"/>
  <c r="EL3" i="17"/>
  <c r="AJ3" i="39" s="1"/>
  <c r="EL7" i="17"/>
  <c r="AJ7" i="39" s="1"/>
  <c r="DV7" i="17"/>
  <c r="T7" i="39" s="1"/>
  <c r="EP7" i="17"/>
  <c r="AN7" i="39" s="1"/>
  <c r="DZ7" i="17"/>
  <c r="X7" i="39" s="1"/>
  <c r="L12" i="17"/>
  <c r="ES3" i="17"/>
  <c r="AQ3" i="39" s="1"/>
  <c r="EC3" i="17"/>
  <c r="AA3" i="39" s="1"/>
  <c r="DM3" i="17"/>
  <c r="K3" i="39" s="1"/>
  <c r="EW7" i="17"/>
  <c r="AU7" i="39" s="1"/>
  <c r="EG7" i="17"/>
  <c r="AE7" i="39" s="1"/>
  <c r="DI7" i="17"/>
  <c r="G7" i="39" s="1"/>
  <c r="ES9" i="17"/>
  <c r="AQ9" i="39" s="1"/>
  <c r="FB41" i="17"/>
  <c r="AZ41" i="39" s="1"/>
  <c r="DR38" i="17"/>
  <c r="P38" i="39" s="1"/>
  <c r="EQ3" i="17"/>
  <c r="AO3" i="39" s="1"/>
  <c r="DS3" i="17"/>
  <c r="Q3" i="39" s="1"/>
  <c r="EU3" i="17"/>
  <c r="AS3" i="39" s="1"/>
  <c r="EM3" i="17"/>
  <c r="AK3" i="39" s="1"/>
  <c r="DO3" i="17"/>
  <c r="M3" i="39" s="1"/>
  <c r="EU7" i="17"/>
  <c r="AS7" i="39" s="1"/>
  <c r="EY7" i="17"/>
  <c r="AW7" i="39" s="1"/>
  <c r="EZ41" i="17"/>
  <c r="AX41" i="39" s="1"/>
  <c r="EB41" i="17"/>
  <c r="Z41" i="39" s="1"/>
  <c r="FD41" i="17"/>
  <c r="BB41" i="39" s="1"/>
  <c r="EN41" i="17"/>
  <c r="AL41" i="39" s="1"/>
  <c r="DX41" i="17"/>
  <c r="V41" i="39" s="1"/>
  <c r="EX3" i="17"/>
  <c r="AV3" i="39" s="1"/>
  <c r="EH3" i="17"/>
  <c r="AF3" i="39" s="1"/>
  <c r="DJ3" i="17"/>
  <c r="H3" i="39" s="1"/>
  <c r="ET3" i="17"/>
  <c r="AR3" i="39" s="1"/>
  <c r="DV3" i="17"/>
  <c r="T3" i="39" s="1"/>
  <c r="DN3" i="17"/>
  <c r="L3" i="39" s="1"/>
  <c r="ED7" i="17"/>
  <c r="AB7" i="39" s="1"/>
  <c r="EX7" i="17"/>
  <c r="AV7" i="39" s="1"/>
  <c r="EH7" i="17"/>
  <c r="AF7" i="39" s="1"/>
  <c r="DR7" i="17"/>
  <c r="P7" i="39" s="1"/>
  <c r="EY41" i="17"/>
  <c r="AW41" i="39" s="1"/>
  <c r="EA41" i="17"/>
  <c r="Y41" i="39" s="1"/>
  <c r="DS41" i="17"/>
  <c r="Q41" i="39" s="1"/>
  <c r="DK41" i="17"/>
  <c r="I41" i="39" s="1"/>
  <c r="FC41" i="17"/>
  <c r="BA41" i="39" s="1"/>
  <c r="EU41" i="17"/>
  <c r="AS41" i="39" s="1"/>
  <c r="EM41" i="17"/>
  <c r="AK41" i="39" s="1"/>
  <c r="EE41" i="17"/>
  <c r="AC41" i="39" s="1"/>
  <c r="DW41" i="17"/>
  <c r="U41" i="39" s="1"/>
  <c r="DO41" i="17"/>
  <c r="M41" i="39" s="1"/>
  <c r="DG41" i="17"/>
  <c r="E41" i="39" s="1"/>
  <c r="EK3" i="17"/>
  <c r="AI3" i="39" s="1"/>
  <c r="DU3" i="17"/>
  <c r="S3" i="39" s="1"/>
  <c r="FE7" i="17"/>
  <c r="BC7" i="39" s="1"/>
  <c r="EO7" i="17"/>
  <c r="AM7" i="39" s="1"/>
  <c r="DY7" i="17"/>
  <c r="W7" i="39" s="1"/>
  <c r="DQ7" i="17"/>
  <c r="O7" i="39" s="1"/>
  <c r="FA9" i="17"/>
  <c r="AY9" i="39" s="1"/>
  <c r="EK9" i="17"/>
  <c r="AI9" i="39" s="1"/>
  <c r="ET41" i="17"/>
  <c r="AR41" i="39" s="1"/>
  <c r="DU9" i="17"/>
  <c r="S9" i="39" s="1"/>
  <c r="DF41" i="17"/>
  <c r="D41" i="39" s="1"/>
  <c r="DJ38" i="17"/>
  <c r="H38" i="39" s="1"/>
  <c r="EH34" i="17"/>
  <c r="AF34" i="39" s="1"/>
  <c r="DM9" i="17"/>
  <c r="K9" i="39" s="1"/>
  <c r="DV41" i="17"/>
  <c r="T41" i="39" s="1"/>
  <c r="EX34" i="17"/>
  <c r="AV34" i="39" s="1"/>
  <c r="EC9" i="17"/>
  <c r="AA9" i="39" s="1"/>
  <c r="DN41" i="17"/>
  <c r="L41" i="39" s="1"/>
  <c r="EP34" i="17"/>
  <c r="AN34" i="39" s="1"/>
  <c r="BR50" i="17"/>
  <c r="AJ50" i="17"/>
  <c r="BQ50" i="17"/>
  <c r="DE47" i="17" l="1"/>
  <c r="C47" i="39" s="1"/>
  <c r="C41" i="39"/>
  <c r="DE20" i="17"/>
  <c r="C20" i="39" s="1"/>
  <c r="C3" i="39"/>
  <c r="DE11" i="17"/>
  <c r="C11" i="39" s="1"/>
  <c r="C33" i="39"/>
  <c r="EN47" i="17"/>
  <c r="AL47" i="39" s="1"/>
  <c r="ED2" i="17" a="1"/>
  <c r="ED2" i="17" s="1"/>
  <c r="AB2" i="39" s="1"/>
  <c r="DG2" i="17" a="1"/>
  <c r="DG2" i="17" s="1"/>
  <c r="E2" i="39" s="1"/>
  <c r="DR2" i="17" a="1"/>
  <c r="DR2" i="17" s="1"/>
  <c r="P2" i="39" s="1"/>
  <c r="DK2" i="17" a="1"/>
  <c r="DK2" i="17" s="1"/>
  <c r="I2" i="39" s="1"/>
  <c r="EW2" i="17" a="1"/>
  <c r="EW2" i="17" s="1"/>
  <c r="AU2" i="39" s="1"/>
  <c r="EN2" i="17" a="1"/>
  <c r="EN2" i="17" s="1"/>
  <c r="AL2" i="39" s="1"/>
  <c r="EZ2" i="17" a="1"/>
  <c r="EZ2" i="17" s="1"/>
  <c r="AX2" i="39" s="1"/>
  <c r="EY2" i="17" a="1"/>
  <c r="EY2" i="17" s="1"/>
  <c r="AW2" i="39" s="1"/>
  <c r="DN47" i="17"/>
  <c r="L47" i="39" s="1"/>
  <c r="DO47" i="17"/>
  <c r="M47" i="39" s="1"/>
  <c r="EV47" i="17"/>
  <c r="AT47" i="39" s="1"/>
  <c r="DU47" i="17"/>
  <c r="S47" i="39" s="1"/>
  <c r="FD47" i="17"/>
  <c r="BB47" i="39" s="1"/>
  <c r="DX47" i="17"/>
  <c r="V47" i="39" s="1"/>
  <c r="DF47" i="17"/>
  <c r="ET47" i="17"/>
  <c r="AR47" i="39" s="1"/>
  <c r="EO47" i="17"/>
  <c r="AM47" i="39" s="1"/>
  <c r="DV47" i="17"/>
  <c r="T47" i="39" s="1"/>
  <c r="BR33" i="17"/>
  <c r="EM12" i="17"/>
  <c r="AK12" i="39" s="1"/>
  <c r="EM2" i="17" a="1"/>
  <c r="EM2" i="17" s="1"/>
  <c r="AK2" i="39" s="1"/>
  <c r="EG12" i="17"/>
  <c r="AE12" i="39" s="1"/>
  <c r="EG2" i="17" a="1"/>
  <c r="EG2" i="17" s="1"/>
  <c r="AE2" i="39" s="1"/>
  <c r="EF12" i="17"/>
  <c r="AD12" i="39" s="1"/>
  <c r="EF2" i="17" a="1"/>
  <c r="EF2" i="17" s="1"/>
  <c r="AD2" i="39" s="1"/>
  <c r="EU12" i="17"/>
  <c r="AS12" i="39" s="1"/>
  <c r="EU2" i="17" a="1"/>
  <c r="EU2" i="17" s="1"/>
  <c r="AS2" i="39" s="1"/>
  <c r="EE47" i="17"/>
  <c r="AC47" i="39" s="1"/>
  <c r="DN12" i="17"/>
  <c r="L12" i="39" s="1"/>
  <c r="DN2" i="17" a="1"/>
  <c r="DN2" i="17" s="1"/>
  <c r="L2" i="39" s="1"/>
  <c r="DS12" i="17"/>
  <c r="Q12" i="39" s="1"/>
  <c r="DS2" i="17" a="1"/>
  <c r="DS2" i="17" s="1"/>
  <c r="Q2" i="39" s="1"/>
  <c r="EV12" i="17"/>
  <c r="AT12" i="39" s="1"/>
  <c r="EV2" i="17" a="1"/>
  <c r="EV2" i="17" s="1"/>
  <c r="AT2" i="39" s="1"/>
  <c r="DE2" i="17" a="1"/>
  <c r="DE2" i="17" s="1"/>
  <c r="C2" i="39" s="1"/>
  <c r="FA12" i="17"/>
  <c r="AY12" i="39" s="1"/>
  <c r="FA2" i="17" a="1"/>
  <c r="FA2" i="17" s="1"/>
  <c r="AY2" i="39" s="1"/>
  <c r="DV12" i="17"/>
  <c r="T12" i="39" s="1"/>
  <c r="DV2" i="17" a="1"/>
  <c r="DV2" i="17" s="1"/>
  <c r="T2" i="39" s="1"/>
  <c r="EQ12" i="17"/>
  <c r="AO12" i="39" s="1"/>
  <c r="EQ2" i="17" a="1"/>
  <c r="EQ2" i="17" s="1"/>
  <c r="AO2" i="39" s="1"/>
  <c r="DM12" i="17"/>
  <c r="K12" i="39" s="1"/>
  <c r="DM2" i="17" a="1"/>
  <c r="DM2" i="17" s="1"/>
  <c r="K2" i="39" s="1"/>
  <c r="FD12" i="17"/>
  <c r="BB12" i="39" s="1"/>
  <c r="FD2" i="17" a="1"/>
  <c r="FD2" i="17" s="1"/>
  <c r="BB2" i="39" s="1"/>
  <c r="ER12" i="17"/>
  <c r="AP12" i="39" s="1"/>
  <c r="ER2" i="17" a="1"/>
  <c r="ER2" i="17" s="1"/>
  <c r="AP2" i="39" s="1"/>
  <c r="DR47" i="17"/>
  <c r="P47" i="39" s="1"/>
  <c r="ED47" i="17"/>
  <c r="AB47" i="39" s="1"/>
  <c r="EU47" i="17"/>
  <c r="AS47" i="39" s="1"/>
  <c r="ET12" i="17"/>
  <c r="AR12" i="39" s="1"/>
  <c r="ET2" i="17" a="1"/>
  <c r="ET2" i="17" s="1"/>
  <c r="AR2" i="39" s="1"/>
  <c r="EC12" i="17"/>
  <c r="AA12" i="39" s="1"/>
  <c r="EC2" i="17" a="1"/>
  <c r="EC2" i="17" s="1"/>
  <c r="AA2" i="39" s="1"/>
  <c r="EL12" i="17"/>
  <c r="AJ12" i="39" s="1"/>
  <c r="EL2" i="17" a="1"/>
  <c r="EL2" i="17" s="1"/>
  <c r="AJ2" i="39" s="1"/>
  <c r="DL12" i="17"/>
  <c r="J12" i="39" s="1"/>
  <c r="DL2" i="17" a="1"/>
  <c r="DL2" i="17" s="1"/>
  <c r="J2" i="39" s="1"/>
  <c r="DY12" i="17"/>
  <c r="W12" i="39" s="1"/>
  <c r="DY2" i="17" a="1"/>
  <c r="DY2" i="17" s="1"/>
  <c r="W2" i="39" s="1"/>
  <c r="DU12" i="17"/>
  <c r="S12" i="39" s="1"/>
  <c r="DU2" i="17" a="1"/>
  <c r="DU2" i="17" s="1"/>
  <c r="S2" i="39" s="1"/>
  <c r="DJ12" i="17"/>
  <c r="H12" i="39" s="1"/>
  <c r="DJ2" i="17" a="1"/>
  <c r="DJ2" i="17" s="1"/>
  <c r="H2" i="39" s="1"/>
  <c r="ES12" i="17"/>
  <c r="AQ12" i="39" s="1"/>
  <c r="ES2" i="17" a="1"/>
  <c r="ES2" i="17" s="1"/>
  <c r="AQ2" i="39" s="1"/>
  <c r="DW12" i="17"/>
  <c r="U12" i="39" s="1"/>
  <c r="DW2" i="17" a="1"/>
  <c r="DW2" i="17" s="1"/>
  <c r="U2" i="39" s="1"/>
  <c r="EE12" i="17"/>
  <c r="AC12" i="39" s="1"/>
  <c r="EE2" i="17" a="1"/>
  <c r="EE2" i="17" s="1"/>
  <c r="AC2" i="39" s="1"/>
  <c r="DT12" i="17"/>
  <c r="R12" i="39" s="1"/>
  <c r="DT2" i="17" a="1"/>
  <c r="DT2" i="17" s="1"/>
  <c r="R2" i="39" s="1"/>
  <c r="EK12" i="17"/>
  <c r="AI12" i="39" s="1"/>
  <c r="EK2" i="17" a="1"/>
  <c r="EK2" i="17" s="1"/>
  <c r="AI2" i="39" s="1"/>
  <c r="DK47" i="17"/>
  <c r="I47" i="39" s="1"/>
  <c r="EH12" i="17"/>
  <c r="AF12" i="39" s="1"/>
  <c r="EH2" i="17" a="1"/>
  <c r="EH2" i="17" s="1"/>
  <c r="AF2" i="39" s="1"/>
  <c r="DZ12" i="17"/>
  <c r="X12" i="39" s="1"/>
  <c r="DZ2" i="17" a="1"/>
  <c r="DZ2" i="17" s="1"/>
  <c r="X2" i="39" s="1"/>
  <c r="EI12" i="17"/>
  <c r="AG12" i="39" s="1"/>
  <c r="EI2" i="17" a="1"/>
  <c r="EI2" i="17" s="1"/>
  <c r="AG2" i="39" s="1"/>
  <c r="FC12" i="17"/>
  <c r="BA12" i="39" s="1"/>
  <c r="FC2" i="17" a="1"/>
  <c r="FC2" i="17" s="1"/>
  <c r="BA2" i="39" s="1"/>
  <c r="DQ12" i="17"/>
  <c r="O12" i="39" s="1"/>
  <c r="DQ2" i="17" a="1"/>
  <c r="DQ2" i="17" s="1"/>
  <c r="O2" i="39" s="1"/>
  <c r="DI12" i="17"/>
  <c r="G12" i="39" s="1"/>
  <c r="DI2" i="17" a="1"/>
  <c r="DI2" i="17" s="1"/>
  <c r="G2" i="39" s="1"/>
  <c r="DP12" i="17"/>
  <c r="N12" i="39" s="1"/>
  <c r="DP2" i="17" a="1"/>
  <c r="DP2" i="17" s="1"/>
  <c r="N2" i="39" s="1"/>
  <c r="EB12" i="17"/>
  <c r="Z12" i="39" s="1"/>
  <c r="EB2" i="17" a="1"/>
  <c r="EB2" i="17" s="1"/>
  <c r="Z2" i="39" s="1"/>
  <c r="EQ47" i="17"/>
  <c r="AO47" i="39" s="1"/>
  <c r="FB12" i="17"/>
  <c r="AZ12" i="39" s="1"/>
  <c r="FB2" i="17" a="1"/>
  <c r="FB2" i="17" s="1"/>
  <c r="AZ2" i="39" s="1"/>
  <c r="DH12" i="17"/>
  <c r="F12" i="39" s="1"/>
  <c r="DH2" i="17" a="1"/>
  <c r="DH2" i="17" s="1"/>
  <c r="F2" i="39" s="1"/>
  <c r="DG47" i="17"/>
  <c r="E47" i="39" s="1"/>
  <c r="DS47" i="17"/>
  <c r="Q47" i="39" s="1"/>
  <c r="EX12" i="17"/>
  <c r="AV12" i="39" s="1"/>
  <c r="EX2" i="17" a="1"/>
  <c r="EX2" i="17" s="1"/>
  <c r="AV2" i="39" s="1"/>
  <c r="DO12" i="17"/>
  <c r="M12" i="39" s="1"/>
  <c r="DO2" i="17" a="1"/>
  <c r="DO2" i="17" s="1"/>
  <c r="M2" i="39" s="1"/>
  <c r="EP12" i="17"/>
  <c r="AN12" i="39" s="1"/>
  <c r="EP2" i="17" a="1"/>
  <c r="EP2" i="17" s="1"/>
  <c r="AN2" i="39" s="1"/>
  <c r="DH47" i="17"/>
  <c r="F47" i="39" s="1"/>
  <c r="EA12" i="17"/>
  <c r="Y12" i="39" s="1"/>
  <c r="EA2" i="17" a="1"/>
  <c r="EA2" i="17" s="1"/>
  <c r="Y2" i="39" s="1"/>
  <c r="FE12" i="17"/>
  <c r="BC12" i="39" s="1"/>
  <c r="EO12" i="17"/>
  <c r="AM12" i="39" s="1"/>
  <c r="EO2" i="17" a="1"/>
  <c r="EO2" i="17" s="1"/>
  <c r="AM2" i="39" s="1"/>
  <c r="DX12" i="17"/>
  <c r="V12" i="39" s="1"/>
  <c r="DX2" i="17" a="1"/>
  <c r="DX2" i="17" s="1"/>
  <c r="V2" i="39" s="1"/>
  <c r="EJ12" i="17"/>
  <c r="AH12" i="39" s="1"/>
  <c r="EJ2" i="17" a="1"/>
  <c r="EJ2" i="17" s="1"/>
  <c r="AH2" i="39" s="1"/>
  <c r="X57" i="17"/>
  <c r="EL47" i="17"/>
  <c r="AJ47" i="39" s="1"/>
  <c r="DW47" i="17"/>
  <c r="U47" i="39" s="1"/>
  <c r="EY47" i="17"/>
  <c r="AW47" i="39" s="1"/>
  <c r="EH47" i="17"/>
  <c r="AF47" i="39" s="1"/>
  <c r="DL47" i="17"/>
  <c r="J47" i="39" s="1"/>
  <c r="EJ47" i="17"/>
  <c r="AH47" i="39" s="1"/>
  <c r="EZ47" i="17"/>
  <c r="AX47" i="39" s="1"/>
  <c r="EG47" i="17"/>
  <c r="AE47" i="39" s="1"/>
  <c r="FC47" i="17"/>
  <c r="BA47" i="39" s="1"/>
  <c r="FB47" i="17"/>
  <c r="AZ47" i="39" s="1"/>
  <c r="FA47" i="17"/>
  <c r="AY47" i="39" s="1"/>
  <c r="ES47" i="17"/>
  <c r="AQ47" i="39" s="1"/>
  <c r="EW47" i="17"/>
  <c r="AU47" i="39" s="1"/>
  <c r="DJ47" i="17"/>
  <c r="H47" i="39" s="1"/>
  <c r="EI47" i="17"/>
  <c r="AG47" i="39" s="1"/>
  <c r="FE47" i="17"/>
  <c r="BC47" i="39" s="1"/>
  <c r="EA47" i="17"/>
  <c r="Y47" i="39" s="1"/>
  <c r="DP47" i="17"/>
  <c r="N47" i="39" s="1"/>
  <c r="ER47" i="17"/>
  <c r="AP47" i="39" s="1"/>
  <c r="DZ47" i="17"/>
  <c r="X47" i="39" s="1"/>
  <c r="DM47" i="17"/>
  <c r="K47" i="39" s="1"/>
  <c r="DI47" i="17"/>
  <c r="G47" i="39" s="1"/>
  <c r="EP47" i="17"/>
  <c r="AN47" i="39" s="1"/>
  <c r="EX47" i="17"/>
  <c r="AV47" i="39" s="1"/>
  <c r="DQ47" i="17"/>
  <c r="O47" i="39" s="1"/>
  <c r="EC47" i="17"/>
  <c r="AA47" i="39" s="1"/>
  <c r="EM47" i="17"/>
  <c r="AK47" i="39" s="1"/>
  <c r="EB47" i="17"/>
  <c r="Z47" i="39" s="1"/>
  <c r="DY47" i="17"/>
  <c r="W47" i="39" s="1"/>
  <c r="EK47" i="17"/>
  <c r="AI47" i="39" s="1"/>
  <c r="EF47" i="17"/>
  <c r="AD47" i="39" s="1"/>
  <c r="DT47" i="17"/>
  <c r="R47" i="39" s="1"/>
  <c r="BQ33" i="17"/>
  <c r="AG33" i="17"/>
  <c r="K32" i="15" s="1"/>
  <c r="EN12" i="17"/>
  <c r="AL12" i="39" s="1"/>
  <c r="EY20" i="17"/>
  <c r="EY12" i="17"/>
  <c r="AW12" i="39" s="1"/>
  <c r="EZ20" i="17"/>
  <c r="EZ12" i="17"/>
  <c r="AX12" i="39" s="1"/>
  <c r="DK20" i="17"/>
  <c r="DK12" i="17"/>
  <c r="I12" i="39" s="1"/>
  <c r="DR20" i="17"/>
  <c r="DR12" i="17"/>
  <c r="P12" i="39" s="1"/>
  <c r="EW20" i="17"/>
  <c r="EW12" i="17"/>
  <c r="AU12" i="39" s="1"/>
  <c r="ED20" i="17"/>
  <c r="ED12" i="17"/>
  <c r="AB12" i="39" s="1"/>
  <c r="DE12" i="17"/>
  <c r="C12" i="39" s="1"/>
  <c r="DG20" i="17"/>
  <c r="DG12" i="17"/>
  <c r="E12" i="39" s="1"/>
  <c r="DF33" i="17"/>
  <c r="W52" i="17"/>
  <c r="Q52" i="17" s="1"/>
  <c r="J51" i="15" s="1"/>
  <c r="F59" i="20"/>
  <c r="T57" i="17" s="1"/>
  <c r="T10" i="17"/>
  <c r="AJ33" i="17"/>
  <c r="AR33" i="17" s="1"/>
  <c r="AZ33" i="17" s="1"/>
  <c r="U49" i="17"/>
  <c r="ET20" i="17"/>
  <c r="EU20" i="17"/>
  <c r="EP20" i="17"/>
  <c r="EA20" i="17"/>
  <c r="FE20" i="17"/>
  <c r="DL20" i="17"/>
  <c r="DJ20" i="17"/>
  <c r="DS20" i="17"/>
  <c r="FA20" i="17"/>
  <c r="DH20" i="17"/>
  <c r="DT20" i="17"/>
  <c r="EX20" i="17"/>
  <c r="EC20" i="17"/>
  <c r="DW20" i="17"/>
  <c r="DI20" i="17"/>
  <c r="EG20" i="17"/>
  <c r="DX20" i="17"/>
  <c r="EJ20" i="17"/>
  <c r="EH20" i="17"/>
  <c r="EQ20" i="17"/>
  <c r="DM20" i="17"/>
  <c r="DP20" i="17"/>
  <c r="EB20" i="17"/>
  <c r="ES20" i="17"/>
  <c r="EI20" i="17"/>
  <c r="EO20" i="17"/>
  <c r="EF20" i="17"/>
  <c r="ER20" i="17"/>
  <c r="DU20" i="17"/>
  <c r="EL20" i="17"/>
  <c r="EN20" i="17"/>
  <c r="DY20" i="17"/>
  <c r="EK20" i="17"/>
  <c r="DN20" i="17"/>
  <c r="DO20" i="17"/>
  <c r="FB20" i="17"/>
  <c r="EE20" i="17"/>
  <c r="EV20" i="17"/>
  <c r="DV20" i="17"/>
  <c r="EM20" i="17"/>
  <c r="DZ20" i="17"/>
  <c r="FC20" i="17"/>
  <c r="DQ20" i="17"/>
  <c r="FD20" i="17"/>
  <c r="AK50" i="17"/>
  <c r="AR50" i="17"/>
  <c r="AZ50" i="17" s="1"/>
  <c r="DE6" i="17" l="1"/>
  <c r="DE10" i="17" s="1"/>
  <c r="C10" i="39" s="1"/>
  <c r="FD6" i="17"/>
  <c r="BB6" i="39" s="1"/>
  <c r="BB20" i="39"/>
  <c r="DQ6" i="17"/>
  <c r="O6" i="39" s="1"/>
  <c r="O20" i="39"/>
  <c r="FC6" i="17"/>
  <c r="BA6" i="39" s="1"/>
  <c r="BA20" i="39"/>
  <c r="DZ6" i="17"/>
  <c r="X6" i="39" s="1"/>
  <c r="X20" i="39"/>
  <c r="EM6" i="17"/>
  <c r="AK6" i="39" s="1"/>
  <c r="AK20" i="39"/>
  <c r="DV6" i="17"/>
  <c r="T6" i="39" s="1"/>
  <c r="T20" i="39"/>
  <c r="EV6" i="17"/>
  <c r="AT6" i="39" s="1"/>
  <c r="AT20" i="39"/>
  <c r="EE6" i="17"/>
  <c r="AC6" i="39" s="1"/>
  <c r="AC20" i="39"/>
  <c r="FB6" i="17"/>
  <c r="AZ6" i="39" s="1"/>
  <c r="AZ20" i="39"/>
  <c r="DO6" i="17"/>
  <c r="M6" i="39" s="1"/>
  <c r="M20" i="39"/>
  <c r="DN6" i="17"/>
  <c r="L6" i="39" s="1"/>
  <c r="L20" i="39"/>
  <c r="EK6" i="17"/>
  <c r="AI6" i="39" s="1"/>
  <c r="AI20" i="39"/>
  <c r="DY6" i="17"/>
  <c r="W6" i="39" s="1"/>
  <c r="W20" i="39"/>
  <c r="EN6" i="17"/>
  <c r="AL6" i="39" s="1"/>
  <c r="AL20" i="39"/>
  <c r="EL6" i="17"/>
  <c r="AJ6" i="39" s="1"/>
  <c r="AJ20" i="39"/>
  <c r="DU6" i="17"/>
  <c r="S6" i="39" s="1"/>
  <c r="S20" i="39"/>
  <c r="ER6" i="17"/>
  <c r="AP6" i="39" s="1"/>
  <c r="AP20" i="39"/>
  <c r="EF6" i="17"/>
  <c r="AD6" i="39" s="1"/>
  <c r="AD20" i="39"/>
  <c r="EO6" i="17"/>
  <c r="AM6" i="39" s="1"/>
  <c r="AM20" i="39"/>
  <c r="EI6" i="17"/>
  <c r="AG6" i="39" s="1"/>
  <c r="AG20" i="39"/>
  <c r="ES6" i="17"/>
  <c r="AQ6" i="39" s="1"/>
  <c r="AQ20" i="39"/>
  <c r="EB6" i="17"/>
  <c r="Z6" i="39" s="1"/>
  <c r="Z20" i="39"/>
  <c r="DP6" i="17"/>
  <c r="N6" i="39" s="1"/>
  <c r="N20" i="39"/>
  <c r="DM6" i="17"/>
  <c r="K6" i="39" s="1"/>
  <c r="K20" i="39"/>
  <c r="EQ6" i="17"/>
  <c r="AO6" i="39" s="1"/>
  <c r="AO20" i="39"/>
  <c r="EH6" i="17"/>
  <c r="AF6" i="39" s="1"/>
  <c r="AF20" i="39"/>
  <c r="EJ6" i="17"/>
  <c r="AH6" i="39" s="1"/>
  <c r="AH20" i="39"/>
  <c r="DX6" i="17"/>
  <c r="V6" i="39" s="1"/>
  <c r="V20" i="39"/>
  <c r="EG6" i="17"/>
  <c r="AE6" i="39" s="1"/>
  <c r="AE20" i="39"/>
  <c r="DI6" i="17"/>
  <c r="G6" i="39" s="1"/>
  <c r="G20" i="39"/>
  <c r="DW6" i="17"/>
  <c r="U6" i="39" s="1"/>
  <c r="U20" i="39"/>
  <c r="EC6" i="17"/>
  <c r="AA6" i="39" s="1"/>
  <c r="AA20" i="39"/>
  <c r="EX6" i="17"/>
  <c r="AV6" i="39" s="1"/>
  <c r="AV20" i="39"/>
  <c r="DT6" i="17"/>
  <c r="R6" i="39" s="1"/>
  <c r="R20" i="39"/>
  <c r="DH6" i="17"/>
  <c r="F6" i="39" s="1"/>
  <c r="F20" i="39"/>
  <c r="FA6" i="17"/>
  <c r="AY6" i="39" s="1"/>
  <c r="AY20" i="39"/>
  <c r="DS6" i="17"/>
  <c r="Q6" i="39" s="1"/>
  <c r="Q20" i="39"/>
  <c r="DJ6" i="17"/>
  <c r="H6" i="39" s="1"/>
  <c r="H20" i="39"/>
  <c r="DL6" i="17"/>
  <c r="J6" i="39" s="1"/>
  <c r="J20" i="39"/>
  <c r="FE6" i="17"/>
  <c r="BC6" i="39" s="1"/>
  <c r="BC20" i="39"/>
  <c r="EA6" i="17"/>
  <c r="Y6" i="39" s="1"/>
  <c r="Y20" i="39"/>
  <c r="EP6" i="17"/>
  <c r="AN6" i="39" s="1"/>
  <c r="AN20" i="39"/>
  <c r="EU6" i="17"/>
  <c r="AS6" i="39" s="1"/>
  <c r="AS20" i="39"/>
  <c r="ET6" i="17"/>
  <c r="AR6" i="39" s="1"/>
  <c r="AR20" i="39"/>
  <c r="DG33" i="17"/>
  <c r="D33" i="39"/>
  <c r="DG6" i="17"/>
  <c r="E6" i="39" s="1"/>
  <c r="E20" i="39"/>
  <c r="ED6" i="17"/>
  <c r="AB6" i="39" s="1"/>
  <c r="AB20" i="39"/>
  <c r="EW6" i="17"/>
  <c r="AU6" i="39" s="1"/>
  <c r="AU20" i="39"/>
  <c r="DR6" i="17"/>
  <c r="P6" i="39" s="1"/>
  <c r="P20" i="39"/>
  <c r="DK6" i="17"/>
  <c r="I6" i="39" s="1"/>
  <c r="I20" i="39"/>
  <c r="EZ6" i="17"/>
  <c r="AX6" i="39" s="1"/>
  <c r="AX20" i="39"/>
  <c r="EY6" i="17"/>
  <c r="AW6" i="39" s="1"/>
  <c r="AW20" i="39"/>
  <c r="DF48" i="17"/>
  <c r="D48" i="39" s="1"/>
  <c r="D47" i="39"/>
  <c r="EV48" i="17"/>
  <c r="AT48" i="39" s="1"/>
  <c r="EO48" i="17"/>
  <c r="AM48" i="39" s="1"/>
  <c r="DH48" i="17"/>
  <c r="F48" i="39" s="1"/>
  <c r="DL48" i="17"/>
  <c r="J48" i="39" s="1"/>
  <c r="ET48" i="17"/>
  <c r="AR48" i="39" s="1"/>
  <c r="DO48" i="17"/>
  <c r="M48" i="39" s="1"/>
  <c r="FD48" i="17"/>
  <c r="BB48" i="39" s="1"/>
  <c r="DV48" i="17"/>
  <c r="T48" i="39" s="1"/>
  <c r="EW48" i="17"/>
  <c r="AU48" i="39" s="1"/>
  <c r="DW48" i="17"/>
  <c r="U48" i="39" s="1"/>
  <c r="EE48" i="17"/>
  <c r="AC48" i="39" s="1"/>
  <c r="EM48" i="17"/>
  <c r="AK48" i="39" s="1"/>
  <c r="DT48" i="17"/>
  <c r="R48" i="39" s="1"/>
  <c r="EF48" i="17"/>
  <c r="AD48" i="39" s="1"/>
  <c r="DY48" i="17"/>
  <c r="W48" i="39" s="1"/>
  <c r="EU48" i="17"/>
  <c r="AS48" i="39" s="1"/>
  <c r="EX48" i="17"/>
  <c r="AV48" i="39" s="1"/>
  <c r="EP48" i="17"/>
  <c r="AN48" i="39" s="1"/>
  <c r="DI48" i="17"/>
  <c r="G48" i="39" s="1"/>
  <c r="DM48" i="17"/>
  <c r="K48" i="39" s="1"/>
  <c r="ER48" i="17"/>
  <c r="AP48" i="39" s="1"/>
  <c r="FA48" i="17"/>
  <c r="AY48" i="39" s="1"/>
  <c r="DS48" i="17"/>
  <c r="Q48" i="39" s="1"/>
  <c r="EI48" i="17"/>
  <c r="AG48" i="39" s="1"/>
  <c r="EZ48" i="17"/>
  <c r="AX48" i="39" s="1"/>
  <c r="DG11" i="17"/>
  <c r="E11" i="39" s="1"/>
  <c r="DF11" i="17"/>
  <c r="D11" i="39" s="1"/>
  <c r="DX48" i="17"/>
  <c r="V48" i="39" s="1"/>
  <c r="FB48" i="17"/>
  <c r="AZ48" i="39" s="1"/>
  <c r="EB48" i="17"/>
  <c r="Z48" i="39" s="1"/>
  <c r="EH48" i="17"/>
  <c r="AF48" i="39" s="1"/>
  <c r="DZ48" i="17"/>
  <c r="X48" i="39" s="1"/>
  <c r="EC48" i="17"/>
  <c r="AA48" i="39" s="1"/>
  <c r="AD57" i="17"/>
  <c r="R57" i="17"/>
  <c r="W57" i="17"/>
  <c r="Q57" i="17" s="1"/>
  <c r="J56" i="15" s="1"/>
  <c r="EK48" i="17"/>
  <c r="AI48" i="39" s="1"/>
  <c r="DU48" i="17"/>
  <c r="S48" i="39" s="1"/>
  <c r="ED48" i="17"/>
  <c r="AB48" i="39" s="1"/>
  <c r="EQ48" i="17"/>
  <c r="AO48" i="39" s="1"/>
  <c r="EY48" i="17"/>
  <c r="AW48" i="39" s="1"/>
  <c r="FC48" i="17"/>
  <c r="BA48" i="39" s="1"/>
  <c r="DQ48" i="17"/>
  <c r="O48" i="39" s="1"/>
  <c r="EA48" i="17"/>
  <c r="Y48" i="39" s="1"/>
  <c r="DJ48" i="17"/>
  <c r="H48" i="39" s="1"/>
  <c r="DR48" i="17"/>
  <c r="P48" i="39" s="1"/>
  <c r="EJ48" i="17"/>
  <c r="AH48" i="39" s="1"/>
  <c r="EN48" i="17"/>
  <c r="AL48" i="39" s="1"/>
  <c r="DN48" i="17"/>
  <c r="L48" i="39" s="1"/>
  <c r="DK48" i="17"/>
  <c r="I48" i="39" s="1"/>
  <c r="EG48" i="17"/>
  <c r="AE48" i="39" s="1"/>
  <c r="EL48" i="17"/>
  <c r="AJ48" i="39" s="1"/>
  <c r="ES48" i="17"/>
  <c r="AQ48" i="39" s="1"/>
  <c r="U15" i="17"/>
  <c r="T15" i="17"/>
  <c r="AK33" i="17"/>
  <c r="AS33" i="17" s="1"/>
  <c r="BA33" i="17" s="1"/>
  <c r="AS50" i="17"/>
  <c r="BA50" i="17" s="1"/>
  <c r="AL50" i="17"/>
  <c r="C6" i="39" l="1"/>
  <c r="DE15" i="17"/>
  <c r="C15" i="39" s="1"/>
  <c r="DH33" i="17"/>
  <c r="E33" i="39"/>
  <c r="DP48" i="17"/>
  <c r="N48" i="39" s="1"/>
  <c r="FE48" i="17"/>
  <c r="BC48" i="39" s="1"/>
  <c r="DG48" i="17"/>
  <c r="E48" i="39" s="1"/>
  <c r="AC57" i="17"/>
  <c r="AL33" i="17"/>
  <c r="AM33" i="17" s="1"/>
  <c r="AT50" i="17"/>
  <c r="BB50" i="17" s="1"/>
  <c r="AM50" i="17"/>
  <c r="DH11" i="17" l="1"/>
  <c r="F11" i="39" s="1"/>
  <c r="F33" i="39"/>
  <c r="DI33" i="17"/>
  <c r="AT33" i="17"/>
  <c r="BB33" i="17" s="1"/>
  <c r="AN33" i="17"/>
  <c r="AU33" i="17"/>
  <c r="BC33" i="17" s="1"/>
  <c r="AU50" i="17"/>
  <c r="BC50" i="17" s="1"/>
  <c r="AN50" i="17"/>
  <c r="DJ33" i="17" l="1"/>
  <c r="G33" i="39"/>
  <c r="DI11" i="17"/>
  <c r="G11" i="39" s="1"/>
  <c r="AV33" i="17"/>
  <c r="BD33" i="17" s="1"/>
  <c r="AO33" i="17"/>
  <c r="AV50" i="17"/>
  <c r="AO50" i="17"/>
  <c r="H33" i="39" l="1"/>
  <c r="DK33" i="17"/>
  <c r="DJ11" i="17"/>
  <c r="H11" i="39" s="1"/>
  <c r="AW33" i="17"/>
  <c r="BE33" i="17" s="1"/>
  <c r="AP33" i="17"/>
  <c r="AX33" i="17" s="1"/>
  <c r="BF33" i="17" s="1"/>
  <c r="AP50" i="17"/>
  <c r="AW50" i="17"/>
  <c r="BE50" i="17" s="1"/>
  <c r="BD50" i="17"/>
  <c r="I33" i="39" l="1"/>
  <c r="DL33" i="17"/>
  <c r="DK11" i="17"/>
  <c r="I11" i="39" s="1"/>
  <c r="AX50" i="17"/>
  <c r="J33" i="39" l="1"/>
  <c r="DM33" i="17"/>
  <c r="DL11" i="17"/>
  <c r="J11" i="39" s="1"/>
  <c r="BF50" i="17"/>
  <c r="K33" i="39" l="1"/>
  <c r="DN33" i="17"/>
  <c r="DM11" i="17"/>
  <c r="K11" i="39" s="1"/>
  <c r="L33" i="39" l="1"/>
  <c r="DO33" i="17"/>
  <c r="DN11" i="17"/>
  <c r="L11" i="39" s="1"/>
  <c r="M33" i="39" l="1"/>
  <c r="DP33" i="17"/>
  <c r="DO11" i="17"/>
  <c r="M11" i="39" s="1"/>
  <c r="N33" i="39" l="1"/>
  <c r="DP11" i="17"/>
  <c r="N11" i="39" s="1"/>
  <c r="DQ33" i="17"/>
  <c r="O33" i="39" l="1"/>
  <c r="DQ11" i="17"/>
  <c r="O11" i="39" s="1"/>
  <c r="DR33" i="17"/>
  <c r="P33" i="39" l="1"/>
  <c r="DS33" i="17"/>
  <c r="DR11" i="17"/>
  <c r="P11" i="39" s="1"/>
  <c r="Q33" i="39" l="1"/>
  <c r="DT33" i="17"/>
  <c r="DS11" i="17"/>
  <c r="Q11" i="39" s="1"/>
  <c r="R33" i="39" l="1"/>
  <c r="DT11" i="17"/>
  <c r="R11" i="39" s="1"/>
  <c r="DU33" i="17"/>
  <c r="S33" i="39" l="1"/>
  <c r="DU11" i="17"/>
  <c r="S11" i="39" s="1"/>
  <c r="DV33" i="17"/>
  <c r="T33" i="39" l="1"/>
  <c r="DW33" i="17"/>
  <c r="DV11" i="17"/>
  <c r="T11" i="39" s="1"/>
  <c r="U33" i="39" l="1"/>
  <c r="DX33" i="17"/>
  <c r="DW11" i="17"/>
  <c r="U11" i="39" s="1"/>
  <c r="V33" i="39" l="1"/>
  <c r="DY33" i="17"/>
  <c r="DX11" i="17"/>
  <c r="V11" i="39" s="1"/>
  <c r="W33" i="39" l="1"/>
  <c r="DZ33" i="17"/>
  <c r="DY11" i="17"/>
  <c r="W11" i="39" s="1"/>
  <c r="X33" i="39" l="1"/>
  <c r="EA33" i="17"/>
  <c r="DZ11" i="17"/>
  <c r="X11" i="39" s="1"/>
  <c r="Y33" i="39" l="1"/>
  <c r="EB33" i="17"/>
  <c r="EA11" i="17"/>
  <c r="Y11" i="39" s="1"/>
  <c r="Z33" i="39" l="1"/>
  <c r="EB11" i="17"/>
  <c r="Z11" i="39" s="1"/>
  <c r="EC33" i="17"/>
  <c r="AA33" i="39" l="1"/>
  <c r="ED33" i="17"/>
  <c r="EC11" i="17"/>
  <c r="AA11" i="39" s="1"/>
  <c r="AB33" i="39" l="1"/>
  <c r="EE33" i="17"/>
  <c r="ED11" i="17"/>
  <c r="AB11" i="39" s="1"/>
  <c r="AC33" i="39" l="1"/>
  <c r="EF33" i="17"/>
  <c r="EE11" i="17"/>
  <c r="AC11" i="39" s="1"/>
  <c r="AD33" i="39" l="1"/>
  <c r="EG33" i="17"/>
  <c r="EF11" i="17"/>
  <c r="AD11" i="39" s="1"/>
  <c r="AE33" i="39" l="1"/>
  <c r="EH33" i="17"/>
  <c r="EG11" i="17"/>
  <c r="AE11" i="39" s="1"/>
  <c r="AF33" i="39" l="1"/>
  <c r="EI33" i="17"/>
  <c r="EH11" i="17"/>
  <c r="AF11" i="39" s="1"/>
  <c r="AG33" i="39" l="1"/>
  <c r="EI11" i="17"/>
  <c r="AG11" i="39" s="1"/>
  <c r="EJ33" i="17"/>
  <c r="AH33" i="39" l="1"/>
  <c r="EK33" i="17"/>
  <c r="EJ11" i="17"/>
  <c r="AH11" i="39" s="1"/>
  <c r="AI33" i="39" l="1"/>
  <c r="EL33" i="17"/>
  <c r="EK11" i="17"/>
  <c r="AI11" i="39" s="1"/>
  <c r="AJ33" i="39" l="1"/>
  <c r="EM33" i="17"/>
  <c r="EL11" i="17"/>
  <c r="AJ11" i="39" s="1"/>
  <c r="AK33" i="39" l="1"/>
  <c r="EN33" i="17"/>
  <c r="EM11" i="17"/>
  <c r="AK11" i="39" s="1"/>
  <c r="AL33" i="39" l="1"/>
  <c r="EO33" i="17"/>
  <c r="EN11" i="17"/>
  <c r="AL11" i="39" s="1"/>
  <c r="AM33" i="39" l="1"/>
  <c r="EP33" i="17"/>
  <c r="EO11" i="17"/>
  <c r="AM11" i="39" s="1"/>
  <c r="AN33" i="39" l="1"/>
  <c r="EQ33" i="17"/>
  <c r="EP11" i="17"/>
  <c r="AN11" i="39" s="1"/>
  <c r="AO33" i="39" l="1"/>
  <c r="EQ11" i="17"/>
  <c r="AO11" i="39" s="1"/>
  <c r="ER33" i="17"/>
  <c r="AP33" i="39" l="1"/>
  <c r="ER11" i="17"/>
  <c r="AP11" i="39" s="1"/>
  <c r="ES33" i="17"/>
  <c r="AQ33" i="39" l="1"/>
  <c r="ES11" i="17"/>
  <c r="AQ11" i="39" s="1"/>
  <c r="ET33" i="17"/>
  <c r="AR33" i="39" l="1"/>
  <c r="ET11" i="17"/>
  <c r="AR11" i="39" s="1"/>
  <c r="EU33" i="17"/>
  <c r="AS33" i="39" l="1"/>
  <c r="EV33" i="17"/>
  <c r="EU11" i="17"/>
  <c r="AS11" i="39" s="1"/>
  <c r="AT33" i="39" l="1"/>
  <c r="EW33" i="17"/>
  <c r="EV11" i="17"/>
  <c r="AT11" i="39" s="1"/>
  <c r="AU33" i="39" l="1"/>
  <c r="EX33" i="17"/>
  <c r="EW11" i="17"/>
  <c r="AU11" i="39" s="1"/>
  <c r="AV33" i="39" l="1"/>
  <c r="EY33" i="17"/>
  <c r="EX11" i="17"/>
  <c r="AV11" i="39" s="1"/>
  <c r="AW33" i="39" l="1"/>
  <c r="EY11" i="17"/>
  <c r="AW11" i="39" s="1"/>
  <c r="EZ33" i="17"/>
  <c r="AX33" i="39" l="1"/>
  <c r="FA33" i="17"/>
  <c r="EZ11" i="17"/>
  <c r="AX11" i="39" s="1"/>
  <c r="AY33" i="39" l="1"/>
  <c r="FA11" i="17"/>
  <c r="AY11" i="39" s="1"/>
  <c r="FB33" i="17"/>
  <c r="AZ33" i="39" l="1"/>
  <c r="FC33" i="17"/>
  <c r="FB11" i="17"/>
  <c r="AZ11" i="39" s="1"/>
  <c r="AC27" i="17"/>
  <c r="DF27" i="17"/>
  <c r="DF8" i="17" l="1"/>
  <c r="D8" i="39" s="1"/>
  <c r="D27" i="39"/>
  <c r="BA33" i="39"/>
  <c r="FD33" i="17"/>
  <c r="FC11" i="17"/>
  <c r="BA11" i="39" s="1"/>
  <c r="DG27" i="17"/>
  <c r="DF10" i="17" l="1"/>
  <c r="D10" i="39" s="1"/>
  <c r="DG8" i="17"/>
  <c r="E8" i="39" s="1"/>
  <c r="E27" i="39"/>
  <c r="BB33" i="39"/>
  <c r="FE33" i="17"/>
  <c r="FD11" i="17"/>
  <c r="BB11" i="39" s="1"/>
  <c r="DH27" i="17"/>
  <c r="DF15" i="17" l="1"/>
  <c r="DF49" i="17" s="1"/>
  <c r="D49" i="39" s="1"/>
  <c r="DG10" i="17"/>
  <c r="E10" i="39" s="1"/>
  <c r="DH8" i="17"/>
  <c r="F8" i="39" s="1"/>
  <c r="F27" i="39"/>
  <c r="FE11" i="17"/>
  <c r="BC11" i="39" s="1"/>
  <c r="BC33" i="39"/>
  <c r="DI27" i="17"/>
  <c r="D15" i="39" l="1"/>
  <c r="DH10" i="17"/>
  <c r="F10" i="39" s="1"/>
  <c r="DI8" i="17"/>
  <c r="G8" i="39" s="1"/>
  <c r="G27" i="39"/>
  <c r="DJ27" i="17"/>
  <c r="DI10" i="17" l="1"/>
  <c r="G10" i="39" s="1"/>
  <c r="DJ8" i="17"/>
  <c r="H8" i="39" s="1"/>
  <c r="H27" i="39"/>
  <c r="DK27" i="17"/>
  <c r="DJ10" i="17" l="1"/>
  <c r="DJ4" i="17" s="1"/>
  <c r="H4" i="39" s="1"/>
  <c r="DK8" i="17"/>
  <c r="I8" i="39" s="1"/>
  <c r="I27" i="39"/>
  <c r="DL27" i="17"/>
  <c r="H10" i="39" l="1"/>
  <c r="DK10" i="17"/>
  <c r="DK4" i="17" s="1"/>
  <c r="I4" i="39" s="1"/>
  <c r="DL8" i="17"/>
  <c r="J8" i="39" s="1"/>
  <c r="J27" i="39"/>
  <c r="DM27" i="17"/>
  <c r="I10" i="39" l="1"/>
  <c r="DL10" i="17"/>
  <c r="DL4" i="17" s="1"/>
  <c r="J4" i="39" s="1"/>
  <c r="DM8" i="17"/>
  <c r="K8" i="39" s="1"/>
  <c r="K27" i="39"/>
  <c r="DN27" i="17"/>
  <c r="J10" i="39" l="1"/>
  <c r="DM10" i="17"/>
  <c r="DM4" i="17" s="1"/>
  <c r="K4" i="39" s="1"/>
  <c r="DN8" i="17"/>
  <c r="L8" i="39" s="1"/>
  <c r="L27" i="39"/>
  <c r="DO27" i="17"/>
  <c r="DN10" i="17" l="1"/>
  <c r="L10" i="39" s="1"/>
  <c r="K10" i="39"/>
  <c r="DO8" i="17"/>
  <c r="M8" i="39" s="1"/>
  <c r="M27" i="39"/>
  <c r="DP27" i="17"/>
  <c r="DN4" i="17" l="1"/>
  <c r="L4" i="39" s="1"/>
  <c r="DO10" i="17"/>
  <c r="DO4" i="17" s="1"/>
  <c r="M4" i="39" s="1"/>
  <c r="DP8" i="17"/>
  <c r="N8" i="39" s="1"/>
  <c r="N27" i="39"/>
  <c r="DQ27" i="17"/>
  <c r="M10" i="39" l="1"/>
  <c r="DP10" i="17"/>
  <c r="DP4" i="17" s="1"/>
  <c r="N4" i="39" s="1"/>
  <c r="DQ8" i="17"/>
  <c r="O8" i="39" s="1"/>
  <c r="O27" i="39"/>
  <c r="DR27" i="17"/>
  <c r="N10" i="39" l="1"/>
  <c r="DQ10" i="17"/>
  <c r="DQ4" i="17" s="1"/>
  <c r="O4" i="39" s="1"/>
  <c r="DR8" i="17"/>
  <c r="P8" i="39" s="1"/>
  <c r="P27" i="39"/>
  <c r="DS27" i="17"/>
  <c r="O10" i="39" l="1"/>
  <c r="DR10" i="17"/>
  <c r="DR4" i="17" s="1"/>
  <c r="P4" i="39" s="1"/>
  <c r="DS8" i="17"/>
  <c r="Q8" i="39" s="1"/>
  <c r="Q27" i="39"/>
  <c r="DT27" i="17"/>
  <c r="P10" i="39" l="1"/>
  <c r="DS10" i="17"/>
  <c r="DS4" i="17" s="1"/>
  <c r="Q4" i="39" s="1"/>
  <c r="DT8" i="17"/>
  <c r="R8" i="39" s="1"/>
  <c r="R27" i="39"/>
  <c r="DU27" i="17"/>
  <c r="DT10" i="17" l="1"/>
  <c r="DT4" i="17" s="1"/>
  <c r="R4" i="39" s="1"/>
  <c r="Q10" i="39"/>
  <c r="DU8" i="17"/>
  <c r="S8" i="39" s="1"/>
  <c r="S27" i="39"/>
  <c r="DV27" i="17"/>
  <c r="R10" i="39" l="1"/>
  <c r="DU10" i="17"/>
  <c r="DU4" i="17" s="1"/>
  <c r="S4" i="39" s="1"/>
  <c r="DV8" i="17"/>
  <c r="T8" i="39" s="1"/>
  <c r="T27" i="39"/>
  <c r="DW27" i="17"/>
  <c r="DV10" i="17" l="1"/>
  <c r="T10" i="39" s="1"/>
  <c r="S10" i="39"/>
  <c r="DW8" i="17"/>
  <c r="U8" i="39" s="1"/>
  <c r="U27" i="39"/>
  <c r="DX27" i="17"/>
  <c r="DV4" i="17" l="1"/>
  <c r="T4" i="39" s="1"/>
  <c r="DW10" i="17"/>
  <c r="DW4" i="17" s="1"/>
  <c r="U4" i="39" s="1"/>
  <c r="DX8" i="17"/>
  <c r="V8" i="39" s="1"/>
  <c r="V27" i="39"/>
  <c r="DY27" i="17"/>
  <c r="U10" i="39" l="1"/>
  <c r="DX10" i="17"/>
  <c r="DX4" i="17" s="1"/>
  <c r="V4" i="39" s="1"/>
  <c r="DY8" i="17"/>
  <c r="W8" i="39" s="1"/>
  <c r="W27" i="39"/>
  <c r="DZ27" i="17"/>
  <c r="DY10" i="17" l="1"/>
  <c r="DY4" i="17" s="1"/>
  <c r="W4" i="39" s="1"/>
  <c r="V10" i="39"/>
  <c r="DZ8" i="17"/>
  <c r="X8" i="39" s="1"/>
  <c r="X27" i="39"/>
  <c r="EA27" i="17"/>
  <c r="W10" i="39" l="1"/>
  <c r="DZ10" i="17"/>
  <c r="DZ4" i="17" s="1"/>
  <c r="X4" i="39" s="1"/>
  <c r="EA8" i="17"/>
  <c r="Y8" i="39" s="1"/>
  <c r="Y27" i="39"/>
  <c r="EB27" i="17"/>
  <c r="EA10" i="17" l="1"/>
  <c r="EA4" i="17" s="1"/>
  <c r="Y4" i="39" s="1"/>
  <c r="X10" i="39"/>
  <c r="EB8" i="17"/>
  <c r="Z8" i="39" s="1"/>
  <c r="Z27" i="39"/>
  <c r="EC27" i="17"/>
  <c r="Y10" i="39" l="1"/>
  <c r="EB10" i="17"/>
  <c r="EB4" i="17" s="1"/>
  <c r="Z4" i="39" s="1"/>
  <c r="EC8" i="17"/>
  <c r="AA8" i="39" s="1"/>
  <c r="AA27" i="39"/>
  <c r="ED27" i="17"/>
  <c r="EC10" i="17" l="1"/>
  <c r="EC4" i="17" s="1"/>
  <c r="AA4" i="39" s="1"/>
  <c r="Z10" i="39"/>
  <c r="ED8" i="17"/>
  <c r="AB8" i="39" s="1"/>
  <c r="AB27" i="39"/>
  <c r="EE27" i="17"/>
  <c r="AA10" i="39" l="1"/>
  <c r="ED10" i="17"/>
  <c r="ED4" i="17" s="1"/>
  <c r="AB4" i="39" s="1"/>
  <c r="EE8" i="17"/>
  <c r="AC8" i="39" s="1"/>
  <c r="AC27" i="39"/>
  <c r="EF27" i="17"/>
  <c r="AB10" i="39" l="1"/>
  <c r="EE10" i="17"/>
  <c r="EE4" i="17" s="1"/>
  <c r="AC4" i="39" s="1"/>
  <c r="EF8" i="17"/>
  <c r="AD8" i="39" s="1"/>
  <c r="AD27" i="39"/>
  <c r="EG27" i="17"/>
  <c r="O31" i="7" a="1"/>
  <c r="AF44" i="7" a="1"/>
  <c r="V31" i="7" a="1"/>
  <c r="CB9" i="7" a="1"/>
  <c r="AJ13" i="7" a="1"/>
  <c r="AL38" i="7" a="1"/>
  <c r="BR17" i="7" a="1"/>
  <c r="BB40" i="7" a="1"/>
  <c r="AA50" i="7" a="1"/>
  <c r="Y25" i="7" a="1"/>
  <c r="CO22" i="7" a="1"/>
  <c r="O51" i="7" a="1"/>
  <c r="AY18" i="7" a="1"/>
  <c r="AF50" i="7" a="1"/>
  <c r="CH53" i="7" a="1"/>
  <c r="AF9" i="7" a="1"/>
  <c r="CO43" i="7" a="1"/>
  <c r="BW13" i="7" a="1"/>
  <c r="R16" i="7" a="1"/>
  <c r="CJ7" i="7" a="1"/>
  <c r="M46" i="7" a="1"/>
  <c r="P23" i="7" a="1"/>
  <c r="AN13" i="7" a="1"/>
  <c r="CN3" i="7" a="1"/>
  <c r="BI8" i="7" a="1"/>
  <c r="M41" i="7" a="1"/>
  <c r="CH54" i="7" a="1"/>
  <c r="CT7" i="7" a="1"/>
  <c r="BJ12" i="7" a="1"/>
  <c r="AO44" i="7" a="1"/>
  <c r="AQ29" i="7" a="1"/>
  <c r="G10" i="7" a="1"/>
  <c r="CD16" i="7" a="1"/>
  <c r="CN8" i="7" a="1"/>
  <c r="CS51" i="7" a="1"/>
  <c r="CQ18" i="7" a="1"/>
  <c r="CJ21" i="7" a="1"/>
  <c r="CI54" i="7" a="1"/>
  <c r="P17" i="7" a="1"/>
  <c r="CU7" i="7" a="1"/>
  <c r="BT26" i="7" a="1"/>
  <c r="AY47" i="7" a="1"/>
  <c r="T39" i="7" a="1"/>
  <c r="O38" i="7" a="1"/>
  <c r="BE11" i="7" a="1"/>
  <c r="BA10" i="7" a="1"/>
  <c r="BH47" i="7" a="1"/>
  <c r="V20" i="7" a="1"/>
  <c r="T13" i="7" a="1"/>
  <c r="AA12" i="7" a="1"/>
  <c r="AR41" i="7" a="1"/>
  <c r="AU3" i="7" a="1"/>
  <c r="S29" i="7" a="1"/>
  <c r="G36" i="7" a="1"/>
  <c r="G49" i="7" a="1"/>
  <c r="E3" i="7" a="1"/>
  <c r="AK44" i="7" a="1"/>
  <c r="BJ19" i="7" a="1"/>
  <c r="CQ29" i="7" a="1"/>
  <c r="AS8" i="7" a="1"/>
  <c r="CN14" i="7" a="1"/>
  <c r="AU44" i="7" a="1"/>
  <c r="W36" i="7" a="1"/>
  <c r="CN47" i="7" a="1"/>
  <c r="AR16" i="7" a="1"/>
  <c r="AX28" i="7" a="1"/>
  <c r="AK45" i="7" a="1"/>
  <c r="I29" i="7" a="1"/>
  <c r="L27" i="7" a="1"/>
  <c r="CS27" i="7" a="1"/>
  <c r="AU42" i="7" a="1"/>
  <c r="BI53" i="7" a="1"/>
  <c r="CK16" i="7" a="1"/>
  <c r="BE26" i="7" a="1"/>
  <c r="BC44" i="7" a="1"/>
  <c r="AP35" i="7" a="1"/>
  <c r="CN32" i="7" a="1"/>
  <c r="CJ42" i="7" a="1"/>
  <c r="CP32" i="7" a="1"/>
  <c r="CO14" i="7" a="1"/>
  <c r="AI5" i="7" a="1"/>
  <c r="CD30" i="7" a="1"/>
  <c r="AX12" i="7" a="1"/>
  <c r="BP13" i="7" a="1"/>
  <c r="E36" i="7" a="1"/>
  <c r="CC44" i="7" a="1"/>
  <c r="AN38" i="7" a="1"/>
  <c r="CG18" i="7" a="1"/>
  <c r="L4" i="7" a="1"/>
  <c r="AQ43" i="7" a="1"/>
  <c r="CT50" i="7" a="1"/>
  <c r="AO3" i="7" a="1"/>
  <c r="AY49" i="7" a="1"/>
  <c r="AD39" i="7" a="1"/>
  <c r="BK21" i="7" a="1"/>
  <c r="CM10" i="7" a="1"/>
  <c r="AM45" i="7" a="1"/>
  <c r="BL18" i="7" a="1"/>
  <c r="AU22" i="7" a="1"/>
  <c r="AZ14" i="7" a="1"/>
  <c r="BT36" i="7" a="1"/>
  <c r="H17" i="7" a="1"/>
  <c r="E43" i="7" a="1"/>
  <c r="AU33" i="7" a="1"/>
  <c r="CU6" i="7" a="1"/>
  <c r="BL25" i="7" a="1"/>
  <c r="BC8" i="7" a="1"/>
  <c r="AA33" i="7" a="1"/>
  <c r="K36" i="7" a="1"/>
  <c r="G28" i="7" a="1"/>
  <c r="CJ35" i="7" a="1"/>
  <c r="BF31" i="7" a="1"/>
  <c r="AD9" i="7" a="1"/>
  <c r="AE39" i="7" a="1"/>
  <c r="F38" i="7" a="1"/>
  <c r="BZ10" i="7" a="1"/>
  <c r="CD36" i="7" a="1"/>
  <c r="CP17" i="7" a="1"/>
  <c r="CH7" i="7" a="1"/>
  <c r="CC2" i="7" a="1"/>
  <c r="I21" i="7" a="1"/>
  <c r="CF49" i="7" a="1"/>
  <c r="W2" i="7" a="1"/>
  <c r="AK48" i="7" a="1"/>
  <c r="AP40" i="7" a="1"/>
  <c r="CB42" i="7" a="1"/>
  <c r="AL41" i="7" a="1"/>
  <c r="AJ9" i="7" a="1"/>
  <c r="N19" i="7" a="1"/>
  <c r="BD12" i="7" a="1"/>
  <c r="AX47" i="7" a="1"/>
  <c r="CA31" i="7" a="1"/>
  <c r="AX16" i="7" a="1"/>
  <c r="BQ50" i="7" a="1"/>
  <c r="AM14" i="7" a="1"/>
  <c r="BU41" i="7" a="1"/>
  <c r="BT43" i="7" a="1"/>
  <c r="AY54" i="7" a="1"/>
  <c r="CQ22" i="7" a="1"/>
  <c r="G9" i="7" a="1"/>
  <c r="BD29" i="7" a="1"/>
  <c r="CQ16" i="7" a="1"/>
  <c r="P16" i="7" a="1"/>
  <c r="BH11" i="7" a="1"/>
  <c r="CU33" i="7" a="1"/>
  <c r="BF43" i="7" a="1"/>
  <c r="AH13" i="7" a="1"/>
  <c r="AR52" i="7" a="1"/>
  <c r="AB53" i="7" a="1"/>
  <c r="BG47" i="7" a="1"/>
  <c r="U21" i="7" a="1"/>
  <c r="AJ22" i="7" a="1"/>
  <c r="Q13" i="7" a="1"/>
  <c r="CP30" i="7" a="1"/>
  <c r="CQ11" i="7" a="1"/>
  <c r="Y46" i="7" a="1"/>
  <c r="BZ44" i="7" a="1"/>
  <c r="CH12" i="7" a="1"/>
  <c r="CA3" i="7" a="1"/>
  <c r="AN11" i="7" a="1"/>
  <c r="AV6" i="7" a="1"/>
  <c r="BB51" i="7" a="1"/>
  <c r="V38" i="7" a="1"/>
  <c r="CK11" i="7" a="1"/>
  <c r="Z49" i="7" a="1"/>
  <c r="BV12" i="7" a="1"/>
  <c r="Z3" i="7" a="1"/>
  <c r="BM26" i="7" a="1"/>
  <c r="CV34" i="7" a="1"/>
  <c r="AC25" i="7" a="1"/>
  <c r="AJ2" i="7" a="1"/>
  <c r="AJ39" i="7" a="1"/>
  <c r="BD15" i="7" a="1"/>
  <c r="I4" i="7" a="1"/>
  <c r="BI6" i="7" a="1"/>
  <c r="CJ20" i="7" a="1"/>
  <c r="L3" i="7" a="1"/>
  <c r="Z4" i="7" a="1"/>
  <c r="BL15" i="7" a="1"/>
  <c r="AI3" i="7" a="1"/>
  <c r="CV46" i="7" a="1"/>
  <c r="CC26" i="7" a="1"/>
  <c r="BJ26" i="7" a="1"/>
  <c r="BI32" i="7" a="1"/>
  <c r="AV29" i="7" a="1"/>
  <c r="I49" i="7" a="1"/>
  <c r="J15" i="7" a="1"/>
  <c r="BN18" i="7" a="1"/>
  <c r="AO37" i="7" a="1"/>
  <c r="BJ20" i="7" a="1"/>
  <c r="J4" i="7" a="1"/>
  <c r="L18" i="7" a="1"/>
  <c r="BV3" i="7" a="1"/>
  <c r="E44" i="7" a="1"/>
  <c r="BJ30" i="7" a="1"/>
  <c r="CP47" i="7" a="1"/>
  <c r="BF4" i="7" a="1"/>
  <c r="F34" i="7" a="1"/>
  <c r="CA12" i="7" a="1"/>
  <c r="BU5" i="7" a="1"/>
  <c r="AZ22" i="7" a="1"/>
  <c r="BF41" i="7" a="1"/>
  <c r="CA43" i="7" a="1"/>
  <c r="Z25" i="7" a="1"/>
  <c r="BN12" i="7" a="1"/>
  <c r="J25" i="7" a="1"/>
  <c r="Y5" i="7" a="1"/>
  <c r="P3" i="7" a="1"/>
  <c r="CP38" i="7" a="1"/>
  <c r="CG27" i="7" a="1"/>
  <c r="BB49" i="7" a="1"/>
  <c r="BK38" i="7" a="1"/>
  <c r="BY3" i="7" a="1"/>
  <c r="AE27" i="7" a="1"/>
  <c r="R7" i="7" a="1"/>
  <c r="AI36" i="7" a="1"/>
  <c r="BG15" i="7" a="1"/>
  <c r="AW14" i="7" a="1"/>
  <c r="CV50" i="7" a="1"/>
  <c r="AN36" i="7" a="1"/>
  <c r="BC31" i="7" a="1"/>
  <c r="CQ48" i="7" a="1"/>
  <c r="AH19" i="7" a="1"/>
  <c r="BT30" i="7" a="1"/>
  <c r="BE43" i="7" a="1"/>
  <c r="I50" i="7" a="1"/>
  <c r="S44" i="7" a="1"/>
  <c r="O22" i="7" a="1"/>
  <c r="BE51" i="7" a="1"/>
  <c r="AS25" i="7" a="1"/>
  <c r="I6" i="7" a="1"/>
  <c r="AU50" i="7" a="1"/>
  <c r="BI3" i="7" a="1"/>
  <c r="Q35" i="7" a="1"/>
  <c r="K37" i="7" a="1"/>
  <c r="F7" i="7" a="1"/>
  <c r="J43" i="7" a="1"/>
  <c r="AG33" i="7" a="1"/>
  <c r="BA41" i="7" a="1"/>
  <c r="BK8" i="7" a="1"/>
  <c r="BB27" i="7" a="1"/>
  <c r="BD50" i="7" a="1"/>
  <c r="AF10" i="7" a="1"/>
  <c r="AH42" i="7" a="1"/>
  <c r="AS20" i="7" a="1"/>
  <c r="H24" i="7" a="1"/>
  <c r="AZ46" i="7" a="1"/>
  <c r="CR14" i="7" a="1"/>
  <c r="BA37" i="7" a="1"/>
  <c r="AU11" i="7" a="1"/>
  <c r="BW43" i="7" a="1"/>
  <c r="L44" i="7" a="1"/>
  <c r="R27" i="7" a="1"/>
  <c r="BI22" i="7" a="1"/>
  <c r="CH14" i="7" a="1"/>
  <c r="BD48" i="7" a="1"/>
  <c r="CH11" i="7" a="1"/>
  <c r="BB54" i="7" a="1"/>
  <c r="G38" i="7" a="1"/>
  <c r="BB39" i="7" a="1"/>
  <c r="BI19" i="7" a="1"/>
  <c r="F6" i="7" a="1"/>
  <c r="AX10" i="7" a="1"/>
  <c r="CB15" i="7" a="1"/>
  <c r="Z42" i="7" a="1"/>
  <c r="BB18" i="7" a="1"/>
  <c r="N4" i="7" a="1"/>
  <c r="CE27" i="7" a="1"/>
  <c r="CK38" i="7" a="1"/>
  <c r="CJ50" i="7" a="1"/>
  <c r="CO2" i="7" a="1"/>
  <c r="CR36" i="7" a="1"/>
  <c r="CN12" i="7" a="1"/>
  <c r="CL54" i="7" a="1"/>
  <c r="BT46" i="7" a="1"/>
  <c r="BI34" i="7" a="1"/>
  <c r="CA23" i="7" a="1"/>
  <c r="Z36" i="7" a="1"/>
  <c r="CT4" i="7" a="1"/>
  <c r="R31" i="7" a="1"/>
  <c r="AV22" i="7" a="1"/>
  <c r="AF7" i="7" a="1"/>
  <c r="CV22" i="7" a="1"/>
  <c r="N53" i="7" a="1"/>
  <c r="BL6" i="7" a="1"/>
  <c r="CU39" i="7" a="1"/>
  <c r="Z39" i="7" a="1"/>
  <c r="X48" i="7" a="1"/>
  <c r="U23" i="7" a="1"/>
  <c r="AD41" i="7" a="1"/>
  <c r="BT49" i="7" a="1"/>
  <c r="E11" i="7" a="1"/>
  <c r="AR10" i="7" a="1"/>
  <c r="AX24" i="7" a="1"/>
  <c r="R13" i="7" a="1"/>
  <c r="BU32" i="7" a="1"/>
  <c r="AI8" i="7" a="1"/>
  <c r="CD48" i="7" a="1"/>
  <c r="BI51" i="7" a="1"/>
  <c r="CK26" i="7" a="1"/>
  <c r="E38" i="7" a="1"/>
  <c r="AM44" i="7" a="1"/>
  <c r="BF23" i="7" a="1"/>
  <c r="AT6" i="7" a="1"/>
  <c r="BI38" i="7" a="1"/>
  <c r="BC40" i="7" a="1"/>
  <c r="CS25" i="7" a="1"/>
  <c r="CN22" i="7" a="1"/>
  <c r="BE32" i="7" a="1"/>
  <c r="AS10" i="7" a="1"/>
  <c r="E51" i="7" a="1"/>
  <c r="CU32" i="7" a="1"/>
  <c r="AI31" i="7" a="1"/>
  <c r="T5" i="7" a="1"/>
  <c r="AR8" i="7" a="1"/>
  <c r="BL54" i="7" a="1"/>
  <c r="AE24" i="7" a="1"/>
  <c r="AK34" i="7" a="1"/>
  <c r="CE5" i="7" a="1"/>
  <c r="M44" i="7" a="1"/>
  <c r="CK23" i="7" a="1"/>
  <c r="BL17" i="7" a="1"/>
  <c r="BJ29" i="7" a="1"/>
  <c r="Z52" i="7" a="1"/>
  <c r="AV42" i="7" a="1"/>
  <c r="BP49" i="7" a="1"/>
  <c r="AF54" i="7" a="1"/>
  <c r="AU32" i="7" a="1"/>
  <c r="Z10" i="7" a="1"/>
  <c r="Q39" i="7" a="1"/>
  <c r="AD43" i="7" a="1"/>
  <c r="BR34" i="7" a="1"/>
  <c r="BN50" i="7" a="1"/>
  <c r="CA26" i="7" a="1"/>
  <c r="BH12" i="7" a="1"/>
  <c r="R43" i="7" a="1"/>
  <c r="O39" i="7" a="1"/>
  <c r="BU45" i="7" a="1"/>
  <c r="CD47" i="7" a="1"/>
  <c r="AK47" i="7" a="1"/>
  <c r="BF17" i="7" a="1"/>
  <c r="BN17" i="7" a="1"/>
  <c r="CN51" i="7" a="1"/>
  <c r="Z45" i="7" a="1"/>
  <c r="W17" i="7" a="1"/>
  <c r="CO54" i="7" a="1"/>
  <c r="BT4" i="7" a="1"/>
  <c r="V49" i="7" a="1"/>
  <c r="J35" i="7" a="1"/>
  <c r="AC32" i="7" a="1"/>
  <c r="CD53" i="7" a="1"/>
  <c r="BT33" i="7" a="1"/>
  <c r="BW41" i="7" a="1"/>
  <c r="P44" i="7" a="1"/>
  <c r="AR9" i="7" a="1"/>
  <c r="BC33" i="7" a="1"/>
  <c r="N49" i="7" a="1"/>
  <c r="K11" i="7" a="1"/>
  <c r="CN28" i="7" a="1"/>
  <c r="O49" i="7" a="1"/>
  <c r="AK8" i="7" a="1"/>
  <c r="BQ54" i="7" a="1"/>
  <c r="Z54" i="7" a="1"/>
  <c r="L10" i="7" a="1"/>
  <c r="CN16" i="7" a="1"/>
  <c r="BQ19" i="7" a="1"/>
  <c r="CB25" i="7" a="1"/>
  <c r="AR22" i="7" a="1"/>
  <c r="BZ3" i="7" a="1"/>
  <c r="BD41" i="7" a="1"/>
  <c r="AP52" i="7" a="1"/>
  <c r="BQ26" i="7" a="1"/>
  <c r="X23" i="7" a="1"/>
  <c r="CL24" i="7" a="1"/>
  <c r="Q36" i="7" a="1"/>
  <c r="AC18" i="7" a="1"/>
  <c r="CL32" i="7" a="1"/>
  <c r="R24" i="7" a="1"/>
  <c r="BN21" i="7" a="1"/>
  <c r="U33" i="7" a="1"/>
  <c r="AQ16" i="7" a="1"/>
  <c r="J17" i="7" a="1"/>
  <c r="AH17" i="7" a="1"/>
  <c r="BK13" i="7" a="1"/>
  <c r="CV40" i="7" a="1"/>
  <c r="CJ31" i="7" a="1"/>
  <c r="T46" i="7" a="1"/>
  <c r="J5" i="7" a="1"/>
  <c r="H26" i="7" a="1"/>
  <c r="BL24" i="7" a="1"/>
  <c r="AC31" i="7" a="1"/>
  <c r="X33" i="7" a="1"/>
  <c r="BB45" i="7" a="1"/>
  <c r="BC13" i="7" a="1"/>
  <c r="BK46" i="7" a="1"/>
  <c r="M2" i="7" a="1"/>
  <c r="BS38" i="7" a="1"/>
  <c r="AZ48" i="7" a="1"/>
  <c r="BR36" i="7" a="1"/>
  <c r="BO13" i="7" a="1"/>
  <c r="AH32" i="7" a="1"/>
  <c r="CR26" i="7" a="1"/>
  <c r="CR16" i="7" a="1"/>
  <c r="AN54" i="7" a="1"/>
  <c r="AE40" i="7" a="1"/>
  <c r="X43" i="7" a="1"/>
  <c r="AI10" i="7" a="1"/>
  <c r="AU40" i="7" a="1"/>
  <c r="BY43" i="7" a="1"/>
  <c r="CD40" i="7" a="1"/>
  <c r="CG10" i="7" a="1"/>
  <c r="I34" i="7" a="1"/>
  <c r="J20" i="7" a="1"/>
  <c r="AH33" i="7" a="1"/>
  <c r="Z9" i="7" a="1"/>
  <c r="AE35" i="7" a="1"/>
  <c r="AY13" i="7" a="1"/>
  <c r="AJ34" i="7" a="1"/>
  <c r="T53" i="7" a="1"/>
  <c r="BA26" i="7" a="1"/>
  <c r="BY6" i="7" a="1"/>
  <c r="F23" i="7" a="1"/>
  <c r="CE31" i="7" a="1"/>
  <c r="BN41" i="7" a="1"/>
  <c r="BZ5" i="7" a="1"/>
  <c r="BU24" i="7" a="1"/>
  <c r="BV53" i="7" a="1"/>
  <c r="P4" i="7" a="1"/>
  <c r="CF36" i="7" a="1"/>
  <c r="T43" i="7" a="1"/>
  <c r="BW38" i="7" a="1"/>
  <c r="AV10" i="7" a="1"/>
  <c r="BA48" i="7" a="1"/>
  <c r="BG12" i="7" a="1"/>
  <c r="BK4" i="7" a="1"/>
  <c r="AP8" i="7" a="1"/>
  <c r="BC47" i="7" a="1"/>
  <c r="AA7" i="7" a="1"/>
  <c r="BV14" i="7" a="1"/>
  <c r="AI45" i="7" a="1"/>
  <c r="P34" i="7" a="1"/>
  <c r="CA27" i="7" a="1"/>
  <c r="X6" i="7" a="1"/>
  <c r="P14" i="7" a="1"/>
  <c r="BO23" i="7" a="1"/>
  <c r="CO46" i="7" a="1"/>
  <c r="AR40" i="7" a="1"/>
  <c r="BH52" i="7" a="1"/>
  <c r="AW11" i="7" a="1"/>
  <c r="Y19" i="7" a="1"/>
  <c r="CM49" i="7" a="1"/>
  <c r="BB53" i="7" a="1"/>
  <c r="BS25" i="7" a="1"/>
  <c r="S16" i="7" a="1"/>
  <c r="AA38" i="7" a="1"/>
  <c r="AF34" i="7" a="1"/>
  <c r="G27" i="7" a="1"/>
  <c r="CS6" i="7" a="1"/>
  <c r="P12" i="7" a="1"/>
  <c r="N31" i="7" a="1"/>
  <c r="AM19" i="7" a="1"/>
  <c r="O42" i="7" a="1"/>
  <c r="BJ49" i="7" a="1"/>
  <c r="AX11" i="7" a="1"/>
  <c r="CV52" i="7" a="1"/>
  <c r="AO17" i="7" a="1"/>
  <c r="BM29" i="7" a="1"/>
  <c r="CK12" i="7" a="1"/>
  <c r="AD47" i="7" a="1"/>
  <c r="BT15" i="7" a="1"/>
  <c r="AN15" i="7" a="1"/>
  <c r="BN48" i="7" a="1"/>
  <c r="N11" i="7" a="1"/>
  <c r="BA3" i="7" a="1"/>
  <c r="BZ37" i="7" a="1"/>
  <c r="G2" i="7" a="1"/>
  <c r="AQ24" i="7" a="1"/>
  <c r="AB52" i="7" a="1"/>
  <c r="BN15" i="7" a="1"/>
  <c r="AH48" i="7" a="1"/>
  <c r="CR3" i="7" a="1"/>
  <c r="BB43" i="7" a="1"/>
  <c r="AI42" i="7" a="1"/>
  <c r="AG13" i="7" a="1"/>
  <c r="AS6" i="7" a="1"/>
  <c r="BZ28" i="7" a="1"/>
  <c r="AP16" i="7" a="1"/>
  <c r="AV37" i="7" a="1"/>
  <c r="BV23" i="7" a="1"/>
  <c r="AP51" i="7" a="1"/>
  <c r="CN43" i="7" a="1"/>
  <c r="AS29" i="7" a="1"/>
  <c r="AI4" i="7" a="1"/>
  <c r="AW42" i="7" a="1"/>
  <c r="BP32" i="7" a="1"/>
  <c r="AZ38" i="7" a="1"/>
  <c r="I52" i="7" a="1"/>
  <c r="CM44" i="7" a="1"/>
  <c r="CK41" i="7" a="1"/>
  <c r="CF25" i="7" a="1"/>
  <c r="X17" i="7" a="1"/>
  <c r="CM51" i="7" a="1"/>
  <c r="Y31" i="7" a="1"/>
  <c r="AI21" i="7" a="1"/>
  <c r="AT11" i="7" a="1"/>
  <c r="CV37" i="7" a="1"/>
  <c r="N43" i="7" a="1"/>
  <c r="CE45" i="7" a="1"/>
  <c r="CE6" i="7" a="1"/>
  <c r="AC16" i="7" a="1"/>
  <c r="AB34" i="7" a="1"/>
  <c r="AG2" i="7" a="1"/>
  <c r="CG49" i="7" a="1"/>
  <c r="BW24" i="7" a="1"/>
  <c r="CV25" i="7" a="1"/>
  <c r="CF23" i="7" a="1"/>
  <c r="CR40" i="7" a="1"/>
  <c r="AO27" i="7" a="1"/>
  <c r="BF47" i="7" a="1"/>
  <c r="BE7" i="7" a="1"/>
  <c r="BM16" i="7" a="1"/>
  <c r="W50" i="7" a="1"/>
  <c r="CD14" i="7" a="1"/>
  <c r="CM33" i="7" a="1"/>
  <c r="BR53" i="7" a="1"/>
  <c r="BS43" i="7" a="1"/>
  <c r="I13" i="7" a="1"/>
  <c r="Q34" i="7" a="1"/>
  <c r="Q31" i="7" a="1"/>
  <c r="CD7" i="7" a="1"/>
  <c r="BB6" i="7" a="1"/>
  <c r="AC51" i="7" a="1"/>
  <c r="BB24" i="7" a="1"/>
  <c r="AV14" i="7" a="1"/>
  <c r="BG30" i="7" a="1"/>
  <c r="BG29" i="7" a="1"/>
  <c r="CR45" i="7" a="1"/>
  <c r="BS34" i="7" a="1"/>
  <c r="BZ24" i="7" a="1"/>
  <c r="BJ10" i="7" a="1"/>
  <c r="AB31" i="7" a="1"/>
  <c r="AX29" i="7" a="1"/>
  <c r="BC11" i="7" a="1"/>
  <c r="CG4" i="7" a="1"/>
  <c r="CT41" i="7" a="1"/>
  <c r="AH38" i="7" a="1"/>
  <c r="AT14" i="7" a="1"/>
  <c r="BQ15" i="7" a="1"/>
  <c r="O20" i="7" a="1"/>
  <c r="CI16" i="7" a="1"/>
  <c r="BH3" i="7" a="1"/>
  <c r="CF51" i="7" a="1"/>
  <c r="Q29" i="7" a="1"/>
  <c r="CG12" i="7" a="1"/>
  <c r="W47" i="7" a="1"/>
  <c r="W32" i="7" a="1"/>
  <c r="E4" i="7" a="1"/>
  <c r="S49" i="7" a="1"/>
  <c r="CN17" i="7" a="1"/>
  <c r="BE42" i="7" a="1"/>
  <c r="CU42" i="7" a="1"/>
  <c r="CL30" i="7" a="1"/>
  <c r="CB48" i="7" a="1"/>
  <c r="CF38" i="7" a="1"/>
  <c r="CM34" i="7" a="1"/>
  <c r="BQ47" i="7" a="1"/>
  <c r="CU40" i="7" a="1"/>
  <c r="CI26" i="7" a="1"/>
  <c r="CR35" i="7" a="1"/>
  <c r="CQ14" i="7" a="1"/>
  <c r="BT48" i="7" a="1"/>
  <c r="CU18" i="7" a="1"/>
  <c r="O35" i="7" a="1"/>
  <c r="X51" i="7" a="1"/>
  <c r="BQ39" i="7" a="1"/>
  <c r="BN19" i="7" a="1"/>
  <c r="AF13" i="7" a="1"/>
  <c r="O36" i="7" a="1"/>
  <c r="AF43" i="7" a="1"/>
  <c r="Z48" i="7" a="1"/>
  <c r="BB2" i="7" a="1"/>
  <c r="Q26" i="7" a="1"/>
  <c r="BH4" i="7" a="1"/>
  <c r="CT34" i="7" a="1"/>
  <c r="AI39" i="7" a="1"/>
  <c r="AC13" i="7" a="1"/>
  <c r="CL47" i="7" a="1"/>
  <c r="Z27" i="7" a="1"/>
  <c r="AR39" i="7" a="1"/>
  <c r="CP23" i="7" a="1"/>
  <c r="BY26" i="7" a="1"/>
  <c r="L2" i="7" a="1"/>
  <c r="AV3" i="7" a="1"/>
  <c r="V15" i="7" a="1"/>
  <c r="AD8" i="7" a="1"/>
  <c r="AB40" i="7" a="1"/>
  <c r="I19" i="7" a="1"/>
  <c r="BD38" i="7" a="1"/>
  <c r="CH48" i="7" a="1"/>
  <c r="CA39" i="7" a="1"/>
  <c r="Q28" i="7" a="1"/>
  <c r="AL36" i="7" a="1"/>
  <c r="AM50" i="7" a="1"/>
  <c r="BZ53" i="7" a="1"/>
  <c r="AL3" i="7" a="1"/>
  <c r="X20" i="7" a="1"/>
  <c r="BS52" i="7" a="1"/>
  <c r="AH20" i="7" a="1"/>
  <c r="AJ20" i="7" a="1"/>
  <c r="BD47" i="7" a="1"/>
  <c r="I36" i="7" a="1"/>
  <c r="BI23" i="7" a="1"/>
  <c r="AQ13" i="7" a="1"/>
  <c r="BB36" i="7" a="1"/>
  <c r="F19" i="7" a="1"/>
  <c r="AA35" i="7" a="1"/>
  <c r="AU12" i="7" a="1"/>
  <c r="BT18" i="7" a="1"/>
  <c r="W6" i="7" a="1"/>
  <c r="CA36" i="7" a="1"/>
  <c r="BF6" i="7" a="1"/>
  <c r="BQ16" i="7" a="1"/>
  <c r="BR16" i="7" a="1"/>
  <c r="AM13" i="7" a="1"/>
  <c r="AO20" i="7" a="1"/>
  <c r="BE9" i="7" a="1"/>
  <c r="BZ46" i="7" a="1"/>
  <c r="AO15" i="7" a="1"/>
  <c r="BA21" i="7" a="1"/>
  <c r="AH26" i="7" a="1"/>
  <c r="AN44" i="7" a="1"/>
  <c r="CI22" i="7" a="1"/>
  <c r="BY16" i="7" a="1"/>
  <c r="CH26" i="7" a="1"/>
  <c r="CH10" i="7" a="1"/>
  <c r="CT46" i="7" a="1"/>
  <c r="CE29" i="7" a="1"/>
  <c r="BD16" i="7" a="1"/>
  <c r="CB40" i="7" a="1"/>
  <c r="CV38" i="7" a="1"/>
  <c r="O10" i="7" a="1"/>
  <c r="X53" i="7" a="1"/>
  <c r="AW34" i="7" a="1"/>
  <c r="AN3" i="7" a="1"/>
  <c r="CU12" i="7" a="1"/>
  <c r="BT37" i="7" a="1"/>
  <c r="BI17" i="7" a="1"/>
  <c r="BW37" i="7" a="1"/>
  <c r="CO51" i="7" a="1"/>
  <c r="L33" i="7" a="1"/>
  <c r="V30" i="7" a="1"/>
  <c r="T10" i="7" a="1"/>
  <c r="BD26" i="7" a="1"/>
  <c r="BT51" i="7" a="1"/>
  <c r="Z26" i="7" a="1"/>
  <c r="CK18" i="7" a="1"/>
  <c r="BD33" i="7" a="1"/>
  <c r="CT32" i="7" a="1"/>
  <c r="BL34" i="7" a="1"/>
  <c r="CP7" i="7" a="1"/>
  <c r="BX7" i="7" a="1"/>
  <c r="CI46" i="7" a="1"/>
  <c r="CE36" i="7" a="1"/>
  <c r="AW23" i="7" a="1"/>
  <c r="I40" i="7" a="1"/>
  <c r="G51" i="7" a="1"/>
  <c r="AY16" i="7" a="1"/>
  <c r="AS12" i="7" a="1"/>
  <c r="CF13" i="7" a="1"/>
  <c r="AO40" i="7" a="1"/>
  <c r="J45" i="7" a="1"/>
  <c r="BH8" i="7" a="1"/>
  <c r="BQ9" i="7" a="1"/>
  <c r="S10" i="7" a="1"/>
  <c r="AC15" i="7" a="1"/>
  <c r="CP40" i="7" a="1"/>
  <c r="CK8" i="7" a="1"/>
  <c r="BS40" i="7" a="1"/>
  <c r="S45" i="7" a="1"/>
  <c r="BS23" i="7" a="1"/>
  <c r="CG13" i="7" a="1"/>
  <c r="CI45" i="7" a="1"/>
  <c r="BL47" i="7" a="1"/>
  <c r="F43" i="7" a="1"/>
  <c r="AS31" i="7" a="1"/>
  <c r="CK47" i="7" a="1"/>
  <c r="CI9" i="7" a="1"/>
  <c r="AE46" i="7" a="1"/>
  <c r="AY36" i="7" a="1"/>
  <c r="Z17" i="7" a="1"/>
  <c r="CI8" i="7" a="1"/>
  <c r="AX43" i="7" a="1"/>
  <c r="BA49" i="7" a="1"/>
  <c r="BH48" i="7" a="1"/>
  <c r="Z31" i="7" a="1"/>
  <c r="BZ27" i="7" a="1"/>
  <c r="M11" i="7" a="1"/>
  <c r="L20" i="7" a="1"/>
  <c r="BM45" i="7" a="1"/>
  <c r="AO22" i="7" a="1"/>
  <c r="BX49" i="7" a="1"/>
  <c r="BQ29" i="7" a="1"/>
  <c r="CB12" i="7" a="1"/>
  <c r="AE38" i="7" a="1"/>
  <c r="W45" i="7" a="1"/>
  <c r="CK52" i="7" a="1"/>
  <c r="BJ37" i="7" a="1"/>
  <c r="T51" i="7" a="1"/>
  <c r="U19" i="7" a="1"/>
  <c r="AE44" i="7" a="1"/>
  <c r="BN7" i="7" a="1"/>
  <c r="R25" i="7" a="1"/>
  <c r="AL4" i="7" a="1"/>
  <c r="CU4" i="7" a="1"/>
  <c r="AH16" i="7" a="1"/>
  <c r="Y21" i="7" a="1"/>
  <c r="AG41" i="7" a="1"/>
  <c r="R19" i="7" a="1"/>
  <c r="I46" i="7" a="1"/>
  <c r="AB19" i="7" a="1"/>
  <c r="G25" i="7" a="1"/>
  <c r="T16" i="7" a="1"/>
  <c r="AJ29" i="7" a="1"/>
  <c r="BJ21" i="7" a="1"/>
  <c r="BJ35" i="7" a="1"/>
  <c r="CO32" i="7" a="1"/>
  <c r="AV45" i="7" a="1"/>
  <c r="BD28" i="7" a="1"/>
  <c r="BY25" i="7" a="1"/>
  <c r="U40" i="7" a="1"/>
  <c r="O25" i="7" a="1"/>
  <c r="AT43" i="7" a="1"/>
  <c r="BF24" i="7" a="1"/>
  <c r="BI26" i="7" a="1"/>
  <c r="AW48" i="7" a="1"/>
  <c r="AS17" i="7" a="1"/>
  <c r="BD52" i="7" a="1"/>
  <c r="AY6" i="7" a="1"/>
  <c r="T2" i="7" a="1"/>
  <c r="AL51" i="7" a="1"/>
  <c r="AF47" i="7" a="1"/>
  <c r="U11" i="7" a="1"/>
  <c r="BR5" i="7" a="1"/>
  <c r="AJ14" i="7" a="1"/>
  <c r="BF14" i="7" a="1"/>
  <c r="BX16" i="7" a="1"/>
  <c r="CF7" i="7" a="1"/>
  <c r="CL18" i="7" a="1"/>
  <c r="P43" i="7" a="1"/>
  <c r="Q8" i="7" a="1"/>
  <c r="AU36" i="7" a="1"/>
  <c r="H36" i="7" a="1"/>
  <c r="BT41" i="7" a="1"/>
  <c r="CT44" i="7" a="1"/>
  <c r="AN45" i="7" a="1"/>
  <c r="AR20" i="7" a="1"/>
  <c r="BE6" i="7" a="1"/>
  <c r="BN11" i="7" a="1"/>
  <c r="AD33" i="7" a="1"/>
  <c r="AQ12" i="7" a="1"/>
  <c r="AM48" i="7" a="1"/>
  <c r="BF54" i="7" a="1"/>
  <c r="CC54" i="7" a="1"/>
  <c r="BN47" i="7" a="1"/>
  <c r="AF46" i="7" a="1"/>
  <c r="CT20" i="7" a="1"/>
  <c r="BP53" i="7" a="1"/>
  <c r="X9" i="7" a="1"/>
  <c r="AW21" i="7" a="1"/>
  <c r="R47" i="7" a="1"/>
  <c r="BS13" i="7" a="1"/>
  <c r="G41" i="7" a="1"/>
  <c r="AR46" i="7" a="1"/>
  <c r="AG43" i="7" a="1"/>
  <c r="F31" i="7" a="1"/>
  <c r="AU26" i="7" a="1"/>
  <c r="AW31" i="7" a="1"/>
  <c r="V5" i="7" a="1"/>
  <c r="CF9" i="7" a="1"/>
  <c r="BB16" i="7" a="1"/>
  <c r="BE40" i="7" a="1"/>
  <c r="L41" i="7" a="1"/>
  <c r="AP47" i="7" a="1"/>
  <c r="AN51" i="7" a="1"/>
  <c r="Q4" i="7" a="1"/>
  <c r="CV13" i="7" a="1"/>
  <c r="CC37" i="7" a="1"/>
  <c r="AV30" i="7" a="1"/>
  <c r="BW18" i="7" a="1"/>
  <c r="BS39" i="7" a="1"/>
  <c r="AL44" i="7" a="1"/>
  <c r="CC51" i="7" a="1"/>
  <c r="CQ47" i="7" a="1"/>
  <c r="AK21" i="7" a="1"/>
  <c r="K28" i="7" a="1"/>
  <c r="AL14" i="7" a="1"/>
  <c r="BK5" i="7" a="1"/>
  <c r="CF46" i="7" a="1"/>
  <c r="AC48" i="7" a="1"/>
  <c r="F45" i="7" a="1"/>
  <c r="CN49" i="7" a="1"/>
  <c r="AA2" i="7" a="1"/>
  <c r="O32" i="7" a="1"/>
  <c r="BO33" i="7" a="1"/>
  <c r="AQ23" i="7" a="1"/>
  <c r="F53" i="7" a="1"/>
  <c r="CQ33" i="7" a="1"/>
  <c r="CK17" i="7" a="1"/>
  <c r="CF20" i="7" a="1"/>
  <c r="CT12" i="7" a="1"/>
  <c r="BB29" i="7" a="1"/>
  <c r="AE25" i="7" a="1"/>
  <c r="E6" i="7" a="1"/>
  <c r="BP16" i="7" a="1"/>
  <c r="T27" i="7" a="1"/>
  <c r="T34" i="7" a="1"/>
  <c r="BJ44" i="7" a="1"/>
  <c r="AY31" i="7" a="1"/>
  <c r="BS53" i="7" a="1"/>
  <c r="K26" i="7" a="1"/>
  <c r="CI32" i="7" a="1"/>
  <c r="CF3" i="7" a="1"/>
  <c r="AA32" i="7" a="1"/>
  <c r="AD5" i="7" a="1"/>
  <c r="BC24" i="7" a="1"/>
  <c r="AH28" i="7" a="1"/>
  <c r="BD6" i="7" a="1"/>
  <c r="P19" i="7" a="1"/>
  <c r="BD17" i="7" a="1"/>
  <c r="T20" i="7" a="1"/>
  <c r="CO19" i="7" a="1"/>
  <c r="AK12" i="7" a="1"/>
  <c r="BR52" i="7" a="1"/>
  <c r="U53" i="7" a="1"/>
  <c r="W37" i="7" a="1"/>
  <c r="CU14" i="7" a="1"/>
  <c r="CE35" i="7" a="1"/>
  <c r="V53" i="7" a="1"/>
  <c r="CB4" i="7" a="1"/>
  <c r="CT22" i="7" a="1"/>
  <c r="BS29" i="7" a="1"/>
  <c r="BO20" i="7" a="1"/>
  <c r="AB48" i="7" a="1"/>
  <c r="G12" i="7" a="1"/>
  <c r="BS50" i="7" a="1"/>
  <c r="AH6" i="7" a="1"/>
  <c r="BY28" i="7" a="1"/>
  <c r="E19" i="7" a="1"/>
  <c r="BH29" i="7" a="1"/>
  <c r="BF45" i="7" a="1"/>
  <c r="O40" i="7" a="1"/>
  <c r="AS36" i="7" a="1"/>
  <c r="AH9" i="7" a="1"/>
  <c r="CC53" i="7" a="1"/>
  <c r="CS19" i="7" a="1"/>
  <c r="BS21" i="7" a="1"/>
  <c r="BK48" i="7" a="1"/>
  <c r="AT49" i="7" a="1"/>
  <c r="CD15" i="7" a="1"/>
  <c r="CK9" i="7" a="1"/>
  <c r="AG48" i="7" a="1"/>
  <c r="AD13" i="7" a="1"/>
  <c r="CH17" i="7" a="1"/>
  <c r="BV22" i="7" a="1"/>
  <c r="H42" i="7" a="1"/>
  <c r="CP20" i="7" a="1"/>
  <c r="CI39" i="7" a="1"/>
  <c r="AW39" i="7" a="1"/>
  <c r="R3" i="7" a="1"/>
  <c r="CM11" i="7" a="1"/>
  <c r="CK46" i="7" a="1"/>
  <c r="T8" i="7" a="1"/>
  <c r="BM19" i="7" a="1"/>
  <c r="BG26" i="7" a="1"/>
  <c r="CN6" i="7" a="1"/>
  <c r="Y13" i="7" a="1"/>
  <c r="AG31" i="7" a="1"/>
  <c r="BW46" i="7" a="1"/>
  <c r="BN31" i="7" a="1"/>
  <c r="AI49" i="7" a="1"/>
  <c r="J48" i="7" a="1"/>
  <c r="BL10" i="7" a="1"/>
  <c r="Q47" i="7" a="1"/>
  <c r="BC35" i="7" a="1"/>
  <c r="U10" i="7" a="1"/>
  <c r="AW43" i="7" a="1"/>
  <c r="AG3" i="7" a="1"/>
  <c r="CS15" i="7" a="1"/>
  <c r="CS37" i="7" a="1"/>
  <c r="CH34" i="7" a="1"/>
  <c r="CQ13" i="7" a="1"/>
  <c r="BD13" i="7" a="1"/>
  <c r="BL53" i="7" a="1"/>
  <c r="K42" i="7" a="1"/>
  <c r="AB32" i="7" a="1"/>
  <c r="AH24" i="7" a="1"/>
  <c r="AW9" i="7" a="1"/>
  <c r="T52" i="7" a="1"/>
  <c r="AQ31" i="7" a="1"/>
  <c r="CK45" i="7" a="1"/>
  <c r="BJ2" i="7" a="1"/>
  <c r="BA40" i="7" a="1"/>
  <c r="BV38" i="7" a="1"/>
  <c r="BY47" i="7" a="1"/>
  <c r="AN5" i="7" a="1"/>
  <c r="CL35" i="7" a="1"/>
  <c r="BG49" i="7" a="1"/>
  <c r="H54" i="7" a="1"/>
  <c r="AP4" i="7" a="1"/>
  <c r="Y53" i="7" a="1"/>
  <c r="AY35" i="7" a="1"/>
  <c r="BI49" i="7" a="1"/>
  <c r="CS48" i="7" a="1"/>
  <c r="BE14" i="7" a="1"/>
  <c r="CC49" i="7" a="1"/>
  <c r="AP54" i="7" a="1"/>
  <c r="CF42" i="7" a="1"/>
  <c r="AV11" i="7" a="1"/>
  <c r="AG36" i="7" a="1"/>
  <c r="CM8" i="7" a="1"/>
  <c r="AU17" i="7" a="1"/>
  <c r="BI28" i="7" a="1"/>
  <c r="AG25" i="7" a="1"/>
  <c r="CI25" i="7" a="1"/>
  <c r="BY31" i="7" a="1"/>
  <c r="L39" i="7" a="1"/>
  <c r="E7" i="7" a="1"/>
  <c r="BW15" i="7" a="1"/>
  <c r="AC19" i="7" a="1"/>
  <c r="AP33" i="7" a="1"/>
  <c r="V16" i="7" a="1"/>
  <c r="AA21" i="7" a="1"/>
  <c r="Y22" i="7" a="1"/>
  <c r="CV15" i="7" a="1"/>
  <c r="AZ18" i="7" a="1"/>
  <c r="K25" i="7" a="1"/>
  <c r="BY14" i="7" a="1"/>
  <c r="AE37" i="7" a="1"/>
  <c r="AD23" i="7" a="1"/>
  <c r="BS19" i="7" a="1"/>
  <c r="BA35" i="7" a="1"/>
  <c r="CT6" i="7" a="1"/>
  <c r="AM11" i="7" a="1"/>
  <c r="P29" i="7" a="1"/>
  <c r="K13" i="7" a="1"/>
  <c r="E48" i="7" a="1"/>
  <c r="BJ7" i="7" a="1"/>
  <c r="M53" i="7" a="1"/>
  <c r="AJ23" i="7" a="1"/>
  <c r="AN28" i="7" a="1"/>
  <c r="CD34" i="7" a="1"/>
  <c r="CC32" i="7" a="1"/>
  <c r="AI25" i="7" a="1"/>
  <c r="X32" i="7" a="1"/>
  <c r="AJ16" i="7" a="1"/>
  <c r="AS7" i="7" a="1"/>
  <c r="CJ22" i="7" a="1"/>
  <c r="CQ53" i="7" a="1"/>
  <c r="CJ2" i="7" a="1"/>
  <c r="M36" i="7" a="1"/>
  <c r="BM11" i="7" a="1"/>
  <c r="V22" i="7" a="1"/>
  <c r="L52" i="7" a="1"/>
  <c r="AQ33" i="7" a="1"/>
  <c r="BC17" i="7" a="1"/>
  <c r="CV16" i="7" a="1"/>
  <c r="V24" i="7" a="1"/>
  <c r="BI43" i="7" a="1"/>
  <c r="CT31" i="7" a="1"/>
  <c r="BA39" i="7" a="1"/>
  <c r="N2" i="7" a="1"/>
  <c r="BI37" i="7" a="1"/>
  <c r="W26" i="7" a="1"/>
  <c r="BA34" i="7" a="1"/>
  <c r="G45" i="7" a="1"/>
  <c r="AO25" i="7" a="1"/>
  <c r="AO41" i="7" a="1"/>
  <c r="BM27" i="7" a="1"/>
  <c r="AX3" i="7" a="1"/>
  <c r="AS49" i="7" a="1"/>
  <c r="AY25" i="7" a="1"/>
  <c r="Q17" i="7" a="1"/>
  <c r="BG39" i="7" a="1"/>
  <c r="AF16" i="7" a="1"/>
  <c r="CM37" i="7" a="1"/>
  <c r="H39" i="7" a="1"/>
  <c r="Y34" i="7" a="1"/>
  <c r="BU29" i="7" a="1"/>
  <c r="CD42" i="7" a="1"/>
  <c r="AT37" i="7" a="1"/>
  <c r="S23" i="7" a="1"/>
  <c r="BN30" i="7" a="1"/>
  <c r="BY50" i="7" a="1"/>
  <c r="CS13" i="7" a="1"/>
  <c r="CP46" i="7" a="1"/>
  <c r="Y50" i="7" a="1"/>
  <c r="V6" i="7" a="1"/>
  <c r="CP50" i="7" a="1"/>
  <c r="AJ33" i="7" a="1"/>
  <c r="BP22" i="7" a="1"/>
  <c r="K40" i="7" a="1"/>
  <c r="CH45" i="7" a="1"/>
  <c r="AI34" i="7" a="1"/>
  <c r="CQ35" i="7" a="1"/>
  <c r="BA11" i="7" a="1"/>
  <c r="BC42" i="7" a="1"/>
  <c r="AZ37" i="7" a="1"/>
  <c r="BD22" i="7" a="1"/>
  <c r="I27" i="7" a="1"/>
  <c r="AL29" i="7" a="1"/>
  <c r="AM15" i="7" a="1"/>
  <c r="BR10" i="7" a="1"/>
  <c r="Z47" i="7" a="1"/>
  <c r="AF8" i="7" a="1"/>
  <c r="AV7" i="7" a="1"/>
  <c r="J42" i="7" a="1"/>
  <c r="CR43" i="7" a="1"/>
  <c r="CU26" i="7" a="1"/>
  <c r="E24" i="7" a="1"/>
  <c r="CK29" i="7" a="1"/>
  <c r="CU41" i="7" a="1"/>
  <c r="AP36" i="7" a="1"/>
  <c r="CT47" i="7" a="1"/>
  <c r="BZ22" i="7" a="1"/>
  <c r="AW18" i="7" a="1"/>
  <c r="G18" i="7" a="1"/>
  <c r="AL23" i="7" a="1"/>
  <c r="AO6" i="7" a="1"/>
  <c r="CG52" i="7" a="1"/>
  <c r="M28" i="7" a="1"/>
  <c r="BV17" i="7" a="1"/>
  <c r="AV28" i="7" a="1"/>
  <c r="BX21" i="7" a="1"/>
  <c r="BQ2" i="7" a="1"/>
  <c r="BH30" i="7" a="1"/>
  <c r="CO23" i="7" a="1"/>
  <c r="BP28" i="7" a="1"/>
  <c r="CE22" i="7" a="1"/>
  <c r="CS45" i="7" a="1"/>
  <c r="AX45" i="7" a="1"/>
  <c r="AQ7" i="7" a="1"/>
  <c r="BZ18" i="7" a="1"/>
  <c r="BI18" i="7" a="1"/>
  <c r="U14" i="7" a="1"/>
  <c r="AU18" i="7" a="1"/>
  <c r="CR7" i="7" a="1"/>
  <c r="N6" i="7" a="1"/>
  <c r="BZ38" i="7" a="1"/>
  <c r="G3" i="7" a="1"/>
  <c r="CJ44" i="7" a="1"/>
  <c r="BN28" i="7" a="1"/>
  <c r="BD37" i="7" a="1"/>
  <c r="K43" i="7" a="1"/>
  <c r="BW22" i="7" a="1"/>
  <c r="AN10" i="7" a="1"/>
  <c r="CC36" i="7" a="1"/>
  <c r="J40" i="7" a="1"/>
  <c r="BB26" i="7" a="1"/>
  <c r="CK39" i="7" a="1"/>
  <c r="H32" i="7" a="1"/>
  <c r="AJ42" i="7" a="1"/>
  <c r="AM33" i="7" a="1"/>
  <c r="AD27" i="7" a="1"/>
  <c r="CJ37" i="7" a="1"/>
  <c r="O41" i="7" a="1"/>
  <c r="BU21" i="7" a="1"/>
  <c r="BP39" i="7" a="1"/>
  <c r="AK50" i="7" a="1"/>
  <c r="BH23" i="7" a="1"/>
  <c r="W23" i="7" a="1"/>
  <c r="AG11" i="7" a="1"/>
  <c r="BU2" i="7" a="1"/>
  <c r="AW47" i="7" a="1"/>
  <c r="CD50" i="7" a="1"/>
  <c r="S18" i="7" a="1"/>
  <c r="CQ20" i="7" a="1"/>
  <c r="V34" i="7" a="1"/>
  <c r="T42" i="7" a="1"/>
  <c r="AP30" i="7" a="1"/>
  <c r="AT31" i="7" a="1"/>
  <c r="BR44" i="7" a="1"/>
  <c r="AZ29" i="7" a="1"/>
  <c r="H30" i="7" a="1"/>
  <c r="AH15" i="7" a="1"/>
  <c r="AZ43" i="7" a="1"/>
  <c r="CD18" i="7" a="1"/>
  <c r="AX14" i="7" a="1"/>
  <c r="W24" i="7" a="1"/>
  <c r="AM46" i="7" a="1"/>
  <c r="AS51" i="7" a="1"/>
  <c r="AZ21" i="7" a="1"/>
  <c r="BS24" i="7" a="1"/>
  <c r="AY22" i="7" a="1"/>
  <c r="CN2" i="7" a="1"/>
  <c r="AT42" i="7" a="1"/>
  <c r="CU50" i="7" a="1"/>
  <c r="AS41" i="7" a="1"/>
  <c r="AD26" i="7" a="1"/>
  <c r="BH53" i="7" a="1"/>
  <c r="BR30" i="7" a="1"/>
  <c r="CA4" i="7" a="1"/>
  <c r="BQ20" i="7" a="1"/>
  <c r="M13" i="7" a="1"/>
  <c r="BW36" i="7" a="1"/>
  <c r="AK43" i="7" a="1"/>
  <c r="CH38" i="7" a="1"/>
  <c r="AS39" i="7" a="1"/>
  <c r="AY30" i="7" a="1"/>
  <c r="AX44" i="7" a="1"/>
  <c r="CD46" i="7" a="1"/>
  <c r="BT29" i="7" a="1"/>
  <c r="AD34" i="7" a="1"/>
  <c r="AE28" i="7" a="1"/>
  <c r="BU17" i="7" a="1"/>
  <c r="W18" i="7" a="1"/>
  <c r="BG27" i="7" a="1"/>
  <c r="CR34" i="7" a="1"/>
  <c r="AV43" i="7" a="1"/>
  <c r="AP5" i="7" a="1"/>
  <c r="AT33" i="7" a="1"/>
  <c r="P40" i="7" a="1"/>
  <c r="BM33" i="7" a="1"/>
  <c r="AI17" i="7" a="1"/>
  <c r="AY5" i="7" a="1"/>
  <c r="AI50" i="7" a="1"/>
  <c r="AZ45" i="7" a="1"/>
  <c r="CK3" i="7" a="1"/>
  <c r="CI29" i="7" a="1"/>
  <c r="O52" i="7" a="1"/>
  <c r="P2" i="7" a="1"/>
  <c r="BH31" i="7" a="1"/>
  <c r="AT26" i="7" a="1"/>
  <c r="BA13" i="7" a="1"/>
  <c r="AY28" i="7" a="1"/>
  <c r="K53" i="7" a="1"/>
  <c r="BG23" i="7" a="1"/>
  <c r="Z53" i="7" a="1"/>
  <c r="E30" i="7" a="1"/>
  <c r="CG6" i="7" a="1"/>
  <c r="CS42" i="7" a="1"/>
  <c r="Z20" i="7" a="1"/>
  <c r="CK34" i="7" a="1"/>
  <c r="BT10" i="7" a="1"/>
  <c r="CS54" i="7" a="1"/>
  <c r="CM9" i="7" a="1"/>
  <c r="CE26" i="7" a="1"/>
  <c r="BI10" i="7" a="1"/>
  <c r="AA30" i="7" a="1"/>
  <c r="V41" i="7" a="1"/>
  <c r="AH51" i="7" a="1"/>
  <c r="BE25" i="7" a="1"/>
  <c r="AJ50" i="7" a="1"/>
  <c r="BT21" i="7" a="1"/>
  <c r="BD27" i="7" a="1"/>
  <c r="K50" i="7" a="1"/>
  <c r="AJ30" i="7" a="1"/>
  <c r="AW26" i="7" a="1"/>
  <c r="CL33" i="7" a="1"/>
  <c r="AN48" i="7" a="1"/>
  <c r="BG6" i="7" a="1"/>
  <c r="BU14" i="7" a="1"/>
  <c r="AL33" i="7" a="1"/>
  <c r="BY36" i="7" a="1"/>
  <c r="CB34" i="7" a="1"/>
  <c r="BG45" i="7" a="1"/>
  <c r="BH32" i="7" a="1"/>
  <c r="CJ9" i="7" a="1"/>
  <c r="CS12" i="7" a="1"/>
  <c r="R23" i="7" a="1"/>
  <c r="BM15" i="7" a="1"/>
  <c r="AG23" i="7" a="1"/>
  <c r="CD54" i="7" a="1"/>
  <c r="I37" i="7" a="1"/>
  <c r="BG43" i="7" a="1"/>
  <c r="AN19" i="7" a="1"/>
  <c r="AD53" i="7" a="1"/>
  <c r="BH45" i="7" a="1"/>
  <c r="J16" i="7" a="1"/>
  <c r="BC46" i="7" a="1"/>
  <c r="AN2" i="7" a="1"/>
  <c r="BK42" i="7" a="1"/>
  <c r="BG35" i="7" a="1"/>
  <c r="BY15" i="7" a="1"/>
  <c r="AJ21" i="7" a="1"/>
  <c r="K2" i="7" a="1"/>
  <c r="U50" i="7" a="1"/>
  <c r="BM37" i="7" a="1"/>
  <c r="AP28" i="7" a="1"/>
  <c r="K39" i="7" a="1"/>
  <c r="CJ32" i="7" a="1"/>
  <c r="R46" i="7" a="1"/>
  <c r="BW29" i="7" a="1"/>
  <c r="CC4" i="7" a="1"/>
  <c r="CG38" i="7" a="1"/>
  <c r="BY54" i="7" a="1"/>
  <c r="AN8" i="7" a="1"/>
  <c r="F12" i="7" a="1"/>
  <c r="AC6" i="7" a="1"/>
  <c r="CH16" i="7" a="1"/>
  <c r="CC21" i="7" a="1"/>
  <c r="BE28" i="7" a="1"/>
  <c r="BN29" i="7" a="1"/>
  <c r="L30" i="7" a="1"/>
  <c r="AM10" i="7" a="1"/>
  <c r="J28" i="7" a="1"/>
  <c r="BH27" i="7" a="1"/>
  <c r="CJ49" i="7" a="1"/>
  <c r="BS18" i="7" a="1"/>
  <c r="AE49" i="7" a="1"/>
  <c r="BH42" i="7" a="1"/>
  <c r="R28" i="7" a="1"/>
  <c r="CK6" i="7" a="1"/>
  <c r="S27" i="7" a="1"/>
  <c r="AV31" i="7" a="1"/>
  <c r="BX47" i="7" a="1"/>
  <c r="N41" i="7" a="1"/>
  <c r="AD38" i="7" a="1"/>
  <c r="V46" i="7" a="1"/>
  <c r="BQ45" i="7" a="1"/>
  <c r="AC40" i="7" a="1"/>
  <c r="CL52" i="7" a="1"/>
  <c r="AL46" i="7" a="1"/>
  <c r="L9" i="7" a="1"/>
  <c r="BG51" i="7" a="1"/>
  <c r="S52" i="7" a="1"/>
  <c r="BT9" i="7" a="1"/>
  <c r="AA4" i="7" a="1"/>
  <c r="CF48" i="7" a="1"/>
  <c r="E25" i="7" a="1"/>
  <c r="AL22" i="7" a="1"/>
  <c r="N5" i="7" a="1"/>
  <c r="E26" i="7" a="1"/>
  <c r="F42" i="7" a="1"/>
  <c r="CH37" i="7" a="1"/>
  <c r="AP2" i="7" a="1"/>
  <c r="AA13" i="7" a="1"/>
  <c r="CQ5" i="7" a="1"/>
  <c r="R6" i="7" a="1"/>
  <c r="CA35" i="7" a="1"/>
  <c r="CE32" i="7" a="1"/>
  <c r="BM8" i="7" a="1"/>
  <c r="AR11" i="7" a="1"/>
  <c r="AE45" i="7" a="1"/>
  <c r="BG33" i="7" a="1"/>
  <c r="R9" i="7" a="1"/>
  <c r="BW11" i="7" a="1"/>
  <c r="BU35" i="7" a="1"/>
  <c r="BK10" i="7" a="1"/>
  <c r="AZ53" i="7" a="1"/>
  <c r="AT35" i="7" a="1"/>
  <c r="BT28" i="7" a="1"/>
  <c r="BF21" i="7" a="1"/>
  <c r="CT38" i="7" a="1"/>
  <c r="BF52" i="7" a="1"/>
  <c r="AM17" i="7" a="1"/>
  <c r="G29" i="7" a="1"/>
  <c r="CO34" i="7" a="1"/>
  <c r="Z18" i="7" a="1"/>
  <c r="BT11" i="7" a="1"/>
  <c r="CG46" i="7" a="1"/>
  <c r="CJ48" i="7" a="1"/>
  <c r="CJ30" i="7" a="1"/>
  <c r="L36" i="7" a="1"/>
  <c r="BQ51" i="7" a="1"/>
  <c r="CJ4" i="7" a="1"/>
  <c r="BQ13" i="7" a="1"/>
  <c r="AF48" i="7" a="1"/>
  <c r="CF18" i="7" a="1"/>
  <c r="AZ31" i="7" a="1"/>
  <c r="J2" i="7" a="1"/>
  <c r="CT40" i="7" a="1"/>
  <c r="CQ19" i="7" a="1"/>
  <c r="AO30" i="7" a="1"/>
  <c r="BC18" i="7" a="1"/>
  <c r="F5" i="7" a="1"/>
  <c r="BC45" i="7" a="1"/>
  <c r="BG34" i="7" a="1"/>
  <c r="CC20" i="7" a="1"/>
  <c r="CM38" i="7" a="1"/>
  <c r="BV27" i="7" a="1"/>
  <c r="BE22" i="7" a="1"/>
  <c r="Q11" i="7" a="1"/>
  <c r="Z32" i="7" a="1"/>
  <c r="CO12" i="7" a="1"/>
  <c r="AR53" i="7" a="1"/>
  <c r="E32" i="7" a="1"/>
  <c r="BH13" i="7" a="1"/>
  <c r="AT38" i="7" a="1"/>
  <c r="AO32" i="7" a="1"/>
  <c r="T40" i="7" a="1"/>
  <c r="CJ52" i="7" a="1"/>
  <c r="CG40" i="7" a="1"/>
  <c r="AL48" i="7" a="1"/>
  <c r="BS36" i="7" a="1"/>
  <c r="V11" i="7" a="1"/>
  <c r="BM22" i="7" a="1"/>
  <c r="BQ38" i="7" a="1"/>
  <c r="AM25" i="7" a="1"/>
  <c r="F32" i="7" a="1"/>
  <c r="AS26" i="7" a="1"/>
  <c r="I20" i="7" a="1"/>
  <c r="BX52" i="7" a="1"/>
  <c r="CG35" i="7" a="1"/>
  <c r="AD35" i="7" a="1"/>
  <c r="AP9" i="7" a="1"/>
  <c r="CK25" i="7" a="1"/>
  <c r="CC41" i="7" a="1"/>
  <c r="AH27" i="7" a="1"/>
  <c r="CT39" i="7" a="1"/>
  <c r="CT37" i="7" a="1"/>
  <c r="CP48" i="7" a="1"/>
  <c r="AT8" i="7" a="1"/>
  <c r="BH21" i="7" a="1"/>
  <c r="AS27" i="7" a="1"/>
  <c r="W53" i="7" a="1"/>
  <c r="CA47" i="7" a="1"/>
  <c r="CU15" i="7" a="1"/>
  <c r="AZ16" i="7" a="1"/>
  <c r="AM51" i="7" a="1"/>
  <c r="BJ36" i="7" a="1"/>
  <c r="R18" i="7" a="1"/>
  <c r="BL29" i="7" a="1"/>
  <c r="BF10" i="7" a="1"/>
  <c r="BV13" i="7" a="1"/>
  <c r="CO20" i="7" a="1"/>
  <c r="CN41" i="7" a="1"/>
  <c r="CO26" i="7" a="1"/>
  <c r="CU51" i="7" a="1"/>
  <c r="AS40" i="7" a="1"/>
  <c r="X35" i="7" a="1"/>
  <c r="V13" i="7" a="1"/>
  <c r="Z19" i="7" a="1"/>
  <c r="BT25" i="7" a="1"/>
  <c r="CE52" i="7" a="1"/>
  <c r="J32" i="7" a="1"/>
  <c r="BR47" i="7" a="1"/>
  <c r="BV36" i="7" a="1"/>
  <c r="L51" i="7" a="1"/>
  <c r="CR48" i="7" a="1"/>
  <c r="BL28" i="7" a="1"/>
  <c r="AV5" i="7" a="1"/>
  <c r="AV17" i="7" a="1"/>
  <c r="BA17" i="7" a="1"/>
  <c r="BE12" i="7" a="1"/>
  <c r="CR4" i="7" a="1"/>
  <c r="CN44" i="7" a="1"/>
  <c r="AD7" i="7" a="1"/>
  <c r="CR33" i="7" a="1"/>
  <c r="CU47" i="7" a="1"/>
  <c r="AS23" i="7" a="1"/>
  <c r="BG2" i="7" a="1"/>
  <c r="AU30" i="7" a="1"/>
  <c r="R33" i="7" a="1"/>
  <c r="AA43" i="7" a="1"/>
  <c r="CJ43" i="7" a="1"/>
  <c r="BT44" i="7" a="1"/>
  <c r="CJ39" i="7" a="1"/>
  <c r="X40" i="7" a="1"/>
  <c r="AY12" i="7" a="1"/>
  <c r="CF47" i="7" a="1"/>
  <c r="AL49" i="7" a="1"/>
  <c r="CJ53" i="7" a="1"/>
  <c r="AB16" i="7" a="1"/>
  <c r="CV35" i="7" a="1"/>
  <c r="BF18" i="7" a="1"/>
  <c r="CL25" i="7" a="1"/>
  <c r="AA18" i="7" a="1"/>
  <c r="BS8" i="7" a="1"/>
  <c r="Q6" i="7" a="1"/>
  <c r="BA28" i="7" a="1"/>
  <c r="BM14" i="7" a="1"/>
  <c r="AP13" i="7" a="1"/>
  <c r="BV29" i="7" a="1"/>
  <c r="AZ39" i="7" a="1"/>
  <c r="CN42" i="7" a="1"/>
  <c r="CT54" i="7" a="1"/>
  <c r="AS15" i="7" a="1"/>
  <c r="BM31" i="7" a="1"/>
  <c r="H28" i="7" a="1"/>
  <c r="L22" i="7" a="1"/>
  <c r="BG28" i="7" a="1"/>
  <c r="CO39" i="7" a="1"/>
  <c r="BQ5" i="7" a="1"/>
  <c r="BF22" i="7" a="1"/>
  <c r="AV12" i="7" a="1"/>
  <c r="BU44" i="7" a="1"/>
  <c r="V42" i="7" a="1"/>
  <c r="CV54" i="7" a="1"/>
  <c r="CB31" i="7" a="1"/>
  <c r="G30" i="7" a="1"/>
  <c r="CJ38" i="7" a="1"/>
  <c r="CG3" i="7" a="1"/>
  <c r="BH5" i="7" a="1"/>
  <c r="AN35" i="7" a="1"/>
  <c r="U17" i="7" a="1"/>
  <c r="BP31" i="7" a="1"/>
  <c r="AX36" i="7" a="1"/>
  <c r="BL35" i="7" a="1"/>
  <c r="CO33" i="7" a="1"/>
  <c r="AA47" i="7" a="1"/>
  <c r="U52" i="7" a="1"/>
  <c r="AK29" i="7" a="1"/>
  <c r="AS4" i="7" a="1"/>
  <c r="CN29" i="7" a="1"/>
  <c r="S26" i="7" a="1"/>
  <c r="CN39" i="7" a="1"/>
  <c r="CU37" i="7" a="1"/>
  <c r="S47" i="7" a="1"/>
  <c r="BJ13" i="7" a="1"/>
  <c r="CB18" i="7" a="1"/>
  <c r="CM24" i="7" a="1"/>
  <c r="W9" i="7" a="1"/>
  <c r="BY35" i="7" a="1"/>
  <c r="K32" i="7" a="1"/>
  <c r="CL50" i="7" a="1"/>
  <c r="BE53" i="7" a="1"/>
  <c r="CS52" i="7" a="1"/>
  <c r="CQ6" i="7" a="1"/>
  <c r="BD11" i="7" a="1"/>
  <c r="CH15" i="7" a="1"/>
  <c r="CC3" i="7" a="1"/>
  <c r="BN36" i="7" a="1"/>
  <c r="AK33" i="7" a="1"/>
  <c r="BO18" i="7" a="1"/>
  <c r="CP42" i="7" a="1"/>
  <c r="AM28" i="7" a="1"/>
  <c r="CG48" i="7" a="1"/>
  <c r="BQ37" i="7" a="1"/>
  <c r="Y24" i="7" a="1"/>
  <c r="BA52" i="7" a="1"/>
  <c r="BK16" i="7" a="1"/>
  <c r="BD32" i="7" a="1"/>
  <c r="AE12" i="7" a="1"/>
  <c r="W49" i="7" a="1"/>
  <c r="BQ49" i="7" a="1"/>
  <c r="CV9" i="7" a="1"/>
  <c r="AE22" i="7" a="1"/>
  <c r="Q10" i="7" a="1"/>
  <c r="M4" i="7" a="1"/>
  <c r="BT47" i="7" a="1"/>
  <c r="AJ12" i="7" a="1"/>
  <c r="AZ17" i="7" a="1"/>
  <c r="O14" i="7" a="1"/>
  <c r="V32" i="7" a="1"/>
  <c r="BE33" i="7" a="1"/>
  <c r="T47" i="7" a="1"/>
  <c r="W14" i="7" a="1"/>
  <c r="CN18" i="7" a="1"/>
  <c r="BA51" i="7" a="1"/>
  <c r="BC49" i="7" a="1"/>
  <c r="BN38" i="7" a="1"/>
  <c r="I32" i="7" a="1"/>
  <c r="W5" i="7" a="1"/>
  <c r="BC48" i="7" a="1"/>
  <c r="E9" i="7" a="1"/>
  <c r="I2" i="7" a="1"/>
  <c r="CC23" i="7" a="1"/>
  <c r="AL39" i="7" a="1"/>
  <c r="R2" i="7" a="1"/>
  <c r="AY43" i="7" a="1"/>
  <c r="AU4" i="7" a="1"/>
  <c r="CN13" i="7" a="1"/>
  <c r="BR29" i="7" a="1"/>
  <c r="H50" i="7" a="1"/>
  <c r="BU11" i="7" a="1"/>
  <c r="BY44" i="7" a="1"/>
  <c r="AG26" i="7" a="1"/>
  <c r="BN13" i="7" a="1"/>
  <c r="BR2" i="7" a="1"/>
  <c r="AT17" i="7" a="1"/>
  <c r="BH6" i="7" a="1"/>
  <c r="BU13" i="7" a="1"/>
  <c r="BH7" i="7" a="1"/>
  <c r="N33" i="7" a="1"/>
  <c r="AF25" i="7" a="1"/>
  <c r="AM3" i="7" a="1"/>
  <c r="V21" i="7" a="1"/>
  <c r="CH46" i="7" a="1"/>
  <c r="BJ16" i="7" a="1"/>
  <c r="CS23" i="7" a="1"/>
  <c r="CQ50" i="7" a="1"/>
  <c r="V37" i="7" a="1"/>
  <c r="CM18" i="7" a="1"/>
  <c r="AJ37" i="7" a="1"/>
  <c r="CC16" i="7" a="1"/>
  <c r="AP48" i="7" a="1"/>
  <c r="O4" i="7" a="1"/>
  <c r="CU25" i="7" a="1"/>
  <c r="AZ26" i="7" a="1"/>
  <c r="BH24" i="7" a="1"/>
  <c r="O21" i="7" a="1"/>
  <c r="CP53" i="7" a="1"/>
  <c r="CH30" i="7" a="1"/>
  <c r="AU8" i="7" a="1"/>
  <c r="BT52" i="7" a="1"/>
  <c r="BL12" i="7" a="1"/>
  <c r="BK19" i="7" a="1"/>
  <c r="BM51" i="7" a="1"/>
  <c r="F27" i="7" a="1"/>
  <c r="CS38" i="7" a="1"/>
  <c r="BS44" i="7" a="1"/>
  <c r="BK41" i="7" a="1"/>
  <c r="S37" i="7" a="1"/>
  <c r="K38" i="7" a="1"/>
  <c r="CM39" i="7" a="1"/>
  <c r="CM42" i="7" a="1"/>
  <c r="AT46" i="7" a="1"/>
  <c r="CF16" i="7" a="1"/>
  <c r="AS44" i="7" a="1"/>
  <c r="AI22" i="7" a="1"/>
  <c r="BZ13" i="7" a="1"/>
  <c r="AE47" i="7" a="1"/>
  <c r="AC29" i="7" a="1"/>
  <c r="BN39" i="7" a="1"/>
  <c r="BF33" i="7" a="1"/>
  <c r="AJ3" i="7" a="1"/>
  <c r="BO15" i="7" a="1"/>
  <c r="CE12" i="7" a="1"/>
  <c r="U25" i="7" a="1"/>
  <c r="CS41" i="7" a="1"/>
  <c r="U49" i="7" a="1"/>
  <c r="E5" i="7" a="1"/>
  <c r="J50" i="7" a="1"/>
  <c r="N18" i="7" a="1"/>
  <c r="G19" i="7" a="1"/>
  <c r="BJ15" i="7" a="1"/>
  <c r="H22" i="7" a="1"/>
  <c r="V48" i="7" a="1"/>
  <c r="CI33" i="7" a="1"/>
  <c r="L49" i="7" a="1"/>
  <c r="BB37" i="7" a="1"/>
  <c r="CV3" i="7" a="1"/>
  <c r="AO52" i="7" a="1"/>
  <c r="J51" i="7" a="1"/>
  <c r="AV16" i="7" a="1"/>
  <c r="BU26" i="7" a="1"/>
  <c r="CP54" i="7" a="1"/>
  <c r="K6" i="7" a="1"/>
  <c r="CG51" i="7" a="1"/>
  <c r="AF3" i="7" a="1"/>
  <c r="AY52" i="7" a="1"/>
  <c r="L45" i="7" a="1"/>
  <c r="BF40" i="7" a="1"/>
  <c r="T23" i="7" a="1"/>
  <c r="AJ18" i="7" a="1"/>
  <c r="H31" i="7" a="1"/>
  <c r="AG29" i="7" a="1"/>
  <c r="CT13" i="7" a="1"/>
  <c r="CR37" i="7" a="1"/>
  <c r="AI9" i="7" a="1"/>
  <c r="CQ44" i="7" a="1"/>
  <c r="BE31" i="7" a="1"/>
  <c r="E50" i="7" a="1"/>
  <c r="W3" i="7" a="1"/>
  <c r="AQ9" i="7" a="1"/>
  <c r="CP11" i="7" a="1"/>
  <c r="P53" i="7" a="1"/>
  <c r="CT26" i="7" a="1"/>
  <c r="AF30" i="7" a="1"/>
  <c r="AM47" i="7" a="1"/>
  <c r="CC10" i="7" a="1"/>
  <c r="AS19" i="7" a="1"/>
  <c r="G53" i="7" a="1"/>
  <c r="Y41" i="7" a="1"/>
  <c r="M12" i="7" a="1"/>
  <c r="F35" i="7" a="1"/>
  <c r="AF33" i="7" a="1"/>
  <c r="AB29" i="7" a="1"/>
  <c r="BX4" i="7" a="1"/>
  <c r="AE51" i="7" a="1"/>
  <c r="AZ50" i="7" a="1"/>
  <c r="BT31" i="7" a="1"/>
  <c r="AF19" i="7" a="1"/>
  <c r="CA10" i="7" a="1"/>
  <c r="BR42" i="7" a="1"/>
  <c r="CJ51" i="7" a="1"/>
  <c r="BT23" i="7" a="1"/>
  <c r="AM21" i="7" a="1"/>
  <c r="BX39" i="7" a="1"/>
  <c r="R38" i="7" a="1"/>
  <c r="AP41" i="7" a="1"/>
  <c r="AT36" i="7" a="1"/>
  <c r="AI13" i="7" a="1"/>
  <c r="M37" i="7" a="1"/>
  <c r="CU21" i="7" a="1"/>
  <c r="O27" i="7" a="1"/>
  <c r="AZ49" i="7" a="1"/>
  <c r="BV2" i="7" a="1"/>
  <c r="AY9" i="7" a="1"/>
  <c r="Z15" i="7" a="1"/>
  <c r="CV27" i="7" a="1"/>
  <c r="BY49" i="7" a="1"/>
  <c r="CP19" i="7" a="1"/>
  <c r="BT7" i="7" a="1"/>
  <c r="AD22" i="7" a="1"/>
  <c r="BP8" i="7" a="1"/>
  <c r="AL6" i="7" a="1"/>
  <c r="BZ25" i="7" a="1"/>
  <c r="K49" i="7" a="1"/>
  <c r="AX27" i="7" a="1"/>
  <c r="BN33" i="7" a="1"/>
  <c r="BP40" i="7" a="1"/>
  <c r="K5" i="7" a="1"/>
  <c r="BL41" i="7" a="1"/>
  <c r="AA6" i="7" a="1"/>
  <c r="AI44" i="7" a="1"/>
  <c r="AJ54" i="7" a="1"/>
  <c r="AO38" i="7" a="1"/>
  <c r="CO37" i="7" a="1"/>
  <c r="CM41" i="7" a="1"/>
  <c r="CS26" i="7" a="1"/>
  <c r="CF35" i="7" a="1"/>
  <c r="BR28" i="7" a="1"/>
  <c r="BV37" i="7" a="1"/>
  <c r="AV21" i="7" a="1"/>
  <c r="CM25" i="7" a="1"/>
  <c r="J9" i="7" a="1"/>
  <c r="CE48" i="7" a="1"/>
  <c r="I30" i="7" a="1"/>
  <c r="AE11" i="7" a="1"/>
  <c r="CQ49" i="7" a="1"/>
  <c r="AI37" i="7" a="1"/>
  <c r="BY41" i="7" a="1"/>
  <c r="BW21" i="7" a="1"/>
  <c r="CF4" i="7" a="1"/>
  <c r="BD4" i="7" a="1"/>
  <c r="AG20" i="7" a="1"/>
  <c r="CA15" i="7" a="1"/>
  <c r="AU5" i="7" a="1"/>
  <c r="BT5" i="7" a="1"/>
  <c r="AZ28" i="7" a="1"/>
  <c r="BA25" i="7" a="1"/>
  <c r="CD37" i="7" a="1"/>
  <c r="CO16" i="7" a="1"/>
  <c r="N48" i="7" a="1"/>
  <c r="AD45" i="7" a="1"/>
  <c r="I7" i="7" a="1"/>
  <c r="AU46" i="7" a="1"/>
  <c r="BK26" i="7" a="1"/>
  <c r="CC48" i="7" a="1"/>
  <c r="T25" i="7" a="1"/>
  <c r="AN26" i="7" a="1"/>
  <c r="CN11" i="7" a="1"/>
  <c r="CD38" i="7" a="1"/>
  <c r="BC39" i="7" a="1"/>
  <c r="CO17" i="7" a="1"/>
  <c r="AT44" i="7" a="1"/>
  <c r="CQ21" i="7" a="1"/>
  <c r="AU53" i="7" a="1"/>
  <c r="V7" i="7" a="1"/>
  <c r="I11" i="7" a="1"/>
  <c r="AR54" i="7" a="1"/>
  <c r="N22" i="7" a="1"/>
  <c r="Y28" i="7" a="1"/>
  <c r="Q45" i="7" a="1"/>
  <c r="BI13" i="7" a="1"/>
  <c r="AZ33" i="7" a="1"/>
  <c r="BI42" i="7" a="1"/>
  <c r="E8" i="7" a="1"/>
  <c r="S12" i="7" a="1"/>
  <c r="AR19" i="7" a="1"/>
  <c r="CR42" i="7" a="1"/>
  <c r="AL17" i="7" a="1"/>
  <c r="BX26" i="7" a="1"/>
  <c r="M18" i="7" a="1"/>
  <c r="BW28" i="7" a="1"/>
  <c r="AP29" i="7" a="1"/>
  <c r="AA10" i="7" a="1"/>
  <c r="BW50" i="7" a="1"/>
  <c r="CA37" i="7" a="1"/>
  <c r="BK25" i="7" a="1"/>
  <c r="BY34" i="7" a="1"/>
  <c r="CC7" i="7" a="1"/>
  <c r="CO21" i="7" a="1"/>
  <c r="CP2" i="7" a="1"/>
  <c r="AX35" i="7" a="1"/>
  <c r="AG14" i="7" a="1"/>
  <c r="R29" i="7" a="1"/>
  <c r="BQ43" i="7" a="1"/>
  <c r="AX38" i="7" a="1"/>
  <c r="BB38" i="7" a="1"/>
  <c r="Y27" i="7" a="1"/>
  <c r="BZ15" i="7" a="1"/>
  <c r="BO25" i="7" a="1"/>
  <c r="AW52" i="7" a="1"/>
  <c r="BL30" i="7" a="1"/>
  <c r="BZ32" i="7" a="1"/>
  <c r="G11" i="7" a="1"/>
  <c r="BA23" i="7" a="1"/>
  <c r="CD17" i="7" a="1"/>
  <c r="AS11" i="7" a="1"/>
  <c r="BY45" i="7" a="1"/>
  <c r="AK15" i="7" a="1"/>
  <c r="AW4" i="7" a="1"/>
  <c r="AC8" i="7" a="1"/>
  <c r="K15" i="7" a="1"/>
  <c r="CG44" i="7" a="1"/>
  <c r="M8" i="7" a="1"/>
  <c r="BE21" i="7" a="1"/>
  <c r="BF36" i="7" a="1"/>
  <c r="BQ4" i="7" a="1"/>
  <c r="AJ4" i="7" a="1"/>
  <c r="CU31" i="7" a="1"/>
  <c r="CF44" i="7" a="1"/>
  <c r="BX10" i="7" a="1"/>
  <c r="L5" i="7" a="1"/>
  <c r="X4" i="7" a="1"/>
  <c r="BU16" i="7" a="1"/>
  <c r="N26" i="7" a="1"/>
  <c r="AS45" i="7" a="1"/>
  <c r="T35" i="7" a="1"/>
  <c r="P50" i="7" a="1"/>
  <c r="BR46" i="7" a="1"/>
  <c r="T12" i="7" a="1"/>
  <c r="L17" i="7" a="1"/>
  <c r="W48" i="7" a="1"/>
  <c r="AX53" i="7" a="1"/>
  <c r="CA14" i="7" a="1"/>
  <c r="BB34" i="7" a="1"/>
  <c r="CE49" i="7" a="1"/>
  <c r="X28" i="7" a="1"/>
  <c r="CL45" i="7" a="1"/>
  <c r="AJ6" i="7" a="1"/>
  <c r="BY39" i="7" a="1"/>
  <c r="BB20" i="7" a="1"/>
  <c r="AF52" i="7" a="1"/>
  <c r="L48" i="7" a="1"/>
  <c r="BR38" i="7" a="1"/>
  <c r="M9" i="7" a="1"/>
  <c r="BK39" i="7" a="1"/>
  <c r="BV45" i="7" a="1"/>
  <c r="K46" i="7" a="1"/>
  <c r="AP34" i="7" a="1"/>
  <c r="BP41" i="7" a="1"/>
  <c r="L28" i="7" a="1"/>
  <c r="BO31" i="7" a="1"/>
  <c r="CK2" i="7" a="1"/>
  <c r="CR31" i="7" a="1"/>
  <c r="BU10" i="7" a="1"/>
  <c r="O3" i="7" a="1"/>
  <c r="K24" i="7" a="1"/>
  <c r="X12" i="7" a="1"/>
  <c r="BX45" i="7" a="1"/>
  <c r="P9" i="7" a="1"/>
  <c r="BM47" i="7" a="1"/>
  <c r="BX43" i="7" a="1"/>
  <c r="AK42" i="7" a="1"/>
  <c r="CG11" i="7" a="1"/>
  <c r="AG5" i="7" a="1"/>
  <c r="BW4" i="7" a="1"/>
  <c r="AZ20" i="7" a="1"/>
  <c r="BY48" i="7" a="1"/>
  <c r="AD48" i="7" a="1"/>
  <c r="Q49" i="7" a="1"/>
  <c r="AH47" i="7" a="1"/>
  <c r="BB19" i="7" a="1"/>
  <c r="AM53" i="7" a="1"/>
  <c r="CH35" i="7" a="1"/>
  <c r="BK18" i="7" a="1"/>
  <c r="BR27" i="7" a="1"/>
  <c r="BB50" i="7" a="1"/>
  <c r="BW42" i="7" a="1"/>
  <c r="AN25" i="7" a="1"/>
  <c r="AU27" i="7" a="1"/>
  <c r="CK44" i="7" a="1"/>
  <c r="CM15" i="7" a="1"/>
  <c r="BL26" i="7" a="1"/>
  <c r="BA22" i="7" a="1"/>
  <c r="AK26" i="7" a="1"/>
  <c r="CV18" i="7" a="1"/>
  <c r="BJ54" i="7" a="1"/>
  <c r="CJ29" i="7" a="1"/>
  <c r="N12" i="7" a="1"/>
  <c r="CG34" i="7" a="1"/>
  <c r="AE21" i="7" a="1"/>
  <c r="T36" i="7" a="1"/>
  <c r="AN49" i="7" a="1"/>
  <c r="BF16" i="7" a="1"/>
  <c r="Y42" i="7" a="1"/>
  <c r="BZ54" i="7" a="1"/>
  <c r="R53" i="7" a="1"/>
  <c r="M16" i="7" a="1"/>
  <c r="CL14" i="7" a="1"/>
  <c r="CK31" i="7" a="1"/>
  <c r="AD12" i="7" a="1"/>
  <c r="AN46" i="7" a="1"/>
  <c r="CP24" i="7" a="1"/>
  <c r="BX44" i="7" a="1"/>
  <c r="X45" i="7" a="1"/>
  <c r="BE20" i="7" a="1"/>
  <c r="I39" i="7" a="1"/>
  <c r="AW36" i="7" a="1"/>
  <c r="BC51" i="7" a="1"/>
  <c r="L32" i="7" a="1"/>
  <c r="AY10" i="7" a="1"/>
  <c r="AH39" i="7" a="1"/>
  <c r="AV25" i="7" a="1"/>
  <c r="CC38" i="7" a="1"/>
  <c r="W42" i="7" a="1"/>
  <c r="CO3" i="7" a="1"/>
  <c r="BU33" i="7" a="1"/>
  <c r="CA8" i="7" a="1"/>
  <c r="Q20" i="7" a="1"/>
  <c r="BF5" i="7" a="1"/>
  <c r="BO12" i="7" a="1"/>
  <c r="AQ25" i="7" a="1"/>
  <c r="BR7" i="7" a="1"/>
  <c r="BD23" i="7" a="1"/>
  <c r="BT16" i="7" a="1"/>
  <c r="CE8" i="7" a="1"/>
  <c r="BL39" i="7" a="1"/>
  <c r="CO8" i="7" a="1"/>
  <c r="BU6" i="7" a="1"/>
  <c r="BL33" i="7" a="1"/>
  <c r="AN27" i="7" a="1"/>
  <c r="CD3" i="7" a="1"/>
  <c r="BM10" i="7" a="1"/>
  <c r="CQ3" i="7" a="1"/>
  <c r="AA40" i="7" a="1"/>
  <c r="BN51" i="7" a="1"/>
  <c r="T32" i="7" a="1"/>
  <c r="Y2" i="7" a="1"/>
  <c r="AT50" i="7" a="1"/>
  <c r="BC10" i="7" a="1"/>
  <c r="E49" i="7" a="1"/>
  <c r="CH25" i="7" a="1"/>
  <c r="AE30" i="7" a="1"/>
  <c r="F9" i="7" a="1"/>
  <c r="BW32" i="7" a="1"/>
  <c r="BZ48" i="7" a="1"/>
  <c r="AY32" i="7" a="1"/>
  <c r="BP42" i="7" a="1"/>
  <c r="AV50" i="7" a="1"/>
  <c r="BE8" i="7" a="1"/>
  <c r="Q51" i="7" a="1"/>
  <c r="X16" i="7" a="1"/>
  <c r="CQ24" i="7" a="1"/>
  <c r="AQ36" i="7" a="1"/>
  <c r="AF53" i="7" a="1"/>
  <c r="AT2" i="7" a="1"/>
  <c r="CV45" i="7" a="1"/>
  <c r="Y4" i="7" a="1"/>
  <c r="Q42" i="7" a="1"/>
  <c r="AG10" i="7" a="1"/>
  <c r="F8" i="7" a="1"/>
  <c r="AS16" i="7" a="1"/>
  <c r="AH43" i="7" a="1"/>
  <c r="CN21" i="7" a="1"/>
  <c r="BY27" i="7" a="1"/>
  <c r="AR49" i="7" a="1"/>
  <c r="BB48" i="7" a="1"/>
  <c r="CF8" i="7" a="1"/>
  <c r="M47" i="7" a="1"/>
  <c r="AN17" i="7" a="1"/>
  <c r="BQ40" i="7" a="1"/>
  <c r="CG24" i="7" a="1"/>
  <c r="CS22" i="7" a="1"/>
  <c r="CK40" i="7" a="1"/>
  <c r="AB20" i="7" a="1"/>
  <c r="AG40" i="7" a="1"/>
  <c r="AH52" i="7" a="1"/>
  <c r="R17" i="7" a="1"/>
  <c r="AW50" i="7" a="1"/>
  <c r="BD53" i="7" a="1"/>
  <c r="M34" i="7" a="1"/>
  <c r="M42" i="7" a="1"/>
  <c r="K16" i="7" a="1"/>
  <c r="AO9" i="7" a="1"/>
  <c r="Q43" i="7" a="1"/>
  <c r="CV32" i="7" a="1"/>
  <c r="S8" i="7" a="1"/>
  <c r="AK7" i="7" a="1"/>
  <c r="CI51" i="7" a="1"/>
  <c r="BF42" i="7" a="1"/>
  <c r="BD51" i="7" a="1"/>
  <c r="BT8" i="7" a="1"/>
  <c r="CP43" i="7" a="1"/>
  <c r="AK40" i="7" a="1"/>
  <c r="BS54" i="7" a="1"/>
  <c r="AU21" i="7" a="1"/>
  <c r="AC49" i="7" a="1"/>
  <c r="BD24" i="7" a="1"/>
  <c r="BZ50" i="7" a="1"/>
  <c r="S35" i="7" a="1"/>
  <c r="E17" i="7" a="1"/>
  <c r="CR41" i="7" a="1"/>
  <c r="U20" i="7" a="1"/>
  <c r="T28" i="7" a="1"/>
  <c r="CF15" i="7" a="1"/>
  <c r="CV6" i="7" a="1"/>
  <c r="BZ41" i="7" a="1"/>
  <c r="AZ35" i="7" a="1"/>
  <c r="AE52" i="7" a="1"/>
  <c r="CL8" i="7" a="1"/>
  <c r="X30" i="7" a="1"/>
  <c r="T45" i="7" a="1"/>
  <c r="AT53" i="7" a="1"/>
  <c r="CG8" i="7" a="1"/>
  <c r="BU8" i="7" a="1"/>
  <c r="BY9" i="7" a="1"/>
  <c r="CS11" i="7" a="1"/>
  <c r="BK20" i="7" a="1"/>
  <c r="BF26" i="7" a="1"/>
  <c r="CL28" i="7" a="1"/>
  <c r="AA5" i="7" a="1"/>
  <c r="AO31" i="7" a="1"/>
  <c r="T26" i="7" a="1"/>
  <c r="CL53" i="7" a="1"/>
  <c r="U31" i="7" a="1"/>
  <c r="AS35" i="7" a="1"/>
  <c r="BO16" i="7" a="1"/>
  <c r="N29" i="7" a="1"/>
  <c r="CD49" i="7" a="1"/>
  <c r="Y20" i="7" a="1"/>
  <c r="CG41" i="7" a="1"/>
  <c r="BI7" i="7" a="1"/>
  <c r="AS2" i="7" a="1"/>
  <c r="X34" i="7" a="1"/>
  <c r="N23" i="7" a="1"/>
  <c r="CM52" i="7" a="1"/>
  <c r="BZ35" i="7" a="1"/>
  <c r="P45" i="7" a="1"/>
  <c r="AH25" i="7" a="1"/>
  <c r="BC30" i="7" a="1"/>
  <c r="AR38" i="7" a="1"/>
  <c r="CI27" i="7" a="1"/>
  <c r="M21" i="7" a="1"/>
  <c r="P22" i="7" a="1"/>
  <c r="CB11" i="7" a="1"/>
  <c r="L50" i="7" a="1"/>
  <c r="AN42" i="7" a="1"/>
  <c r="BV26" i="7" a="1"/>
  <c r="BR32" i="7" a="1"/>
  <c r="AH40" i="7" a="1"/>
  <c r="CA45" i="7" a="1"/>
  <c r="AF35" i="7" a="1"/>
  <c r="J37" i="7" a="1"/>
  <c r="BZ9" i="7" a="1"/>
  <c r="BB46" i="7" a="1"/>
  <c r="BY22" i="7" a="1"/>
  <c r="AB36" i="7" a="1"/>
  <c r="AL32" i="7" a="1"/>
  <c r="CB49" i="7" a="1"/>
  <c r="AS9" i="7" a="1"/>
  <c r="CH42" i="7" a="1"/>
  <c r="BO51" i="7" a="1"/>
  <c r="AA29" i="7" a="1"/>
  <c r="AL27" i="7" a="1"/>
  <c r="AK52" i="7" a="1"/>
  <c r="AI28" i="7" a="1"/>
  <c r="AL54" i="7" a="1"/>
  <c r="AQ32" i="7" a="1"/>
  <c r="AS3" i="7" a="1"/>
  <c r="CS34" i="7" a="1"/>
  <c r="Q50" i="7" a="1"/>
  <c r="AP37" i="7" a="1"/>
  <c r="BL50" i="7" a="1"/>
  <c r="CQ12" i="7" a="1"/>
  <c r="Q2" i="7" a="1"/>
  <c r="CR17" i="7" a="1"/>
  <c r="CE51" i="7" a="1"/>
  <c r="CC39" i="7" a="1"/>
  <c r="AZ25" i="7" a="1"/>
  <c r="AM6" i="7" a="1"/>
  <c r="CI49" i="7" a="1"/>
  <c r="BI15" i="7" a="1"/>
  <c r="AP18" i="7" a="1"/>
  <c r="CI36" i="7" a="1"/>
  <c r="AF40" i="7" a="1"/>
  <c r="CQ34" i="7" a="1"/>
  <c r="AH30" i="7" a="1"/>
  <c r="BP21" i="7" a="1"/>
  <c r="CL21" i="7" a="1"/>
  <c r="BE35" i="7" a="1"/>
  <c r="AM23" i="7" a="1"/>
  <c r="AE7" i="7" a="1"/>
  <c r="S41" i="7" a="1"/>
  <c r="CT16" i="7" a="1"/>
  <c r="CL46" i="7" a="1"/>
  <c r="AN30" i="7" a="1"/>
  <c r="CI43" i="7" a="1"/>
  <c r="AO50" i="7" a="1"/>
  <c r="CU9" i="7" a="1"/>
  <c r="Y10" i="7" a="1"/>
  <c r="BJ33" i="7" a="1"/>
  <c r="U3" i="7" a="1"/>
  <c r="AD19" i="7" a="1"/>
  <c r="AS34" i="7" a="1"/>
  <c r="K30" i="7" a="1"/>
  <c r="F4" i="7" a="1"/>
  <c r="BX18" i="7" a="1"/>
  <c r="BN3" i="7" a="1"/>
  <c r="CI5" i="7" a="1"/>
  <c r="AB10" i="7" a="1"/>
  <c r="M38" i="7" a="1"/>
  <c r="CI40" i="7" a="1"/>
  <c r="CT52" i="7" a="1"/>
  <c r="CC40" i="7" a="1"/>
  <c r="AJ19" i="7" a="1"/>
  <c r="AD4" i="7" a="1"/>
  <c r="F26" i="7" a="1"/>
  <c r="BS27" i="7" a="1"/>
  <c r="BS33" i="7" a="1"/>
  <c r="BW33" i="7" a="1"/>
  <c r="CJ24" i="7" a="1"/>
  <c r="CB13" i="7" a="1"/>
  <c r="T24" i="7" a="1"/>
  <c r="CP41" i="7" a="1"/>
  <c r="N20" i="7" a="1"/>
  <c r="BI33" i="7" a="1"/>
  <c r="CR46" i="7" a="1"/>
  <c r="BW3" i="7" a="1"/>
  <c r="CV7" i="7" a="1"/>
  <c r="AE54" i="7" a="1"/>
  <c r="Z14" i="7" a="1"/>
  <c r="AA16" i="7" a="1"/>
  <c r="AH21" i="7" a="1"/>
  <c r="CK53" i="7" a="1"/>
  <c r="I45" i="7" a="1"/>
  <c r="AG22" i="7" a="1"/>
  <c r="AK32" i="7" a="1"/>
  <c r="AJ45" i="7" a="1"/>
  <c r="BC38" i="7" a="1"/>
  <c r="AK31" i="7" a="1"/>
  <c r="CK51" i="7" a="1"/>
  <c r="AH12" i="7" a="1"/>
  <c r="CM4" i="7" a="1"/>
  <c r="AN4" i="7" a="1"/>
  <c r="AZ12" i="7" a="1"/>
  <c r="AE26" i="7" a="1"/>
  <c r="AU34" i="7" a="1"/>
  <c r="CM29" i="7" a="1"/>
  <c r="BQ7" i="7" a="1"/>
  <c r="CK49" i="7" a="1"/>
  <c r="AX40" i="7" a="1"/>
  <c r="BJ42" i="7" a="1"/>
  <c r="BT13" i="7" a="1"/>
  <c r="CR9" i="7" a="1"/>
  <c r="BB11" i="7" a="1"/>
  <c r="M50" i="7" a="1"/>
  <c r="AH11" i="7" a="1"/>
  <c r="CJ40" i="7" a="1"/>
  <c r="S46" i="7" a="1"/>
  <c r="S17" i="7" a="1"/>
  <c r="L54" i="7" a="1"/>
  <c r="BW9" i="7" a="1"/>
  <c r="BD30" i="7" a="1"/>
  <c r="AR12" i="7" a="1"/>
  <c r="AF26" i="7" a="1"/>
  <c r="AX33" i="7" a="1"/>
  <c r="AI27" i="7" a="1"/>
  <c r="AQ53" i="7" a="1"/>
  <c r="BT14" i="7" a="1"/>
  <c r="AL37" i="7" a="1"/>
  <c r="CB35" i="7" a="1"/>
  <c r="BH22" i="7" a="1"/>
  <c r="BH38" i="7" a="1"/>
  <c r="BM25" i="7" a="1"/>
  <c r="CH18" i="7" a="1"/>
  <c r="CS3" i="7" a="1"/>
  <c r="CI12" i="7" a="1"/>
  <c r="AG7" i="7" a="1"/>
  <c r="AD29" i="7" a="1"/>
  <c r="J38" i="7" a="1"/>
  <c r="CN52" i="7" a="1"/>
  <c r="AL52" i="7" a="1"/>
  <c r="Y8" i="7" a="1"/>
  <c r="CT51" i="7" a="1"/>
  <c r="Y17" i="7" a="1"/>
  <c r="BN40" i="7" a="1"/>
  <c r="CU5" i="7" a="1"/>
  <c r="BN46" i="7" a="1"/>
  <c r="S9" i="7" a="1"/>
  <c r="F50" i="7" a="1"/>
  <c r="CI37" i="7" a="1"/>
  <c r="BD8" i="7" a="1"/>
  <c r="BN37" i="7" a="1"/>
  <c r="CN33" i="7" a="1"/>
  <c r="G8" i="7" a="1"/>
  <c r="K8" i="7" a="1"/>
  <c r="AT54" i="7" a="1"/>
  <c r="BU48" i="7" a="1"/>
  <c r="U4" i="7" a="1"/>
  <c r="Q53" i="7" a="1"/>
  <c r="CA16" i="7" a="1"/>
  <c r="AQ41" i="7" a="1"/>
  <c r="CD39" i="7" a="1"/>
  <c r="BB44" i="7" a="1"/>
  <c r="AG24" i="7" a="1"/>
  <c r="CD6" i="7" a="1"/>
  <c r="AE20" i="7" a="1"/>
  <c r="AN43" i="7" a="1"/>
  <c r="Z11" i="7" a="1"/>
  <c r="BM12" i="7" a="1"/>
  <c r="AP3" i="7" a="1"/>
  <c r="BT38" i="7" a="1"/>
  <c r="CQ26" i="7" a="1"/>
  <c r="BG20" i="7" a="1"/>
  <c r="M43" i="7" a="1"/>
  <c r="BN5" i="7" a="1"/>
  <c r="BO45" i="7" a="1"/>
  <c r="CO44" i="7" a="1"/>
  <c r="CD31" i="7" a="1"/>
  <c r="G20" i="7" a="1"/>
  <c r="K3" i="7" a="1"/>
  <c r="AW32" i="7" a="1"/>
  <c r="AO45" i="7" a="1"/>
  <c r="O26" i="7" a="1"/>
  <c r="CQ10" i="7" a="1"/>
  <c r="R11" i="7" a="1"/>
  <c r="BF2" i="7" a="1"/>
  <c r="AC53" i="7" a="1"/>
  <c r="M20" i="7" a="1"/>
  <c r="BW47" i="7" a="1"/>
  <c r="AI54" i="7" a="1"/>
  <c r="BQ22" i="7" a="1"/>
  <c r="AT39" i="7" a="1"/>
  <c r="BU12" i="7" a="1"/>
  <c r="H46" i="7" a="1"/>
  <c r="AC4" i="7" a="1"/>
  <c r="BQ36" i="7" a="1"/>
  <c r="BB47" i="7" a="1"/>
  <c r="AS53" i="7" a="1"/>
  <c r="BF28" i="7" a="1"/>
  <c r="AM36" i="7" a="1"/>
  <c r="AX17" i="7" a="1"/>
  <c r="L40" i="7" a="1"/>
  <c r="BP11" i="7" a="1"/>
  <c r="P30" i="7" a="1"/>
  <c r="AS13" i="7" a="1"/>
  <c r="P47" i="7" a="1"/>
  <c r="CI52" i="7" a="1"/>
  <c r="BW12" i="7" a="1"/>
  <c r="W41" i="7" a="1"/>
  <c r="BC12" i="7" a="1"/>
  <c r="F41" i="7" a="1"/>
  <c r="BB9" i="7" a="1"/>
  <c r="N24" i="7" a="1"/>
  <c r="AC3" i="7" a="1"/>
  <c r="BY37" i="7" a="1"/>
  <c r="CU36" i="7" a="1"/>
  <c r="CE54" i="7" a="1"/>
  <c r="BN9" i="7" a="1"/>
  <c r="Q19" i="7" a="1"/>
  <c r="AQ28" i="7" a="1"/>
  <c r="BG41" i="7" a="1"/>
  <c r="BF20" i="7" a="1"/>
  <c r="CP51" i="7" a="1"/>
  <c r="AM37" i="7" a="1"/>
  <c r="BP19" i="7" a="1"/>
  <c r="AN39" i="7" a="1"/>
  <c r="BC20" i="7" a="1"/>
  <c r="BM3" i="7" a="1"/>
  <c r="BK14" i="7" a="1"/>
  <c r="CE50" i="7" a="1"/>
  <c r="BW31" i="7" a="1"/>
  <c r="S2" i="7" a="1"/>
  <c r="CB19" i="7" a="1"/>
  <c r="BX8" i="7" a="1"/>
  <c r="AR51" i="7" a="1"/>
  <c r="CF11" i="7" a="1"/>
  <c r="AI47" i="7" a="1"/>
  <c r="BG50" i="7" a="1"/>
  <c r="AF32" i="7" a="1"/>
  <c r="AD18" i="7" a="1"/>
  <c r="E13" i="7" a="1"/>
  <c r="BO38" i="7" a="1"/>
  <c r="V17" i="7" a="1"/>
  <c r="BO2" i="7" a="1"/>
  <c r="AZ2" i="7" a="1"/>
  <c r="AD11" i="7" a="1"/>
  <c r="L13" i="7" a="1"/>
  <c r="CE7" i="7" a="1"/>
  <c r="AR34" i="7" a="1"/>
  <c r="BX5" i="7" a="1"/>
  <c r="BY19" i="7" a="1"/>
  <c r="AL45" i="7" a="1"/>
  <c r="CS39" i="7" a="1"/>
  <c r="CD2" i="7" a="1"/>
  <c r="CA52" i="7" a="1"/>
  <c r="O9" i="7" a="1"/>
  <c r="AH35" i="7" a="1"/>
  <c r="BK40" i="7" a="1"/>
  <c r="BS41" i="7" a="1"/>
  <c r="BV21" i="7" a="1"/>
  <c r="X27" i="7" a="1"/>
  <c r="CT42" i="7" a="1"/>
  <c r="CE39" i="7" a="1"/>
  <c r="AP31" i="7" a="1"/>
  <c r="BB33" i="7" a="1"/>
  <c r="CE53" i="7" a="1"/>
  <c r="CF40" i="7" a="1"/>
  <c r="Q25" i="7" a="1"/>
  <c r="BV15" i="7" a="1"/>
  <c r="BO3" i="7" a="1"/>
  <c r="AG37" i="7" a="1"/>
  <c r="AO34" i="7" a="1"/>
  <c r="CM36" i="7" a="1"/>
  <c r="CM22" i="7" a="1"/>
  <c r="AX54" i="7" a="1"/>
  <c r="J41" i="7" a="1"/>
  <c r="H47" i="7" a="1"/>
  <c r="S54" i="7" a="1"/>
  <c r="O17" i="7" a="1"/>
  <c r="AJ44" i="7" a="1"/>
  <c r="BO29" i="7" a="1"/>
  <c r="BA29" i="7" a="1"/>
  <c r="AK16" i="7" a="1"/>
  <c r="H37" i="7" a="1"/>
  <c r="CT14" i="7" a="1"/>
  <c r="BG36" i="7" a="1"/>
  <c r="BR20" i="7" a="1"/>
  <c r="AA52" i="7" a="1"/>
  <c r="BY52" i="7" a="1"/>
  <c r="BZ29" i="7" a="1"/>
  <c r="Y52" i="7" a="1"/>
  <c r="CU30" i="7" a="1"/>
  <c r="AL26" i="7" a="1"/>
  <c r="Z24" i="7" a="1"/>
  <c r="U6" i="7" a="1"/>
  <c r="CJ27" i="7" a="1"/>
  <c r="AU51" i="7" a="1"/>
  <c r="BQ53" i="7" a="1"/>
  <c r="Y9" i="7" a="1"/>
  <c r="M17" i="7" a="1"/>
  <c r="CL44" i="7" a="1"/>
  <c r="I53" i="7" a="1"/>
  <c r="BN8" i="7" a="1"/>
  <c r="BW27" i="7" a="1"/>
  <c r="Z50" i="7" a="1"/>
  <c r="M6" i="7" a="1"/>
  <c r="BA33" i="7" a="1"/>
  <c r="CU52" i="7" a="1"/>
  <c r="BF29" i="7" a="1"/>
  <c r="CG9" i="7" a="1"/>
  <c r="AH7" i="7" a="1"/>
  <c r="AP50" i="7" a="1"/>
  <c r="T4" i="7" a="1"/>
  <c r="AI18" i="7" a="1"/>
  <c r="U15" i="7" a="1"/>
  <c r="BQ11" i="7" a="1"/>
  <c r="BN49" i="7" a="1"/>
  <c r="AG39" i="7" a="1"/>
  <c r="BF7" i="7" a="1"/>
  <c r="CP21" i="7" a="1"/>
  <c r="AG49" i="7" a="1"/>
  <c r="BX13" i="7" a="1"/>
  <c r="BS26" i="7" a="1"/>
  <c r="AG18" i="7" a="1"/>
  <c r="BC19" i="7" a="1"/>
  <c r="AV4" i="7" a="1"/>
  <c r="AA45" i="7" a="1"/>
  <c r="L53" i="7" a="1"/>
  <c r="AG6" i="7" a="1"/>
  <c r="BS47" i="7" a="1"/>
  <c r="AH3" i="7" a="1"/>
  <c r="BM23" i="7" a="1"/>
  <c r="BO34" i="7" a="1"/>
  <c r="Q37" i="7" a="1"/>
  <c r="CU48" i="7" a="1"/>
  <c r="AX30" i="7" a="1"/>
  <c r="BA42" i="7" a="1"/>
  <c r="CH32" i="7" a="1"/>
  <c r="AY51" i="7" a="1"/>
  <c r="AW3" i="7" a="1"/>
  <c r="CI24" i="7" a="1"/>
  <c r="BR40" i="7" a="1"/>
  <c r="AP10" i="7" a="1"/>
  <c r="BJ5" i="7" a="1"/>
  <c r="CN54" i="7" a="1"/>
  <c r="I48" i="7" a="1"/>
  <c r="AY48" i="7" a="1"/>
  <c r="CH41" i="7" a="1"/>
  <c r="BX46" i="7" a="1"/>
  <c r="BK24" i="7" a="1"/>
  <c r="AI11" i="7" a="1"/>
  <c r="AJ47" i="7" a="1"/>
  <c r="AX41" i="7" a="1"/>
  <c r="J47" i="7" a="1"/>
  <c r="BK49" i="7" a="1"/>
  <c r="AH5" i="7" a="1"/>
  <c r="CH36" i="7" a="1"/>
  <c r="G6" i="7" a="1"/>
  <c r="CS14" i="7" a="1"/>
  <c r="S7" i="7" a="1"/>
  <c r="X8" i="7" a="1"/>
  <c r="AX20" i="7" a="1"/>
  <c r="BQ34" i="7" a="1"/>
  <c r="V44" i="7" a="1"/>
  <c r="BX36" i="7" a="1"/>
  <c r="CO4" i="7" a="1"/>
  <c r="CU17" i="7" a="1"/>
  <c r="AO16" i="7" a="1"/>
  <c r="Z34" i="7" a="1"/>
  <c r="AM8" i="7" a="1"/>
  <c r="CK42" i="7" a="1"/>
  <c r="BZ30" i="7" a="1"/>
  <c r="AL9" i="7" a="1"/>
  <c r="BG46" i="7" a="1"/>
  <c r="BV4" i="7" a="1"/>
  <c r="AC46" i="7" a="1"/>
  <c r="T38" i="7" a="1"/>
  <c r="BG18" i="7" a="1"/>
  <c r="H18" i="7" a="1"/>
  <c r="BQ14" i="7" a="1"/>
  <c r="AO51" i="7" a="1"/>
  <c r="X54" i="7" a="1"/>
  <c r="BX28" i="7" a="1"/>
  <c r="G21" i="7" a="1"/>
  <c r="AZ10" i="7" a="1"/>
  <c r="CT11" i="7" a="1"/>
  <c r="CU16" i="7" a="1"/>
  <c r="AB50" i="7" a="1"/>
  <c r="CE44" i="7" a="1"/>
  <c r="CJ15" i="7" a="1"/>
  <c r="Z23" i="7" a="1"/>
  <c r="AL34" i="7" a="1"/>
  <c r="CA29" i="7" a="1"/>
  <c r="BE13" i="7" a="1"/>
  <c r="Q7" i="7" a="1"/>
  <c r="BK6" i="7" a="1"/>
  <c r="AX18" i="7" a="1"/>
  <c r="BH26" i="7" a="1"/>
  <c r="CN24" i="7" a="1"/>
  <c r="AY4" i="7" a="1"/>
  <c r="CV41" i="7" a="1"/>
  <c r="BT2" i="7" a="1"/>
  <c r="J34" i="7" a="1"/>
  <c r="R30" i="7" a="1"/>
  <c r="BY33" i="7" a="1"/>
  <c r="AV41" i="7" a="1"/>
  <c r="AZ27" i="7" a="1"/>
  <c r="CN37" i="7" a="1"/>
  <c r="CU10" i="7" a="1"/>
  <c r="AB41" i="7" a="1"/>
  <c r="CF45" i="7" a="1"/>
  <c r="CG42" i="7" a="1"/>
  <c r="Y32" i="7" a="1"/>
  <c r="BP43" i="7" a="1"/>
  <c r="BC14" i="7" a="1"/>
  <c r="AB24" i="7" a="1"/>
  <c r="BL16" i="7" a="1"/>
  <c r="AM16" i="7" a="1"/>
  <c r="P42" i="7" a="1"/>
  <c r="L47" i="7" a="1"/>
  <c r="AU54" i="7" a="1"/>
  <c r="AO5" i="7" a="1"/>
  <c r="BM6" i="7" a="1"/>
  <c r="AR43" i="7" a="1"/>
  <c r="AL31" i="7" a="1"/>
  <c r="AQ22" i="7" a="1"/>
  <c r="AH36" i="7" a="1"/>
  <c r="Q16" i="7" a="1"/>
  <c r="BG7" i="7" a="1"/>
  <c r="CM26" i="7" a="1"/>
  <c r="BJ6" i="7" a="1"/>
  <c r="AY27" i="7" a="1"/>
  <c r="AY14" i="7" a="1"/>
  <c r="CL5" i="7" a="1"/>
  <c r="X22" i="7" a="1"/>
  <c r="CA9" i="7" a="1"/>
  <c r="CI41" i="7" a="1"/>
  <c r="BP52" i="7" a="1"/>
  <c r="AX42" i="7" a="1"/>
  <c r="AS37" i="7" a="1"/>
  <c r="BX37" i="7" a="1"/>
  <c r="BA4" i="7" a="1"/>
  <c r="AP7" i="7" a="1"/>
  <c r="CM54" i="7" a="1"/>
  <c r="AT22" i="7" a="1"/>
  <c r="AN53" i="7" a="1"/>
  <c r="U26" i="7" a="1"/>
  <c r="AA39" i="7" a="1"/>
  <c r="CT15" i="7" a="1"/>
  <c r="AQ30" i="7" a="1"/>
  <c r="AM26" i="7" a="1"/>
  <c r="AV51" i="7" a="1"/>
  <c r="CQ40" i="7" a="1"/>
  <c r="K27" i="7" a="1"/>
  <c r="BP20" i="7" a="1"/>
  <c r="AL12" i="7" a="1"/>
  <c r="V18" i="7" a="1"/>
  <c r="BQ24" i="7" a="1"/>
  <c r="H10" i="7" a="1"/>
  <c r="AI35" i="7" a="1"/>
  <c r="AZ52" i="7" a="1"/>
  <c r="BL27" i="7" a="1"/>
  <c r="BL37" i="7" a="1"/>
  <c r="AB25" i="7" a="1"/>
  <c r="CJ6" i="7" a="1"/>
  <c r="H52" i="7" a="1"/>
  <c r="CC19" i="7" a="1"/>
  <c r="BT22" i="7" a="1"/>
  <c r="W25" i="7" a="1"/>
  <c r="BK27" i="7" a="1"/>
  <c r="AB51" i="7" a="1"/>
  <c r="L19" i="7" a="1"/>
  <c r="BM53" i="7" a="1"/>
  <c r="BN35" i="7" a="1"/>
  <c r="BU25" i="7" a="1"/>
  <c r="CU19" i="7" a="1"/>
  <c r="BR4" i="7" a="1"/>
  <c r="CE47" i="7" a="1"/>
  <c r="Y23" i="7" a="1"/>
  <c r="CV19" i="7" a="1"/>
  <c r="AQ2" i="7" a="1"/>
  <c r="BX19" i="7" a="1"/>
  <c r="Y15" i="7" a="1"/>
  <c r="BJ50" i="7" a="1"/>
  <c r="CD13" i="7" a="1"/>
  <c r="AV24" i="7" a="1"/>
  <c r="CR22" i="7" a="1"/>
  <c r="BI5" i="7" a="1"/>
  <c r="BV11" i="7" a="1"/>
  <c r="AZ4" i="7" a="1"/>
  <c r="BO19" i="7" a="1"/>
  <c r="BS6" i="7" a="1"/>
  <c r="BE34" i="7" a="1"/>
  <c r="AE34" i="7" a="1"/>
  <c r="AN29" i="7" a="1"/>
  <c r="BL19" i="7" a="1"/>
  <c r="CU13" i="7" a="1"/>
  <c r="CP16" i="7" a="1"/>
  <c r="AH22" i="7" a="1"/>
  <c r="T21" i="7" a="1"/>
  <c r="CA46" i="7" a="1"/>
  <c r="AC22" i="7" a="1"/>
  <c r="AO24" i="7" a="1"/>
  <c r="BI54" i="7" a="1"/>
  <c r="AC11" i="7" a="1"/>
  <c r="I28" i="7" a="1"/>
  <c r="AT41" i="7" a="1"/>
  <c r="CS30" i="7" a="1"/>
  <c r="AU39" i="7" a="1"/>
  <c r="V50" i="7" a="1"/>
  <c r="O28" i="7" a="1"/>
  <c r="V54" i="7" a="1"/>
  <c r="BR22" i="7" a="1"/>
  <c r="BJ27" i="7" a="1"/>
  <c r="BK44" i="7" a="1"/>
  <c r="AM38" i="7" a="1"/>
  <c r="Z28" i="7" a="1"/>
  <c r="AE15" i="7" a="1"/>
  <c r="AN22" i="7" a="1"/>
  <c r="BF48" i="7" a="1"/>
  <c r="CS20" i="7" a="1"/>
  <c r="BI35" i="7" a="1"/>
  <c r="BZ8" i="7" a="1"/>
  <c r="X10" i="7" a="1"/>
  <c r="BZ6" i="7" a="1"/>
  <c r="CG21" i="7" a="1"/>
  <c r="S25" i="7" a="1"/>
  <c r="BT50" i="7" a="1"/>
  <c r="BF15" i="7" a="1"/>
  <c r="CU11" i="7" a="1"/>
  <c r="AV36" i="7" a="1"/>
  <c r="BC6" i="7" a="1"/>
  <c r="CQ17" i="7" a="1"/>
  <c r="AJ46" i="7" a="1"/>
  <c r="AM32" i="7" a="1"/>
  <c r="BH18" i="7" a="1"/>
  <c r="CT10" i="7" a="1"/>
  <c r="AJ38" i="7" a="1"/>
  <c r="BM52" i="7" a="1"/>
  <c r="BT19" i="7" a="1"/>
  <c r="BA16" i="7" a="1"/>
  <c r="W11" i="7" a="1"/>
  <c r="G34" i="7" a="1"/>
  <c r="U48" i="7" a="1"/>
  <c r="U47" i="7" a="1"/>
  <c r="AA53" i="7" a="1"/>
  <c r="T19" i="7" a="1"/>
  <c r="BK52" i="7" a="1"/>
  <c r="H29" i="7" a="1"/>
  <c r="BJ52" i="7" a="1"/>
  <c r="I10" i="7" a="1"/>
  <c r="AP42" i="7" a="1"/>
  <c r="AW41" i="7" a="1"/>
  <c r="P6" i="7" a="1"/>
  <c r="CP44" i="7" a="1"/>
  <c r="BQ3" i="7" a="1"/>
  <c r="AF24" i="7" a="1"/>
  <c r="L42" i="7" a="1"/>
  <c r="AB6" i="7" a="1"/>
  <c r="I14" i="7" a="1"/>
  <c r="AQ50" i="7" a="1"/>
  <c r="Y44" i="7" a="1"/>
  <c r="BV47" i="7" a="1"/>
  <c r="BF8" i="7" a="1"/>
  <c r="W19" i="7" a="1"/>
  <c r="BR11" i="7" a="1"/>
  <c r="CE20" i="7" a="1"/>
  <c r="AG4" i="7" a="1"/>
  <c r="CV12" i="7" a="1"/>
  <c r="AT21" i="7" a="1"/>
  <c r="CB47" i="7" a="1"/>
  <c r="AG53" i="7" a="1"/>
  <c r="BE23" i="7" a="1"/>
  <c r="BW25" i="7" a="1"/>
  <c r="AM29" i="7" a="1"/>
  <c r="BH17" i="7" a="1"/>
  <c r="CN9" i="7" a="1"/>
  <c r="AQ15" i="7" a="1"/>
  <c r="BH41" i="7" a="1"/>
  <c r="AY41" i="7" a="1"/>
  <c r="BX42" i="7" a="1"/>
  <c r="AS46" i="7" a="1"/>
  <c r="AK4" i="7" a="1"/>
  <c r="AE17" i="7" a="1"/>
  <c r="BX24" i="7" a="1"/>
  <c r="BQ8" i="7" a="1"/>
  <c r="AD20" i="7" a="1"/>
  <c r="CA20" i="7" a="1"/>
  <c r="AQ34" i="7" a="1"/>
  <c r="BO43" i="7" a="1"/>
  <c r="AG51" i="7" a="1"/>
  <c r="BI16" i="7" a="1"/>
  <c r="CK13" i="7" a="1"/>
  <c r="AY50" i="7" a="1"/>
  <c r="R48" i="7" a="1"/>
  <c r="AK5" i="7" a="1"/>
  <c r="BM7" i="7" a="1"/>
  <c r="BW30" i="7" a="1"/>
  <c r="BN32" i="7" a="1"/>
  <c r="BZ4" i="7" a="1"/>
  <c r="X3" i="7" a="1"/>
  <c r="AW13" i="7" a="1"/>
  <c r="CP39" i="7" a="1"/>
  <c r="CP6" i="7" a="1"/>
  <c r="AD50" i="7" a="1"/>
  <c r="CC14" i="7" a="1"/>
  <c r="CF6" i="7" a="1"/>
  <c r="BV18" i="7" a="1"/>
  <c r="K47" i="7" a="1"/>
  <c r="BD2" i="7" a="1"/>
  <c r="S33" i="7" a="1"/>
  <c r="AD32" i="7" a="1"/>
  <c r="AB27" i="7" a="1"/>
  <c r="BM32" i="7" a="1"/>
  <c r="CI7" i="7" a="1"/>
  <c r="CK22" i="7" a="1"/>
  <c r="X19" i="7" a="1"/>
  <c r="CV53" i="7" a="1"/>
  <c r="AR27" i="7" a="1"/>
  <c r="BA8" i="7" a="1"/>
  <c r="AT20" i="7" a="1"/>
  <c r="M10" i="7" a="1"/>
  <c r="F10" i="7" a="1"/>
  <c r="AG46" i="7" a="1"/>
  <c r="AU29" i="7" a="1"/>
  <c r="AC34" i="7" a="1"/>
  <c r="AU13" i="7" a="1"/>
  <c r="CA38" i="7" a="1"/>
  <c r="AG44" i="7" a="1"/>
  <c r="AF12" i="7" a="1"/>
  <c r="AX6" i="7" a="1"/>
  <c r="AZ5" i="7" a="1"/>
  <c r="AI2" i="7" a="1"/>
  <c r="BJ9" i="7" a="1"/>
  <c r="T49" i="7" a="1"/>
  <c r="BL42" i="7" a="1"/>
  <c r="I12" i="7" a="1"/>
  <c r="CH19" i="7" a="1"/>
  <c r="BX27" i="7" a="1"/>
  <c r="BO30" i="7" a="1"/>
  <c r="CC46" i="7" a="1"/>
  <c r="BU15" i="7" a="1"/>
  <c r="BD46" i="7" a="1"/>
  <c r="AE42" i="7" a="1"/>
  <c r="BJ22" i="7" a="1"/>
  <c r="Q5" i="7" a="1"/>
  <c r="CJ36" i="7" a="1"/>
  <c r="AV18" i="7" a="1"/>
  <c r="AQ21" i="7" a="1"/>
  <c r="CD27" i="7" a="1"/>
  <c r="CL29" i="7" a="1"/>
  <c r="Y43" i="7" a="1"/>
  <c r="J33" i="7" a="1"/>
  <c r="BN6" i="7" a="1"/>
  <c r="AO8" i="7" a="1"/>
  <c r="AE50" i="7" a="1"/>
  <c r="CA33" i="7" a="1"/>
  <c r="AZ54" i="7" a="1"/>
  <c r="AM7" i="7" a="1"/>
  <c r="BK34" i="7" a="1"/>
  <c r="CM12" i="7" a="1"/>
  <c r="CI50" i="7" a="1"/>
  <c r="AF5" i="7" a="1"/>
  <c r="Z16" i="7" a="1"/>
  <c r="BK28" i="7" a="1"/>
  <c r="P51" i="7" a="1"/>
  <c r="CR6" i="7" a="1"/>
  <c r="BD45" i="7" a="1"/>
  <c r="CA7" i="7" a="1"/>
  <c r="CC13" i="7" a="1"/>
  <c r="CR24" i="7" a="1"/>
  <c r="BI21" i="7" a="1"/>
  <c r="M26" i="7" a="1"/>
  <c r="AT48" i="7" a="1"/>
  <c r="BF38" i="7" a="1"/>
  <c r="K52" i="7" a="1"/>
  <c r="N40" i="7" a="1"/>
  <c r="CM6" i="7" a="1"/>
  <c r="CU45" i="7" a="1"/>
  <c r="BD5" i="7" a="1"/>
  <c r="CP5" i="7" a="1"/>
  <c r="BH9" i="7" a="1"/>
  <c r="Q46" i="7" a="1"/>
  <c r="BG22" i="7" a="1"/>
  <c r="CS53" i="7" a="1"/>
  <c r="AJ24" i="7" a="1"/>
  <c r="Z41" i="7" a="1"/>
  <c r="Z35" i="7" a="1"/>
  <c r="AH53" i="7" a="1"/>
  <c r="CH20" i="7" a="1"/>
  <c r="BD34" i="7" a="1"/>
  <c r="BA7" i="7" a="1"/>
  <c r="CC6" i="7" a="1"/>
  <c r="W22" i="7" a="1"/>
  <c r="CT43" i="7" a="1"/>
  <c r="BV8" i="7" a="1"/>
  <c r="CF41" i="7" a="1"/>
  <c r="BO49" i="7" a="1"/>
  <c r="AL19" i="7" a="1"/>
  <c r="CE42" i="7" a="1"/>
  <c r="H49" i="7" a="1"/>
  <c r="AE18" i="7" a="1"/>
  <c r="BD42" i="7" a="1"/>
  <c r="CB39" i="7" a="1"/>
  <c r="BH51" i="7" a="1"/>
  <c r="BS22" i="7" a="1"/>
  <c r="AY26" i="7" a="1"/>
  <c r="CA11" i="7" a="1"/>
  <c r="AK27" i="7" a="1"/>
  <c r="CT8" i="7" a="1"/>
  <c r="U5" i="7" a="1"/>
  <c r="BZ33" i="7" a="1"/>
  <c r="AM54" i="7" a="1"/>
  <c r="W4" i="7" a="1"/>
  <c r="BS31" i="7" a="1"/>
  <c r="BP10" i="7" a="1"/>
  <c r="AZ47" i="7" a="1"/>
  <c r="CN26" i="7" a="1"/>
  <c r="BR51" i="7" a="1"/>
  <c r="AX5" i="7" a="1"/>
  <c r="R40" i="7" a="1"/>
  <c r="BG48" i="7" a="1"/>
  <c r="AO29" i="7" a="1"/>
  <c r="U42" i="7" a="1"/>
  <c r="BO52" i="7" a="1"/>
  <c r="AF38" i="7" a="1"/>
  <c r="AY11" i="7" a="1"/>
  <c r="AM18" i="7" a="1"/>
  <c r="BI29" i="7" a="1"/>
  <c r="BI14" i="7" a="1"/>
  <c r="AS33" i="7" a="1"/>
  <c r="CJ47" i="7" a="1"/>
  <c r="AZ15" i="7" a="1"/>
  <c r="AH2" i="7" a="1"/>
  <c r="AC24" i="7" a="1"/>
  <c r="AU23" i="7" a="1"/>
  <c r="CT53" i="7" a="1"/>
  <c r="BZ43" i="7" a="1"/>
  <c r="AH18" i="7" a="1"/>
  <c r="BC2" i="7" a="1"/>
  <c r="AR6" i="7" a="1"/>
  <c r="CC24" i="7" a="1"/>
  <c r="CU28" i="7" a="1"/>
  <c r="AG8" i="7" a="1"/>
  <c r="P8" i="7" a="1"/>
  <c r="I26" i="7" a="1"/>
  <c r="CV24" i="7" a="1"/>
  <c r="W28" i="7" a="1"/>
  <c r="Y7" i="7" a="1"/>
  <c r="CN48" i="7" a="1"/>
  <c r="BQ48" i="7" a="1"/>
  <c r="AB18" i="7" a="1"/>
  <c r="AG21" i="7" a="1"/>
  <c r="K45" i="7" a="1"/>
  <c r="AP53" i="7" a="1"/>
  <c r="BC26" i="7" a="1"/>
  <c r="AW51" i="7" a="1"/>
  <c r="BS17" i="7" a="1"/>
  <c r="CV26" i="7" a="1"/>
  <c r="Z2" i="7" a="1"/>
  <c r="I18" i="7" a="1"/>
  <c r="CG37" i="7" a="1"/>
  <c r="CM48" i="7" a="1"/>
  <c r="BB25" i="7" a="1"/>
  <c r="AK36" i="7" a="1"/>
  <c r="K29" i="7" a="1"/>
  <c r="AQ49" i="7" a="1"/>
  <c r="N42" i="7" a="1"/>
  <c r="U22" i="7" a="1"/>
  <c r="AP44" i="7" a="1"/>
  <c r="BA24" i="7" a="1"/>
  <c r="BN25" i="7" a="1"/>
  <c r="AB28" i="7" a="1"/>
  <c r="AT12" i="7" a="1"/>
  <c r="E2" i="7" a="1"/>
  <c r="BP35" i="7" a="1"/>
  <c r="CV36" i="7" a="1"/>
  <c r="BJ24" i="7" a="1"/>
  <c r="Y48" i="7" a="1"/>
  <c r="CT49" i="7" a="1"/>
  <c r="BJ39" i="7" a="1"/>
  <c r="W46" i="7" a="1"/>
  <c r="BD35" i="7" a="1"/>
  <c r="BU3" i="7" a="1"/>
  <c r="BI45" i="7" a="1"/>
  <c r="BW2" i="7" a="1"/>
  <c r="AT18" i="7" a="1"/>
  <c r="H16" i="7" a="1"/>
  <c r="E10" i="7" a="1"/>
  <c r="BE19" i="7" a="1"/>
  <c r="CF39" i="7" a="1"/>
  <c r="BD49" i="7" a="1"/>
  <c r="CR18" i="7" a="1"/>
  <c r="BQ25" i="7" a="1"/>
  <c r="AK18" i="7" a="1"/>
  <c r="CM21" i="7" a="1"/>
  <c r="O45" i="7" a="1"/>
  <c r="U16" i="7" a="1"/>
  <c r="CS16" i="7" a="1"/>
  <c r="BE17" i="7" a="1"/>
  <c r="AO13" i="7" a="1"/>
  <c r="AU52" i="7" a="1"/>
  <c r="Z29" i="7" a="1"/>
  <c r="CD11" i="7" a="1"/>
  <c r="BL52" i="7" a="1"/>
  <c r="P38" i="7" a="1"/>
  <c r="BU19" i="7" a="1"/>
  <c r="F24" i="7" a="1"/>
  <c r="BN22" i="7" a="1"/>
  <c r="AI19" i="7" a="1"/>
  <c r="BQ31" i="7" a="1"/>
  <c r="H20" i="7" a="1"/>
  <c r="AP38" i="7" a="1"/>
  <c r="CR30" i="7" a="1"/>
  <c r="AW12" i="7" a="1"/>
  <c r="R44" i="7" a="1"/>
  <c r="F48" i="7" a="1"/>
  <c r="BK11" i="7" a="1"/>
  <c r="CM50" i="7" a="1"/>
  <c r="CL23" i="7" a="1"/>
  <c r="CI35" i="7" a="1"/>
  <c r="AE43" i="7" a="1"/>
  <c r="AV9" i="7" a="1"/>
  <c r="BW51" i="7" a="1"/>
  <c r="CA50" i="7" a="1"/>
  <c r="M7" i="7" a="1"/>
  <c r="CI34" i="7" a="1"/>
  <c r="Q18" i="7" a="1"/>
  <c r="AV15" i="7" a="1"/>
  <c r="CK24" i="7" a="1"/>
  <c r="CF43" i="7" a="1"/>
  <c r="BB7" i="7" a="1"/>
  <c r="AE14" i="7" a="1"/>
  <c r="CQ51" i="7" a="1"/>
  <c r="AY42" i="7" a="1"/>
  <c r="AI48" i="7" a="1"/>
  <c r="AT16" i="7" a="1"/>
  <c r="R49" i="7" a="1"/>
  <c r="CS4" i="7" a="1"/>
  <c r="O54" i="7" a="1"/>
  <c r="AO39" i="7" a="1"/>
  <c r="BR35" i="7" a="1"/>
  <c r="AJ25" i="7" a="1"/>
  <c r="BC50" i="7" a="1"/>
  <c r="N46" i="7" a="1"/>
  <c r="CR15" i="7" a="1"/>
  <c r="CB24" i="7" a="1"/>
  <c r="I54" i="7" a="1"/>
  <c r="AW30" i="7" a="1"/>
  <c r="BI50" i="7" a="1"/>
  <c r="AO35" i="7" a="1"/>
  <c r="BU23" i="7" a="1"/>
  <c r="AF6" i="7" a="1"/>
  <c r="CF5" i="7" a="1"/>
  <c r="N54" i="7" a="1"/>
  <c r="AM52" i="7" a="1"/>
  <c r="AX15" i="7" a="1"/>
  <c r="CO31" i="7" a="1"/>
  <c r="CJ33" i="7" a="1"/>
  <c r="CS8" i="7" a="1"/>
  <c r="BR45" i="7" a="1"/>
  <c r="CU44" i="7" a="1"/>
  <c r="BP9" i="7" a="1"/>
  <c r="E41" i="7" a="1"/>
  <c r="AQ8" i="7" a="1"/>
  <c r="E54" i="7" a="1"/>
  <c r="AM31" i="7" a="1"/>
  <c r="R41" i="7" a="1"/>
  <c r="CL19" i="7" a="1"/>
  <c r="BN45" i="7" a="1"/>
  <c r="AI52" i="7" a="1"/>
  <c r="BJ34" i="7" a="1"/>
  <c r="AX31" i="7" a="1"/>
  <c r="CA53" i="7" a="1"/>
  <c r="CJ46" i="7" a="1"/>
  <c r="CL4" i="7" a="1"/>
  <c r="S32" i="7" a="1"/>
  <c r="U32" i="7" a="1"/>
  <c r="BI4" i="7" a="1"/>
  <c r="AA14" i="7" a="1"/>
  <c r="AS43" i="7" a="1"/>
  <c r="G37" i="7" a="1"/>
  <c r="BF44" i="7" a="1"/>
  <c r="CC18" i="7" a="1"/>
  <c r="AL47" i="7" a="1"/>
  <c r="BD9" i="7" a="1"/>
  <c r="AS48" i="7" a="1"/>
  <c r="CV4" i="7" a="1"/>
  <c r="BD19" i="7" a="1"/>
  <c r="AB43" i="7" a="1"/>
  <c r="AD30" i="7" a="1"/>
  <c r="AD3" i="7" a="1"/>
  <c r="AO33" i="7" a="1"/>
  <c r="R20" i="7" a="1"/>
  <c r="E53" i="7" a="1"/>
  <c r="AR24" i="7" a="1"/>
  <c r="AG38" i="7" a="1"/>
  <c r="J30" i="7" a="1"/>
  <c r="BO54" i="7" a="1"/>
  <c r="AH37" i="7" a="1"/>
  <c r="BL22" i="7" a="1"/>
  <c r="AK23" i="7" a="1"/>
  <c r="BP29" i="7" a="1"/>
  <c r="AX49" i="7" a="1"/>
  <c r="Y16" i="7" a="1"/>
  <c r="Q30" i="7" a="1"/>
  <c r="CC15" i="7" a="1"/>
  <c r="CF12" i="7" a="1"/>
  <c r="BX38" i="7" a="1"/>
  <c r="L25" i="7" a="1"/>
  <c r="J27" i="7" a="1"/>
  <c r="S19" i="7" a="1"/>
  <c r="AS21" i="7" a="1"/>
  <c r="BZ36" i="7" a="1"/>
  <c r="AY33" i="7" a="1"/>
  <c r="CP18" i="7" a="1"/>
  <c r="AC17" i="7" a="1"/>
  <c r="BJ23" i="7" a="1"/>
  <c r="Y18" i="7" a="1"/>
  <c r="J8" i="7" a="1"/>
  <c r="CM46" i="7" a="1"/>
  <c r="BM43" i="7" a="1"/>
  <c r="AA46" i="7" a="1"/>
  <c r="AM42" i="7" a="1"/>
  <c r="CI21" i="7" a="1"/>
  <c r="BS10" i="7" a="1"/>
  <c r="AZ40" i="7" a="1"/>
  <c r="AZ7" i="7" a="1"/>
  <c r="CJ13" i="7" a="1"/>
  <c r="O44" i="7" a="1"/>
  <c r="BK22" i="7" a="1"/>
  <c r="CU2" i="7" a="1"/>
  <c r="G24" i="7" a="1"/>
  <c r="V23" i="7" a="1"/>
  <c r="CK30" i="7" a="1"/>
  <c r="BO24" i="7" a="1"/>
  <c r="U12" i="7" a="1"/>
  <c r="BP34" i="7" a="1"/>
  <c r="S3" i="7" a="1"/>
  <c r="AB13" i="7" a="1"/>
  <c r="CQ30" i="7" a="1"/>
  <c r="CJ17" i="7" a="1"/>
  <c r="AR31" i="7" a="1"/>
  <c r="BL11" i="7" a="1"/>
  <c r="AX51" i="7" a="1"/>
  <c r="AH45" i="7" a="1"/>
  <c r="AN31" i="7" a="1"/>
  <c r="BY7" i="7" a="1"/>
  <c r="U45" i="7" a="1"/>
  <c r="CT24" i="7" a="1"/>
  <c r="X42" i="7" a="1"/>
  <c r="O6" i="7" a="1"/>
  <c r="BP26" i="7" a="1"/>
  <c r="CC33" i="7" a="1"/>
  <c r="AK11" i="7" a="1"/>
  <c r="CO30" i="7" a="1"/>
  <c r="CL22" i="7" a="1"/>
  <c r="CL27" i="7" a="1"/>
  <c r="CT30" i="7" a="1"/>
  <c r="BV34" i="7" a="1"/>
  <c r="BA47" i="7" a="1"/>
  <c r="AB9" i="7" a="1"/>
  <c r="G50" i="7" a="1"/>
  <c r="AZ11" i="7" a="1"/>
  <c r="AY45" i="7" a="1"/>
  <c r="AR5" i="7" a="1"/>
  <c r="AW53" i="7" a="1"/>
  <c r="BL45" i="7" a="1"/>
  <c r="CM7" i="7" a="1"/>
  <c r="CI13" i="7" a="1"/>
  <c r="BJ47" i="7" a="1"/>
  <c r="BQ41" i="7" a="1"/>
  <c r="BU37" i="7" a="1"/>
  <c r="BC7" i="7" a="1"/>
  <c r="BR54" i="7" a="1"/>
  <c r="CQ46" i="7" a="1"/>
  <c r="AB30" i="7" a="1"/>
  <c r="BJ25" i="7" a="1"/>
  <c r="BK53" i="7" a="1"/>
  <c r="CF31" i="7" a="1"/>
  <c r="T14" i="7" a="1"/>
  <c r="CN50" i="7" a="1"/>
  <c r="CA42" i="7" a="1"/>
  <c r="BL7" i="7" a="1"/>
  <c r="V10" i="7" a="1"/>
  <c r="AA20" i="7" a="1"/>
  <c r="AD49" i="7" a="1"/>
  <c r="AR32" i="7" a="1"/>
  <c r="BX31" i="7" a="1"/>
  <c r="CP4" i="7" a="1"/>
  <c r="U30" i="7" a="1"/>
  <c r="BC5" i="7" a="1"/>
  <c r="AI43" i="7" a="1"/>
  <c r="AR36" i="7" a="1"/>
  <c r="S51" i="7" a="1"/>
  <c r="CI19" i="7" a="1"/>
  <c r="BS15" i="7" a="1"/>
  <c r="E23" i="7" a="1"/>
  <c r="BU46" i="7" a="1"/>
  <c r="CJ18" i="7" a="1"/>
  <c r="BL36" i="7" a="1"/>
  <c r="CB46" i="7" a="1"/>
  <c r="BP14" i="7" a="1"/>
  <c r="AB54" i="7" a="1"/>
  <c r="I8" i="7" a="1"/>
  <c r="N51" i="7" a="1"/>
  <c r="F28" i="7" a="1"/>
  <c r="U34" i="7" a="1"/>
  <c r="BY46" i="7" a="1"/>
  <c r="BZ17" i="7" a="1"/>
  <c r="CB29" i="7" a="1"/>
  <c r="J18" i="7" a="1"/>
  <c r="F37" i="7" a="1"/>
  <c r="BW45" i="7" a="1"/>
  <c r="AC39" i="7" a="1"/>
  <c r="AO4" i="7" a="1"/>
  <c r="AJ32" i="7" a="1"/>
  <c r="BM9" i="7" a="1"/>
  <c r="H7" i="7" a="1"/>
  <c r="BW34" i="7" a="1"/>
  <c r="AS28" i="7" a="1"/>
  <c r="BU38" i="7" a="1"/>
  <c r="BF53" i="7" a="1"/>
  <c r="BA44" i="7" a="1"/>
  <c r="CQ45" i="7" a="1"/>
  <c r="E39" i="7" a="1"/>
  <c r="BT20" i="7" a="1"/>
  <c r="U27" i="7" a="1"/>
  <c r="CN38" i="7" a="1"/>
  <c r="G46" i="7" a="1"/>
  <c r="AI41" i="7" a="1"/>
  <c r="O47" i="7" a="1"/>
  <c r="AO14" i="7" a="1"/>
  <c r="P49" i="7" a="1"/>
  <c r="BR31" i="7" a="1"/>
  <c r="CL31" i="7" a="1"/>
  <c r="BO53" i="7" a="1"/>
  <c r="K21" i="7" a="1"/>
  <c r="BB41" i="7" a="1"/>
  <c r="CM23" i="7" a="1"/>
  <c r="AX21" i="7" a="1"/>
  <c r="AG54" i="7" a="1"/>
  <c r="AW16" i="7" a="1"/>
  <c r="BL43" i="7" a="1"/>
  <c r="BN52" i="7" a="1"/>
  <c r="CT23" i="7" a="1"/>
  <c r="BC15" i="7" a="1"/>
  <c r="BI12" i="7" a="1"/>
  <c r="CV33" i="7" a="1"/>
  <c r="U18" i="7" a="1"/>
  <c r="BL5" i="7" a="1"/>
  <c r="BA9" i="7" a="1"/>
  <c r="AB12" i="7" a="1"/>
  <c r="BH40" i="7" a="1"/>
  <c r="AC43" i="7" a="1"/>
  <c r="R21" i="7" a="1"/>
  <c r="BR19" i="7" a="1"/>
  <c r="AP22" i="7" a="1"/>
  <c r="K48" i="7" a="1"/>
  <c r="AE36" i="7" a="1"/>
  <c r="CQ9" i="7" a="1"/>
  <c r="F20" i="7" a="1"/>
  <c r="AG28" i="7" a="1"/>
  <c r="N3" i="7" a="1"/>
  <c r="AI14" i="7" a="1"/>
  <c r="AY38" i="7" a="1"/>
  <c r="AE4" i="7" a="1"/>
  <c r="AB14" i="7" a="1"/>
  <c r="AT15" i="7" a="1"/>
  <c r="AW45" i="7" a="1"/>
  <c r="AF20" i="7" a="1"/>
  <c r="Q40" i="7" a="1"/>
  <c r="BF13" i="7" a="1"/>
  <c r="AA8" i="7" a="1"/>
  <c r="BT34" i="7" a="1"/>
  <c r="BG16" i="7" a="1"/>
  <c r="CP37" i="7" a="1"/>
  <c r="CK10" i="7" a="1"/>
  <c r="CJ3" i="7" a="1"/>
  <c r="AE13" i="7" a="1"/>
  <c r="CU34" i="7" a="1"/>
  <c r="Q38" i="7" a="1"/>
  <c r="AP6" i="7" a="1"/>
  <c r="AZ13" i="7" a="1"/>
  <c r="AU35" i="7" a="1"/>
  <c r="AS14" i="7" a="1"/>
  <c r="AF27" i="7" a="1"/>
  <c r="AW19" i="7" a="1"/>
  <c r="CU8" i="7" a="1"/>
  <c r="BZ20" i="7" a="1"/>
  <c r="AJ48" i="7" a="1"/>
  <c r="BT54" i="7" a="1"/>
  <c r="BB3" i="7" a="1"/>
  <c r="BZ51" i="7" a="1"/>
  <c r="BG25" i="7" a="1"/>
  <c r="CV30" i="7" a="1"/>
  <c r="AI20" i="7" a="1"/>
  <c r="AQ4" i="7" a="1"/>
  <c r="CL43" i="7" a="1"/>
  <c r="CP10" i="7" a="1"/>
  <c r="AA31" i="7" a="1"/>
  <c r="AC7" i="7" a="1"/>
  <c r="AC41" i="7" a="1"/>
  <c r="CC35" i="7" a="1"/>
  <c r="CR47" i="7" a="1"/>
  <c r="AY17" i="7" a="1"/>
  <c r="BR43" i="7" a="1"/>
  <c r="BN20" i="7" a="1"/>
  <c r="AI6" i="7" a="1"/>
  <c r="BL20" i="7" a="1"/>
  <c r="M29" i="7" a="1"/>
  <c r="BG17" i="7" a="1"/>
  <c r="BA50" i="7" a="1"/>
  <c r="CE46" i="7" a="1"/>
  <c r="CJ41" i="7" a="1"/>
  <c r="R45" i="7" a="1"/>
  <c r="BP7" i="7" a="1"/>
  <c r="CG45" i="7" a="1"/>
  <c r="BK35" i="7" a="1"/>
  <c r="X52" i="7" a="1"/>
  <c r="CR8" i="7" a="1"/>
  <c r="AT24" i="7" a="1"/>
  <c r="AG9" i="7" a="1"/>
  <c r="Z12" i="7" a="1"/>
  <c r="CN4" i="7" a="1"/>
  <c r="CL42" i="7" a="1"/>
  <c r="CF14" i="7" a="1"/>
  <c r="BX48" i="7" a="1"/>
  <c r="AG45" i="7" a="1"/>
  <c r="BB42" i="7" a="1"/>
  <c r="BS7" i="7" a="1"/>
  <c r="AH34" i="7" a="1"/>
  <c r="O48" i="7" a="1"/>
  <c r="BX54" i="7" a="1"/>
  <c r="H11" i="7" a="1"/>
  <c r="Y45" i="7" a="1"/>
  <c r="BZ49" i="7" a="1"/>
  <c r="T9" i="7" a="1"/>
  <c r="BV25" i="7" a="1"/>
  <c r="AX9" i="7" a="1"/>
  <c r="AK37" i="7" a="1"/>
  <c r="AV33" i="7" a="1"/>
  <c r="I15" i="7" a="1"/>
  <c r="BI11" i="7" a="1"/>
  <c r="CP15" i="7" a="1"/>
  <c r="P52" i="7" a="1"/>
  <c r="AC27" i="7" a="1"/>
  <c r="CL39" i="7" a="1"/>
  <c r="L38" i="7" a="1"/>
  <c r="CT21" i="7" a="1"/>
  <c r="CM43" i="7" a="1"/>
  <c r="CC8" i="7" a="1"/>
  <c r="F49" i="7" a="1"/>
  <c r="CV29" i="7" a="1"/>
  <c r="BK7" i="7" a="1"/>
  <c r="F3" i="7" a="1"/>
  <c r="E40" i="7" a="1"/>
  <c r="BU40" i="7" a="1"/>
  <c r="AU9" i="7" a="1"/>
  <c r="AP20" i="7" a="1"/>
  <c r="AW25" i="7" a="1"/>
  <c r="AQ6" i="7" a="1"/>
  <c r="AA36" i="7" a="1"/>
  <c r="AA54" i="7" a="1"/>
  <c r="CU20" i="7" a="1"/>
  <c r="CL3" i="7" a="1"/>
  <c r="BM4" i="7" a="1"/>
  <c r="AR2" i="7" a="1"/>
  <c r="AY39" i="7" a="1"/>
  <c r="AJ49" i="7" a="1"/>
  <c r="BX34" i="7" a="1"/>
  <c r="BI40" i="7" a="1"/>
  <c r="CQ36" i="7" a="1"/>
  <c r="Z30" i="7" a="1"/>
  <c r="AO21" i="7" a="1"/>
  <c r="BG37" i="7" a="1"/>
  <c r="BP5" i="7" a="1"/>
  <c r="Z5" i="7" a="1"/>
  <c r="E27" i="7" a="1"/>
  <c r="O19" i="7" a="1"/>
  <c r="BR3" i="7" a="1"/>
  <c r="AV23" i="7" a="1"/>
  <c r="AV13" i="7" a="1"/>
  <c r="T29" i="7" a="1"/>
  <c r="P33" i="7" a="1"/>
  <c r="BK30" i="7" a="1"/>
  <c r="BW20" i="7" a="1"/>
  <c r="CU29" i="7" a="1"/>
  <c r="AF41" i="7" a="1"/>
  <c r="X50" i="7" a="1"/>
  <c r="AE10" i="7" a="1"/>
  <c r="AC2" i="7" a="1"/>
  <c r="CD20" i="7" a="1"/>
  <c r="AO54" i="7" a="1"/>
  <c r="AZ6" i="7" a="1"/>
  <c r="AL40" i="7" a="1"/>
  <c r="W38" i="7" a="1"/>
  <c r="AC26" i="7" a="1"/>
  <c r="AU24" i="7" a="1"/>
  <c r="AI24" i="7" a="1"/>
  <c r="AQ51" i="7" a="1"/>
  <c r="BX17" i="7" a="1"/>
  <c r="AK14" i="7" a="1"/>
  <c r="BT35" i="7" a="1"/>
  <c r="BI48" i="7" a="1"/>
  <c r="AB42" i="7" a="1"/>
  <c r="E18" i="7" a="1"/>
  <c r="AL18" i="7" a="1"/>
  <c r="BR49" i="7" a="1"/>
  <c r="CO29" i="7" a="1"/>
  <c r="BH37" i="7" a="1"/>
  <c r="BK47" i="7" a="1"/>
  <c r="CD26" i="7" a="1"/>
  <c r="AW10" i="7" a="1"/>
  <c r="CI17" i="7" a="1"/>
  <c r="T18" i="7" a="1"/>
  <c r="AT47" i="7" a="1"/>
  <c r="U9" i="7" a="1"/>
  <c r="AM34" i="7" a="1"/>
  <c r="BK43" i="7" a="1"/>
  <c r="CH6" i="7" a="1"/>
  <c r="BW52" i="7" a="1"/>
  <c r="I25" i="7" a="1"/>
  <c r="L26" i="7" a="1"/>
  <c r="BO11" i="7" a="1"/>
  <c r="CH21" i="7" a="1"/>
  <c r="CT48" i="7" a="1"/>
  <c r="BQ46" i="7" a="1"/>
  <c r="BO5" i="7" a="1"/>
  <c r="CO38" i="7" a="1"/>
  <c r="BY38" i="7" a="1"/>
  <c r="AQ46" i="7" a="1"/>
  <c r="CD32" i="7" a="1"/>
  <c r="CF24" i="7" a="1"/>
  <c r="CB45" i="7" a="1"/>
  <c r="CL17" i="7" a="1"/>
  <c r="K35" i="7" a="1"/>
  <c r="CO42" i="7" a="1"/>
  <c r="G14" i="7" a="1"/>
  <c r="M32" i="7" a="1"/>
  <c r="BU34" i="7" a="1"/>
  <c r="CC27" i="7" a="1"/>
  <c r="CN19" i="7" a="1"/>
  <c r="BX11" i="7" a="1"/>
  <c r="AD10" i="7" a="1"/>
  <c r="AV19" i="7" a="1"/>
  <c r="CE15" i="7" a="1"/>
  <c r="AG35" i="7" a="1"/>
  <c r="AZ8" i="7" a="1"/>
  <c r="BN26" i="7" a="1"/>
  <c r="I47" i="7" a="1"/>
  <c r="AK49" i="7" a="1"/>
  <c r="AA15" i="7" a="1"/>
  <c r="H23" i="7" a="1"/>
  <c r="CT25" i="7" a="1"/>
  <c r="CP26" i="7" a="1"/>
  <c r="BP24" i="7" a="1"/>
  <c r="BP2" i="7" a="1"/>
  <c r="AN52" i="7" a="1"/>
  <c r="AY24" i="7" a="1"/>
  <c r="AB35" i="7" a="1"/>
  <c r="AV39" i="7" a="1"/>
  <c r="AF29" i="7" a="1"/>
  <c r="CM19" i="7" a="1"/>
  <c r="AJ8" i="7" a="1"/>
  <c r="BG42" i="7" a="1"/>
  <c r="Y51" i="7" a="1"/>
  <c r="CI20" i="7" a="1"/>
  <c r="AQ26" i="7" a="1"/>
  <c r="J11" i="7" a="1"/>
  <c r="N39" i="7" a="1"/>
  <c r="AR28" i="7" a="1"/>
  <c r="Z51" i="7" a="1"/>
  <c r="F21" i="7" a="1"/>
  <c r="BO46" i="7" a="1"/>
  <c r="CA13" i="7" a="1"/>
  <c r="CL38" i="7" a="1"/>
  <c r="G54" i="7" a="1"/>
  <c r="U2" i="7" a="1"/>
  <c r="BL8" i="7" a="1"/>
  <c r="H19" i="7" a="1"/>
  <c r="AU10" i="7" a="1"/>
  <c r="AA51" i="7" a="1"/>
  <c r="CP9" i="7" a="1"/>
  <c r="J6" i="7" a="1"/>
  <c r="AE23" i="7" a="1"/>
  <c r="BQ23" i="7" a="1"/>
  <c r="CP22" i="7" a="1"/>
  <c r="CJ23" i="7" a="1"/>
  <c r="CL26" i="7" a="1"/>
  <c r="AI7" i="7" a="1"/>
  <c r="BH16" i="7" a="1"/>
  <c r="AW54" i="7" a="1"/>
  <c r="AD36" i="7" a="1"/>
  <c r="CP3" i="7" a="1"/>
  <c r="AP27" i="7" a="1"/>
  <c r="AD44" i="7" a="1"/>
  <c r="Q52" i="7" a="1"/>
  <c r="W51" i="7" a="1"/>
  <c r="AC42" i="7" a="1"/>
  <c r="W52" i="7" a="1"/>
  <c r="BF49" i="7" a="1"/>
  <c r="J14" i="7" a="1"/>
  <c r="AU38" i="7" a="1"/>
  <c r="BF25" i="7" a="1"/>
  <c r="AK30" i="7" a="1"/>
  <c r="CR5" i="7" a="1"/>
  <c r="AH29" i="7" a="1"/>
  <c r="CT17" i="7" a="1"/>
  <c r="CM47" i="7" a="1"/>
  <c r="AN21" i="7" a="1"/>
  <c r="AZ3" i="7" a="1"/>
  <c r="CK5" i="7" a="1"/>
  <c r="X18" i="7" a="1"/>
  <c r="AD46" i="7" a="1"/>
  <c r="V52" i="7" a="1"/>
  <c r="AC37" i="7" a="1"/>
  <c r="BU36" i="7" a="1"/>
  <c r="BM21" i="7" a="1"/>
  <c r="U28" i="7" a="1"/>
  <c r="BN23" i="7" a="1"/>
  <c r="N27" i="7" a="1"/>
  <c r="BY18" i="7" a="1"/>
  <c r="CS49" i="7" a="1"/>
  <c r="BZ7" i="7" a="1"/>
  <c r="AT29" i="7" a="1"/>
  <c r="CN53" i="7" a="1"/>
  <c r="H2" i="7" a="1"/>
  <c r="BX50" i="7" a="1"/>
  <c r="V26" i="7" a="1"/>
  <c r="BA14" i="7" a="1"/>
  <c r="CH22" i="7" a="1"/>
  <c r="AR21" i="7" a="1"/>
  <c r="BE5" i="7" a="1"/>
  <c r="CO27" i="7" a="1"/>
  <c r="AO2" i="7" a="1"/>
  <c r="R4" i="7" a="1"/>
  <c r="AQ5" i="7" a="1"/>
  <c r="AX2" i="7" a="1"/>
  <c r="BH19" i="7" a="1"/>
  <c r="AV49" i="7" a="1"/>
  <c r="BZ34" i="7" a="1"/>
  <c r="BP47" i="7" a="1"/>
  <c r="F17" i="7" a="1"/>
  <c r="AC50" i="7" a="1"/>
  <c r="BC41" i="7" a="1"/>
  <c r="W44" i="7" a="1"/>
  <c r="CR21" i="7" a="1"/>
  <c r="BW17" i="7" a="1"/>
  <c r="BB22" i="7" a="1"/>
  <c r="K51" i="7" a="1"/>
  <c r="AI33" i="7" a="1"/>
  <c r="CK33" i="7" a="1"/>
  <c r="Z7" i="7" a="1"/>
  <c r="AJ26" i="7" a="1"/>
  <c r="AB44" i="7" a="1"/>
  <c r="BB30" i="7" a="1"/>
  <c r="AQ11" i="7" a="1"/>
  <c r="P28" i="7" a="1"/>
  <c r="AU16" i="7" a="1"/>
  <c r="AI53" i="7" a="1"/>
  <c r="BZ45" i="7" a="1"/>
  <c r="X44" i="7" a="1"/>
  <c r="AZ51" i="7" a="1"/>
  <c r="S48" i="7" a="1"/>
  <c r="V27" i="7" a="1"/>
  <c r="CH4" i="7" a="1"/>
  <c r="CC42" i="7" a="1"/>
  <c r="BY8" i="7" a="1"/>
  <c r="BR12" i="7" a="1"/>
  <c r="CD43" i="7" a="1"/>
  <c r="BY24" i="7" a="1"/>
  <c r="CD23" i="7" a="1"/>
  <c r="P18" i="7" a="1"/>
  <c r="Q54" i="7" a="1"/>
  <c r="I51" i="7" a="1"/>
  <c r="AN37" i="7" a="1"/>
  <c r="BG53" i="7" a="1"/>
  <c r="BX33" i="7" a="1"/>
  <c r="CO50" i="7" a="1"/>
  <c r="BE16" i="7" a="1"/>
  <c r="AW29" i="7" a="1"/>
  <c r="AG50" i="7" a="1"/>
  <c r="BD39" i="7" a="1"/>
  <c r="CR12" i="7" a="1"/>
  <c r="AH44" i="7" a="1"/>
  <c r="CG32" i="7" a="1"/>
  <c r="BR14" i="7" a="1"/>
  <c r="CM20" i="7" a="1"/>
  <c r="CF54" i="7" a="1"/>
  <c r="BA54" i="7" a="1"/>
  <c r="R12" i="7" a="1"/>
  <c r="CL36" i="7" a="1"/>
  <c r="T17" i="7" a="1"/>
  <c r="CN7" i="7" a="1"/>
  <c r="CF52" i="7" a="1"/>
  <c r="AK41" i="7" a="1"/>
  <c r="BX15" i="7" a="1"/>
  <c r="BX53" i="7" a="1"/>
  <c r="H3" i="7" a="1"/>
  <c r="CG43" i="7" a="1"/>
  <c r="CO11" i="7" a="1"/>
  <c r="AW17" i="7" a="1"/>
  <c r="BL51" i="7" a="1"/>
  <c r="BW49" i="7" a="1"/>
  <c r="H38" i="7" a="1"/>
  <c r="BS28" i="7" a="1"/>
  <c r="P27" i="7" a="1"/>
  <c r="AW7" i="7" a="1"/>
  <c r="CB27" i="7" a="1"/>
  <c r="BK31" i="7" a="1"/>
  <c r="CL11" i="7" a="1"/>
  <c r="BJ28" i="7" a="1"/>
  <c r="CE41" i="7" a="1"/>
  <c r="AY40" i="7" a="1"/>
  <c r="BW23" i="7" a="1"/>
  <c r="I43" i="7" a="1"/>
  <c r="BW5" i="7" a="1"/>
  <c r="AP25" i="7" a="1"/>
  <c r="AX7" i="7" a="1"/>
  <c r="V19" i="7" a="1"/>
  <c r="AX50" i="7" a="1"/>
  <c r="V4" i="7" a="1"/>
  <c r="BP27" i="7" a="1"/>
  <c r="AC35" i="7" a="1"/>
  <c r="CO40" i="7" a="1"/>
  <c r="J24" i="7" a="1"/>
  <c r="AT45" i="7" a="1"/>
  <c r="BO14" i="7" a="1"/>
  <c r="BF50" i="7" a="1"/>
  <c r="BP38" i="7" a="1"/>
  <c r="AI38" i="7" a="1"/>
  <c r="CF2" i="7" a="1"/>
  <c r="AI32" i="7" a="1"/>
  <c r="CE37" i="7" a="1"/>
  <c r="L37" i="7" a="1"/>
  <c r="CE13" i="7" a="1"/>
  <c r="BU18" i="7" a="1"/>
  <c r="BV19" i="7" a="1"/>
  <c r="CP49" i="7" a="1"/>
  <c r="R36" i="7" a="1"/>
  <c r="BB32" i="7" a="1"/>
  <c r="BM39" i="7" a="1"/>
  <c r="CB30" i="7" a="1"/>
  <c r="BA43" i="7" a="1"/>
  <c r="BU52" i="7" a="1"/>
  <c r="BF46" i="7" a="1"/>
  <c r="CV20" i="7" a="1"/>
  <c r="AE32" i="7" a="1"/>
  <c r="AS52" i="7" a="1"/>
  <c r="BM38" i="7" a="1"/>
  <c r="AK9" i="7" a="1"/>
  <c r="BE49" i="7" a="1"/>
  <c r="I44" i="7" a="1"/>
  <c r="X11" i="7" a="1"/>
  <c r="AF23" i="7" a="1"/>
  <c r="AN41" i="7" a="1"/>
  <c r="BN43" i="7" a="1"/>
  <c r="BI39" i="7" a="1"/>
  <c r="AO12" i="7" a="1"/>
  <c r="BO21" i="7" a="1"/>
  <c r="N9" i="7" a="1"/>
  <c r="AP15" i="7" a="1"/>
  <c r="AZ42" i="7" a="1"/>
  <c r="CH31" i="7" a="1"/>
  <c r="BW14" i="7" a="1"/>
  <c r="X13" i="7" a="1"/>
  <c r="CG26" i="7" a="1"/>
  <c r="AU7" i="7" a="1"/>
  <c r="CA54" i="7" a="1"/>
  <c r="AL10" i="7" a="1"/>
  <c r="J12" i="7" a="1"/>
  <c r="BB5" i="7" a="1"/>
  <c r="M14" i="7" a="1"/>
  <c r="BE18" i="7" a="1"/>
  <c r="CV44" i="7" a="1"/>
  <c r="H15" i="7" a="1"/>
  <c r="BB8" i="7" a="1"/>
  <c r="AF21" i="7" a="1"/>
  <c r="BV9" i="7" a="1"/>
  <c r="AF4" i="7" a="1"/>
  <c r="AL5" i="7" a="1"/>
  <c r="R39" i="7" a="1"/>
  <c r="BD43" i="7" a="1"/>
  <c r="CL37" i="7" a="1"/>
  <c r="BL32" i="7" a="1"/>
  <c r="BD25" i="7" a="1"/>
  <c r="CF26" i="7" a="1"/>
  <c r="BY11" i="7" a="1"/>
  <c r="BN14" i="7" a="1"/>
  <c r="BG13" i="7" a="1"/>
  <c r="CP36" i="7" a="1"/>
  <c r="R14" i="7" a="1"/>
  <c r="BG9" i="7" a="1"/>
  <c r="BM46" i="7" a="1"/>
  <c r="AR4" i="7" a="1"/>
  <c r="F39" i="7" a="1"/>
  <c r="CT18" i="7" a="1"/>
  <c r="CM27" i="7" a="1"/>
  <c r="BB17" i="7" a="1"/>
  <c r="BL44" i="7" a="1"/>
  <c r="CL40" i="7" a="1"/>
  <c r="G4" i="7" a="1"/>
  <c r="AD52" i="7" a="1"/>
  <c r="BW6" i="7" a="1"/>
  <c r="BX29" i="7" a="1"/>
  <c r="Q15" i="7" a="1"/>
  <c r="BO10" i="7" a="1"/>
  <c r="BA30" i="7" a="1"/>
  <c r="W7" i="7" a="1"/>
  <c r="J19" i="7" a="1"/>
  <c r="AY37" i="7" a="1"/>
  <c r="AU28" i="7" a="1"/>
  <c r="Q33" i="7" a="1"/>
  <c r="CK35" i="7" a="1"/>
  <c r="F47" i="7" a="1"/>
  <c r="W20" i="7" a="1"/>
  <c r="O24" i="7" a="1"/>
  <c r="M40" i="7" a="1"/>
  <c r="AH4" i="7" a="1"/>
  <c r="BQ12" i="7" a="1"/>
  <c r="AE5" i="7" a="1"/>
  <c r="CN36" i="7" a="1"/>
  <c r="N37" i="7" a="1"/>
  <c r="T22" i="7" a="1"/>
  <c r="CG30" i="7" a="1"/>
  <c r="CA32" i="7" a="1"/>
  <c r="CH23" i="7" a="1"/>
  <c r="AB38" i="7" a="1"/>
  <c r="AN24" i="7" a="1"/>
  <c r="AT3" i="7" a="1"/>
  <c r="G16" i="7" a="1"/>
  <c r="CG54" i="7" a="1"/>
  <c r="CR53" i="7" a="1"/>
  <c r="V51" i="7" a="1"/>
  <c r="BC43" i="7" a="1"/>
  <c r="L12" i="7" a="1"/>
  <c r="W21" i="7" a="1"/>
  <c r="AL7" i="7" a="1"/>
  <c r="CR19" i="7" a="1"/>
  <c r="K10" i="7" a="1"/>
  <c r="AL43" i="7" a="1"/>
  <c r="CG33" i="7" a="1"/>
  <c r="Z6" i="7" a="1"/>
  <c r="Y29" i="7" a="1"/>
  <c r="CL20" i="7" a="1"/>
  <c r="M27" i="7" a="1"/>
  <c r="AK51" i="7" a="1"/>
  <c r="CI14" i="7" a="1"/>
  <c r="BK3" i="7" a="1"/>
  <c r="BB21" i="7" a="1"/>
  <c r="BA46" i="7" a="1"/>
  <c r="AB7" i="7" a="1"/>
  <c r="CH47" i="7" a="1"/>
  <c r="AK24" i="7" a="1"/>
  <c r="BM18" i="7" a="1"/>
  <c r="CV42" i="7" a="1"/>
  <c r="AO36" i="7" a="1"/>
  <c r="BL23" i="7" a="1"/>
  <c r="F16" i="7" a="1"/>
  <c r="AN32" i="7" a="1"/>
  <c r="BA19" i="7" a="1"/>
  <c r="AY21" i="7" a="1"/>
  <c r="BT27" i="7" a="1"/>
  <c r="X49" i="7" a="1"/>
  <c r="CL12" i="7" a="1"/>
  <c r="AE16" i="7" a="1"/>
  <c r="CD33" i="7" a="1"/>
  <c r="AF17" i="7" a="1"/>
  <c r="BY53" i="7" a="1"/>
  <c r="BH46" i="7" a="1"/>
  <c r="E33" i="7" a="1"/>
  <c r="L24" i="7" a="1"/>
  <c r="H4" i="7" a="1"/>
  <c r="CS18" i="7" a="1"/>
  <c r="BO40" i="7" a="1"/>
  <c r="CB23" i="7" a="1"/>
  <c r="AD28" i="7" a="1"/>
  <c r="AM43" i="7" a="1"/>
  <c r="BC34" i="7" a="1"/>
  <c r="BM48" i="7" a="1"/>
  <c r="Z33" i="7" a="1"/>
  <c r="BD21" i="7" a="1"/>
  <c r="CC28" i="7" a="1"/>
  <c r="CU35" i="7" a="1"/>
  <c r="E47" i="7" a="1"/>
  <c r="CB43" i="7" a="1"/>
  <c r="AB33" i="7" a="1"/>
  <c r="N10" i="7" a="1"/>
  <c r="CM3" i="7" a="1"/>
  <c r="BP25" i="7" a="1"/>
  <c r="CV14" i="7" a="1"/>
  <c r="CQ8" i="7" a="1"/>
  <c r="AP17" i="7" a="1"/>
  <c r="CR20" i="7" a="1"/>
  <c r="Q32" i="7" a="1"/>
  <c r="BR15" i="7" a="1"/>
  <c r="AE29" i="7" a="1"/>
  <c r="BF27" i="7" a="1"/>
  <c r="CN27" i="7" a="1"/>
  <c r="CD19" i="7" a="1"/>
  <c r="CK54" i="7" a="1"/>
  <c r="CF34" i="7" a="1"/>
  <c r="AA49" i="7" a="1"/>
  <c r="AP19" i="7" a="1"/>
  <c r="BO36" i="7" a="1"/>
  <c r="CM30" i="7" a="1"/>
  <c r="BY23" i="7" a="1"/>
  <c r="CS46" i="7" a="1"/>
  <c r="E35" i="7" a="1"/>
  <c r="CO24" i="7" a="1"/>
  <c r="F15" i="7" a="1"/>
  <c r="M51" i="7" a="1"/>
  <c r="BG44" i="7" a="1"/>
  <c r="BA15" i="7" a="1"/>
  <c r="AA27" i="7" a="1"/>
  <c r="BN16" i="7" a="1"/>
  <c r="BW19" i="7" a="1"/>
  <c r="AA25" i="7" a="1"/>
  <c r="BD10" i="7" a="1"/>
  <c r="BS20" i="7" a="1"/>
  <c r="BM34" i="7" a="1"/>
  <c r="AT30" i="7" a="1"/>
  <c r="CB22" i="7" a="1"/>
  <c r="M54" i="7" a="1"/>
  <c r="W16" i="7" a="1"/>
  <c r="BX30" i="7" a="1"/>
  <c r="S24" i="7" a="1"/>
  <c r="BG52" i="7" a="1"/>
  <c r="CG39" i="7" a="1"/>
  <c r="BQ28" i="7" a="1"/>
  <c r="AK28" i="7" a="1"/>
  <c r="AO47" i="7" a="1"/>
  <c r="M23" i="7" a="1"/>
  <c r="BF3" i="7" a="1"/>
  <c r="BK9" i="7" a="1"/>
  <c r="BR48" i="7" a="1"/>
  <c r="BJ18" i="7" a="1"/>
  <c r="BX20" i="7" a="1"/>
  <c r="CB41" i="7" a="1"/>
  <c r="CV43" i="7" a="1"/>
  <c r="Y54" i="7" a="1"/>
  <c r="CO25" i="7" a="1"/>
  <c r="BJ45" i="7" a="1"/>
  <c r="BX9" i="7" a="1"/>
  <c r="BB35" i="7" a="1"/>
  <c r="BH50" i="7" a="1"/>
  <c r="BU4" i="7" a="1"/>
  <c r="AV44" i="7" a="1"/>
  <c r="BU54" i="7" a="1"/>
  <c r="M3" i="7" a="1"/>
  <c r="X24" i="7" a="1"/>
  <c r="CB33" i="7" a="1"/>
  <c r="BC16" i="7" a="1"/>
  <c r="CR39" i="7" a="1"/>
  <c r="F30" i="7" a="1"/>
  <c r="BN27" i="7" a="1"/>
  <c r="BR37" i="7" a="1"/>
  <c r="N21" i="7" a="1"/>
  <c r="BW8" i="7" a="1"/>
  <c r="U38" i="7" a="1"/>
  <c r="BR39" i="7" a="1"/>
  <c r="CC52" i="7" a="1"/>
  <c r="CI30" i="7" a="1"/>
  <c r="M5" i="7" a="1"/>
  <c r="BS35" i="7" a="1"/>
  <c r="CD22" i="7" a="1"/>
  <c r="CF29" i="7" a="1"/>
  <c r="CC9" i="7" a="1"/>
  <c r="BH28" i="7" a="1"/>
  <c r="H27" i="7" a="1"/>
  <c r="AS47" i="7" a="1"/>
  <c r="J22" i="7" a="1"/>
  <c r="BX3" i="7" a="1"/>
  <c r="V8" i="7" a="1"/>
  <c r="Z44" i="7" a="1"/>
  <c r="BX22" i="7" a="1"/>
  <c r="CC47" i="7" a="1"/>
  <c r="L46" i="7" a="1"/>
  <c r="AC5" i="7" a="1"/>
  <c r="AC23" i="7" a="1"/>
  <c r="H14" i="7" a="1"/>
  <c r="BY29" i="7" a="1"/>
  <c r="BX32" i="7" a="1"/>
  <c r="AX34" i="7" a="1"/>
  <c r="BB15" i="7" a="1"/>
  <c r="AG52" i="7" a="1"/>
  <c r="K31" i="7" a="1"/>
  <c r="CV5" i="7" a="1"/>
  <c r="CA44" i="7" a="1"/>
  <c r="CT29" i="7" a="1"/>
  <c r="W15" i="7" a="1"/>
  <c r="E28" i="7" a="1"/>
  <c r="AI23" i="7" a="1"/>
  <c r="AV34" i="7" a="1"/>
  <c r="CI2" i="7" a="1"/>
  <c r="AN14" i="7" a="1"/>
  <c r="BA31" i="7" a="1"/>
  <c r="BX12" i="7" a="1"/>
  <c r="AH8" i="7" a="1"/>
  <c r="Q27" i="7" a="1"/>
  <c r="CG14" i="7" a="1"/>
  <c r="W13" i="7" a="1"/>
  <c r="CS5" i="7" a="1"/>
  <c r="AP21" i="7" a="1"/>
  <c r="Z46" i="7" a="1"/>
  <c r="BI36" i="7" a="1"/>
  <c r="BV40" i="7" a="1"/>
  <c r="CB53" i="7" a="1"/>
  <c r="AG16" i="7" a="1"/>
  <c r="CO13" i="7" a="1"/>
  <c r="W54" i="7" a="1"/>
  <c r="AM30" i="7" a="1"/>
  <c r="Y49" i="7" a="1"/>
  <c r="M25" i="7" a="1"/>
  <c r="AW15" i="7" a="1"/>
  <c r="CK4" i="7" a="1"/>
  <c r="E42" i="7" a="1"/>
  <c r="AE48" i="7" a="1"/>
  <c r="CA6" i="7" a="1"/>
  <c r="BW44" i="7" a="1"/>
  <c r="BA32" i="7" a="1"/>
  <c r="CU46" i="7" a="1"/>
  <c r="CR23" i="7" a="1"/>
  <c r="BM42" i="7" a="1"/>
  <c r="AW38" i="7" a="1"/>
  <c r="BU42" i="7" a="1"/>
  <c r="AO11" i="7" a="1"/>
  <c r="N32" i="7" a="1"/>
  <c r="CQ52" i="7" a="1"/>
  <c r="S31" i="7" a="1"/>
  <c r="Z8" i="7" a="1"/>
  <c r="N44" i="7" a="1"/>
  <c r="BD54" i="7" a="1"/>
  <c r="E21" i="7" a="1"/>
  <c r="CE25" i="7" a="1"/>
  <c r="AR26" i="7" a="1"/>
  <c r="BT3" i="7" a="1"/>
  <c r="CE19" i="7" a="1"/>
  <c r="AJ41" i="7" a="1"/>
  <c r="AT27" i="7" a="1"/>
  <c r="BM28" i="7" a="1"/>
  <c r="CB50" i="7" a="1"/>
  <c r="E34" i="7" a="1"/>
  <c r="BL2" i="7" a="1"/>
  <c r="AK19" i="7" a="1"/>
  <c r="V45" i="7" a="1"/>
  <c r="BP36" i="7" a="1"/>
  <c r="CP27" i="7" a="1"/>
  <c r="BG19" i="7" a="1"/>
  <c r="AM2" i="7" a="1"/>
  <c r="CI23" i="7" a="1"/>
  <c r="BF35" i="7" a="1"/>
  <c r="E12" i="7" a="1"/>
  <c r="AX46" i="7" a="1"/>
  <c r="BG21" i="7" a="1"/>
  <c r="AF15" i="7" a="1"/>
  <c r="BE4" i="7" a="1"/>
  <c r="AB46" i="7" a="1"/>
  <c r="BY40" i="7" a="1"/>
  <c r="CB16" i="7" a="1"/>
  <c r="V12" i="7" a="1"/>
  <c r="AV38" i="7" a="1"/>
  <c r="BA27" i="7" a="1"/>
  <c r="BP17" i="7" a="1"/>
  <c r="AB15" i="7" a="1"/>
  <c r="BF34" i="7" a="1"/>
  <c r="H34" i="7" a="1"/>
  <c r="CB17" i="7" a="1"/>
  <c r="H48" i="7" a="1"/>
  <c r="BK12" i="7" a="1"/>
  <c r="AB49" i="7" a="1"/>
  <c r="CV39" i="7" a="1"/>
  <c r="AB26" i="7" a="1"/>
  <c r="AX4" i="7" a="1"/>
  <c r="AB23" i="7" a="1"/>
  <c r="CT36" i="7" a="1"/>
  <c r="CO49" i="7" a="1"/>
  <c r="U29" i="7" a="1"/>
  <c r="BU9" i="7" a="1"/>
  <c r="S30" i="7" a="1"/>
  <c r="AB22" i="7" a="1"/>
  <c r="BM41" i="7" a="1"/>
  <c r="O13" i="7" a="1"/>
  <c r="CQ25" i="7" a="1"/>
  <c r="AJ28" i="7" a="1"/>
  <c r="AA37" i="7" a="1"/>
  <c r="BL3" i="7" a="1"/>
  <c r="J54" i="7" a="1"/>
  <c r="BE15" i="7" a="1"/>
  <c r="O34" i="7" a="1"/>
  <c r="X36" i="7" a="1"/>
  <c r="CO28" i="7" a="1"/>
  <c r="CU53" i="7" a="1"/>
  <c r="BZ19" i="7" a="1"/>
  <c r="CP34" i="7" a="1"/>
  <c r="AV53" i="7" a="1"/>
  <c r="BW54" i="7" a="1"/>
  <c r="AI16" i="7" a="1"/>
  <c r="AQ10" i="7" a="1"/>
  <c r="BM30" i="7" a="1"/>
  <c r="BE46" i="7" a="1"/>
  <c r="AF37" i="7" a="1"/>
  <c r="CT19" i="7" a="1"/>
  <c r="CP35" i="7" a="1"/>
  <c r="CO9" i="7" a="1"/>
  <c r="CJ10" i="7" a="1"/>
  <c r="CP33" i="7" a="1"/>
  <c r="AK46" i="7" a="1"/>
  <c r="AS54" i="7" a="1"/>
  <c r="CF19" i="7" a="1"/>
  <c r="AU47" i="7" a="1"/>
  <c r="BD20" i="7" a="1"/>
  <c r="K23" i="7" a="1"/>
  <c r="BP6" i="7" a="1"/>
  <c r="BF19" i="7" a="1"/>
  <c r="AQ48" i="7" a="1"/>
  <c r="CQ38" i="7" a="1"/>
  <c r="CA48" i="7" a="1"/>
  <c r="AC12" i="7" a="1"/>
  <c r="AR44" i="7" a="1"/>
  <c r="AJ27" i="7" a="1"/>
  <c r="S15" i="7" a="1"/>
  <c r="BK45" i="7" a="1"/>
  <c r="AY8" i="7" a="1"/>
  <c r="BS16" i="7" a="1"/>
  <c r="CR54" i="7" a="1"/>
  <c r="CJ19" i="7" a="1"/>
  <c r="BB28" i="7" a="1"/>
  <c r="AF45" i="7" a="1"/>
  <c r="W39" i="7" a="1"/>
  <c r="CA25" i="7" a="1"/>
  <c r="AQ27" i="7" a="1"/>
  <c r="M22" i="7" a="1"/>
  <c r="CN45" i="7" a="1"/>
  <c r="CO41" i="7" a="1"/>
  <c r="CG15" i="7" a="1"/>
  <c r="AZ30" i="7" a="1"/>
  <c r="CJ45" i="7" a="1"/>
  <c r="T44" i="7" a="1"/>
  <c r="J36" i="7" a="1"/>
  <c r="CA51" i="7" a="1"/>
  <c r="BK50" i="7" a="1"/>
  <c r="AN33" i="7" a="1"/>
  <c r="CC50" i="7" a="1"/>
  <c r="BZ23" i="7" a="1"/>
  <c r="BZ2" i="7" a="1"/>
  <c r="S40" i="7" a="1"/>
  <c r="AR45" i="7" a="1"/>
  <c r="BC25" i="7" a="1"/>
  <c r="BE2" i="7" a="1"/>
  <c r="CS24" i="7" a="1"/>
  <c r="R52" i="7" a="1"/>
  <c r="G47" i="7" a="1"/>
  <c r="BC37" i="7" a="1"/>
  <c r="CH24" i="7" a="1"/>
  <c r="AN9" i="7" a="1"/>
  <c r="CD25" i="7" a="1"/>
  <c r="CH8" i="7" a="1"/>
  <c r="P32" i="7" a="1"/>
  <c r="S21" i="7" a="1"/>
  <c r="H21" i="7" a="1"/>
  <c r="AA26" i="7" a="1"/>
  <c r="BU49" i="7" a="1"/>
  <c r="G52" i="7" a="1"/>
  <c r="U39" i="7" a="1"/>
  <c r="CN30" i="7" a="1"/>
  <c r="V28" i="7" a="1"/>
  <c r="BU28" i="7" a="1"/>
  <c r="BG14" i="7" a="1"/>
  <c r="BO7" i="7" a="1"/>
  <c r="CG16" i="7" a="1"/>
  <c r="CK7" i="7" a="1"/>
  <c r="CH50" i="7" a="1"/>
  <c r="P5" i="7" a="1"/>
  <c r="CO15" i="7" a="1"/>
  <c r="BG54" i="7" a="1"/>
  <c r="CG2" i="7" a="1"/>
  <c r="I35" i="7" a="1"/>
  <c r="CD28" i="7" a="1"/>
  <c r="CV48" i="7" a="1"/>
  <c r="K17" i="7" a="1"/>
  <c r="BZ39" i="7" a="1"/>
  <c r="CB5" i="7" a="1"/>
  <c r="G13" i="7" a="1"/>
  <c r="AD2" i="7" a="1"/>
  <c r="BR25" i="7" a="1"/>
  <c r="BJ14" i="7" a="1"/>
  <c r="CE34" i="7" a="1"/>
  <c r="AG34" i="7" a="1"/>
  <c r="AV47" i="7" a="1"/>
  <c r="AP32" i="7" a="1"/>
  <c r="AD40" i="7" a="1"/>
  <c r="AX13" i="7" a="1"/>
  <c r="AA17" i="7" a="1"/>
  <c r="H5" i="7" a="1"/>
  <c r="CL34" i="7" a="1"/>
  <c r="W31" i="7" a="1"/>
  <c r="CF37" i="7" a="1"/>
  <c r="BT17" i="7" a="1"/>
  <c r="BL49" i="7" a="1"/>
  <c r="E14" i="7" a="1"/>
  <c r="CS17" i="7" a="1"/>
  <c r="CB51" i="7" a="1"/>
  <c r="G43" i="7" a="1"/>
  <c r="AV26" i="7" a="1"/>
  <c r="AA9" i="7" a="1"/>
  <c r="I24" i="7" a="1"/>
  <c r="BX25" i="7" a="1"/>
  <c r="T33" i="7" a="1"/>
  <c r="AD14" i="7" a="1"/>
  <c r="CQ27" i="7" a="1"/>
  <c r="CS31" i="7" a="1"/>
  <c r="K22" i="7" a="1"/>
  <c r="BC52" i="7" a="1"/>
  <c r="BF30" i="7" a="1"/>
  <c r="BF32" i="7" a="1"/>
  <c r="AC30" i="7" a="1"/>
  <c r="AJ15" i="7" a="1"/>
  <c r="CM35" i="7" a="1"/>
  <c r="AL24" i="7" a="1"/>
  <c r="CE14" i="7" a="1"/>
  <c r="AV46" i="7" a="1"/>
  <c r="L31" i="7" a="1"/>
  <c r="BV31" i="7" a="1"/>
  <c r="AD25" i="7" a="1"/>
  <c r="R35" i="7" a="1"/>
  <c r="CE17" i="7" a="1"/>
  <c r="AH14" i="7" a="1"/>
  <c r="G7" i="7" a="1"/>
  <c r="V14" i="7" a="1"/>
  <c r="BL13" i="7" a="1"/>
  <c r="R15" i="7" a="1"/>
  <c r="CV23" i="7" a="1"/>
  <c r="BC22" i="7" a="1"/>
  <c r="CR38" i="7" a="1"/>
  <c r="Q48" i="7" a="1"/>
  <c r="AT32" i="7" a="1"/>
  <c r="CR28" i="7" a="1"/>
  <c r="AM27" i="7" a="1"/>
  <c r="CH33" i="7" a="1"/>
  <c r="BQ21" i="7" a="1"/>
  <c r="AL35" i="7" a="1"/>
  <c r="Y12" i="7" a="1"/>
  <c r="CE3" i="7" a="1"/>
  <c r="F46" i="7" a="1"/>
  <c r="AP24" i="7" a="1"/>
  <c r="O16" i="7" a="1"/>
  <c r="AQ38" i="7" a="1"/>
  <c r="BT6" i="7" a="1"/>
  <c r="BV42" i="7" a="1"/>
  <c r="AL16" i="7" a="1"/>
  <c r="CG29" i="7" a="1"/>
  <c r="BO41" i="7" a="1"/>
  <c r="BV44" i="7" a="1"/>
  <c r="X46" i="7" a="1"/>
  <c r="BV41" i="7" a="1"/>
  <c r="CL15" i="7" a="1"/>
  <c r="BE38" i="7" a="1"/>
  <c r="CR50" i="7" a="1"/>
  <c r="AY2" i="7" a="1"/>
  <c r="CS50" i="7" a="1"/>
  <c r="L21" i="7" a="1"/>
  <c r="N14" i="7" a="1"/>
  <c r="CA17" i="7" a="1"/>
  <c r="AO7" i="7" a="1"/>
  <c r="AB3" i="7" a="1"/>
  <c r="AC47" i="7" a="1"/>
  <c r="AH23" i="7" a="1"/>
  <c r="AX37" i="7" a="1"/>
  <c r="AB21" i="7" a="1"/>
  <c r="BO44" i="7" a="1"/>
  <c r="CE30" i="7" a="1"/>
  <c r="CB3" i="7" a="1"/>
  <c r="O46" i="7" a="1"/>
  <c r="AM20" i="7" a="1"/>
  <c r="BW7" i="7" a="1"/>
  <c r="CM28" i="7" a="1"/>
  <c r="U51" i="7" a="1"/>
  <c r="CD45" i="7" a="1"/>
  <c r="BR13" i="7" a="1"/>
  <c r="CB10" i="7" a="1"/>
  <c r="CF27" i="7" a="1"/>
  <c r="CK50" i="7" a="1"/>
  <c r="O11" i="7" a="1"/>
  <c r="BS42" i="7" a="1"/>
  <c r="AY29" i="7" a="1"/>
  <c r="AM24" i="7" a="1"/>
  <c r="X47" i="7" a="1"/>
  <c r="AK35" i="7" a="1"/>
  <c r="M49" i="7" a="1"/>
  <c r="K20" i="7" a="1"/>
  <c r="CM16" i="7" a="1"/>
  <c r="BU39" i="7" a="1"/>
  <c r="X41" i="7" a="1"/>
  <c r="R10" i="7" a="1"/>
  <c r="AK3" i="7" a="1"/>
  <c r="BW40" i="7" a="1"/>
  <c r="AX19" i="7" a="1"/>
  <c r="BE47" i="7" a="1"/>
  <c r="BL40" i="7" a="1"/>
  <c r="W29" i="7" a="1"/>
  <c r="CL7" i="7" a="1"/>
  <c r="H8" i="7" a="1"/>
  <c r="AP46" i="7" a="1"/>
  <c r="CM53" i="7" a="1"/>
  <c r="CP8" i="7" a="1"/>
  <c r="S6" i="7" a="1"/>
  <c r="CA5" i="7" a="1"/>
  <c r="AC10" i="7" a="1"/>
  <c r="BN24" i="7" a="1"/>
  <c r="BA53" i="7" a="1"/>
  <c r="CV11" i="7" a="1"/>
  <c r="BH54" i="7" a="1"/>
  <c r="CH9" i="7" a="1"/>
  <c r="AN50" i="7" a="1"/>
  <c r="CI18" i="7" a="1"/>
  <c r="BC23" i="7" a="1"/>
  <c r="AM39" i="7" a="1"/>
  <c r="CQ39" i="7" a="1"/>
  <c r="N35" i="7" a="1"/>
  <c r="AY34" i="7" a="1"/>
  <c r="CJ11" i="7" a="1"/>
  <c r="AU48" i="7" a="1"/>
  <c r="AB11" i="7" a="1"/>
  <c r="BZ47" i="7" a="1"/>
  <c r="BY2" i="7" a="1"/>
  <c r="AZ24" i="7" a="1"/>
  <c r="BV16" i="7" a="1"/>
  <c r="W34" i="7" a="1"/>
  <c r="CB8" i="7" a="1"/>
  <c r="AM41" i="7" a="1"/>
  <c r="AE6" i="7" a="1"/>
  <c r="AN18" i="7" a="1"/>
  <c r="W27" i="7" a="1"/>
  <c r="BV30" i="7" a="1"/>
  <c r="BY12" i="7" a="1"/>
  <c r="G33" i="7" a="1"/>
  <c r="CF33" i="7" a="1"/>
  <c r="CH29" i="7" a="1"/>
  <c r="AK13" i="7" a="1"/>
  <c r="BC32" i="7" a="1"/>
  <c r="AW49" i="7" a="1"/>
  <c r="P41" i="7" a="1"/>
  <c r="BE29" i="7" a="1"/>
  <c r="CI6" i="7" a="1"/>
  <c r="AD54" i="7" a="1"/>
  <c r="AW27" i="7" a="1"/>
  <c r="AN12" i="7" a="1"/>
  <c r="AM4" i="7" a="1"/>
  <c r="I3" i="7" a="1"/>
  <c r="CU27" i="7" a="1"/>
  <c r="BJ31" i="7" a="1"/>
  <c r="BI47" i="7" a="1"/>
  <c r="AR50" i="7" a="1"/>
  <c r="L34" i="7" a="1"/>
  <c r="J49" i="7" a="1"/>
  <c r="Y26" i="7" a="1"/>
  <c r="CF32" i="7" a="1"/>
  <c r="AO42" i="7" a="1"/>
  <c r="CH43" i="7" a="1"/>
  <c r="CB54" i="7" a="1"/>
  <c r="AP11" i="7" a="1"/>
  <c r="AS38" i="7" a="1"/>
  <c r="F25" i="7" a="1"/>
  <c r="AF49" i="7" a="1"/>
  <c r="F14" i="7" a="1"/>
  <c r="BV52" i="7" a="1"/>
  <c r="CE10" i="7" a="1"/>
  <c r="AY46" i="7" a="1"/>
  <c r="CP14" i="7" a="1"/>
  <c r="AI40" i="7" a="1"/>
  <c r="BQ18" i="7" a="1"/>
  <c r="AY7" i="7" a="1"/>
  <c r="AF18" i="7" a="1"/>
  <c r="CA30" i="7" a="1"/>
  <c r="BO47" i="7" a="1"/>
  <c r="BA36" i="7" a="1"/>
  <c r="BG32" i="7" a="1"/>
  <c r="CE24" i="7" a="1"/>
  <c r="P46" i="7" a="1"/>
  <c r="Z43" i="7" a="1"/>
  <c r="S20" i="7" a="1"/>
  <c r="CR25" i="7" a="1"/>
  <c r="Q21" i="7" a="1"/>
  <c r="AS50" i="7" a="1"/>
  <c r="CV51" i="7" a="1"/>
  <c r="CD5" i="7" a="1"/>
  <c r="BW53" i="7" a="1"/>
  <c r="AJ31" i="7" a="1"/>
  <c r="AT23" i="7" a="1"/>
  <c r="AO19" i="7" a="1"/>
  <c r="AU45" i="7" a="1"/>
  <c r="AN20" i="7" a="1"/>
  <c r="CD35" i="7" a="1"/>
  <c r="AZ36" i="7" a="1"/>
  <c r="BH36" i="7" a="1"/>
  <c r="AE19" i="7" a="1"/>
  <c r="BV46" i="7" a="1"/>
  <c r="CB37" i="7" a="1"/>
  <c r="P25" i="7" a="1"/>
  <c r="CG47" i="7" a="1"/>
  <c r="AG12" i="7" a="1"/>
  <c r="AR48" i="7" a="1"/>
  <c r="R42" i="7" a="1"/>
  <c r="T30" i="7" a="1"/>
  <c r="N13" i="7" a="1"/>
  <c r="N34" i="7" a="1"/>
  <c r="AR30" i="7" a="1"/>
  <c r="AZ19" i="7" a="1"/>
  <c r="CS40" i="7" a="1"/>
  <c r="CB14" i="7" a="1"/>
  <c r="X38" i="7" a="1"/>
  <c r="AK20" i="7" a="1"/>
  <c r="O33" i="7" a="1"/>
  <c r="AX8" i="7" a="1"/>
  <c r="CV49" i="7" a="1"/>
  <c r="AA19" i="7" a="1"/>
  <c r="AM35" i="7" a="1"/>
  <c r="AV48" i="7" a="1"/>
  <c r="BN42" i="7" a="1"/>
  <c r="CK21" i="7" a="1"/>
  <c r="AY23" i="7" a="1"/>
  <c r="BJ43" i="7" a="1"/>
  <c r="CJ26" i="7" a="1"/>
  <c r="BV48" i="7" a="1"/>
  <c r="CO48" i="7" a="1"/>
  <c r="O12" i="7" a="1"/>
  <c r="CD41" i="7" a="1"/>
  <c r="I5" i="7" a="1"/>
  <c r="CA22" i="7" a="1"/>
  <c r="AM9" i="7" a="1"/>
  <c r="CK27" i="7" a="1"/>
  <c r="AW28" i="7" a="1"/>
  <c r="AP26" i="7" a="1"/>
  <c r="BA12" i="7" a="1"/>
  <c r="BR21" i="7" a="1"/>
  <c r="AS5" i="7" a="1"/>
  <c r="BI46" i="7" a="1"/>
  <c r="CB2" i="7" a="1"/>
  <c r="CL48" i="7" a="1"/>
  <c r="BI44" i="7" a="1"/>
  <c r="H40" i="7" a="1"/>
  <c r="CI47" i="7" a="1"/>
  <c r="CN10" i="7" a="1"/>
  <c r="AK38" i="7" a="1"/>
  <c r="BU30" i="7" a="1"/>
  <c r="S39" i="7" a="1"/>
  <c r="R50" i="7" a="1"/>
  <c r="BC3" i="7" a="1"/>
  <c r="V43" i="7" a="1"/>
  <c r="CO47" i="7" a="1"/>
  <c r="CN23" i="7" a="1"/>
  <c r="E45" i="7" a="1"/>
  <c r="BM40" i="7" a="1"/>
  <c r="BJ48" i="7" a="1"/>
  <c r="AI12" i="7" a="1"/>
  <c r="AI46" i="7" a="1"/>
  <c r="AN23" i="7" a="1"/>
  <c r="AR37" i="7" a="1"/>
  <c r="AW33" i="7" a="1"/>
  <c r="AF42" i="7" a="1"/>
  <c r="BJ41" i="7" a="1"/>
  <c r="E52" i="7" a="1"/>
  <c r="AQ19" i="7" a="1"/>
  <c r="BZ42" i="7" a="1"/>
  <c r="CI28" i="7" a="1"/>
  <c r="W30" i="7" a="1"/>
  <c r="BX51" i="7" a="1"/>
  <c r="CT45" i="7" a="1"/>
  <c r="AW24" i="7" a="1"/>
  <c r="X7" i="7" a="1"/>
  <c r="W12" i="7" a="1"/>
  <c r="T41" i="7" a="1"/>
  <c r="AH54" i="7" a="1"/>
  <c r="BI20" i="7" a="1"/>
  <c r="CD52" i="7" a="1"/>
  <c r="AG19" i="7" a="1"/>
  <c r="BY21" i="7" a="1"/>
  <c r="CF30" i="7" a="1"/>
  <c r="AK17" i="7" a="1"/>
  <c r="AS32" i="7" a="1"/>
  <c r="BA20" i="7" a="1"/>
  <c r="AX22" i="7" a="1"/>
  <c r="CP31" i="7" a="1"/>
  <c r="CF22" i="7" a="1"/>
  <c r="AO18" i="7" a="1"/>
  <c r="AN40" i="7" a="1"/>
  <c r="BQ17" i="7" a="1"/>
  <c r="L43" i="7" a="1"/>
  <c r="Q23" i="7" a="1"/>
  <c r="BO22" i="7" a="1"/>
  <c r="AH10" i="7" a="1"/>
  <c r="BG4" i="7" a="1"/>
  <c r="AG47" i="7" a="1"/>
  <c r="BI41" i="7" a="1"/>
  <c r="CE9" i="7" a="1"/>
  <c r="AC21" i="7" a="1"/>
  <c r="U41" i="7" a="1"/>
  <c r="BA45" i="7" a="1"/>
  <c r="BO6" i="7" a="1"/>
  <c r="AR42" i="7" a="1"/>
  <c r="H44" i="7" a="1"/>
  <c r="BE30" i="7" a="1"/>
  <c r="CU49" i="7" a="1"/>
  <c r="AV40" i="7" a="1"/>
  <c r="BH34" i="7" a="1"/>
  <c r="CT5" i="7" a="1"/>
  <c r="CR2" i="7" a="1"/>
  <c r="AK53" i="7" a="1"/>
  <c r="AP23" i="7" a="1"/>
  <c r="BV35" i="7" a="1"/>
  <c r="AC44" i="7" a="1"/>
  <c r="CB28" i="7" a="1"/>
  <c r="BB14" i="7" a="1"/>
  <c r="CM14" i="7" a="1"/>
  <c r="S34" i="7" a="1"/>
  <c r="AV2" i="7" a="1"/>
  <c r="T50" i="7" a="1"/>
  <c r="BC29" i="7" a="1"/>
  <c r="CL49" i="7" a="1"/>
  <c r="CE40" i="7" a="1"/>
  <c r="CG31" i="7" a="1"/>
  <c r="CD8" i="7" a="1"/>
  <c r="AS42" i="7" a="1"/>
  <c r="AT19" i="7" a="1"/>
  <c r="U13" i="7" a="1"/>
  <c r="CA2" i="7" a="1"/>
  <c r="BO48" i="7" a="1"/>
  <c r="BF9" i="7" a="1"/>
  <c r="O7" i="7" a="1"/>
  <c r="CV47" i="7" a="1"/>
  <c r="AT5" i="7" a="1"/>
  <c r="N47" i="7" a="1"/>
  <c r="CF10" i="7" a="1"/>
  <c r="CF28" i="7" a="1"/>
  <c r="S11" i="7" a="1"/>
  <c r="CT35" i="7" a="1"/>
  <c r="V25" i="7" a="1"/>
  <c r="BO37" i="7" a="1"/>
  <c r="CS44" i="7" a="1"/>
  <c r="BS49" i="7" a="1"/>
  <c r="CV17" i="7" a="1"/>
  <c r="O50" i="7" a="1"/>
  <c r="BH43" i="7" a="1"/>
  <c r="BJ38" i="7" a="1"/>
  <c r="P35" i="7" a="1"/>
  <c r="AD16" i="7" a="1"/>
  <c r="BZ26" i="7" a="1"/>
  <c r="BQ30" i="7" a="1"/>
  <c r="AF31" i="7" a="1"/>
  <c r="BJ11" i="7" a="1"/>
  <c r="BR18" i="7" a="1"/>
  <c r="BP3" i="7" a="1"/>
  <c r="BX35" i="7" a="1"/>
  <c r="N30" i="7" a="1"/>
  <c r="S38" i="7" a="1"/>
  <c r="X25" i="7" a="1"/>
  <c r="P15" i="7" a="1"/>
  <c r="BP45" i="7" a="1"/>
  <c r="CS36" i="7" a="1"/>
  <c r="X29" i="7" a="1"/>
  <c r="BV49" i="7" a="1"/>
  <c r="CO18" i="7" a="1"/>
  <c r="AK22" i="7" a="1"/>
  <c r="AA24" i="7" a="1"/>
  <c r="V2" i="7" a="1"/>
  <c r="AH50" i="7" a="1"/>
  <c r="I22" i="7" a="1"/>
  <c r="CP13" i="7" a="1"/>
  <c r="AF36" i="7" a="1"/>
  <c r="BR41" i="7" a="1"/>
  <c r="BO8" i="7" a="1"/>
  <c r="AT9" i="7" a="1"/>
  <c r="AL25" i="7" a="1"/>
  <c r="BY20" i="7" a="1"/>
  <c r="BM44" i="7" a="1"/>
  <c r="BV39" i="7" a="1"/>
  <c r="AZ34" i="7" a="1"/>
  <c r="BB4" i="7" a="1"/>
  <c r="BQ35" i="7" a="1"/>
  <c r="BV54" i="7" a="1"/>
  <c r="BB12" i="7" a="1"/>
  <c r="W40" i="7" a="1"/>
  <c r="BA38" i="7" a="1"/>
  <c r="J3" i="7" a="1"/>
  <c r="Y40" i="7" a="1"/>
  <c r="BL9" i="7" a="1"/>
  <c r="CG28" i="7" a="1"/>
  <c r="G26" i="7" a="1"/>
  <c r="N36" i="7" a="1"/>
  <c r="AL13" i="7" a="1"/>
  <c r="CG36" i="7" a="1"/>
  <c r="CB32" i="7" a="1"/>
  <c r="BI30" i="7" a="1"/>
  <c r="BX14" i="7" a="1"/>
  <c r="K34" i="7" a="1"/>
  <c r="V29" i="7" a="1"/>
  <c r="CC5" i="7" a="1"/>
  <c r="AK54" i="7" a="1"/>
  <c r="BO42" i="7" a="1"/>
  <c r="CS21" i="7" a="1"/>
  <c r="BV51" i="7" a="1"/>
  <c r="BZ21" i="7" a="1"/>
  <c r="P31" i="7" a="1"/>
  <c r="BX2" i="7" a="1"/>
  <c r="E20" i="7" a="1"/>
  <c r="BS11" i="7" a="1"/>
  <c r="BS46" i="7" a="1"/>
  <c r="BS9" i="7" a="1"/>
  <c r="CQ2" i="7" a="1"/>
  <c r="AU25" i="7" a="1"/>
  <c r="BI2" i="7" a="1"/>
  <c r="AB2" i="7" a="1"/>
  <c r="CC34" i="7" a="1"/>
  <c r="AJ17" i="7" a="1"/>
  <c r="S4" i="7" a="1"/>
  <c r="BP23" i="7" a="1"/>
  <c r="AU37" i="7" a="1"/>
  <c r="CD21" i="7" a="1"/>
  <c r="AS30" i="7" a="1"/>
  <c r="CS35" i="7" a="1"/>
  <c r="AT28" i="7" a="1"/>
  <c r="L15" i="7" a="1"/>
  <c r="Q9" i="7" a="1"/>
  <c r="X31" i="7" a="1"/>
  <c r="AO53" i="7" a="1"/>
  <c r="CH49" i="7" a="1"/>
  <c r="Y35" i="7" a="1"/>
  <c r="AN47" i="7" a="1"/>
  <c r="AW35" i="7" a="1"/>
  <c r="AL50" i="7" a="1"/>
  <c r="Z22" i="7" a="1"/>
  <c r="BH14" i="7" a="1"/>
  <c r="BN2" i="7" a="1"/>
  <c r="BC36" i="7" a="1"/>
  <c r="AJ43" i="7" a="1"/>
  <c r="CM17" i="7" a="1"/>
  <c r="CR10" i="7" a="1"/>
  <c r="CN20" i="7" a="1"/>
  <c r="AO28" i="7" a="1"/>
  <c r="J46" i="7" a="1"/>
  <c r="H33" i="7" a="1"/>
  <c r="CD44" i="7" a="1"/>
  <c r="CH27" i="7" a="1"/>
  <c r="L7" i="7" a="1"/>
  <c r="BE50" i="7" a="1"/>
  <c r="P11" i="7" a="1"/>
  <c r="CJ14" i="7" a="1"/>
  <c r="AK10" i="7" a="1"/>
  <c r="BG31" i="7" a="1"/>
  <c r="CK19" i="7" a="1"/>
  <c r="G48" i="7" a="1"/>
  <c r="CG17" i="7" a="1"/>
  <c r="CA24" i="7" a="1"/>
  <c r="CI48" i="7" a="1"/>
  <c r="G22" i="7" a="1"/>
  <c r="AC54" i="7" a="1"/>
  <c r="AR14" i="7" a="1"/>
  <c r="CI53" i="7" a="1"/>
  <c r="O15" i="7" a="1"/>
  <c r="X37" i="7" a="1"/>
  <c r="BT53" i="7" a="1"/>
  <c r="AZ23" i="7" a="1"/>
  <c r="AT51" i="7" a="1"/>
  <c r="BJ46" i="7" a="1"/>
  <c r="BQ42" i="7" a="1"/>
  <c r="AS22" i="7" a="1"/>
  <c r="BG5" i="7" a="1"/>
  <c r="AG32" i="7" a="1"/>
  <c r="L11" i="7" a="1"/>
  <c r="AI26" i="7" a="1"/>
  <c r="O18" i="7" a="1"/>
  <c r="BP44" i="7" a="1"/>
  <c r="O37" i="7" a="1"/>
  <c r="BK54" i="7" a="1"/>
  <c r="AQ35" i="7" a="1"/>
  <c r="M39" i="7" a="1"/>
  <c r="AJ36" i="7" a="1"/>
  <c r="CN15" i="7" a="1"/>
  <c r="AO10" i="7" a="1"/>
  <c r="BP18" i="7" a="1"/>
  <c r="AV52" i="7" a="1"/>
  <c r="AM12" i="7" a="1"/>
  <c r="BZ16" i="7" a="1"/>
  <c r="I23" i="7" a="1"/>
  <c r="AH31" i="7" a="1"/>
  <c r="S13" i="7" a="1"/>
  <c r="BO17" i="7" a="1"/>
  <c r="BK23" i="7" a="1"/>
  <c r="BP50" i="7" a="1"/>
  <c r="CC45" i="7" a="1"/>
  <c r="G35" i="7" a="1"/>
  <c r="BZ11" i="7" a="1"/>
  <c r="AW6" i="7" a="1"/>
  <c r="CG53" i="7" a="1"/>
  <c r="AC38" i="7" a="1"/>
  <c r="E31" i="7" a="1"/>
  <c r="AU6" i="7" a="1"/>
  <c r="CO53" i="7" a="1"/>
  <c r="T11" i="7" a="1"/>
  <c r="BV24" i="7" a="1"/>
  <c r="CG7" i="7" a="1"/>
  <c r="M31" i="7" a="1"/>
  <c r="CC30" i="7" a="1"/>
  <c r="AW20" i="7" a="1"/>
  <c r="X14" i="7" a="1"/>
  <c r="BH49" i="7" a="1"/>
  <c r="BY42" i="7" a="1"/>
  <c r="AQ54" i="7" a="1"/>
  <c r="G39" i="7" a="1"/>
  <c r="CD4" i="7" a="1"/>
  <c r="CP52" i="7" a="1"/>
  <c r="BG11" i="7" a="1"/>
  <c r="Z21" i="7" a="1"/>
  <c r="BH20" i="7" a="1"/>
  <c r="AO46" i="7" a="1"/>
  <c r="AS18" i="7" a="1"/>
  <c r="K4" i="7" a="1"/>
  <c r="BX40" i="7" a="1"/>
  <c r="BM24" i="7" a="1"/>
  <c r="BL48" i="7" a="1"/>
  <c r="N28" i="7" a="1"/>
  <c r="BN10" i="7" a="1"/>
  <c r="AW46" i="7" a="1"/>
  <c r="AO43" i="7" a="1"/>
  <c r="BR6" i="7" a="1"/>
  <c r="AL11" i="7" a="1"/>
  <c r="F44" i="7" a="1"/>
  <c r="T37" i="7" a="1"/>
  <c r="CT33" i="7" a="1"/>
  <c r="AT34" i="7" a="1"/>
  <c r="J26" i="7" a="1"/>
  <c r="CQ31" i="7" a="1"/>
  <c r="AQ39" i="7" a="1"/>
  <c r="L14" i="7" a="1"/>
  <c r="CM31" i="7" a="1"/>
  <c r="E46" i="7" a="1"/>
  <c r="BC53" i="7" a="1"/>
  <c r="AQ52" i="7" a="1"/>
  <c r="S36" i="7" a="1"/>
  <c r="M45" i="7" a="1"/>
  <c r="BM17" i="7" a="1"/>
  <c r="CK32" i="7" a="1"/>
  <c r="CC43" i="7" a="1"/>
  <c r="CO36" i="7" a="1"/>
  <c r="CN34" i="7" a="1"/>
  <c r="BE44" i="7" a="1"/>
  <c r="AF28" i="7" a="1"/>
  <c r="CQ28" i="7" a="1"/>
  <c r="I38" i="7" a="1"/>
  <c r="K12" i="7" a="1"/>
  <c r="T7" i="7" a="1"/>
  <c r="AT25" i="7" a="1"/>
  <c r="AL53" i="7" a="1"/>
  <c r="CI44" i="7" a="1"/>
  <c r="BO9" i="7" a="1"/>
  <c r="CE2" i="7" a="1"/>
  <c r="F54" i="7" a="1"/>
  <c r="AB5" i="7" a="1"/>
  <c r="BJ32" i="7" a="1"/>
  <c r="BZ40" i="7" a="1"/>
  <c r="K14" i="7" a="1"/>
  <c r="CL16" i="7" a="1"/>
  <c r="AS24" i="7" a="1"/>
  <c r="R54" i="7" a="1"/>
  <c r="BI31" i="7" a="1"/>
  <c r="AQ42" i="7" a="1"/>
  <c r="AX39" i="7" a="1"/>
  <c r="AG17" i="7" a="1"/>
  <c r="L16" i="7" a="1"/>
  <c r="V3" i="7" a="1"/>
  <c r="CM13" i="7" a="1"/>
  <c r="CV2" i="7" a="1"/>
  <c r="AR17" i="7" a="1"/>
  <c r="X21" i="7" a="1"/>
  <c r="BG38" i="7" a="1"/>
  <c r="AT40" i="7" a="1"/>
  <c r="N17" i="7" a="1"/>
  <c r="AR47" i="7" a="1"/>
  <c r="BD7" i="7" a="1"/>
  <c r="BB52" i="7" a="1"/>
  <c r="F18" i="7" a="1"/>
  <c r="BS48" i="7" a="1"/>
  <c r="CG23" i="7" a="1"/>
  <c r="BB23" i="7" a="1"/>
  <c r="CN35" i="7" a="1"/>
  <c r="I33" i="7" a="1"/>
  <c r="AX32" i="7" a="1"/>
  <c r="AI51" i="7" a="1"/>
  <c r="AX48" i="7" a="1"/>
  <c r="CI4" i="7" a="1"/>
  <c r="BK36" i="7" a="1"/>
  <c r="AR18" i="7" a="1"/>
  <c r="P20" i="7" a="1"/>
  <c r="CF50" i="7" a="1"/>
  <c r="CU22" i="7" a="1"/>
  <c r="F11" i="7" a="1"/>
  <c r="BT45" i="7" a="1"/>
  <c r="CL51" i="7" a="1"/>
  <c r="AU14" i="7" a="1"/>
  <c r="CQ4" i="7" a="1"/>
  <c r="H12" i="7" a="1"/>
  <c r="BD18" i="7" a="1"/>
  <c r="AV54" i="7" a="1"/>
  <c r="AU20" i="7" a="1"/>
  <c r="O29" i="7" a="1"/>
  <c r="BV6" i="7" a="1"/>
  <c r="BP30" i="7" a="1"/>
  <c r="CI38" i="7" a="1"/>
  <c r="AD24" i="7" a="1"/>
  <c r="AG42" i="7" a="1"/>
  <c r="BX41" i="7" a="1"/>
  <c r="CQ7" i="7" a="1"/>
  <c r="BO4" i="7" a="1"/>
  <c r="CJ8" i="7" a="1"/>
  <c r="Y11" i="7" a="1"/>
  <c r="CP29" i="7" a="1"/>
  <c r="M48" i="7" a="1"/>
  <c r="BQ27" i="7" a="1"/>
  <c r="BK37" i="7" a="1"/>
  <c r="BO27" i="7" a="1"/>
  <c r="CJ28" i="7" a="1"/>
  <c r="U7" i="7" a="1"/>
  <c r="CJ25" i="7" a="1"/>
  <c r="BE45" i="7" a="1"/>
  <c r="AO49" i="7" a="1"/>
  <c r="CI42" i="7" a="1"/>
  <c r="CL41" i="7" a="1"/>
  <c r="AU49" i="7" a="1"/>
  <c r="AQ14" i="7" a="1"/>
  <c r="BP51" i="7" a="1"/>
  <c r="CI3" i="7" a="1"/>
  <c r="J23" i="7" a="1"/>
  <c r="CS7" i="7" a="1"/>
  <c r="AC14" i="7" a="1"/>
  <c r="BU51" i="7" a="1"/>
  <c r="I16" i="7" a="1"/>
  <c r="N15" i="7" a="1"/>
  <c r="AJ40" i="7" a="1"/>
  <c r="CV8" i="7" a="1"/>
  <c r="AX25" i="7" a="1"/>
  <c r="CE28" i="7" a="1"/>
  <c r="S42" i="7" a="1"/>
  <c r="CV31" i="7" a="1"/>
  <c r="BD44" i="7" a="1"/>
  <c r="AN6" i="7" a="1"/>
  <c r="AW40" i="7" a="1"/>
  <c r="W35" i="7" a="1"/>
  <c r="CD24" i="7" a="1"/>
  <c r="CD9" i="7" a="1"/>
  <c r="AU31" i="7" a="1"/>
  <c r="O2" i="7" a="1"/>
  <c r="BS2" i="7" a="1"/>
  <c r="AJ7" i="7" a="1"/>
  <c r="BG8" i="7" a="1"/>
  <c r="O30" i="7" a="1"/>
  <c r="AL28" i="7" a="1"/>
  <c r="AF39" i="7" a="1"/>
  <c r="CR11" i="7" a="1"/>
  <c r="CH39" i="7" a="1"/>
  <c r="U43" i="7" a="1"/>
  <c r="AR7" i="7" a="1"/>
  <c r="AT13" i="7" a="1"/>
  <c r="CD10" i="7" a="1"/>
  <c r="CE43" i="7" a="1"/>
  <c r="BR26" i="7" a="1"/>
  <c r="E29" i="7" a="1"/>
  <c r="AA3" i="7" a="1"/>
  <c r="N25" i="7" a="1"/>
  <c r="BV33" i="7" a="1"/>
  <c r="O53" i="7" a="1"/>
  <c r="V36" i="7" a="1"/>
  <c r="T6" i="7" a="1"/>
  <c r="AZ41" i="7" a="1"/>
  <c r="BO35" i="7" a="1"/>
  <c r="BO28" i="7" a="1"/>
  <c r="CS29" i="7" a="1"/>
  <c r="V35" i="7" a="1"/>
  <c r="CC25" i="7" a="1"/>
  <c r="U24" i="7" a="1"/>
  <c r="CG20" i="7" a="1"/>
  <c r="CC17" i="7" a="1"/>
  <c r="BM36" i="7" a="1"/>
  <c r="BU31" i="7" a="1"/>
  <c r="W8" i="7" a="1"/>
  <c r="H41" i="7" a="1"/>
  <c r="BE36" i="7" a="1"/>
  <c r="BB31" i="7" a="1"/>
  <c r="E16" i="7" a="1"/>
  <c r="BP37" i="7" a="1"/>
  <c r="BL31" i="7" a="1"/>
  <c r="BK32" i="7" a="1"/>
  <c r="CK20" i="7" a="1"/>
  <c r="BV10" i="7" a="1"/>
  <c r="BV43" i="7" a="1"/>
  <c r="CC12" i="7" a="1"/>
  <c r="P13" i="7" a="1"/>
  <c r="BU7" i="7" a="1"/>
  <c r="BZ52" i="7" a="1"/>
  <c r="BS4" i="7" a="1"/>
  <c r="AM5" i="7" a="1"/>
  <c r="AC9" i="7" a="1"/>
  <c r="H43" i="7" a="1"/>
  <c r="P54" i="7" a="1"/>
  <c r="AA11" i="7" a="1"/>
  <c r="BG40" i="7" a="1"/>
  <c r="BE54" i="7" a="1"/>
  <c r="AE8" i="7" a="1"/>
  <c r="CT9" i="7" a="1"/>
  <c r="BH39" i="7" a="1"/>
  <c r="N52" i="7" a="1"/>
  <c r="BQ6" i="7" a="1"/>
  <c r="AL2" i="7" a="1"/>
  <c r="BN54" i="7" a="1"/>
  <c r="CE4" i="7" a="1"/>
  <c r="AK6" i="7" a="1"/>
  <c r="AU15" i="7" a="1"/>
  <c r="CR44" i="7" a="1"/>
  <c r="CT28" i="7" a="1"/>
  <c r="L6" i="7" a="1"/>
  <c r="BC54" i="7" a="1"/>
  <c r="CR52" i="7" a="1"/>
  <c r="Y38" i="7" a="1"/>
  <c r="CR51" i="7" a="1"/>
  <c r="CQ15" i="7" a="1"/>
  <c r="AP14" i="7" a="1"/>
  <c r="CS2" i="7" a="1"/>
  <c r="Q14" i="7" a="1"/>
  <c r="BM49" i="7" a="1"/>
  <c r="S43" i="7" a="1"/>
  <c r="CP28" i="7" a="1"/>
  <c r="H6" i="7" a="1"/>
  <c r="BW10" i="7" a="1"/>
  <c r="AY44" i="7" a="1"/>
  <c r="BH33" i="7" a="1"/>
  <c r="CE38" i="7" a="1"/>
  <c r="CT27" i="7" a="1"/>
  <c r="U35" i="7" a="1"/>
  <c r="AT52" i="7" a="1"/>
  <c r="BY32" i="7" a="1"/>
  <c r="Z40" i="7" a="1"/>
  <c r="G40" i="7" a="1"/>
  <c r="N7" i="7" a="1"/>
  <c r="CS10" i="7" a="1"/>
  <c r="BV7" i="7" a="1"/>
  <c r="AI29" i="7" a="1"/>
  <c r="J53" i="7" a="1"/>
  <c r="CU23" i="7" a="1"/>
  <c r="BK17" i="7" a="1"/>
  <c r="CE18" i="7" a="1"/>
  <c r="BT12" i="7" a="1"/>
  <c r="BF11" i="7" a="1"/>
  <c r="CA40" i="7" a="1"/>
  <c r="G23" i="7" a="1"/>
  <c r="AE41" i="7" a="1"/>
  <c r="Y39" i="7" a="1"/>
  <c r="V9" i="7" a="1"/>
  <c r="P37" i="7" a="1"/>
  <c r="AB47" i="7" a="1"/>
  <c r="AG27" i="7" a="1"/>
  <c r="N50" i="7" a="1"/>
  <c r="J31" i="7" a="1"/>
  <c r="BJ4" i="7" a="1"/>
  <c r="CM2" i="7" a="1"/>
  <c r="AX26" i="7" a="1"/>
  <c r="AI15" i="7" a="1"/>
  <c r="CL9" i="7" a="1"/>
  <c r="BR24" i="7" a="1"/>
  <c r="P36" i="7" a="1"/>
  <c r="J13" i="7" a="1"/>
  <c r="CJ54" i="7" a="1"/>
  <c r="BK15" i="7" a="1"/>
  <c r="R8" i="7" a="1"/>
  <c r="S28" i="7" a="1"/>
  <c r="AU2" i="7" a="1"/>
  <c r="CU54" i="7" a="1"/>
  <c r="AF11" i="7" a="1"/>
  <c r="CG22" i="7" a="1"/>
  <c r="AZ9" i="7" a="1"/>
  <c r="CQ54" i="7" a="1"/>
  <c r="CU43" i="7" a="1"/>
  <c r="BS32" i="7" a="1"/>
  <c r="BF37" i="7" a="1"/>
  <c r="O8" i="7" a="1"/>
  <c r="BP15" i="7" a="1"/>
  <c r="V39" i="7" a="1"/>
  <c r="BQ44" i="7" a="1"/>
  <c r="BW48" i="7" a="1"/>
  <c r="AP45" i="7" a="1"/>
  <c r="AE2" i="7" a="1"/>
  <c r="BM54" i="7" a="1"/>
  <c r="CG25" i="7" a="1"/>
  <c r="BM2" i="7" a="1"/>
  <c r="BU22" i="7" a="1"/>
  <c r="H35" i="7" a="1"/>
  <c r="Y30" i="7" a="1"/>
  <c r="Y14" i="7" a="1"/>
  <c r="H51" i="7" a="1"/>
  <c r="P39" i="7" a="1"/>
  <c r="BP12" i="7" a="1"/>
  <c r="CD29" i="7" a="1"/>
  <c r="Q12" i="7" a="1"/>
  <c r="CH5" i="7" a="1"/>
  <c r="BS14" i="7" a="1"/>
  <c r="CL6" i="7" a="1"/>
  <c r="AQ17" i="7" a="1"/>
  <c r="CK36" i="7" a="1"/>
  <c r="AJ35" i="7" a="1"/>
  <c r="V40" i="7" a="1"/>
  <c r="K54" i="7" a="1"/>
  <c r="BT42" i="7" a="1"/>
  <c r="BH35" i="7" a="1"/>
  <c r="CV21" i="7" a="1"/>
  <c r="CS28" i="7" a="1"/>
  <c r="AU41" i="7" a="1"/>
  <c r="AQ20" i="7" a="1"/>
  <c r="AR3" i="7" a="1"/>
  <c r="CR32" i="7" a="1"/>
  <c r="I42" i="7" a="1"/>
  <c r="CR27" i="7" a="1"/>
  <c r="J7" i="7" a="1"/>
  <c r="AW5" i="7" a="1"/>
  <c r="BM5" i="7" a="1"/>
  <c r="CS43" i="7" a="1"/>
  <c r="BS3" i="7" a="1"/>
  <c r="N38" i="7" a="1"/>
  <c r="AL8" i="7" a="1"/>
  <c r="AA41" i="7" a="1"/>
  <c r="AJ53" i="7" a="1"/>
  <c r="BI9" i="7" a="1"/>
  <c r="CQ43" i="7" a="1"/>
  <c r="BY10" i="7" a="1"/>
  <c r="AQ18" i="7" a="1"/>
  <c r="CH28" i="7" a="1"/>
  <c r="AP39" i="7" a="1"/>
  <c r="AR33" i="7" a="1"/>
  <c r="CA28" i="7" a="1"/>
  <c r="AY15" i="7" a="1"/>
  <c r="CT3" i="7" a="1"/>
  <c r="AD21" i="7" a="1"/>
  <c r="CB20" i="7" a="1"/>
  <c r="T48" i="7" a="1"/>
  <c r="CD51" i="7" a="1"/>
  <c r="P24" i="7" a="1"/>
  <c r="K33" i="7" a="1"/>
  <c r="CQ41" i="7" a="1"/>
  <c r="AB17" i="7" a="1"/>
  <c r="I9" i="7" a="1"/>
  <c r="AN34" i="7" a="1"/>
  <c r="CC22" i="7" a="1"/>
  <c r="M19" i="7" a="1"/>
  <c r="Q41" i="7" a="1"/>
  <c r="CL2" i="7" a="1"/>
  <c r="S53" i="7" a="1"/>
  <c r="I17" i="7" a="1"/>
  <c r="AV27" i="7" a="1"/>
  <c r="BV32" i="7" a="1"/>
  <c r="P48" i="7" a="1"/>
  <c r="BW26" i="7" a="1"/>
  <c r="X5" i="7" a="1"/>
  <c r="AB45" i="7" a="1"/>
  <c r="BR33" i="7" a="1"/>
  <c r="P7" i="7" a="1"/>
  <c r="AL42" i="7" a="1"/>
  <c r="AA34" i="7" a="1"/>
  <c r="CM5" i="7" a="1"/>
  <c r="T31" i="7" a="1"/>
  <c r="AD15" i="7" a="1"/>
  <c r="CM32" i="7" a="1"/>
  <c r="AR13" i="7" a="1"/>
  <c r="CS9" i="7" a="1"/>
  <c r="CH2" i="7" a="1"/>
  <c r="X2" i="7" a="1"/>
  <c r="CN40" i="7" a="1"/>
  <c r="BC27" i="7" a="1"/>
  <c r="BH2" i="7" a="1"/>
  <c r="E37" i="7" a="1"/>
  <c r="G31" i="7" a="1"/>
  <c r="BQ10" i="7" a="1"/>
  <c r="I41" i="7" a="1"/>
  <c r="AB8" i="7" a="1"/>
  <c r="CG5" i="7" a="1"/>
  <c r="CM45" i="7" a="1"/>
  <c r="CC29" i="7" a="1"/>
  <c r="P10" i="7" a="1"/>
  <c r="R22" i="7" a="1"/>
  <c r="F13" i="7" a="1"/>
  <c r="AY20" i="7" a="1"/>
  <c r="AH46" i="7" a="1"/>
  <c r="AY3" i="7" a="1"/>
  <c r="BD36" i="7" a="1"/>
  <c r="U8" i="7" a="1"/>
  <c r="CA19" i="7" a="1"/>
  <c r="AF2" i="7" a="1"/>
  <c r="BH10" i="7" a="1"/>
  <c r="CB52" i="7" a="1"/>
  <c r="AB4" i="7" a="1"/>
  <c r="BG24" i="7" a="1"/>
  <c r="AQ47" i="7" a="1"/>
  <c r="CO6" i="7" a="1"/>
  <c r="BR9" i="7" a="1"/>
  <c r="BT24" i="7" a="1"/>
  <c r="F52" i="7" a="1"/>
  <c r="R51" i="7" a="1"/>
  <c r="BX23" i="7" a="1"/>
  <c r="P21" i="7" a="1"/>
  <c r="U37" i="7" a="1"/>
  <c r="AW37" i="7" a="1"/>
  <c r="BR50" i="7" a="1"/>
  <c r="CK15" i="7" a="1"/>
  <c r="Y6" i="7" a="1"/>
  <c r="M24" i="7" a="1"/>
  <c r="AX52" i="7" a="1"/>
  <c r="W43" i="7" a="1"/>
  <c r="CN25" i="7" a="1"/>
  <c r="CF21" i="7" a="1"/>
  <c r="BM20" i="7" a="1"/>
  <c r="CC11" i="7" a="1"/>
  <c r="BV50" i="7" a="1"/>
  <c r="CB44" i="7" a="1"/>
  <c r="AK39" i="7" a="1"/>
  <c r="O5" i="7" a="1"/>
  <c r="AJ52" i="7" a="1"/>
  <c r="CN31" i="7" a="1"/>
  <c r="AL21" i="7" a="1"/>
  <c r="AE9" i="7" a="1"/>
  <c r="BJ51" i="7" a="1"/>
  <c r="AD6" i="7" a="1"/>
  <c r="BQ32" i="7" a="1"/>
  <c r="AA22" i="7" a="1"/>
  <c r="CB26" i="7" a="1"/>
  <c r="AQ40" i="7" a="1"/>
  <c r="M33" i="7" a="1"/>
  <c r="CH52" i="7" a="1"/>
  <c r="F36" i="7" a="1"/>
  <c r="CS32" i="7" a="1"/>
  <c r="BH15" i="7" a="1"/>
  <c r="BP33" i="7" a="1"/>
  <c r="CR29" i="7" a="1"/>
  <c r="BG10" i="7" a="1"/>
  <c r="CS33" i="7" a="1"/>
  <c r="CJ34" i="7" a="1"/>
  <c r="CJ5" i="7" a="1"/>
  <c r="AC52" i="7" a="1"/>
  <c r="CE16" i="7" a="1"/>
  <c r="BL14" i="7" a="1"/>
  <c r="BR8" i="7" a="1"/>
  <c r="CA41" i="7" a="1"/>
  <c r="CR49" i="7" a="1"/>
  <c r="CH3" i="7" a="1"/>
  <c r="BF12" i="7" a="1"/>
  <c r="BE39" i="7" a="1"/>
  <c r="BS37" i="7" a="1"/>
  <c r="BL38" i="7" a="1"/>
  <c r="BZ31" i="7" a="1"/>
  <c r="CP45" i="7" a="1"/>
  <c r="BU47" i="7" a="1"/>
  <c r="BO32" i="7" a="1"/>
  <c r="BK51" i="7" a="1"/>
  <c r="CT2" i="7" a="1"/>
  <c r="AA48" i="7" a="1"/>
  <c r="K19" i="7" a="1"/>
  <c r="BH25" i="7" a="1"/>
  <c r="AD37" i="7" a="1"/>
  <c r="J52" i="7" a="1"/>
  <c r="AV35" i="7" a="1"/>
  <c r="CO35" i="7" a="1"/>
  <c r="CO45" i="7" a="1"/>
  <c r="U54" i="7" a="1"/>
  <c r="BT32" i="7" a="1"/>
  <c r="BC4" i="7" a="1"/>
  <c r="F51" i="7" a="1"/>
  <c r="CI11" i="7" a="1"/>
  <c r="AM22" i="7" a="1"/>
  <c r="K9" i="7" a="1"/>
  <c r="AE53" i="7" a="1"/>
  <c r="F29" i="7" a="1"/>
  <c r="BB10" i="7" a="1"/>
  <c r="AR35" i="7" a="1"/>
  <c r="BO50" i="7" a="1"/>
  <c r="G17" i="7" a="1"/>
  <c r="CB7" i="7" a="1"/>
  <c r="AP12" i="7" a="1"/>
  <c r="CK14" i="7" a="1"/>
  <c r="AD42" i="7" a="1"/>
  <c r="BN53" i="7" a="1"/>
  <c r="AL20" i="7" a="1"/>
  <c r="BU53" i="7" a="1"/>
  <c r="BY5" i="7" a="1"/>
  <c r="BD3" i="7" a="1"/>
  <c r="P26" i="7" a="1"/>
  <c r="CO7" i="7" a="1"/>
  <c r="CK37" i="7" a="1"/>
  <c r="BO26" i="7" a="1"/>
  <c r="AA42" i="7" a="1"/>
  <c r="Y33" i="7" a="1"/>
  <c r="R37" i="7" a="1"/>
  <c r="CF53" i="7" a="1"/>
  <c r="F40" i="7" a="1"/>
  <c r="J44" i="7" a="1"/>
  <c r="BA5" i="7" a="1"/>
  <c r="BL21" i="7" a="1"/>
  <c r="X15" i="7" a="1"/>
  <c r="CR13" i="7" a="1"/>
  <c r="CH40" i="7" a="1"/>
  <c r="AT7" i="7" a="1"/>
  <c r="CN5" i="7" a="1"/>
  <c r="BJ8" i="7" a="1"/>
  <c r="AA44" i="7" a="1"/>
  <c r="AV8" i="7" a="1"/>
  <c r="BC28" i="7" a="1"/>
  <c r="R5" i="7" a="1"/>
  <c r="BH44" i="7" a="1"/>
  <c r="BK33" i="7" a="1"/>
  <c r="L23" i="7" a="1"/>
  <c r="AJ51" i="7" a="1"/>
  <c r="BA2" i="7" a="1"/>
  <c r="BW35" i="7" a="1"/>
  <c r="BU27" i="7" a="1"/>
  <c r="H9" i="7" a="1"/>
  <c r="AB39" i="7" a="1"/>
  <c r="AG15" i="7" a="1"/>
  <c r="CI10" i="7" a="1"/>
  <c r="BA6" i="7" a="1"/>
  <c r="CB36" i="7" a="1"/>
  <c r="T15" i="7" a="1"/>
  <c r="BO39" i="7" a="1"/>
  <c r="AU19" i="7" a="1"/>
  <c r="CI15" i="7" a="1"/>
  <c r="AB37" i="7" a="1"/>
  <c r="AO48" i="7" a="1"/>
  <c r="AO23" i="7" a="1"/>
  <c r="AJ11" i="7" a="1"/>
  <c r="CF17" i="7" a="1"/>
  <c r="AQ45" i="7" a="1"/>
  <c r="AC36" i="7" a="1"/>
  <c r="AR15" i="7" a="1"/>
  <c r="CB38" i="7" a="1"/>
  <c r="AR29" i="7" a="1"/>
  <c r="BI52" i="7" a="1"/>
  <c r="G42" i="7" a="1"/>
  <c r="AU43" i="7" a="1"/>
  <c r="CQ32" i="7" a="1"/>
  <c r="BW16" i="7" a="1"/>
  <c r="BM50" i="7" a="1"/>
  <c r="CV28" i="7" a="1"/>
  <c r="AF22" i="7" a="1"/>
  <c r="BP48" i="7" a="1"/>
  <c r="BT40" i="7" a="1"/>
  <c r="BB13" i="7" a="1"/>
  <c r="Y3" i="7" a="1"/>
  <c r="O43" i="7" a="1"/>
  <c r="CB21" i="7" a="1"/>
  <c r="X39" i="7" a="1"/>
  <c r="CL10" i="7" a="1"/>
  <c r="CA18" i="7" a="1"/>
  <c r="N45" i="7" a="1"/>
  <c r="CO5" i="7" a="1"/>
  <c r="BC9" i="7" a="1"/>
  <c r="BJ17" i="7" a="1"/>
  <c r="CJ12" i="7" a="1"/>
  <c r="L35" i="7" a="1"/>
  <c r="AE3" i="7" a="1"/>
  <c r="Y37" i="7" a="1"/>
  <c r="CI31" i="7" a="1"/>
  <c r="BP54" i="7" a="1"/>
  <c r="CQ23" i="7" a="1"/>
  <c r="CA21" i="7" a="1"/>
  <c r="O23" i="7" a="1"/>
  <c r="F33" i="7" a="1"/>
  <c r="BN4" i="7" a="1"/>
  <c r="BE24" i="7" a="1"/>
  <c r="N16" i="7" a="1"/>
  <c r="AV20" i="7" a="1"/>
  <c r="BY17" i="7" a="1"/>
  <c r="E22" i="7" a="1"/>
  <c r="AN7" i="7" a="1"/>
  <c r="J39" i="7" a="1"/>
  <c r="G5" i="7" a="1"/>
  <c r="AR23" i="7" a="1"/>
  <c r="BM35" i="7" a="1"/>
  <c r="AX23" i="7" a="1"/>
  <c r="AC20" i="7" a="1"/>
  <c r="S5" i="7" a="1"/>
  <c r="BK2" i="7" a="1"/>
  <c r="BI25" i="7" a="1"/>
  <c r="BR23" i="7" a="1"/>
  <c r="BI27" i="7" a="1"/>
  <c r="X26" i="7" a="1"/>
  <c r="AH49" i="7" a="1"/>
  <c r="BK29" i="7" a="1"/>
  <c r="BP4" i="7" a="1"/>
  <c r="AT10" i="7" a="1"/>
  <c r="AZ44" i="7" a="1"/>
  <c r="CB6" i="7" a="1"/>
  <c r="AK25" i="7" a="1"/>
  <c r="BD31" i="7" a="1"/>
  <c r="BE37" i="7" a="1"/>
  <c r="AR25" i="7" a="1"/>
  <c r="AH41" i="7" a="1"/>
  <c r="AK2" i="7" a="1"/>
  <c r="J21" i="7" a="1"/>
  <c r="BY13" i="7" a="1"/>
  <c r="AA23" i="7" a="1"/>
  <c r="AQ44" i="7" a="1"/>
  <c r="BE27" i="7" a="1"/>
  <c r="BY51" i="7" a="1"/>
  <c r="G32" i="7" a="1"/>
  <c r="Q22" i="7" a="1"/>
  <c r="BQ33" i="7" a="1"/>
  <c r="BE10" i="7" a="1"/>
  <c r="BS5" i="7" a="1"/>
  <c r="AM49" i="7" a="1"/>
  <c r="K18" i="7" a="1"/>
  <c r="AN16" i="7" a="1"/>
  <c r="R34" i="7" a="1"/>
  <c r="AD31" i="7" a="1"/>
  <c r="BS12" i="7" a="1"/>
  <c r="M52" i="7" a="1"/>
  <c r="AM40" i="7" a="1"/>
  <c r="BJ53" i="7" a="1"/>
  <c r="BE41" i="7" a="1"/>
  <c r="L8" i="7" a="1"/>
  <c r="BE3" i="7" a="1"/>
  <c r="AF51" i="7" a="1"/>
  <c r="AA28" i="7" a="1"/>
  <c r="T3" i="7" a="1"/>
  <c r="Z37" i="7" a="1"/>
  <c r="CH51" i="7" a="1"/>
  <c r="AJ10" i="7" a="1"/>
  <c r="CE11" i="7" a="1"/>
  <c r="CP12" i="7" a="1"/>
  <c r="U36" i="7" a="1"/>
  <c r="CK48" i="7" a="1"/>
  <c r="CC31" i="7" a="1"/>
  <c r="CH44" i="7" a="1"/>
  <c r="BM13" i="7" a="1"/>
  <c r="BQ52" i="7" a="1"/>
  <c r="AD17" i="7" a="1"/>
  <c r="CE23" i="7" a="1"/>
  <c r="CO52" i="7" a="1"/>
  <c r="G44" i="7" a="1"/>
  <c r="V33" i="7" a="1"/>
  <c r="U44" i="7" a="1"/>
  <c r="BU50" i="7" a="1"/>
  <c r="R26" i="7" a="1"/>
  <c r="Q3" i="7" a="1"/>
  <c r="S50" i="7" a="1"/>
  <c r="Y36" i="7" a="1"/>
  <c r="AC28" i="7" a="1"/>
  <c r="AC45" i="7" a="1"/>
  <c r="CA49" i="7" a="1"/>
  <c r="CP25" i="7" a="1"/>
  <c r="BA18" i="7" a="1"/>
  <c r="H13" i="7" a="1"/>
  <c r="J29" i="7" a="1"/>
  <c r="CV10" i="7" a="1"/>
  <c r="AV32" i="7" a="1"/>
  <c r="CU38" i="7" a="1"/>
  <c r="AC33" i="7" a="1"/>
  <c r="Z13" i="7" a="1"/>
  <c r="BW39" i="7" a="1"/>
  <c r="BV28" i="7" a="1"/>
  <c r="BJ40" i="7" a="1"/>
  <c r="CM40" i="7" a="1"/>
  <c r="CE33" i="7" a="1"/>
  <c r="S14" i="7" a="1"/>
  <c r="CQ37" i="7" a="1"/>
  <c r="CK43" i="7" a="1"/>
  <c r="CH13" i="7" a="1"/>
  <c r="CQ42" i="7" a="1"/>
  <c r="M15" i="7" a="1"/>
  <c r="BS45" i="7" a="1"/>
  <c r="E15" i="7" a="1"/>
  <c r="BS51" i="7" a="1"/>
  <c r="G15" i="7" a="1"/>
  <c r="CA34" i="7" a="1"/>
  <c r="BG3" i="7" a="1"/>
  <c r="BD14" i="7" a="1"/>
  <c r="W10" i="7" a="1"/>
  <c r="N8" i="7" a="1"/>
  <c r="BZ14" i="7" a="1"/>
  <c r="BF51" i="7" a="1"/>
  <c r="W33" i="7" a="1"/>
  <c r="BU20" i="7" a="1"/>
  <c r="BI24" i="7" a="1"/>
  <c r="CK28" i="7" a="1"/>
  <c r="V47" i="7" a="1"/>
  <c r="T54" i="7" a="1"/>
  <c r="AP43" i="7" a="1"/>
  <c r="Q24" i="7" a="1"/>
  <c r="BN34" i="7" a="1"/>
  <c r="BV20" i="7" a="1"/>
  <c r="BJ3" i="7" a="1"/>
  <c r="CO10" i="7" a="1"/>
  <c r="BV5" i="7" a="1"/>
  <c r="CE21" i="7" a="1"/>
  <c r="BU43" i="7" a="1"/>
  <c r="I31" i="7" a="1"/>
  <c r="BD40" i="7" a="1"/>
  <c r="AW8" i="7" a="1"/>
  <c r="AT4" i="7" a="1"/>
  <c r="CG50" i="7" a="1"/>
  <c r="F2" i="7" a="1"/>
  <c r="J10" i="7" a="1"/>
  <c r="BN44" i="7" a="1"/>
  <c r="AD51" i="7" a="1"/>
  <c r="BL46" i="7" a="1"/>
  <c r="CG19" i="7" a="1"/>
  <c r="M35" i="7" a="1"/>
  <c r="BE48" i="7" a="1"/>
  <c r="AQ3" i="7" a="1"/>
  <c r="M30" i="7" a="1"/>
  <c r="AE33" i="7" a="1"/>
  <c r="S22" i="7" a="1"/>
  <c r="BY30" i="7" a="1"/>
  <c r="AG30" i="7" a="1"/>
  <c r="L29" i="7" a="1"/>
  <c r="AW22" i="7" a="1"/>
  <c r="AF14" i="7" a="1"/>
  <c r="BS30" i="7" a="1"/>
  <c r="BZ12" i="7" a="1"/>
  <c r="R32" i="7" a="1"/>
  <c r="CJ16" i="7" a="1"/>
  <c r="BE52" i="7" a="1"/>
  <c r="BL4" i="7" a="1"/>
  <c r="CD12" i="7" a="1"/>
  <c r="Z38" i="7" a="1"/>
  <c r="AP49" i="7" a="1"/>
  <c r="CN46" i="7" a="1"/>
  <c r="K41" i="7" a="1"/>
  <c r="AI30" i="7" a="1"/>
  <c r="F22" i="7" a="1"/>
  <c r="CS47" i="7" a="1"/>
  <c r="AO26" i="7" a="1"/>
  <c r="H25" i="7" a="1"/>
  <c r="CL13" i="7" a="1"/>
  <c r="BF39" i="7" a="1"/>
  <c r="H53" i="7" a="1"/>
  <c r="AJ5" i="7" a="1"/>
  <c r="AL15" i="7" a="1"/>
  <c r="AW44" i="7" a="1"/>
  <c r="AQ37" i="7" a="1"/>
  <c r="AY19" i="7" a="1"/>
  <c r="BX6" i="7" a="1"/>
  <c r="BP46" i="7" a="1"/>
  <c r="AZ32" i="7" a="1"/>
  <c r="Y47" i="7" a="1"/>
  <c r="BC21" i="7" a="1"/>
  <c r="AL30" i="7" a="1"/>
  <c r="H45" i="7" a="1"/>
  <c r="CU24" i="7" a="1"/>
  <c r="CU3" i="7" a="1"/>
  <c r="AE31" i="7" a="1"/>
  <c r="AW2" i="7" a="1"/>
  <c r="K44" i="7" a="1"/>
  <c r="K7" i="7" a="1"/>
  <c r="BY4" i="7" a="1"/>
  <c r="U46" i="7" a="1"/>
  <c r="AY53" i="7" a="1"/>
  <c r="Q44" i="7" a="1"/>
  <c r="BT39" i="7" a="1"/>
  <c r="BT39" i="7" l="1"/>
  <c r="Q44" i="7"/>
  <c r="AY53" i="7"/>
  <c r="U46" i="7"/>
  <c r="BY4" i="7"/>
  <c r="K7" i="7"/>
  <c r="K44" i="7"/>
  <c r="AW2" i="7"/>
  <c r="AE31" i="7"/>
  <c r="CU3" i="7"/>
  <c r="CU24" i="7"/>
  <c r="H45" i="7"/>
  <c r="AL30" i="7"/>
  <c r="BC21" i="7"/>
  <c r="Y47" i="7"/>
  <c r="AZ32" i="7"/>
  <c r="BP46" i="7"/>
  <c r="BX6" i="7"/>
  <c r="AY19" i="7"/>
  <c r="AQ37" i="7"/>
  <c r="AW44" i="7"/>
  <c r="AL15" i="7"/>
  <c r="AJ5" i="7"/>
  <c r="H53" i="7"/>
  <c r="BF39" i="7"/>
  <c r="CL13" i="7"/>
  <c r="H25" i="7"/>
  <c r="AO26" i="7"/>
  <c r="CS47" i="7"/>
  <c r="F22" i="7"/>
  <c r="AI30" i="7"/>
  <c r="K41" i="7"/>
  <c r="CN46" i="7"/>
  <c r="AP49" i="7"/>
  <c r="Z38" i="7"/>
  <c r="CD12" i="7"/>
  <c r="BL4" i="7"/>
  <c r="BE52" i="7"/>
  <c r="CJ16" i="7"/>
  <c r="R32" i="7"/>
  <c r="BZ12" i="7"/>
  <c r="BS30" i="7"/>
  <c r="AF14" i="7"/>
  <c r="AW22" i="7"/>
  <c r="L29" i="7"/>
  <c r="AG30" i="7"/>
  <c r="BY30" i="7"/>
  <c r="S22" i="7"/>
  <c r="AE33" i="7"/>
  <c r="M30" i="7"/>
  <c r="AQ3" i="7"/>
  <c r="BE48" i="7"/>
  <c r="M35" i="7"/>
  <c r="CG19" i="7"/>
  <c r="BL46" i="7"/>
  <c r="AD51" i="7"/>
  <c r="BN44" i="7"/>
  <c r="J10" i="7"/>
  <c r="F2" i="7"/>
  <c r="CG50" i="7"/>
  <c r="AT4" i="7"/>
  <c r="AW8" i="7"/>
  <c r="BD40" i="7"/>
  <c r="I31" i="7"/>
  <c r="BU43" i="7"/>
  <c r="CE21" i="7"/>
  <c r="BV5" i="7"/>
  <c r="CO10" i="7"/>
  <c r="BJ3" i="7"/>
  <c r="BV20" i="7"/>
  <c r="BN34" i="7"/>
  <c r="Q24" i="7"/>
  <c r="AP43" i="7"/>
  <c r="T54" i="7"/>
  <c r="V47" i="7"/>
  <c r="CK28" i="7"/>
  <c r="BI24" i="7"/>
  <c r="BU20" i="7"/>
  <c r="W33" i="7"/>
  <c r="BF51" i="7"/>
  <c r="BZ14" i="7"/>
  <c r="N8" i="7"/>
  <c r="W10" i="7"/>
  <c r="BD14" i="7"/>
  <c r="BG3" i="7"/>
  <c r="CA34" i="7"/>
  <c r="G15" i="7"/>
  <c r="BS51" i="7"/>
  <c r="E15" i="7"/>
  <c r="BS45" i="7"/>
  <c r="M15" i="7"/>
  <c r="CQ42" i="7"/>
  <c r="CH13" i="7"/>
  <c r="CK43" i="7"/>
  <c r="CQ37" i="7"/>
  <c r="S14" i="7"/>
  <c r="CE33" i="7"/>
  <c r="CM40" i="7"/>
  <c r="BJ40" i="7"/>
  <c r="BV28" i="7"/>
  <c r="BW39" i="7"/>
  <c r="Z13" i="7"/>
  <c r="AC33" i="7"/>
  <c r="CU38" i="7"/>
  <c r="AV32" i="7"/>
  <c r="CV10" i="7"/>
  <c r="J29" i="7"/>
  <c r="H13" i="7"/>
  <c r="BA18" i="7"/>
  <c r="CP25" i="7"/>
  <c r="CA49" i="7"/>
  <c r="AC45" i="7"/>
  <c r="AC28" i="7"/>
  <c r="Y36" i="7"/>
  <c r="S50" i="7"/>
  <c r="Q3" i="7"/>
  <c r="R26" i="7"/>
  <c r="BU50" i="7"/>
  <c r="U44" i="7"/>
  <c r="V33" i="7"/>
  <c r="G44" i="7"/>
  <c r="CO52" i="7"/>
  <c r="CE23" i="7"/>
  <c r="AD17" i="7"/>
  <c r="BQ52" i="7"/>
  <c r="BM13" i="7"/>
  <c r="CH44" i="7"/>
  <c r="CC31" i="7"/>
  <c r="CK48" i="7"/>
  <c r="U36" i="7"/>
  <c r="CP12" i="7"/>
  <c r="CE11" i="7"/>
  <c r="AJ10" i="7"/>
  <c r="CH51" i="7"/>
  <c r="Z37" i="7"/>
  <c r="T3" i="7"/>
  <c r="AA28" i="7"/>
  <c r="AF51" i="7"/>
  <c r="BE3" i="7"/>
  <c r="L8" i="7"/>
  <c r="BE41" i="7"/>
  <c r="BJ53" i="7"/>
  <c r="AM40" i="7"/>
  <c r="M52" i="7"/>
  <c r="BS12" i="7"/>
  <c r="AD31" i="7"/>
  <c r="R34" i="7"/>
  <c r="AN16" i="7"/>
  <c r="K18" i="7"/>
  <c r="AM49" i="7"/>
  <c r="BS5" i="7"/>
  <c r="BE10" i="7"/>
  <c r="BQ33" i="7"/>
  <c r="Q22" i="7"/>
  <c r="G32" i="7"/>
  <c r="BY51" i="7"/>
  <c r="BE27" i="7"/>
  <c r="AQ44" i="7"/>
  <c r="AA23" i="7"/>
  <c r="BY13" i="7"/>
  <c r="J21" i="7"/>
  <c r="AK2" i="7"/>
  <c r="AH41" i="7"/>
  <c r="AR25" i="7"/>
  <c r="BE37" i="7"/>
  <c r="BD31" i="7"/>
  <c r="AK25" i="7"/>
  <c r="CB6" i="7"/>
  <c r="AZ44" i="7"/>
  <c r="AT10" i="7"/>
  <c r="BP4" i="7"/>
  <c r="BK29" i="7"/>
  <c r="AH49" i="7"/>
  <c r="X26" i="7"/>
  <c r="BI27" i="7"/>
  <c r="BR23" i="7"/>
  <c r="BI25" i="7"/>
  <c r="BK2" i="7"/>
  <c r="S5" i="7"/>
  <c r="AC20" i="7"/>
  <c r="AX23" i="7"/>
  <c r="BM35" i="7"/>
  <c r="AR23" i="7"/>
  <c r="G5" i="7"/>
  <c r="J39" i="7"/>
  <c r="AN7" i="7"/>
  <c r="E22" i="7"/>
  <c r="BY17" i="7"/>
  <c r="AV20" i="7"/>
  <c r="N16" i="7"/>
  <c r="BE24" i="7"/>
  <c r="BN4" i="7"/>
  <c r="F33" i="7"/>
  <c r="O23" i="7"/>
  <c r="CA21" i="7"/>
  <c r="CQ23" i="7"/>
  <c r="BP54" i="7"/>
  <c r="CI31" i="7"/>
  <c r="Y37" i="7"/>
  <c r="AE3" i="7"/>
  <c r="L35" i="7"/>
  <c r="CJ12" i="7"/>
  <c r="BJ17" i="7"/>
  <c r="BC9" i="7"/>
  <c r="CO5" i="7"/>
  <c r="N45" i="7"/>
  <c r="CA18" i="7"/>
  <c r="CL10" i="7"/>
  <c r="X39" i="7"/>
  <c r="CB21" i="7"/>
  <c r="O43" i="7"/>
  <c r="Y3" i="7"/>
  <c r="BB13" i="7"/>
  <c r="BT40" i="7"/>
  <c r="BP48" i="7"/>
  <c r="AF22" i="7"/>
  <c r="CV28" i="7"/>
  <c r="BM50" i="7"/>
  <c r="BW16" i="7"/>
  <c r="CQ32" i="7"/>
  <c r="AU43" i="7"/>
  <c r="G42" i="7"/>
  <c r="BI52" i="7"/>
  <c r="AR29" i="7"/>
  <c r="CB38" i="7"/>
  <c r="AR15" i="7"/>
  <c r="AC36" i="7"/>
  <c r="AQ45" i="7"/>
  <c r="CF17" i="7"/>
  <c r="AJ11" i="7"/>
  <c r="AO23" i="7"/>
  <c r="AO48" i="7"/>
  <c r="AB37" i="7"/>
  <c r="CI15" i="7"/>
  <c r="AU19" i="7"/>
  <c r="BO39" i="7"/>
  <c r="T15" i="7"/>
  <c r="CB36" i="7"/>
  <c r="BA6" i="7"/>
  <c r="CI10" i="7"/>
  <c r="AG15" i="7"/>
  <c r="AB39" i="7"/>
  <c r="H9" i="7"/>
  <c r="BU27" i="7"/>
  <c r="BW35" i="7"/>
  <c r="BA2" i="7"/>
  <c r="AJ51" i="7"/>
  <c r="L23" i="7"/>
  <c r="BK33" i="7"/>
  <c r="BH44" i="7"/>
  <c r="R5" i="7"/>
  <c r="BC28" i="7"/>
  <c r="AV8" i="7"/>
  <c r="AA44" i="7"/>
  <c r="BJ8" i="7"/>
  <c r="CN5" i="7"/>
  <c r="AT7" i="7"/>
  <c r="CH40" i="7"/>
  <c r="CR13" i="7"/>
  <c r="X15" i="7"/>
  <c r="BL21" i="7"/>
  <c r="BA5" i="7"/>
  <c r="J44" i="7"/>
  <c r="F40" i="7"/>
  <c r="CF53" i="7"/>
  <c r="R37" i="7"/>
  <c r="Y33" i="7"/>
  <c r="AA42" i="7"/>
  <c r="BO26" i="7"/>
  <c r="CK37" i="7"/>
  <c r="CO7" i="7"/>
  <c r="P26" i="7"/>
  <c r="BD3" i="7"/>
  <c r="BY5" i="7"/>
  <c r="BU53" i="7"/>
  <c r="AL20" i="7"/>
  <c r="BN53" i="7"/>
  <c r="AD42" i="7"/>
  <c r="CK14" i="7"/>
  <c r="AP12" i="7"/>
  <c r="CB7" i="7"/>
  <c r="G17" i="7"/>
  <c r="BO50" i="7"/>
  <c r="AR35" i="7"/>
  <c r="BB10" i="7"/>
  <c r="F29" i="7"/>
  <c r="AE53" i="7"/>
  <c r="K9" i="7"/>
  <c r="AM22" i="7"/>
  <c r="CI11" i="7"/>
  <c r="F51" i="7"/>
  <c r="BC4" i="7"/>
  <c r="BT32" i="7"/>
  <c r="U54" i="7"/>
  <c r="CO45" i="7"/>
  <c r="CO35" i="7"/>
  <c r="AV35" i="7"/>
  <c r="J52" i="7"/>
  <c r="AD37" i="7"/>
  <c r="BH25" i="7"/>
  <c r="K19" i="7"/>
  <c r="AA48" i="7"/>
  <c r="CT2" i="7"/>
  <c r="BK51" i="7"/>
  <c r="BO32" i="7"/>
  <c r="BU47" i="7"/>
  <c r="CP45" i="7"/>
  <c r="BZ31" i="7"/>
  <c r="BL38" i="7"/>
  <c r="BS37" i="7"/>
  <c r="BE39" i="7"/>
  <c r="BF12" i="7"/>
  <c r="CH3" i="7"/>
  <c r="CR49" i="7"/>
  <c r="CA41" i="7"/>
  <c r="BR8" i="7"/>
  <c r="BL14" i="7"/>
  <c r="CE16" i="7"/>
  <c r="AC52" i="7"/>
  <c r="CJ5" i="7"/>
  <c r="CJ34" i="7"/>
  <c r="CS33" i="7"/>
  <c r="BG10" i="7"/>
  <c r="CR29" i="7"/>
  <c r="BP33" i="7"/>
  <c r="BH15" i="7"/>
  <c r="CS32" i="7"/>
  <c r="F36" i="7"/>
  <c r="CH52" i="7"/>
  <c r="M33" i="7"/>
  <c r="AQ40" i="7"/>
  <c r="CB26" i="7"/>
  <c r="AA22" i="7"/>
  <c r="BQ32" i="7"/>
  <c r="AD6" i="7"/>
  <c r="BJ51" i="7"/>
  <c r="AE9" i="7"/>
  <c r="AL21" i="7"/>
  <c r="CN31" i="7"/>
  <c r="AJ52" i="7"/>
  <c r="O5" i="7"/>
  <c r="AK39" i="7"/>
  <c r="CB44" i="7"/>
  <c r="BV50" i="7"/>
  <c r="CC11" i="7"/>
  <c r="BM20" i="7"/>
  <c r="CF21" i="7"/>
  <c r="CN25" i="7"/>
  <c r="W43" i="7"/>
  <c r="AX52" i="7"/>
  <c r="M24" i="7"/>
  <c r="Y6" i="7"/>
  <c r="CK15" i="7"/>
  <c r="BR50" i="7"/>
  <c r="AW37" i="7"/>
  <c r="U37" i="7"/>
  <c r="P21" i="7"/>
  <c r="BX23" i="7"/>
  <c r="R51" i="7"/>
  <c r="F52" i="7"/>
  <c r="BT24" i="7"/>
  <c r="BR9" i="7"/>
  <c r="CO6" i="7"/>
  <c r="AQ47" i="7"/>
  <c r="BG24" i="7"/>
  <c r="AB4" i="7"/>
  <c r="CB52" i="7"/>
  <c r="BH10" i="7"/>
  <c r="AF2" i="7"/>
  <c r="CA19" i="7"/>
  <c r="U8" i="7"/>
  <c r="BD36" i="7"/>
  <c r="AY3" i="7"/>
  <c r="AH46" i="7"/>
  <c r="AY20" i="7"/>
  <c r="F13" i="7"/>
  <c r="R22" i="7"/>
  <c r="P10" i="7"/>
  <c r="CC29" i="7"/>
  <c r="CM45" i="7"/>
  <c r="CG5" i="7"/>
  <c r="AB8" i="7"/>
  <c r="I41" i="7"/>
  <c r="BQ10" i="7"/>
  <c r="G31" i="7"/>
  <c r="E37" i="7"/>
  <c r="BH2" i="7"/>
  <c r="BC27" i="7"/>
  <c r="CN40" i="7"/>
  <c r="X2" i="7"/>
  <c r="CH2" i="7"/>
  <c r="CS9" i="7"/>
  <c r="AR13" i="7"/>
  <c r="CM32" i="7"/>
  <c r="AD15" i="7"/>
  <c r="T31" i="7"/>
  <c r="CM5" i="7"/>
  <c r="AA34" i="7"/>
  <c r="AL42" i="7"/>
  <c r="P7" i="7"/>
  <c r="BR33" i="7"/>
  <c r="AB45" i="7"/>
  <c r="X5" i="7"/>
  <c r="BW26" i="7"/>
  <c r="P48" i="7"/>
  <c r="BV32" i="7"/>
  <c r="AV27" i="7"/>
  <c r="I17" i="7"/>
  <c r="S53" i="7"/>
  <c r="CL2" i="7"/>
  <c r="Q41" i="7"/>
  <c r="M19" i="7"/>
  <c r="CC22" i="7"/>
  <c r="AN34" i="7"/>
  <c r="I9" i="7"/>
  <c r="AB17" i="7"/>
  <c r="CQ41" i="7"/>
  <c r="K33" i="7"/>
  <c r="P24" i="7"/>
  <c r="CD51" i="7"/>
  <c r="T48" i="7"/>
  <c r="CB20" i="7"/>
  <c r="AD21" i="7"/>
  <c r="CT3" i="7"/>
  <c r="AY15" i="7"/>
  <c r="CA28" i="7"/>
  <c r="AR33" i="7"/>
  <c r="AP39" i="7"/>
  <c r="CH28" i="7"/>
  <c r="AQ18" i="7"/>
  <c r="BY10" i="7"/>
  <c r="CQ43" i="7"/>
  <c r="BI9" i="7"/>
  <c r="AJ53" i="7"/>
  <c r="AA41" i="7"/>
  <c r="AL8" i="7"/>
  <c r="N38" i="7"/>
  <c r="BS3" i="7"/>
  <c r="CS43" i="7"/>
  <c r="BM5" i="7"/>
  <c r="AW5" i="7"/>
  <c r="J7" i="7"/>
  <c r="CR27" i="7"/>
  <c r="I42" i="7"/>
  <c r="CR32" i="7"/>
  <c r="AR3" i="7"/>
  <c r="AQ20" i="7"/>
  <c r="AU41" i="7"/>
  <c r="CS28" i="7"/>
  <c r="CV21" i="7"/>
  <c r="BH35" i="7"/>
  <c r="BT42" i="7"/>
  <c r="K54" i="7"/>
  <c r="V40" i="7"/>
  <c r="AJ35" i="7"/>
  <c r="CK36" i="7"/>
  <c r="AQ17" i="7"/>
  <c r="CL6" i="7"/>
  <c r="BS14" i="7"/>
  <c r="CH5" i="7"/>
  <c r="Q12" i="7"/>
  <c r="CD29" i="7"/>
  <c r="BP12" i="7"/>
  <c r="P39" i="7"/>
  <c r="H51" i="7"/>
  <c r="Y14" i="7"/>
  <c r="Y30" i="7"/>
  <c r="H35" i="7"/>
  <c r="BU22" i="7"/>
  <c r="BM2" i="7"/>
  <c r="CG25" i="7"/>
  <c r="BM54" i="7"/>
  <c r="AE2" i="7"/>
  <c r="AP45" i="7"/>
  <c r="BW48" i="7"/>
  <c r="BQ44" i="7"/>
  <c r="V39" i="7"/>
  <c r="BP15" i="7"/>
  <c r="O8" i="7"/>
  <c r="BF37" i="7"/>
  <c r="BS32" i="7"/>
  <c r="CU43" i="7"/>
  <c r="CQ54" i="7"/>
  <c r="AZ9" i="7"/>
  <c r="CG22" i="7"/>
  <c r="AF11" i="7"/>
  <c r="CU54" i="7"/>
  <c r="AU2" i="7"/>
  <c r="S28" i="7"/>
  <c r="R8" i="7"/>
  <c r="BK15" i="7"/>
  <c r="CJ54" i="7"/>
  <c r="J13" i="7"/>
  <c r="P36" i="7"/>
  <c r="BR24" i="7"/>
  <c r="CL9" i="7"/>
  <c r="AI15" i="7"/>
  <c r="AX26" i="7"/>
  <c r="CM2" i="7"/>
  <c r="BJ4" i="7"/>
  <c r="J31" i="7"/>
  <c r="N50" i="7"/>
  <c r="AG27" i="7"/>
  <c r="AB47" i="7"/>
  <c r="P37" i="7"/>
  <c r="V9" i="7"/>
  <c r="Y39" i="7"/>
  <c r="AE41" i="7"/>
  <c r="G23" i="7"/>
  <c r="CA40" i="7"/>
  <c r="BF11" i="7"/>
  <c r="BT12" i="7"/>
  <c r="CE18" i="7"/>
  <c r="BK17" i="7"/>
  <c r="CU23" i="7"/>
  <c r="J53" i="7"/>
  <c r="AI29" i="7"/>
  <c r="BV7" i="7"/>
  <c r="CS10" i="7"/>
  <c r="N7" i="7"/>
  <c r="G40" i="7"/>
  <c r="Z40" i="7"/>
  <c r="BY32" i="7"/>
  <c r="AT52" i="7"/>
  <c r="U35" i="7"/>
  <c r="CT27" i="7"/>
  <c r="CE38" i="7"/>
  <c r="BH33" i="7"/>
  <c r="AY44" i="7"/>
  <c r="BW10" i="7"/>
  <c r="H6" i="7"/>
  <c r="CP28" i="7"/>
  <c r="S43" i="7"/>
  <c r="BM49" i="7"/>
  <c r="Q14" i="7"/>
  <c r="CS2" i="7"/>
  <c r="AP14" i="7"/>
  <c r="CQ15" i="7"/>
  <c r="CR51" i="7"/>
  <c r="Y38" i="7"/>
  <c r="CR52" i="7"/>
  <c r="BC54" i="7"/>
  <c r="L6" i="7"/>
  <c r="CT28" i="7"/>
  <c r="CR44" i="7"/>
  <c r="AU15" i="7"/>
  <c r="AK6" i="7"/>
  <c r="CE4" i="7"/>
  <c r="BN54" i="7"/>
  <c r="AL2" i="7"/>
  <c r="BQ6" i="7"/>
  <c r="N52" i="7"/>
  <c r="BH39" i="7"/>
  <c r="CT9" i="7"/>
  <c r="AE8" i="7"/>
  <c r="BE54" i="7"/>
  <c r="BG40" i="7"/>
  <c r="AA11" i="7"/>
  <c r="P54" i="7"/>
  <c r="H43" i="7"/>
  <c r="AC9" i="7"/>
  <c r="AM5" i="7"/>
  <c r="BS4" i="7"/>
  <c r="BZ52" i="7"/>
  <c r="BU7" i="7"/>
  <c r="P13" i="7"/>
  <c r="CC12" i="7"/>
  <c r="BV43" i="7"/>
  <c r="BV10" i="7"/>
  <c r="CK20" i="7"/>
  <c r="BK32" i="7"/>
  <c r="BL31" i="7"/>
  <c r="BP37" i="7"/>
  <c r="E16" i="7"/>
  <c r="BB31" i="7"/>
  <c r="BE36" i="7"/>
  <c r="H41" i="7"/>
  <c r="W8" i="7"/>
  <c r="BU31" i="7"/>
  <c r="BM36" i="7"/>
  <c r="CC17" i="7"/>
  <c r="CG20" i="7"/>
  <c r="U24" i="7"/>
  <c r="CC25" i="7"/>
  <c r="V35" i="7"/>
  <c r="CS29" i="7"/>
  <c r="BO28" i="7"/>
  <c r="BO35" i="7"/>
  <c r="AZ41" i="7"/>
  <c r="T6" i="7"/>
  <c r="V36" i="7"/>
  <c r="O53" i="7"/>
  <c r="BV33" i="7"/>
  <c r="N25" i="7"/>
  <c r="AA3" i="7"/>
  <c r="E29" i="7"/>
  <c r="BR26" i="7"/>
  <c r="CE43" i="7"/>
  <c r="CD10" i="7"/>
  <c r="AT13" i="7"/>
  <c r="AR7" i="7"/>
  <c r="U43" i="7"/>
  <c r="CH39" i="7"/>
  <c r="CR11" i="7"/>
  <c r="AF39" i="7"/>
  <c r="AL28" i="7"/>
  <c r="O30" i="7"/>
  <c r="BG8" i="7"/>
  <c r="AJ7" i="7"/>
  <c r="BS2" i="7"/>
  <c r="O2" i="7"/>
  <c r="AU31" i="7"/>
  <c r="CD9" i="7"/>
  <c r="CD24" i="7"/>
  <c r="W35" i="7"/>
  <c r="AW40" i="7"/>
  <c r="AN6" i="7"/>
  <c r="BD44" i="7"/>
  <c r="CV31" i="7"/>
  <c r="S42" i="7"/>
  <c r="CE28" i="7"/>
  <c r="AX25" i="7"/>
  <c r="CV8" i="7"/>
  <c r="AJ40" i="7"/>
  <c r="N15" i="7"/>
  <c r="I16" i="7"/>
  <c r="BU51" i="7"/>
  <c r="AC14" i="7"/>
  <c r="CS7" i="7"/>
  <c r="J23" i="7"/>
  <c r="CI3" i="7"/>
  <c r="BP51" i="7"/>
  <c r="AQ14" i="7"/>
  <c r="AU49" i="7"/>
  <c r="CL41" i="7"/>
  <c r="CI42" i="7"/>
  <c r="AO49" i="7"/>
  <c r="BE45" i="7"/>
  <c r="CJ25" i="7"/>
  <c r="U7" i="7"/>
  <c r="CJ28" i="7"/>
  <c r="BO27" i="7"/>
  <c r="BK37" i="7"/>
  <c r="BQ27" i="7"/>
  <c r="M48" i="7"/>
  <c r="CP29" i="7"/>
  <c r="Y11" i="7"/>
  <c r="CJ8" i="7"/>
  <c r="BO4" i="7"/>
  <c r="CQ7" i="7"/>
  <c r="BX41" i="7"/>
  <c r="AG42" i="7"/>
  <c r="AD24" i="7"/>
  <c r="CI38" i="7"/>
  <c r="BP30" i="7"/>
  <c r="BV6" i="7"/>
  <c r="O29" i="7"/>
  <c r="AU20" i="7"/>
  <c r="AV54" i="7"/>
  <c r="BD18" i="7"/>
  <c r="H12" i="7"/>
  <c r="CQ4" i="7"/>
  <c r="AU14" i="7"/>
  <c r="CL51" i="7"/>
  <c r="BT45" i="7"/>
  <c r="F11" i="7"/>
  <c r="CU22" i="7"/>
  <c r="CF50" i="7"/>
  <c r="P20" i="7"/>
  <c r="AR18" i="7"/>
  <c r="BK36" i="7"/>
  <c r="CI4" i="7"/>
  <c r="AX48" i="7"/>
  <c r="AI51" i="7"/>
  <c r="AX32" i="7"/>
  <c r="I33" i="7"/>
  <c r="CN35" i="7"/>
  <c r="BB23" i="7"/>
  <c r="CG23" i="7"/>
  <c r="BS48" i="7"/>
  <c r="F18" i="7"/>
  <c r="BB52" i="7"/>
  <c r="BD7" i="7"/>
  <c r="AR47" i="7"/>
  <c r="N17" i="7"/>
  <c r="AT40" i="7"/>
  <c r="BG38" i="7"/>
  <c r="X21" i="7"/>
  <c r="AR17" i="7"/>
  <c r="CV2" i="7"/>
  <c r="CM13" i="7"/>
  <c r="V3" i="7"/>
  <c r="L16" i="7"/>
  <c r="AG17" i="7"/>
  <c r="AX39" i="7"/>
  <c r="AQ42" i="7"/>
  <c r="BI31" i="7"/>
  <c r="R54" i="7"/>
  <c r="AS24" i="7"/>
  <c r="CL16" i="7"/>
  <c r="K14" i="7"/>
  <c r="BZ40" i="7"/>
  <c r="BJ32" i="7"/>
  <c r="AB5" i="7"/>
  <c r="F54" i="7"/>
  <c r="CE2" i="7"/>
  <c r="BO9" i="7"/>
  <c r="CI44" i="7"/>
  <c r="AL53" i="7"/>
  <c r="AT25" i="7"/>
  <c r="T7" i="7"/>
  <c r="K12" i="7"/>
  <c r="I38" i="7"/>
  <c r="CQ28" i="7"/>
  <c r="AF28" i="7"/>
  <c r="BE44" i="7"/>
  <c r="CN34" i="7"/>
  <c r="CO36" i="7"/>
  <c r="CC43" i="7"/>
  <c r="CK32" i="7"/>
  <c r="BM17" i="7"/>
  <c r="M45" i="7"/>
  <c r="S36" i="7"/>
  <c r="AQ52" i="7"/>
  <c r="BC53" i="7"/>
  <c r="E46" i="7"/>
  <c r="CM31" i="7"/>
  <c r="L14" i="7"/>
  <c r="AQ39" i="7"/>
  <c r="CQ31" i="7"/>
  <c r="J26" i="7"/>
  <c r="AT34" i="7"/>
  <c r="CT33" i="7"/>
  <c r="T37" i="7"/>
  <c r="F44" i="7"/>
  <c r="AL11" i="7"/>
  <c r="BR6" i="7"/>
  <c r="AO43" i="7"/>
  <c r="AW46" i="7"/>
  <c r="BN10" i="7"/>
  <c r="N28" i="7"/>
  <c r="BL48" i="7"/>
  <c r="BM24" i="7"/>
  <c r="BX40" i="7"/>
  <c r="K4" i="7"/>
  <c r="AS18" i="7"/>
  <c r="AO46" i="7"/>
  <c r="BH20" i="7"/>
  <c r="Z21" i="7"/>
  <c r="BG11" i="7"/>
  <c r="CP52" i="7"/>
  <c r="CD4" i="7"/>
  <c r="G39" i="7"/>
  <c r="AQ54" i="7"/>
  <c r="BY42" i="7"/>
  <c r="BH49" i="7"/>
  <c r="X14" i="7"/>
  <c r="AW20" i="7"/>
  <c r="CC30" i="7"/>
  <c r="M31" i="7"/>
  <c r="CG7" i="7"/>
  <c r="BV24" i="7"/>
  <c r="T11" i="7"/>
  <c r="CO53" i="7"/>
  <c r="AU6" i="7"/>
  <c r="E31" i="7"/>
  <c r="AC38" i="7"/>
  <c r="CG53" i="7"/>
  <c r="AW6" i="7"/>
  <c r="BZ11" i="7"/>
  <c r="G35" i="7"/>
  <c r="CC45" i="7"/>
  <c r="BP50" i="7"/>
  <c r="BK23" i="7"/>
  <c r="BO17" i="7"/>
  <c r="S13" i="7"/>
  <c r="AH31" i="7"/>
  <c r="I23" i="7"/>
  <c r="BZ16" i="7"/>
  <c r="AM12" i="7"/>
  <c r="AV52" i="7"/>
  <c r="BP18" i="7"/>
  <c r="AO10" i="7"/>
  <c r="CN15" i="7"/>
  <c r="AJ36" i="7"/>
  <c r="M39" i="7"/>
  <c r="AQ35" i="7"/>
  <c r="BK54" i="7"/>
  <c r="O37" i="7"/>
  <c r="BP44" i="7"/>
  <c r="O18" i="7"/>
  <c r="AI26" i="7"/>
  <c r="L11" i="7"/>
  <c r="AG32" i="7"/>
  <c r="BG5" i="7"/>
  <c r="AS22" i="7"/>
  <c r="BQ42" i="7"/>
  <c r="BJ46" i="7"/>
  <c r="AT51" i="7"/>
  <c r="AZ23" i="7"/>
  <c r="BT53" i="7"/>
  <c r="X37" i="7"/>
  <c r="O15" i="7"/>
  <c r="CI53" i="7"/>
  <c r="AR14" i="7"/>
  <c r="AC54" i="7"/>
  <c r="G22" i="7"/>
  <c r="CI48" i="7"/>
  <c r="CA24" i="7"/>
  <c r="CG17" i="7"/>
  <c r="G48" i="7"/>
  <c r="CK19" i="7"/>
  <c r="BG31" i="7"/>
  <c r="AK10" i="7"/>
  <c r="CJ14" i="7"/>
  <c r="P11" i="7"/>
  <c r="BE50" i="7"/>
  <c r="L7" i="7"/>
  <c r="CH27" i="7"/>
  <c r="CD44" i="7"/>
  <c r="H33" i="7"/>
  <c r="J46" i="7"/>
  <c r="AO28" i="7"/>
  <c r="CN20" i="7"/>
  <c r="CR10" i="7"/>
  <c r="CM17" i="7"/>
  <c r="AJ43" i="7"/>
  <c r="BC36" i="7"/>
  <c r="BN2" i="7"/>
  <c r="BH14" i="7"/>
  <c r="Z22" i="7"/>
  <c r="AL50" i="7"/>
  <c r="AW35" i="7"/>
  <c r="AN47" i="7"/>
  <c r="Y35" i="7"/>
  <c r="CH49" i="7"/>
  <c r="AO53" i="7"/>
  <c r="X31" i="7"/>
  <c r="Q9" i="7"/>
  <c r="L15" i="7"/>
  <c r="AT28" i="7"/>
  <c r="CS35" i="7"/>
  <c r="AS30" i="7"/>
  <c r="CD21" i="7"/>
  <c r="AU37" i="7"/>
  <c r="BP23" i="7"/>
  <c r="S4" i="7"/>
  <c r="AJ17" i="7"/>
  <c r="CC34" i="7"/>
  <c r="AB2" i="7"/>
  <c r="BI2" i="7"/>
  <c r="AU25" i="7"/>
  <c r="CQ2" i="7"/>
  <c r="BS9" i="7"/>
  <c r="BS46" i="7"/>
  <c r="BS11" i="7"/>
  <c r="E20" i="7"/>
  <c r="BX2" i="7"/>
  <c r="P31" i="7"/>
  <c r="BZ21" i="7"/>
  <c r="BV51" i="7"/>
  <c r="CS21" i="7"/>
  <c r="BO42" i="7"/>
  <c r="AK54" i="7"/>
  <c r="CC5" i="7"/>
  <c r="V29" i="7"/>
  <c r="K34" i="7"/>
  <c r="BX14" i="7"/>
  <c r="BI30" i="7"/>
  <c r="CB32" i="7"/>
  <c r="CG36" i="7"/>
  <c r="AL13" i="7"/>
  <c r="N36" i="7"/>
  <c r="G26" i="7"/>
  <c r="CG28" i="7"/>
  <c r="BL9" i="7"/>
  <c r="Y40" i="7"/>
  <c r="J3" i="7"/>
  <c r="BA38" i="7"/>
  <c r="W40" i="7"/>
  <c r="BB12" i="7"/>
  <c r="BV54" i="7"/>
  <c r="BQ35" i="7"/>
  <c r="BB4" i="7"/>
  <c r="AZ34" i="7"/>
  <c r="BV39" i="7"/>
  <c r="BM44" i="7"/>
  <c r="BY20" i="7"/>
  <c r="AL25" i="7"/>
  <c r="AT9" i="7"/>
  <c r="BO8" i="7"/>
  <c r="BR41" i="7"/>
  <c r="AF36" i="7"/>
  <c r="CP13" i="7"/>
  <c r="I22" i="7"/>
  <c r="AH50" i="7"/>
  <c r="V2" i="7"/>
  <c r="AA24" i="7"/>
  <c r="AK22" i="7"/>
  <c r="CO18" i="7"/>
  <c r="BV49" i="7"/>
  <c r="X29" i="7"/>
  <c r="CS36" i="7"/>
  <c r="BP45" i="7"/>
  <c r="P15" i="7"/>
  <c r="X25" i="7"/>
  <c r="S38" i="7"/>
  <c r="N30" i="7"/>
  <c r="BX35" i="7"/>
  <c r="BP3" i="7"/>
  <c r="BR18" i="7"/>
  <c r="BJ11" i="7"/>
  <c r="AF31" i="7"/>
  <c r="BQ30" i="7"/>
  <c r="BZ26" i="7"/>
  <c r="AD16" i="7"/>
  <c r="P35" i="7"/>
  <c r="BJ38" i="7"/>
  <c r="BH43" i="7"/>
  <c r="O50" i="7"/>
  <c r="CV17" i="7"/>
  <c r="BS49" i="7"/>
  <c r="CS44" i="7"/>
  <c r="BO37" i="7"/>
  <c r="V25" i="7"/>
  <c r="CT35" i="7"/>
  <c r="S11" i="7"/>
  <c r="CF28" i="7"/>
  <c r="CF10" i="7"/>
  <c r="N47" i="7"/>
  <c r="AT5" i="7"/>
  <c r="CV47" i="7"/>
  <c r="O7" i="7"/>
  <c r="BF9" i="7"/>
  <c r="BO48" i="7"/>
  <c r="CA2" i="7"/>
  <c r="U13" i="7"/>
  <c r="AT19" i="7"/>
  <c r="AS42" i="7"/>
  <c r="CD8" i="7"/>
  <c r="CG31" i="7"/>
  <c r="CE40" i="7"/>
  <c r="CL49" i="7"/>
  <c r="BC29" i="7"/>
  <c r="T50" i="7"/>
  <c r="AV2" i="7"/>
  <c r="S34" i="7"/>
  <c r="CM14" i="7"/>
  <c r="BB14" i="7"/>
  <c r="CB28" i="7"/>
  <c r="AC44" i="7"/>
  <c r="BV35" i="7"/>
  <c r="AP23" i="7"/>
  <c r="AK53" i="7"/>
  <c r="CR2" i="7"/>
  <c r="CT5" i="7"/>
  <c r="BH34" i="7"/>
  <c r="AV40" i="7"/>
  <c r="CU49" i="7"/>
  <c r="BE30" i="7"/>
  <c r="H44" i="7"/>
  <c r="AR42" i="7"/>
  <c r="BO6" i="7"/>
  <c r="BA45" i="7"/>
  <c r="U41" i="7"/>
  <c r="AC21" i="7"/>
  <c r="CE9" i="7"/>
  <c r="BI41" i="7"/>
  <c r="AG47" i="7"/>
  <c r="BG4" i="7"/>
  <c r="AH10" i="7"/>
  <c r="BO22" i="7"/>
  <c r="Q23" i="7"/>
  <c r="L43" i="7"/>
  <c r="BQ17" i="7"/>
  <c r="AN40" i="7"/>
  <c r="AO18" i="7"/>
  <c r="CF22" i="7"/>
  <c r="CP31" i="7"/>
  <c r="AX22" i="7"/>
  <c r="BA20" i="7"/>
  <c r="AS32" i="7"/>
  <c r="AK17" i="7"/>
  <c r="CF30" i="7"/>
  <c r="BY21" i="7"/>
  <c r="AG19" i="7"/>
  <c r="CD52" i="7"/>
  <c r="BI20" i="7"/>
  <c r="AH54" i="7"/>
  <c r="T41" i="7"/>
  <c r="W12" i="7"/>
  <c r="X7" i="7"/>
  <c r="AW24" i="7"/>
  <c r="CT45" i="7"/>
  <c r="BX51" i="7"/>
  <c r="W30" i="7"/>
  <c r="CI28" i="7"/>
  <c r="BZ42" i="7"/>
  <c r="AQ19" i="7"/>
  <c r="E52" i="7"/>
  <c r="BJ41" i="7"/>
  <c r="AF42" i="7"/>
  <c r="AW33" i="7"/>
  <c r="AR37" i="7"/>
  <c r="AN23" i="7"/>
  <c r="AI46" i="7"/>
  <c r="AI12" i="7"/>
  <c r="BJ48" i="7"/>
  <c r="BM40" i="7"/>
  <c r="E45" i="7"/>
  <c r="CN23" i="7"/>
  <c r="CO47" i="7"/>
  <c r="V43" i="7"/>
  <c r="BC3" i="7"/>
  <c r="R50" i="7"/>
  <c r="S39" i="7"/>
  <c r="BU30" i="7"/>
  <c r="AK38" i="7"/>
  <c r="CN10" i="7"/>
  <c r="CI47" i="7"/>
  <c r="H40" i="7"/>
  <c r="BI44" i="7"/>
  <c r="CL48" i="7"/>
  <c r="CB2" i="7"/>
  <c r="BI46" i="7"/>
  <c r="AS5" i="7"/>
  <c r="BR21" i="7"/>
  <c r="BA12" i="7"/>
  <c r="AP26" i="7"/>
  <c r="AW28" i="7"/>
  <c r="CK27" i="7"/>
  <c r="AM9" i="7"/>
  <c r="CA22" i="7"/>
  <c r="I5" i="7"/>
  <c r="CD41" i="7"/>
  <c r="O12" i="7"/>
  <c r="CO48" i="7"/>
  <c r="BV48" i="7"/>
  <c r="CJ26" i="7"/>
  <c r="BJ43" i="7"/>
  <c r="AY23" i="7"/>
  <c r="CK21" i="7"/>
  <c r="BN42" i="7"/>
  <c r="AV48" i="7"/>
  <c r="AM35" i="7"/>
  <c r="AA19" i="7"/>
  <c r="CV49" i="7"/>
  <c r="AX8" i="7"/>
  <c r="O33" i="7"/>
  <c r="AK20" i="7"/>
  <c r="X38" i="7"/>
  <c r="CB14" i="7"/>
  <c r="CS40" i="7"/>
  <c r="AZ19" i="7"/>
  <c r="AR30" i="7"/>
  <c r="N34" i="7"/>
  <c r="N13" i="7"/>
  <c r="T30" i="7"/>
  <c r="R42" i="7"/>
  <c r="AR48" i="7"/>
  <c r="AG12" i="7"/>
  <c r="CG47" i="7"/>
  <c r="P25" i="7"/>
  <c r="CB37" i="7"/>
  <c r="BV46" i="7"/>
  <c r="AE19" i="7"/>
  <c r="BH36" i="7"/>
  <c r="AZ36" i="7"/>
  <c r="CD35" i="7"/>
  <c r="AN20" i="7"/>
  <c r="AU45" i="7"/>
  <c r="AO19" i="7"/>
  <c r="AT23" i="7"/>
  <c r="AJ31" i="7"/>
  <c r="BW53" i="7"/>
  <c r="CD5" i="7"/>
  <c r="CV51" i="7"/>
  <c r="AS50" i="7"/>
  <c r="Q21" i="7"/>
  <c r="CR25" i="7"/>
  <c r="S20" i="7"/>
  <c r="Z43" i="7"/>
  <c r="P46" i="7"/>
  <c r="CE24" i="7"/>
  <c r="BG32" i="7"/>
  <c r="BA36" i="7"/>
  <c r="BO47" i="7"/>
  <c r="CA30" i="7"/>
  <c r="AF18" i="7"/>
  <c r="AY7" i="7"/>
  <c r="BQ18" i="7"/>
  <c r="AI40" i="7"/>
  <c r="CP14" i="7"/>
  <c r="AY46" i="7"/>
  <c r="CE10" i="7"/>
  <c r="BV52" i="7"/>
  <c r="F14" i="7"/>
  <c r="AF49" i="7"/>
  <c r="F25" i="7"/>
  <c r="AS38" i="7"/>
  <c r="AP11" i="7"/>
  <c r="CB54" i="7"/>
  <c r="CH43" i="7"/>
  <c r="AO42" i="7"/>
  <c r="CF32" i="7"/>
  <c r="Y26" i="7"/>
  <c r="J49" i="7"/>
  <c r="L34" i="7"/>
  <c r="AR50" i="7"/>
  <c r="BI47" i="7"/>
  <c r="BJ31" i="7"/>
  <c r="CU27" i="7"/>
  <c r="I3" i="7"/>
  <c r="AM4" i="7"/>
  <c r="AN12" i="7"/>
  <c r="AW27" i="7"/>
  <c r="AD54" i="7"/>
  <c r="CI6" i="7"/>
  <c r="BE29" i="7"/>
  <c r="P41" i="7"/>
  <c r="AW49" i="7"/>
  <c r="BC32" i="7"/>
  <c r="AK13" i="7"/>
  <c r="CH29" i="7"/>
  <c r="CF33" i="7"/>
  <c r="G33" i="7"/>
  <c r="BY12" i="7"/>
  <c r="BV30" i="7"/>
  <c r="W27" i="7"/>
  <c r="AN18" i="7"/>
  <c r="AE6" i="7"/>
  <c r="AM41" i="7"/>
  <c r="CB8" i="7"/>
  <c r="W34" i="7"/>
  <c r="BV16" i="7"/>
  <c r="AZ24" i="7"/>
  <c r="BY2" i="7"/>
  <c r="BZ47" i="7"/>
  <c r="AB11" i="7"/>
  <c r="AU48" i="7"/>
  <c r="CJ11" i="7"/>
  <c r="AY34" i="7"/>
  <c r="N35" i="7"/>
  <c r="CQ39" i="7"/>
  <c r="AM39" i="7"/>
  <c r="BC23" i="7"/>
  <c r="CI18" i="7"/>
  <c r="AN50" i="7"/>
  <c r="CH9" i="7"/>
  <c r="BH54" i="7"/>
  <c r="CV11" i="7"/>
  <c r="BA53" i="7"/>
  <c r="BN24" i="7"/>
  <c r="AC10" i="7"/>
  <c r="CA5" i="7"/>
  <c r="S6" i="7"/>
  <c r="CP8" i="7"/>
  <c r="CM53" i="7"/>
  <c r="AP46" i="7"/>
  <c r="H8" i="7"/>
  <c r="CL7" i="7"/>
  <c r="W29" i="7"/>
  <c r="BL40" i="7"/>
  <c r="BE47" i="7"/>
  <c r="AX19" i="7"/>
  <c r="BW40" i="7"/>
  <c r="AK3" i="7"/>
  <c r="R10" i="7"/>
  <c r="X41" i="7"/>
  <c r="BU39" i="7"/>
  <c r="CM16" i="7"/>
  <c r="K20" i="7"/>
  <c r="M49" i="7"/>
  <c r="AK35" i="7"/>
  <c r="X47" i="7"/>
  <c r="AM24" i="7"/>
  <c r="AY29" i="7"/>
  <c r="BS42" i="7"/>
  <c r="O11" i="7"/>
  <c r="CK50" i="7"/>
  <c r="CF27" i="7"/>
  <c r="CB10" i="7"/>
  <c r="BR13" i="7"/>
  <c r="CD45" i="7"/>
  <c r="U51" i="7"/>
  <c r="CM28" i="7"/>
  <c r="BW7" i="7"/>
  <c r="AM20" i="7"/>
  <c r="O46" i="7"/>
  <c r="CB3" i="7"/>
  <c r="CE30" i="7"/>
  <c r="BO44" i="7"/>
  <c r="AB21" i="7"/>
  <c r="AX37" i="7"/>
  <c r="AH23" i="7"/>
  <c r="AC47" i="7"/>
  <c r="AB3" i="7"/>
  <c r="AO7" i="7"/>
  <c r="CA17" i="7"/>
  <c r="N14" i="7"/>
  <c r="L21" i="7"/>
  <c r="CS50" i="7"/>
  <c r="AY2" i="7"/>
  <c r="CR50" i="7"/>
  <c r="BE38" i="7"/>
  <c r="CL15" i="7"/>
  <c r="BV41" i="7"/>
  <c r="X46" i="7"/>
  <c r="BV44" i="7"/>
  <c r="BO41" i="7"/>
  <c r="CG29" i="7"/>
  <c r="AL16" i="7"/>
  <c r="BV42" i="7"/>
  <c r="BT6" i="7"/>
  <c r="AQ38" i="7"/>
  <c r="O16" i="7"/>
  <c r="AP24" i="7"/>
  <c r="F46" i="7"/>
  <c r="CE3" i="7"/>
  <c r="Y12" i="7"/>
  <c r="AL35" i="7"/>
  <c r="BQ21" i="7"/>
  <c r="CH33" i="7"/>
  <c r="AM27" i="7"/>
  <c r="CR28" i="7"/>
  <c r="AT32" i="7"/>
  <c r="Q48" i="7"/>
  <c r="CR38" i="7"/>
  <c r="BC22" i="7"/>
  <c r="CV23" i="7"/>
  <c r="R15" i="7"/>
  <c r="BL13" i="7"/>
  <c r="V14" i="7"/>
  <c r="G7" i="7"/>
  <c r="AH14" i="7"/>
  <c r="CE17" i="7"/>
  <c r="R35" i="7"/>
  <c r="AD25" i="7"/>
  <c r="BV31" i="7"/>
  <c r="L31" i="7"/>
  <c r="AV46" i="7"/>
  <c r="CE14" i="7"/>
  <c r="AL24" i="7"/>
  <c r="CM35" i="7"/>
  <c r="AJ15" i="7"/>
  <c r="AC30" i="7"/>
  <c r="BF32" i="7"/>
  <c r="BF30" i="7"/>
  <c r="BC52" i="7"/>
  <c r="K22" i="7"/>
  <c r="CS31" i="7"/>
  <c r="CQ27" i="7"/>
  <c r="AD14" i="7"/>
  <c r="T33" i="7"/>
  <c r="BX25" i="7"/>
  <c r="I24" i="7"/>
  <c r="AA9" i="7"/>
  <c r="AV26" i="7"/>
  <c r="G43" i="7"/>
  <c r="CB51" i="7"/>
  <c r="CS17" i="7"/>
  <c r="E14" i="7"/>
  <c r="BL49" i="7"/>
  <c r="BT17" i="7"/>
  <c r="CF37" i="7"/>
  <c r="W31" i="7"/>
  <c r="CL34" i="7"/>
  <c r="H5" i="7"/>
  <c r="AA17" i="7"/>
  <c r="AX13" i="7"/>
  <c r="AD40" i="7"/>
  <c r="AP32" i="7"/>
  <c r="AV47" i="7"/>
  <c r="AG34" i="7"/>
  <c r="CE34" i="7"/>
  <c r="BJ14" i="7"/>
  <c r="BR25" i="7"/>
  <c r="AD2" i="7"/>
  <c r="G13" i="7"/>
  <c r="CB5" i="7"/>
  <c r="BZ39" i="7"/>
  <c r="K17" i="7"/>
  <c r="CV48" i="7"/>
  <c r="CD28" i="7"/>
  <c r="I35" i="7"/>
  <c r="CG2" i="7"/>
  <c r="BG54" i="7"/>
  <c r="CO15" i="7"/>
  <c r="P5" i="7"/>
  <c r="CH50" i="7"/>
  <c r="CK7" i="7"/>
  <c r="CG16" i="7"/>
  <c r="BO7" i="7"/>
  <c r="BG14" i="7"/>
  <c r="BU28" i="7"/>
  <c r="V28" i="7"/>
  <c r="CN30" i="7"/>
  <c r="U39" i="7"/>
  <c r="G52" i="7"/>
  <c r="BU49" i="7"/>
  <c r="AA26" i="7"/>
  <c r="H21" i="7"/>
  <c r="S21" i="7"/>
  <c r="P32" i="7"/>
  <c r="CH8" i="7"/>
  <c r="CD25" i="7"/>
  <c r="AN9" i="7"/>
  <c r="CH24" i="7"/>
  <c r="BC37" i="7"/>
  <c r="G47" i="7"/>
  <c r="R52" i="7"/>
  <c r="CS24" i="7"/>
  <c r="BE2" i="7"/>
  <c r="BC25" i="7"/>
  <c r="AR45" i="7"/>
  <c r="S40" i="7"/>
  <c r="BZ2" i="7"/>
  <c r="BZ23" i="7"/>
  <c r="CC50" i="7"/>
  <c r="AN33" i="7"/>
  <c r="BK50" i="7"/>
  <c r="CA51" i="7"/>
  <c r="J36" i="7"/>
  <c r="T44" i="7"/>
  <c r="CJ45" i="7"/>
  <c r="AZ30" i="7"/>
  <c r="CG15" i="7"/>
  <c r="CO41" i="7"/>
  <c r="CN45" i="7"/>
  <c r="M22" i="7"/>
  <c r="AQ27" i="7"/>
  <c r="CA25" i="7"/>
  <c r="W39" i="7"/>
  <c r="AF45" i="7"/>
  <c r="BB28" i="7"/>
  <c r="CJ19" i="7"/>
  <c r="CR54" i="7"/>
  <c r="BS16" i="7"/>
  <c r="AY8" i="7"/>
  <c r="BK45" i="7"/>
  <c r="S15" i="7"/>
  <c r="AJ27" i="7"/>
  <c r="AR44" i="7"/>
  <c r="AC12" i="7"/>
  <c r="CA48" i="7"/>
  <c r="CQ38" i="7"/>
  <c r="AQ48" i="7"/>
  <c r="BF19" i="7"/>
  <c r="BP6" i="7"/>
  <c r="K23" i="7"/>
  <c r="BD20" i="7"/>
  <c r="AU47" i="7"/>
  <c r="CF19" i="7"/>
  <c r="AS54" i="7"/>
  <c r="AK46" i="7"/>
  <c r="CP33" i="7"/>
  <c r="CJ10" i="7"/>
  <c r="CO9" i="7"/>
  <c r="CP35" i="7"/>
  <c r="CT19" i="7"/>
  <c r="AF37" i="7"/>
  <c r="BE46" i="7"/>
  <c r="BM30" i="7"/>
  <c r="AQ10" i="7"/>
  <c r="AI16" i="7"/>
  <c r="BW54" i="7"/>
  <c r="AV53" i="7"/>
  <c r="CP34" i="7"/>
  <c r="BZ19" i="7"/>
  <c r="CU53" i="7"/>
  <c r="CO28" i="7"/>
  <c r="X36" i="7"/>
  <c r="O34" i="7"/>
  <c r="BE15" i="7"/>
  <c r="J54" i="7"/>
  <c r="BL3" i="7"/>
  <c r="AA37" i="7"/>
  <c r="AJ28" i="7"/>
  <c r="CQ25" i="7"/>
  <c r="O13" i="7"/>
  <c r="BM41" i="7"/>
  <c r="AB22" i="7"/>
  <c r="S30" i="7"/>
  <c r="BU9" i="7"/>
  <c r="U29" i="7"/>
  <c r="CO49" i="7"/>
  <c r="CT36" i="7"/>
  <c r="AB23" i="7"/>
  <c r="AX4" i="7"/>
  <c r="AB26" i="7"/>
  <c r="CV39" i="7"/>
  <c r="AB49" i="7"/>
  <c r="BK12" i="7"/>
  <c r="H48" i="7"/>
  <c r="CB17" i="7"/>
  <c r="H34" i="7"/>
  <c r="BF34" i="7"/>
  <c r="AB15" i="7"/>
  <c r="BP17" i="7"/>
  <c r="BA27" i="7"/>
  <c r="AV38" i="7"/>
  <c r="V12" i="7"/>
  <c r="CB16" i="7"/>
  <c r="BY40" i="7"/>
  <c r="AB46" i="7"/>
  <c r="BE4" i="7"/>
  <c r="AF15" i="7"/>
  <c r="BG21" i="7"/>
  <c r="AX46" i="7"/>
  <c r="E12" i="7"/>
  <c r="BF35" i="7"/>
  <c r="CI23" i="7"/>
  <c r="AM2" i="7"/>
  <c r="BG19" i="7"/>
  <c r="CP27" i="7"/>
  <c r="BP36" i="7"/>
  <c r="V45" i="7"/>
  <c r="AK19" i="7"/>
  <c r="BL2" i="7"/>
  <c r="E34" i="7"/>
  <c r="CB50" i="7"/>
  <c r="BM28" i="7"/>
  <c r="AT27" i="7"/>
  <c r="AJ41" i="7"/>
  <c r="CE19" i="7"/>
  <c r="BT3" i="7"/>
  <c r="AR26" i="7"/>
  <c r="CE25" i="7"/>
  <c r="E21" i="7"/>
  <c r="BD54" i="7"/>
  <c r="N44" i="7"/>
  <c r="Z8" i="7"/>
  <c r="S31" i="7"/>
  <c r="CQ52" i="7"/>
  <c r="N32" i="7"/>
  <c r="AO11" i="7"/>
  <c r="BU42" i="7"/>
  <c r="AW38" i="7"/>
  <c r="BM42" i="7"/>
  <c r="CR23" i="7"/>
  <c r="CU46" i="7"/>
  <c r="BA32" i="7"/>
  <c r="BW44" i="7"/>
  <c r="CA6" i="7"/>
  <c r="AE48" i="7"/>
  <c r="E42" i="7"/>
  <c r="CK4" i="7"/>
  <c r="AW15" i="7"/>
  <c r="M25" i="7"/>
  <c r="Y49" i="7"/>
  <c r="AM30" i="7"/>
  <c r="W54" i="7"/>
  <c r="CO13" i="7"/>
  <c r="AG16" i="7"/>
  <c r="CB53" i="7"/>
  <c r="BV40" i="7"/>
  <c r="BI36" i="7"/>
  <c r="Z46" i="7"/>
  <c r="AP21" i="7"/>
  <c r="CS5" i="7"/>
  <c r="W13" i="7"/>
  <c r="CG14" i="7"/>
  <c r="Q27" i="7"/>
  <c r="AH8" i="7"/>
  <c r="BX12" i="7"/>
  <c r="BA31" i="7"/>
  <c r="AN14" i="7"/>
  <c r="CI2" i="7"/>
  <c r="AV34" i="7"/>
  <c r="AI23" i="7"/>
  <c r="E28" i="7"/>
  <c r="W15" i="7"/>
  <c r="CT29" i="7"/>
  <c r="CA44" i="7"/>
  <c r="CV5" i="7"/>
  <c r="K31" i="7"/>
  <c r="AG52" i="7"/>
  <c r="BB15" i="7"/>
  <c r="AX34" i="7"/>
  <c r="BX32" i="7"/>
  <c r="BY29" i="7"/>
  <c r="H14" i="7"/>
  <c r="AC23" i="7"/>
  <c r="AC5" i="7"/>
  <c r="L46" i="7"/>
  <c r="CC47" i="7"/>
  <c r="BX22" i="7"/>
  <c r="Z44" i="7"/>
  <c r="V8" i="7"/>
  <c r="BX3" i="7"/>
  <c r="J22" i="7"/>
  <c r="AS47" i="7"/>
  <c r="H27" i="7"/>
  <c r="BH28" i="7"/>
  <c r="CC9" i="7"/>
  <c r="CF29" i="7"/>
  <c r="CD22" i="7"/>
  <c r="BS35" i="7"/>
  <c r="M5" i="7"/>
  <c r="CI30" i="7"/>
  <c r="CC52" i="7"/>
  <c r="BR39" i="7"/>
  <c r="U38" i="7"/>
  <c r="BW8" i="7"/>
  <c r="N21" i="7"/>
  <c r="BR37" i="7"/>
  <c r="BN27" i="7"/>
  <c r="F30" i="7"/>
  <c r="CR39" i="7"/>
  <c r="BC16" i="7"/>
  <c r="CB33" i="7"/>
  <c r="X24" i="7"/>
  <c r="M3" i="7"/>
  <c r="BU54" i="7"/>
  <c r="AV44" i="7"/>
  <c r="BU4" i="7"/>
  <c r="BH50" i="7"/>
  <c r="BB35" i="7"/>
  <c r="BX9" i="7"/>
  <c r="BJ45" i="7"/>
  <c r="CO25" i="7"/>
  <c r="Y54" i="7"/>
  <c r="CV43" i="7"/>
  <c r="CB41" i="7"/>
  <c r="BX20" i="7"/>
  <c r="BJ18" i="7"/>
  <c r="BR48" i="7"/>
  <c r="BK9" i="7"/>
  <c r="BF3" i="7"/>
  <c r="M23" i="7"/>
  <c r="AO47" i="7"/>
  <c r="AK28" i="7"/>
  <c r="BQ28" i="7"/>
  <c r="CG39" i="7"/>
  <c r="BG52" i="7"/>
  <c r="S24" i="7"/>
  <c r="BX30" i="7"/>
  <c r="W16" i="7"/>
  <c r="M54" i="7"/>
  <c r="CB22" i="7"/>
  <c r="AT30" i="7"/>
  <c r="BM34" i="7"/>
  <c r="BS20" i="7"/>
  <c r="BD10" i="7"/>
  <c r="AA25" i="7"/>
  <c r="BW19" i="7"/>
  <c r="BN16" i="7"/>
  <c r="AA27" i="7"/>
  <c r="BA15" i="7"/>
  <c r="BG44" i="7"/>
  <c r="M51" i="7"/>
  <c r="F15" i="7"/>
  <c r="CO24" i="7"/>
  <c r="E35" i="7"/>
  <c r="CS46" i="7"/>
  <c r="BY23" i="7"/>
  <c r="CM30" i="7"/>
  <c r="BO36" i="7"/>
  <c r="AP19" i="7"/>
  <c r="AA49" i="7"/>
  <c r="CF34" i="7"/>
  <c r="CK54" i="7"/>
  <c r="CD19" i="7"/>
  <c r="CN27" i="7"/>
  <c r="BF27" i="7"/>
  <c r="AE29" i="7"/>
  <c r="BR15" i="7"/>
  <c r="Q32" i="7"/>
  <c r="CR20" i="7"/>
  <c r="AP17" i="7"/>
  <c r="CQ8" i="7"/>
  <c r="CV14" i="7"/>
  <c r="BP25" i="7"/>
  <c r="CM3" i="7"/>
  <c r="N10" i="7"/>
  <c r="AB33" i="7"/>
  <c r="CB43" i="7"/>
  <c r="E47" i="7"/>
  <c r="CU35" i="7"/>
  <c r="CC28" i="7"/>
  <c r="BD21" i="7"/>
  <c r="Z33" i="7"/>
  <c r="BM48" i="7"/>
  <c r="BC34" i="7"/>
  <c r="AM43" i="7"/>
  <c r="AD28" i="7"/>
  <c r="CB23" i="7"/>
  <c r="BO40" i="7"/>
  <c r="CS18" i="7"/>
  <c r="H4" i="7"/>
  <c r="L24" i="7"/>
  <c r="E33" i="7"/>
  <c r="BH46" i="7"/>
  <c r="BY53" i="7"/>
  <c r="AF17" i="7"/>
  <c r="CD33" i="7"/>
  <c r="AE16" i="7"/>
  <c r="CL12" i="7"/>
  <c r="X49" i="7"/>
  <c r="BT27" i="7"/>
  <c r="AY21" i="7"/>
  <c r="BA19" i="7"/>
  <c r="AN32" i="7"/>
  <c r="F16" i="7"/>
  <c r="BL23" i="7"/>
  <c r="AO36" i="7"/>
  <c r="CV42" i="7"/>
  <c r="BM18" i="7"/>
  <c r="AK24" i="7"/>
  <c r="CH47" i="7"/>
  <c r="AB7" i="7"/>
  <c r="BA46" i="7"/>
  <c r="BB21" i="7"/>
  <c r="BK3" i="7"/>
  <c r="CI14" i="7"/>
  <c r="AK51" i="7"/>
  <c r="M27" i="7"/>
  <c r="CL20" i="7"/>
  <c r="Y29" i="7"/>
  <c r="Z6" i="7"/>
  <c r="CG33" i="7"/>
  <c r="AL43" i="7"/>
  <c r="K10" i="7"/>
  <c r="CR19" i="7"/>
  <c r="AL7" i="7"/>
  <c r="W21" i="7"/>
  <c r="L12" i="7"/>
  <c r="BC43" i="7"/>
  <c r="V51" i="7"/>
  <c r="CR53" i="7"/>
  <c r="CG54" i="7"/>
  <c r="G16" i="7"/>
  <c r="AT3" i="7"/>
  <c r="AN24" i="7"/>
  <c r="AB38" i="7"/>
  <c r="CH23" i="7"/>
  <c r="CA32" i="7"/>
  <c r="CG30" i="7"/>
  <c r="T22" i="7"/>
  <c r="N37" i="7"/>
  <c r="CN36" i="7"/>
  <c r="AE5" i="7"/>
  <c r="BQ12" i="7"/>
  <c r="AH4" i="7"/>
  <c r="M40" i="7"/>
  <c r="O24" i="7"/>
  <c r="W20" i="7"/>
  <c r="F47" i="7"/>
  <c r="CK35" i="7"/>
  <c r="Q33" i="7"/>
  <c r="AU28" i="7"/>
  <c r="AY37" i="7"/>
  <c r="J19" i="7"/>
  <c r="W7" i="7"/>
  <c r="BA30" i="7"/>
  <c r="BO10" i="7"/>
  <c r="Q15" i="7"/>
  <c r="BX29" i="7"/>
  <c r="BW6" i="7"/>
  <c r="AD52" i="7"/>
  <c r="G4" i="7"/>
  <c r="CL40" i="7"/>
  <c r="BL44" i="7"/>
  <c r="BB17" i="7"/>
  <c r="CM27" i="7"/>
  <c r="CT18" i="7"/>
  <c r="F39" i="7"/>
  <c r="AR4" i="7"/>
  <c r="BM46" i="7"/>
  <c r="BG9" i="7"/>
  <c r="R14" i="7"/>
  <c r="CP36" i="7"/>
  <c r="BG13" i="7"/>
  <c r="BN14" i="7"/>
  <c r="BY11" i="7"/>
  <c r="CF26" i="7"/>
  <c r="BD25" i="7"/>
  <c r="BL32" i="7"/>
  <c r="CL37" i="7"/>
  <c r="BD43" i="7"/>
  <c r="R39" i="7"/>
  <c r="AL5" i="7"/>
  <c r="AF4" i="7"/>
  <c r="BV9" i="7"/>
  <c r="AF21" i="7"/>
  <c r="BB8" i="7"/>
  <c r="H15" i="7"/>
  <c r="CV44" i="7"/>
  <c r="BE18" i="7"/>
  <c r="M14" i="7"/>
  <c r="BB5" i="7"/>
  <c r="J12" i="7"/>
  <c r="AL10" i="7"/>
  <c r="CA54" i="7"/>
  <c r="AU7" i="7"/>
  <c r="CG26" i="7"/>
  <c r="X13" i="7"/>
  <c r="BW14" i="7"/>
  <c r="CH31" i="7"/>
  <c r="AZ42" i="7"/>
  <c r="AP15" i="7"/>
  <c r="N9" i="7"/>
  <c r="BO21" i="7"/>
  <c r="AO12" i="7"/>
  <c r="BI39" i="7"/>
  <c r="BN43" i="7"/>
  <c r="AN41" i="7"/>
  <c r="AF23" i="7"/>
  <c r="X11" i="7"/>
  <c r="I44" i="7"/>
  <c r="BE49" i="7"/>
  <c r="AK9" i="7"/>
  <c r="BM38" i="7"/>
  <c r="AS52" i="7"/>
  <c r="AE32" i="7"/>
  <c r="CV20" i="7"/>
  <c r="BF46" i="7"/>
  <c r="BU52" i="7"/>
  <c r="BA43" i="7"/>
  <c r="CB30" i="7"/>
  <c r="BM39" i="7"/>
  <c r="BB32" i="7"/>
  <c r="R36" i="7"/>
  <c r="CP49" i="7"/>
  <c r="BV19" i="7"/>
  <c r="BU18" i="7"/>
  <c r="CE13" i="7"/>
  <c r="L37" i="7"/>
  <c r="CE37" i="7"/>
  <c r="AI32" i="7"/>
  <c r="CF2" i="7"/>
  <c r="AI38" i="7"/>
  <c r="BP38" i="7"/>
  <c r="BF50" i="7"/>
  <c r="BO14" i="7"/>
  <c r="AT45" i="7"/>
  <c r="J24" i="7"/>
  <c r="CO40" i="7"/>
  <c r="AC35" i="7"/>
  <c r="BP27" i="7"/>
  <c r="V4" i="7"/>
  <c r="AX50" i="7"/>
  <c r="V19" i="7"/>
  <c r="AX7" i="7"/>
  <c r="AP25" i="7"/>
  <c r="BW5" i="7"/>
  <c r="I43" i="7"/>
  <c r="BW23" i="7"/>
  <c r="AY40" i="7"/>
  <c r="CE41" i="7"/>
  <c r="BJ28" i="7"/>
  <c r="CL11" i="7"/>
  <c r="BK31" i="7"/>
  <c r="CB27" i="7"/>
  <c r="AW7" i="7"/>
  <c r="P27" i="7"/>
  <c r="BS28" i="7"/>
  <c r="H38" i="7"/>
  <c r="BW49" i="7"/>
  <c r="BL51" i="7"/>
  <c r="AW17" i="7"/>
  <c r="CO11" i="7"/>
  <c r="CG43" i="7"/>
  <c r="H3" i="7"/>
  <c r="BX53" i="7"/>
  <c r="BX15" i="7"/>
  <c r="AK41" i="7"/>
  <c r="CF52" i="7"/>
  <c r="CN7" i="7"/>
  <c r="T17" i="7"/>
  <c r="CL36" i="7"/>
  <c r="R12" i="7"/>
  <c r="BA54" i="7"/>
  <c r="CF54" i="7"/>
  <c r="CM20" i="7"/>
  <c r="BR14" i="7"/>
  <c r="CG32" i="7"/>
  <c r="AH44" i="7"/>
  <c r="CR12" i="7"/>
  <c r="BD39" i="7"/>
  <c r="AG50" i="7"/>
  <c r="AW29" i="7"/>
  <c r="BE16" i="7"/>
  <c r="CO50" i="7"/>
  <c r="BX33" i="7"/>
  <c r="BG53" i="7"/>
  <c r="AN37" i="7"/>
  <c r="I51" i="7"/>
  <c r="Q54" i="7"/>
  <c r="P18" i="7"/>
  <c r="CD23" i="7"/>
  <c r="BY24" i="7"/>
  <c r="CD43" i="7"/>
  <c r="BR12" i="7"/>
  <c r="BY8" i="7"/>
  <c r="CC42" i="7"/>
  <c r="CH4" i="7"/>
  <c r="V27" i="7"/>
  <c r="S48" i="7"/>
  <c r="AZ51" i="7"/>
  <c r="X44" i="7"/>
  <c r="BZ45" i="7"/>
  <c r="AI53" i="7"/>
  <c r="AU16" i="7"/>
  <c r="P28" i="7"/>
  <c r="AQ11" i="7"/>
  <c r="BB30" i="7"/>
  <c r="AB44" i="7"/>
  <c r="AJ26" i="7"/>
  <c r="Z7" i="7"/>
  <c r="CK33" i="7"/>
  <c r="AI33" i="7"/>
  <c r="K51" i="7"/>
  <c r="BB22" i="7"/>
  <c r="BW17" i="7"/>
  <c r="CR21" i="7"/>
  <c r="W44" i="7"/>
  <c r="BC41" i="7"/>
  <c r="AC50" i="7"/>
  <c r="F17" i="7"/>
  <c r="BP47" i="7"/>
  <c r="BZ34" i="7"/>
  <c r="AV49" i="7"/>
  <c r="BH19" i="7"/>
  <c r="AX2" i="7"/>
  <c r="AQ5" i="7"/>
  <c r="R4" i="7"/>
  <c r="AO2" i="7"/>
  <c r="CO27" i="7"/>
  <c r="BE5" i="7"/>
  <c r="AR21" i="7"/>
  <c r="CH22" i="7"/>
  <c r="BA14" i="7"/>
  <c r="V26" i="7"/>
  <c r="BX50" i="7"/>
  <c r="H2" i="7"/>
  <c r="CN53" i="7"/>
  <c r="AT29" i="7"/>
  <c r="BZ7" i="7"/>
  <c r="CS49" i="7"/>
  <c r="BY18" i="7"/>
  <c r="N27" i="7"/>
  <c r="BN23" i="7"/>
  <c r="U28" i="7"/>
  <c r="BM21" i="7"/>
  <c r="BU36" i="7"/>
  <c r="AC37" i="7"/>
  <c r="V52" i="7"/>
  <c r="AD46" i="7"/>
  <c r="X18" i="7"/>
  <c r="CK5" i="7"/>
  <c r="AZ3" i="7"/>
  <c r="AN21" i="7"/>
  <c r="CM47" i="7"/>
  <c r="CT17" i="7"/>
  <c r="AH29" i="7"/>
  <c r="CR5" i="7"/>
  <c r="AK30" i="7"/>
  <c r="BF25" i="7"/>
  <c r="AU38" i="7"/>
  <c r="J14" i="7"/>
  <c r="BF49" i="7"/>
  <c r="W52" i="7"/>
  <c r="AC42" i="7"/>
  <c r="W51" i="7"/>
  <c r="Q52" i="7"/>
  <c r="AD44" i="7"/>
  <c r="AP27" i="7"/>
  <c r="CP3" i="7"/>
  <c r="AD36" i="7"/>
  <c r="AW54" i="7"/>
  <c r="BH16" i="7"/>
  <c r="AI7" i="7"/>
  <c r="CL26" i="7"/>
  <c r="CJ23" i="7"/>
  <c r="CP22" i="7"/>
  <c r="BQ23" i="7"/>
  <c r="AE23" i="7"/>
  <c r="J6" i="7"/>
  <c r="CP9" i="7"/>
  <c r="AA51" i="7"/>
  <c r="AU10" i="7"/>
  <c r="H19" i="7"/>
  <c r="BL8" i="7"/>
  <c r="U2" i="7"/>
  <c r="G54" i="7"/>
  <c r="CL38" i="7"/>
  <c r="CA13" i="7"/>
  <c r="BO46" i="7"/>
  <c r="F21" i="7"/>
  <c r="Z51" i="7"/>
  <c r="AR28" i="7"/>
  <c r="N39" i="7"/>
  <c r="J11" i="7"/>
  <c r="AQ26" i="7"/>
  <c r="CI20" i="7"/>
  <c r="Y51" i="7"/>
  <c r="BG42" i="7"/>
  <c r="AJ8" i="7"/>
  <c r="CM19" i="7"/>
  <c r="AF29" i="7"/>
  <c r="AV39" i="7"/>
  <c r="AB35" i="7"/>
  <c r="AY24" i="7"/>
  <c r="AN52" i="7"/>
  <c r="BP2" i="7"/>
  <c r="BP24" i="7"/>
  <c r="CP26" i="7"/>
  <c r="CT25" i="7"/>
  <c r="H23" i="7"/>
  <c r="AA15" i="7"/>
  <c r="AK49" i="7"/>
  <c r="I47" i="7"/>
  <c r="BN26" i="7"/>
  <c r="AZ8" i="7"/>
  <c r="AG35" i="7"/>
  <c r="CE15" i="7"/>
  <c r="AV19" i="7"/>
  <c r="AD10" i="7"/>
  <c r="BX11" i="7"/>
  <c r="CN19" i="7"/>
  <c r="CC27" i="7"/>
  <c r="BU34" i="7"/>
  <c r="M32" i="7"/>
  <c r="G14" i="7"/>
  <c r="CO42" i="7"/>
  <c r="K35" i="7"/>
  <c r="CL17" i="7"/>
  <c r="CB45" i="7"/>
  <c r="CF24" i="7"/>
  <c r="CD32" i="7"/>
  <c r="AQ46" i="7"/>
  <c r="BY38" i="7"/>
  <c r="CO38" i="7"/>
  <c r="BO5" i="7"/>
  <c r="BQ46" i="7"/>
  <c r="CT48" i="7"/>
  <c r="CH21" i="7"/>
  <c r="BO11" i="7"/>
  <c r="L26" i="7"/>
  <c r="I25" i="7"/>
  <c r="BW52" i="7"/>
  <c r="CH6" i="7"/>
  <c r="BK43" i="7"/>
  <c r="AM34" i="7"/>
  <c r="U9" i="7"/>
  <c r="AT47" i="7"/>
  <c r="T18" i="7"/>
  <c r="CI17" i="7"/>
  <c r="AW10" i="7"/>
  <c r="CD26" i="7"/>
  <c r="BK47" i="7"/>
  <c r="BH37" i="7"/>
  <c r="CO29" i="7"/>
  <c r="BR49" i="7"/>
  <c r="AL18" i="7"/>
  <c r="E18" i="7"/>
  <c r="AB42" i="7"/>
  <c r="BI48" i="7"/>
  <c r="BT35" i="7"/>
  <c r="AK14" i="7"/>
  <c r="BX17" i="7"/>
  <c r="AQ51" i="7"/>
  <c r="AI24" i="7"/>
  <c r="AU24" i="7"/>
  <c r="AC26" i="7"/>
  <c r="W38" i="7"/>
  <c r="AL40" i="7"/>
  <c r="AZ6" i="7"/>
  <c r="AO54" i="7"/>
  <c r="CD20" i="7"/>
  <c r="AC2" i="7"/>
  <c r="AE10" i="7"/>
  <c r="X50" i="7"/>
  <c r="AF41" i="7"/>
  <c r="CU29" i="7"/>
  <c r="BW20" i="7"/>
  <c r="BK30" i="7"/>
  <c r="P33" i="7"/>
  <c r="T29" i="7"/>
  <c r="AV13" i="7"/>
  <c r="AV23" i="7"/>
  <c r="BR3" i="7"/>
  <c r="O19" i="7"/>
  <c r="E27" i="7"/>
  <c r="Z5" i="7"/>
  <c r="BP5" i="7"/>
  <c r="BG37" i="7"/>
  <c r="AO21" i="7"/>
  <c r="Z30" i="7"/>
  <c r="CQ36" i="7"/>
  <c r="BI40" i="7"/>
  <c r="BX34" i="7"/>
  <c r="AJ49" i="7"/>
  <c r="AY39" i="7"/>
  <c r="AR2" i="7"/>
  <c r="BM4" i="7"/>
  <c r="CL3" i="7"/>
  <c r="CU20" i="7"/>
  <c r="AA54" i="7"/>
  <c r="AA36" i="7"/>
  <c r="AQ6" i="7"/>
  <c r="AW25" i="7"/>
  <c r="AP20" i="7"/>
  <c r="AU9" i="7"/>
  <c r="BU40" i="7"/>
  <c r="E40" i="7"/>
  <c r="F3" i="7"/>
  <c r="BK7" i="7"/>
  <c r="CV29" i="7"/>
  <c r="F49" i="7"/>
  <c r="CC8" i="7"/>
  <c r="CM43" i="7"/>
  <c r="CT21" i="7"/>
  <c r="L38" i="7"/>
  <c r="CL39" i="7"/>
  <c r="AC27" i="7"/>
  <c r="P52" i="7"/>
  <c r="CP15" i="7"/>
  <c r="BI11" i="7"/>
  <c r="I15" i="7"/>
  <c r="AV33" i="7"/>
  <c r="AK37" i="7"/>
  <c r="AX9" i="7"/>
  <c r="BV25" i="7"/>
  <c r="T9" i="7"/>
  <c r="BZ49" i="7"/>
  <c r="Y45" i="7"/>
  <c r="H11" i="7"/>
  <c r="BX54" i="7"/>
  <c r="O48" i="7"/>
  <c r="AH34" i="7"/>
  <c r="BS7" i="7"/>
  <c r="BB42" i="7"/>
  <c r="AG45" i="7"/>
  <c r="BX48" i="7"/>
  <c r="CF14" i="7"/>
  <c r="CL42" i="7"/>
  <c r="CN4" i="7"/>
  <c r="Z12" i="7"/>
  <c r="AG9" i="7"/>
  <c r="AT24" i="7"/>
  <c r="CR8" i="7"/>
  <c r="X52" i="7"/>
  <c r="BK35" i="7"/>
  <c r="CG45" i="7"/>
  <c r="BP7" i="7"/>
  <c r="R45" i="7"/>
  <c r="CJ41" i="7"/>
  <c r="CE46" i="7"/>
  <c r="BA50" i="7"/>
  <c r="BG17" i="7"/>
  <c r="M29" i="7"/>
  <c r="BL20" i="7"/>
  <c r="AI6" i="7"/>
  <c r="BN20" i="7"/>
  <c r="BR43" i="7"/>
  <c r="AY17" i="7"/>
  <c r="CR47" i="7"/>
  <c r="CC35" i="7"/>
  <c r="AC41" i="7"/>
  <c r="AC7" i="7"/>
  <c r="AA31" i="7"/>
  <c r="CP10" i="7"/>
  <c r="CL43" i="7"/>
  <c r="AQ4" i="7"/>
  <c r="AI20" i="7"/>
  <c r="CV30" i="7"/>
  <c r="BG25" i="7"/>
  <c r="BZ51" i="7"/>
  <c r="BB3" i="7"/>
  <c r="BT54" i="7"/>
  <c r="AJ48" i="7"/>
  <c r="BZ20" i="7"/>
  <c r="CU8" i="7"/>
  <c r="AW19" i="7"/>
  <c r="AF27" i="7"/>
  <c r="AS14" i="7"/>
  <c r="AU35" i="7"/>
  <c r="AZ13" i="7"/>
  <c r="AP6" i="7"/>
  <c r="Q38" i="7"/>
  <c r="CU34" i="7"/>
  <c r="AE13" i="7"/>
  <c r="CJ3" i="7"/>
  <c r="CK10" i="7"/>
  <c r="CP37" i="7"/>
  <c r="BG16" i="7"/>
  <c r="BT34" i="7"/>
  <c r="AA8" i="7"/>
  <c r="BF13" i="7"/>
  <c r="Q40" i="7"/>
  <c r="AF20" i="7"/>
  <c r="AW45" i="7"/>
  <c r="AT15" i="7"/>
  <c r="AB14" i="7"/>
  <c r="AE4" i="7"/>
  <c r="AY38" i="7"/>
  <c r="AI14" i="7"/>
  <c r="N3" i="7"/>
  <c r="AG28" i="7"/>
  <c r="F20" i="7"/>
  <c r="CQ9" i="7"/>
  <c r="AE36" i="7"/>
  <c r="K48" i="7"/>
  <c r="AP22" i="7"/>
  <c r="BR19" i="7"/>
  <c r="R21" i="7"/>
  <c r="AC43" i="7"/>
  <c r="BH40" i="7"/>
  <c r="AB12" i="7"/>
  <c r="BA9" i="7"/>
  <c r="BL5" i="7"/>
  <c r="U18" i="7"/>
  <c r="CV33" i="7"/>
  <c r="BI12" i="7"/>
  <c r="BC15" i="7"/>
  <c r="CT23" i="7"/>
  <c r="BN52" i="7"/>
  <c r="BL43" i="7"/>
  <c r="AW16" i="7"/>
  <c r="AG54" i="7"/>
  <c r="AX21" i="7"/>
  <c r="CM23" i="7"/>
  <c r="BB41" i="7"/>
  <c r="K21" i="7"/>
  <c r="BO53" i="7"/>
  <c r="CL31" i="7"/>
  <c r="BR31" i="7"/>
  <c r="P49" i="7"/>
  <c r="AO14" i="7"/>
  <c r="O47" i="7"/>
  <c r="AI41" i="7"/>
  <c r="G46" i="7"/>
  <c r="CN38" i="7"/>
  <c r="U27" i="7"/>
  <c r="BT20" i="7"/>
  <c r="E39" i="7"/>
  <c r="CQ45" i="7"/>
  <c r="BA44" i="7"/>
  <c r="BF53" i="7"/>
  <c r="BU38" i="7"/>
  <c r="AS28" i="7"/>
  <c r="BW34" i="7"/>
  <c r="H7" i="7"/>
  <c r="BM9" i="7"/>
  <c r="AJ32" i="7"/>
  <c r="AO4" i="7"/>
  <c r="AC39" i="7"/>
  <c r="BW45" i="7"/>
  <c r="F37" i="7"/>
  <c r="J18" i="7"/>
  <c r="CB29" i="7"/>
  <c r="BZ17" i="7"/>
  <c r="BY46" i="7"/>
  <c r="U34" i="7"/>
  <c r="F28" i="7"/>
  <c r="N51" i="7"/>
  <c r="I8" i="7"/>
  <c r="AB54" i="7"/>
  <c r="BP14" i="7"/>
  <c r="CB46" i="7"/>
  <c r="BL36" i="7"/>
  <c r="CJ18" i="7"/>
  <c r="BU46" i="7"/>
  <c r="E23" i="7"/>
  <c r="BS15" i="7"/>
  <c r="CI19" i="7"/>
  <c r="S51" i="7"/>
  <c r="AR36" i="7"/>
  <c r="AI43" i="7"/>
  <c r="BC5" i="7"/>
  <c r="U30" i="7"/>
  <c r="CP4" i="7"/>
  <c r="BX31" i="7"/>
  <c r="AR32" i="7"/>
  <c r="AD49" i="7"/>
  <c r="AA20" i="7"/>
  <c r="V10" i="7"/>
  <c r="BL7" i="7"/>
  <c r="CA42" i="7"/>
  <c r="CN50" i="7"/>
  <c r="T14" i="7"/>
  <c r="CF31" i="7"/>
  <c r="BK53" i="7"/>
  <c r="BJ25" i="7"/>
  <c r="AB30" i="7"/>
  <c r="CQ46" i="7"/>
  <c r="BR54" i="7"/>
  <c r="BC7" i="7"/>
  <c r="BU37" i="7"/>
  <c r="BQ41" i="7"/>
  <c r="BJ47" i="7"/>
  <c r="CI13" i="7"/>
  <c r="CM7" i="7"/>
  <c r="BL45" i="7"/>
  <c r="AW53" i="7"/>
  <c r="AR5" i="7"/>
  <c r="AY45" i="7"/>
  <c r="AZ11" i="7"/>
  <c r="G50" i="7"/>
  <c r="AB9" i="7"/>
  <c r="BA47" i="7"/>
  <c r="BV34" i="7"/>
  <c r="CT30" i="7"/>
  <c r="CL27" i="7"/>
  <c r="CL22" i="7"/>
  <c r="CO30" i="7"/>
  <c r="AK11" i="7"/>
  <c r="CC33" i="7"/>
  <c r="BP26" i="7"/>
  <c r="O6" i="7"/>
  <c r="X42" i="7"/>
  <c r="CT24" i="7"/>
  <c r="U45" i="7"/>
  <c r="BY7" i="7"/>
  <c r="AN31" i="7"/>
  <c r="AH45" i="7"/>
  <c r="AX51" i="7"/>
  <c r="BL11" i="7"/>
  <c r="AR31" i="7"/>
  <c r="CJ17" i="7"/>
  <c r="CQ30" i="7"/>
  <c r="AB13" i="7"/>
  <c r="S3" i="7"/>
  <c r="BP34" i="7"/>
  <c r="U12" i="7"/>
  <c r="BO24" i="7"/>
  <c r="CK30" i="7"/>
  <c r="V23" i="7"/>
  <c r="G24" i="7"/>
  <c r="CU2" i="7"/>
  <c r="BK22" i="7"/>
  <c r="O44" i="7"/>
  <c r="CJ13" i="7"/>
  <c r="AZ7" i="7"/>
  <c r="AZ40" i="7"/>
  <c r="BS10" i="7"/>
  <c r="CI21" i="7"/>
  <c r="AM42" i="7"/>
  <c r="AA46" i="7"/>
  <c r="BM43" i="7"/>
  <c r="CM46" i="7"/>
  <c r="J8" i="7"/>
  <c r="Y18" i="7"/>
  <c r="BJ23" i="7"/>
  <c r="AC17" i="7"/>
  <c r="CP18" i="7"/>
  <c r="AY33" i="7"/>
  <c r="BZ36" i="7"/>
  <c r="AS21" i="7"/>
  <c r="S19" i="7"/>
  <c r="J27" i="7"/>
  <c r="L25" i="7"/>
  <c r="BX38" i="7"/>
  <c r="CF12" i="7"/>
  <c r="CC15" i="7"/>
  <c r="Q30" i="7"/>
  <c r="Y16" i="7"/>
  <c r="AX49" i="7"/>
  <c r="BP29" i="7"/>
  <c r="AK23" i="7"/>
  <c r="BL22" i="7"/>
  <c r="AH37" i="7"/>
  <c r="BO54" i="7"/>
  <c r="J30" i="7"/>
  <c r="AG38" i="7"/>
  <c r="AR24" i="7"/>
  <c r="E53" i="7"/>
  <c r="R20" i="7"/>
  <c r="AO33" i="7"/>
  <c r="AD3" i="7"/>
  <c r="AD30" i="7"/>
  <c r="AB43" i="7"/>
  <c r="BD19" i="7"/>
  <c r="CV4" i="7"/>
  <c r="AS48" i="7"/>
  <c r="BD9" i="7"/>
  <c r="AL47" i="7"/>
  <c r="CC18" i="7"/>
  <c r="BF44" i="7"/>
  <c r="G37" i="7"/>
  <c r="AS43" i="7"/>
  <c r="AA14" i="7"/>
  <c r="BI4" i="7"/>
  <c r="U32" i="7"/>
  <c r="S32" i="7"/>
  <c r="CL4" i="7"/>
  <c r="CJ46" i="7"/>
  <c r="CA53" i="7"/>
  <c r="AX31" i="7"/>
  <c r="BJ34" i="7"/>
  <c r="AI52" i="7"/>
  <c r="BN45" i="7"/>
  <c r="CL19" i="7"/>
  <c r="R41" i="7"/>
  <c r="AM31" i="7"/>
  <c r="E54" i="7"/>
  <c r="AQ8" i="7"/>
  <c r="E41" i="7"/>
  <c r="BP9" i="7"/>
  <c r="CU44" i="7"/>
  <c r="BR45" i="7"/>
  <c r="CS8" i="7"/>
  <c r="CJ33" i="7"/>
  <c r="CO31" i="7"/>
  <c r="AX15" i="7"/>
  <c r="AM52" i="7"/>
  <c r="N54" i="7"/>
  <c r="CF5" i="7"/>
  <c r="AF6" i="7"/>
  <c r="BU23" i="7"/>
  <c r="AO35" i="7"/>
  <c r="BI50" i="7"/>
  <c r="AW30" i="7"/>
  <c r="I54" i="7"/>
  <c r="CB24" i="7"/>
  <c r="CR15" i="7"/>
  <c r="N46" i="7"/>
  <c r="BC50" i="7"/>
  <c r="AJ25" i="7"/>
  <c r="BR35" i="7"/>
  <c r="AO39" i="7"/>
  <c r="O54" i="7"/>
  <c r="CS4" i="7"/>
  <c r="R49" i="7"/>
  <c r="AT16" i="7"/>
  <c r="AI48" i="7"/>
  <c r="AY42" i="7"/>
  <c r="CQ51" i="7"/>
  <c r="AE14" i="7"/>
  <c r="BB7" i="7"/>
  <c r="CF43" i="7"/>
  <c r="CK24" i="7"/>
  <c r="AV15" i="7"/>
  <c r="Q18" i="7"/>
  <c r="CI34" i="7"/>
  <c r="M7" i="7"/>
  <c r="CA50" i="7"/>
  <c r="BW51" i="7"/>
  <c r="AV9" i="7"/>
  <c r="AE43" i="7"/>
  <c r="CI35" i="7"/>
  <c r="CL23" i="7"/>
  <c r="CM50" i="7"/>
  <c r="BK11" i="7"/>
  <c r="F48" i="7"/>
  <c r="R44" i="7"/>
  <c r="AW12" i="7"/>
  <c r="CR30" i="7"/>
  <c r="AP38" i="7"/>
  <c r="H20" i="7"/>
  <c r="BQ31" i="7"/>
  <c r="AI19" i="7"/>
  <c r="BN22" i="7"/>
  <c r="F24" i="7"/>
  <c r="BU19" i="7"/>
  <c r="P38" i="7"/>
  <c r="BL52" i="7"/>
  <c r="CD11" i="7"/>
  <c r="Z29" i="7"/>
  <c r="AU52" i="7"/>
  <c r="AO13" i="7"/>
  <c r="BE17" i="7"/>
  <c r="CS16" i="7"/>
  <c r="U16" i="7"/>
  <c r="O45" i="7"/>
  <c r="CM21" i="7"/>
  <c r="AK18" i="7"/>
  <c r="BQ25" i="7"/>
  <c r="CR18" i="7"/>
  <c r="BD49" i="7"/>
  <c r="CF39" i="7"/>
  <c r="BE19" i="7"/>
  <c r="E10" i="7"/>
  <c r="H16" i="7"/>
  <c r="AT18" i="7"/>
  <c r="BW2" i="7"/>
  <c r="BI45" i="7"/>
  <c r="BU3" i="7"/>
  <c r="BD35" i="7"/>
  <c r="W46" i="7"/>
  <c r="BJ39" i="7"/>
  <c r="CT49" i="7"/>
  <c r="Y48" i="7"/>
  <c r="BJ24" i="7"/>
  <c r="CV36" i="7"/>
  <c r="BP35" i="7"/>
  <c r="E2" i="7"/>
  <c r="AT12" i="7"/>
  <c r="AB28" i="7"/>
  <c r="BN25" i="7"/>
  <c r="BA24" i="7"/>
  <c r="AP44" i="7"/>
  <c r="U22" i="7"/>
  <c r="N42" i="7"/>
  <c r="AQ49" i="7"/>
  <c r="K29" i="7"/>
  <c r="AK36" i="7"/>
  <c r="BB25" i="7"/>
  <c r="CM48" i="7"/>
  <c r="CG37" i="7"/>
  <c r="I18" i="7"/>
  <c r="Z2" i="7"/>
  <c r="CV26" i="7"/>
  <c r="BS17" i="7"/>
  <c r="AW51" i="7"/>
  <c r="BC26" i="7"/>
  <c r="AP53" i="7"/>
  <c r="K45" i="7"/>
  <c r="AG21" i="7"/>
  <c r="AB18" i="7"/>
  <c r="BQ48" i="7"/>
  <c r="CN48" i="7"/>
  <c r="Y7" i="7"/>
  <c r="W28" i="7"/>
  <c r="CV24" i="7"/>
  <c r="I26" i="7"/>
  <c r="P8" i="7"/>
  <c r="AG8" i="7"/>
  <c r="CU28" i="7"/>
  <c r="CC24" i="7"/>
  <c r="AR6" i="7"/>
  <c r="BC2" i="7"/>
  <c r="AH18" i="7"/>
  <c r="BZ43" i="7"/>
  <c r="CT53" i="7"/>
  <c r="AU23" i="7"/>
  <c r="AC24" i="7"/>
  <c r="AH2" i="7"/>
  <c r="AZ15" i="7"/>
  <c r="CJ47" i="7"/>
  <c r="AS33" i="7"/>
  <c r="BI14" i="7"/>
  <c r="BI29" i="7"/>
  <c r="AM18" i="7"/>
  <c r="AY11" i="7"/>
  <c r="AF38" i="7"/>
  <c r="BO52" i="7"/>
  <c r="U42" i="7"/>
  <c r="AO29" i="7"/>
  <c r="BG48" i="7"/>
  <c r="R40" i="7"/>
  <c r="AX5" i="7"/>
  <c r="BR51" i="7"/>
  <c r="CN26" i="7"/>
  <c r="AZ47" i="7"/>
  <c r="BP10" i="7"/>
  <c r="BS31" i="7"/>
  <c r="W4" i="7"/>
  <c r="AM54" i="7"/>
  <c r="BZ33" i="7"/>
  <c r="U5" i="7"/>
  <c r="CT8" i="7"/>
  <c r="AK27" i="7"/>
  <c r="CA11" i="7"/>
  <c r="AY26" i="7"/>
  <c r="BS22" i="7"/>
  <c r="BH51" i="7"/>
  <c r="CB39" i="7"/>
  <c r="BD42" i="7"/>
  <c r="AE18" i="7"/>
  <c r="H49" i="7"/>
  <c r="CE42" i="7"/>
  <c r="AL19" i="7"/>
  <c r="BO49" i="7"/>
  <c r="CF41" i="7"/>
  <c r="BV8" i="7"/>
  <c r="CT43" i="7"/>
  <c r="W22" i="7"/>
  <c r="CC6" i="7"/>
  <c r="BA7" i="7"/>
  <c r="BD34" i="7"/>
  <c r="CH20" i="7"/>
  <c r="AH53" i="7"/>
  <c r="Z35" i="7"/>
  <c r="Z41" i="7"/>
  <c r="AJ24" i="7"/>
  <c r="CS53" i="7"/>
  <c r="BG22" i="7"/>
  <c r="Q46" i="7"/>
  <c r="BH9" i="7"/>
  <c r="CP5" i="7"/>
  <c r="BD5" i="7"/>
  <c r="CU45" i="7"/>
  <c r="CM6" i="7"/>
  <c r="N40" i="7"/>
  <c r="K52" i="7"/>
  <c r="BF38" i="7"/>
  <c r="AT48" i="7"/>
  <c r="M26" i="7"/>
  <c r="BI21" i="7"/>
  <c r="CR24" i="7"/>
  <c r="CC13" i="7"/>
  <c r="CA7" i="7"/>
  <c r="BD45" i="7"/>
  <c r="CR6" i="7"/>
  <c r="P51" i="7"/>
  <c r="BK28" i="7"/>
  <c r="Z16" i="7"/>
  <c r="AF5" i="7"/>
  <c r="CI50" i="7"/>
  <c r="CM12" i="7"/>
  <c r="BK34" i="7"/>
  <c r="AM7" i="7"/>
  <c r="AZ54" i="7"/>
  <c r="CA33" i="7"/>
  <c r="AE50" i="7"/>
  <c r="AO8" i="7"/>
  <c r="BN6" i="7"/>
  <c r="J33" i="7"/>
  <c r="Y43" i="7"/>
  <c r="CL29" i="7"/>
  <c r="CD27" i="7"/>
  <c r="AQ21" i="7"/>
  <c r="AV18" i="7"/>
  <c r="CJ36" i="7"/>
  <c r="Q5" i="7"/>
  <c r="BJ22" i="7"/>
  <c r="AE42" i="7"/>
  <c r="BD46" i="7"/>
  <c r="BU15" i="7"/>
  <c r="CC46" i="7"/>
  <c r="BO30" i="7"/>
  <c r="BX27" i="7"/>
  <c r="CH19" i="7"/>
  <c r="I12" i="7"/>
  <c r="BL42" i="7"/>
  <c r="T49" i="7"/>
  <c r="BJ9" i="7"/>
  <c r="AI2" i="7"/>
  <c r="AZ5" i="7"/>
  <c r="AX6" i="7"/>
  <c r="AF12" i="7"/>
  <c r="AG44" i="7"/>
  <c r="CA38" i="7"/>
  <c r="AU13" i="7"/>
  <c r="AC34" i="7"/>
  <c r="AU29" i="7"/>
  <c r="AG46" i="7"/>
  <c r="F10" i="7"/>
  <c r="M10" i="7"/>
  <c r="AT20" i="7"/>
  <c r="BA8" i="7"/>
  <c r="AR27" i="7"/>
  <c r="CV53" i="7"/>
  <c r="X19" i="7"/>
  <c r="CK22" i="7"/>
  <c r="CI7" i="7"/>
  <c r="BM32" i="7"/>
  <c r="AB27" i="7"/>
  <c r="AD32" i="7"/>
  <c r="S33" i="7"/>
  <c r="BD2" i="7"/>
  <c r="K47" i="7"/>
  <c r="BV18" i="7"/>
  <c r="CF6" i="7"/>
  <c r="CC14" i="7"/>
  <c r="AD50" i="7"/>
  <c r="CP6" i="7"/>
  <c r="CP39" i="7"/>
  <c r="AW13" i="7"/>
  <c r="X3" i="7"/>
  <c r="BZ4" i="7"/>
  <c r="BN32" i="7"/>
  <c r="BW30" i="7"/>
  <c r="BM7" i="7"/>
  <c r="AK5" i="7"/>
  <c r="R48" i="7"/>
  <c r="AY50" i="7"/>
  <c r="CK13" i="7"/>
  <c r="BI16" i="7"/>
  <c r="AG51" i="7"/>
  <c r="BO43" i="7"/>
  <c r="AQ34" i="7"/>
  <c r="CA20" i="7"/>
  <c r="AD20" i="7"/>
  <c r="BQ8" i="7"/>
  <c r="BX24" i="7"/>
  <c r="AE17" i="7"/>
  <c r="AK4" i="7"/>
  <c r="AS46" i="7"/>
  <c r="BX42" i="7"/>
  <c r="AY41" i="7"/>
  <c r="BH41" i="7"/>
  <c r="AQ15" i="7"/>
  <c r="CN9" i="7"/>
  <c r="BH17" i="7"/>
  <c r="AM29" i="7"/>
  <c r="BW25" i="7"/>
  <c r="BE23" i="7"/>
  <c r="AG53" i="7"/>
  <c r="CB47" i="7"/>
  <c r="AT21" i="7"/>
  <c r="CV12" i="7"/>
  <c r="AG4" i="7"/>
  <c r="CE20" i="7"/>
  <c r="BR11" i="7"/>
  <c r="W19" i="7"/>
  <c r="BF8" i="7"/>
  <c r="BV47" i="7"/>
  <c r="Y44" i="7"/>
  <c r="AQ50" i="7"/>
  <c r="I14" i="7"/>
  <c r="AB6" i="7"/>
  <c r="L42" i="7"/>
  <c r="AF24" i="7"/>
  <c r="BQ3" i="7"/>
  <c r="CP44" i="7"/>
  <c r="P6" i="7"/>
  <c r="AW41" i="7"/>
  <c r="AP42" i="7"/>
  <c r="I10" i="7"/>
  <c r="BJ52" i="7"/>
  <c r="H29" i="7"/>
  <c r="BK52" i="7"/>
  <c r="T19" i="7"/>
  <c r="AA53" i="7"/>
  <c r="U47" i="7"/>
  <c r="U48" i="7"/>
  <c r="G34" i="7"/>
  <c r="W11" i="7"/>
  <c r="BA16" i="7"/>
  <c r="BT19" i="7"/>
  <c r="BM52" i="7"/>
  <c r="AJ38" i="7"/>
  <c r="CT10" i="7"/>
  <c r="BH18" i="7"/>
  <c r="AM32" i="7"/>
  <c r="AJ46" i="7"/>
  <c r="CQ17" i="7"/>
  <c r="BC6" i="7"/>
  <c r="AV36" i="7"/>
  <c r="CU11" i="7"/>
  <c r="BF15" i="7"/>
  <c r="BT50" i="7"/>
  <c r="S25" i="7"/>
  <c r="CG21" i="7"/>
  <c r="BZ6" i="7"/>
  <c r="X10" i="7"/>
  <c r="BZ8" i="7"/>
  <c r="BI35" i="7"/>
  <c r="CS20" i="7"/>
  <c r="BF48" i="7"/>
  <c r="AN22" i="7"/>
  <c r="AE15" i="7"/>
  <c r="Z28" i="7"/>
  <c r="AM38" i="7"/>
  <c r="BK44" i="7"/>
  <c r="BJ27" i="7"/>
  <c r="BR22" i="7"/>
  <c r="V54" i="7"/>
  <c r="O28" i="7"/>
  <c r="V50" i="7"/>
  <c r="AU39" i="7"/>
  <c r="CS30" i="7"/>
  <c r="AT41" i="7"/>
  <c r="I28" i="7"/>
  <c r="AC11" i="7"/>
  <c r="BI54" i="7"/>
  <c r="AO24" i="7"/>
  <c r="AC22" i="7"/>
  <c r="CA46" i="7"/>
  <c r="T21" i="7"/>
  <c r="AH22" i="7"/>
  <c r="CP16" i="7"/>
  <c r="CU13" i="7"/>
  <c r="BL19" i="7"/>
  <c r="AN29" i="7"/>
  <c r="AE34" i="7"/>
  <c r="BE34" i="7"/>
  <c r="BS6" i="7"/>
  <c r="BO19" i="7"/>
  <c r="AZ4" i="7"/>
  <c r="BV11" i="7"/>
  <c r="BI5" i="7"/>
  <c r="CR22" i="7"/>
  <c r="AV24" i="7"/>
  <c r="CD13" i="7"/>
  <c r="BJ50" i="7"/>
  <c r="Y15" i="7"/>
  <c r="BX19" i="7"/>
  <c r="AQ2" i="7"/>
  <c r="CV19" i="7"/>
  <c r="Y23" i="7"/>
  <c r="CE47" i="7"/>
  <c r="BR4" i="7"/>
  <c r="CU19" i="7"/>
  <c r="BU25" i="7"/>
  <c r="BN35" i="7"/>
  <c r="BM53" i="7"/>
  <c r="L19" i="7"/>
  <c r="AB51" i="7"/>
  <c r="BK27" i="7"/>
  <c r="W25" i="7"/>
  <c r="BT22" i="7"/>
  <c r="CC19" i="7"/>
  <c r="H52" i="7"/>
  <c r="CJ6" i="7"/>
  <c r="AB25" i="7"/>
  <c r="BL37" i="7"/>
  <c r="BL27" i="7"/>
  <c r="AZ52" i="7"/>
  <c r="AI35" i="7"/>
  <c r="H10" i="7"/>
  <c r="BQ24" i="7"/>
  <c r="V18" i="7"/>
  <c r="AL12" i="7"/>
  <c r="BP20" i="7"/>
  <c r="K27" i="7"/>
  <c r="CQ40" i="7"/>
  <c r="AV51" i="7"/>
  <c r="AM26" i="7"/>
  <c r="AQ30" i="7"/>
  <c r="CT15" i="7"/>
  <c r="AA39" i="7"/>
  <c r="U26" i="7"/>
  <c r="AN53" i="7"/>
  <c r="AT22" i="7"/>
  <c r="CM54" i="7"/>
  <c r="AP7" i="7"/>
  <c r="BA4" i="7"/>
  <c r="BX37" i="7"/>
  <c r="AS37" i="7"/>
  <c r="AX42" i="7"/>
  <c r="BP52" i="7"/>
  <c r="CI41" i="7"/>
  <c r="CA9" i="7"/>
  <c r="X22" i="7"/>
  <c r="CL5" i="7"/>
  <c r="AY14" i="7"/>
  <c r="AY27" i="7"/>
  <c r="BJ6" i="7"/>
  <c r="CM26" i="7"/>
  <c r="BG7" i="7"/>
  <c r="Q16" i="7"/>
  <c r="AH36" i="7"/>
  <c r="AQ22" i="7"/>
  <c r="AL31" i="7"/>
  <c r="AR43" i="7"/>
  <c r="BM6" i="7"/>
  <c r="AO5" i="7"/>
  <c r="AU54" i="7"/>
  <c r="L47" i="7"/>
  <c r="P42" i="7"/>
  <c r="AM16" i="7"/>
  <c r="BL16" i="7"/>
  <c r="AB24" i="7"/>
  <c r="BC14" i="7"/>
  <c r="BP43" i="7"/>
  <c r="Y32" i="7"/>
  <c r="CG42" i="7"/>
  <c r="CF45" i="7"/>
  <c r="AB41" i="7"/>
  <c r="CU10" i="7"/>
  <c r="CN37" i="7"/>
  <c r="AZ27" i="7"/>
  <c r="AV41" i="7"/>
  <c r="BY33" i="7"/>
  <c r="R30" i="7"/>
  <c r="J34" i="7"/>
  <c r="BT2" i="7"/>
  <c r="CV41" i="7"/>
  <c r="AY4" i="7"/>
  <c r="CN24" i="7"/>
  <c r="BH26" i="7"/>
  <c r="AX18" i="7"/>
  <c r="BK6" i="7"/>
  <c r="Q7" i="7"/>
  <c r="BE13" i="7"/>
  <c r="CA29" i="7"/>
  <c r="AL34" i="7"/>
  <c r="Z23" i="7"/>
  <c r="CJ15" i="7"/>
  <c r="CE44" i="7"/>
  <c r="AB50" i="7"/>
  <c r="CU16" i="7"/>
  <c r="CT11" i="7"/>
  <c r="AZ10" i="7"/>
  <c r="G21" i="7"/>
  <c r="BX28" i="7"/>
  <c r="X54" i="7"/>
  <c r="AO51" i="7"/>
  <c r="BQ14" i="7"/>
  <c r="H18" i="7"/>
  <c r="BG18" i="7"/>
  <c r="T38" i="7"/>
  <c r="AC46" i="7"/>
  <c r="BV4" i="7"/>
  <c r="BG46" i="7"/>
  <c r="AL9" i="7"/>
  <c r="BZ30" i="7"/>
  <c r="CK42" i="7"/>
  <c r="AM8" i="7"/>
  <c r="Z34" i="7"/>
  <c r="AO16" i="7"/>
  <c r="CU17" i="7"/>
  <c r="CO4" i="7"/>
  <c r="BX36" i="7"/>
  <c r="V44" i="7"/>
  <c r="BQ34" i="7"/>
  <c r="AX20" i="7"/>
  <c r="X8" i="7"/>
  <c r="S7" i="7"/>
  <c r="CS14" i="7"/>
  <c r="G6" i="7"/>
  <c r="CH36" i="7"/>
  <c r="AH5" i="7"/>
  <c r="BK49" i="7"/>
  <c r="J47" i="7"/>
  <c r="AX41" i="7"/>
  <c r="AJ47" i="7"/>
  <c r="AI11" i="7"/>
  <c r="BK24" i="7"/>
  <c r="BX46" i="7"/>
  <c r="CH41" i="7"/>
  <c r="AY48" i="7"/>
  <c r="I48" i="7"/>
  <c r="CN54" i="7"/>
  <c r="BJ5" i="7"/>
  <c r="AP10" i="7"/>
  <c r="BR40" i="7"/>
  <c r="CI24" i="7"/>
  <c r="AW3" i="7"/>
  <c r="AY51" i="7"/>
  <c r="CH32" i="7"/>
  <c r="BA42" i="7"/>
  <c r="AX30" i="7"/>
  <c r="CU48" i="7"/>
  <c r="Q37" i="7"/>
  <c r="BO34" i="7"/>
  <c r="BM23" i="7"/>
  <c r="AH3" i="7"/>
  <c r="BS47" i="7"/>
  <c r="AG6" i="7"/>
  <c r="L53" i="7"/>
  <c r="AA45" i="7"/>
  <c r="AV4" i="7"/>
  <c r="BC19" i="7"/>
  <c r="AG18" i="7"/>
  <c r="BS26" i="7"/>
  <c r="BX13" i="7"/>
  <c r="AG49" i="7"/>
  <c r="CP21" i="7"/>
  <c r="BF7" i="7"/>
  <c r="AG39" i="7"/>
  <c r="BN49" i="7"/>
  <c r="BQ11" i="7"/>
  <c r="U15" i="7"/>
  <c r="AI18" i="7"/>
  <c r="T4" i="7"/>
  <c r="AP50" i="7"/>
  <c r="AH7" i="7"/>
  <c r="CG9" i="7"/>
  <c r="BF29" i="7"/>
  <c r="CU52" i="7"/>
  <c r="BA33" i="7"/>
  <c r="M6" i="7"/>
  <c r="Z50" i="7"/>
  <c r="BW27" i="7"/>
  <c r="BN8" i="7"/>
  <c r="I53" i="7"/>
  <c r="CL44" i="7"/>
  <c r="M17" i="7"/>
  <c r="Y9" i="7"/>
  <c r="BQ53" i="7"/>
  <c r="AU51" i="7"/>
  <c r="CJ27" i="7"/>
  <c r="U6" i="7"/>
  <c r="Z24" i="7"/>
  <c r="AL26" i="7"/>
  <c r="CU30" i="7"/>
  <c r="Y52" i="7"/>
  <c r="BZ29" i="7"/>
  <c r="BY52" i="7"/>
  <c r="AA52" i="7"/>
  <c r="BR20" i="7"/>
  <c r="BG36" i="7"/>
  <c r="CT14" i="7"/>
  <c r="H37" i="7"/>
  <c r="AK16" i="7"/>
  <c r="BA29" i="7"/>
  <c r="BO29" i="7"/>
  <c r="AJ44" i="7"/>
  <c r="O17" i="7"/>
  <c r="S54" i="7"/>
  <c r="H47" i="7"/>
  <c r="J41" i="7"/>
  <c r="AX54" i="7"/>
  <c r="CM22" i="7"/>
  <c r="CM36" i="7"/>
  <c r="AO34" i="7"/>
  <c r="AG37" i="7"/>
  <c r="BO3" i="7"/>
  <c r="BV15" i="7"/>
  <c r="Q25" i="7"/>
  <c r="CF40" i="7"/>
  <c r="CE53" i="7"/>
  <c r="BB33" i="7"/>
  <c r="AP31" i="7"/>
  <c r="CE39" i="7"/>
  <c r="CT42" i="7"/>
  <c r="X27" i="7"/>
  <c r="BV21" i="7"/>
  <c r="BS41" i="7"/>
  <c r="BK40" i="7"/>
  <c r="AH35" i="7"/>
  <c r="O9" i="7"/>
  <c r="CA52" i="7"/>
  <c r="CD2" i="7"/>
  <c r="CS39" i="7"/>
  <c r="AL45" i="7"/>
  <c r="BY19" i="7"/>
  <c r="BX5" i="7"/>
  <c r="AR34" i="7"/>
  <c r="CE7" i="7"/>
  <c r="L13" i="7"/>
  <c r="AD11" i="7"/>
  <c r="AZ2" i="7"/>
  <c r="BO2" i="7"/>
  <c r="V17" i="7"/>
  <c r="BO38" i="7"/>
  <c r="E13" i="7"/>
  <c r="AD18" i="7"/>
  <c r="AF32" i="7"/>
  <c r="BG50" i="7"/>
  <c r="AI47" i="7"/>
  <c r="CF11" i="7"/>
  <c r="AR51" i="7"/>
  <c r="BX8" i="7"/>
  <c r="CB19" i="7"/>
  <c r="S2" i="7"/>
  <c r="BW31" i="7"/>
  <c r="CE50" i="7"/>
  <c r="BK14" i="7"/>
  <c r="BM3" i="7"/>
  <c r="BC20" i="7"/>
  <c r="AN39" i="7"/>
  <c r="BP19" i="7"/>
  <c r="AM37" i="7"/>
  <c r="CP51" i="7"/>
  <c r="BF20" i="7"/>
  <c r="BG41" i="7"/>
  <c r="AQ28" i="7"/>
  <c r="Q19" i="7"/>
  <c r="BN9" i="7"/>
  <c r="CE54" i="7"/>
  <c r="CU36" i="7"/>
  <c r="BY37" i="7"/>
  <c r="AC3" i="7"/>
  <c r="N24" i="7"/>
  <c r="BB9" i="7"/>
  <c r="F41" i="7"/>
  <c r="BC12" i="7"/>
  <c r="W41" i="7"/>
  <c r="BW12" i="7"/>
  <c r="CI52" i="7"/>
  <c r="P47" i="7"/>
  <c r="AS13" i="7"/>
  <c r="P30" i="7"/>
  <c r="BP11" i="7"/>
  <c r="L40" i="7"/>
  <c r="AX17" i="7"/>
  <c r="AM36" i="7"/>
  <c r="BF28" i="7"/>
  <c r="AS53" i="7"/>
  <c r="BB47" i="7"/>
  <c r="BQ36" i="7"/>
  <c r="AC4" i="7"/>
  <c r="H46" i="7"/>
  <c r="BU12" i="7"/>
  <c r="AT39" i="7"/>
  <c r="BQ22" i="7"/>
  <c r="AI54" i="7"/>
  <c r="BW47" i="7"/>
  <c r="M20" i="7"/>
  <c r="AC53" i="7"/>
  <c r="BF2" i="7"/>
  <c r="R11" i="7"/>
  <c r="CQ10" i="7"/>
  <c r="O26" i="7"/>
  <c r="AO45" i="7"/>
  <c r="AW32" i="7"/>
  <c r="K3" i="7"/>
  <c r="G20" i="7"/>
  <c r="CD31" i="7"/>
  <c r="CO44" i="7"/>
  <c r="BO45" i="7"/>
  <c r="BN5" i="7"/>
  <c r="M43" i="7"/>
  <c r="BG20" i="7"/>
  <c r="CQ26" i="7"/>
  <c r="BT38" i="7"/>
  <c r="AP3" i="7"/>
  <c r="BM12" i="7"/>
  <c r="Z11" i="7"/>
  <c r="AN43" i="7"/>
  <c r="AE20" i="7"/>
  <c r="CD6" i="7"/>
  <c r="AG24" i="7"/>
  <c r="BB44" i="7"/>
  <c r="CD39" i="7"/>
  <c r="AQ41" i="7"/>
  <c r="CA16" i="7"/>
  <c r="Q53" i="7"/>
  <c r="U4" i="7"/>
  <c r="BU48" i="7"/>
  <c r="AT54" i="7"/>
  <c r="K8" i="7"/>
  <c r="G8" i="7"/>
  <c r="CN33" i="7"/>
  <c r="BN37" i="7"/>
  <c r="BD8" i="7"/>
  <c r="CI37" i="7"/>
  <c r="F50" i="7"/>
  <c r="S9" i="7"/>
  <c r="BN46" i="7"/>
  <c r="CU5" i="7"/>
  <c r="BN40" i="7"/>
  <c r="Y17" i="7"/>
  <c r="CT51" i="7"/>
  <c r="Y8" i="7"/>
  <c r="AL52" i="7"/>
  <c r="CN52" i="7"/>
  <c r="J38" i="7"/>
  <c r="AD29" i="7"/>
  <c r="AG7" i="7"/>
  <c r="CI12" i="7"/>
  <c r="CS3" i="7"/>
  <c r="CH18" i="7"/>
  <c r="BM25" i="7"/>
  <c r="BH38" i="7"/>
  <c r="BH22" i="7"/>
  <c r="CB35" i="7"/>
  <c r="AL37" i="7"/>
  <c r="BT14" i="7"/>
  <c r="AQ53" i="7"/>
  <c r="AI27" i="7"/>
  <c r="AX33" i="7"/>
  <c r="AF26" i="7"/>
  <c r="AR12" i="7"/>
  <c r="BD30" i="7"/>
  <c r="BW9" i="7"/>
  <c r="L54" i="7"/>
  <c r="S17" i="7"/>
  <c r="S46" i="7"/>
  <c r="CJ40" i="7"/>
  <c r="AH11" i="7"/>
  <c r="M50" i="7"/>
  <c r="BB11" i="7"/>
  <c r="CR9" i="7"/>
  <c r="BT13" i="7"/>
  <c r="BJ42" i="7"/>
  <c r="AX40" i="7"/>
  <c r="CK49" i="7"/>
  <c r="BQ7" i="7"/>
  <c r="CM29" i="7"/>
  <c r="AU34" i="7"/>
  <c r="AE26" i="7"/>
  <c r="AZ12" i="7"/>
  <c r="AN4" i="7"/>
  <c r="CM4" i="7"/>
  <c r="AH12" i="7"/>
  <c r="CK51" i="7"/>
  <c r="AK31" i="7"/>
  <c r="BC38" i="7"/>
  <c r="AJ45" i="7"/>
  <c r="AK32" i="7"/>
  <c r="AG22" i="7"/>
  <c r="I45" i="7"/>
  <c r="CK53" i="7"/>
  <c r="AH21" i="7"/>
  <c r="AA16" i="7"/>
  <c r="Z14" i="7"/>
  <c r="AE54" i="7"/>
  <c r="CV7" i="7"/>
  <c r="BW3" i="7"/>
  <c r="CR46" i="7"/>
  <c r="BI33" i="7"/>
  <c r="N20" i="7"/>
  <c r="CP41" i="7"/>
  <c r="T24" i="7"/>
  <c r="CB13" i="7"/>
  <c r="CJ24" i="7"/>
  <c r="BW33" i="7"/>
  <c r="BS33" i="7"/>
  <c r="BS27" i="7"/>
  <c r="F26" i="7"/>
  <c r="AD4" i="7"/>
  <c r="AJ19" i="7"/>
  <c r="CC40" i="7"/>
  <c r="CT52" i="7"/>
  <c r="CI40" i="7"/>
  <c r="M38" i="7"/>
  <c r="AB10" i="7"/>
  <c r="CI5" i="7"/>
  <c r="BN3" i="7"/>
  <c r="BX18" i="7"/>
  <c r="F4" i="7"/>
  <c r="K30" i="7"/>
  <c r="AS34" i="7"/>
  <c r="AD19" i="7"/>
  <c r="U3" i="7"/>
  <c r="BJ33" i="7"/>
  <c r="Y10" i="7"/>
  <c r="CU9" i="7"/>
  <c r="AO50" i="7"/>
  <c r="CI43" i="7"/>
  <c r="AN30" i="7"/>
  <c r="CL46" i="7"/>
  <c r="CT16" i="7"/>
  <c r="S41" i="7"/>
  <c r="AE7" i="7"/>
  <c r="AM23" i="7"/>
  <c r="BE35" i="7"/>
  <c r="CL21" i="7"/>
  <c r="BP21" i="7"/>
  <c r="AH30" i="7"/>
  <c r="CQ34" i="7"/>
  <c r="AF40" i="7"/>
  <c r="CI36" i="7"/>
  <c r="AP18" i="7"/>
  <c r="BI15" i="7"/>
  <c r="CI49" i="7"/>
  <c r="AM6" i="7"/>
  <c r="AZ25" i="7"/>
  <c r="CC39" i="7"/>
  <c r="CE51" i="7"/>
  <c r="CR17" i="7"/>
  <c r="Q2" i="7"/>
  <c r="CQ12" i="7"/>
  <c r="BL50" i="7"/>
  <c r="AP37" i="7"/>
  <c r="Q50" i="7"/>
  <c r="CS34" i="7"/>
  <c r="AS3" i="7"/>
  <c r="AQ32" i="7"/>
  <c r="AL54" i="7"/>
  <c r="AI28" i="7"/>
  <c r="AK52" i="7"/>
  <c r="AL27" i="7"/>
  <c r="AA29" i="7"/>
  <c r="BO51" i="7"/>
  <c r="CH42" i="7"/>
  <c r="AS9" i="7"/>
  <c r="CB49" i="7"/>
  <c r="AL32" i="7"/>
  <c r="AB36" i="7"/>
  <c r="BY22" i="7"/>
  <c r="BB46" i="7"/>
  <c r="BZ9" i="7"/>
  <c r="J37" i="7"/>
  <c r="AF35" i="7"/>
  <c r="CA45" i="7"/>
  <c r="AH40" i="7"/>
  <c r="BR32" i="7"/>
  <c r="BV26" i="7"/>
  <c r="AN42" i="7"/>
  <c r="L50" i="7"/>
  <c r="CB11" i="7"/>
  <c r="P22" i="7"/>
  <c r="M21" i="7"/>
  <c r="CI27" i="7"/>
  <c r="AR38" i="7"/>
  <c r="BC30" i="7"/>
  <c r="AH25" i="7"/>
  <c r="P45" i="7"/>
  <c r="BZ35" i="7"/>
  <c r="CM52" i="7"/>
  <c r="N23" i="7"/>
  <c r="X34" i="7"/>
  <c r="AS2" i="7"/>
  <c r="BI7" i="7"/>
  <c r="CG41" i="7"/>
  <c r="Y20" i="7"/>
  <c r="CD49" i="7"/>
  <c r="N29" i="7"/>
  <c r="BO16" i="7"/>
  <c r="AS35" i="7"/>
  <c r="U31" i="7"/>
  <c r="CL53" i="7"/>
  <c r="T26" i="7"/>
  <c r="AO31" i="7"/>
  <c r="AA5" i="7"/>
  <c r="CL28" i="7"/>
  <c r="BF26" i="7"/>
  <c r="BK20" i="7"/>
  <c r="CS11" i="7"/>
  <c r="BY9" i="7"/>
  <c r="BU8" i="7"/>
  <c r="CG8" i="7"/>
  <c r="AT53" i="7"/>
  <c r="T45" i="7"/>
  <c r="X30" i="7"/>
  <c r="CL8" i="7"/>
  <c r="AE52" i="7"/>
  <c r="AZ35" i="7"/>
  <c r="BZ41" i="7"/>
  <c r="CV6" i="7"/>
  <c r="CF15" i="7"/>
  <c r="T28" i="7"/>
  <c r="U20" i="7"/>
  <c r="CR41" i="7"/>
  <c r="E17" i="7"/>
  <c r="S35" i="7"/>
  <c r="BZ50" i="7"/>
  <c r="BD24" i="7"/>
  <c r="AC49" i="7"/>
  <c r="AU21" i="7"/>
  <c r="BS54" i="7"/>
  <c r="AK40" i="7"/>
  <c r="CP43" i="7"/>
  <c r="BT8" i="7"/>
  <c r="BD51" i="7"/>
  <c r="BF42" i="7"/>
  <c r="CI51" i="7"/>
  <c r="AK7" i="7"/>
  <c r="S8" i="7"/>
  <c r="CV32" i="7"/>
  <c r="Q43" i="7"/>
  <c r="AO9" i="7"/>
  <c r="K16" i="7"/>
  <c r="M42" i="7"/>
  <c r="M34" i="7"/>
  <c r="BD53" i="7"/>
  <c r="AW50" i="7"/>
  <c r="R17" i="7"/>
  <c r="AH52" i="7"/>
  <c r="AG40" i="7"/>
  <c r="AB20" i="7"/>
  <c r="CK40" i="7"/>
  <c r="CS22" i="7"/>
  <c r="CG24" i="7"/>
  <c r="BQ40" i="7"/>
  <c r="AN17" i="7"/>
  <c r="M47" i="7"/>
  <c r="CF8" i="7"/>
  <c r="BB48" i="7"/>
  <c r="AR49" i="7"/>
  <c r="BY27" i="7"/>
  <c r="CN21" i="7"/>
  <c r="AH43" i="7"/>
  <c r="AS16" i="7"/>
  <c r="F8" i="7"/>
  <c r="AG10" i="7"/>
  <c r="Q42" i="7"/>
  <c r="Y4" i="7"/>
  <c r="CV45" i="7"/>
  <c r="AT2" i="7"/>
  <c r="AF53" i="7"/>
  <c r="AQ36" i="7"/>
  <c r="CQ24" i="7"/>
  <c r="X16" i="7"/>
  <c r="Q51" i="7"/>
  <c r="BE8" i="7"/>
  <c r="AV50" i="7"/>
  <c r="BP42" i="7"/>
  <c r="AY32" i="7"/>
  <c r="BZ48" i="7"/>
  <c r="BW32" i="7"/>
  <c r="F9" i="7"/>
  <c r="AE30" i="7"/>
  <c r="CH25" i="7"/>
  <c r="E49" i="7"/>
  <c r="BC10" i="7"/>
  <c r="AT50" i="7"/>
  <c r="Y2" i="7"/>
  <c r="T32" i="7"/>
  <c r="BN51" i="7"/>
  <c r="AA40" i="7"/>
  <c r="CQ3" i="7"/>
  <c r="BM10" i="7"/>
  <c r="CD3" i="7"/>
  <c r="AN27" i="7"/>
  <c r="BL33" i="7"/>
  <c r="BU6" i="7"/>
  <c r="CO8" i="7"/>
  <c r="BL39" i="7"/>
  <c r="CE8" i="7"/>
  <c r="BT16" i="7"/>
  <c r="BD23" i="7"/>
  <c r="BR7" i="7"/>
  <c r="AQ25" i="7"/>
  <c r="BO12" i="7"/>
  <c r="BF5" i="7"/>
  <c r="Q20" i="7"/>
  <c r="CA8" i="7"/>
  <c r="BU33" i="7"/>
  <c r="CO3" i="7"/>
  <c r="W42" i="7"/>
  <c r="CC38" i="7"/>
  <c r="AV25" i="7"/>
  <c r="AH39" i="7"/>
  <c r="AY10" i="7"/>
  <c r="L32" i="7"/>
  <c r="BC51" i="7"/>
  <c r="AW36" i="7"/>
  <c r="I39" i="7"/>
  <c r="BE20" i="7"/>
  <c r="X45" i="7"/>
  <c r="BX44" i="7"/>
  <c r="CP24" i="7"/>
  <c r="AN46" i="7"/>
  <c r="AD12" i="7"/>
  <c r="CK31" i="7"/>
  <c r="CL14" i="7"/>
  <c r="M16" i="7"/>
  <c r="R53" i="7"/>
  <c r="BZ54" i="7"/>
  <c r="Y42" i="7"/>
  <c r="BF16" i="7"/>
  <c r="AN49" i="7"/>
  <c r="T36" i="7"/>
  <c r="AE21" i="7"/>
  <c r="CG34" i="7"/>
  <c r="N12" i="7"/>
  <c r="CJ29" i="7"/>
  <c r="BJ54" i="7"/>
  <c r="CV18" i="7"/>
  <c r="AK26" i="7"/>
  <c r="BA22" i="7"/>
  <c r="BL26" i="7"/>
  <c r="CM15" i="7"/>
  <c r="CK44" i="7"/>
  <c r="AU27" i="7"/>
  <c r="AN25" i="7"/>
  <c r="BW42" i="7"/>
  <c r="BB50" i="7"/>
  <c r="BR27" i="7"/>
  <c r="BK18" i="7"/>
  <c r="CH35" i="7"/>
  <c r="AM53" i="7"/>
  <c r="BB19" i="7"/>
  <c r="AH47" i="7"/>
  <c r="Q49" i="7"/>
  <c r="AD48" i="7"/>
  <c r="BY48" i="7"/>
  <c r="AZ20" i="7"/>
  <c r="BW4" i="7"/>
  <c r="AG5" i="7"/>
  <c r="CG11" i="7"/>
  <c r="AK42" i="7"/>
  <c r="BX43" i="7"/>
  <c r="BM47" i="7"/>
  <c r="P9" i="7"/>
  <c r="BX45" i="7"/>
  <c r="X12" i="7"/>
  <c r="K24" i="7"/>
  <c r="O3" i="7"/>
  <c r="BU10" i="7"/>
  <c r="CR31" i="7"/>
  <c r="CK2" i="7"/>
  <c r="BO31" i="7"/>
  <c r="L28" i="7"/>
  <c r="BP41" i="7"/>
  <c r="AP34" i="7"/>
  <c r="K46" i="7"/>
  <c r="BV45" i="7"/>
  <c r="BK39" i="7"/>
  <c r="M9" i="7"/>
  <c r="BR38" i="7"/>
  <c r="L48" i="7"/>
  <c r="AF52" i="7"/>
  <c r="BB20" i="7"/>
  <c r="BY39" i="7"/>
  <c r="AJ6" i="7"/>
  <c r="CL45" i="7"/>
  <c r="X28" i="7"/>
  <c r="CE49" i="7"/>
  <c r="BB34" i="7"/>
  <c r="CA14" i="7"/>
  <c r="AX53" i="7"/>
  <c r="W48" i="7"/>
  <c r="L17" i="7"/>
  <c r="T12" i="7"/>
  <c r="BR46" i="7"/>
  <c r="P50" i="7"/>
  <c r="T35" i="7"/>
  <c r="AS45" i="7"/>
  <c r="N26" i="7"/>
  <c r="BU16" i="7"/>
  <c r="X4" i="7"/>
  <c r="L5" i="7"/>
  <c r="BX10" i="7"/>
  <c r="CF44" i="7"/>
  <c r="CU31" i="7"/>
  <c r="AJ4" i="7"/>
  <c r="BQ4" i="7"/>
  <c r="BF36" i="7"/>
  <c r="BE21" i="7"/>
  <c r="M8" i="7"/>
  <c r="CG44" i="7"/>
  <c r="K15" i="7"/>
  <c r="AC8" i="7"/>
  <c r="AW4" i="7"/>
  <c r="AK15" i="7"/>
  <c r="BY45" i="7"/>
  <c r="AS11" i="7"/>
  <c r="CD17" i="7"/>
  <c r="BA23" i="7"/>
  <c r="G11" i="7"/>
  <c r="BZ32" i="7"/>
  <c r="BL30" i="7"/>
  <c r="AW52" i="7"/>
  <c r="BO25" i="7"/>
  <c r="BZ15" i="7"/>
  <c r="Y27" i="7"/>
  <c r="BB38" i="7"/>
  <c r="AX38" i="7"/>
  <c r="BQ43" i="7"/>
  <c r="R29" i="7"/>
  <c r="AG14" i="7"/>
  <c r="AX35" i="7"/>
  <c r="CP2" i="7"/>
  <c r="CO21" i="7"/>
  <c r="CC7" i="7"/>
  <c r="BY34" i="7"/>
  <c r="BK25" i="7"/>
  <c r="CA37" i="7"/>
  <c r="BW50" i="7"/>
  <c r="AA10" i="7"/>
  <c r="AP29" i="7"/>
  <c r="BW28" i="7"/>
  <c r="M18" i="7"/>
  <c r="BX26" i="7"/>
  <c r="AL17" i="7"/>
  <c r="CR42" i="7"/>
  <c r="AR19" i="7"/>
  <c r="S12" i="7"/>
  <c r="E8" i="7"/>
  <c r="BI42" i="7"/>
  <c r="AZ33" i="7"/>
  <c r="BI13" i="7"/>
  <c r="Q45" i="7"/>
  <c r="Y28" i="7"/>
  <c r="N22" i="7"/>
  <c r="AR54" i="7"/>
  <c r="I11" i="7"/>
  <c r="V7" i="7"/>
  <c r="AU53" i="7"/>
  <c r="CQ21" i="7"/>
  <c r="AT44" i="7"/>
  <c r="CO17" i="7"/>
  <c r="BC39" i="7"/>
  <c r="CD38" i="7"/>
  <c r="CN11" i="7"/>
  <c r="AN26" i="7"/>
  <c r="T25" i="7"/>
  <c r="CC48" i="7"/>
  <c r="BK26" i="7"/>
  <c r="AU46" i="7"/>
  <c r="I7" i="7"/>
  <c r="AD45" i="7"/>
  <c r="N48" i="7"/>
  <c r="CO16" i="7"/>
  <c r="CD37" i="7"/>
  <c r="BA25" i="7"/>
  <c r="AZ28" i="7"/>
  <c r="BT5" i="7"/>
  <c r="AU5" i="7"/>
  <c r="CA15" i="7"/>
  <c r="AG20" i="7"/>
  <c r="BD4" i="7"/>
  <c r="CF4" i="7"/>
  <c r="BW21" i="7"/>
  <c r="BY41" i="7"/>
  <c r="AI37" i="7"/>
  <c r="CQ49" i="7"/>
  <c r="AE11" i="7"/>
  <c r="I30" i="7"/>
  <c r="CE48" i="7"/>
  <c r="J9" i="7"/>
  <c r="CM25" i="7"/>
  <c r="AV21" i="7"/>
  <c r="BV37" i="7"/>
  <c r="BR28" i="7"/>
  <c r="CF35" i="7"/>
  <c r="CS26" i="7"/>
  <c r="CM41" i="7"/>
  <c r="CO37" i="7"/>
  <c r="AO38" i="7"/>
  <c r="AJ54" i="7"/>
  <c r="AI44" i="7"/>
  <c r="AA6" i="7"/>
  <c r="BL41" i="7"/>
  <c r="K5" i="7"/>
  <c r="BP40" i="7"/>
  <c r="BN33" i="7"/>
  <c r="AX27" i="7"/>
  <c r="K49" i="7"/>
  <c r="BZ25" i="7"/>
  <c r="AL6" i="7"/>
  <c r="BP8" i="7"/>
  <c r="AD22" i="7"/>
  <c r="BT7" i="7"/>
  <c r="CP19" i="7"/>
  <c r="BY49" i="7"/>
  <c r="CV27" i="7"/>
  <c r="Z15" i="7"/>
  <c r="AY9" i="7"/>
  <c r="BV2" i="7"/>
  <c r="AZ49" i="7"/>
  <c r="O27" i="7"/>
  <c r="CU21" i="7"/>
  <c r="M37" i="7"/>
  <c r="AI13" i="7"/>
  <c r="AT36" i="7"/>
  <c r="AP41" i="7"/>
  <c r="R38" i="7"/>
  <c r="BX39" i="7"/>
  <c r="AM21" i="7"/>
  <c r="BT23" i="7"/>
  <c r="CJ51" i="7"/>
  <c r="BR42" i="7"/>
  <c r="CA10" i="7"/>
  <c r="AF19" i="7"/>
  <c r="BT31" i="7"/>
  <c r="AZ50" i="7"/>
  <c r="AE51" i="7"/>
  <c r="BX4" i="7"/>
  <c r="AB29" i="7"/>
  <c r="AF33" i="7"/>
  <c r="F35" i="7"/>
  <c r="M12" i="7"/>
  <c r="Y41" i="7"/>
  <c r="G53" i="7"/>
  <c r="AS19" i="7"/>
  <c r="CC10" i="7"/>
  <c r="AM47" i="7"/>
  <c r="AF30" i="7"/>
  <c r="CT26" i="7"/>
  <c r="P53" i="7"/>
  <c r="CP11" i="7"/>
  <c r="AQ9" i="7"/>
  <c r="W3" i="7"/>
  <c r="E50" i="7"/>
  <c r="BE31" i="7"/>
  <c r="CQ44" i="7"/>
  <c r="AI9" i="7"/>
  <c r="CR37" i="7"/>
  <c r="CT13" i="7"/>
  <c r="AG29" i="7"/>
  <c r="H31" i="7"/>
  <c r="AJ18" i="7"/>
  <c r="T23" i="7"/>
  <c r="BF40" i="7"/>
  <c r="L45" i="7"/>
  <c r="AY52" i="7"/>
  <c r="AF3" i="7"/>
  <c r="CG51" i="7"/>
  <c r="K6" i="7"/>
  <c r="CP54" i="7"/>
  <c r="BU26" i="7"/>
  <c r="AV16" i="7"/>
  <c r="J51" i="7"/>
  <c r="AO52" i="7"/>
  <c r="CV3" i="7"/>
  <c r="BB37" i="7"/>
  <c r="L49" i="7"/>
  <c r="CI33" i="7"/>
  <c r="V48" i="7"/>
  <c r="H22" i="7"/>
  <c r="BJ15" i="7"/>
  <c r="G19" i="7"/>
  <c r="N18" i="7"/>
  <c r="J50" i="7"/>
  <c r="E5" i="7"/>
  <c r="U49" i="7"/>
  <c r="CS41" i="7"/>
  <c r="U25" i="7"/>
  <c r="CE12" i="7"/>
  <c r="BO15" i="7"/>
  <c r="AJ3" i="7"/>
  <c r="BF33" i="7"/>
  <c r="BN39" i="7"/>
  <c r="AC29" i="7"/>
  <c r="AE47" i="7"/>
  <c r="BZ13" i="7"/>
  <c r="AI22" i="7"/>
  <c r="AS44" i="7"/>
  <c r="CF16" i="7"/>
  <c r="AT46" i="7"/>
  <c r="CM42" i="7"/>
  <c r="CM39" i="7"/>
  <c r="K38" i="7"/>
  <c r="S37" i="7"/>
  <c r="BK41" i="7"/>
  <c r="BS44" i="7"/>
  <c r="CS38" i="7"/>
  <c r="F27" i="7"/>
  <c r="BM51" i="7"/>
  <c r="BK19" i="7"/>
  <c r="BL12" i="7"/>
  <c r="BT52" i="7"/>
  <c r="AU8" i="7"/>
  <c r="CH30" i="7"/>
  <c r="CP53" i="7"/>
  <c r="O21" i="7"/>
  <c r="BH24" i="7"/>
  <c r="AZ26" i="7"/>
  <c r="CU25" i="7"/>
  <c r="O4" i="7"/>
  <c r="AP48" i="7"/>
  <c r="CC16" i="7"/>
  <c r="AJ37" i="7"/>
  <c r="CM18" i="7"/>
  <c r="V37" i="7"/>
  <c r="CQ50" i="7"/>
  <c r="CS23" i="7"/>
  <c r="BJ16" i="7"/>
  <c r="CH46" i="7"/>
  <c r="V21" i="7"/>
  <c r="AM3" i="7"/>
  <c r="AF25" i="7"/>
  <c r="N33" i="7"/>
  <c r="BH7" i="7"/>
  <c r="BU13" i="7"/>
  <c r="BH6" i="7"/>
  <c r="AT17" i="7"/>
  <c r="BR2" i="7"/>
  <c r="BN13" i="7"/>
  <c r="AG26" i="7"/>
  <c r="BY44" i="7"/>
  <c r="BU11" i="7"/>
  <c r="H50" i="7"/>
  <c r="BR29" i="7"/>
  <c r="CN13" i="7"/>
  <c r="AU4" i="7"/>
  <c r="AY43" i="7"/>
  <c r="R2" i="7"/>
  <c r="AL39" i="7"/>
  <c r="CC23" i="7"/>
  <c r="I2" i="7"/>
  <c r="E9" i="7"/>
  <c r="BC48" i="7"/>
  <c r="W5" i="7"/>
  <c r="I32" i="7"/>
  <c r="BN38" i="7"/>
  <c r="BC49" i="7"/>
  <c r="BA51" i="7"/>
  <c r="CN18" i="7"/>
  <c r="W14" i="7"/>
  <c r="T47" i="7"/>
  <c r="BE33" i="7"/>
  <c r="V32" i="7"/>
  <c r="O14" i="7"/>
  <c r="AZ17" i="7"/>
  <c r="AJ12" i="7"/>
  <c r="BT47" i="7"/>
  <c r="M4" i="7"/>
  <c r="Q10" i="7"/>
  <c r="AE22" i="7"/>
  <c r="CV9" i="7"/>
  <c r="BQ49" i="7"/>
  <c r="W49" i="7"/>
  <c r="AE12" i="7"/>
  <c r="BD32" i="7"/>
  <c r="BK16" i="7"/>
  <c r="BA52" i="7"/>
  <c r="Y24" i="7"/>
  <c r="BQ37" i="7"/>
  <c r="CG48" i="7"/>
  <c r="AM28" i="7"/>
  <c r="CP42" i="7"/>
  <c r="BO18" i="7"/>
  <c r="AK33" i="7"/>
  <c r="BN36" i="7"/>
  <c r="CC3" i="7"/>
  <c r="CH15" i="7"/>
  <c r="BD11" i="7"/>
  <c r="CQ6" i="7"/>
  <c r="CS52" i="7"/>
  <c r="BE53" i="7"/>
  <c r="CL50" i="7"/>
  <c r="K32" i="7"/>
  <c r="BY35" i="7"/>
  <c r="W9" i="7"/>
  <c r="CM24" i="7"/>
  <c r="CB18" i="7"/>
  <c r="BJ13" i="7"/>
  <c r="S47" i="7"/>
  <c r="CU37" i="7"/>
  <c r="CN39" i="7"/>
  <c r="S26" i="7"/>
  <c r="CN29" i="7"/>
  <c r="AS4" i="7"/>
  <c r="AK29" i="7"/>
  <c r="U52" i="7"/>
  <c r="AA47" i="7"/>
  <c r="CO33" i="7"/>
  <c r="BL35" i="7"/>
  <c r="AX36" i="7"/>
  <c r="BP31" i="7"/>
  <c r="U17" i="7"/>
  <c r="AN35" i="7"/>
  <c r="BH5" i="7"/>
  <c r="CG3" i="7"/>
  <c r="CJ38" i="7"/>
  <c r="G30" i="7"/>
  <c r="CB31" i="7"/>
  <c r="CV54" i="7"/>
  <c r="V42" i="7"/>
  <c r="BU44" i="7"/>
  <c r="AV12" i="7"/>
  <c r="BF22" i="7"/>
  <c r="BQ5" i="7"/>
  <c r="CO39" i="7"/>
  <c r="BG28" i="7"/>
  <c r="L22" i="7"/>
  <c r="H28" i="7"/>
  <c r="BM31" i="7"/>
  <c r="AS15" i="7"/>
  <c r="CT54" i="7"/>
  <c r="CN42" i="7"/>
  <c r="AZ39" i="7"/>
  <c r="BV29" i="7"/>
  <c r="AP13" i="7"/>
  <c r="BM14" i="7"/>
  <c r="BA28" i="7"/>
  <c r="Q6" i="7"/>
  <c r="BS8" i="7"/>
  <c r="AA18" i="7"/>
  <c r="CL25" i="7"/>
  <c r="BF18" i="7"/>
  <c r="CV35" i="7"/>
  <c r="AB16" i="7"/>
  <c r="CJ53" i="7"/>
  <c r="AL49" i="7"/>
  <c r="CF47" i="7"/>
  <c r="AY12" i="7"/>
  <c r="X40" i="7"/>
  <c r="CJ39" i="7"/>
  <c r="BT44" i="7"/>
  <c r="CJ43" i="7"/>
  <c r="AA43" i="7"/>
  <c r="R33" i="7"/>
  <c r="AU30" i="7"/>
  <c r="BG2" i="7"/>
  <c r="AS23" i="7"/>
  <c r="CU47" i="7"/>
  <c r="CR33" i="7"/>
  <c r="AD7" i="7"/>
  <c r="CN44" i="7"/>
  <c r="CR4" i="7"/>
  <c r="BE12" i="7"/>
  <c r="BA17" i="7"/>
  <c r="AV17" i="7"/>
  <c r="AV5" i="7"/>
  <c r="BL28" i="7"/>
  <c r="CR48" i="7"/>
  <c r="L51" i="7"/>
  <c r="BV36" i="7"/>
  <c r="BR47" i="7"/>
  <c r="J32" i="7"/>
  <c r="CE52" i="7"/>
  <c r="BT25" i="7"/>
  <c r="Z19" i="7"/>
  <c r="V13" i="7"/>
  <c r="X35" i="7"/>
  <c r="AS40" i="7"/>
  <c r="CU51" i="7"/>
  <c r="CO26" i="7"/>
  <c r="CN41" i="7"/>
  <c r="CO20" i="7"/>
  <c r="BV13" i="7"/>
  <c r="BF10" i="7"/>
  <c r="BL29" i="7"/>
  <c r="R18" i="7"/>
  <c r="BJ36" i="7"/>
  <c r="AM51" i="7"/>
  <c r="AZ16" i="7"/>
  <c r="CU15" i="7"/>
  <c r="CA47" i="7"/>
  <c r="W53" i="7"/>
  <c r="AS27" i="7"/>
  <c r="BH21" i="7"/>
  <c r="AT8" i="7"/>
  <c r="CP48" i="7"/>
  <c r="CT37" i="7"/>
  <c r="CT39" i="7"/>
  <c r="AH27" i="7"/>
  <c r="CC41" i="7"/>
  <c r="CK25" i="7"/>
  <c r="AP9" i="7"/>
  <c r="AD35" i="7"/>
  <c r="CG35" i="7"/>
  <c r="BX52" i="7"/>
  <c r="I20" i="7"/>
  <c r="AS26" i="7"/>
  <c r="F32" i="7"/>
  <c r="AM25" i="7"/>
  <c r="BQ38" i="7"/>
  <c r="BM22" i="7"/>
  <c r="V11" i="7"/>
  <c r="BS36" i="7"/>
  <c r="AL48" i="7"/>
  <c r="CG40" i="7"/>
  <c r="CJ52" i="7"/>
  <c r="T40" i="7"/>
  <c r="AO32" i="7"/>
  <c r="AT38" i="7"/>
  <c r="BH13" i="7"/>
  <c r="E32" i="7"/>
  <c r="AR53" i="7"/>
  <c r="CO12" i="7"/>
  <c r="Z32" i="7"/>
  <c r="Q11" i="7"/>
  <c r="BE22" i="7"/>
  <c r="BV27" i="7"/>
  <c r="CM38" i="7"/>
  <c r="CC20" i="7"/>
  <c r="BG34" i="7"/>
  <c r="BC45" i="7"/>
  <c r="F5" i="7"/>
  <c r="BC18" i="7"/>
  <c r="AO30" i="7"/>
  <c r="CQ19" i="7"/>
  <c r="CT40" i="7"/>
  <c r="J2" i="7"/>
  <c r="AZ31" i="7"/>
  <c r="CF18" i="7"/>
  <c r="AF48" i="7"/>
  <c r="BQ13" i="7"/>
  <c r="CJ4" i="7"/>
  <c r="BQ51" i="7"/>
  <c r="L36" i="7"/>
  <c r="CJ30" i="7"/>
  <c r="CJ48" i="7"/>
  <c r="CG46" i="7"/>
  <c r="BT11" i="7"/>
  <c r="Z18" i="7"/>
  <c r="CO34" i="7"/>
  <c r="G29" i="7"/>
  <c r="AM17" i="7"/>
  <c r="BF52" i="7"/>
  <c r="CT38" i="7"/>
  <c r="BF21" i="7"/>
  <c r="BT28" i="7"/>
  <c r="AT35" i="7"/>
  <c r="AZ53" i="7"/>
  <c r="BK10" i="7"/>
  <c r="BU35" i="7"/>
  <c r="BW11" i="7"/>
  <c r="R9" i="7"/>
  <c r="BG33" i="7"/>
  <c r="AE45" i="7"/>
  <c r="AR11" i="7"/>
  <c r="BM8" i="7"/>
  <c r="CE32" i="7"/>
  <c r="CA35" i="7"/>
  <c r="R6" i="7"/>
  <c r="CQ5" i="7"/>
  <c r="AA13" i="7"/>
  <c r="AP2" i="7"/>
  <c r="CH37" i="7"/>
  <c r="F42" i="7"/>
  <c r="E26" i="7"/>
  <c r="N5" i="7"/>
  <c r="AL22" i="7"/>
  <c r="E25" i="7"/>
  <c r="CF48" i="7"/>
  <c r="AA4" i="7"/>
  <c r="BT9" i="7"/>
  <c r="S52" i="7"/>
  <c r="BG51" i="7"/>
  <c r="L9" i="7"/>
  <c r="AL46" i="7"/>
  <c r="CL52" i="7"/>
  <c r="AC40" i="7"/>
  <c r="BQ45" i="7"/>
  <c r="V46" i="7"/>
  <c r="AD38" i="7"/>
  <c r="N41" i="7"/>
  <c r="BX47" i="7"/>
  <c r="AV31" i="7"/>
  <c r="S27" i="7"/>
  <c r="CK6" i="7"/>
  <c r="R28" i="7"/>
  <c r="BH42" i="7"/>
  <c r="AE49" i="7"/>
  <c r="BS18" i="7"/>
  <c r="CJ49" i="7"/>
  <c r="BH27" i="7"/>
  <c r="J28" i="7"/>
  <c r="AM10" i="7"/>
  <c r="L30" i="7"/>
  <c r="BN29" i="7"/>
  <c r="BE28" i="7"/>
  <c r="CC21" i="7"/>
  <c r="CH16" i="7"/>
  <c r="AC6" i="7"/>
  <c r="F12" i="7"/>
  <c r="AN8" i="7"/>
  <c r="BY54" i="7"/>
  <c r="CG38" i="7"/>
  <c r="CC4" i="7"/>
  <c r="BW29" i="7"/>
  <c r="R46" i="7"/>
  <c r="CJ32" i="7"/>
  <c r="K39" i="7"/>
  <c r="AP28" i="7"/>
  <c r="BM37" i="7"/>
  <c r="U50" i="7"/>
  <c r="K2" i="7"/>
  <c r="AJ21" i="7"/>
  <c r="BY15" i="7"/>
  <c r="BG35" i="7"/>
  <c r="BK42" i="7"/>
  <c r="AN2" i="7"/>
  <c r="BC46" i="7"/>
  <c r="J16" i="7"/>
  <c r="BH45" i="7"/>
  <c r="AD53" i="7"/>
  <c r="AN19" i="7"/>
  <c r="BG43" i="7"/>
  <c r="I37" i="7"/>
  <c r="CD54" i="7"/>
  <c r="AG23" i="7"/>
  <c r="BM15" i="7"/>
  <c r="R23" i="7"/>
  <c r="CS12" i="7"/>
  <c r="CJ9" i="7"/>
  <c r="BH32" i="7"/>
  <c r="BG45" i="7"/>
  <c r="CB34" i="7"/>
  <c r="BY36" i="7"/>
  <c r="AL33" i="7"/>
  <c r="BU14" i="7"/>
  <c r="BG6" i="7"/>
  <c r="AN48" i="7"/>
  <c r="CL33" i="7"/>
  <c r="AW26" i="7"/>
  <c r="AJ30" i="7"/>
  <c r="K50" i="7"/>
  <c r="BD27" i="7"/>
  <c r="BT21" i="7"/>
  <c r="AJ50" i="7"/>
  <c r="BE25" i="7"/>
  <c r="AH51" i="7"/>
  <c r="V41" i="7"/>
  <c r="AA30" i="7"/>
  <c r="BI10" i="7"/>
  <c r="CE26" i="7"/>
  <c r="CM9" i="7"/>
  <c r="CS54" i="7"/>
  <c r="BT10" i="7"/>
  <c r="CK34" i="7"/>
  <c r="Z20" i="7"/>
  <c r="CS42" i="7"/>
  <c r="CG6" i="7"/>
  <c r="E30" i="7"/>
  <c r="Z53" i="7"/>
  <c r="BG23" i="7"/>
  <c r="K53" i="7"/>
  <c r="AY28" i="7"/>
  <c r="BA13" i="7"/>
  <c r="AT26" i="7"/>
  <c r="BH31" i="7"/>
  <c r="P2" i="7"/>
  <c r="O52" i="7"/>
  <c r="CI29" i="7"/>
  <c r="CK3" i="7"/>
  <c r="AZ45" i="7"/>
  <c r="AI50" i="7"/>
  <c r="AY5" i="7"/>
  <c r="AI17" i="7"/>
  <c r="BM33" i="7"/>
  <c r="P40" i="7"/>
  <c r="AT33" i="7"/>
  <c r="AP5" i="7"/>
  <c r="AV43" i="7"/>
  <c r="CR34" i="7"/>
  <c r="BG27" i="7"/>
  <c r="W18" i="7"/>
  <c r="BU17" i="7"/>
  <c r="AE28" i="7"/>
  <c r="AD34" i="7"/>
  <c r="BT29" i="7"/>
  <c r="CD46" i="7"/>
  <c r="AX44" i="7"/>
  <c r="AY30" i="7"/>
  <c r="AS39" i="7"/>
  <c r="CH38" i="7"/>
  <c r="AK43" i="7"/>
  <c r="BW36" i="7"/>
  <c r="M13" i="7"/>
  <c r="BQ20" i="7"/>
  <c r="CA4" i="7"/>
  <c r="BR30" i="7"/>
  <c r="BH53" i="7"/>
  <c r="AD26" i="7"/>
  <c r="AS41" i="7"/>
  <c r="CU50" i="7"/>
  <c r="AT42" i="7"/>
  <c r="CN2" i="7"/>
  <c r="AY22" i="7"/>
  <c r="BS24" i="7"/>
  <c r="AZ21" i="7"/>
  <c r="AS51" i="7"/>
  <c r="AM46" i="7"/>
  <c r="W24" i="7"/>
  <c r="AX14" i="7"/>
  <c r="CD18" i="7"/>
  <c r="AZ43" i="7"/>
  <c r="AH15" i="7"/>
  <c r="H30" i="7"/>
  <c r="AZ29" i="7"/>
  <c r="BR44" i="7"/>
  <c r="AT31" i="7"/>
  <c r="AP30" i="7"/>
  <c r="T42" i="7"/>
  <c r="V34" i="7"/>
  <c r="CQ20" i="7"/>
  <c r="S18" i="7"/>
  <c r="CD50" i="7"/>
  <c r="AW47" i="7"/>
  <c r="BU2" i="7"/>
  <c r="AG11" i="7"/>
  <c r="W23" i="7"/>
  <c r="BH23" i="7"/>
  <c r="AK50" i="7"/>
  <c r="BP39" i="7"/>
  <c r="BU21" i="7"/>
  <c r="O41" i="7"/>
  <c r="CJ37" i="7"/>
  <c r="AD27" i="7"/>
  <c r="AM33" i="7"/>
  <c r="AJ42" i="7"/>
  <c r="H32" i="7"/>
  <c r="CK39" i="7"/>
  <c r="BB26" i="7"/>
  <c r="J40" i="7"/>
  <c r="CC36" i="7"/>
  <c r="AN10" i="7"/>
  <c r="BW22" i="7"/>
  <c r="K43" i="7"/>
  <c r="BD37" i="7"/>
  <c r="BN28" i="7"/>
  <c r="CJ44" i="7"/>
  <c r="G3" i="7"/>
  <c r="BZ38" i="7"/>
  <c r="N6" i="7"/>
  <c r="CR7" i="7"/>
  <c r="AU18" i="7"/>
  <c r="U14" i="7"/>
  <c r="BI18" i="7"/>
  <c r="BZ18" i="7"/>
  <c r="AQ7" i="7"/>
  <c r="AX45" i="7"/>
  <c r="CS45" i="7"/>
  <c r="CE22" i="7"/>
  <c r="BP28" i="7"/>
  <c r="CO23" i="7"/>
  <c r="BH30" i="7"/>
  <c r="BQ2" i="7"/>
  <c r="BX21" i="7"/>
  <c r="AV28" i="7"/>
  <c r="BV17" i="7"/>
  <c r="M28" i="7"/>
  <c r="CG52" i="7"/>
  <c r="AO6" i="7"/>
  <c r="AL23" i="7"/>
  <c r="G18" i="7"/>
  <c r="AW18" i="7"/>
  <c r="BZ22" i="7"/>
  <c r="CT47" i="7"/>
  <c r="AP36" i="7"/>
  <c r="CU41" i="7"/>
  <c r="CK29" i="7"/>
  <c r="E24" i="7"/>
  <c r="CU26" i="7"/>
  <c r="CR43" i="7"/>
  <c r="J42" i="7"/>
  <c r="AV7" i="7"/>
  <c r="AF8" i="7"/>
  <c r="Z47" i="7"/>
  <c r="BR10" i="7"/>
  <c r="AM15" i="7"/>
  <c r="AL29" i="7"/>
  <c r="I27" i="7"/>
  <c r="BD22" i="7"/>
  <c r="AZ37" i="7"/>
  <c r="BC42" i="7"/>
  <c r="BA11" i="7"/>
  <c r="CQ35" i="7"/>
  <c r="AI34" i="7"/>
  <c r="CH45" i="7"/>
  <c r="K40" i="7"/>
  <c r="BP22" i="7"/>
  <c r="AJ33" i="7"/>
  <c r="CP50" i="7"/>
  <c r="V6" i="7"/>
  <c r="Y50" i="7"/>
  <c r="CP46" i="7"/>
  <c r="CS13" i="7"/>
  <c r="BY50" i="7"/>
  <c r="BN30" i="7"/>
  <c r="S23" i="7"/>
  <c r="AT37" i="7"/>
  <c r="CD42" i="7"/>
  <c r="BU29" i="7"/>
  <c r="Y34" i="7"/>
  <c r="H39" i="7"/>
  <c r="CM37" i="7"/>
  <c r="AF16" i="7"/>
  <c r="BG39" i="7"/>
  <c r="Q17" i="7"/>
  <c r="AY25" i="7"/>
  <c r="AS49" i="7"/>
  <c r="AX3" i="7"/>
  <c r="BM27" i="7"/>
  <c r="AO41" i="7"/>
  <c r="AO25" i="7"/>
  <c r="G45" i="7"/>
  <c r="BA34" i="7"/>
  <c r="W26" i="7"/>
  <c r="BI37" i="7"/>
  <c r="N2" i="7"/>
  <c r="BA39" i="7"/>
  <c r="CT31" i="7"/>
  <c r="BI43" i="7"/>
  <c r="V24" i="7"/>
  <c r="CV16" i="7"/>
  <c r="BC17" i="7"/>
  <c r="AQ33" i="7"/>
  <c r="L52" i="7"/>
  <c r="V22" i="7"/>
  <c r="BM11" i="7"/>
  <c r="M36" i="7"/>
  <c r="CJ2" i="7"/>
  <c r="CQ53" i="7"/>
  <c r="CJ22" i="7"/>
  <c r="AS7" i="7"/>
  <c r="AJ16" i="7"/>
  <c r="X32" i="7"/>
  <c r="AI25" i="7"/>
  <c r="CC32" i="7"/>
  <c r="CD34" i="7"/>
  <c r="AN28" i="7"/>
  <c r="AJ23" i="7"/>
  <c r="M53" i="7"/>
  <c r="BJ7" i="7"/>
  <c r="E48" i="7"/>
  <c r="K13" i="7"/>
  <c r="P29" i="7"/>
  <c r="AM11" i="7"/>
  <c r="CT6" i="7"/>
  <c r="BA35" i="7"/>
  <c r="BS19" i="7"/>
  <c r="AD23" i="7"/>
  <c r="AE37" i="7"/>
  <c r="BY14" i="7"/>
  <c r="K25" i="7"/>
  <c r="AZ18" i="7"/>
  <c r="CV15" i="7"/>
  <c r="Y22" i="7"/>
  <c r="AA21" i="7"/>
  <c r="V16" i="7"/>
  <c r="AP33" i="7"/>
  <c r="AC19" i="7"/>
  <c r="BW15" i="7"/>
  <c r="E7" i="7"/>
  <c r="L39" i="7"/>
  <c r="BY31" i="7"/>
  <c r="CI25" i="7"/>
  <c r="AG25" i="7"/>
  <c r="BI28" i="7"/>
  <c r="AU17" i="7"/>
  <c r="CM8" i="7"/>
  <c r="AG36" i="7"/>
  <c r="AV11" i="7"/>
  <c r="CF42" i="7"/>
  <c r="AP54" i="7"/>
  <c r="CC49" i="7"/>
  <c r="BE14" i="7"/>
  <c r="CS48" i="7"/>
  <c r="BI49" i="7"/>
  <c r="AY35" i="7"/>
  <c r="Y53" i="7"/>
  <c r="AP4" i="7"/>
  <c r="H54" i="7"/>
  <c r="BG49" i="7"/>
  <c r="CL35" i="7"/>
  <c r="AN5" i="7"/>
  <c r="BY47" i="7"/>
  <c r="BV38" i="7"/>
  <c r="BA40" i="7"/>
  <c r="BJ2" i="7"/>
  <c r="CK45" i="7"/>
  <c r="AQ31" i="7"/>
  <c r="T52" i="7"/>
  <c r="AW9" i="7"/>
  <c r="AH24" i="7"/>
  <c r="AB32" i="7"/>
  <c r="K42" i="7"/>
  <c r="BL53" i="7"/>
  <c r="BD13" i="7"/>
  <c r="CQ13" i="7"/>
  <c r="CH34" i="7"/>
  <c r="CS37" i="7"/>
  <c r="CS15" i="7"/>
  <c r="AG3" i="7"/>
  <c r="AW43" i="7"/>
  <c r="U10" i="7"/>
  <c r="BC35" i="7"/>
  <c r="Q47" i="7"/>
  <c r="BL10" i="7"/>
  <c r="J48" i="7"/>
  <c r="AI49" i="7"/>
  <c r="BN31" i="7"/>
  <c r="BW46" i="7"/>
  <c r="AG31" i="7"/>
  <c r="Y13" i="7"/>
  <c r="CN6" i="7"/>
  <c r="BG26" i="7"/>
  <c r="BM19" i="7"/>
  <c r="T8" i="7"/>
  <c r="CK46" i="7"/>
  <c r="CM11" i="7"/>
  <c r="R3" i="7"/>
  <c r="AW39" i="7"/>
  <c r="CI39" i="7"/>
  <c r="CP20" i="7"/>
  <c r="H42" i="7"/>
  <c r="BV22" i="7"/>
  <c r="CH17" i="7"/>
  <c r="AD13" i="7"/>
  <c r="AG48" i="7"/>
  <c r="CK9" i="7"/>
  <c r="CD15" i="7"/>
  <c r="AT49" i="7"/>
  <c r="BK48" i="7"/>
  <c r="BS21" i="7"/>
  <c r="CS19" i="7"/>
  <c r="CC53" i="7"/>
  <c r="AH9" i="7"/>
  <c r="AS36" i="7"/>
  <c r="O40" i="7"/>
  <c r="BF45" i="7"/>
  <c r="BH29" i="7"/>
  <c r="E19" i="7"/>
  <c r="BY28" i="7"/>
  <c r="AH6" i="7"/>
  <c r="BS50" i="7"/>
  <c r="G12" i="7"/>
  <c r="AB48" i="7"/>
  <c r="BO20" i="7"/>
  <c r="BS29" i="7"/>
  <c r="CT22" i="7"/>
  <c r="CB4" i="7"/>
  <c r="V53" i="7"/>
  <c r="CE35" i="7"/>
  <c r="CU14" i="7"/>
  <c r="W37" i="7"/>
  <c r="U53" i="7"/>
  <c r="BR52" i="7"/>
  <c r="AK12" i="7"/>
  <c r="CO19" i="7"/>
  <c r="T20" i="7"/>
  <c r="BD17" i="7"/>
  <c r="P19" i="7"/>
  <c r="BD6" i="7"/>
  <c r="AH28" i="7"/>
  <c r="BC24" i="7"/>
  <c r="AD5" i="7"/>
  <c r="AA32" i="7"/>
  <c r="CF3" i="7"/>
  <c r="CI32" i="7"/>
  <c r="K26" i="7"/>
  <c r="BS53" i="7"/>
  <c r="AY31" i="7"/>
  <c r="BJ44" i="7"/>
  <c r="T34" i="7"/>
  <c r="T27" i="7"/>
  <c r="BP16" i="7"/>
  <c r="E6" i="7"/>
  <c r="AE25" i="7"/>
  <c r="BB29" i="7"/>
  <c r="CT12" i="7"/>
  <c r="CF20" i="7"/>
  <c r="CK17" i="7"/>
  <c r="CQ33" i="7"/>
  <c r="F53" i="7"/>
  <c r="AQ23" i="7"/>
  <c r="BO33" i="7"/>
  <c r="O32" i="7"/>
  <c r="AA2" i="7"/>
  <c r="CN49" i="7"/>
  <c r="F45" i="7"/>
  <c r="AC48" i="7"/>
  <c r="CF46" i="7"/>
  <c r="BK5" i="7"/>
  <c r="AL14" i="7"/>
  <c r="K28" i="7"/>
  <c r="AK21" i="7"/>
  <c r="CQ47" i="7"/>
  <c r="CC51" i="7"/>
  <c r="AL44" i="7"/>
  <c r="BS39" i="7"/>
  <c r="BW18" i="7"/>
  <c r="AV30" i="7"/>
  <c r="CC37" i="7"/>
  <c r="CV13" i="7"/>
  <c r="Q4" i="7"/>
  <c r="AN51" i="7"/>
  <c r="AP47" i="7"/>
  <c r="L41" i="7"/>
  <c r="BE40" i="7"/>
  <c r="BB16" i="7"/>
  <c r="CF9" i="7"/>
  <c r="V5" i="7"/>
  <c r="AW31" i="7"/>
  <c r="AU26" i="7"/>
  <c r="F31" i="7"/>
  <c r="AG43" i="7"/>
  <c r="AR46" i="7"/>
  <c r="G41" i="7"/>
  <c r="BS13" i="7"/>
  <c r="R47" i="7"/>
  <c r="AW21" i="7"/>
  <c r="X9" i="7"/>
  <c r="BP53" i="7"/>
  <c r="CT20" i="7"/>
  <c r="AF46" i="7"/>
  <c r="BN47" i="7"/>
  <c r="CC54" i="7"/>
  <c r="BF54" i="7"/>
  <c r="AM48" i="7"/>
  <c r="AQ12" i="7"/>
  <c r="AD33" i="7"/>
  <c r="BN11" i="7"/>
  <c r="BE6" i="7"/>
  <c r="AR20" i="7"/>
  <c r="AN45" i="7"/>
  <c r="CT44" i="7"/>
  <c r="BT41" i="7"/>
  <c r="H36" i="7"/>
  <c r="AU36" i="7"/>
  <c r="Q8" i="7"/>
  <c r="P43" i="7"/>
  <c r="CL18" i="7"/>
  <c r="CF7" i="7"/>
  <c r="BX16" i="7"/>
  <c r="BF14" i="7"/>
  <c r="AJ14" i="7"/>
  <c r="BR5" i="7"/>
  <c r="U11" i="7"/>
  <c r="AF47" i="7"/>
  <c r="AL51" i="7"/>
  <c r="T2" i="7"/>
  <c r="AY6" i="7"/>
  <c r="BD52" i="7"/>
  <c r="AS17" i="7"/>
  <c r="AW48" i="7"/>
  <c r="BI26" i="7"/>
  <c r="BF24" i="7"/>
  <c r="AT43" i="7"/>
  <c r="O25" i="7"/>
  <c r="U40" i="7"/>
  <c r="BY25" i="7"/>
  <c r="BD28" i="7"/>
  <c r="AV45" i="7"/>
  <c r="CO32" i="7"/>
  <c r="BJ35" i="7"/>
  <c r="BJ21" i="7"/>
  <c r="AJ29" i="7"/>
  <c r="T16" i="7"/>
  <c r="G25" i="7"/>
  <c r="AB19" i="7"/>
  <c r="I46" i="7"/>
  <c r="R19" i="7"/>
  <c r="AG41" i="7"/>
  <c r="Y21" i="7"/>
  <c r="AH16" i="7"/>
  <c r="CU4" i="7"/>
  <c r="AL4" i="7"/>
  <c r="R25" i="7"/>
  <c r="BN7" i="7"/>
  <c r="AE44" i="7"/>
  <c r="U19" i="7"/>
  <c r="T51" i="7"/>
  <c r="BJ37" i="7"/>
  <c r="CK52" i="7"/>
  <c r="W45" i="7"/>
  <c r="AE38" i="7"/>
  <c r="CB12" i="7"/>
  <c r="BQ29" i="7"/>
  <c r="BX49" i="7"/>
  <c r="AO22" i="7"/>
  <c r="BM45" i="7"/>
  <c r="L20" i="7"/>
  <c r="M11" i="7"/>
  <c r="BZ27" i="7"/>
  <c r="Z31" i="7"/>
  <c r="BH48" i="7"/>
  <c r="BA49" i="7"/>
  <c r="AX43" i="7"/>
  <c r="CI8" i="7"/>
  <c r="Z17" i="7"/>
  <c r="AY36" i="7"/>
  <c r="AE46" i="7"/>
  <c r="CI9" i="7"/>
  <c r="CK47" i="7"/>
  <c r="AS31" i="7"/>
  <c r="F43" i="7"/>
  <c r="BL47" i="7"/>
  <c r="CI45" i="7"/>
  <c r="CG13" i="7"/>
  <c r="BS23" i="7"/>
  <c r="S45" i="7"/>
  <c r="BS40" i="7"/>
  <c r="CK8" i="7"/>
  <c r="CP40" i="7"/>
  <c r="AC15" i="7"/>
  <c r="S10" i="7"/>
  <c r="BQ9" i="7"/>
  <c r="BH8" i="7"/>
  <c r="J45" i="7"/>
  <c r="AO40" i="7"/>
  <c r="CF13" i="7"/>
  <c r="AS12" i="7"/>
  <c r="AY16" i="7"/>
  <c r="G51" i="7"/>
  <c r="I40" i="7"/>
  <c r="AW23" i="7"/>
  <c r="CE36" i="7"/>
  <c r="CI46" i="7"/>
  <c r="BX7" i="7"/>
  <c r="CP7" i="7"/>
  <c r="BL34" i="7"/>
  <c r="CT32" i="7"/>
  <c r="BD33" i="7"/>
  <c r="CK18" i="7"/>
  <c r="Z26" i="7"/>
  <c r="BT51" i="7"/>
  <c r="BD26" i="7"/>
  <c r="T10" i="7"/>
  <c r="V30" i="7"/>
  <c r="L33" i="7"/>
  <c r="CO51" i="7"/>
  <c r="BW37" i="7"/>
  <c r="BI17" i="7"/>
  <c r="BT37" i="7"/>
  <c r="CU12" i="7"/>
  <c r="AN3" i="7"/>
  <c r="AW34" i="7"/>
  <c r="X53" i="7"/>
  <c r="O10" i="7"/>
  <c r="CV38" i="7"/>
  <c r="CB40" i="7"/>
  <c r="BD16" i="7"/>
  <c r="CE29" i="7"/>
  <c r="CT46" i="7"/>
  <c r="CH10" i="7"/>
  <c r="CH26" i="7"/>
  <c r="BY16" i="7"/>
  <c r="CI22" i="7"/>
  <c r="AN44" i="7"/>
  <c r="AH26" i="7"/>
  <c r="BA21" i="7"/>
  <c r="AO15" i="7"/>
  <c r="BZ46" i="7"/>
  <c r="BE9" i="7"/>
  <c r="AO20" i="7"/>
  <c r="AM13" i="7"/>
  <c r="BR16" i="7"/>
  <c r="BQ16" i="7"/>
  <c r="BF6" i="7"/>
  <c r="CA36" i="7"/>
  <c r="W6" i="7"/>
  <c r="BT18" i="7"/>
  <c r="AU12" i="7"/>
  <c r="AA35" i="7"/>
  <c r="F19" i="7"/>
  <c r="BB36" i="7"/>
  <c r="AQ13" i="7"/>
  <c r="BI23" i="7"/>
  <c r="I36" i="7"/>
  <c r="BD47" i="7"/>
  <c r="AJ20" i="7"/>
  <c r="AH20" i="7"/>
  <c r="BS52" i="7"/>
  <c r="X20" i="7"/>
  <c r="AL3" i="7"/>
  <c r="BZ53" i="7"/>
  <c r="AM50" i="7"/>
  <c r="AL36" i="7"/>
  <c r="Q28" i="7"/>
  <c r="CA39" i="7"/>
  <c r="CH48" i="7"/>
  <c r="BD38" i="7"/>
  <c r="I19" i="7"/>
  <c r="AB40" i="7"/>
  <c r="AD8" i="7"/>
  <c r="V15" i="7"/>
  <c r="AV3" i="7"/>
  <c r="L2" i="7"/>
  <c r="BY26" i="7"/>
  <c r="CP23" i="7"/>
  <c r="AR39" i="7"/>
  <c r="Z27" i="7"/>
  <c r="CL47" i="7"/>
  <c r="AC13" i="7"/>
  <c r="AI39" i="7"/>
  <c r="CT34" i="7"/>
  <c r="BH4" i="7"/>
  <c r="Q26" i="7"/>
  <c r="BB2" i="7"/>
  <c r="Z48" i="7"/>
  <c r="AF43" i="7"/>
  <c r="O36" i="7"/>
  <c r="AF13" i="7"/>
  <c r="BN19" i="7"/>
  <c r="BQ39" i="7"/>
  <c r="X51" i="7"/>
  <c r="O35" i="7"/>
  <c r="CU18" i="7"/>
  <c r="BT48" i="7"/>
  <c r="CQ14" i="7"/>
  <c r="CR35" i="7"/>
  <c r="CI26" i="7"/>
  <c r="CU40" i="7"/>
  <c r="BQ47" i="7"/>
  <c r="CM34" i="7"/>
  <c r="CF38" i="7"/>
  <c r="CB48" i="7"/>
  <c r="CL30" i="7"/>
  <c r="CU42" i="7"/>
  <c r="BE42" i="7"/>
  <c r="CN17" i="7"/>
  <c r="S49" i="7"/>
  <c r="E4" i="7"/>
  <c r="W32" i="7"/>
  <c r="W47" i="7"/>
  <c r="CG12" i="7"/>
  <c r="Q29" i="7"/>
  <c r="CF51" i="7"/>
  <c r="BH3" i="7"/>
  <c r="CI16" i="7"/>
  <c r="O20" i="7"/>
  <c r="BQ15" i="7"/>
  <c r="AT14" i="7"/>
  <c r="AH38" i="7"/>
  <c r="CT41" i="7"/>
  <c r="CG4" i="7"/>
  <c r="BC11" i="7"/>
  <c r="AX29" i="7"/>
  <c r="AB31" i="7"/>
  <c r="BJ10" i="7"/>
  <c r="BZ24" i="7"/>
  <c r="BS34" i="7"/>
  <c r="CR45" i="7"/>
  <c r="BG29" i="7"/>
  <c r="BG30" i="7"/>
  <c r="AV14" i="7"/>
  <c r="BB24" i="7"/>
  <c r="AC51" i="7"/>
  <c r="BB6" i="7"/>
  <c r="CD7" i="7"/>
  <c r="Q31" i="7"/>
  <c r="Q34" i="7"/>
  <c r="I13" i="7"/>
  <c r="BS43" i="7"/>
  <c r="BR53" i="7"/>
  <c r="CM33" i="7"/>
  <c r="CD14" i="7"/>
  <c r="W50" i="7"/>
  <c r="BM16" i="7"/>
  <c r="BE7" i="7"/>
  <c r="BF47" i="7"/>
  <c r="AO27" i="7"/>
  <c r="CR40" i="7"/>
  <c r="CF23" i="7"/>
  <c r="CV25" i="7"/>
  <c r="BW24" i="7"/>
  <c r="CG49" i="7"/>
  <c r="AG2" i="7"/>
  <c r="AB34" i="7"/>
  <c r="AC16" i="7"/>
  <c r="CE6" i="7"/>
  <c r="CE45" i="7"/>
  <c r="N43" i="7"/>
  <c r="CV37" i="7"/>
  <c r="AT11" i="7"/>
  <c r="AI21" i="7"/>
  <c r="Y31" i="7"/>
  <c r="CM51" i="7"/>
  <c r="X17" i="7"/>
  <c r="CF25" i="7"/>
  <c r="CK41" i="7"/>
  <c r="CM44" i="7"/>
  <c r="I52" i="7"/>
  <c r="AZ38" i="7"/>
  <c r="BP32" i="7"/>
  <c r="AW42" i="7"/>
  <c r="AI4" i="7"/>
  <c r="AS29" i="7"/>
  <c r="CN43" i="7"/>
  <c r="AP51" i="7"/>
  <c r="BV23" i="7"/>
  <c r="AV37" i="7"/>
  <c r="AP16" i="7"/>
  <c r="BZ28" i="7"/>
  <c r="AS6" i="7"/>
  <c r="AG13" i="7"/>
  <c r="AI42" i="7"/>
  <c r="BB43" i="7"/>
  <c r="CR3" i="7"/>
  <c r="AH48" i="7"/>
  <c r="BN15" i="7"/>
  <c r="AB52" i="7"/>
  <c r="AQ24" i="7"/>
  <c r="G2" i="7"/>
  <c r="BZ37" i="7"/>
  <c r="BA3" i="7"/>
  <c r="N11" i="7"/>
  <c r="BN48" i="7"/>
  <c r="AN15" i="7"/>
  <c r="BT15" i="7"/>
  <c r="AD47" i="7"/>
  <c r="CK12" i="7"/>
  <c r="BM29" i="7"/>
  <c r="AO17" i="7"/>
  <c r="CV52" i="7"/>
  <c r="AX11" i="7"/>
  <c r="BJ49" i="7"/>
  <c r="O42" i="7"/>
  <c r="AM19" i="7"/>
  <c r="N31" i="7"/>
  <c r="P12" i="7"/>
  <c r="CS6" i="7"/>
  <c r="G27" i="7"/>
  <c r="AF34" i="7"/>
  <c r="AA38" i="7"/>
  <c r="S16" i="7"/>
  <c r="BS25" i="7"/>
  <c r="BB53" i="7"/>
  <c r="CM49" i="7"/>
  <c r="Y19" i="7"/>
  <c r="AW11" i="7"/>
  <c r="BH52" i="7"/>
  <c r="AR40" i="7"/>
  <c r="CO46" i="7"/>
  <c r="BO23" i="7"/>
  <c r="P14" i="7"/>
  <c r="X6" i="7"/>
  <c r="CA27" i="7"/>
  <c r="P34" i="7"/>
  <c r="AI45" i="7"/>
  <c r="BV14" i="7"/>
  <c r="AA7" i="7"/>
  <c r="BC47" i="7"/>
  <c r="AP8" i="7"/>
  <c r="BK4" i="7"/>
  <c r="BG12" i="7"/>
  <c r="BA48" i="7"/>
  <c r="AV10" i="7"/>
  <c r="BW38" i="7"/>
  <c r="T43" i="7"/>
  <c r="CF36" i="7"/>
  <c r="P4" i="7"/>
  <c r="BV53" i="7"/>
  <c r="BU24" i="7"/>
  <c r="BZ5" i="7"/>
  <c r="BN41" i="7"/>
  <c r="CE31" i="7"/>
  <c r="F23" i="7"/>
  <c r="BY6" i="7"/>
  <c r="BA26" i="7"/>
  <c r="T53" i="7"/>
  <c r="AJ34" i="7"/>
  <c r="AY13" i="7"/>
  <c r="AE35" i="7"/>
  <c r="Z9" i="7"/>
  <c r="AH33" i="7"/>
  <c r="J20" i="7"/>
  <c r="I34" i="7"/>
  <c r="CG10" i="7"/>
  <c r="CD40" i="7"/>
  <c r="BY43" i="7"/>
  <c r="AU40" i="7"/>
  <c r="AI10" i="7"/>
  <c r="X43" i="7"/>
  <c r="AE40" i="7"/>
  <c r="AN54" i="7"/>
  <c r="CR16" i="7"/>
  <c r="CR26" i="7"/>
  <c r="AH32" i="7"/>
  <c r="BO13" i="7"/>
  <c r="BR36" i="7"/>
  <c r="AZ48" i="7"/>
  <c r="BS38" i="7"/>
  <c r="M2" i="7"/>
  <c r="BK46" i="7"/>
  <c r="BC13" i="7"/>
  <c r="BB45" i="7"/>
  <c r="X33" i="7"/>
  <c r="AC31" i="7"/>
  <c r="BL24" i="7"/>
  <c r="H26" i="7"/>
  <c r="J5" i="7"/>
  <c r="T46" i="7"/>
  <c r="CJ31" i="7"/>
  <c r="CV40" i="7"/>
  <c r="BK13" i="7"/>
  <c r="AH17" i="7"/>
  <c r="J17" i="7"/>
  <c r="AQ16" i="7"/>
  <c r="U33" i="7"/>
  <c r="BN21" i="7"/>
  <c r="R24" i="7"/>
  <c r="CL32" i="7"/>
  <c r="AC18" i="7"/>
  <c r="Q36" i="7"/>
  <c r="CL24" i="7"/>
  <c r="X23" i="7"/>
  <c r="BQ26" i="7"/>
  <c r="AP52" i="7"/>
  <c r="BD41" i="7"/>
  <c r="BZ3" i="7"/>
  <c r="AR22" i="7"/>
  <c r="CB25" i="7"/>
  <c r="BQ19" i="7"/>
  <c r="CN16" i="7"/>
  <c r="L10" i="7"/>
  <c r="Z54" i="7"/>
  <c r="BQ54" i="7"/>
  <c r="AK8" i="7"/>
  <c r="O49" i="7"/>
  <c r="CN28" i="7"/>
  <c r="K11" i="7"/>
  <c r="N49" i="7"/>
  <c r="BC33" i="7"/>
  <c r="AR9" i="7"/>
  <c r="P44" i="7"/>
  <c r="BW41" i="7"/>
  <c r="BT33" i="7"/>
  <c r="CD53" i="7"/>
  <c r="AC32" i="7"/>
  <c r="J35" i="7"/>
  <c r="V49" i="7"/>
  <c r="BT4" i="7"/>
  <c r="CO54" i="7"/>
  <c r="W17" i="7"/>
  <c r="Z45" i="7"/>
  <c r="CN51" i="7"/>
  <c r="BN17" i="7"/>
  <c r="BF17" i="7"/>
  <c r="AK47" i="7"/>
  <c r="CD47" i="7"/>
  <c r="BU45" i="7"/>
  <c r="O39" i="7"/>
  <c r="R43" i="7"/>
  <c r="BH12" i="7"/>
  <c r="CA26" i="7"/>
  <c r="BN50" i="7"/>
  <c r="BR34" i="7"/>
  <c r="AD43" i="7"/>
  <c r="Q39" i="7"/>
  <c r="Z10" i="7"/>
  <c r="AU32" i="7"/>
  <c r="AF54" i="7"/>
  <c r="BP49" i="7"/>
  <c r="AV42" i="7"/>
  <c r="Z52" i="7"/>
  <c r="BJ29" i="7"/>
  <c r="BL17" i="7"/>
  <c r="CK23" i="7"/>
  <c r="M44" i="7"/>
  <c r="CE5" i="7"/>
  <c r="AK34" i="7"/>
  <c r="AE24" i="7"/>
  <c r="BL54" i="7"/>
  <c r="AR8" i="7"/>
  <c r="T5" i="7"/>
  <c r="AI31" i="7"/>
  <c r="CU32" i="7"/>
  <c r="E51" i="7"/>
  <c r="AS10" i="7"/>
  <c r="BE32" i="7"/>
  <c r="CN22" i="7"/>
  <c r="CS25" i="7"/>
  <c r="BC40" i="7"/>
  <c r="BI38" i="7"/>
  <c r="AT6" i="7"/>
  <c r="BF23" i="7"/>
  <c r="AM44" i="7"/>
  <c r="E38" i="7"/>
  <c r="CK26" i="7"/>
  <c r="BI51" i="7"/>
  <c r="CD48" i="7"/>
  <c r="AI8" i="7"/>
  <c r="BU32" i="7"/>
  <c r="R13" i="7"/>
  <c r="AX24" i="7"/>
  <c r="AR10" i="7"/>
  <c r="E11" i="7"/>
  <c r="BT49" i="7"/>
  <c r="AD41" i="7"/>
  <c r="U23" i="7"/>
  <c r="X48" i="7"/>
  <c r="Z39" i="7"/>
  <c r="CU39" i="7"/>
  <c r="BL6" i="7"/>
  <c r="N53" i="7"/>
  <c r="CV22" i="7"/>
  <c r="AF7" i="7"/>
  <c r="AV22" i="7"/>
  <c r="R31" i="7"/>
  <c r="CT4" i="7"/>
  <c r="Z36" i="7"/>
  <c r="CA23" i="7"/>
  <c r="BI34" i="7"/>
  <c r="BT46" i="7"/>
  <c r="CL54" i="7"/>
  <c r="CN12" i="7"/>
  <c r="CR36" i="7"/>
  <c r="CO2" i="7"/>
  <c r="CJ50" i="7"/>
  <c r="CK38" i="7"/>
  <c r="CE27" i="7"/>
  <c r="N4" i="7"/>
  <c r="BB18" i="7"/>
  <c r="Z42" i="7"/>
  <c r="CB15" i="7"/>
  <c r="AX10" i="7"/>
  <c r="F6" i="7"/>
  <c r="BI19" i="7"/>
  <c r="BB39" i="7"/>
  <c r="G38" i="7"/>
  <c r="BB54" i="7"/>
  <c r="CH11" i="7"/>
  <c r="BD48" i="7"/>
  <c r="CH14" i="7"/>
  <c r="BI22" i="7"/>
  <c r="R27" i="7"/>
  <c r="L44" i="7"/>
  <c r="BW43" i="7"/>
  <c r="AU11" i="7"/>
  <c r="BA37" i="7"/>
  <c r="CR14" i="7"/>
  <c r="AZ46" i="7"/>
  <c r="H24" i="7"/>
  <c r="AS20" i="7"/>
  <c r="AH42" i="7"/>
  <c r="AF10" i="7"/>
  <c r="BD50" i="7"/>
  <c r="BB27" i="7"/>
  <c r="BK8" i="7"/>
  <c r="BA41" i="7"/>
  <c r="AG33" i="7"/>
  <c r="J43" i="7"/>
  <c r="F7" i="7"/>
  <c r="K37" i="7"/>
  <c r="Q35" i="7"/>
  <c r="BI3" i="7"/>
  <c r="AU50" i="7"/>
  <c r="I6" i="7"/>
  <c r="AS25" i="7"/>
  <c r="BE51" i="7"/>
  <c r="O22" i="7"/>
  <c r="S44" i="7"/>
  <c r="I50" i="7"/>
  <c r="BE43" i="7"/>
  <c r="BT30" i="7"/>
  <c r="AH19" i="7"/>
  <c r="CQ48" i="7"/>
  <c r="BC31" i="7"/>
  <c r="AN36" i="7"/>
  <c r="CV50" i="7"/>
  <c r="AW14" i="7"/>
  <c r="BG15" i="7"/>
  <c r="AI36" i="7"/>
  <c r="R7" i="7"/>
  <c r="AE27" i="7"/>
  <c r="BY3" i="7"/>
  <c r="BK38" i="7"/>
  <c r="BB49" i="7"/>
  <c r="CG27" i="7"/>
  <c r="CP38" i="7"/>
  <c r="P3" i="7"/>
  <c r="Y5" i="7"/>
  <c r="J25" i="7"/>
  <c r="BN12" i="7"/>
  <c r="Z25" i="7"/>
  <c r="CA43" i="7"/>
  <c r="BF41" i="7"/>
  <c r="AZ22" i="7"/>
  <c r="BU5" i="7"/>
  <c r="CA12" i="7"/>
  <c r="F34" i="7"/>
  <c r="BF4" i="7"/>
  <c r="CP47" i="7"/>
  <c r="BJ30" i="7"/>
  <c r="E44" i="7"/>
  <c r="BV3" i="7"/>
  <c r="L18" i="7"/>
  <c r="J4" i="7"/>
  <c r="BJ20" i="7"/>
  <c r="AO37" i="7"/>
  <c r="BN18" i="7"/>
  <c r="J15" i="7"/>
  <c r="I49" i="7"/>
  <c r="AV29" i="7"/>
  <c r="BI32" i="7"/>
  <c r="BJ26" i="7"/>
  <c r="CC26" i="7"/>
  <c r="CV46" i="7"/>
  <c r="AI3" i="7"/>
  <c r="BL15" i="7"/>
  <c r="Z4" i="7"/>
  <c r="L3" i="7"/>
  <c r="CJ20" i="7"/>
  <c r="BI6" i="7"/>
  <c r="I4" i="7"/>
  <c r="BD15" i="7"/>
  <c r="AJ39" i="7"/>
  <c r="AJ2" i="7"/>
  <c r="AC25" i="7"/>
  <c r="CV34" i="7"/>
  <c r="BM26" i="7"/>
  <c r="Z3" i="7"/>
  <c r="BV12" i="7"/>
  <c r="Z49" i="7"/>
  <c r="CK11" i="7"/>
  <c r="V38" i="7"/>
  <c r="BB51" i="7"/>
  <c r="AV6" i="7"/>
  <c r="AN11" i="7"/>
  <c r="CA3" i="7"/>
  <c r="CH12" i="7"/>
  <c r="BZ44" i="7"/>
  <c r="Y46" i="7"/>
  <c r="CQ11" i="7"/>
  <c r="CP30" i="7"/>
  <c r="Q13" i="7"/>
  <c r="AJ22" i="7"/>
  <c r="U21" i="7"/>
  <c r="BG47" i="7"/>
  <c r="AB53" i="7"/>
  <c r="AR52" i="7"/>
  <c r="AH13" i="7"/>
  <c r="BF43" i="7"/>
  <c r="CU33" i="7"/>
  <c r="BH11" i="7"/>
  <c r="P16" i="7"/>
  <c r="CQ16" i="7"/>
  <c r="BD29" i="7"/>
  <c r="G9" i="7"/>
  <c r="CQ22" i="7"/>
  <c r="AY54" i="7"/>
  <c r="BT43" i="7"/>
  <c r="BU41" i="7"/>
  <c r="AM14" i="7"/>
  <c r="BQ50" i="7"/>
  <c r="AX16" i="7"/>
  <c r="CA31" i="7"/>
  <c r="AX47" i="7"/>
  <c r="BD12" i="7"/>
  <c r="N19" i="7"/>
  <c r="AJ9" i="7"/>
  <c r="AL41" i="7"/>
  <c r="CB42" i="7"/>
  <c r="AP40" i="7"/>
  <c r="AK48" i="7"/>
  <c r="W2" i="7"/>
  <c r="CF49" i="7"/>
  <c r="I21" i="7"/>
  <c r="CC2" i="7"/>
  <c r="CH7" i="7"/>
  <c r="CP17" i="7"/>
  <c r="CD36" i="7"/>
  <c r="BZ10" i="7"/>
  <c r="F38" i="7"/>
  <c r="AE39" i="7"/>
  <c r="AD9" i="7"/>
  <c r="BF31" i="7"/>
  <c r="CJ35" i="7"/>
  <c r="G28" i="7"/>
  <c r="K36" i="7"/>
  <c r="AA33" i="7"/>
  <c r="BC8" i="7"/>
  <c r="BL25" i="7"/>
  <c r="CU6" i="7"/>
  <c r="AU33" i="7"/>
  <c r="E43" i="7"/>
  <c r="H17" i="7"/>
  <c r="BT36" i="7"/>
  <c r="AZ14" i="7"/>
  <c r="AU22" i="7"/>
  <c r="BL18" i="7"/>
  <c r="AM45" i="7"/>
  <c r="CM10" i="7"/>
  <c r="BK21" i="7"/>
  <c r="AD39" i="7"/>
  <c r="AY49" i="7"/>
  <c r="AO3" i="7"/>
  <c r="CT50" i="7"/>
  <c r="AQ43" i="7"/>
  <c r="L4" i="7"/>
  <c r="CG18" i="7"/>
  <c r="AN38" i="7"/>
  <c r="CC44" i="7"/>
  <c r="E36" i="7"/>
  <c r="BP13" i="7"/>
  <c r="AX12" i="7"/>
  <c r="CD30" i="7"/>
  <c r="AI5" i="7"/>
  <c r="CO14" i="7"/>
  <c r="CP32" i="7"/>
  <c r="CJ42" i="7"/>
  <c r="CN32" i="7"/>
  <c r="AP35" i="7"/>
  <c r="BC44" i="7"/>
  <c r="BE26" i="7"/>
  <c r="CK16" i="7"/>
  <c r="BI53" i="7"/>
  <c r="AU42" i="7"/>
  <c r="CS27" i="7"/>
  <c r="L27" i="7"/>
  <c r="I29" i="7"/>
  <c r="AK45" i="7"/>
  <c r="AX28" i="7"/>
  <c r="AR16" i="7"/>
  <c r="CN47" i="7"/>
  <c r="W36" i="7"/>
  <c r="AU44" i="7"/>
  <c r="CN14" i="7"/>
  <c r="AS8" i="7"/>
  <c r="CQ29" i="7"/>
  <c r="BJ19" i="7"/>
  <c r="AK44" i="7"/>
  <c r="E3" i="7"/>
  <c r="G49" i="7"/>
  <c r="G36" i="7"/>
  <c r="S29" i="7"/>
  <c r="AU3" i="7"/>
  <c r="AR41" i="7"/>
  <c r="AA12" i="7"/>
  <c r="T13" i="7"/>
  <c r="V20" i="7"/>
  <c r="BH47" i="7"/>
  <c r="BA10" i="7"/>
  <c r="BE11" i="7"/>
  <c r="O38" i="7"/>
  <c r="T39" i="7"/>
  <c r="AY47" i="7"/>
  <c r="BT26" i="7"/>
  <c r="CU7" i="7"/>
  <c r="P17" i="7"/>
  <c r="CI54" i="7"/>
  <c r="CJ21" i="7"/>
  <c r="CQ18" i="7"/>
  <c r="CS51" i="7"/>
  <c r="CN8" i="7"/>
  <c r="CD16" i="7"/>
  <c r="G10" i="7"/>
  <c r="AQ29" i="7"/>
  <c r="AO44" i="7"/>
  <c r="BJ12" i="7"/>
  <c r="CT7" i="7"/>
  <c r="CH54" i="7"/>
  <c r="M41" i="7"/>
  <c r="BI8" i="7"/>
  <c r="CN3" i="7"/>
  <c r="AN13" i="7"/>
  <c r="P23" i="7"/>
  <c r="M46" i="7"/>
  <c r="CJ7" i="7"/>
  <c r="R16" i="7"/>
  <c r="BW13" i="7"/>
  <c r="CO43" i="7"/>
  <c r="AF9" i="7"/>
  <c r="CH53" i="7"/>
  <c r="AF50" i="7"/>
  <c r="AY18" i="7"/>
  <c r="O51" i="7"/>
  <c r="CO22" i="7"/>
  <c r="Y25" i="7"/>
  <c r="AA50" i="7"/>
  <c r="BB40" i="7"/>
  <c r="BR17" i="7"/>
  <c r="AL38" i="7"/>
  <c r="AJ13" i="7"/>
  <c r="CB9" i="7"/>
  <c r="V31" i="7"/>
  <c r="AF44" i="7"/>
  <c r="O31" i="7"/>
  <c r="AC10" i="39"/>
  <c r="EF10" i="17"/>
  <c r="EF4" i="17" s="1"/>
  <c r="AD4" i="39" s="1"/>
  <c r="EG8" i="17"/>
  <c r="AE8" i="39" s="1"/>
  <c r="AE27" i="39"/>
  <c r="EH27" i="17"/>
  <c r="EG10" i="17" l="1"/>
  <c r="AE10" i="39" s="1"/>
  <c r="AD10" i="39"/>
  <c r="EH8" i="17"/>
  <c r="AF8" i="39" s="1"/>
  <c r="AF27" i="39"/>
  <c r="EI27" i="17"/>
  <c r="EG4" i="17" l="1"/>
  <c r="AE4" i="39" s="1"/>
  <c r="EH10" i="17"/>
  <c r="EH4" i="17" s="1"/>
  <c r="AF4" i="39" s="1"/>
  <c r="EI8" i="17"/>
  <c r="AG8" i="39" s="1"/>
  <c r="AG27" i="39"/>
  <c r="EJ27" i="17"/>
  <c r="EI10" i="17" l="1"/>
  <c r="AG10" i="39" s="1"/>
  <c r="AF10" i="39"/>
  <c r="EJ8" i="17"/>
  <c r="AH8" i="39" s="1"/>
  <c r="AH27" i="39"/>
  <c r="EK27" i="17"/>
  <c r="EI4" i="17" l="1"/>
  <c r="AG4" i="39" s="1"/>
  <c r="EJ10" i="17"/>
  <c r="AH10" i="39" s="1"/>
  <c r="EK8" i="17"/>
  <c r="AI8" i="39" s="1"/>
  <c r="AI27" i="39"/>
  <c r="EL27" i="17"/>
  <c r="EJ4" i="17" l="1"/>
  <c r="AH4" i="39" s="1"/>
  <c r="EK10" i="17"/>
  <c r="AI10" i="39" s="1"/>
  <c r="EL8" i="17"/>
  <c r="AJ8" i="39" s="1"/>
  <c r="AJ27" i="39"/>
  <c r="EM27" i="17"/>
  <c r="EK4" i="17" l="1"/>
  <c r="AI4" i="39" s="1"/>
  <c r="EL10" i="17"/>
  <c r="AJ10" i="39" s="1"/>
  <c r="EM8" i="17"/>
  <c r="AK8" i="39" s="1"/>
  <c r="AK27" i="39"/>
  <c r="EN27" i="17"/>
  <c r="EL4" i="17" l="1"/>
  <c r="AJ4" i="39" s="1"/>
  <c r="EM10" i="17"/>
  <c r="EM4" i="17" s="1"/>
  <c r="AK4" i="39" s="1"/>
  <c r="EN8" i="17"/>
  <c r="AL8" i="39" s="1"/>
  <c r="AL27" i="39"/>
  <c r="EO27" i="17"/>
  <c r="AK10" i="39" l="1"/>
  <c r="EN10" i="17"/>
  <c r="AL10" i="39" s="1"/>
  <c r="EO8" i="17"/>
  <c r="AM8" i="39" s="1"/>
  <c r="AM27" i="39"/>
  <c r="EP27" i="17"/>
  <c r="EO10" i="17" l="1"/>
  <c r="AM10" i="39" s="1"/>
  <c r="EN4" i="17"/>
  <c r="AL4" i="39" s="1"/>
  <c r="EP8" i="17"/>
  <c r="AN8" i="39" s="1"/>
  <c r="AN27" i="39"/>
  <c r="EQ27" i="17"/>
  <c r="EO4" i="17" l="1"/>
  <c r="AM4" i="39" s="1"/>
  <c r="EP10" i="17"/>
  <c r="EP4" i="17" s="1"/>
  <c r="AN4" i="39" s="1"/>
  <c r="EQ8" i="17"/>
  <c r="AO8" i="39" s="1"/>
  <c r="AO27" i="39"/>
  <c r="ER27" i="17"/>
  <c r="AN10" i="39" l="1"/>
  <c r="EQ10" i="17"/>
  <c r="EQ4" i="17" s="1"/>
  <c r="AO4" i="39" s="1"/>
  <c r="ER8" i="17"/>
  <c r="AP8" i="39" s="1"/>
  <c r="AP27" i="39"/>
  <c r="ES27" i="17"/>
  <c r="AO10" i="39" l="1"/>
  <c r="ER10" i="17"/>
  <c r="ER4" i="17" s="1"/>
  <c r="AP4" i="39" s="1"/>
  <c r="ES8" i="17"/>
  <c r="AQ8" i="39" s="1"/>
  <c r="AQ27" i="39"/>
  <c r="ET27" i="17"/>
  <c r="ES10" i="17" l="1"/>
  <c r="ES4" i="17" s="1"/>
  <c r="AQ4" i="39" s="1"/>
  <c r="AP10" i="39"/>
  <c r="ET8" i="17"/>
  <c r="AR8" i="39" s="1"/>
  <c r="AR27" i="39"/>
  <c r="EU27" i="17"/>
  <c r="ES15" i="17" l="1"/>
  <c r="ES49" i="17" s="1"/>
  <c r="AQ49" i="39" s="1"/>
  <c r="AQ10" i="39"/>
  <c r="ET10" i="17"/>
  <c r="ET4" i="17" s="1"/>
  <c r="AR4" i="39" s="1"/>
  <c r="EU8" i="17"/>
  <c r="AS8" i="39" s="1"/>
  <c r="AS27" i="39"/>
  <c r="EV27" i="17"/>
  <c r="AQ15" i="39" l="1"/>
  <c r="AR10" i="39"/>
  <c r="ET15" i="17"/>
  <c r="ET49" i="17" s="1"/>
  <c r="AR49" i="39" s="1"/>
  <c r="EU10" i="17"/>
  <c r="EU4" i="17" s="1"/>
  <c r="AS4" i="39" s="1"/>
  <c r="EV8" i="17"/>
  <c r="AT8" i="39" s="1"/>
  <c r="AT27" i="39"/>
  <c r="EW27" i="17"/>
  <c r="AS10" i="39" l="1"/>
  <c r="EU15" i="17"/>
  <c r="EU49" i="17" s="1"/>
  <c r="AS49" i="39" s="1"/>
  <c r="AR15" i="39"/>
  <c r="EV10" i="17"/>
  <c r="EV4" i="17" s="1"/>
  <c r="AT4" i="39" s="1"/>
  <c r="EW8" i="17"/>
  <c r="AU8" i="39" s="1"/>
  <c r="AU27" i="39"/>
  <c r="EX27" i="17"/>
  <c r="AS15" i="39" l="1"/>
  <c r="EV15" i="17"/>
  <c r="EV49" i="17" s="1"/>
  <c r="AT49" i="39" s="1"/>
  <c r="AT10" i="39"/>
  <c r="EW10" i="17"/>
  <c r="EW4" i="17" s="1"/>
  <c r="AU4" i="39" s="1"/>
  <c r="EX8" i="17"/>
  <c r="AV8" i="39" s="1"/>
  <c r="AV27" i="39"/>
  <c r="EY27" i="17"/>
  <c r="AT15" i="39" l="1"/>
  <c r="AU10" i="39"/>
  <c r="EW15" i="17"/>
  <c r="EW49" i="17" s="1"/>
  <c r="AU49" i="39" s="1"/>
  <c r="EX10" i="17"/>
  <c r="EX4" i="17" s="1"/>
  <c r="AV4" i="39" s="1"/>
  <c r="EY8" i="17"/>
  <c r="AW8" i="39" s="1"/>
  <c r="AW27" i="39"/>
  <c r="EZ27" i="17"/>
  <c r="AU15" i="39" l="1"/>
  <c r="EX15" i="17"/>
  <c r="AV15" i="39" s="1"/>
  <c r="AV10" i="39"/>
  <c r="EY10" i="17"/>
  <c r="EY4" i="17" s="1"/>
  <c r="AW4" i="39" s="1"/>
  <c r="EZ8" i="17"/>
  <c r="AX8" i="39" s="1"/>
  <c r="AX27" i="39"/>
  <c r="FA27" i="17"/>
  <c r="EY15" i="17" l="1"/>
  <c r="EY49" i="17" s="1"/>
  <c r="AW49" i="39" s="1"/>
  <c r="AW10" i="39"/>
  <c r="EX49" i="17"/>
  <c r="AV49" i="39" s="1"/>
  <c r="EZ10" i="17"/>
  <c r="EZ4" i="17" s="1"/>
  <c r="AX4" i="39" s="1"/>
  <c r="FA8" i="17"/>
  <c r="AY8" i="39" s="1"/>
  <c r="AY27" i="39"/>
  <c r="FB27" i="17"/>
  <c r="AW15" i="39" l="1"/>
  <c r="FA10" i="17"/>
  <c r="AY10" i="39" s="1"/>
  <c r="AX10" i="39"/>
  <c r="FB8" i="17"/>
  <c r="AZ8" i="39" s="1"/>
  <c r="AZ27" i="39"/>
  <c r="FC27" i="17"/>
  <c r="FA4" i="17" l="1"/>
  <c r="AY4" i="39" s="1"/>
  <c r="FB10" i="17"/>
  <c r="AZ10" i="39" s="1"/>
  <c r="FC8" i="17"/>
  <c r="BA27" i="39"/>
  <c r="FD27" i="17"/>
  <c r="FB4" i="17" l="1"/>
  <c r="AZ4" i="39" s="1"/>
  <c r="FD8" i="17"/>
  <c r="BB8" i="39" s="1"/>
  <c r="BB27" i="39"/>
  <c r="FC10" i="17"/>
  <c r="FC15" i="17" s="1"/>
  <c r="BA8" i="39"/>
  <c r="FE27" i="17"/>
  <c r="BC27" i="39" s="1"/>
  <c r="FD10" i="17" l="1"/>
  <c r="BB10" i="39" s="1"/>
  <c r="FC49" i="17"/>
  <c r="BA49" i="39" s="1"/>
  <c r="BA15" i="39"/>
  <c r="FC4" i="17"/>
  <c r="BA4" i="39" s="1"/>
  <c r="BA10" i="39"/>
  <c r="FE8" i="17"/>
  <c r="FD4" i="17" l="1"/>
  <c r="BB4" i="39" s="1"/>
  <c r="FD15" i="17"/>
  <c r="BB15" i="39" s="1"/>
  <c r="FE10" i="17"/>
  <c r="FE15" i="17" s="1"/>
  <c r="BC8" i="39"/>
  <c r="AC52" i="17"/>
  <c r="AD32" i="17"/>
  <c r="AC32" i="17"/>
  <c r="AD54" i="17"/>
  <c r="AD52" i="17"/>
  <c r="FD49" i="17" l="1"/>
  <c r="BB49" i="39" s="1"/>
  <c r="FE49" i="17"/>
  <c r="BC49" i="39" s="1"/>
  <c r="BC15" i="39"/>
  <c r="FE4" i="17"/>
  <c r="BC4" i="39" s="1"/>
  <c r="BC10" i="39"/>
  <c r="AC41" i="17"/>
  <c r="DP15" i="17"/>
  <c r="DG15" i="17"/>
  <c r="DN15" i="17"/>
  <c r="DJ15" i="17"/>
  <c r="DQ15" i="17"/>
  <c r="DM15" i="17"/>
  <c r="DI15" i="17"/>
  <c r="DH15" i="17"/>
  <c r="DK15" i="17"/>
  <c r="DL15" i="17"/>
  <c r="DO15" i="17"/>
  <c r="DV15" i="17"/>
  <c r="DY15" i="17"/>
  <c r="FA15" i="17"/>
  <c r="DU15" i="17"/>
  <c r="DX15" i="17"/>
  <c r="ER15" i="17"/>
  <c r="EZ15" i="17"/>
  <c r="EB15" i="17"/>
  <c r="EC15" i="17"/>
  <c r="EF15" i="17"/>
  <c r="EJ15" i="17"/>
  <c r="EK15" i="17"/>
  <c r="EN15" i="17"/>
  <c r="EQ15" i="17"/>
  <c r="DS15" i="17"/>
  <c r="DT15" i="17"/>
  <c r="EE15" i="17"/>
  <c r="EM15" i="17"/>
  <c r="EP15" i="17"/>
  <c r="FB15" i="17"/>
  <c r="EG15" i="17"/>
  <c r="DW15" i="17"/>
  <c r="DZ15" i="17"/>
  <c r="ED15" i="17"/>
  <c r="DR15" i="17"/>
  <c r="EA15" i="17"/>
  <c r="EH15" i="17"/>
  <c r="EI15" i="17"/>
  <c r="EL15" i="17"/>
  <c r="EO15" i="17"/>
  <c r="EO49" i="17" l="1"/>
  <c r="AM49" i="39" s="1"/>
  <c r="AM15" i="39"/>
  <c r="EL49" i="17"/>
  <c r="AJ49" i="39" s="1"/>
  <c r="AJ15" i="39"/>
  <c r="EI49" i="17"/>
  <c r="AG49" i="39" s="1"/>
  <c r="AG15" i="39"/>
  <c r="EH49" i="17"/>
  <c r="AF49" i="39" s="1"/>
  <c r="AF15" i="39"/>
  <c r="EA49" i="17"/>
  <c r="Y49" i="39" s="1"/>
  <c r="Y15" i="39"/>
  <c r="DR49" i="17"/>
  <c r="P49" i="39" s="1"/>
  <c r="P15" i="39"/>
  <c r="ED49" i="17"/>
  <c r="AB49" i="39" s="1"/>
  <c r="AB15" i="39"/>
  <c r="DZ49" i="17"/>
  <c r="X49" i="39" s="1"/>
  <c r="X15" i="39"/>
  <c r="DW49" i="17"/>
  <c r="U49" i="39" s="1"/>
  <c r="U15" i="39"/>
  <c r="EG49" i="17"/>
  <c r="AE49" i="39" s="1"/>
  <c r="AE15" i="39"/>
  <c r="FB49" i="17"/>
  <c r="AZ49" i="39" s="1"/>
  <c r="AZ15" i="39"/>
  <c r="EP49" i="17"/>
  <c r="AN49" i="39" s="1"/>
  <c r="AN15" i="39"/>
  <c r="EM49" i="17"/>
  <c r="AK49" i="39" s="1"/>
  <c r="AK15" i="39"/>
  <c r="EE49" i="17"/>
  <c r="AC49" i="39" s="1"/>
  <c r="AC15" i="39"/>
  <c r="DT49" i="17"/>
  <c r="R49" i="39" s="1"/>
  <c r="R15" i="39"/>
  <c r="DS49" i="17"/>
  <c r="Q49" i="39" s="1"/>
  <c r="Q15" i="39"/>
  <c r="EQ49" i="17"/>
  <c r="AO49" i="39" s="1"/>
  <c r="AO15" i="39"/>
  <c r="EN49" i="17"/>
  <c r="AL49" i="39" s="1"/>
  <c r="AL15" i="39"/>
  <c r="EK49" i="17"/>
  <c r="AI49" i="39" s="1"/>
  <c r="AI15" i="39"/>
  <c r="EJ49" i="17"/>
  <c r="AH49" i="39" s="1"/>
  <c r="AH15" i="39"/>
  <c r="EF49" i="17"/>
  <c r="AD49" i="39" s="1"/>
  <c r="AD15" i="39"/>
  <c r="EC49" i="17"/>
  <c r="AA49" i="39" s="1"/>
  <c r="AA15" i="39"/>
  <c r="EB49" i="17"/>
  <c r="Z49" i="39" s="1"/>
  <c r="Z15" i="39"/>
  <c r="EZ49" i="17"/>
  <c r="AX49" i="39" s="1"/>
  <c r="AX15" i="39"/>
  <c r="ER49" i="17"/>
  <c r="AP49" i="39" s="1"/>
  <c r="AP15" i="39"/>
  <c r="DX49" i="17"/>
  <c r="V49" i="39" s="1"/>
  <c r="V15" i="39"/>
  <c r="DU49" i="17"/>
  <c r="S49" i="39" s="1"/>
  <c r="S15" i="39"/>
  <c r="FA49" i="17"/>
  <c r="AY49" i="39" s="1"/>
  <c r="AY15" i="39"/>
  <c r="DY49" i="17"/>
  <c r="W49" i="39" s="1"/>
  <c r="W15" i="39"/>
  <c r="DV49" i="17"/>
  <c r="T49" i="39" s="1"/>
  <c r="T15" i="39"/>
  <c r="DO49" i="17"/>
  <c r="M49" i="39" s="1"/>
  <c r="M15" i="39"/>
  <c r="DL49" i="17"/>
  <c r="J49" i="39" s="1"/>
  <c r="J15" i="39"/>
  <c r="DK49" i="17"/>
  <c r="I49" i="39" s="1"/>
  <c r="I15" i="39"/>
  <c r="DH49" i="17"/>
  <c r="F49" i="39" s="1"/>
  <c r="F15" i="39"/>
  <c r="DI49" i="17"/>
  <c r="G49" i="39" s="1"/>
  <c r="G15" i="39"/>
  <c r="DM49" i="17"/>
  <c r="K49" i="39" s="1"/>
  <c r="K15" i="39"/>
  <c r="DQ49" i="17"/>
  <c r="O49" i="39" s="1"/>
  <c r="O15" i="39"/>
  <c r="DJ49" i="17"/>
  <c r="H49" i="39" s="1"/>
  <c r="H15" i="39"/>
  <c r="DN49" i="17"/>
  <c r="L49" i="39" s="1"/>
  <c r="L15" i="39"/>
  <c r="DG49" i="17"/>
  <c r="E49" i="39" s="1"/>
  <c r="E15" i="39"/>
  <c r="DP49" i="17"/>
  <c r="N49" i="39" s="1"/>
  <c r="N15" i="39"/>
  <c r="BJ2" i="17"/>
  <c r="CH8" i="17" a="1"/>
  <c r="CH8" i="17" l="1"/>
  <c r="CK15" i="17" a="1"/>
  <c r="CK15" i="17" l="1"/>
  <c r="R14" i="15" s="1"/>
  <c r="Y54" i="17"/>
  <c r="AA54" i="17"/>
  <c r="AE54" i="17" s="1" a="1"/>
  <c r="AE54" i="17" s="1"/>
  <c r="G53" i="15" s="1"/>
  <c r="Y56" i="17"/>
  <c r="AE56" i="17" s="1" a="1"/>
  <c r="AE56" i="17" s="1"/>
  <c r="G55" i="15" s="1"/>
  <c r="AA56" i="17"/>
  <c r="Z60" i="17"/>
  <c r="AB60" i="17"/>
  <c r="AF60" i="17" s="1" a="1"/>
  <c r="AF60" i="17" s="1"/>
  <c r="H59" i="15" s="1"/>
  <c r="AB54" i="17"/>
  <c r="AF54" i="17" s="1" a="1"/>
  <c r="AF54" i="17" s="1"/>
  <c r="H53" i="15" s="1"/>
  <c r="Z54" i="17"/>
  <c r="Z56" i="17"/>
  <c r="AF56" i="17" s="1" a="1"/>
  <c r="AF56" i="17" s="1"/>
  <c r="H55" i="15" s="1"/>
  <c r="AB56" i="17"/>
  <c r="Z63" i="17"/>
  <c r="AB63" i="17"/>
  <c r="AF63" i="17" s="1" a="1"/>
  <c r="AF63" i="17" s="1"/>
  <c r="H62" i="15" s="1"/>
  <c r="Y60" i="17"/>
  <c r="AA60" i="17"/>
  <c r="AE60" i="17" s="1" a="1"/>
  <c r="AE60" i="17" s="1"/>
  <c r="G59" i="15" s="1"/>
  <c r="Y52" i="17"/>
  <c r="AE52" i="17" s="1" a="1"/>
  <c r="AE52" i="17" s="1"/>
  <c r="G51" i="15" s="1"/>
  <c r="AA52" i="17"/>
  <c r="AB58" i="17"/>
  <c r="AF58" i="17" s="1" a="1"/>
  <c r="AF58" i="17" s="1"/>
  <c r="H57" i="15" s="1"/>
  <c r="Z58" i="17"/>
  <c r="AB52" i="17"/>
  <c r="Z52" i="17"/>
  <c r="AF52" i="17" s="1" a="1"/>
  <c r="AF52" i="17" s="1"/>
  <c r="H51" i="15" s="1"/>
  <c r="AB51" i="17"/>
  <c r="Z51" i="17"/>
  <c r="AF51" i="17" s="1" a="1"/>
  <c r="AF51" i="17" s="1"/>
  <c r="H50" i="15" s="1"/>
  <c r="AA51" i="17"/>
  <c r="Y51" i="17"/>
  <c r="AE51" i="17" s="1" a="1"/>
  <c r="AE51" i="17" s="1"/>
  <c r="G50" i="15" s="1"/>
  <c r="Y41" i="17"/>
  <c r="AA41" i="17"/>
  <c r="AE41" i="17" s="1" a="1"/>
  <c r="AE41" i="17" s="1"/>
  <c r="G40" i="15" s="1"/>
  <c r="AA53" i="17"/>
  <c r="Y53" i="17"/>
  <c r="AE53" i="17" s="1" a="1"/>
  <c r="AE53" i="17" s="1"/>
  <c r="G52" i="15" s="1"/>
  <c r="Z64" i="17"/>
  <c r="AB64" i="17"/>
  <c r="AF64" i="17" s="1" a="1"/>
  <c r="AF64" i="17" s="1"/>
  <c r="H63" i="15" s="1"/>
  <c r="AA58" i="17"/>
  <c r="AE58" i="17" s="1" a="1"/>
  <c r="AE58" i="17" s="1"/>
  <c r="G57" i="15" s="1"/>
  <c r="Y58" i="17"/>
  <c r="Y32" i="17"/>
  <c r="AA32" i="17"/>
  <c r="AE32" i="17" s="1" a="1"/>
  <c r="AE32" i="17" s="1"/>
  <c r="G31" i="15" s="1"/>
  <c r="AA27" i="17"/>
  <c r="AE27" i="17" s="1" a="1"/>
  <c r="AE27" i="17" s="1"/>
  <c r="G26" i="15" s="1"/>
  <c r="Y27" i="17"/>
  <c r="Y65" i="17"/>
  <c r="AA65" i="17"/>
  <c r="AE65" i="17" s="1" a="1"/>
  <c r="AE65" i="17" s="1"/>
  <c r="G64" i="15" s="1"/>
  <c r="Z53" i="17"/>
  <c r="AF53" i="17" s="1" a="1"/>
  <c r="AF53" i="17" s="1"/>
  <c r="H52" i="15" s="1"/>
  <c r="AB53" i="17"/>
  <c r="Y64" i="17"/>
  <c r="AA64" i="17"/>
  <c r="AE64" i="17" s="1" a="1"/>
  <c r="AE64" i="17" s="1"/>
  <c r="G63" i="15" s="1"/>
  <c r="Y57" i="17"/>
  <c r="AA57" i="17"/>
  <c r="AE57" i="17" s="1" a="1"/>
  <c r="AE57" i="17" s="1"/>
  <c r="G56" i="15" s="1"/>
  <c r="AB32" i="17"/>
  <c r="AF32" i="17" s="1" a="1"/>
  <c r="AF32" i="17" s="1"/>
  <c r="H31" i="15" s="1"/>
  <c r="Z32" i="17"/>
  <c r="Y59" i="17"/>
  <c r="AA59" i="17"/>
  <c r="AE59" i="17" s="1" a="1"/>
  <c r="AE59" i="17" s="1"/>
  <c r="G58" i="15" s="1"/>
  <c r="Y63" i="17"/>
  <c r="AA63" i="17"/>
  <c r="AE63" i="17" s="1" a="1"/>
  <c r="AE63" i="17" s="1"/>
  <c r="G62" i="15" s="1"/>
  <c r="AB33" i="17"/>
  <c r="Z33" i="17"/>
  <c r="Z65" i="17"/>
  <c r="AB65" i="17"/>
  <c r="AF65" i="17" s="1" a="1"/>
  <c r="AF65" i="17" s="1"/>
  <c r="H64" i="15" s="1"/>
  <c r="Z57" i="17"/>
  <c r="AB57" i="17"/>
  <c r="AF57" i="17" s="1" a="1"/>
  <c r="AF57" i="17" s="1"/>
  <c r="H56" i="15" s="1"/>
  <c r="Z59" i="17"/>
  <c r="AB59" i="17"/>
  <c r="AF59" i="17" s="1" a="1"/>
  <c r="AF59" i="17" s="1"/>
  <c r="H58" i="15" s="1"/>
  <c r="Z27" i="17"/>
  <c r="AB27" i="17"/>
  <c r="AF27" i="17" s="1" a="1"/>
  <c r="AF27" i="17" s="1"/>
  <c r="H26" i="15" s="1"/>
  <c r="Y55" i="17"/>
  <c r="AE55" i="17" s="1" a="1"/>
  <c r="AE55" i="17" s="1"/>
  <c r="G54" i="15" s="1"/>
  <c r="AA55" i="17"/>
  <c r="AB55" i="17"/>
  <c r="Z55" i="17"/>
  <c r="AF55" i="17" s="1" a="1"/>
  <c r="AF55" i="17" s="1"/>
  <c r="H54" i="15" s="1"/>
  <c r="AA33" i="17"/>
  <c r="Y33" i="17"/>
  <c r="Y31" i="17"/>
  <c r="AA31" i="17"/>
  <c r="AE31" i="17" s="1" a="1"/>
  <c r="AE31" i="17" s="1"/>
  <c r="G30" i="15" s="1"/>
  <c r="C15" i="22" l="1"/>
  <c r="F45" i="35"/>
  <c r="AM9" i="22"/>
  <c r="AM7" i="22"/>
  <c r="AM6" i="22"/>
  <c r="AM8" i="22"/>
  <c r="AJ5" i="22"/>
  <c r="AK5" i="22"/>
  <c r="AM5" i="22"/>
  <c r="AL5" i="22"/>
  <c r="AB61" i="17"/>
  <c r="AF61" i="17" s="1" a="1"/>
  <c r="AF61" i="17" s="1"/>
  <c r="H60" i="15" s="1"/>
  <c r="AA50" i="17"/>
  <c r="Y61" i="17"/>
  <c r="Z50" i="17"/>
  <c r="AA62" i="17"/>
  <c r="AE62" i="17" s="1" a="1"/>
  <c r="AE62" i="17" s="1"/>
  <c r="G61" i="15" s="1"/>
  <c r="AB62" i="17"/>
  <c r="AF62" i="17" s="1" a="1"/>
  <c r="AF62" i="17" s="1"/>
  <c r="H61" i="15" s="1"/>
  <c r="AI5" i="22"/>
  <c r="AG56" i="17"/>
  <c r="K55" i="15" s="1"/>
  <c r="AG57" i="17"/>
  <c r="K56" i="15" s="1"/>
  <c r="AG27" i="17"/>
  <c r="K26" i="15" s="1"/>
  <c r="AG54" i="17"/>
  <c r="K53" i="15" s="1"/>
  <c r="AG59" i="17"/>
  <c r="K58" i="15" s="1"/>
  <c r="AG53" i="17"/>
  <c r="K52" i="15" s="1"/>
  <c r="AG32" i="17"/>
  <c r="K31" i="15" s="1"/>
  <c r="AG52" i="17"/>
  <c r="K51" i="15" s="1"/>
  <c r="AG60" i="17"/>
  <c r="K59" i="15" s="1"/>
  <c r="AG55" i="17"/>
  <c r="K54" i="15" s="1"/>
  <c r="AG65" i="17"/>
  <c r="K64" i="15" s="1"/>
  <c r="AG58" i="17"/>
  <c r="K57" i="15" s="1"/>
  <c r="AG63" i="17"/>
  <c r="K62" i="15" s="1"/>
  <c r="AG64" i="17"/>
  <c r="K63" i="15" s="1"/>
  <c r="AG51" i="17"/>
  <c r="K50" i="15" s="1"/>
  <c r="AB50" i="17"/>
  <c r="Y50" i="17"/>
  <c r="Z61" i="17"/>
  <c r="AA61" i="17"/>
  <c r="AE61" i="17" s="1" a="1"/>
  <c r="AE61" i="17" s="1"/>
  <c r="G60" i="15" s="1"/>
  <c r="Y62" i="17"/>
  <c r="Z62" i="17"/>
  <c r="BR51" i="17"/>
  <c r="BQ31" i="17"/>
  <c r="AJ31" i="17"/>
  <c r="BQ57" i="17"/>
  <c r="AJ57" i="17"/>
  <c r="BQ55" i="17"/>
  <c r="AJ55" i="17"/>
  <c r="BR27" i="17"/>
  <c r="AJ64" i="17"/>
  <c r="BQ32" i="17"/>
  <c r="AJ32" i="17"/>
  <c r="BR58" i="17"/>
  <c r="BR60" i="17"/>
  <c r="BQ63" i="17"/>
  <c r="AJ63" i="17"/>
  <c r="BR57" i="17"/>
  <c r="BR63" i="17"/>
  <c r="BR56" i="17"/>
  <c r="AJ59" i="17"/>
  <c r="BQ59" i="17"/>
  <c r="BQ27" i="17"/>
  <c r="AJ27" i="17"/>
  <c r="AJ58" i="17"/>
  <c r="BQ58" i="17"/>
  <c r="BQ60" i="17"/>
  <c r="AJ60" i="17"/>
  <c r="BQ56" i="17"/>
  <c r="AJ56" i="17"/>
  <c r="BR55" i="17"/>
  <c r="BR59" i="17"/>
  <c r="BR53" i="17"/>
  <c r="BQ51" i="17"/>
  <c r="AJ51" i="17"/>
  <c r="BR32" i="17"/>
  <c r="AJ65" i="17"/>
  <c r="BR52" i="17"/>
  <c r="AJ41" i="17"/>
  <c r="BR62" i="17"/>
  <c r="AJ52" i="17"/>
  <c r="BQ52" i="17"/>
  <c r="BR54" i="17"/>
  <c r="AJ54" i="17"/>
  <c r="BQ54" i="17"/>
  <c r="BQ53" i="17"/>
  <c r="AJ53" i="17"/>
  <c r="AJ62" i="17" l="1"/>
  <c r="BR61" i="17"/>
  <c r="AG62" i="17"/>
  <c r="K61" i="15" s="1"/>
  <c r="BQ62" i="17"/>
  <c r="BQ61" i="17"/>
  <c r="AG61" i="17"/>
  <c r="K60" i="15" s="1"/>
  <c r="AJ61" i="17"/>
  <c r="AR61" i="17" s="1"/>
  <c r="AZ61" i="17" s="1"/>
  <c r="AR53" i="17"/>
  <c r="AZ53" i="17" s="1"/>
  <c r="AK53" i="17"/>
  <c r="AR51" i="17"/>
  <c r="AZ51" i="17" s="1"/>
  <c r="AK51" i="17"/>
  <c r="AK27" i="17"/>
  <c r="AR27" i="17"/>
  <c r="AZ27" i="17" s="1"/>
  <c r="AR56" i="17"/>
  <c r="AZ56" i="17" s="1"/>
  <c r="AK56" i="17"/>
  <c r="AK64" i="17"/>
  <c r="AR64" i="17"/>
  <c r="AZ64" i="17" s="1"/>
  <c r="AR31" i="17"/>
  <c r="AZ31" i="17" s="1"/>
  <c r="AR54" i="17"/>
  <c r="AZ54" i="17" s="1"/>
  <c r="AK54" i="17"/>
  <c r="AR58" i="17"/>
  <c r="AZ58" i="17" s="1"/>
  <c r="AK58" i="17"/>
  <c r="AR63" i="17"/>
  <c r="AZ63" i="17" s="1"/>
  <c r="AK63" i="17"/>
  <c r="AR41" i="17"/>
  <c r="AZ41" i="17" s="1"/>
  <c r="AR62" i="17"/>
  <c r="AZ62" i="17" s="1"/>
  <c r="AK62" i="17"/>
  <c r="AR32" i="17"/>
  <c r="AZ32" i="17" s="1"/>
  <c r="AK32" i="17"/>
  <c r="AR55" i="17"/>
  <c r="AZ55" i="17" s="1"/>
  <c r="AK55" i="17"/>
  <c r="AR57" i="17"/>
  <c r="AZ57" i="17" s="1"/>
  <c r="AK57" i="17"/>
  <c r="AK52" i="17"/>
  <c r="AR52" i="17"/>
  <c r="AZ52" i="17" s="1"/>
  <c r="AR65" i="17"/>
  <c r="AZ65" i="17" s="1"/>
  <c r="AK65" i="17"/>
  <c r="AR60" i="17"/>
  <c r="AZ60" i="17" s="1"/>
  <c r="AK60" i="17"/>
  <c r="AK59" i="17"/>
  <c r="AR59" i="17"/>
  <c r="AZ59" i="17" s="1"/>
  <c r="AL6" i="22" l="1"/>
  <c r="AK6" i="22"/>
  <c r="AJ6" i="22"/>
  <c r="AI6" i="22"/>
  <c r="AM15" i="22"/>
  <c r="AL15" i="22"/>
  <c r="AI15" i="22"/>
  <c r="AK15" i="22"/>
  <c r="AJ15" i="22"/>
  <c r="AM12" i="22"/>
  <c r="AK12" i="22"/>
  <c r="AL12" i="22"/>
  <c r="AI12" i="22"/>
  <c r="AJ12" i="22"/>
  <c r="AL14" i="22"/>
  <c r="AK14" i="22"/>
  <c r="AJ14" i="22"/>
  <c r="AI14" i="22"/>
  <c r="AM14" i="22"/>
  <c r="AI10" i="22"/>
  <c r="AJ10" i="22"/>
  <c r="AK10" i="22"/>
  <c r="AL10" i="22"/>
  <c r="AM10" i="22"/>
  <c r="AK13" i="22"/>
  <c r="AI13" i="22"/>
  <c r="AM13" i="22"/>
  <c r="AL13" i="22"/>
  <c r="AJ13" i="22"/>
  <c r="AL7" i="22"/>
  <c r="AK7" i="22"/>
  <c r="AI7" i="22"/>
  <c r="AJ7" i="22"/>
  <c r="AK8" i="22"/>
  <c r="AL8" i="22"/>
  <c r="AI8" i="22"/>
  <c r="AJ8" i="22"/>
  <c r="AL9" i="22"/>
  <c r="AI9" i="22"/>
  <c r="AK9" i="22"/>
  <c r="AJ9" i="22"/>
  <c r="AI11" i="22"/>
  <c r="AL11" i="22"/>
  <c r="AK11" i="22"/>
  <c r="AJ11" i="22"/>
  <c r="AM11" i="22"/>
  <c r="AK61" i="17"/>
  <c r="AL61" i="17" s="1"/>
  <c r="AS58" i="17"/>
  <c r="BA58" i="17" s="1"/>
  <c r="AL58" i="17"/>
  <c r="AL51" i="17"/>
  <c r="AS51" i="17"/>
  <c r="BA51" i="17" s="1"/>
  <c r="AS65" i="17"/>
  <c r="BA65" i="17" s="1"/>
  <c r="AL65" i="17"/>
  <c r="AS52" i="17"/>
  <c r="BA52" i="17" s="1"/>
  <c r="AL52" i="17"/>
  <c r="AS32" i="17"/>
  <c r="BA32" i="17" s="1"/>
  <c r="AL32" i="17"/>
  <c r="AS54" i="17"/>
  <c r="BA54" i="17" s="1"/>
  <c r="AL54" i="17"/>
  <c r="AS60" i="17"/>
  <c r="BA60" i="17" s="1"/>
  <c r="AL60" i="17"/>
  <c r="AS27" i="17"/>
  <c r="BA27" i="17" s="1"/>
  <c r="AL27" i="17"/>
  <c r="AS59" i="17"/>
  <c r="BA59" i="17" s="1"/>
  <c r="AL59" i="17"/>
  <c r="AL55" i="17"/>
  <c r="AS55" i="17"/>
  <c r="BA55" i="17" s="1"/>
  <c r="AS63" i="17"/>
  <c r="BA63" i="17" s="1"/>
  <c r="AL63" i="17"/>
  <c r="AS64" i="17"/>
  <c r="BA64" i="17" s="1"/>
  <c r="AL64" i="17"/>
  <c r="AL53" i="17"/>
  <c r="AS53" i="17"/>
  <c r="BA53" i="17" s="1"/>
  <c r="AS57" i="17"/>
  <c r="BA57" i="17" s="1"/>
  <c r="AL57" i="17"/>
  <c r="AS62" i="17"/>
  <c r="BA62" i="17" s="1"/>
  <c r="AL62" i="17"/>
  <c r="AL56" i="17"/>
  <c r="AS56" i="17"/>
  <c r="BA56" i="17" s="1"/>
  <c r="O7" i="15" l="1"/>
  <c r="G6" i="35"/>
  <c r="E6" i="35"/>
  <c r="F6" i="35"/>
  <c r="J6" i="35"/>
  <c r="AI3" i="22"/>
  <c r="AS61" i="17"/>
  <c r="BA61" i="17" s="1"/>
  <c r="AT62" i="17"/>
  <c r="AM62" i="17"/>
  <c r="AT54" i="17"/>
  <c r="AM54" i="17"/>
  <c r="AM52" i="17"/>
  <c r="AT52" i="17"/>
  <c r="AM58" i="17"/>
  <c r="AT58" i="17"/>
  <c r="AT27" i="17"/>
  <c r="AM27" i="17"/>
  <c r="AT65" i="17"/>
  <c r="AM65" i="17"/>
  <c r="AT64" i="17"/>
  <c r="AM64" i="17"/>
  <c r="AT59" i="17"/>
  <c r="AM59" i="17"/>
  <c r="AT60" i="17"/>
  <c r="AM60" i="17"/>
  <c r="AM56" i="17"/>
  <c r="AT56" i="17"/>
  <c r="AT57" i="17"/>
  <c r="AM57" i="17"/>
  <c r="AM53" i="17"/>
  <c r="AT53" i="17"/>
  <c r="AT63" i="17"/>
  <c r="AM63" i="17"/>
  <c r="AM55" i="17"/>
  <c r="AT55" i="17"/>
  <c r="AT61" i="17"/>
  <c r="AM61" i="17"/>
  <c r="AT32" i="17"/>
  <c r="AM32" i="17"/>
  <c r="AT51" i="17"/>
  <c r="AM51" i="17"/>
  <c r="C38" i="35" l="1"/>
  <c r="H6" i="35"/>
  <c r="I6" i="35"/>
  <c r="AJ3" i="22"/>
  <c r="AN54" i="17"/>
  <c r="AU54" i="17"/>
  <c r="BC54" i="17" s="1"/>
  <c r="AU51" i="17"/>
  <c r="BC51" i="17" s="1"/>
  <c r="AN51" i="17"/>
  <c r="AU59" i="17"/>
  <c r="BC59" i="17" s="1"/>
  <c r="AN59" i="17"/>
  <c r="BB51" i="17"/>
  <c r="AU53" i="17"/>
  <c r="BC53" i="17" s="1"/>
  <c r="AN53" i="17"/>
  <c r="BB56" i="17"/>
  <c r="AU60" i="17"/>
  <c r="BC60" i="17" s="1"/>
  <c r="AN60" i="17"/>
  <c r="BB59" i="17"/>
  <c r="AU64" i="17"/>
  <c r="BC64" i="17" s="1"/>
  <c r="AN64" i="17"/>
  <c r="BB54" i="17"/>
  <c r="AN61" i="17"/>
  <c r="AU61" i="17"/>
  <c r="BC61" i="17" s="1"/>
  <c r="AU56" i="17"/>
  <c r="BC56" i="17" s="1"/>
  <c r="AN56" i="17"/>
  <c r="BB60" i="17"/>
  <c r="BB64" i="17"/>
  <c r="BB53" i="17"/>
  <c r="AU27" i="17"/>
  <c r="BC27" i="17" s="1"/>
  <c r="AN27" i="17"/>
  <c r="BB61" i="17"/>
  <c r="AN65" i="17"/>
  <c r="AU65" i="17"/>
  <c r="BC65" i="17" s="1"/>
  <c r="BB27" i="17"/>
  <c r="BB58" i="17"/>
  <c r="BB65" i="17"/>
  <c r="AU58" i="17"/>
  <c r="BC58" i="17" s="1"/>
  <c r="AN58" i="17"/>
  <c r="BB52" i="17"/>
  <c r="AN62" i="17"/>
  <c r="AU62" i="17"/>
  <c r="BC62" i="17" s="1"/>
  <c r="BB57" i="17"/>
  <c r="AN63" i="17"/>
  <c r="AU63" i="17"/>
  <c r="BC63" i="17" s="1"/>
  <c r="AU52" i="17"/>
  <c r="BC52" i="17" s="1"/>
  <c r="AN52" i="17"/>
  <c r="BB62" i="17"/>
  <c r="AN32" i="17"/>
  <c r="AU32" i="17"/>
  <c r="BC32" i="17" s="1"/>
  <c r="BB55" i="17"/>
  <c r="BB32" i="17"/>
  <c r="AU55" i="17"/>
  <c r="BC55" i="17" s="1"/>
  <c r="AN55" i="17"/>
  <c r="BB63" i="17"/>
  <c r="AU57" i="17"/>
  <c r="BC57" i="17" s="1"/>
  <c r="AN57" i="17"/>
  <c r="AK3" i="22" l="1"/>
  <c r="AV65" i="17"/>
  <c r="AO65" i="17"/>
  <c r="AV53" i="17"/>
  <c r="AO53" i="17"/>
  <c r="AO32" i="17"/>
  <c r="AV32" i="17"/>
  <c r="AV57" i="17"/>
  <c r="AO57" i="17"/>
  <c r="AO55" i="17"/>
  <c r="AV55" i="17"/>
  <c r="AV52" i="17"/>
  <c r="AO52" i="17"/>
  <c r="AV63" i="17"/>
  <c r="AO63" i="17"/>
  <c r="AV56" i="17"/>
  <c r="AO56" i="17"/>
  <c r="AO61" i="17"/>
  <c r="AV61" i="17"/>
  <c r="AO64" i="17"/>
  <c r="AV64" i="17"/>
  <c r="AV59" i="17"/>
  <c r="AO59" i="17"/>
  <c r="AV54" i="17"/>
  <c r="AO54" i="17"/>
  <c r="AO62" i="17"/>
  <c r="AV62" i="17"/>
  <c r="AO58" i="17"/>
  <c r="AV58" i="17"/>
  <c r="AV27" i="17"/>
  <c r="AO27" i="17"/>
  <c r="AV60" i="17"/>
  <c r="AO60" i="17"/>
  <c r="AV51" i="17"/>
  <c r="AO51" i="17"/>
  <c r="AI4" i="22" l="1"/>
  <c r="AL3" i="22"/>
  <c r="AW54" i="17"/>
  <c r="BE54" i="17" s="1"/>
  <c r="AP54" i="17"/>
  <c r="AP62" i="17"/>
  <c r="AW62" i="17"/>
  <c r="BE62" i="17" s="1"/>
  <c r="BD54" i="17"/>
  <c r="AW59" i="17"/>
  <c r="BE59" i="17" s="1"/>
  <c r="AP59" i="17"/>
  <c r="AW56" i="17"/>
  <c r="BE56" i="17" s="1"/>
  <c r="AP56" i="17"/>
  <c r="BD57" i="17"/>
  <c r="AW65" i="17"/>
  <c r="BE65" i="17" s="1"/>
  <c r="AP65" i="17"/>
  <c r="BD59" i="17"/>
  <c r="BD64" i="17"/>
  <c r="BD61" i="17"/>
  <c r="BD56" i="17"/>
  <c r="BD55" i="17"/>
  <c r="BD32" i="17"/>
  <c r="BD65" i="17"/>
  <c r="BD60" i="17"/>
  <c r="AW51" i="17"/>
  <c r="BE51" i="17" s="1"/>
  <c r="AP51" i="17"/>
  <c r="AW27" i="17"/>
  <c r="BE27" i="17" s="1"/>
  <c r="AP27" i="17"/>
  <c r="BD58" i="17"/>
  <c r="AW64" i="17"/>
  <c r="BE64" i="17" s="1"/>
  <c r="AP64" i="17"/>
  <c r="AW61" i="17"/>
  <c r="BE61" i="17" s="1"/>
  <c r="AP61" i="17"/>
  <c r="AW52" i="17"/>
  <c r="BE52" i="17" s="1"/>
  <c r="AP52" i="17"/>
  <c r="AW55" i="17"/>
  <c r="BE55" i="17" s="1"/>
  <c r="AP55" i="17"/>
  <c r="AW32" i="17"/>
  <c r="BE32" i="17" s="1"/>
  <c r="AP32" i="17"/>
  <c r="BD51" i="17"/>
  <c r="BD27" i="17"/>
  <c r="AW58" i="17"/>
  <c r="BE58" i="17" s="1"/>
  <c r="AP58" i="17"/>
  <c r="AW63" i="17"/>
  <c r="BE63" i="17" s="1"/>
  <c r="AP63" i="17"/>
  <c r="BD52" i="17"/>
  <c r="BD62" i="17"/>
  <c r="BD63" i="17"/>
  <c r="AW53" i="17"/>
  <c r="BE53" i="17" s="1"/>
  <c r="AP53" i="17"/>
  <c r="AW57" i="17"/>
  <c r="BE57" i="17" s="1"/>
  <c r="AP57" i="17"/>
  <c r="BD53" i="17"/>
  <c r="AW60" i="17"/>
  <c r="BE60" i="17" s="1"/>
  <c r="AP60" i="17"/>
  <c r="AM3" i="22" l="1"/>
  <c r="AX63" i="17"/>
  <c r="AX32" i="17"/>
  <c r="AX27" i="17"/>
  <c r="AX54" i="17"/>
  <c r="AX60" i="17"/>
  <c r="AX57" i="17"/>
  <c r="AX61" i="17"/>
  <c r="AX58" i="17"/>
  <c r="AX51" i="17"/>
  <c r="AX55" i="17"/>
  <c r="AX62" i="17"/>
  <c r="AX65" i="17"/>
  <c r="AX56" i="17"/>
  <c r="AX59" i="17"/>
  <c r="AX52" i="17"/>
  <c r="AX64" i="17"/>
  <c r="AX53" i="17"/>
  <c r="AJ4" i="22" l="1"/>
  <c r="AK4" i="22"/>
  <c r="AN6" i="22"/>
  <c r="AN9" i="22"/>
  <c r="AN12" i="22"/>
  <c r="AN14" i="22"/>
  <c r="AN11" i="22"/>
  <c r="AN15" i="22"/>
  <c r="AN13" i="22"/>
  <c r="AN8" i="22"/>
  <c r="AN7" i="22"/>
  <c r="AN5" i="22"/>
  <c r="AN10" i="22"/>
  <c r="AN3" i="22"/>
  <c r="BF55" i="17"/>
  <c r="BF54" i="17"/>
  <c r="BF27" i="17"/>
  <c r="BF51" i="17"/>
  <c r="BF63" i="17"/>
  <c r="BF32" i="17"/>
  <c r="BF65" i="17"/>
  <c r="BF61" i="17"/>
  <c r="BF64" i="17"/>
  <c r="BF60" i="17"/>
  <c r="BF53" i="17"/>
  <c r="BF59" i="17"/>
  <c r="BF56" i="17"/>
  <c r="BF62" i="17"/>
  <c r="BF57" i="17"/>
  <c r="BF52" i="17"/>
  <c r="BF58" i="17"/>
  <c r="CI31" i="17" a="1"/>
  <c r="CO4" i="17" a="1"/>
  <c r="CO25" i="17" a="1"/>
  <c r="CF30" i="17" a="1"/>
  <c r="CI68" i="17" a="1"/>
  <c r="CI48" i="17" a="1"/>
  <c r="CK16" i="17" a="1"/>
  <c r="CH55" i="17" a="1"/>
  <c r="N58" i="17"/>
  <c r="CM52" i="17" a="1"/>
  <c r="CE39" i="17" a="1"/>
  <c r="CK37" i="17" a="1"/>
  <c r="CL14" i="17" a="1"/>
  <c r="CE44" i="17" a="1"/>
  <c r="CL6" i="17" a="1"/>
  <c r="CI15" i="17" a="1"/>
  <c r="CJ51" i="17" a="1"/>
  <c r="CJ36" i="17" a="1"/>
  <c r="M40" i="17"/>
  <c r="M15" i="17"/>
  <c r="CG47" i="17" a="1"/>
  <c r="N46" i="17"/>
  <c r="CJ17" i="17" a="1"/>
  <c r="CN69" i="17" a="1"/>
  <c r="CO70" i="17" a="1"/>
  <c r="M32" i="17"/>
  <c r="CM19" i="17" a="1"/>
  <c r="CF48" i="17" a="1"/>
  <c r="CL52" i="17" a="1"/>
  <c r="CE50" i="17" a="1"/>
  <c r="CG27" i="17" a="1"/>
  <c r="CL43" i="17" a="1"/>
  <c r="CJ60" i="17" a="1"/>
  <c r="CN65" i="17" a="1"/>
  <c r="CH47" i="17" a="1"/>
  <c r="CN16" i="17" a="1"/>
  <c r="CL53" i="17" a="1"/>
  <c r="CJ53" i="17" a="1"/>
  <c r="CK6" i="17" a="1"/>
  <c r="CG14" i="17" a="1"/>
  <c r="CH63" i="17" a="1"/>
  <c r="CK69" i="17" a="1"/>
  <c r="CI37" i="17" a="1"/>
  <c r="CJ70" i="17" a="1"/>
  <c r="CN28" i="17" a="1"/>
  <c r="CH62" i="17" a="1"/>
  <c r="CM57" i="17" a="1"/>
  <c r="CK20" i="17" a="1"/>
  <c r="CI38" i="17" a="1"/>
  <c r="CM58" i="17" a="1"/>
  <c r="CF13" i="17" a="1"/>
  <c r="M62" i="17"/>
  <c r="N30" i="17"/>
  <c r="CE12" i="17" a="1"/>
  <c r="CG8" i="17" a="1"/>
  <c r="M67" i="17"/>
  <c r="CG19" i="17" a="1"/>
  <c r="CJ37" i="17" a="1"/>
  <c r="M70" i="17"/>
  <c r="CI22" i="17" a="1"/>
  <c r="CL23" i="17" a="1"/>
  <c r="CM33" i="17" a="1"/>
  <c r="CK48" i="17" a="1"/>
  <c r="CJ31" i="17" a="1"/>
  <c r="CG11" i="17" a="1"/>
  <c r="CL51" i="17" a="1"/>
  <c r="CJ18" i="17" a="1"/>
  <c r="CO55" i="17" a="1"/>
  <c r="CF50" i="17" a="1"/>
  <c r="CF33" i="17" a="1"/>
  <c r="CH57" i="17" a="1"/>
  <c r="M27" i="17"/>
  <c r="CF15" i="17" a="1"/>
  <c r="M51" i="17"/>
  <c r="CJ4" i="17" a="1"/>
  <c r="CJ56" i="17" a="1"/>
  <c r="CN68" i="17" a="1"/>
  <c r="CI20" i="17" a="1"/>
  <c r="CL12" i="17" a="1"/>
  <c r="CE63" i="17" a="1"/>
  <c r="CI50" i="17" a="1"/>
  <c r="CM47" i="17" a="1"/>
  <c r="CH31" i="17" a="1"/>
  <c r="CJ42" i="17" a="1"/>
  <c r="CN67" i="17" a="1"/>
  <c r="CL65" i="17" a="1"/>
  <c r="CG61" i="17" a="1"/>
  <c r="CN12" i="17" a="1"/>
  <c r="CN44" i="17" a="1"/>
  <c r="CG69" i="17" a="1"/>
  <c r="CN53" i="17" a="1"/>
  <c r="N36" i="17"/>
  <c r="CI64" i="17" a="1"/>
  <c r="N39" i="17"/>
  <c r="M69" i="17"/>
  <c r="CJ32" i="17" a="1"/>
  <c r="M21" i="17"/>
  <c r="CO11" i="17" a="1"/>
  <c r="CH4" i="17" a="1"/>
  <c r="N35" i="17"/>
  <c r="CO40" i="17" a="1"/>
  <c r="CO65" i="17" a="1"/>
  <c r="CG43" i="17" a="1"/>
  <c r="CG36" i="17" a="1"/>
  <c r="CJ28" i="17" a="1"/>
  <c r="CN36" i="17" a="1"/>
  <c r="CF20" i="17" a="1"/>
  <c r="N47" i="17"/>
  <c r="CM6" i="17" a="1"/>
  <c r="CH42" i="17" a="1"/>
  <c r="M35" i="17"/>
  <c r="CO17" i="17" a="1"/>
  <c r="M18" i="17"/>
  <c r="CH51" i="17" a="1"/>
  <c r="CH69" i="17" a="1"/>
  <c r="N26" i="17"/>
  <c r="CH70" i="17" a="1"/>
  <c r="M58" i="17"/>
  <c r="CJ19" i="17" a="1"/>
  <c r="M24" i="17"/>
  <c r="CH46" i="17" a="1"/>
  <c r="CI36" i="17" a="1"/>
  <c r="CE9" i="17" a="1"/>
  <c r="CK21" i="17" a="1"/>
  <c r="CM34" i="17" a="1"/>
  <c r="CO66" i="17" a="1"/>
  <c r="CJ3" i="17" a="1"/>
  <c r="CH40" i="17" a="1"/>
  <c r="CK36" i="17" a="1"/>
  <c r="CJ54" i="17" a="1"/>
  <c r="CJ8" i="17" a="1"/>
  <c r="CO56" i="17" a="1"/>
  <c r="CF38" i="17" a="1"/>
  <c r="CN20" i="17" a="1"/>
  <c r="CM7" i="17" a="1"/>
  <c r="CF3" i="17" a="1"/>
  <c r="CN50" i="17" a="1"/>
  <c r="CI17" i="17" a="1"/>
  <c r="CN17" i="17" a="1"/>
  <c r="CE59" i="17" a="1"/>
  <c r="CI30" i="17" a="1"/>
  <c r="CG17" i="17" a="1"/>
  <c r="CE11" i="17" a="1"/>
  <c r="CN64" i="17" a="1"/>
  <c r="CE4" i="17" a="1"/>
  <c r="CK68" i="17" a="1"/>
  <c r="CK23" i="17" a="1"/>
  <c r="CO64" i="17" a="1"/>
  <c r="CL31" i="17" a="1"/>
  <c r="M34" i="17"/>
  <c r="CI42" i="17" a="1"/>
  <c r="N55" i="17"/>
  <c r="CI8" i="17" a="1"/>
  <c r="CO8" i="17" a="1"/>
  <c r="CH36" i="17" a="1"/>
  <c r="CF71" i="17" a="1"/>
  <c r="CO43" i="17" a="1"/>
  <c r="CF44" i="17" a="1"/>
  <c r="CO31" i="17" a="1"/>
  <c r="CE52" i="17" a="1"/>
  <c r="CI21" i="17" a="1"/>
  <c r="CM42" i="17" a="1"/>
  <c r="CM45" i="17" a="1"/>
  <c r="CG71" i="17" a="1"/>
  <c r="CH41" i="17" a="1"/>
  <c r="CE29" i="17" a="1"/>
  <c r="CO24" i="17" a="1"/>
  <c r="CL27" i="17" a="1"/>
  <c r="CN41" i="17" a="1"/>
  <c r="CE10" i="17" a="1"/>
  <c r="N18" i="17"/>
  <c r="CG16" i="17" a="1"/>
  <c r="N31" i="17"/>
  <c r="CK57" i="17" a="1"/>
  <c r="CI40" i="17" a="1"/>
  <c r="CK63" i="17" a="1"/>
  <c r="CJ52" i="17" a="1"/>
  <c r="M65" i="17"/>
  <c r="CK47" i="17" a="1"/>
  <c r="CI71" i="17" a="1"/>
  <c r="CK50" i="17" a="1"/>
  <c r="CF70" i="17" a="1"/>
  <c r="CK25" i="17" a="1"/>
  <c r="CH9" i="17" a="1"/>
  <c r="CH43" i="17" a="1"/>
  <c r="M12" i="17"/>
  <c r="CG56" i="17" a="1"/>
  <c r="CE27" i="17" a="1"/>
  <c r="CJ23" i="17" a="1"/>
  <c r="CJ39" i="17" a="1"/>
  <c r="CH6" i="17" a="1"/>
  <c r="CL9" i="17" a="1"/>
  <c r="CN34" i="17" a="1"/>
  <c r="N52" i="17"/>
  <c r="CG38" i="17" a="1"/>
  <c r="N49" i="17"/>
  <c r="CG39" i="17" a="1"/>
  <c r="CJ29" i="17" a="1"/>
  <c r="CH27" i="17" a="1"/>
  <c r="CK59" i="17" a="1"/>
  <c r="CN62" i="17" a="1"/>
  <c r="N13" i="17"/>
  <c r="CJ35" i="17" a="1"/>
  <c r="CN14" i="17" a="1"/>
  <c r="CK12" i="17" a="1"/>
  <c r="CE46" i="17" a="1"/>
  <c r="CO23" i="17" a="1"/>
  <c r="CG40" i="17" a="1"/>
  <c r="CK67" i="17" a="1"/>
  <c r="CO19" i="17" a="1"/>
  <c r="CE3" i="17" a="1"/>
  <c r="CJ65" i="17" a="1"/>
  <c r="CH18" i="17" a="1"/>
  <c r="CN43" i="17" a="1"/>
  <c r="CM62" i="17" a="1"/>
  <c r="CG45" i="17" a="1"/>
  <c r="CL24" i="17" a="1"/>
  <c r="CI55" i="17" a="1"/>
  <c r="CE24" i="17" a="1"/>
  <c r="CO5" i="17" a="1"/>
  <c r="CO7" i="17" a="1"/>
  <c r="CN18" i="17" a="1"/>
  <c r="M39" i="17"/>
  <c r="CH28" i="17" a="1"/>
  <c r="CF58" i="17" a="1"/>
  <c r="CF4" i="17" a="1"/>
  <c r="M59" i="17"/>
  <c r="CE28" i="17" a="1"/>
  <c r="CI46" i="17" a="1"/>
  <c r="CN66" i="17" a="1"/>
  <c r="CK56" i="17" a="1"/>
  <c r="CL60" i="17" a="1"/>
  <c r="M42" i="17"/>
  <c r="CO41" i="17" a="1"/>
  <c r="CK53" i="17" a="1"/>
  <c r="CK31" i="17" a="1"/>
  <c r="CJ34" i="17" a="1"/>
  <c r="CI67" i="17" a="1"/>
  <c r="CM17" i="17" a="1"/>
  <c r="CF25" i="17" a="1"/>
  <c r="CI66" i="17" a="1"/>
  <c r="CM18" i="17" a="1"/>
  <c r="CF5" i="17" a="1"/>
  <c r="CN29" i="17" a="1"/>
  <c r="CG37" i="17" a="1"/>
  <c r="N7" i="17"/>
  <c r="M33" i="17"/>
  <c r="CG3" i="17" a="1"/>
  <c r="CN57" i="17" a="1"/>
  <c r="CL66" i="17" a="1"/>
  <c r="CM5" i="17" a="1"/>
  <c r="CJ22" i="17" a="1"/>
  <c r="CF65" i="17" a="1"/>
  <c r="N41" i="17"/>
  <c r="CK34" i="17" a="1"/>
  <c r="CE69" i="17" a="1"/>
  <c r="CO57" i="17" a="1"/>
  <c r="CO18" i="17" a="1"/>
  <c r="N8" i="17"/>
  <c r="CL46" i="17" a="1"/>
  <c r="M22" i="17"/>
  <c r="CJ13" i="17" a="1"/>
  <c r="CL62" i="17" a="1"/>
  <c r="CF67" i="17" a="1"/>
  <c r="CJ58" i="17" a="1"/>
  <c r="CM20" i="17" a="1"/>
  <c r="CO62" i="17" a="1"/>
  <c r="CM29" i="17" a="1"/>
  <c r="CE14" i="17" a="1"/>
  <c r="CH61" i="17" a="1"/>
  <c r="CM64" i="17" a="1"/>
  <c r="CM27" i="17" a="1"/>
  <c r="CJ12" i="17" a="1"/>
  <c r="CJ15" i="17" a="1"/>
  <c r="CG62" i="17" a="1"/>
  <c r="CO68" i="17" a="1"/>
  <c r="CH49" i="17" a="1"/>
  <c r="N32" i="17"/>
  <c r="M30" i="17"/>
  <c r="CM9" i="17" a="1"/>
  <c r="CO20" i="17" a="1"/>
  <c r="CF40" i="17" a="1"/>
  <c r="CG26" i="17" a="1"/>
  <c r="M41" i="17"/>
  <c r="CG66" i="17" a="1"/>
  <c r="CL26" i="17" a="1"/>
  <c r="M26" i="17"/>
  <c r="CI9" i="17" a="1"/>
  <c r="CH14" i="17" a="1"/>
  <c r="CK64" i="17" a="1"/>
  <c r="CG46" i="17" a="1"/>
  <c r="CI56" i="17" a="1"/>
  <c r="CH50" i="17" a="1"/>
  <c r="CJ6" i="17" a="1"/>
  <c r="CO21" i="17" a="1"/>
  <c r="CN42" i="17" a="1"/>
  <c r="CN10" i="17" a="1"/>
  <c r="M31" i="17"/>
  <c r="N66" i="17"/>
  <c r="CO38" i="17" a="1"/>
  <c r="CK61" i="17" a="1"/>
  <c r="N45" i="17"/>
  <c r="CN3" i="17" a="1"/>
  <c r="CF8" i="17" a="1"/>
  <c r="CO46" i="17" a="1"/>
  <c r="CF69" i="17" a="1"/>
  <c r="CN32" i="17" a="1"/>
  <c r="CM35" i="17" a="1"/>
  <c r="CH44" i="17" a="1"/>
  <c r="CG34" i="17" a="1"/>
  <c r="CM8" i="17" a="1"/>
  <c r="CG53" i="17" a="1"/>
  <c r="CN19" i="17" a="1"/>
  <c r="CL22" i="17" a="1"/>
  <c r="CE54" i="17" a="1"/>
  <c r="CL30" i="17" a="1"/>
  <c r="CE67" i="17" a="1"/>
  <c r="M54" i="17"/>
  <c r="CM43" i="17" a="1"/>
  <c r="CM15" i="17" a="1"/>
  <c r="CM37" i="17" a="1"/>
  <c r="CK40" i="17" a="1"/>
  <c r="CJ41" i="17" a="1"/>
  <c r="CG42" i="17" a="1"/>
  <c r="CH21" i="17" a="1"/>
  <c r="CF12" i="17" a="1"/>
  <c r="CH23" i="17" a="1"/>
  <c r="CL41" i="17" a="1"/>
  <c r="CL48" i="17" a="1"/>
  <c r="CL67" i="17" a="1"/>
  <c r="CO12" i="17" a="1"/>
  <c r="CH33" i="17" a="1"/>
  <c r="CG20" i="17" a="1"/>
  <c r="CL57" i="17" a="1"/>
  <c r="CM22" i="17" a="1"/>
  <c r="CE37" i="17" a="1"/>
  <c r="CH26" i="17" a="1"/>
  <c r="CL21" i="17" a="1"/>
  <c r="CF49" i="17" a="1"/>
  <c r="CK65" i="17" a="1"/>
  <c r="CI54" i="17" a="1"/>
  <c r="CO22" i="17" a="1"/>
  <c r="CE35" i="17" a="1"/>
  <c r="CE42" i="17" a="1"/>
  <c r="M46" i="17"/>
  <c r="N64" i="17"/>
  <c r="CN37" i="17" a="1"/>
  <c r="CL7" i="17" a="1"/>
  <c r="M23" i="17"/>
  <c r="CM54" i="17" a="1"/>
  <c r="CN30" i="17" a="1"/>
  <c r="CI29" i="17" a="1"/>
  <c r="CE15" i="17" a="1"/>
  <c r="CE18" i="17" a="1"/>
  <c r="CN26" i="17" a="1"/>
  <c r="M57" i="17"/>
  <c r="M14" i="17"/>
  <c r="CG18" i="17" a="1"/>
  <c r="CE20" i="17" a="1"/>
  <c r="CO53" i="17" a="1"/>
  <c r="N68" i="17"/>
  <c r="CF6" i="17" a="1"/>
  <c r="CI47" i="17" a="1"/>
  <c r="CI44" i="17" a="1"/>
  <c r="N23" i="17"/>
  <c r="N54" i="17"/>
  <c r="CE7" i="17" a="1"/>
  <c r="CI57" i="17" a="1"/>
  <c r="CG41" i="17" a="1"/>
  <c r="CK54" i="17" a="1"/>
  <c r="CI12" i="17" a="1"/>
  <c r="CM50" i="17" a="1"/>
  <c r="CO28" i="17" a="1"/>
  <c r="CO69" i="17" a="1"/>
  <c r="CF26" i="17" a="1"/>
  <c r="CL50" i="17" a="1"/>
  <c r="CM65" i="17" a="1"/>
  <c r="CO71" i="17" a="1"/>
  <c r="CM68" i="17" a="1"/>
  <c r="CH19" i="17" a="1"/>
  <c r="N69" i="17"/>
  <c r="CN47" i="17" a="1"/>
  <c r="CH10" i="17" a="1"/>
  <c r="N4" i="17"/>
  <c r="CL28" i="17" a="1"/>
  <c r="CL32" i="17" a="1"/>
  <c r="CH45" i="17" a="1"/>
  <c r="CO58" i="17" a="1"/>
  <c r="N25" i="17"/>
  <c r="CH3" i="17" a="1"/>
  <c r="CF46" i="17" a="1"/>
  <c r="CG4" i="17" a="1"/>
  <c r="CI3" i="17" a="1"/>
  <c r="M25" i="17"/>
  <c r="CL19" i="17" a="1"/>
  <c r="CE25" i="17" a="1"/>
  <c r="CN13" i="17" a="1"/>
  <c r="CH15" i="17" a="1"/>
  <c r="CH71" i="17" a="1"/>
  <c r="CG30" i="17" a="1"/>
  <c r="M20" i="17"/>
  <c r="N12" i="17"/>
  <c r="CI43" i="17" a="1"/>
  <c r="CI24" i="17" a="1"/>
  <c r="CK33" i="17" a="1"/>
  <c r="CO6" i="17" a="1"/>
  <c r="CG7" i="17" a="1"/>
  <c r="CH67" i="17" a="1"/>
  <c r="CN25" i="17" a="1"/>
  <c r="CI26" i="17" a="1"/>
  <c r="M47" i="17"/>
  <c r="CH24" i="17" a="1"/>
  <c r="M61" i="17"/>
  <c r="CE30" i="17" a="1"/>
  <c r="N24" i="17"/>
  <c r="CO52" i="17" a="1"/>
  <c r="M48" i="17"/>
  <c r="CL68" i="17" a="1"/>
  <c r="CL35" i="17" a="1"/>
  <c r="CF62" i="17" a="1"/>
  <c r="CN38" i="17" a="1"/>
  <c r="CH35" i="17" a="1"/>
  <c r="N34" i="17"/>
  <c r="M11" i="17"/>
  <c r="CO26" i="17" a="1"/>
  <c r="CG29" i="17" a="1"/>
  <c r="CJ25" i="17" a="1"/>
  <c r="CF34" i="17" a="1"/>
  <c r="CJ21" i="17" a="1"/>
  <c r="CF43" i="17" a="1"/>
  <c r="CL34" i="17" a="1"/>
  <c r="CO29" i="17" a="1"/>
  <c r="N70" i="17"/>
  <c r="N29" i="17"/>
  <c r="CL47" i="17" a="1"/>
  <c r="CK28" i="17" a="1"/>
  <c r="CO36" i="17" a="1"/>
  <c r="CN8" i="17" a="1"/>
  <c r="CG10" i="17" a="1"/>
  <c r="CF9" i="17" a="1"/>
  <c r="CK9" i="17" a="1"/>
  <c r="N19" i="17"/>
  <c r="CG33" i="17" a="1"/>
  <c r="CH16" i="17" a="1"/>
  <c r="CI23" i="17" a="1"/>
  <c r="CJ33" i="17" a="1"/>
  <c r="CG52" i="17" a="1"/>
  <c r="CJ9" i="17" a="1"/>
  <c r="CI19" i="17" a="1"/>
  <c r="CF68" i="17" a="1"/>
  <c r="N11" i="17"/>
  <c r="CO42" i="17" a="1"/>
  <c r="CG35" i="17" a="1"/>
  <c r="N21" i="17"/>
  <c r="CI69" i="17" a="1"/>
  <c r="CE33" i="17" a="1"/>
  <c r="CK17" i="17" a="1"/>
  <c r="CH34" i="17" a="1"/>
  <c r="CI58" i="17" a="1"/>
  <c r="CI63" i="17" a="1"/>
  <c r="CF24" i="17" a="1"/>
  <c r="CJ67" i="17" a="1"/>
  <c r="M44" i="17"/>
  <c r="CH59" i="17" a="1"/>
  <c r="CK30" i="17" a="1"/>
  <c r="CN27" i="17" a="1"/>
  <c r="CF64" i="17" a="1"/>
  <c r="CF45" i="17" a="1"/>
  <c r="CI6" i="17" a="1"/>
  <c r="CG12" i="17" a="1"/>
  <c r="CI28" i="17" a="1"/>
  <c r="N48" i="17"/>
  <c r="CI25" i="17" a="1"/>
  <c r="CH12" i="17" a="1"/>
  <c r="M63" i="17"/>
  <c r="CH22" i="17" a="1"/>
  <c r="CL16" i="17" a="1"/>
  <c r="CM4" i="17" a="1"/>
  <c r="CI35" i="17" a="1"/>
  <c r="CM12" i="17" a="1"/>
  <c r="CK35" i="17" a="1"/>
  <c r="CH7" i="17" a="1"/>
  <c r="CM30" i="17" a="1"/>
  <c r="CM48" i="17" a="1"/>
  <c r="CK60" i="17" a="1"/>
  <c r="CI65" i="17" a="1"/>
  <c r="CK22" i="17" a="1"/>
  <c r="CF42" i="17" a="1"/>
  <c r="CO44" i="17" a="1"/>
  <c r="CJ66" i="17" a="1"/>
  <c r="CM23" i="17" a="1"/>
  <c r="CI18" i="17" a="1"/>
  <c r="CM66" i="17" a="1"/>
  <c r="M10" i="17"/>
  <c r="N63" i="17"/>
  <c r="CN11" i="17" a="1"/>
  <c r="CI13" i="17" a="1"/>
  <c r="CJ50" i="17" a="1"/>
  <c r="CF54" i="17" a="1"/>
  <c r="CO67" i="17" a="1"/>
  <c r="M7" i="17"/>
  <c r="CO35" i="17" a="1"/>
  <c r="CO10" i="17" a="1"/>
  <c r="CJ16" i="17" a="1"/>
  <c r="CE32" i="17" a="1"/>
  <c r="CJ27" i="17" a="1"/>
  <c r="CK26" i="17" a="1"/>
  <c r="CF14" i="17" a="1"/>
  <c r="CF21" i="17" a="1"/>
  <c r="N56" i="17"/>
  <c r="M9" i="17"/>
  <c r="CE17" i="17" a="1"/>
  <c r="CN71" i="17" a="1"/>
  <c r="N15" i="17"/>
  <c r="CN49" i="17" a="1"/>
  <c r="CG25" i="17" a="1"/>
  <c r="CL20" i="17" a="1"/>
  <c r="CE38" i="17" a="1"/>
  <c r="CE8" i="17" a="1"/>
  <c r="CG22" i="17" a="1"/>
  <c r="CL18" i="17" a="1"/>
  <c r="CJ71" i="17" a="1"/>
  <c r="CO51" i="17" a="1"/>
  <c r="CH30" i="17" a="1"/>
  <c r="CN33" i="17" a="1"/>
  <c r="CK52" i="17" a="1"/>
  <c r="CH37" i="17" a="1"/>
  <c r="CG70" i="17" a="1"/>
  <c r="CJ62" i="17" a="1"/>
  <c r="CO48" i="17" a="1"/>
  <c r="CI41" i="17" a="1"/>
  <c r="CG65" i="17" a="1"/>
  <c r="CE70" i="17" a="1"/>
  <c r="CN55" i="17" a="1"/>
  <c r="CM26" i="17" a="1"/>
  <c r="CN21" i="17" a="1"/>
  <c r="CN58" i="17" a="1"/>
  <c r="CO33" i="17" a="1"/>
  <c r="CK27" i="17" a="1"/>
  <c r="CN7" i="17" a="1"/>
  <c r="CE5" i="17" a="1"/>
  <c r="CE60" i="17" a="1"/>
  <c r="CJ20" i="17" a="1"/>
  <c r="CM71" i="17" a="1"/>
  <c r="CK51" i="17" a="1"/>
  <c r="CO49" i="17" a="1"/>
  <c r="CN31" i="17" a="1"/>
  <c r="CE13" i="17" a="1"/>
  <c r="CJ40" i="17" a="1"/>
  <c r="CK32" i="17" a="1"/>
  <c r="CF31" i="17" a="1"/>
  <c r="M45" i="17"/>
  <c r="CG6" i="17" a="1"/>
  <c r="CJ7" i="17" a="1"/>
  <c r="N59" i="17"/>
  <c r="CL58" i="17" a="1"/>
  <c r="CL25" i="17" a="1"/>
  <c r="CG50" i="17" a="1"/>
  <c r="CJ14" i="17" a="1"/>
  <c r="CG64" i="17" a="1"/>
  <c r="N40" i="17"/>
  <c r="CI53" i="17" a="1"/>
  <c r="CG55" i="17" a="1"/>
  <c r="M49" i="17"/>
  <c r="CG31" i="17" a="1"/>
  <c r="N16" i="17"/>
  <c r="CN22" i="17" a="1"/>
  <c r="CG5" i="17" a="1"/>
  <c r="CH54" i="17" a="1"/>
  <c r="CO34" i="17" a="1"/>
  <c r="CK62" i="17" a="1"/>
  <c r="CN39" i="17" a="1"/>
  <c r="CF22" i="17" a="1"/>
  <c r="CO37" i="17" a="1"/>
  <c r="CL3" i="17" a="1"/>
  <c r="CM28" i="17" a="1"/>
  <c r="M36" i="17"/>
  <c r="M29" i="17"/>
  <c r="CK29" i="17" a="1"/>
  <c r="N28" i="17"/>
  <c r="N38" i="17"/>
  <c r="CI34" i="17" a="1"/>
  <c r="CL59" i="17" a="1"/>
  <c r="CO39" i="17" a="1"/>
  <c r="CK43" i="17" a="1"/>
  <c r="CL4" i="17" a="1"/>
  <c r="N33" i="17"/>
  <c r="CN5" i="17" a="1"/>
  <c r="CL37" i="17" a="1"/>
  <c r="CH20" i="17" a="1"/>
  <c r="CN15" i="17" a="1"/>
  <c r="CK10" i="17" a="1"/>
  <c r="CG9" i="17" a="1"/>
  <c r="CH52" i="17" a="1"/>
  <c r="N60" i="17"/>
  <c r="CO50" i="17" a="1"/>
  <c r="CH66" i="17" a="1"/>
  <c r="CM16" i="17" a="1"/>
  <c r="CO15" i="17" a="1"/>
  <c r="CL69" i="17" a="1"/>
  <c r="CL63" i="17" a="1"/>
  <c r="CM51" i="17" a="1"/>
  <c r="CO59" i="17" a="1"/>
  <c r="CH5" i="17" a="1"/>
  <c r="CO47" i="17" a="1"/>
  <c r="CF17" i="17" a="1"/>
  <c r="CH29" i="17" a="1"/>
  <c r="CE48" i="17" a="1"/>
  <c r="CK3" i="17" a="1"/>
  <c r="CJ43" i="17" a="1"/>
  <c r="N22" i="17"/>
  <c r="N44" i="17"/>
  <c r="CE57" i="17" a="1"/>
  <c r="CM61" i="17" a="1"/>
  <c r="N3" i="17"/>
  <c r="CL40" i="17" a="1"/>
  <c r="CM32" i="17" a="1"/>
  <c r="CI51" i="17" a="1"/>
  <c r="CJ57" i="17" a="1"/>
  <c r="M13" i="17"/>
  <c r="M68" i="17"/>
  <c r="CJ61" i="17" a="1"/>
  <c r="CG44" i="17" a="1"/>
  <c r="CO30" i="17" a="1"/>
  <c r="CG48" i="17" a="1"/>
  <c r="CI16" i="17" a="1"/>
  <c r="CI14" i="17" a="1"/>
  <c r="M66" i="17"/>
  <c r="CJ45" i="17" a="1"/>
  <c r="CF61" i="17" a="1"/>
  <c r="CO14" i="17" a="1"/>
  <c r="CL39" i="17" a="1"/>
  <c r="CH60" i="17" a="1"/>
  <c r="CK19" i="17" a="1"/>
  <c r="CJ49" i="17" a="1"/>
  <c r="CO27" i="17" a="1"/>
  <c r="CO45" i="17" a="1"/>
  <c r="CK8" i="17" a="1"/>
  <c r="CG58" i="17" a="1"/>
  <c r="N65" i="17"/>
  <c r="CH39" i="17" a="1"/>
  <c r="CG15" i="17" a="1"/>
  <c r="CN56" i="17" a="1"/>
  <c r="CF16" i="17" a="1"/>
  <c r="CJ26" i="17" a="1"/>
  <c r="CH58" i="17" a="1"/>
  <c r="CF32" i="17" a="1"/>
  <c r="M4" i="17"/>
  <c r="CJ46" i="17" a="1"/>
  <c r="CI70" i="17" a="1"/>
  <c r="CK45" i="17" a="1"/>
  <c r="CK55" i="17" a="1"/>
  <c r="CG13" i="17" a="1"/>
  <c r="CL55" i="17" a="1"/>
  <c r="CJ5" i="17" a="1"/>
  <c r="CE68" i="17" a="1"/>
  <c r="M71" i="17"/>
  <c r="CF57" i="17" a="1"/>
  <c r="CL29" i="17" a="1"/>
  <c r="CF18" i="17" a="1"/>
  <c r="CH13" i="17" a="1"/>
  <c r="CK44" i="17" a="1"/>
  <c r="CK14" i="17" a="1"/>
  <c r="CK24" i="17" a="1"/>
  <c r="CE47" i="17" a="1"/>
  <c r="CH25" i="17" a="1"/>
  <c r="CF37" i="17" a="1"/>
  <c r="CE23" i="17" a="1"/>
  <c r="CH56" i="17" a="1"/>
  <c r="CJ38" i="17" a="1"/>
  <c r="CL49" i="17" a="1"/>
  <c r="CF11" i="17" a="1"/>
  <c r="CK58" i="17" a="1"/>
  <c r="CE40" i="17" a="1"/>
  <c r="CN52" i="17" a="1"/>
  <c r="M16" i="17"/>
  <c r="CO3" i="17" a="1"/>
  <c r="CO13" i="17" a="1"/>
  <c r="CM11" i="17" a="1"/>
  <c r="CM59" i="17" a="1"/>
  <c r="CL64" i="17" a="1"/>
  <c r="CM56" i="17" a="1"/>
  <c r="CE16" i="17" a="1"/>
  <c r="CF53" i="17" a="1"/>
  <c r="CH38" i="17" a="1"/>
  <c r="CE34" i="17" a="1"/>
  <c r="M6" i="17"/>
  <c r="CF66" i="17" a="1"/>
  <c r="CL38" i="17" a="1"/>
  <c r="CE56" i="17" a="1"/>
  <c r="M38" i="17"/>
  <c r="CM70" i="17" a="1"/>
  <c r="CN59" i="17" a="1"/>
  <c r="M55" i="17"/>
  <c r="CI52" i="17" a="1"/>
  <c r="CG23" i="17" a="1"/>
  <c r="CF27" i="17" a="1"/>
  <c r="CL8" i="17" a="1"/>
  <c r="CM67" i="17" a="1"/>
  <c r="CE31" i="17" a="1"/>
  <c r="CG57" i="17" a="1"/>
  <c r="CI33" i="17" a="1"/>
  <c r="M28" i="17"/>
  <c r="M43" i="17"/>
  <c r="CM69" i="17" a="1"/>
  <c r="CF19" i="17" a="1"/>
  <c r="CL42" i="17" a="1"/>
  <c r="N57" i="17"/>
  <c r="CN48" i="17" a="1"/>
  <c r="CF56" i="17" a="1"/>
  <c r="CJ48" i="17" a="1"/>
  <c r="CI62" i="17" a="1"/>
  <c r="CI10" i="17" a="1"/>
  <c r="CL56" i="17" a="1"/>
  <c r="CM38" i="17" a="1"/>
  <c r="CM63" i="17" a="1"/>
  <c r="CF35" i="17" a="1"/>
  <c r="CI39" i="17" a="1"/>
  <c r="CM10" i="17" a="1"/>
  <c r="CL5" i="17" a="1"/>
  <c r="N53" i="17"/>
  <c r="CN60" i="17" a="1"/>
  <c r="CJ30" i="17" a="1"/>
  <c r="CE65" i="17" a="1"/>
  <c r="CE22" i="17" a="1"/>
  <c r="CI11" i="17" a="1"/>
  <c r="CE26" i="17" a="1"/>
  <c r="N67" i="17"/>
  <c r="CH11" i="17" a="1"/>
  <c r="CK71" i="17" a="1"/>
  <c r="CI60" i="17" a="1"/>
  <c r="CJ68" i="17" a="1"/>
  <c r="N62" i="17"/>
  <c r="M50" i="17"/>
  <c r="M17" i="17"/>
  <c r="CM31" i="17" a="1"/>
  <c r="CM39" i="17" a="1"/>
  <c r="CH53" i="17" a="1"/>
  <c r="CL61" i="17" a="1"/>
  <c r="CE43" i="17" a="1"/>
  <c r="CJ24" i="17" a="1"/>
  <c r="CK66" i="17" a="1"/>
  <c r="CI59" i="17" a="1"/>
  <c r="CK11" i="17" a="1"/>
  <c r="N51" i="17"/>
  <c r="CM55" i="17" a="1"/>
  <c r="M3" i="17"/>
  <c r="CO54" i="17" a="1"/>
  <c r="CK49" i="17" a="1"/>
  <c r="CO61" i="17" a="1"/>
  <c r="CO63" i="17" a="1"/>
  <c r="CK42" i="17" a="1"/>
  <c r="CM44" i="17" a="1"/>
  <c r="CH17" i="17" a="1"/>
  <c r="CE62" i="17" a="1"/>
  <c r="CM60" i="17" a="1"/>
  <c r="CG54" i="17" a="1"/>
  <c r="CF63" i="17" a="1"/>
  <c r="CE55" i="17" a="1"/>
  <c r="CG24" i="17" a="1"/>
  <c r="CK5" i="17" a="1"/>
  <c r="CG49" i="17" a="1"/>
  <c r="CM46" i="17" a="1"/>
  <c r="CN45" i="17" a="1"/>
  <c r="CO32" i="17" a="1"/>
  <c r="CG28" i="17" a="1"/>
  <c r="N37" i="17"/>
  <c r="CL71" i="17" a="1"/>
  <c r="CM24" i="17" a="1"/>
  <c r="N61" i="17"/>
  <c r="CN35" i="17" a="1"/>
  <c r="CM25" i="17" a="1"/>
  <c r="CE64" i="17" a="1"/>
  <c r="N50" i="17"/>
  <c r="CK38" i="17" a="1"/>
  <c r="CM14" i="17" a="1"/>
  <c r="N71" i="17"/>
  <c r="CN6" i="17" a="1"/>
  <c r="CM49" i="17" a="1"/>
  <c r="M37" i="17"/>
  <c r="CE6" i="17" a="1"/>
  <c r="CG67" i="17" a="1"/>
  <c r="CF59" i="17" a="1"/>
  <c r="CN51" i="17" a="1"/>
  <c r="CN40" i="17" a="1"/>
  <c r="CI61" i="17" a="1"/>
  <c r="M5" i="17"/>
  <c r="CE45" i="17" a="1"/>
  <c r="N6" i="17"/>
  <c r="CI49" i="17" a="1"/>
  <c r="CL13" i="17" a="1"/>
  <c r="CM21" i="17" a="1"/>
  <c r="CE36" i="17" a="1"/>
  <c r="CF28" i="17" a="1"/>
  <c r="CN61" i="17" a="1"/>
  <c r="CN54" i="17" a="1"/>
  <c r="CK13" i="17" a="1"/>
  <c r="CK4" i="17" a="1"/>
  <c r="CO9" i="17" a="1"/>
  <c r="CG60" i="17" a="1"/>
  <c r="N9" i="17"/>
  <c r="CN23" i="17" a="1"/>
  <c r="N17" i="17"/>
  <c r="CF51" i="17" a="1"/>
  <c r="CE49" i="17" a="1"/>
  <c r="CE19" i="17" a="1"/>
  <c r="M64" i="17"/>
  <c r="CG68" i="17" a="1"/>
  <c r="CN46" i="17" a="1"/>
  <c r="CM13" i="17" a="1"/>
  <c r="CF29" i="17" a="1"/>
  <c r="CF47" i="17" a="1"/>
  <c r="CI7" i="17" a="1"/>
  <c r="CJ44" i="17" a="1"/>
  <c r="M56" i="17"/>
  <c r="N42" i="17"/>
  <c r="CG51" i="17" a="1"/>
  <c r="CO16" i="17" a="1"/>
  <c r="CK7" i="17" a="1"/>
  <c r="M8" i="17"/>
  <c r="N5" i="17"/>
  <c r="N14" i="17"/>
  <c r="M53" i="17"/>
  <c r="CJ10" i="17" a="1"/>
  <c r="CG21" i="17" a="1"/>
  <c r="CJ59" i="17" a="1"/>
  <c r="CF10" i="17" a="1"/>
  <c r="CL54" i="17" a="1"/>
  <c r="CM3" i="17" a="1"/>
  <c r="CJ47" i="17" a="1"/>
  <c r="N20" i="17"/>
  <c r="CE21" i="17" a="1"/>
  <c r="CE53" i="17" a="1"/>
  <c r="M60" i="17"/>
  <c r="CJ63" i="17" a="1"/>
  <c r="CE58" i="17" a="1"/>
  <c r="CK46" i="17" a="1"/>
  <c r="M19" i="17"/>
  <c r="CN63" i="17" a="1"/>
  <c r="CH68" i="17" a="1"/>
  <c r="CE71" i="17" a="1"/>
  <c r="CF39" i="17" a="1"/>
  <c r="CI45" i="17" a="1"/>
  <c r="CM36" i="17" a="1"/>
  <c r="CE51" i="17" a="1"/>
  <c r="CG59" i="17" a="1"/>
  <c r="CL33" i="17" a="1"/>
  <c r="CL44" i="17" a="1"/>
  <c r="CJ11" i="17" a="1"/>
  <c r="CI32" i="17" a="1"/>
  <c r="CE41" i="17" a="1"/>
  <c r="CO60" i="17" a="1"/>
  <c r="CK39" i="17" a="1"/>
  <c r="CH64" i="17" a="1"/>
  <c r="CL70" i="17" a="1"/>
  <c r="CG63" i="17" a="1"/>
  <c r="CF41" i="17" a="1"/>
  <c r="CI27" i="17" a="1"/>
  <c r="CH48" i="17" a="1"/>
  <c r="CE66" i="17" a="1"/>
  <c r="CN9" i="17" a="1"/>
  <c r="CN4" i="17" a="1"/>
  <c r="CJ69" i="17" a="1"/>
  <c r="N10" i="17"/>
  <c r="CG32" i="17" a="1"/>
  <c r="CN70" i="17" a="1"/>
  <c r="M52" i="17"/>
  <c r="CF52" i="17" a="1"/>
  <c r="CI5" i="17" a="1"/>
  <c r="CH65" i="17" a="1"/>
  <c r="CL10" i="17" a="1"/>
  <c r="CF23" i="17" a="1"/>
  <c r="CM40" i="17" a="1"/>
  <c r="CL15" i="17" a="1"/>
  <c r="CK18" i="17" a="1"/>
  <c r="CK70" i="17" a="1"/>
  <c r="CF55" i="17" a="1"/>
  <c r="CK41" i="17" a="1"/>
  <c r="N43" i="17"/>
  <c r="CL36" i="17" a="1"/>
  <c r="N27" i="17"/>
  <c r="CL17" i="17" a="1"/>
  <c r="CF7" i="17" a="1"/>
  <c r="CJ64" i="17" a="1"/>
  <c r="CH32" i="17" a="1"/>
  <c r="CJ55" i="17" a="1"/>
  <c r="CF60" i="17" a="1"/>
  <c r="CM53" i="17" a="1"/>
  <c r="CL45" i="17" a="1"/>
  <c r="CI4" i="17" a="1"/>
  <c r="CE61" i="17" a="1"/>
  <c r="CN24" i="17" a="1"/>
  <c r="CF36" i="17" a="1"/>
  <c r="CM41" i="17" a="1"/>
  <c r="CL11" i="17" a="1"/>
  <c r="CF50" i="17" l="1"/>
  <c r="M49" i="15" s="1"/>
  <c r="CG41" i="17"/>
  <c r="N40" i="15" s="1"/>
  <c r="CL14" i="17"/>
  <c r="CJ19" i="17"/>
  <c r="CK54" i="17"/>
  <c r="CG67" i="17"/>
  <c r="N66" i="15" s="1"/>
  <c r="CJ37" i="17"/>
  <c r="CO65" i="17"/>
  <c r="CN17" i="17"/>
  <c r="I47" i="35" s="1"/>
  <c r="CO9" i="17"/>
  <c r="K9" i="22" s="1"/>
  <c r="CM48" i="17"/>
  <c r="CO43" i="17"/>
  <c r="L43" i="17" s="1"/>
  <c r="CE45" i="17"/>
  <c r="L44" i="15" s="1"/>
  <c r="O42" i="17"/>
  <c r="P42" i="17"/>
  <c r="CL66" i="17"/>
  <c r="CE48" i="17"/>
  <c r="L47" i="15" s="1"/>
  <c r="CK57" i="17"/>
  <c r="F104" i="35" s="1"/>
  <c r="O20" i="17"/>
  <c r="P20" i="17"/>
  <c r="CO51" i="17"/>
  <c r="P48" i="17"/>
  <c r="O48" i="17"/>
  <c r="CO49" i="17"/>
  <c r="CH71" i="17"/>
  <c r="CH67" i="17"/>
  <c r="O45" i="17"/>
  <c r="P45" i="17"/>
  <c r="CN69" i="17"/>
  <c r="U68" i="15" s="1"/>
  <c r="CJ42" i="17"/>
  <c r="Q41" i="15" s="1"/>
  <c r="CK39" i="17"/>
  <c r="R38" i="15" s="1"/>
  <c r="CH64" i="17"/>
  <c r="C114" i="35" s="1"/>
  <c r="CI26" i="17"/>
  <c r="D22" i="35" s="1"/>
  <c r="CH46" i="17"/>
  <c r="C89" i="35" s="1"/>
  <c r="CO67" i="17"/>
  <c r="CG46" i="17"/>
  <c r="N45" i="15" s="1"/>
  <c r="O69" i="17"/>
  <c r="P69" i="17"/>
  <c r="CN60" i="17"/>
  <c r="CL11" i="17"/>
  <c r="E11" i="22" s="1"/>
  <c r="CJ52" i="17"/>
  <c r="CH5" i="17"/>
  <c r="O4" i="15" s="1"/>
  <c r="O40" i="17"/>
  <c r="P40" i="17"/>
  <c r="CI8" i="17"/>
  <c r="CI22" i="17"/>
  <c r="P21" i="15" s="1"/>
  <c r="CG60" i="17"/>
  <c r="N59" i="15" s="1"/>
  <c r="CM66" i="17"/>
  <c r="CN8" i="17"/>
  <c r="CO34" i="17"/>
  <c r="CK27" i="17"/>
  <c r="R26" i="15" s="1"/>
  <c r="CO70" i="17"/>
  <c r="CN28" i="17"/>
  <c r="U27" i="15" s="1"/>
  <c r="O13" i="17"/>
  <c r="P13" i="17"/>
  <c r="CF32" i="17"/>
  <c r="M31" i="15" s="1"/>
  <c r="CO24" i="17"/>
  <c r="CE41" i="17"/>
  <c r="L40" i="15" s="1"/>
  <c r="CN32" i="17"/>
  <c r="CN68" i="17"/>
  <c r="U67" i="15" s="1"/>
  <c r="CF28" i="17"/>
  <c r="M27" i="15" s="1"/>
  <c r="CO60" i="17"/>
  <c r="J108" i="35" s="1"/>
  <c r="CH70" i="17"/>
  <c r="CF19" i="17"/>
  <c r="M18" i="15" s="1"/>
  <c r="CF21" i="17"/>
  <c r="M20" i="15" s="1"/>
  <c r="CK4" i="17"/>
  <c r="CL46" i="17"/>
  <c r="S45" i="15" s="1"/>
  <c r="CJ21" i="17"/>
  <c r="CH52" i="17"/>
  <c r="CI39" i="17"/>
  <c r="D77" i="35" s="1"/>
  <c r="CN13" i="17"/>
  <c r="CN14" i="17"/>
  <c r="I44" i="35" s="1"/>
  <c r="CO53" i="17"/>
  <c r="J98" i="35" s="1"/>
  <c r="CM38" i="17"/>
  <c r="CK59" i="17"/>
  <c r="CM52" i="17"/>
  <c r="CN37" i="17"/>
  <c r="U36" i="15" s="1"/>
  <c r="CK29" i="17"/>
  <c r="CI60" i="17"/>
  <c r="D108" i="35" s="1"/>
  <c r="CL54" i="17"/>
  <c r="CL27" i="17"/>
  <c r="CE43" i="17"/>
  <c r="L42" i="15" s="1"/>
  <c r="CH6" i="17"/>
  <c r="C36" i="35" s="1"/>
  <c r="C55" i="35" s="1"/>
  <c r="CG55" i="17"/>
  <c r="N54" i="15" s="1"/>
  <c r="CM10" i="17"/>
  <c r="CE23" i="17"/>
  <c r="L22" i="15" s="1"/>
  <c r="CK24" i="17"/>
  <c r="F20" i="35" s="1"/>
  <c r="P57" i="17"/>
  <c r="O57" i="17"/>
  <c r="CJ18" i="17"/>
  <c r="Q17" i="15" s="1"/>
  <c r="CE11" i="17"/>
  <c r="L10" i="15" s="1"/>
  <c r="CF47" i="17"/>
  <c r="M46" i="15" s="1"/>
  <c r="CH25" i="17"/>
  <c r="CL15" i="17"/>
  <c r="S14" i="15" s="1"/>
  <c r="CG58" i="17"/>
  <c r="N57" i="15" s="1"/>
  <c r="CM15" i="17"/>
  <c r="CN53" i="17"/>
  <c r="O34" i="17"/>
  <c r="P34" i="17"/>
  <c r="CN6" i="17"/>
  <c r="CO46" i="17"/>
  <c r="AI46" i="17" s="1"/>
  <c r="CH56" i="17"/>
  <c r="C102" i="35" s="1"/>
  <c r="P71" i="17"/>
  <c r="O71" i="17"/>
  <c r="CE65" i="17"/>
  <c r="L64" i="15" s="1"/>
  <c r="CJ13" i="17"/>
  <c r="Q12" i="15" s="1"/>
  <c r="CH17" i="17"/>
  <c r="O16" i="15" s="1"/>
  <c r="CJ36" i="17"/>
  <c r="CG5" i="17"/>
  <c r="N4" i="15" s="1"/>
  <c r="CO45" i="17"/>
  <c r="L45" i="17" s="1"/>
  <c r="CL26" i="17"/>
  <c r="G60" i="35" s="1"/>
  <c r="CI21" i="17"/>
  <c r="D51" i="35" s="1"/>
  <c r="CN61" i="17"/>
  <c r="U60" i="15" s="1"/>
  <c r="CM39" i="17"/>
  <c r="CK34" i="17"/>
  <c r="R33" i="15" s="1"/>
  <c r="CE52" i="17"/>
  <c r="L51" i="15" s="1"/>
  <c r="CM56" i="17"/>
  <c r="CN70" i="17"/>
  <c r="U69" i="15" s="1"/>
  <c r="CH33" i="17"/>
  <c r="O32" i="15" s="1"/>
  <c r="CH10" i="17"/>
  <c r="C40" i="35" s="1"/>
  <c r="CE19" i="17"/>
  <c r="L18" i="15" s="1"/>
  <c r="CF61" i="17"/>
  <c r="M60" i="15" s="1"/>
  <c r="CF36" i="17"/>
  <c r="M35" i="15" s="1"/>
  <c r="CG19" i="17"/>
  <c r="N18" i="15" s="1"/>
  <c r="CO56" i="17"/>
  <c r="CI10" i="17"/>
  <c r="P9" i="15" s="1"/>
  <c r="CF12" i="17"/>
  <c r="M11" i="15" s="1"/>
  <c r="P66" i="17"/>
  <c r="O66" i="17"/>
  <c r="CH58" i="17"/>
  <c r="O57" i="15" s="1"/>
  <c r="CJ11" i="17"/>
  <c r="CG30" i="17"/>
  <c r="N29" i="15" s="1"/>
  <c r="CI19" i="17"/>
  <c r="P18" i="15" s="1"/>
  <c r="CL35" i="17"/>
  <c r="S34" i="15" s="1"/>
  <c r="CL23" i="17"/>
  <c r="S22" i="15" s="1"/>
  <c r="CO10" i="17"/>
  <c r="K10" i="22" s="1"/>
  <c r="CN7" i="17"/>
  <c r="CO3" i="17"/>
  <c r="P23" i="17"/>
  <c r="O23" i="17"/>
  <c r="P62" i="17"/>
  <c r="O62" i="17"/>
  <c r="CG35" i="17"/>
  <c r="N34" i="15" s="1"/>
  <c r="CO28" i="17"/>
  <c r="CE17" i="17"/>
  <c r="L16" i="15" s="1"/>
  <c r="CF13" i="17"/>
  <c r="M12" i="15" s="1"/>
  <c r="CM64" i="17"/>
  <c r="CH41" i="17"/>
  <c r="CI61" i="17"/>
  <c r="CE49" i="17"/>
  <c r="L48" i="15" s="1"/>
  <c r="CF33" i="17"/>
  <c r="M32" i="15" s="1"/>
  <c r="X16" i="17"/>
  <c r="P16" i="17"/>
  <c r="O16" i="17"/>
  <c r="W16" i="17"/>
  <c r="AC16" i="17" s="1"/>
  <c r="CK9" i="17"/>
  <c r="R8" i="15" s="1"/>
  <c r="CN52" i="17"/>
  <c r="CM30" i="17"/>
  <c r="CO66" i="17"/>
  <c r="V65" i="15" s="1"/>
  <c r="CL42" i="17"/>
  <c r="S41" i="15" s="1"/>
  <c r="CE16" i="17"/>
  <c r="L15" i="15" s="1"/>
  <c r="CI7" i="17"/>
  <c r="D37" i="35" s="1"/>
  <c r="CF37" i="17"/>
  <c r="M36" i="15" s="1"/>
  <c r="CE22" i="17"/>
  <c r="L21" i="15" s="1"/>
  <c r="CF57" i="17"/>
  <c r="M56" i="15" s="1"/>
  <c r="CF35" i="17"/>
  <c r="M34" i="15" s="1"/>
  <c r="CH61" i="17"/>
  <c r="CG32" i="17"/>
  <c r="N31" i="15" s="1"/>
  <c r="CI45" i="17"/>
  <c r="CK56" i="17"/>
  <c r="CG23" i="17"/>
  <c r="N22" i="15" s="1"/>
  <c r="O46" i="17"/>
  <c r="P46" i="17"/>
  <c r="O26" i="17"/>
  <c r="P26" i="17"/>
  <c r="CJ12" i="17"/>
  <c r="Q11" i="15" s="1"/>
  <c r="CI44" i="17"/>
  <c r="D87" i="35" s="1"/>
  <c r="CG33" i="17"/>
  <c r="N32" i="15" s="1"/>
  <c r="CM32" i="17"/>
  <c r="H70" i="35" s="1"/>
  <c r="CO15" i="17"/>
  <c r="AI15" i="17" s="1"/>
  <c r="CF46" i="17"/>
  <c r="M45" i="15" s="1"/>
  <c r="CH24" i="17"/>
  <c r="C20" i="35" s="1"/>
  <c r="CG63" i="17"/>
  <c r="N62" i="15" s="1"/>
  <c r="CM21" i="17"/>
  <c r="H51" i="35" s="1"/>
  <c r="CL44" i="17"/>
  <c r="CF23" i="17"/>
  <c r="M22" i="15" s="1"/>
  <c r="CK20" i="17"/>
  <c r="F50" i="35" s="1"/>
  <c r="CJ29" i="17"/>
  <c r="Q28" i="15" s="1"/>
  <c r="CH7" i="17"/>
  <c r="C37" i="35" s="1"/>
  <c r="CK44" i="17"/>
  <c r="R43" i="15" s="1"/>
  <c r="CM23" i="17"/>
  <c r="CK62" i="17"/>
  <c r="R61" i="15" s="1"/>
  <c r="CF29" i="17"/>
  <c r="M28" i="15" s="1"/>
  <c r="CN11" i="17"/>
  <c r="CN66" i="17"/>
  <c r="CN19" i="17"/>
  <c r="CE50" i="17"/>
  <c r="L49" i="15" s="1"/>
  <c r="CK55" i="17"/>
  <c r="CI67" i="17"/>
  <c r="P66" i="15" s="1"/>
  <c r="CG22" i="17"/>
  <c r="N21" i="15" s="1"/>
  <c r="O64" i="17"/>
  <c r="P64" i="17"/>
  <c r="CK40" i="17"/>
  <c r="CN47" i="17"/>
  <c r="CH28" i="17"/>
  <c r="CM35" i="17"/>
  <c r="H73" i="35" s="1"/>
  <c r="CI28" i="17"/>
  <c r="D62" i="35" s="1"/>
  <c r="CH12" i="17"/>
  <c r="CN67" i="17"/>
  <c r="I119" i="35" s="1"/>
  <c r="CI57" i="17"/>
  <c r="D104" i="35" s="1"/>
  <c r="CI9" i="17"/>
  <c r="D39" i="35" s="1"/>
  <c r="CM50" i="17"/>
  <c r="H93" i="35" s="1"/>
  <c r="CM13" i="17"/>
  <c r="CM6" i="17"/>
  <c r="CG50" i="17"/>
  <c r="N49" i="15" s="1"/>
  <c r="CE61" i="17"/>
  <c r="L60" i="15" s="1"/>
  <c r="CM11" i="17"/>
  <c r="CH62" i="17"/>
  <c r="CK6" i="17"/>
  <c r="F36" i="35" s="1"/>
  <c r="CM12" i="17"/>
  <c r="CJ22" i="17"/>
  <c r="E54" i="35" s="1"/>
  <c r="CK16" i="17"/>
  <c r="CH30" i="17"/>
  <c r="O29" i="15" s="1"/>
  <c r="CO14" i="17"/>
  <c r="CH39" i="17"/>
  <c r="CN5" i="17"/>
  <c r="CJ50" i="17"/>
  <c r="CL60" i="17"/>
  <c r="G108" i="35" s="1"/>
  <c r="CK13" i="17"/>
  <c r="CH51" i="17"/>
  <c r="CK38" i="17"/>
  <c r="R37" i="15" s="1"/>
  <c r="CO23" i="17"/>
  <c r="CI31" i="17"/>
  <c r="CO19" i="17"/>
  <c r="L19" i="17" s="1"/>
  <c r="BU19" i="17" s="1"/>
  <c r="CN12" i="17"/>
  <c r="U11" i="15" s="1"/>
  <c r="CJ58" i="17"/>
  <c r="E106" i="35" s="1"/>
  <c r="CJ6" i="17"/>
  <c r="Q5" i="15" s="1"/>
  <c r="CK43" i="17"/>
  <c r="F86" i="35" s="1"/>
  <c r="CO52" i="17"/>
  <c r="P32" i="17"/>
  <c r="O32" i="17"/>
  <c r="CI17" i="17"/>
  <c r="CE15" i="17"/>
  <c r="L14" i="15" s="1"/>
  <c r="CK66" i="17"/>
  <c r="R65" i="15" s="1"/>
  <c r="CO35" i="17"/>
  <c r="V34" i="15" s="1"/>
  <c r="CM31" i="17"/>
  <c r="CM20" i="17"/>
  <c r="H50" i="35" s="1"/>
  <c r="CN56" i="17"/>
  <c r="I102" i="35" s="1"/>
  <c r="CL55" i="17"/>
  <c r="S54" i="15" s="1"/>
  <c r="CM34" i="17"/>
  <c r="CJ45" i="17"/>
  <c r="Q44" i="15" s="1"/>
  <c r="CH68" i="17"/>
  <c r="O67" i="15" s="1"/>
  <c r="CM26" i="17"/>
  <c r="T25" i="15" s="1"/>
  <c r="CN71" i="17"/>
  <c r="CH69" i="17"/>
  <c r="C123" i="35" s="1"/>
  <c r="CN41" i="17"/>
  <c r="CE70" i="17"/>
  <c r="L69" i="15" s="1"/>
  <c r="CI13" i="17"/>
  <c r="CH13" i="17"/>
  <c r="C43" i="35" s="1"/>
  <c r="CE7" i="17"/>
  <c r="L6" i="15" s="1"/>
  <c r="CE18" i="17"/>
  <c r="L17" i="15" s="1"/>
  <c r="O56" i="17"/>
  <c r="P56" i="17"/>
  <c r="O10" i="17"/>
  <c r="P10" i="17"/>
  <c r="CH44" i="17"/>
  <c r="C87" i="35" s="1"/>
  <c r="CK3" i="17"/>
  <c r="CL31" i="17"/>
  <c r="CM62" i="17"/>
  <c r="CO64" i="17"/>
  <c r="CK71" i="17"/>
  <c r="F127" i="35" s="1"/>
  <c r="CL62" i="17"/>
  <c r="CI53" i="17"/>
  <c r="P27" i="17"/>
  <c r="O27" i="17"/>
  <c r="CM57" i="17"/>
  <c r="H104" i="35" s="1"/>
  <c r="P9" i="17"/>
  <c r="O9" i="17"/>
  <c r="CL63" i="17"/>
  <c r="S62" i="15" s="1"/>
  <c r="CG10" i="17"/>
  <c r="N9" i="15" s="1"/>
  <c r="CM67" i="17"/>
  <c r="CN64" i="17"/>
  <c r="CF54" i="17"/>
  <c r="M53" i="15" s="1"/>
  <c r="CK31" i="17"/>
  <c r="R30" i="15" s="1"/>
  <c r="CK8" i="17"/>
  <c r="C8" i="22" s="1"/>
  <c r="CH27" i="17"/>
  <c r="O11" i="17"/>
  <c r="P11" i="17"/>
  <c r="CI32" i="17"/>
  <c r="CM5" i="17"/>
  <c r="CM37" i="17"/>
  <c r="T36" i="15" s="1"/>
  <c r="CG27" i="17"/>
  <c r="N26" i="15" s="1"/>
  <c r="CG8" i="17"/>
  <c r="N7" i="15" s="1"/>
  <c r="CH23" i="17"/>
  <c r="O22" i="15" s="1"/>
  <c r="P50" i="17"/>
  <c r="O50" i="17"/>
  <c r="W17" i="17"/>
  <c r="AC17" i="17" s="1"/>
  <c r="O17" i="17"/>
  <c r="P17" i="17"/>
  <c r="X17" i="17"/>
  <c r="CK35" i="17"/>
  <c r="R34" i="15" s="1"/>
  <c r="CI23" i="17"/>
  <c r="P22" i="15" s="1"/>
  <c r="CE8" i="17"/>
  <c r="L7" i="15" s="1"/>
  <c r="CL25" i="17"/>
  <c r="CI50" i="17"/>
  <c r="CM22" i="17"/>
  <c r="P19" i="17"/>
  <c r="O19" i="17"/>
  <c r="CM40" i="17"/>
  <c r="T39" i="15" s="1"/>
  <c r="CE4" i="17"/>
  <c r="L3" i="15" s="1"/>
  <c r="CN65" i="17"/>
  <c r="CF7" i="17"/>
  <c r="M6" i="15" s="1"/>
  <c r="P24" i="17"/>
  <c r="O24" i="17"/>
  <c r="CI65" i="17"/>
  <c r="CI51" i="17"/>
  <c r="CM61" i="17"/>
  <c r="H109" i="35" s="1"/>
  <c r="CI3" i="17"/>
  <c r="P2" i="15" s="1"/>
  <c r="C2" i="34" s="1"/>
  <c r="D3" i="35" s="1"/>
  <c r="CN30" i="17"/>
  <c r="CO12" i="17"/>
  <c r="CI64" i="17"/>
  <c r="P63" i="15" s="1"/>
  <c r="CL69" i="17"/>
  <c r="G123" i="35" s="1"/>
  <c r="CO32" i="17"/>
  <c r="L32" i="17" s="1"/>
  <c r="BG32" i="17" s="1" a="1"/>
  <c r="BG32" i="17" s="1"/>
  <c r="CJ34" i="17"/>
  <c r="E72" i="35" s="1"/>
  <c r="CM68" i="17"/>
  <c r="CJ4" i="17"/>
  <c r="Q3" i="15" s="1"/>
  <c r="CO38" i="17"/>
  <c r="L38" i="17" s="1"/>
  <c r="CG62" i="17"/>
  <c r="N61" i="15" s="1"/>
  <c r="CF17" i="17"/>
  <c r="M16" i="15" s="1"/>
  <c r="CF55" i="17"/>
  <c r="M54" i="15" s="1"/>
  <c r="CM16" i="17"/>
  <c r="CN9" i="17"/>
  <c r="I39" i="35" s="1"/>
  <c r="CG25" i="17"/>
  <c r="N24" i="15" s="1"/>
  <c r="CE28" i="17"/>
  <c r="L27" i="15" s="1"/>
  <c r="CN4" i="17"/>
  <c r="CJ63" i="17"/>
  <c r="CF58" i="17"/>
  <c r="M57" i="15" s="1"/>
  <c r="CL43" i="17"/>
  <c r="S42" i="15" s="1"/>
  <c r="CJ71" i="17"/>
  <c r="CJ33" i="17"/>
  <c r="P5" i="17"/>
  <c r="O5" i="17"/>
  <c r="CH43" i="17"/>
  <c r="CK68" i="17"/>
  <c r="F121" i="35" s="1"/>
  <c r="CJ25" i="17"/>
  <c r="CG71" i="17"/>
  <c r="N70" i="15" s="1"/>
  <c r="CJ10" i="17"/>
  <c r="Q9" i="15" s="1"/>
  <c r="CG20" i="17"/>
  <c r="N19" i="15" s="1"/>
  <c r="CF38" i="17"/>
  <c r="M37" i="15" s="1"/>
  <c r="CM19" i="17"/>
  <c r="CO21" i="17"/>
  <c r="J51" i="35" s="1"/>
  <c r="CF63" i="17"/>
  <c r="M62" i="15" s="1"/>
  <c r="CF53" i="17"/>
  <c r="M52" i="15" s="1"/>
  <c r="CM43" i="17"/>
  <c r="CJ14" i="17"/>
  <c r="CN45" i="17"/>
  <c r="U44" i="15" s="1"/>
  <c r="CL38" i="17"/>
  <c r="CI33" i="17"/>
  <c r="D71" i="35" s="1"/>
  <c r="CK50" i="17"/>
  <c r="F93" i="35" s="1"/>
  <c r="CG59" i="17"/>
  <c r="N58" i="15" s="1"/>
  <c r="CG70" i="17"/>
  <c r="N69" i="15" s="1"/>
  <c r="CO13" i="17"/>
  <c r="CH32" i="17"/>
  <c r="CJ65" i="17"/>
  <c r="CE24" i="17"/>
  <c r="L23" i="15" s="1"/>
  <c r="CM70" i="17"/>
  <c r="CF5" i="17"/>
  <c r="M4" i="15" s="1"/>
  <c r="CM46" i="17"/>
  <c r="CG29" i="17"/>
  <c r="N28" i="15" s="1"/>
  <c r="CK37" i="17"/>
  <c r="CL8" i="17"/>
  <c r="G38" i="35" s="1"/>
  <c r="CF64" i="17"/>
  <c r="M63" i="15" s="1"/>
  <c r="CI48" i="17"/>
  <c r="CH3" i="17"/>
  <c r="C33" i="35" s="1"/>
  <c r="CN18" i="17"/>
  <c r="U17" i="15" s="1"/>
  <c r="CK7" i="17"/>
  <c r="CN44" i="17"/>
  <c r="CO8" i="17"/>
  <c r="AI8" i="17" s="1"/>
  <c r="CM33" i="17"/>
  <c r="CL36" i="17"/>
  <c r="CO47" i="17"/>
  <c r="J90" i="35" s="1"/>
  <c r="CH35" i="17"/>
  <c r="O34" i="15" s="1"/>
  <c r="CE5" i="17"/>
  <c r="L4" i="15" s="1"/>
  <c r="CJ57" i="17"/>
  <c r="E104" i="35" s="1"/>
  <c r="O55" i="17"/>
  <c r="P55" i="17"/>
  <c r="CK46" i="17"/>
  <c r="R45" i="15" s="1"/>
  <c r="CJ47" i="17"/>
  <c r="CG38" i="17"/>
  <c r="N37" i="15" s="1"/>
  <c r="CK64" i="17"/>
  <c r="CN46" i="17"/>
  <c r="CE27" i="17"/>
  <c r="L26" i="15" s="1"/>
  <c r="CL20" i="17"/>
  <c r="G50" i="35" s="1"/>
  <c r="CE62" i="17"/>
  <c r="L61" i="15" s="1"/>
  <c r="CJ16" i="17"/>
  <c r="E46" i="35" s="1"/>
  <c r="CL7" i="17"/>
  <c r="S6" i="15" s="1"/>
  <c r="CI18" i="17"/>
  <c r="D48" i="35" s="1"/>
  <c r="CH14" i="17"/>
  <c r="C44" i="35" s="1"/>
  <c r="CO59" i="17"/>
  <c r="V58" i="15" s="1"/>
  <c r="CL39" i="17"/>
  <c r="G77" i="35" s="1"/>
  <c r="X38" i="17"/>
  <c r="O6" i="17"/>
  <c r="W40" i="17"/>
  <c r="Y42" i="17"/>
  <c r="X40" i="17"/>
  <c r="AD40" i="17" s="1"/>
  <c r="AF40" i="17" s="1" a="1"/>
  <c r="AF40" i="17" s="1"/>
  <c r="H39" i="15" s="1"/>
  <c r="W38" i="17"/>
  <c r="Q38" i="17" s="1"/>
  <c r="W39" i="17"/>
  <c r="X39" i="17"/>
  <c r="R39" i="17" s="1"/>
  <c r="Z39" i="17" s="1"/>
  <c r="P6" i="17"/>
  <c r="CO40" i="17"/>
  <c r="CE58" i="17"/>
  <c r="L57" i="15" s="1"/>
  <c r="CE25" i="17"/>
  <c r="L24" i="15" s="1"/>
  <c r="CO17" i="17"/>
  <c r="AI17" i="17" s="1"/>
  <c r="CO44" i="17"/>
  <c r="CI59" i="17"/>
  <c r="O36" i="17"/>
  <c r="P36" i="17"/>
  <c r="P7" i="17"/>
  <c r="O7" i="17"/>
  <c r="CJ17" i="17"/>
  <c r="E47" i="35" s="1"/>
  <c r="CJ60" i="17"/>
  <c r="E108" i="35" s="1"/>
  <c r="CL21" i="17"/>
  <c r="CH9" i="17"/>
  <c r="O8" i="15" s="1"/>
  <c r="CE20" i="17"/>
  <c r="L19" i="15" s="1"/>
  <c r="CE67" i="17"/>
  <c r="L66" i="15" s="1"/>
  <c r="CM4" i="17"/>
  <c r="H34" i="35" s="1"/>
  <c r="CN27" i="17"/>
  <c r="U26" i="15" s="1"/>
  <c r="CI69" i="17"/>
  <c r="D123" i="35" s="1"/>
  <c r="CL45" i="17"/>
  <c r="O15" i="35" s="1"/>
  <c r="CL57" i="17"/>
  <c r="S56" i="15" s="1"/>
  <c r="CO31" i="17"/>
  <c r="CK53" i="17"/>
  <c r="CH59" i="17"/>
  <c r="C107" i="35" s="1"/>
  <c r="CI43" i="17"/>
  <c r="P42" i="15" s="1"/>
  <c r="P21" i="17"/>
  <c r="O21" i="17"/>
  <c r="CE54" i="17"/>
  <c r="L53" i="15" s="1"/>
  <c r="CL17" i="17"/>
  <c r="CN49" i="17"/>
  <c r="CF51" i="17"/>
  <c r="M50" i="15" s="1"/>
  <c r="CF3" i="17"/>
  <c r="M2" i="15" s="1"/>
  <c r="CL28" i="17"/>
  <c r="S27" i="15" s="1"/>
  <c r="CK45" i="17"/>
  <c r="F88" i="35" s="1"/>
  <c r="CI55" i="17"/>
  <c r="P54" i="15" s="1"/>
  <c r="CG43" i="17"/>
  <c r="N42" i="15" s="1"/>
  <c r="CF40" i="17"/>
  <c r="M39" i="15" s="1"/>
  <c r="O47" i="17"/>
  <c r="P47" i="17"/>
  <c r="CI14" i="17"/>
  <c r="P13" i="15" s="1"/>
  <c r="CN42" i="17"/>
  <c r="CE42" i="17"/>
  <c r="L41" i="15" s="1"/>
  <c r="CI36" i="17"/>
  <c r="CF34" i="17"/>
  <c r="M33" i="15" s="1"/>
  <c r="CO7" i="17"/>
  <c r="CJ55" i="17"/>
  <c r="CJ56" i="17"/>
  <c r="CK51" i="17"/>
  <c r="R50" i="15" s="1"/>
  <c r="CL71" i="17"/>
  <c r="G127" i="35" s="1"/>
  <c r="CE6" i="17"/>
  <c r="L5" i="15" s="1"/>
  <c r="CE68" i="17"/>
  <c r="L67" i="15" s="1"/>
  <c r="O25" i="17"/>
  <c r="P25" i="17"/>
  <c r="CF15" i="17"/>
  <c r="M14" i="15" s="1"/>
  <c r="CL29" i="17"/>
  <c r="CM42" i="17"/>
  <c r="H80" i="35" s="1"/>
  <c r="CF71" i="17"/>
  <c r="M70" i="15" s="1"/>
  <c r="CO62" i="17"/>
  <c r="AI62" i="17" s="1"/>
  <c r="O30" i="17"/>
  <c r="P30" i="17"/>
  <c r="CL10" i="17"/>
  <c r="CN59" i="17"/>
  <c r="CK47" i="17"/>
  <c r="R46" i="15" s="1"/>
  <c r="CG52" i="17"/>
  <c r="N51" i="15" s="1"/>
  <c r="CO27" i="17"/>
  <c r="CN23" i="17"/>
  <c r="I57" i="35" s="1"/>
  <c r="CK30" i="17"/>
  <c r="CI52" i="17"/>
  <c r="D97" i="35" s="1"/>
  <c r="CN29" i="17"/>
  <c r="CM69" i="17"/>
  <c r="CE60" i="17"/>
  <c r="L59" i="15" s="1"/>
  <c r="P60" i="17"/>
  <c r="O60" i="17"/>
  <c r="CJ24" i="17"/>
  <c r="CH19" i="17"/>
  <c r="CL18" i="17"/>
  <c r="G48" i="35" s="1"/>
  <c r="CE51" i="17"/>
  <c r="L50" i="15" s="1"/>
  <c r="CL9" i="17"/>
  <c r="CN43" i="17"/>
  <c r="O54" i="17"/>
  <c r="P54" i="17"/>
  <c r="CG34" i="17"/>
  <c r="N33" i="15" s="1"/>
  <c r="CK10" i="17"/>
  <c r="P63" i="17"/>
  <c r="O63" i="17"/>
  <c r="CN31" i="17"/>
  <c r="CE69" i="17"/>
  <c r="L68" i="15" s="1"/>
  <c r="CE13" i="17"/>
  <c r="L12" i="15" s="1"/>
  <c r="O33" i="17"/>
  <c r="P33" i="17"/>
  <c r="CI63" i="17"/>
  <c r="P37" i="17"/>
  <c r="O37" i="17"/>
  <c r="CO22" i="17"/>
  <c r="CI71" i="17"/>
  <c r="P70" i="15" s="1"/>
  <c r="CL30" i="17"/>
  <c r="G66" i="35" s="1"/>
  <c r="G69" i="35" s="1"/>
  <c r="CG6" i="17"/>
  <c r="N5" i="15" s="1"/>
  <c r="O28" i="17"/>
  <c r="P28" i="17"/>
  <c r="CL58" i="17"/>
  <c r="S57" i="15" s="1"/>
  <c r="CG65" i="17"/>
  <c r="N64" i="15" s="1"/>
  <c r="CK65" i="17"/>
  <c r="R64" i="15" s="1"/>
  <c r="CJ43" i="17"/>
  <c r="CE63" i="17"/>
  <c r="L62" i="15" s="1"/>
  <c r="CI46" i="17"/>
  <c r="CJ66" i="17"/>
  <c r="Q65" i="15" s="1"/>
  <c r="CL48" i="17"/>
  <c r="S47" i="15" s="1"/>
  <c r="CH26" i="17"/>
  <c r="CF26" i="17"/>
  <c r="M25" i="15" s="1"/>
  <c r="CK36" i="17"/>
  <c r="CO54" i="17"/>
  <c r="CI66" i="17"/>
  <c r="CO5" i="17"/>
  <c r="L5" i="17" s="1"/>
  <c r="BU5" i="17" s="1"/>
  <c r="CG26" i="17"/>
  <c r="N25" i="15" s="1"/>
  <c r="CL41" i="17"/>
  <c r="CM24" i="17"/>
  <c r="CE36" i="17"/>
  <c r="L35" i="15" s="1"/>
  <c r="CJ20" i="17"/>
  <c r="CL3" i="17"/>
  <c r="CI49" i="17"/>
  <c r="CM63" i="17"/>
  <c r="CJ26" i="17"/>
  <c r="CK41" i="17"/>
  <c r="F79" i="35" s="1"/>
  <c r="CO57" i="17"/>
  <c r="AI57" i="17" s="1"/>
  <c r="CL32" i="17"/>
  <c r="CH42" i="17"/>
  <c r="C80" i="35" s="1"/>
  <c r="CG51" i="17"/>
  <c r="N50" i="15" s="1"/>
  <c r="CK5" i="17"/>
  <c r="R4" i="15" s="1"/>
  <c r="CI24" i="17"/>
  <c r="CI62" i="17"/>
  <c r="P61" i="15" s="1"/>
  <c r="CE66" i="17"/>
  <c r="L65" i="15" s="1"/>
  <c r="CF24" i="17"/>
  <c r="M23" i="15" s="1"/>
  <c r="CE35" i="17"/>
  <c r="L34" i="15" s="1"/>
  <c r="CK23" i="17"/>
  <c r="CG28" i="17"/>
  <c r="N27" i="15" s="1"/>
  <c r="CL16" i="17"/>
  <c r="CF16" i="17"/>
  <c r="M15" i="15" s="1"/>
  <c r="CM17" i="17"/>
  <c r="CI25" i="17"/>
  <c r="CM60" i="17"/>
  <c r="CI37" i="17"/>
  <c r="CO6" i="17"/>
  <c r="L6" i="17" s="1"/>
  <c r="CG24" i="17"/>
  <c r="N23" i="15" s="1"/>
  <c r="CH47" i="17"/>
  <c r="CF60" i="17"/>
  <c r="M59" i="15" s="1"/>
  <c r="CI68" i="17"/>
  <c r="CL50" i="17"/>
  <c r="S49" i="15" s="1"/>
  <c r="CJ64" i="17"/>
  <c r="CO48" i="17"/>
  <c r="J91" i="35" s="1"/>
  <c r="CO36" i="17"/>
  <c r="AI36" i="17" s="1"/>
  <c r="CG68" i="17"/>
  <c r="N67" i="15" s="1"/>
  <c r="CM51" i="17"/>
  <c r="CF9" i="17"/>
  <c r="M8" i="15" s="1"/>
  <c r="CI42" i="17"/>
  <c r="CI41" i="17"/>
  <c r="D79" i="35" s="1"/>
  <c r="CK67" i="17"/>
  <c r="F119" i="35" s="1"/>
  <c r="CH48" i="17"/>
  <c r="O47" i="15" s="1"/>
  <c r="CL49" i="17"/>
  <c r="G92" i="35" s="1"/>
  <c r="CJ59" i="17"/>
  <c r="CE12" i="17"/>
  <c r="L11" i="15" s="1"/>
  <c r="CO37" i="17"/>
  <c r="L37" i="17" s="1"/>
  <c r="CE21" i="17"/>
  <c r="L20" i="15" s="1"/>
  <c r="CF62" i="17"/>
  <c r="M61" i="15" s="1"/>
  <c r="CJ49" i="17"/>
  <c r="E92" i="35" s="1"/>
  <c r="CF70" i="17"/>
  <c r="M69" i="15" s="1"/>
  <c r="P8" i="17"/>
  <c r="O8" i="17"/>
  <c r="CK70" i="17"/>
  <c r="R69" i="15" s="1"/>
  <c r="CG47" i="17"/>
  <c r="N46" i="15" s="1"/>
  <c r="CN51" i="17"/>
  <c r="CO18" i="17"/>
  <c r="CF68" i="17"/>
  <c r="M67" i="15" s="1"/>
  <c r="CE32" i="17"/>
  <c r="L31" i="15" s="1"/>
  <c r="CL24" i="17"/>
  <c r="CF43" i="17"/>
  <c r="M42" i="15" s="1"/>
  <c r="CK11" i="17"/>
  <c r="C11" i="22" s="1"/>
  <c r="P67" i="17"/>
  <c r="O67" i="17"/>
  <c r="CN58" i="17"/>
  <c r="CL68" i="17"/>
  <c r="CL53" i="17"/>
  <c r="S52" i="15" s="1"/>
  <c r="CG48" i="17"/>
  <c r="N47" i="15" s="1"/>
  <c r="CJ41" i="17"/>
  <c r="Q40" i="15" s="1"/>
  <c r="CG61" i="17"/>
  <c r="N60" i="15" s="1"/>
  <c r="CK17" i="17"/>
  <c r="R16" i="15" s="1"/>
  <c r="CI16" i="17"/>
  <c r="CG12" i="17"/>
  <c r="N11" i="15" s="1"/>
  <c r="CG18" i="17"/>
  <c r="N17" i="15" s="1"/>
  <c r="CF66" i="17"/>
  <c r="M65" i="15" s="1"/>
  <c r="CE33" i="17"/>
  <c r="L32" i="15" s="1"/>
  <c r="CO71" i="17"/>
  <c r="CK58" i="17"/>
  <c r="F106" i="35" s="1"/>
  <c r="CE38" i="17"/>
  <c r="L37" i="15" s="1"/>
  <c r="CE40" i="17"/>
  <c r="L39" i="15" s="1"/>
  <c r="CG36" i="17"/>
  <c r="N35" i="15" s="1"/>
  <c r="CI12" i="17"/>
  <c r="D42" i="35" s="1"/>
  <c r="CF42" i="17"/>
  <c r="M41" i="15" s="1"/>
  <c r="CJ39" i="17"/>
  <c r="Q38" i="15" s="1"/>
  <c r="CH57" i="17"/>
  <c r="O56" i="15" s="1"/>
  <c r="CJ31" i="17"/>
  <c r="E67" i="35" s="1"/>
  <c r="CK28" i="17"/>
  <c r="F62" i="35" s="1"/>
  <c r="CK33" i="17"/>
  <c r="R32" i="15" s="1"/>
  <c r="CO11" i="17"/>
  <c r="V10" i="15" s="1"/>
  <c r="CE56" i="17"/>
  <c r="L55" i="15" s="1"/>
  <c r="CF39" i="17"/>
  <c r="M38" i="15" s="1"/>
  <c r="CH20" i="17"/>
  <c r="O19" i="15" s="1"/>
  <c r="CK63" i="17"/>
  <c r="O4" i="17"/>
  <c r="P4" i="17"/>
  <c r="CI11" i="17"/>
  <c r="CH55" i="17"/>
  <c r="O14" i="17"/>
  <c r="P14" i="17"/>
  <c r="CE9" i="17"/>
  <c r="L8" i="15" s="1"/>
  <c r="CM47" i="17"/>
  <c r="O41" i="17"/>
  <c r="P41" i="17"/>
  <c r="CE14" i="17"/>
  <c r="L13" i="15" s="1"/>
  <c r="CH50" i="17"/>
  <c r="CN24" i="17"/>
  <c r="CI58" i="17"/>
  <c r="P57" i="15" s="1"/>
  <c r="CN40" i="17"/>
  <c r="U39" i="15" s="1"/>
  <c r="CG31" i="17"/>
  <c r="N30" i="15" s="1"/>
  <c r="CM3" i="17"/>
  <c r="H33" i="35" s="1"/>
  <c r="CL47" i="17"/>
  <c r="G90" i="35" s="1"/>
  <c r="CL67" i="17"/>
  <c r="S66" i="15" s="1"/>
  <c r="CN20" i="17"/>
  <c r="CM36" i="17"/>
  <c r="CJ54" i="17"/>
  <c r="Q53" i="15" s="1"/>
  <c r="CI70" i="17"/>
  <c r="P69" i="15" s="1"/>
  <c r="CG7" i="17"/>
  <c r="N6" i="15" s="1"/>
  <c r="CO68" i="17"/>
  <c r="CN10" i="17"/>
  <c r="CJ5" i="17"/>
  <c r="O31" i="17"/>
  <c r="P31" i="17"/>
  <c r="CH45" i="17"/>
  <c r="P68" i="17"/>
  <c r="O68" i="17"/>
  <c r="CM54" i="17"/>
  <c r="P49" i="17"/>
  <c r="O49" i="17"/>
  <c r="CG54" i="17"/>
  <c r="N53" i="15" s="1"/>
  <c r="CO63" i="17"/>
  <c r="L63" i="17" s="1"/>
  <c r="BG63" i="17" s="1" a="1"/>
  <c r="BG63" i="17" s="1"/>
  <c r="P61" i="17"/>
  <c r="O61" i="17"/>
  <c r="CO16" i="17"/>
  <c r="CO33" i="17"/>
  <c r="J71" i="35" s="1"/>
  <c r="CH53" i="17"/>
  <c r="CH36" i="17"/>
  <c r="CF41" i="17"/>
  <c r="M40" i="15" s="1"/>
  <c r="CH65" i="17"/>
  <c r="CE64" i="17"/>
  <c r="L63" i="15" s="1"/>
  <c r="CI20" i="17"/>
  <c r="CG57" i="17"/>
  <c r="N56" i="15" s="1"/>
  <c r="CN38" i="17"/>
  <c r="CM29" i="17"/>
  <c r="H63" i="35" s="1"/>
  <c r="CJ3" i="17"/>
  <c r="O51" i="17"/>
  <c r="P51" i="17"/>
  <c r="W19" i="17"/>
  <c r="W11" i="17"/>
  <c r="W45" i="17"/>
  <c r="AC45" i="17" s="1"/>
  <c r="AE45" i="17" s="1" a="1"/>
  <c r="AE45" i="17" s="1"/>
  <c r="X44" i="17"/>
  <c r="R44" i="17" s="1"/>
  <c r="AB44" i="17" s="1"/>
  <c r="AF44" i="17" s="1" a="1"/>
  <c r="AF44" i="17" s="1"/>
  <c r="H43" i="15" s="1"/>
  <c r="X34" i="17"/>
  <c r="W3" i="17"/>
  <c r="AC3" i="17" s="1"/>
  <c r="W48" i="17"/>
  <c r="X5" i="17"/>
  <c r="X36" i="17"/>
  <c r="W35" i="17"/>
  <c r="AC35" i="17" s="1"/>
  <c r="X11" i="17"/>
  <c r="W44" i="17"/>
  <c r="W37" i="17"/>
  <c r="Q37" i="17" s="1"/>
  <c r="W34" i="17"/>
  <c r="W46" i="17"/>
  <c r="X3" i="17"/>
  <c r="W5" i="17"/>
  <c r="W4" i="17"/>
  <c r="O3" i="17"/>
  <c r="X4" i="17"/>
  <c r="AD4" i="17" s="1"/>
  <c r="X45" i="17"/>
  <c r="X19" i="17"/>
  <c r="X35" i="17"/>
  <c r="X48" i="17"/>
  <c r="R48" i="17" s="1"/>
  <c r="W36" i="17"/>
  <c r="X37" i="17"/>
  <c r="X46" i="17"/>
  <c r="R46" i="17" s="1"/>
  <c r="AB46" i="17" s="1"/>
  <c r="AF46" i="17" s="1" a="1"/>
  <c r="AF46" i="17" s="1"/>
  <c r="H45" i="15" s="1"/>
  <c r="P3" i="17"/>
  <c r="CG9" i="17"/>
  <c r="N8" i="15" s="1"/>
  <c r="CF56" i="17"/>
  <c r="M55" i="15" s="1"/>
  <c r="CN15" i="17"/>
  <c r="I15" i="22" s="1"/>
  <c r="CH54" i="17"/>
  <c r="CF18" i="17"/>
  <c r="M17" i="15" s="1"/>
  <c r="CL4" i="17"/>
  <c r="G34" i="35" s="1"/>
  <c r="CE44" i="17"/>
  <c r="L43" i="15" s="1"/>
  <c r="CN62" i="17"/>
  <c r="U61" i="15" s="1"/>
  <c r="CG66" i="17"/>
  <c r="N65" i="15" s="1"/>
  <c r="CL59" i="17"/>
  <c r="G107" i="35" s="1"/>
  <c r="O12" i="17"/>
  <c r="P12" i="17"/>
  <c r="CM28" i="17"/>
  <c r="T27" i="15" s="1"/>
  <c r="CH31" i="17"/>
  <c r="CE59" i="17"/>
  <c r="L58" i="15" s="1"/>
  <c r="CE26" i="17"/>
  <c r="L25" i="15" s="1"/>
  <c r="CE29" i="17"/>
  <c r="L28" i="15" s="1"/>
  <c r="CH49" i="17"/>
  <c r="C92" i="35" s="1"/>
  <c r="O22" i="17"/>
  <c r="P22" i="17"/>
  <c r="CJ15" i="17"/>
  <c r="CO39" i="17"/>
  <c r="J77" i="35" s="1"/>
  <c r="CF65" i="17"/>
  <c r="M64" i="15" s="1"/>
  <c r="CJ32" i="17"/>
  <c r="CI35" i="17"/>
  <c r="CN22" i="17"/>
  <c r="CI27" i="17"/>
  <c r="D61" i="35" s="1"/>
  <c r="CE10" i="17"/>
  <c r="L9" i="15" s="1"/>
  <c r="CO30" i="17"/>
  <c r="CO41" i="17"/>
  <c r="L41" i="17" s="1"/>
  <c r="CK19" i="17"/>
  <c r="R18" i="15" s="1"/>
  <c r="CL33" i="17"/>
  <c r="CK60" i="17"/>
  <c r="F108" i="35" s="1"/>
  <c r="CF49" i="17"/>
  <c r="M48" i="15" s="1"/>
  <c r="CJ53" i="17"/>
  <c r="CO58" i="17"/>
  <c r="L58" i="17" s="1"/>
  <c r="BG58" i="17" s="1" a="1"/>
  <c r="BG58" i="17" s="1"/>
  <c r="CF4" i="17"/>
  <c r="M3" i="15" s="1"/>
  <c r="CK42" i="17"/>
  <c r="CF6" i="17"/>
  <c r="M5" i="15" s="1"/>
  <c r="CG53" i="17"/>
  <c r="N52" i="15" s="1"/>
  <c r="CJ23" i="17"/>
  <c r="CI5" i="17"/>
  <c r="P4" i="15" s="1"/>
  <c r="CJ51" i="17"/>
  <c r="CM65" i="17"/>
  <c r="T64" i="15" s="1"/>
  <c r="CK25" i="17"/>
  <c r="CM25" i="17"/>
  <c r="H21" i="35" s="1"/>
  <c r="CH15" i="17"/>
  <c r="CM71" i="17"/>
  <c r="CJ35" i="17"/>
  <c r="CE34" i="17"/>
  <c r="L33" i="15" s="1"/>
  <c r="CL12" i="17"/>
  <c r="E12" i="22" s="1"/>
  <c r="CG4" i="17"/>
  <c r="N3" i="15" s="1"/>
  <c r="CH38" i="17"/>
  <c r="CI47" i="17"/>
  <c r="CK61" i="17"/>
  <c r="R60" i="15" s="1"/>
  <c r="CN16" i="17"/>
  <c r="U15" i="15" s="1"/>
  <c r="CK49" i="17"/>
  <c r="CE55" i="17"/>
  <c r="L54" i="15" s="1"/>
  <c r="CN48" i="17"/>
  <c r="I91" i="35" s="1"/>
  <c r="CG64" i="17"/>
  <c r="N63" i="15" s="1"/>
  <c r="CE37" i="17"/>
  <c r="L36" i="15" s="1"/>
  <c r="CG40" i="17"/>
  <c r="N39" i="15" s="1"/>
  <c r="CH34" i="17"/>
  <c r="C72" i="35" s="1"/>
  <c r="CL13" i="17"/>
  <c r="G43" i="35" s="1"/>
  <c r="P35" i="17"/>
  <c r="O35" i="17"/>
  <c r="CO61" i="17"/>
  <c r="L61" i="17" s="1"/>
  <c r="BG61" i="17" s="1" a="1"/>
  <c r="BG61" i="17" s="1"/>
  <c r="CO4" i="17"/>
  <c r="CK18" i="17"/>
  <c r="F48" i="35" s="1"/>
  <c r="CJ28" i="17"/>
  <c r="E62" i="35" s="1"/>
  <c r="CJ38" i="17"/>
  <c r="E76" i="35" s="1"/>
  <c r="CF44" i="17"/>
  <c r="M43" i="15" s="1"/>
  <c r="CJ46" i="17"/>
  <c r="CF52" i="17"/>
  <c r="M51" i="15" s="1"/>
  <c r="CG3" i="17"/>
  <c r="N2" i="15" s="1"/>
  <c r="CF31" i="17"/>
  <c r="M30" i="15" s="1"/>
  <c r="CG11" i="17"/>
  <c r="N10" i="15" s="1"/>
  <c r="CG39" i="17"/>
  <c r="N38" i="15" s="1"/>
  <c r="CK48" i="17"/>
  <c r="CJ68" i="17"/>
  <c r="Q67" i="15" s="1"/>
  <c r="CJ67" i="17"/>
  <c r="CM18" i="17"/>
  <c r="CO26" i="17"/>
  <c r="CM49" i="17"/>
  <c r="H92" i="35" s="1"/>
  <c r="CL51" i="17"/>
  <c r="CM59" i="17"/>
  <c r="T58" i="15" s="1"/>
  <c r="CH18" i="17"/>
  <c r="CG16" i="17"/>
  <c r="N15" i="15" s="1"/>
  <c r="CH16" i="17"/>
  <c r="CF10" i="17"/>
  <c r="M9" i="15" s="1"/>
  <c r="P44" i="17"/>
  <c r="O44" i="17"/>
  <c r="CE57" i="17"/>
  <c r="L56" i="15" s="1"/>
  <c r="O43" i="17"/>
  <c r="P43" i="17"/>
  <c r="CJ61" i="17"/>
  <c r="Q60" i="15" s="1"/>
  <c r="CE53" i="17"/>
  <c r="L52" i="15" s="1"/>
  <c r="CJ62" i="17"/>
  <c r="Q61" i="15" s="1"/>
  <c r="CO25" i="17"/>
  <c r="V24" i="15" s="1"/>
  <c r="CK69" i="17"/>
  <c r="R68" i="15" s="1"/>
  <c r="CF48" i="17"/>
  <c r="M47" i="15" s="1"/>
  <c r="CJ48" i="17"/>
  <c r="E91" i="35" s="1"/>
  <c r="CL56" i="17"/>
  <c r="CO50" i="17"/>
  <c r="L50" i="17" s="1"/>
  <c r="BG50" i="17" s="1" a="1"/>
  <c r="BG50" i="17" s="1"/>
  <c r="CH66" i="17"/>
  <c r="CH29" i="17"/>
  <c r="CG13" i="17"/>
  <c r="N12" i="15" s="1"/>
  <c r="CH11" i="17"/>
  <c r="O10" i="15" s="1"/>
  <c r="CK12" i="17"/>
  <c r="C12" i="22" s="1"/>
  <c r="CL52" i="17"/>
  <c r="CN50" i="17"/>
  <c r="CF45" i="17"/>
  <c r="M44" i="15" s="1"/>
  <c r="CL19" i="17"/>
  <c r="G49" i="35" s="1"/>
  <c r="CG17" i="17"/>
  <c r="N16" i="15" s="1"/>
  <c r="CN33" i="17"/>
  <c r="CF20" i="17"/>
  <c r="M19" i="15" s="1"/>
  <c r="CK22" i="17"/>
  <c r="CN25" i="17"/>
  <c r="CG69" i="17"/>
  <c r="N68" i="15" s="1"/>
  <c r="O52" i="17"/>
  <c r="P52" i="17"/>
  <c r="O65" i="17"/>
  <c r="P65" i="17"/>
  <c r="CI29" i="17"/>
  <c r="D63" i="35" s="1"/>
  <c r="CM58" i="17"/>
  <c r="CL70" i="17"/>
  <c r="CF59" i="17"/>
  <c r="M58" i="15" s="1"/>
  <c r="CN36" i="17"/>
  <c r="CN55" i="17"/>
  <c r="CE47" i="17"/>
  <c r="L46" i="15" s="1"/>
  <c r="CI54" i="17"/>
  <c r="D99" i="35" s="1"/>
  <c r="CM14" i="17"/>
  <c r="CF69" i="17"/>
  <c r="M68" i="15" s="1"/>
  <c r="CL65" i="17"/>
  <c r="S64" i="15" s="1"/>
  <c r="CJ9" i="17"/>
  <c r="CL61" i="17"/>
  <c r="G109" i="35" s="1"/>
  <c r="CL34" i="17"/>
  <c r="G72" i="35" s="1"/>
  <c r="CI40" i="17"/>
  <c r="CN39" i="17"/>
  <c r="U38" i="15" s="1"/>
  <c r="CJ30" i="17"/>
  <c r="CK14" i="17"/>
  <c r="CN21" i="17"/>
  <c r="I51" i="35" s="1"/>
  <c r="CI4" i="17"/>
  <c r="P3" i="15" s="1"/>
  <c r="CM7" i="17"/>
  <c r="H37" i="35" s="1"/>
  <c r="CH60" i="17"/>
  <c r="CK52" i="17"/>
  <c r="CM44" i="17"/>
  <c r="H87" i="35" s="1"/>
  <c r="CI38" i="17"/>
  <c r="D76" i="35" s="1"/>
  <c r="CI6" i="17"/>
  <c r="P5" i="15" s="1"/>
  <c r="CJ40" i="17"/>
  <c r="CG21" i="17"/>
  <c r="N20" i="15" s="1"/>
  <c r="CI30" i="17"/>
  <c r="P29" i="15" s="1"/>
  <c r="CN3" i="17"/>
  <c r="DA57" i="17" s="1"/>
  <c r="AF56" i="15" s="1"/>
  <c r="CH40" i="17"/>
  <c r="O39" i="15" s="1"/>
  <c r="CM45" i="17"/>
  <c r="H88" i="35" s="1"/>
  <c r="CM9" i="17"/>
  <c r="CL6" i="17"/>
  <c r="E6" i="22" s="1"/>
  <c r="CN63" i="17"/>
  <c r="I112" i="35" s="1"/>
  <c r="CG15" i="17"/>
  <c r="N14" i="15" s="1"/>
  <c r="CG45" i="17"/>
  <c r="N44" i="15" s="1"/>
  <c r="CE39" i="17"/>
  <c r="L38" i="15" s="1"/>
  <c r="CF22" i="17"/>
  <c r="M21" i="15" s="1"/>
  <c r="CF14" i="17"/>
  <c r="M13" i="15" s="1"/>
  <c r="CG42" i="17"/>
  <c r="N41" i="15" s="1"/>
  <c r="CM55" i="17"/>
  <c r="P38" i="17"/>
  <c r="O38" i="17"/>
  <c r="CJ70" i="17"/>
  <c r="CO20" i="17"/>
  <c r="V19" i="15" s="1"/>
  <c r="CF8" i="17"/>
  <c r="M7" i="15" s="1"/>
  <c r="CO29" i="17"/>
  <c r="CF11" i="17"/>
  <c r="M10" i="15" s="1"/>
  <c r="CO69" i="17"/>
  <c r="L69" i="17" s="1"/>
  <c r="BG69" i="17" s="1" a="1"/>
  <c r="BG69" i="17" s="1"/>
  <c r="CH21" i="17"/>
  <c r="CM41" i="17"/>
  <c r="CJ8" i="17"/>
  <c r="CJ44" i="17"/>
  <c r="Q43" i="15" s="1"/>
  <c r="CN57" i="17"/>
  <c r="CE31" i="17"/>
  <c r="L30" i="15" s="1"/>
  <c r="CG14" i="17"/>
  <c r="N13" i="15" s="1"/>
  <c r="P70" i="17"/>
  <c r="O70" i="17"/>
  <c r="CF27" i="17"/>
  <c r="M26" i="15" s="1"/>
  <c r="CE3" i="17"/>
  <c r="L2" i="15" s="1"/>
  <c r="CL5" i="17"/>
  <c r="G9" i="35" s="1"/>
  <c r="CE46" i="17"/>
  <c r="L45" i="15" s="1"/>
  <c r="CE71" i="17"/>
  <c r="L70" i="15" s="1"/>
  <c r="CF30" i="17"/>
  <c r="M29" i="15" s="1"/>
  <c r="CO42" i="17"/>
  <c r="L42" i="17" s="1"/>
  <c r="CK21" i="17"/>
  <c r="CK32" i="17"/>
  <c r="CE30" i="17"/>
  <c r="L29" i="15" s="1"/>
  <c r="O59" i="17"/>
  <c r="P59" i="17"/>
  <c r="CI15" i="17"/>
  <c r="P14" i="15" s="1"/>
  <c r="P29" i="17"/>
  <c r="O29" i="17"/>
  <c r="CH37" i="17"/>
  <c r="P39" i="17"/>
  <c r="O39" i="17"/>
  <c r="CJ69" i="17"/>
  <c r="CG44" i="17"/>
  <c r="N43" i="15" s="1"/>
  <c r="X18" i="17"/>
  <c r="P18" i="17"/>
  <c r="W18" i="17"/>
  <c r="Q18" i="17" s="1"/>
  <c r="AA18" i="17" s="1"/>
  <c r="O18" i="17"/>
  <c r="O53" i="17"/>
  <c r="P53" i="17"/>
  <c r="CN26" i="17"/>
  <c r="I22" i="35" s="1"/>
  <c r="CG37" i="17"/>
  <c r="N36" i="15" s="1"/>
  <c r="CL40" i="17"/>
  <c r="S39" i="15" s="1"/>
  <c r="CH63" i="17"/>
  <c r="O62" i="15" s="1"/>
  <c r="CN54" i="17"/>
  <c r="I99" i="35" s="1"/>
  <c r="CH22" i="17"/>
  <c r="CI34" i="17"/>
  <c r="CG56" i="17"/>
  <c r="N55" i="15" s="1"/>
  <c r="CM27" i="17"/>
  <c r="H61" i="35" s="1"/>
  <c r="CN34" i="17"/>
  <c r="I72" i="35" s="1"/>
  <c r="CL22" i="17"/>
  <c r="S21" i="15" s="1"/>
  <c r="CH4" i="17"/>
  <c r="CL37" i="17"/>
  <c r="CF67" i="17"/>
  <c r="M66" i="15" s="1"/>
  <c r="CJ27" i="17"/>
  <c r="CN35" i="17"/>
  <c r="U34" i="15" s="1"/>
  <c r="CG49" i="17"/>
  <c r="N48" i="15" s="1"/>
  <c r="CJ7" i="17"/>
  <c r="CO55" i="17"/>
  <c r="CL64" i="17"/>
  <c r="CI56" i="17"/>
  <c r="D102" i="35" s="1"/>
  <c r="CM8" i="17"/>
  <c r="H38" i="35" s="1"/>
  <c r="CF25" i="17"/>
  <c r="M24" i="15" s="1"/>
  <c r="CM53" i="17"/>
  <c r="CK26" i="17"/>
  <c r="O58" i="17"/>
  <c r="P58" i="17"/>
  <c r="P15" i="17"/>
  <c r="O15" i="17"/>
  <c r="CU56" i="17"/>
  <c r="Z55" i="15" s="1"/>
  <c r="V45" i="15"/>
  <c r="S59" i="15"/>
  <c r="F39" i="35"/>
  <c r="F61" i="35"/>
  <c r="L46" i="17"/>
  <c r="G89" i="35"/>
  <c r="I11" i="22"/>
  <c r="F117" i="35"/>
  <c r="D86" i="35"/>
  <c r="G93" i="35"/>
  <c r="U52" i="15"/>
  <c r="I98" i="35"/>
  <c r="H76" i="35"/>
  <c r="T37" i="15"/>
  <c r="I62" i="35"/>
  <c r="I38" i="35"/>
  <c r="U7" i="15"/>
  <c r="C119" i="35"/>
  <c r="O66" i="15"/>
  <c r="C127" i="35"/>
  <c r="O70" i="15"/>
  <c r="G86" i="35"/>
  <c r="L40" i="17"/>
  <c r="J78" i="35"/>
  <c r="J59" i="35"/>
  <c r="L25" i="17"/>
  <c r="T43" i="15"/>
  <c r="V52" i="15"/>
  <c r="F89" i="35"/>
  <c r="T56" i="15"/>
  <c r="AI45" i="17"/>
  <c r="V44" i="15"/>
  <c r="V31" i="15"/>
  <c r="Q33" i="15"/>
  <c r="J72" i="35"/>
  <c r="L34" i="17"/>
  <c r="S70" i="15"/>
  <c r="H9" i="35"/>
  <c r="H35" i="35"/>
  <c r="C9" i="35"/>
  <c r="AI53" i="17"/>
  <c r="L53" i="17"/>
  <c r="BG53" i="17" s="1" a="1"/>
  <c r="BG53" i="17" s="1"/>
  <c r="BH53" i="17" s="1" a="1"/>
  <c r="BH53" i="17" s="1"/>
  <c r="F73" i="35"/>
  <c r="CX61" i="17"/>
  <c r="AC60" i="15" s="1"/>
  <c r="F33" i="35"/>
  <c r="V14" i="15"/>
  <c r="E97" i="35"/>
  <c r="Q51" i="15"/>
  <c r="S43" i="15"/>
  <c r="G87" i="35"/>
  <c r="O43" i="15"/>
  <c r="CX71" i="17"/>
  <c r="AC70" i="15" s="1"/>
  <c r="H75" i="35"/>
  <c r="R2" i="15"/>
  <c r="E2" i="34" s="1"/>
  <c r="F3" i="35" s="1"/>
  <c r="F24" i="35" s="1"/>
  <c r="I109" i="35"/>
  <c r="C95" i="35"/>
  <c r="O50" i="15"/>
  <c r="Q3" i="17"/>
  <c r="G67" i="35"/>
  <c r="S30" i="15"/>
  <c r="CX67" i="17"/>
  <c r="AC66" i="15" s="1"/>
  <c r="CX64" i="17"/>
  <c r="AC63" i="15" s="1"/>
  <c r="CX65" i="17"/>
  <c r="AC64" i="15" s="1"/>
  <c r="I8" i="22"/>
  <c r="R40" i="15"/>
  <c r="T29" i="15"/>
  <c r="H66" i="35"/>
  <c r="H69" i="35" s="1"/>
  <c r="C6" i="22"/>
  <c r="R5" i="15"/>
  <c r="Q57" i="15"/>
  <c r="C82" i="35"/>
  <c r="AL4" i="22"/>
  <c r="F125" i="35" l="1"/>
  <c r="S29" i="15"/>
  <c r="T34" i="15"/>
  <c r="CV55" i="17"/>
  <c r="AA54" i="15" s="1"/>
  <c r="E34" i="35"/>
  <c r="O23" i="15"/>
  <c r="D40" i="35"/>
  <c r="J88" i="35"/>
  <c r="C58" i="35"/>
  <c r="G54" i="35"/>
  <c r="CT64" i="17"/>
  <c r="Y63" i="15" s="1"/>
  <c r="CV32" i="17"/>
  <c r="AA31" i="15" s="1"/>
  <c r="G73" i="35"/>
  <c r="Q59" i="15"/>
  <c r="L60" i="17"/>
  <c r="BG60" i="17" s="1" a="1"/>
  <c r="BG60" i="17" s="1"/>
  <c r="G98" i="35"/>
  <c r="V59" i="15"/>
  <c r="U66" i="15"/>
  <c r="L33" i="17"/>
  <c r="BG33" i="17" s="1" a="1"/>
  <c r="BG33" i="17" s="1"/>
  <c r="Z44" i="17"/>
  <c r="R57" i="15"/>
  <c r="R66" i="15"/>
  <c r="CU67" i="17"/>
  <c r="Z66" i="15" s="1"/>
  <c r="L20" i="17"/>
  <c r="R4" i="17"/>
  <c r="AB4" i="17" s="1"/>
  <c r="AI48" i="17"/>
  <c r="CV33" i="17"/>
  <c r="AA32" i="15" s="1"/>
  <c r="CW70" i="17"/>
  <c r="AB69" i="15" s="1"/>
  <c r="AI5" i="17"/>
  <c r="P40" i="15"/>
  <c r="L8" i="17"/>
  <c r="CV66" i="17"/>
  <c r="AA65" i="15" s="1"/>
  <c r="CX60" i="17"/>
  <c r="AC59" i="15" s="1"/>
  <c r="CV52" i="17"/>
  <c r="AA51" i="15" s="1"/>
  <c r="C57" i="35"/>
  <c r="CV51" i="17"/>
  <c r="AA50" i="15" s="1"/>
  <c r="CX63" i="17"/>
  <c r="AC62" i="15" s="1"/>
  <c r="CV65" i="17"/>
  <c r="AA64" i="15" s="1"/>
  <c r="J75" i="35"/>
  <c r="G106" i="35"/>
  <c r="V62" i="15"/>
  <c r="D44" i="35"/>
  <c r="J21" i="35"/>
  <c r="L35" i="17"/>
  <c r="CS32" i="17"/>
  <c r="X31" i="15" s="1"/>
  <c r="D100" i="35"/>
  <c r="T28" i="15"/>
  <c r="S11" i="15"/>
  <c r="S33" i="15"/>
  <c r="G42" i="35"/>
  <c r="P26" i="15"/>
  <c r="AI25" i="17"/>
  <c r="K11" i="22"/>
  <c r="O2" i="15"/>
  <c r="B2" i="34" s="1"/>
  <c r="C3" i="35" s="1"/>
  <c r="P53" i="15"/>
  <c r="S7" i="15"/>
  <c r="L11" i="17"/>
  <c r="T44" i="15"/>
  <c r="V16" i="15"/>
  <c r="DA53" i="17"/>
  <c r="AF52" i="15" s="1"/>
  <c r="O13" i="15"/>
  <c r="CW60" i="17"/>
  <c r="AB59" i="15" s="1"/>
  <c r="H23" i="35"/>
  <c r="CW65" i="17"/>
  <c r="AB64" i="15" s="1"/>
  <c r="J50" i="35"/>
  <c r="AI20" i="17"/>
  <c r="I73" i="35"/>
  <c r="CU53" i="17"/>
  <c r="Z52" i="15" s="1"/>
  <c r="F71" i="35"/>
  <c r="C47" i="35"/>
  <c r="P51" i="15"/>
  <c r="AL51" i="15" s="1"/>
  <c r="C81" i="35"/>
  <c r="P6" i="15"/>
  <c r="C106" i="35"/>
  <c r="T3" i="15"/>
  <c r="F72" i="35"/>
  <c r="C35" i="35"/>
  <c r="CV58" i="17"/>
  <c r="AA57" i="15" s="1"/>
  <c r="AL57" i="15" s="1"/>
  <c r="AI32" i="17"/>
  <c r="AY32" i="17" s="1" a="1"/>
  <c r="AY32" i="17" s="1"/>
  <c r="BH32" i="17" s="1" a="1"/>
  <c r="BH32" i="17" s="1"/>
  <c r="C53" i="35"/>
  <c r="G4" i="22"/>
  <c r="J49" i="35"/>
  <c r="CV50" i="17"/>
  <c r="AA49" i="15" s="1"/>
  <c r="CU51" i="17"/>
  <c r="Z50" i="15" s="1"/>
  <c r="J70" i="35"/>
  <c r="E8" i="22"/>
  <c r="O5" i="15"/>
  <c r="CY32" i="17"/>
  <c r="AD31" i="15" s="1"/>
  <c r="T31" i="15"/>
  <c r="E87" i="35"/>
  <c r="CS58" i="17"/>
  <c r="X57" i="15" s="1"/>
  <c r="AI57" i="15" s="1"/>
  <c r="Q17" i="17"/>
  <c r="E48" i="35"/>
  <c r="O45" i="15"/>
  <c r="K5" i="22"/>
  <c r="CU55" i="17"/>
  <c r="Z54" i="15" s="1"/>
  <c r="CV68" i="17"/>
  <c r="AA67" i="15" s="1"/>
  <c r="CX56" i="17"/>
  <c r="AC55" i="15" s="1"/>
  <c r="CW59" i="17"/>
  <c r="AB58" i="15" s="1"/>
  <c r="CW32" i="17"/>
  <c r="AB31" i="15" s="1"/>
  <c r="P56" i="15"/>
  <c r="F95" i="35"/>
  <c r="CX27" i="17"/>
  <c r="AC26" i="15" s="1"/>
  <c r="AN26" i="15" s="1"/>
  <c r="Q30" i="15"/>
  <c r="I110" i="35"/>
  <c r="E117" i="35"/>
  <c r="V8" i="15"/>
  <c r="CV56" i="17"/>
  <c r="AA55" i="15" s="1"/>
  <c r="I42" i="35"/>
  <c r="E40" i="35"/>
  <c r="F47" i="35"/>
  <c r="CS60" i="17"/>
  <c r="X59" i="15" s="1"/>
  <c r="AI59" i="15" s="1"/>
  <c r="CV62" i="17"/>
  <c r="AA61" i="15" s="1"/>
  <c r="AL61" i="15" s="1"/>
  <c r="CX52" i="17"/>
  <c r="AC51" i="15" s="1"/>
  <c r="O55" i="15"/>
  <c r="AK55" i="15" s="1"/>
  <c r="R19" i="15"/>
  <c r="CV70" i="17"/>
  <c r="AA69" i="15" s="1"/>
  <c r="CX70" i="17"/>
  <c r="AC69" i="15" s="1"/>
  <c r="D33" i="35"/>
  <c r="CR57" i="17"/>
  <c r="W56" i="15" s="1"/>
  <c r="AH56" i="15" s="1"/>
  <c r="D23" i="35"/>
  <c r="I12" i="22"/>
  <c r="CV64" i="17"/>
  <c r="AA63" i="15" s="1"/>
  <c r="CV67" i="17"/>
  <c r="AA66" i="15" s="1"/>
  <c r="AL66" i="15" s="1"/>
  <c r="CS70" i="17"/>
  <c r="X69" i="15" s="1"/>
  <c r="AI69" i="15" s="1"/>
  <c r="D60" i="35"/>
  <c r="R44" i="15"/>
  <c r="DA51" i="17"/>
  <c r="AF50" i="15" s="1"/>
  <c r="CS64" i="17"/>
  <c r="X63" i="15" s="1"/>
  <c r="AI63" i="15" s="1"/>
  <c r="G104" i="35"/>
  <c r="DA54" i="17"/>
  <c r="AF53" i="15" s="1"/>
  <c r="L9" i="17"/>
  <c r="G100" i="35"/>
  <c r="P25" i="15"/>
  <c r="R10" i="15"/>
  <c r="CS51" i="17"/>
  <c r="X50" i="15" s="1"/>
  <c r="AI50" i="15" s="1"/>
  <c r="CS52" i="17"/>
  <c r="X51" i="15" s="1"/>
  <c r="AI51" i="15" s="1"/>
  <c r="CW62" i="17"/>
  <c r="AB61" i="15" s="1"/>
  <c r="AM61" i="15" s="1"/>
  <c r="CX59" i="17"/>
  <c r="AC58" i="15" s="1"/>
  <c r="AC37" i="17"/>
  <c r="D114" i="35"/>
  <c r="T41" i="15"/>
  <c r="CS33" i="17"/>
  <c r="X32" i="15" s="1"/>
  <c r="AI32" i="15" s="1"/>
  <c r="S19" i="15"/>
  <c r="F87" i="35"/>
  <c r="R42" i="15"/>
  <c r="J93" i="35"/>
  <c r="D9" i="35"/>
  <c r="J9" i="35"/>
  <c r="CU61" i="17"/>
  <c r="Z60" i="15" s="1"/>
  <c r="CW55" i="17"/>
  <c r="AB54" i="15" s="1"/>
  <c r="J45" i="35"/>
  <c r="CV60" i="17"/>
  <c r="AA59" i="15" s="1"/>
  <c r="AC38" i="17"/>
  <c r="AE38" i="17" s="1" a="1"/>
  <c r="AE38" i="17" s="1"/>
  <c r="Q16" i="15"/>
  <c r="CX58" i="17"/>
  <c r="AC57" i="15" s="1"/>
  <c r="AN57" i="15" s="1"/>
  <c r="C9" i="22"/>
  <c r="I125" i="35"/>
  <c r="CS59" i="17"/>
  <c r="X58" i="15" s="1"/>
  <c r="AI58" i="15" s="1"/>
  <c r="CS66" i="17"/>
  <c r="X65" i="15" s="1"/>
  <c r="AI65" i="15" s="1"/>
  <c r="CS50" i="17"/>
  <c r="X49" i="15" s="1"/>
  <c r="AI49" i="15" s="1"/>
  <c r="E43" i="35"/>
  <c r="AI61" i="17"/>
  <c r="AY61" i="17" s="1" a="1"/>
  <c r="AY61" i="17" s="1"/>
  <c r="BH61" i="17" s="1" a="1"/>
  <c r="BH61" i="17" s="1"/>
  <c r="K15" i="22"/>
  <c r="F67" i="35"/>
  <c r="CS53" i="17"/>
  <c r="X52" i="15" s="1"/>
  <c r="AI52" i="15" s="1"/>
  <c r="T6" i="15"/>
  <c r="J109" i="35"/>
  <c r="CX33" i="17"/>
  <c r="AC32" i="15" s="1"/>
  <c r="AN32" i="15" s="1"/>
  <c r="R59" i="15"/>
  <c r="L48" i="17"/>
  <c r="DA27" i="17"/>
  <c r="AF26" i="15" s="1"/>
  <c r="AQ26" i="15" s="1"/>
  <c r="DA64" i="17"/>
  <c r="AF63" i="15" s="1"/>
  <c r="CS57" i="17"/>
  <c r="X56" i="15" s="1"/>
  <c r="AI56" i="15" s="1"/>
  <c r="U8" i="15"/>
  <c r="P38" i="15"/>
  <c r="G23" i="35"/>
  <c r="F41" i="35"/>
  <c r="V49" i="15"/>
  <c r="U47" i="15"/>
  <c r="S44" i="15"/>
  <c r="AI43" i="17"/>
  <c r="D106" i="35"/>
  <c r="CX57" i="17"/>
  <c r="AC56" i="15" s="1"/>
  <c r="V60" i="15"/>
  <c r="L15" i="17"/>
  <c r="I121" i="35"/>
  <c r="CX55" i="17"/>
  <c r="AC54" i="15" s="1"/>
  <c r="V47" i="15"/>
  <c r="CS71" i="17"/>
  <c r="X70" i="15" s="1"/>
  <c r="AI70" i="15" s="1"/>
  <c r="CV69" i="17"/>
  <c r="AA68" i="15" s="1"/>
  <c r="CV54" i="17"/>
  <c r="AA53" i="15" s="1"/>
  <c r="CS54" i="17"/>
  <c r="X53" i="15" s="1"/>
  <c r="AI53" i="15" s="1"/>
  <c r="O58" i="15"/>
  <c r="P68" i="15"/>
  <c r="E7" i="22"/>
  <c r="E63" i="35"/>
  <c r="CX50" i="17"/>
  <c r="AC49" i="15" s="1"/>
  <c r="P43" i="15"/>
  <c r="R56" i="15"/>
  <c r="AI33" i="17"/>
  <c r="AQ33" i="17" s="1" a="1"/>
  <c r="AQ33" i="17" s="1"/>
  <c r="BH33" i="17" s="1" a="1"/>
  <c r="BH33" i="17" s="1"/>
  <c r="C5" i="22"/>
  <c r="CS65" i="17"/>
  <c r="X64" i="15" s="1"/>
  <c r="CS56" i="17"/>
  <c r="X55" i="15" s="1"/>
  <c r="AI55" i="15" s="1"/>
  <c r="DA32" i="17"/>
  <c r="AF31" i="15" s="1"/>
  <c r="I9" i="22"/>
  <c r="I88" i="35"/>
  <c r="P32" i="15"/>
  <c r="AL32" i="15" s="1"/>
  <c r="J86" i="35"/>
  <c r="CS27" i="17"/>
  <c r="X26" i="15" s="1"/>
  <c r="AI26" i="15" s="1"/>
  <c r="DA50" i="17"/>
  <c r="AF49" i="15" s="1"/>
  <c r="CS61" i="17"/>
  <c r="X60" i="15" s="1"/>
  <c r="AI60" i="15" s="1"/>
  <c r="G78" i="35"/>
  <c r="O12" i="15"/>
  <c r="G37" i="35"/>
  <c r="F35" i="35"/>
  <c r="CX68" i="17"/>
  <c r="AC67" i="15" s="1"/>
  <c r="C73" i="35"/>
  <c r="CW53" i="17"/>
  <c r="AB52" i="15" s="1"/>
  <c r="CS55" i="17"/>
  <c r="X54" i="15" s="1"/>
  <c r="AI54" i="15" s="1"/>
  <c r="AI50" i="17"/>
  <c r="AY50" i="17" s="1" a="1"/>
  <c r="AY50" i="17" s="1"/>
  <c r="Q15" i="35"/>
  <c r="S46" i="15"/>
  <c r="R27" i="15"/>
  <c r="T49" i="15"/>
  <c r="CW33" i="17"/>
  <c r="AB32" i="15" s="1"/>
  <c r="R15" i="35"/>
  <c r="V42" i="15"/>
  <c r="D54" i="35"/>
  <c r="G62" i="35"/>
  <c r="S18" i="15"/>
  <c r="CS67" i="17"/>
  <c r="X66" i="15" s="1"/>
  <c r="CV63" i="17"/>
  <c r="AA62" i="15" s="1"/>
  <c r="CS68" i="17"/>
  <c r="X67" i="15" s="1"/>
  <c r="AI67" i="15" s="1"/>
  <c r="I77" i="35"/>
  <c r="C121" i="35"/>
  <c r="S68" i="15"/>
  <c r="E80" i="35"/>
  <c r="E15" i="22"/>
  <c r="L47" i="17"/>
  <c r="CS69" i="17"/>
  <c r="X68" i="15" s="1"/>
  <c r="AI68" i="15" s="1"/>
  <c r="DA55" i="17"/>
  <c r="AF54" i="15" s="1"/>
  <c r="CS63" i="17"/>
  <c r="X62" i="15" s="1"/>
  <c r="AI62" i="15" s="1"/>
  <c r="CW54" i="17"/>
  <c r="AB53" i="15" s="1"/>
  <c r="AM53" i="15" s="1"/>
  <c r="U16" i="15"/>
  <c r="G91" i="35"/>
  <c r="Q2" i="15"/>
  <c r="D2" i="34" s="1"/>
  <c r="E3" i="35" s="1"/>
  <c r="E7" i="35" s="1"/>
  <c r="CW56" i="17"/>
  <c r="AB55" i="15" s="1"/>
  <c r="G7" i="22"/>
  <c r="AD44" i="17"/>
  <c r="CS62" i="17"/>
  <c r="X61" i="15" s="1"/>
  <c r="AI61" i="15" s="1"/>
  <c r="CW64" i="17"/>
  <c r="AB63" i="15" s="1"/>
  <c r="E121" i="35"/>
  <c r="F9" i="35"/>
  <c r="V32" i="15"/>
  <c r="T26" i="15"/>
  <c r="S58" i="15"/>
  <c r="CW71" i="17"/>
  <c r="AB70" i="15" s="1"/>
  <c r="D110" i="35"/>
  <c r="CW66" i="17"/>
  <c r="AB65" i="15" s="1"/>
  <c r="AM65" i="15" s="1"/>
  <c r="DA67" i="17"/>
  <c r="AF66" i="15" s="1"/>
  <c r="CW51" i="17"/>
  <c r="AB50" i="15" s="1"/>
  <c r="CW27" i="17"/>
  <c r="AB26" i="15" s="1"/>
  <c r="E88" i="35"/>
  <c r="CX51" i="17"/>
  <c r="AC50" i="15" s="1"/>
  <c r="AN50" i="15" s="1"/>
  <c r="P8" i="15"/>
  <c r="D35" i="35"/>
  <c r="G35" i="35"/>
  <c r="C3" i="22"/>
  <c r="D15" i="22" s="1"/>
  <c r="I61" i="35"/>
  <c r="U22" i="15"/>
  <c r="G119" i="35"/>
  <c r="Q15" i="15"/>
  <c r="C91" i="35"/>
  <c r="R17" i="15"/>
  <c r="AI60" i="17"/>
  <c r="AY60" i="17" s="1" a="1"/>
  <c r="AY60" i="17" s="1"/>
  <c r="BH60" i="17" s="1" a="1"/>
  <c r="BH60" i="17" s="1"/>
  <c r="H62" i="35"/>
  <c r="E99" i="35"/>
  <c r="D36" i="35"/>
  <c r="D82" i="35" s="1"/>
  <c r="G45" i="35"/>
  <c r="D57" i="35"/>
  <c r="D125" i="35"/>
  <c r="V68" i="15"/>
  <c r="C66" i="35"/>
  <c r="C69" i="35" s="1"/>
  <c r="S48" i="15"/>
  <c r="F58" i="35"/>
  <c r="Q27" i="15"/>
  <c r="AD48" i="17"/>
  <c r="E109" i="35"/>
  <c r="J110" i="35"/>
  <c r="F15" i="35"/>
  <c r="P55" i="15"/>
  <c r="U33" i="15"/>
  <c r="CW58" i="17"/>
  <c r="AB57" i="15" s="1"/>
  <c r="AM57" i="15" s="1"/>
  <c r="O48" i="15"/>
  <c r="CW69" i="17"/>
  <c r="AB68" i="15" s="1"/>
  <c r="T48" i="15"/>
  <c r="CX32" i="17"/>
  <c r="AC31" i="15" s="1"/>
  <c r="G36" i="35"/>
  <c r="G82" i="35" s="1"/>
  <c r="C78" i="35"/>
  <c r="J123" i="35"/>
  <c r="CW57" i="17"/>
  <c r="AB56" i="15" s="1"/>
  <c r="S5" i="15"/>
  <c r="DA56" i="17"/>
  <c r="AF55" i="15" s="1"/>
  <c r="G112" i="35"/>
  <c r="E77" i="35"/>
  <c r="E5" i="22"/>
  <c r="DA61" i="17"/>
  <c r="AF60" i="15" s="1"/>
  <c r="AQ60" i="15" s="1"/>
  <c r="DA60" i="17"/>
  <c r="AF59" i="15" s="1"/>
  <c r="DA33" i="17"/>
  <c r="AF32" i="15" s="1"/>
  <c r="J76" i="35"/>
  <c r="P27" i="15"/>
  <c r="I48" i="35"/>
  <c r="C41" i="35"/>
  <c r="I60" i="35"/>
  <c r="S4" i="15"/>
  <c r="AI38" i="17"/>
  <c r="D119" i="35"/>
  <c r="DA70" i="17"/>
  <c r="AF69" i="15" s="1"/>
  <c r="AQ69" i="15" s="1"/>
  <c r="U25" i="15"/>
  <c r="R23" i="15"/>
  <c r="P28" i="15"/>
  <c r="F7" i="35"/>
  <c r="E110" i="35"/>
  <c r="CW61" i="17"/>
  <c r="AB60" i="15" s="1"/>
  <c r="AM60" i="15" s="1"/>
  <c r="E33" i="35"/>
  <c r="CW50" i="17"/>
  <c r="AB49" i="15" s="1"/>
  <c r="CW67" i="17"/>
  <c r="AB66" i="15" s="1"/>
  <c r="CX54" i="17"/>
  <c r="AC53" i="15" s="1"/>
  <c r="P37" i="15"/>
  <c r="G8" i="22"/>
  <c r="D66" i="35"/>
  <c r="D69" i="35" s="1"/>
  <c r="CX66" i="17"/>
  <c r="AC65" i="15" s="1"/>
  <c r="AN65" i="15" s="1"/>
  <c r="CW52" i="17"/>
  <c r="AB51" i="15" s="1"/>
  <c r="AM51" i="15" s="1"/>
  <c r="CX69" i="17"/>
  <c r="AC68" i="15" s="1"/>
  <c r="AN68" i="15" s="1"/>
  <c r="F76" i="35"/>
  <c r="I46" i="35"/>
  <c r="K15" i="35"/>
  <c r="C112" i="35"/>
  <c r="Q48" i="15"/>
  <c r="V46" i="15"/>
  <c r="I123" i="35"/>
  <c r="H78" i="35"/>
  <c r="F123" i="35"/>
  <c r="P17" i="15"/>
  <c r="AI35" i="17"/>
  <c r="P15" i="35"/>
  <c r="L17" i="17"/>
  <c r="BU17" i="17" s="1"/>
  <c r="CY61" i="17"/>
  <c r="AD60" i="15" s="1"/>
  <c r="AJ63" i="15"/>
  <c r="T60" i="15"/>
  <c r="Q21" i="15"/>
  <c r="J73" i="35"/>
  <c r="G88" i="35"/>
  <c r="I75" i="35"/>
  <c r="J47" i="35"/>
  <c r="S17" i="15"/>
  <c r="H22" i="35"/>
  <c r="AI58" i="17"/>
  <c r="AQ58" i="17" s="1" a="1"/>
  <c r="AQ58" i="17" s="1"/>
  <c r="H115" i="35"/>
  <c r="R40" i="17"/>
  <c r="Z40" i="17" s="1"/>
  <c r="M15" i="35"/>
  <c r="N15" i="35"/>
  <c r="J112" i="35"/>
  <c r="H60" i="35"/>
  <c r="V57" i="15"/>
  <c r="V56" i="15"/>
  <c r="D49" i="35"/>
  <c r="R67" i="15"/>
  <c r="AN67" i="15" s="1"/>
  <c r="L15" i="35"/>
  <c r="AI63" i="17"/>
  <c r="AQ63" i="17" s="1" a="1"/>
  <c r="AQ63" i="17" s="1"/>
  <c r="AI47" i="17"/>
  <c r="J106" i="35"/>
  <c r="S60" i="15"/>
  <c r="J89" i="35"/>
  <c r="E36" i="35"/>
  <c r="P11" i="15"/>
  <c r="Q47" i="15"/>
  <c r="U53" i="15"/>
  <c r="AI59" i="17"/>
  <c r="AQ59" i="17" s="1" a="1"/>
  <c r="AQ59" i="17" s="1"/>
  <c r="F90" i="35"/>
  <c r="F65" i="35"/>
  <c r="F25" i="35"/>
  <c r="F26" i="35" s="1"/>
  <c r="F29" i="35" s="1"/>
  <c r="D45" i="35"/>
  <c r="Q56" i="15"/>
  <c r="AC18" i="17"/>
  <c r="F5" i="35"/>
  <c r="F10" i="35"/>
  <c r="G33" i="35"/>
  <c r="CY57" i="17"/>
  <c r="AD56" i="15" s="1"/>
  <c r="AO56" i="15" s="1"/>
  <c r="CY53" i="17"/>
  <c r="AD52" i="15" s="1"/>
  <c r="AO52" i="15" s="1"/>
  <c r="CY66" i="17"/>
  <c r="AD65" i="15" s="1"/>
  <c r="G125" i="35"/>
  <c r="S69" i="15"/>
  <c r="C125" i="35"/>
  <c r="O69" i="15"/>
  <c r="G57" i="35"/>
  <c r="AI10" i="17"/>
  <c r="I78" i="35"/>
  <c r="V37" i="15"/>
  <c r="E3" i="22"/>
  <c r="F11" i="22" s="1"/>
  <c r="U55" i="15"/>
  <c r="E42" i="35"/>
  <c r="F110" i="35"/>
  <c r="T24" i="15"/>
  <c r="S36" i="15"/>
  <c r="G75" i="35"/>
  <c r="V41" i="15"/>
  <c r="J80" i="35"/>
  <c r="T54" i="15"/>
  <c r="H100" i="35"/>
  <c r="R13" i="15"/>
  <c r="F44" i="35"/>
  <c r="C14" i="22"/>
  <c r="H106" i="35"/>
  <c r="T57" i="15"/>
  <c r="F54" i="35"/>
  <c r="R21" i="15"/>
  <c r="G95" i="35"/>
  <c r="S50" i="15"/>
  <c r="C76" i="35"/>
  <c r="O37" i="15"/>
  <c r="R24" i="15"/>
  <c r="F21" i="35"/>
  <c r="F59" i="35"/>
  <c r="L30" i="17"/>
  <c r="AI30" i="17"/>
  <c r="Q14" i="15"/>
  <c r="E45" i="35"/>
  <c r="AC36" i="17"/>
  <c r="AE36" i="17" s="1" a="1"/>
  <c r="AE36" i="17" s="1"/>
  <c r="Q36" i="17"/>
  <c r="J35" i="15" s="1"/>
  <c r="Q5" i="17"/>
  <c r="AC5" i="17"/>
  <c r="CQ5" i="17"/>
  <c r="AD36" i="17"/>
  <c r="AF36" i="17" s="1" a="1"/>
  <c r="AF36" i="17" s="1"/>
  <c r="R36" i="17"/>
  <c r="AC19" i="17"/>
  <c r="AE19" i="17" s="1" a="1"/>
  <c r="AE19" i="17" s="1"/>
  <c r="Q19" i="17"/>
  <c r="C88" i="35"/>
  <c r="O44" i="15"/>
  <c r="P36" i="15"/>
  <c r="D75" i="35"/>
  <c r="G70" i="35"/>
  <c r="S31" i="15"/>
  <c r="I63" i="35"/>
  <c r="U28" i="15"/>
  <c r="S9" i="15"/>
  <c r="E10" i="22"/>
  <c r="G40" i="35"/>
  <c r="J37" i="35"/>
  <c r="K7" i="22"/>
  <c r="AI7" i="17"/>
  <c r="L7" i="17"/>
  <c r="V6" i="15"/>
  <c r="J23" i="35"/>
  <c r="G47" i="35"/>
  <c r="S16" i="15"/>
  <c r="S20" i="15"/>
  <c r="G51" i="35"/>
  <c r="AI44" i="17"/>
  <c r="V43" i="15"/>
  <c r="J87" i="35"/>
  <c r="L44" i="17"/>
  <c r="R63" i="15"/>
  <c r="AN63" i="15" s="1"/>
  <c r="F114" i="35"/>
  <c r="T69" i="15"/>
  <c r="H125" i="35"/>
  <c r="T18" i="15"/>
  <c r="H49" i="35"/>
  <c r="O26" i="15"/>
  <c r="C61" i="35"/>
  <c r="AI64" i="17"/>
  <c r="V63" i="15"/>
  <c r="L64" i="17"/>
  <c r="BG64" i="17" s="1" a="1"/>
  <c r="BG64" i="17" s="1"/>
  <c r="J114" i="35"/>
  <c r="U70" i="15"/>
  <c r="I127" i="35"/>
  <c r="H67" i="35"/>
  <c r="T30" i="15"/>
  <c r="R15" i="15"/>
  <c r="F46" i="35"/>
  <c r="T5" i="15"/>
  <c r="H36" i="35"/>
  <c r="G6" i="22"/>
  <c r="R54" i="15"/>
  <c r="F100" i="35"/>
  <c r="R28" i="15"/>
  <c r="F63" i="35"/>
  <c r="C45" i="35"/>
  <c r="O14" i="15"/>
  <c r="V48" i="15"/>
  <c r="L49" i="17"/>
  <c r="S2" i="15"/>
  <c r="F2" i="34" s="1"/>
  <c r="G3" i="35" s="1"/>
  <c r="G10" i="35" s="1"/>
  <c r="C54" i="35"/>
  <c r="O21" i="15"/>
  <c r="C75" i="35"/>
  <c r="O36" i="15"/>
  <c r="E78" i="35"/>
  <c r="Q39" i="15"/>
  <c r="S51" i="15"/>
  <c r="G97" i="35"/>
  <c r="D90" i="35"/>
  <c r="P46" i="15"/>
  <c r="G39" i="35"/>
  <c r="S8" i="15"/>
  <c r="E9" i="22"/>
  <c r="I107" i="35"/>
  <c r="U58" i="15"/>
  <c r="AC39" i="17"/>
  <c r="Q39" i="17"/>
  <c r="J38" i="15" s="1"/>
  <c r="L59" i="17"/>
  <c r="BG59" i="17" s="1" a="1"/>
  <c r="BG59" i="17" s="1"/>
  <c r="J107" i="35"/>
  <c r="J92" i="35"/>
  <c r="CY27" i="17"/>
  <c r="AD26" i="15" s="1"/>
  <c r="CY60" i="17"/>
  <c r="AD59" i="15" s="1"/>
  <c r="AO59" i="15" s="1"/>
  <c r="K6" i="22"/>
  <c r="O68" i="15"/>
  <c r="CY69" i="17"/>
  <c r="AD68" i="15" s="1"/>
  <c r="D127" i="35"/>
  <c r="AN60" i="15"/>
  <c r="S38" i="15"/>
  <c r="T7" i="15"/>
  <c r="AI49" i="17"/>
  <c r="CY56" i="17"/>
  <c r="AD55" i="15" s="1"/>
  <c r="CY54" i="17"/>
  <c r="AD53" i="15" s="1"/>
  <c r="G115" i="35"/>
  <c r="F42" i="35"/>
  <c r="T19" i="15"/>
  <c r="AI42" i="17"/>
  <c r="H107" i="35"/>
  <c r="G114" i="35"/>
  <c r="S63" i="15"/>
  <c r="O3" i="15"/>
  <c r="C34" i="35"/>
  <c r="T8" i="15"/>
  <c r="G9" i="22"/>
  <c r="H39" i="35"/>
  <c r="Q29" i="15"/>
  <c r="E66" i="35"/>
  <c r="E69" i="35" s="1"/>
  <c r="H44" i="35"/>
  <c r="T13" i="15"/>
  <c r="G14" i="22"/>
  <c r="L4" i="17"/>
  <c r="V3" i="15"/>
  <c r="K4" i="22"/>
  <c r="AI4" i="17"/>
  <c r="J34" i="35"/>
  <c r="C99" i="35"/>
  <c r="C4" i="35"/>
  <c r="O53" i="15"/>
  <c r="R3" i="17"/>
  <c r="AD3" i="17"/>
  <c r="R5" i="17"/>
  <c r="AD5" i="17"/>
  <c r="O64" i="15"/>
  <c r="C115" i="35"/>
  <c r="H74" i="35"/>
  <c r="T35" i="15"/>
  <c r="I20" i="35"/>
  <c r="I58" i="35"/>
  <c r="U23" i="15"/>
  <c r="S67" i="15"/>
  <c r="G121" i="35"/>
  <c r="Q63" i="15"/>
  <c r="AM63" i="15" s="1"/>
  <c r="E114" i="35"/>
  <c r="T59" i="15"/>
  <c r="H108" i="35"/>
  <c r="J104" i="35"/>
  <c r="L57" i="17"/>
  <c r="BG57" i="17" s="1" a="1"/>
  <c r="BG57" i="17" s="1"/>
  <c r="H58" i="35"/>
  <c r="T23" i="15"/>
  <c r="H20" i="35"/>
  <c r="C60" i="35"/>
  <c r="O25" i="15"/>
  <c r="C22" i="35"/>
  <c r="D91" i="35"/>
  <c r="P47" i="15"/>
  <c r="S37" i="15"/>
  <c r="G76" i="35"/>
  <c r="T67" i="15"/>
  <c r="H121" i="35"/>
  <c r="F38" i="35"/>
  <c r="R7" i="15"/>
  <c r="T61" i="15"/>
  <c r="H110" i="35"/>
  <c r="C13" i="22"/>
  <c r="R12" i="15"/>
  <c r="F43" i="35"/>
  <c r="T12" i="15"/>
  <c r="H43" i="35"/>
  <c r="G13" i="22"/>
  <c r="C62" i="35"/>
  <c r="O27" i="15"/>
  <c r="C23" i="35"/>
  <c r="C30" i="35" s="1"/>
  <c r="O6" i="15"/>
  <c r="U51" i="15"/>
  <c r="I97" i="35"/>
  <c r="D109" i="35"/>
  <c r="P60" i="15"/>
  <c r="V55" i="15"/>
  <c r="J102" i="35"/>
  <c r="AI56" i="17"/>
  <c r="L56" i="17"/>
  <c r="BG56" i="17" s="1" a="1"/>
  <c r="BG56" i="17" s="1"/>
  <c r="BH56" i="17" s="1" a="1"/>
  <c r="BH56" i="17" s="1"/>
  <c r="H102" i="35"/>
  <c r="T55" i="15"/>
  <c r="C59" i="35"/>
  <c r="C21" i="35"/>
  <c r="O24" i="15"/>
  <c r="T9" i="15"/>
  <c r="H40" i="35"/>
  <c r="G10" i="22"/>
  <c r="O51" i="15"/>
  <c r="C97" i="35"/>
  <c r="P7" i="15"/>
  <c r="D38" i="35"/>
  <c r="J95" i="35"/>
  <c r="AI51" i="17"/>
  <c r="L51" i="17"/>
  <c r="BG51" i="17" s="1" a="1"/>
  <c r="BG51" i="17" s="1"/>
  <c r="BH51" i="17" s="1" a="1"/>
  <c r="BH51" i="17" s="1"/>
  <c r="V50" i="15"/>
  <c r="F99" i="35"/>
  <c r="R53" i="15"/>
  <c r="U49" i="15"/>
  <c r="I93" i="35"/>
  <c r="S55" i="15"/>
  <c r="G102" i="35"/>
  <c r="O17" i="15"/>
  <c r="C48" i="35"/>
  <c r="AD11" i="17"/>
  <c r="R11" i="17"/>
  <c r="AB11" i="17" s="1"/>
  <c r="AF11" i="17" s="1" a="1"/>
  <c r="AF11" i="17" s="1"/>
  <c r="AI16" i="17"/>
  <c r="L16" i="17"/>
  <c r="BU16" i="17" s="1"/>
  <c r="V15" i="15"/>
  <c r="J46" i="35"/>
  <c r="F112" i="35"/>
  <c r="R62" i="15"/>
  <c r="AN62" i="15" s="1"/>
  <c r="L71" i="17"/>
  <c r="BG71" i="17" s="1" a="1"/>
  <c r="BG71" i="17" s="1"/>
  <c r="AI71" i="17"/>
  <c r="J127" i="35"/>
  <c r="V70" i="15"/>
  <c r="E86" i="35"/>
  <c r="Q42" i="15"/>
  <c r="F23" i="35"/>
  <c r="F30" i="35" s="1"/>
  <c r="R6" i="15"/>
  <c r="C7" i="22"/>
  <c r="F37" i="35"/>
  <c r="T45" i="15"/>
  <c r="H89" i="35"/>
  <c r="E112" i="35"/>
  <c r="Q62" i="15"/>
  <c r="J42" i="35"/>
  <c r="K12" i="22"/>
  <c r="AI12" i="17"/>
  <c r="V11" i="15"/>
  <c r="G21" i="35"/>
  <c r="G59" i="35"/>
  <c r="S24" i="15"/>
  <c r="G110" i="35"/>
  <c r="S61" i="15"/>
  <c r="I79" i="35"/>
  <c r="U40" i="15"/>
  <c r="J57" i="35"/>
  <c r="V22" i="15"/>
  <c r="AI23" i="17"/>
  <c r="L23" i="17"/>
  <c r="L14" i="17"/>
  <c r="K14" i="22"/>
  <c r="V13" i="15"/>
  <c r="J44" i="35"/>
  <c r="AI14" i="17"/>
  <c r="O11" i="15"/>
  <c r="C42" i="35"/>
  <c r="J62" i="35"/>
  <c r="V27" i="15"/>
  <c r="AI28" i="17"/>
  <c r="L28" i="17"/>
  <c r="V9" i="15"/>
  <c r="L10" i="17"/>
  <c r="J40" i="35"/>
  <c r="T14" i="15"/>
  <c r="H45" i="35"/>
  <c r="G15" i="22"/>
  <c r="G99" i="35"/>
  <c r="S53" i="15"/>
  <c r="S65" i="15"/>
  <c r="G117" i="35"/>
  <c r="C51" i="35"/>
  <c r="O20" i="15"/>
  <c r="U24" i="15"/>
  <c r="I59" i="35"/>
  <c r="I21" i="35"/>
  <c r="K21" i="35" s="1"/>
  <c r="L21" i="35" s="1"/>
  <c r="J79" i="35"/>
  <c r="AI41" i="17"/>
  <c r="C67" i="35"/>
  <c r="O30" i="15"/>
  <c r="Q4" i="17"/>
  <c r="Y4" i="17" s="1"/>
  <c r="AE4" i="17" s="1" a="1"/>
  <c r="AE4" i="17" s="1"/>
  <c r="G3" i="15" s="1"/>
  <c r="AC4" i="17"/>
  <c r="D50" i="35"/>
  <c r="P19" i="15"/>
  <c r="G20" i="35"/>
  <c r="S23" i="15"/>
  <c r="G58" i="35"/>
  <c r="L36" i="17"/>
  <c r="J74" i="35"/>
  <c r="R22" i="15"/>
  <c r="F57" i="35"/>
  <c r="R35" i="15"/>
  <c r="F74" i="35"/>
  <c r="T68" i="15"/>
  <c r="H123" i="35"/>
  <c r="E100" i="35"/>
  <c r="Q54" i="15"/>
  <c r="J67" i="35"/>
  <c r="L31" i="17"/>
  <c r="V30" i="15"/>
  <c r="AI31" i="17"/>
  <c r="P58" i="15"/>
  <c r="D107" i="35"/>
  <c r="U45" i="15"/>
  <c r="I89" i="35"/>
  <c r="I66" i="35"/>
  <c r="I69" i="35" s="1"/>
  <c r="U29" i="15"/>
  <c r="L52" i="17"/>
  <c r="BG52" i="17" s="1" a="1"/>
  <c r="BG52" i="17" s="1"/>
  <c r="BH52" i="17" s="1" a="1"/>
  <c r="BH52" i="17" s="1"/>
  <c r="J97" i="35"/>
  <c r="V51" i="15"/>
  <c r="AI52" i="17"/>
  <c r="O60" i="15"/>
  <c r="C109" i="35"/>
  <c r="V5" i="15"/>
  <c r="O33" i="15"/>
  <c r="AI31" i="15"/>
  <c r="CY63" i="17"/>
  <c r="AD62" i="15" s="1"/>
  <c r="AO62" i="15" s="1"/>
  <c r="J36" i="35"/>
  <c r="J81" i="35" s="1"/>
  <c r="C104" i="35"/>
  <c r="L66" i="17"/>
  <c r="BG66" i="17" s="1" a="1"/>
  <c r="BG66" i="17" s="1"/>
  <c r="U13" i="15"/>
  <c r="C71" i="35"/>
  <c r="V35" i="15"/>
  <c r="G80" i="35"/>
  <c r="F77" i="35"/>
  <c r="R49" i="15"/>
  <c r="CY59" i="17"/>
  <c r="AD58" i="15" s="1"/>
  <c r="CY67" i="17"/>
  <c r="AD66" i="15" s="1"/>
  <c r="AO66" i="15" s="1"/>
  <c r="CY62" i="17"/>
  <c r="AD61" i="15" s="1"/>
  <c r="V40" i="15"/>
  <c r="R11" i="15"/>
  <c r="C39" i="35"/>
  <c r="AI21" i="17"/>
  <c r="D34" i="35"/>
  <c r="E4" i="22"/>
  <c r="Z46" i="17"/>
  <c r="J100" i="35"/>
  <c r="L55" i="17"/>
  <c r="BG55" i="17" s="1" a="1"/>
  <c r="BG55" i="17" s="1"/>
  <c r="BH55" i="17" s="1" a="1"/>
  <c r="BH55" i="17" s="1"/>
  <c r="AI55" i="17"/>
  <c r="V54" i="15"/>
  <c r="AD18" i="17"/>
  <c r="R18" i="17"/>
  <c r="V28" i="15"/>
  <c r="AI29" i="17"/>
  <c r="L29" i="17"/>
  <c r="J63" i="35"/>
  <c r="U32" i="15"/>
  <c r="AQ32" i="15" s="1"/>
  <c r="I71" i="35"/>
  <c r="L26" i="17"/>
  <c r="J60" i="35"/>
  <c r="AI26" i="17"/>
  <c r="V25" i="15"/>
  <c r="J22" i="35"/>
  <c r="Q50" i="15"/>
  <c r="AM50" i="15" s="1"/>
  <c r="E95" i="35"/>
  <c r="Q52" i="15"/>
  <c r="E98" i="35"/>
  <c r="U14" i="15"/>
  <c r="I45" i="35"/>
  <c r="R35" i="17"/>
  <c r="AD35" i="17"/>
  <c r="Q46" i="17"/>
  <c r="AC46" i="17"/>
  <c r="AC48" i="17"/>
  <c r="Q48" i="17"/>
  <c r="I50" i="35"/>
  <c r="U19" i="15"/>
  <c r="O49" i="15"/>
  <c r="C93" i="35"/>
  <c r="C100" i="35"/>
  <c r="O54" i="15"/>
  <c r="J41" i="35"/>
  <c r="AI11" i="17"/>
  <c r="I106" i="35"/>
  <c r="U57" i="15"/>
  <c r="V17" i="15"/>
  <c r="L18" i="17"/>
  <c r="BU18" i="17" s="1"/>
  <c r="J48" i="35"/>
  <c r="AI18" i="17"/>
  <c r="P24" i="15"/>
  <c r="D59" i="35"/>
  <c r="D21" i="35"/>
  <c r="G79" i="35"/>
  <c r="S40" i="15"/>
  <c r="D112" i="35"/>
  <c r="P62" i="15"/>
  <c r="R9" i="15"/>
  <c r="F40" i="35"/>
  <c r="C10" i="22"/>
  <c r="C49" i="35"/>
  <c r="C11" i="35"/>
  <c r="O18" i="15"/>
  <c r="F66" i="35"/>
  <c r="F69" i="35" s="1"/>
  <c r="R29" i="15"/>
  <c r="P35" i="15"/>
  <c r="D74" i="35"/>
  <c r="Q46" i="15"/>
  <c r="E90" i="35"/>
  <c r="S35" i="15"/>
  <c r="G74" i="35"/>
  <c r="Q64" i="15"/>
  <c r="AM64" i="15" s="1"/>
  <c r="E115" i="35"/>
  <c r="E71" i="35"/>
  <c r="Q32" i="15"/>
  <c r="AM32" i="15" s="1"/>
  <c r="D95" i="35"/>
  <c r="P50" i="15"/>
  <c r="AL50" i="15" s="1"/>
  <c r="R17" i="17"/>
  <c r="AD17" i="17"/>
  <c r="G12" i="22"/>
  <c r="H42" i="35"/>
  <c r="T11" i="15"/>
  <c r="U46" i="15"/>
  <c r="I90" i="35"/>
  <c r="U18" i="15"/>
  <c r="I49" i="35"/>
  <c r="C79" i="35"/>
  <c r="O40" i="15"/>
  <c r="E74" i="35"/>
  <c r="Q35" i="15"/>
  <c r="I36" i="35"/>
  <c r="U5" i="15"/>
  <c r="I6" i="22"/>
  <c r="H97" i="35"/>
  <c r="T51" i="15"/>
  <c r="E51" i="35"/>
  <c r="Q20" i="15"/>
  <c r="AI70" i="17"/>
  <c r="J125" i="35"/>
  <c r="L70" i="17"/>
  <c r="BG70" i="17" s="1" a="1"/>
  <c r="BG70" i="17" s="1"/>
  <c r="V69" i="15"/>
  <c r="E49" i="35"/>
  <c r="Q18" i="15"/>
  <c r="Q26" i="15"/>
  <c r="E61" i="35"/>
  <c r="T40" i="15"/>
  <c r="H79" i="35"/>
  <c r="Q8" i="15"/>
  <c r="E39" i="35"/>
  <c r="AI6" i="17"/>
  <c r="Q45" i="17"/>
  <c r="AA45" i="17" s="1"/>
  <c r="D6" i="22"/>
  <c r="AI66" i="17"/>
  <c r="AQ66" i="17" s="1" a="1"/>
  <c r="AQ66" i="17" s="1"/>
  <c r="AN64" i="15"/>
  <c r="I14" i="22"/>
  <c r="O41" i="15"/>
  <c r="U62" i="15"/>
  <c r="AI64" i="15"/>
  <c r="CY52" i="17"/>
  <c r="AD51" i="15" s="1"/>
  <c r="S25" i="15"/>
  <c r="P20" i="15"/>
  <c r="C50" i="35"/>
  <c r="L21" i="17"/>
  <c r="R70" i="15"/>
  <c r="AN70" i="15" s="1"/>
  <c r="S3" i="15"/>
  <c r="Q6" i="15"/>
  <c r="E23" i="35"/>
  <c r="E30" i="35" s="1"/>
  <c r="E37" i="35"/>
  <c r="I104" i="35"/>
  <c r="U56" i="15"/>
  <c r="AQ56" i="15" s="1"/>
  <c r="R51" i="15"/>
  <c r="F97" i="35"/>
  <c r="P39" i="15"/>
  <c r="D78" i="35"/>
  <c r="O28" i="15"/>
  <c r="C63" i="35"/>
  <c r="H48" i="35"/>
  <c r="T17" i="15"/>
  <c r="I54" i="35"/>
  <c r="U21" i="15"/>
  <c r="AD19" i="17"/>
  <c r="AF19" i="17" s="1" a="1"/>
  <c r="AF19" i="17" s="1"/>
  <c r="R19" i="17"/>
  <c r="Q34" i="17"/>
  <c r="AC34" i="17"/>
  <c r="AE34" i="17" s="1" a="1"/>
  <c r="AE34" i="17" s="1"/>
  <c r="C74" i="35"/>
  <c r="O35" i="15"/>
  <c r="E35" i="35"/>
  <c r="E9" i="35"/>
  <c r="Q4" i="15"/>
  <c r="P10" i="15"/>
  <c r="D41" i="35"/>
  <c r="P15" i="15"/>
  <c r="D46" i="35"/>
  <c r="U50" i="15"/>
  <c r="AQ50" i="15" s="1"/>
  <c r="I95" i="35"/>
  <c r="D80" i="35"/>
  <c r="P41" i="15"/>
  <c r="D121" i="35"/>
  <c r="P67" i="15"/>
  <c r="T16" i="15"/>
  <c r="H47" i="35"/>
  <c r="E60" i="35"/>
  <c r="Q25" i="15"/>
  <c r="E22" i="35"/>
  <c r="Q23" i="15"/>
  <c r="E20" i="35"/>
  <c r="E58" i="35"/>
  <c r="V61" i="15"/>
  <c r="L62" i="17"/>
  <c r="BG62" i="17" s="1" a="1"/>
  <c r="BG62" i="17" s="1"/>
  <c r="Q40" i="17"/>
  <c r="J39" i="15" s="1"/>
  <c r="AC40" i="17"/>
  <c r="AE40" i="17" s="1" a="1"/>
  <c r="AE40" i="17" s="1"/>
  <c r="T32" i="15"/>
  <c r="H71" i="35"/>
  <c r="O31" i="15"/>
  <c r="C70" i="35"/>
  <c r="E44" i="35"/>
  <c r="Q13" i="15"/>
  <c r="E127" i="35"/>
  <c r="Q70" i="15"/>
  <c r="T15" i="15"/>
  <c r="H46" i="35"/>
  <c r="P64" i="15"/>
  <c r="AL64" i="15" s="1"/>
  <c r="D115" i="35"/>
  <c r="E93" i="35"/>
  <c r="Q49" i="15"/>
  <c r="F53" i="35"/>
  <c r="F82" i="35"/>
  <c r="F81" i="35"/>
  <c r="F55" i="35"/>
  <c r="R39" i="15"/>
  <c r="F78" i="35"/>
  <c r="I117" i="35"/>
  <c r="U65" i="15"/>
  <c r="Q16" i="17"/>
  <c r="J15" i="15" s="1"/>
  <c r="H114" i="35"/>
  <c r="T63" i="15"/>
  <c r="Q10" i="15"/>
  <c r="E41" i="35"/>
  <c r="F107" i="35"/>
  <c r="R58" i="15"/>
  <c r="I70" i="35"/>
  <c r="U31" i="15"/>
  <c r="AQ31" i="15" s="1"/>
  <c r="AI67" i="17"/>
  <c r="J119" i="35"/>
  <c r="L67" i="17"/>
  <c r="BG67" i="17" s="1" a="1"/>
  <c r="BG67" i="17" s="1"/>
  <c r="V66" i="15"/>
  <c r="H91" i="35"/>
  <c r="T47" i="15"/>
  <c r="S13" i="15"/>
  <c r="G44" i="35"/>
  <c r="E14" i="22"/>
  <c r="Q58" i="15"/>
  <c r="AM58" i="15" s="1"/>
  <c r="E107" i="35"/>
  <c r="CY33" i="17"/>
  <c r="AD32" i="15" s="1"/>
  <c r="R41" i="15"/>
  <c r="F80" i="35"/>
  <c r="E50" i="35"/>
  <c r="Q19" i="15"/>
  <c r="V21" i="15"/>
  <c r="AI22" i="17"/>
  <c r="L22" i="17"/>
  <c r="J54" i="35"/>
  <c r="U48" i="15"/>
  <c r="I92" i="35"/>
  <c r="O42" i="15"/>
  <c r="C86" i="35"/>
  <c r="U3" i="15"/>
  <c r="I4" i="22"/>
  <c r="I34" i="35"/>
  <c r="I115" i="35"/>
  <c r="U64" i="15"/>
  <c r="Q36" i="15"/>
  <c r="E75" i="35"/>
  <c r="P59" i="15"/>
  <c r="F49" i="35"/>
  <c r="J117" i="35"/>
  <c r="G41" i="35"/>
  <c r="O63" i="15"/>
  <c r="F115" i="35"/>
  <c r="AD39" i="17"/>
  <c r="Q35" i="17"/>
  <c r="J34" i="15" s="1"/>
  <c r="CY55" i="17"/>
  <c r="AD54" i="15" s="1"/>
  <c r="AO54" i="15" s="1"/>
  <c r="CY65" i="17"/>
  <c r="AD64" i="15" s="1"/>
  <c r="AO64" i="15" s="1"/>
  <c r="G22" i="35"/>
  <c r="AI69" i="17"/>
  <c r="AY69" i="17" s="1" a="1"/>
  <c r="AY69" i="17" s="1"/>
  <c r="BH69" i="17" s="1" a="1"/>
  <c r="BH69" i="17" s="1"/>
  <c r="J66" i="35"/>
  <c r="J69" i="35" s="1"/>
  <c r="E79" i="35"/>
  <c r="U20" i="15"/>
  <c r="V20" i="15"/>
  <c r="AD46" i="17"/>
  <c r="F109" i="35"/>
  <c r="R25" i="15"/>
  <c r="F60" i="35"/>
  <c r="F22" i="35"/>
  <c r="E123" i="35"/>
  <c r="Q68" i="15"/>
  <c r="I33" i="35"/>
  <c r="U2" i="15"/>
  <c r="H2" i="34" s="1"/>
  <c r="I3" i="35" s="1"/>
  <c r="I3" i="22"/>
  <c r="J8" i="22" s="1"/>
  <c r="O59" i="15"/>
  <c r="C108" i="35"/>
  <c r="U54" i="15"/>
  <c r="I100" i="35"/>
  <c r="O65" i="15"/>
  <c r="C117" i="35"/>
  <c r="O15" i="15"/>
  <c r="C46" i="35"/>
  <c r="Q66" i="15"/>
  <c r="E119" i="35"/>
  <c r="E89" i="35"/>
  <c r="Q45" i="15"/>
  <c r="F92" i="35"/>
  <c r="R48" i="15"/>
  <c r="Q34" i="15"/>
  <c r="E73" i="35"/>
  <c r="E57" i="35"/>
  <c r="Q22" i="15"/>
  <c r="P34" i="15"/>
  <c r="D73" i="35"/>
  <c r="R45" i="17"/>
  <c r="AD45" i="17"/>
  <c r="AF45" i="17" s="1" a="1"/>
  <c r="AF45" i="17" s="1"/>
  <c r="AG45" i="17" s="1"/>
  <c r="R34" i="17"/>
  <c r="AD34" i="17"/>
  <c r="AF34" i="17" s="1" a="1"/>
  <c r="AF34" i="17" s="1"/>
  <c r="O52" i="15"/>
  <c r="AK52" i="15" s="1"/>
  <c r="C98" i="35"/>
  <c r="I40" i="35"/>
  <c r="U9" i="15"/>
  <c r="I10" i="22"/>
  <c r="V36" i="15"/>
  <c r="AI37" i="17"/>
  <c r="D20" i="35"/>
  <c r="P23" i="15"/>
  <c r="D58" i="35"/>
  <c r="H112" i="35"/>
  <c r="T62" i="15"/>
  <c r="J35" i="35"/>
  <c r="V4" i="15"/>
  <c r="P45" i="15"/>
  <c r="D89" i="35"/>
  <c r="AI27" i="17"/>
  <c r="V26" i="15"/>
  <c r="J61" i="35"/>
  <c r="L27" i="17"/>
  <c r="BG27" i="17" s="1" a="1"/>
  <c r="BG27" i="17" s="1"/>
  <c r="U41" i="15"/>
  <c r="I80" i="35"/>
  <c r="V39" i="15"/>
  <c r="AI40" i="17"/>
  <c r="J38" i="35"/>
  <c r="K8" i="22"/>
  <c r="V7" i="15"/>
  <c r="F75" i="35"/>
  <c r="R36" i="15"/>
  <c r="J43" i="35"/>
  <c r="AI13" i="17"/>
  <c r="K13" i="22"/>
  <c r="V12" i="15"/>
  <c r="T42" i="15"/>
  <c r="H86" i="35"/>
  <c r="H54" i="35"/>
  <c r="T21" i="15"/>
  <c r="T4" i="15"/>
  <c r="G5" i="22"/>
  <c r="U63" i="15"/>
  <c r="I114" i="35"/>
  <c r="P12" i="15"/>
  <c r="D43" i="35"/>
  <c r="T33" i="15"/>
  <c r="H72" i="35"/>
  <c r="P16" i="15"/>
  <c r="D47" i="35"/>
  <c r="AI19" i="17"/>
  <c r="V18" i="15"/>
  <c r="U4" i="15"/>
  <c r="I9" i="35"/>
  <c r="I35" i="35"/>
  <c r="I5" i="22"/>
  <c r="O61" i="15"/>
  <c r="C110" i="35"/>
  <c r="I41" i="35"/>
  <c r="U10" i="15"/>
  <c r="R55" i="15"/>
  <c r="AN55" i="15" s="1"/>
  <c r="F102" i="35"/>
  <c r="CU68" i="17"/>
  <c r="Z67" i="15" s="1"/>
  <c r="AK67" i="15" s="1"/>
  <c r="CU52" i="17"/>
  <c r="Z51" i="15" s="1"/>
  <c r="CY70" i="17"/>
  <c r="AD69" i="15" s="1"/>
  <c r="CU54" i="17"/>
  <c r="Z53" i="15" s="1"/>
  <c r="CU62" i="17"/>
  <c r="Z61" i="15" s="1"/>
  <c r="DB65" i="17"/>
  <c r="AG64" i="15" s="1"/>
  <c r="CZ33" i="17"/>
  <c r="AE32" i="15" s="1"/>
  <c r="DA69" i="17"/>
  <c r="AF68" i="15" s="1"/>
  <c r="AQ68" i="15" s="1"/>
  <c r="CT50" i="17"/>
  <c r="Y49" i="15" s="1"/>
  <c r="AJ49" i="15" s="1"/>
  <c r="DB59" i="17"/>
  <c r="AG58" i="15" s="1"/>
  <c r="AR58" i="15" s="1"/>
  <c r="DB67" i="17"/>
  <c r="AG66" i="15" s="1"/>
  <c r="V2" i="15"/>
  <c r="I2" i="34" s="1"/>
  <c r="J3" i="35" s="1"/>
  <c r="CZ64" i="17"/>
  <c r="AE63" i="15" s="1"/>
  <c r="CT54" i="17"/>
  <c r="Y53" i="15" s="1"/>
  <c r="AJ53" i="15" s="1"/>
  <c r="CZ53" i="17"/>
  <c r="AE52" i="15" s="1"/>
  <c r="CV53" i="17"/>
  <c r="AA52" i="15" s="1"/>
  <c r="K3" i="22"/>
  <c r="DA71" i="17"/>
  <c r="AF70" i="15" s="1"/>
  <c r="CZ71" i="17"/>
  <c r="AE70" i="15" s="1"/>
  <c r="CU33" i="17"/>
  <c r="Z32" i="15" s="1"/>
  <c r="AK32" i="15" s="1"/>
  <c r="CU32" i="17"/>
  <c r="Z31" i="15" s="1"/>
  <c r="CU64" i="17"/>
  <c r="Z63" i="15" s="1"/>
  <c r="CR67" i="17"/>
  <c r="W66" i="15" s="1"/>
  <c r="AH66" i="15" s="1"/>
  <c r="CU60" i="17"/>
  <c r="Z59" i="15" s="1"/>
  <c r="CT52" i="17"/>
  <c r="Y51" i="15" s="1"/>
  <c r="AJ51" i="15" s="1"/>
  <c r="CR64" i="17"/>
  <c r="W63" i="15" s="1"/>
  <c r="AH63" i="15" s="1"/>
  <c r="CR65" i="17"/>
  <c r="W64" i="15" s="1"/>
  <c r="AH64" i="15" s="1"/>
  <c r="DB63" i="17"/>
  <c r="AG62" i="15" s="1"/>
  <c r="CZ62" i="17"/>
  <c r="AE61" i="15" s="1"/>
  <c r="CV71" i="17"/>
  <c r="AA70" i="15" s="1"/>
  <c r="AL70" i="15" s="1"/>
  <c r="CZ50" i="17"/>
  <c r="AE49" i="15" s="1"/>
  <c r="DB27" i="17"/>
  <c r="AG26" i="15" s="1"/>
  <c r="CX62" i="17"/>
  <c r="AC61" i="15" s="1"/>
  <c r="AN61" i="15" s="1"/>
  <c r="DB57" i="17"/>
  <c r="AG56" i="15" s="1"/>
  <c r="CW63" i="17"/>
  <c r="AB62" i="15" s="1"/>
  <c r="DA66" i="17"/>
  <c r="AF65" i="15" s="1"/>
  <c r="CR54" i="17"/>
  <c r="W53" i="15" s="1"/>
  <c r="AH53" i="15" s="1"/>
  <c r="CR53" i="17"/>
  <c r="W52" i="15" s="1"/>
  <c r="AH52" i="15" s="1"/>
  <c r="CU70" i="17"/>
  <c r="Z69" i="15" s="1"/>
  <c r="CT68" i="17"/>
  <c r="Y67" i="15" s="1"/>
  <c r="AJ67" i="15" s="1"/>
  <c r="CT65" i="17"/>
  <c r="Y64" i="15" s="1"/>
  <c r="AJ64" i="15" s="1"/>
  <c r="CT57" i="17"/>
  <c r="Y56" i="15" s="1"/>
  <c r="AJ56" i="15" s="1"/>
  <c r="CT60" i="17"/>
  <c r="Y59" i="15" s="1"/>
  <c r="AJ59" i="15" s="1"/>
  <c r="DB32" i="17"/>
  <c r="AG31" i="15" s="1"/>
  <c r="AR31" i="15" s="1"/>
  <c r="CR32" i="17"/>
  <c r="W31" i="15" s="1"/>
  <c r="AH31" i="15" s="1"/>
  <c r="CV57" i="17"/>
  <c r="AA56" i="15" s="1"/>
  <c r="CY71" i="17"/>
  <c r="AD70" i="15" s="1"/>
  <c r="AO70" i="15" s="1"/>
  <c r="CU69" i="17"/>
  <c r="Z68" i="15" s="1"/>
  <c r="CR55" i="17"/>
  <c r="W54" i="15" s="1"/>
  <c r="AH54" i="15" s="1"/>
  <c r="CU27" i="17"/>
  <c r="Z26" i="15" s="1"/>
  <c r="CR69" i="17"/>
  <c r="W68" i="15" s="1"/>
  <c r="AH68" i="15" s="1"/>
  <c r="CT59" i="17"/>
  <c r="Y58" i="15" s="1"/>
  <c r="AJ58" i="15" s="1"/>
  <c r="CZ67" i="17"/>
  <c r="AE66" i="15" s="1"/>
  <c r="CT67" i="17"/>
  <c r="Y66" i="15" s="1"/>
  <c r="AJ66" i="15" s="1"/>
  <c r="CT51" i="17"/>
  <c r="Y50" i="15" s="1"/>
  <c r="AJ50" i="15" s="1"/>
  <c r="CT69" i="17"/>
  <c r="Y68" i="15" s="1"/>
  <c r="AJ68" i="15" s="1"/>
  <c r="CU59" i="17"/>
  <c r="Z58" i="15" s="1"/>
  <c r="AK58" i="15" s="1"/>
  <c r="DB64" i="17"/>
  <c r="AG63" i="15" s="1"/>
  <c r="CZ59" i="17"/>
  <c r="AE58" i="15" s="1"/>
  <c r="AP58" i="15" s="1"/>
  <c r="DA68" i="17"/>
  <c r="AF67" i="15" s="1"/>
  <c r="AQ67" i="15" s="1"/>
  <c r="CY68" i="17"/>
  <c r="AD67" i="15" s="1"/>
  <c r="CU66" i="17"/>
  <c r="Z65" i="15" s="1"/>
  <c r="CU65" i="17"/>
  <c r="Z64" i="15" s="1"/>
  <c r="CU57" i="17"/>
  <c r="Z56" i="15" s="1"/>
  <c r="AK56" i="15" s="1"/>
  <c r="CT33" i="17"/>
  <c r="Y32" i="15" s="1"/>
  <c r="AJ32" i="15" s="1"/>
  <c r="CZ65" i="17"/>
  <c r="AE64" i="15" s="1"/>
  <c r="AP64" i="15" s="1"/>
  <c r="DB60" i="17"/>
  <c r="AG59" i="15" s="1"/>
  <c r="AR59" i="15" s="1"/>
  <c r="DB68" i="17"/>
  <c r="AG67" i="15" s="1"/>
  <c r="CT66" i="17"/>
  <c r="Y65" i="15" s="1"/>
  <c r="AJ65" i="15" s="1"/>
  <c r="CR70" i="17"/>
  <c r="W69" i="15" s="1"/>
  <c r="AH69" i="15" s="1"/>
  <c r="CR59" i="17"/>
  <c r="W58" i="15" s="1"/>
  <c r="AH58" i="15" s="1"/>
  <c r="DB50" i="17"/>
  <c r="AG49" i="15" s="1"/>
  <c r="AR49" i="15" s="1"/>
  <c r="CZ63" i="17"/>
  <c r="AE62" i="15" s="1"/>
  <c r="AP62" i="15" s="1"/>
  <c r="CZ68" i="17"/>
  <c r="AE67" i="15" s="1"/>
  <c r="DB52" i="17"/>
  <c r="AG51" i="15" s="1"/>
  <c r="CZ51" i="17"/>
  <c r="AE50" i="15" s="1"/>
  <c r="CW68" i="17"/>
  <c r="AB67" i="15" s="1"/>
  <c r="AM67" i="15" s="1"/>
  <c r="CT53" i="17"/>
  <c r="Y52" i="15" s="1"/>
  <c r="AJ52" i="15" s="1"/>
  <c r="CU71" i="17"/>
  <c r="Z70" i="15" s="1"/>
  <c r="AK70" i="15" s="1"/>
  <c r="CU63" i="17"/>
  <c r="Z62" i="15" s="1"/>
  <c r="AK62" i="15" s="1"/>
  <c r="DB70" i="17"/>
  <c r="AG69" i="15" s="1"/>
  <c r="CZ54" i="17"/>
  <c r="AE53" i="15" s="1"/>
  <c r="AI3" i="17"/>
  <c r="L3" i="17"/>
  <c r="CZ27" i="17"/>
  <c r="AE26" i="15" s="1"/>
  <c r="DB66" i="17"/>
  <c r="AG65" i="15" s="1"/>
  <c r="AR65" i="15" s="1"/>
  <c r="CR62" i="17"/>
  <c r="W61" i="15" s="1"/>
  <c r="AH61" i="15" s="1"/>
  <c r="DB61" i="17"/>
  <c r="AG60" i="15" s="1"/>
  <c r="CV59" i="17"/>
  <c r="AA58" i="15" s="1"/>
  <c r="DA65" i="17"/>
  <c r="AF64" i="15" s="1"/>
  <c r="CR52" i="17"/>
  <c r="W51" i="15" s="1"/>
  <c r="AH51" i="15" s="1"/>
  <c r="CT70" i="17"/>
  <c r="Y69" i="15" s="1"/>
  <c r="AJ69" i="15" s="1"/>
  <c r="DA62" i="17"/>
  <c r="AF61" i="15" s="1"/>
  <c r="AQ61" i="15" s="1"/>
  <c r="DA52" i="17"/>
  <c r="AF51" i="15" s="1"/>
  <c r="CZ56" i="17"/>
  <c r="AE55" i="15" s="1"/>
  <c r="CR61" i="17"/>
  <c r="W60" i="15" s="1"/>
  <c r="AH60" i="15" s="1"/>
  <c r="CZ58" i="17"/>
  <c r="AE57" i="15" s="1"/>
  <c r="DB69" i="17"/>
  <c r="AG68" i="15" s="1"/>
  <c r="AR68" i="15" s="1"/>
  <c r="CT63" i="17"/>
  <c r="Y62" i="15" s="1"/>
  <c r="AJ62" i="15" s="1"/>
  <c r="CZ52" i="17"/>
  <c r="AE51" i="15" s="1"/>
  <c r="CT56" i="17"/>
  <c r="Y55" i="15" s="1"/>
  <c r="AJ55" i="15" s="1"/>
  <c r="CT27" i="17"/>
  <c r="Y26" i="15" s="1"/>
  <c r="AJ26" i="15" s="1"/>
  <c r="CR27" i="17"/>
  <c r="W26" i="15" s="1"/>
  <c r="AH26" i="15" s="1"/>
  <c r="CU58" i="17"/>
  <c r="Z57" i="15" s="1"/>
  <c r="AK57" i="15" s="1"/>
  <c r="CZ55" i="17"/>
  <c r="AE54" i="15" s="1"/>
  <c r="CR33" i="17"/>
  <c r="W32" i="15" s="1"/>
  <c r="AH32" i="15" s="1"/>
  <c r="DB62" i="17"/>
  <c r="AG61" i="15" s="1"/>
  <c r="DB51" i="17"/>
  <c r="AG50" i="15" s="1"/>
  <c r="DB53" i="17"/>
  <c r="AG52" i="15" s="1"/>
  <c r="AR52" i="15" s="1"/>
  <c r="DA58" i="17"/>
  <c r="AF57" i="15" s="1"/>
  <c r="CZ57" i="17"/>
  <c r="AE56" i="15" s="1"/>
  <c r="AP56" i="15" s="1"/>
  <c r="CZ61" i="17"/>
  <c r="AE60" i="15" s="1"/>
  <c r="CR58" i="17"/>
  <c r="W57" i="15" s="1"/>
  <c r="AH57" i="15" s="1"/>
  <c r="CR60" i="17"/>
  <c r="W59" i="15" s="1"/>
  <c r="AH59" i="15" s="1"/>
  <c r="DB58" i="17"/>
  <c r="AG57" i="15" s="1"/>
  <c r="DA59" i="17"/>
  <c r="AF58" i="15" s="1"/>
  <c r="AQ58" i="15" s="1"/>
  <c r="J33" i="35"/>
  <c r="CR68" i="17"/>
  <c r="W67" i="15" s="1"/>
  <c r="AH67" i="15" s="1"/>
  <c r="CT55" i="17"/>
  <c r="Y54" i="15" s="1"/>
  <c r="AJ54" i="15" s="1"/>
  <c r="CT71" i="17"/>
  <c r="Y70" i="15" s="1"/>
  <c r="AJ70" i="15" s="1"/>
  <c r="CT61" i="17"/>
  <c r="Y60" i="15" s="1"/>
  <c r="AJ60" i="15" s="1"/>
  <c r="CR50" i="17"/>
  <c r="W49" i="15" s="1"/>
  <c r="AH49" i="15" s="1"/>
  <c r="DB56" i="17"/>
  <c r="AG55" i="15" s="1"/>
  <c r="CT62" i="17"/>
  <c r="Y61" i="15" s="1"/>
  <c r="AJ61" i="15" s="1"/>
  <c r="CZ32" i="17"/>
  <c r="AE31" i="15" s="1"/>
  <c r="DB71" i="17"/>
  <c r="AG70" i="15" s="1"/>
  <c r="CZ69" i="17"/>
  <c r="AE68" i="15" s="1"/>
  <c r="CR56" i="17"/>
  <c r="W55" i="15" s="1"/>
  <c r="AH55" i="15" s="1"/>
  <c r="CX53" i="17"/>
  <c r="AC52" i="15" s="1"/>
  <c r="DB54" i="17"/>
  <c r="AG53" i="15" s="1"/>
  <c r="CZ60" i="17"/>
  <c r="AE59" i="15" s="1"/>
  <c r="CT58" i="17"/>
  <c r="Y57" i="15" s="1"/>
  <c r="AJ57" i="15" s="1"/>
  <c r="CY50" i="17"/>
  <c r="AD49" i="15" s="1"/>
  <c r="AO49" i="15" s="1"/>
  <c r="CR66" i="17"/>
  <c r="W65" i="15" s="1"/>
  <c r="AH65" i="15" s="1"/>
  <c r="CR71" i="17"/>
  <c r="W70" i="15" s="1"/>
  <c r="AH70" i="15" s="1"/>
  <c r="CU50" i="17"/>
  <c r="Z49" i="15" s="1"/>
  <c r="DA63" i="17"/>
  <c r="AF62" i="15" s="1"/>
  <c r="CZ70" i="17"/>
  <c r="AE69" i="15" s="1"/>
  <c r="CR63" i="17"/>
  <c r="W62" i="15" s="1"/>
  <c r="AH62" i="15" s="1"/>
  <c r="CV27" i="17"/>
  <c r="AA26" i="15" s="1"/>
  <c r="AL26" i="15" s="1"/>
  <c r="CT32" i="17"/>
  <c r="Y31" i="15" s="1"/>
  <c r="AJ31" i="15" s="1"/>
  <c r="CR51" i="17"/>
  <c r="W50" i="15" s="1"/>
  <c r="AH50" i="15" s="1"/>
  <c r="DB33" i="17"/>
  <c r="AG32" i="15" s="1"/>
  <c r="CV61" i="17"/>
  <c r="AA60" i="15" s="1"/>
  <c r="AL60" i="15" s="1"/>
  <c r="CZ66" i="17"/>
  <c r="AE65" i="15" s="1"/>
  <c r="DB55" i="17"/>
  <c r="AG54" i="15" s="1"/>
  <c r="H77" i="35"/>
  <c r="T38" i="15"/>
  <c r="F34" i="35"/>
  <c r="R3" i="15"/>
  <c r="C4" i="22"/>
  <c r="V33" i="15"/>
  <c r="AI34" i="17"/>
  <c r="J39" i="35"/>
  <c r="AI9" i="17"/>
  <c r="P33" i="15"/>
  <c r="D72" i="35"/>
  <c r="R31" i="15"/>
  <c r="F70" i="35"/>
  <c r="R47" i="15"/>
  <c r="F91" i="35"/>
  <c r="T46" i="15"/>
  <c r="H90" i="35"/>
  <c r="V53" i="15"/>
  <c r="AI54" i="17"/>
  <c r="J99" i="35"/>
  <c r="L54" i="17"/>
  <c r="BG54" i="17" s="1" a="1"/>
  <c r="BG54" i="17" s="1"/>
  <c r="U42" i="15"/>
  <c r="I86" i="35"/>
  <c r="S28" i="15"/>
  <c r="G63" i="35"/>
  <c r="E102" i="35"/>
  <c r="Q55" i="15"/>
  <c r="R52" i="15"/>
  <c r="F98" i="35"/>
  <c r="AD16" i="17"/>
  <c r="R16" i="17"/>
  <c r="Z16" i="17" s="1"/>
  <c r="AF16" i="17" s="1" a="1"/>
  <c r="AF16" i="17" s="1"/>
  <c r="BR16" i="17" s="1"/>
  <c r="T65" i="15"/>
  <c r="H117" i="35"/>
  <c r="L65" i="17"/>
  <c r="BG65" i="17" s="1" a="1"/>
  <c r="BG65" i="17" s="1"/>
  <c r="J115" i="35"/>
  <c r="V64" i="15"/>
  <c r="AI65" i="17"/>
  <c r="R20" i="15"/>
  <c r="F51" i="35"/>
  <c r="V38" i="15"/>
  <c r="L39" i="17"/>
  <c r="AI39" i="17"/>
  <c r="R37" i="17"/>
  <c r="AD37" i="17"/>
  <c r="AC11" i="17"/>
  <c r="Q11" i="17"/>
  <c r="J10" i="15" s="1"/>
  <c r="I67" i="35"/>
  <c r="U30" i="15"/>
  <c r="T22" i="15"/>
  <c r="H57" i="35"/>
  <c r="U12" i="15"/>
  <c r="I43" i="35"/>
  <c r="I13" i="22"/>
  <c r="I108" i="35"/>
  <c r="U59" i="15"/>
  <c r="AI66" i="15"/>
  <c r="T20" i="15"/>
  <c r="S10" i="15"/>
  <c r="CY51" i="17"/>
  <c r="AD50" i="15" s="1"/>
  <c r="CY64" i="17"/>
  <c r="AD63" i="15" s="1"/>
  <c r="CY58" i="17"/>
  <c r="AD57" i="15" s="1"/>
  <c r="AO57" i="15" s="1"/>
  <c r="V29" i="15"/>
  <c r="O9" i="15"/>
  <c r="Q37" i="15"/>
  <c r="H59" i="35"/>
  <c r="H98" i="35"/>
  <c r="T52" i="15"/>
  <c r="E38" i="35"/>
  <c r="Q7" i="15"/>
  <c r="Q69" i="15"/>
  <c r="AM69" i="15" s="1"/>
  <c r="E125" i="35"/>
  <c r="U35" i="15"/>
  <c r="I74" i="35"/>
  <c r="S12" i="15"/>
  <c r="E13" i="22"/>
  <c r="T70" i="15"/>
  <c r="H127" i="35"/>
  <c r="S32" i="15"/>
  <c r="G71" i="35"/>
  <c r="Q31" i="15"/>
  <c r="E70" i="35"/>
  <c r="AC44" i="17"/>
  <c r="Q44" i="17"/>
  <c r="U37" i="15"/>
  <c r="I76" i="35"/>
  <c r="T53" i="15"/>
  <c r="H99" i="35"/>
  <c r="L68" i="17"/>
  <c r="BG68" i="17" s="1" a="1"/>
  <c r="BG68" i="17" s="1"/>
  <c r="J121" i="35"/>
  <c r="AI68" i="17"/>
  <c r="V67" i="15"/>
  <c r="T2" i="15"/>
  <c r="G2" i="34" s="1"/>
  <c r="H3" i="35" s="1"/>
  <c r="G3" i="22"/>
  <c r="H4" i="22" s="1"/>
  <c r="T50" i="15"/>
  <c r="H95" i="35"/>
  <c r="C90" i="35"/>
  <c r="O46" i="15"/>
  <c r="S15" i="15"/>
  <c r="G46" i="35"/>
  <c r="P48" i="15"/>
  <c r="D92" i="35"/>
  <c r="P65" i="15"/>
  <c r="AL65" i="15" s="1"/>
  <c r="D117" i="35"/>
  <c r="AD38" i="17"/>
  <c r="AF38" i="17" s="1" a="1"/>
  <c r="AF38" i="17" s="1"/>
  <c r="R38" i="17"/>
  <c r="I87" i="35"/>
  <c r="U43" i="15"/>
  <c r="E21" i="35"/>
  <c r="E59" i="35"/>
  <c r="Q24" i="15"/>
  <c r="P49" i="15"/>
  <c r="AL49" i="15" s="1"/>
  <c r="D93" i="35"/>
  <c r="D70" i="35"/>
  <c r="P31" i="15"/>
  <c r="AL31" i="15" s="1"/>
  <c r="T66" i="15"/>
  <c r="H119" i="35"/>
  <c r="D98" i="35"/>
  <c r="P52" i="15"/>
  <c r="P30" i="15"/>
  <c r="D67" i="35"/>
  <c r="C77" i="35"/>
  <c r="O38" i="15"/>
  <c r="H41" i="35"/>
  <c r="G11" i="22"/>
  <c r="T10" i="15"/>
  <c r="D88" i="35"/>
  <c r="P44" i="15"/>
  <c r="I23" i="35"/>
  <c r="U6" i="15"/>
  <c r="I7" i="22"/>
  <c r="I37" i="35"/>
  <c r="S26" i="15"/>
  <c r="G61" i="35"/>
  <c r="AI24" i="17"/>
  <c r="J20" i="35"/>
  <c r="J58" i="35"/>
  <c r="V23" i="15"/>
  <c r="L24" i="17"/>
  <c r="AB39" i="17"/>
  <c r="AF39" i="17" s="1" a="1"/>
  <c r="AF39" i="17" s="1"/>
  <c r="H38" i="15" s="1"/>
  <c r="AN66" i="15"/>
  <c r="D30" i="35"/>
  <c r="AL54" i="15"/>
  <c r="AL69" i="15"/>
  <c r="J2" i="15"/>
  <c r="AA3" i="17"/>
  <c r="Y3" i="17"/>
  <c r="AE3" i="17" s="1" a="1"/>
  <c r="AE3" i="17" s="1"/>
  <c r="AY63" i="17" a="1"/>
  <c r="AY63" i="17" s="1"/>
  <c r="BH63" i="17" s="1" a="1"/>
  <c r="BH63" i="17" s="1"/>
  <c r="Z4" i="17"/>
  <c r="AF4" i="17" s="1" a="1"/>
  <c r="AF4" i="17" s="1"/>
  <c r="AB48" i="17"/>
  <c r="AF48" i="17" s="1" a="1"/>
  <c r="AF48" i="17" s="1"/>
  <c r="Z48" i="17"/>
  <c r="AQ57" i="17" a="1"/>
  <c r="AQ57" i="17" s="1"/>
  <c r="AY57" i="17" a="1"/>
  <c r="AY57" i="17" s="1"/>
  <c r="BH57" i="17" s="1" a="1"/>
  <c r="BH57" i="17" s="1"/>
  <c r="AL63" i="15"/>
  <c r="AQ60" i="17" a="1"/>
  <c r="AQ60" i="17" s="1"/>
  <c r="AN69" i="15"/>
  <c r="J16" i="15"/>
  <c r="Y17" i="17"/>
  <c r="AE17" i="17" s="1" a="1"/>
  <c r="AE17" i="17" s="1"/>
  <c r="AA17" i="17"/>
  <c r="AY33" i="17" a="1"/>
  <c r="AY33" i="17" s="1"/>
  <c r="C15" i="35"/>
  <c r="C25" i="35"/>
  <c r="C10" i="35"/>
  <c r="C65" i="35"/>
  <c r="C5" i="35"/>
  <c r="C24" i="35"/>
  <c r="AK50" i="15"/>
  <c r="AM59" i="15"/>
  <c r="AQ52" i="15"/>
  <c r="J37" i="15"/>
  <c r="AA38" i="17"/>
  <c r="Y38" i="17"/>
  <c r="AQ62" i="17" a="1"/>
  <c r="AQ62" i="17" s="1"/>
  <c r="AY62" i="17" a="1"/>
  <c r="AY62" i="17" s="1"/>
  <c r="BH62" i="17" s="1" a="1"/>
  <c r="BH62" i="17" s="1"/>
  <c r="AJ45" i="17"/>
  <c r="BQ45" i="17"/>
  <c r="G44" i="15"/>
  <c r="D15" i="35"/>
  <c r="D5" i="35"/>
  <c r="D24" i="35"/>
  <c r="D10" i="35"/>
  <c r="D7" i="35"/>
  <c r="D25" i="35"/>
  <c r="D65" i="35"/>
  <c r="AQ53" i="17" a="1"/>
  <c r="AQ53" i="17" s="1"/>
  <c r="AY53" i="17" a="1"/>
  <c r="AY53" i="17" s="1"/>
  <c r="J36" i="15"/>
  <c r="Y37" i="17"/>
  <c r="AA37" i="17"/>
  <c r="AE37" i="17" s="1" a="1"/>
  <c r="AE37" i="17" s="1"/>
  <c r="AQ66" i="15"/>
  <c r="G37" i="15"/>
  <c r="AJ38" i="17"/>
  <c r="J17" i="15"/>
  <c r="Y18" i="17"/>
  <c r="AE18" i="17" s="1" a="1"/>
  <c r="AE18" i="17" s="1"/>
  <c r="AK66" i="15"/>
  <c r="AM4" i="22"/>
  <c r="AN4" i="22"/>
  <c r="AL53" i="15" l="1"/>
  <c r="H30" i="35"/>
  <c r="G24" i="35"/>
  <c r="AY58" i="17" a="1"/>
  <c r="AY58" i="17" s="1"/>
  <c r="BH58" i="17" s="1" a="1"/>
  <c r="BH58" i="17" s="1"/>
  <c r="G65" i="35"/>
  <c r="G25" i="35"/>
  <c r="AR62" i="15"/>
  <c r="AL67" i="15"/>
  <c r="AP49" i="15"/>
  <c r="AN54" i="15"/>
  <c r="D4" i="22"/>
  <c r="D13" i="22"/>
  <c r="D9" i="22"/>
  <c r="AN59" i="15"/>
  <c r="AM68" i="15"/>
  <c r="AM49" i="15"/>
  <c r="AQ55" i="15"/>
  <c r="AN56" i="15"/>
  <c r="AR63" i="15"/>
  <c r="AM55" i="15"/>
  <c r="F7" i="22"/>
  <c r="D8" i="22"/>
  <c r="E5" i="35"/>
  <c r="J53" i="35"/>
  <c r="F9" i="22"/>
  <c r="F6" i="22"/>
  <c r="AM31" i="15"/>
  <c r="AR32" i="15"/>
  <c r="AK54" i="15"/>
  <c r="E25" i="35"/>
  <c r="F8" i="22"/>
  <c r="AP54" i="15"/>
  <c r="AL55" i="15"/>
  <c r="F12" i="22"/>
  <c r="F15" i="22"/>
  <c r="D7" i="22"/>
  <c r="AL56" i="15"/>
  <c r="AB40" i="17"/>
  <c r="AM52" i="15"/>
  <c r="F13" i="22"/>
  <c r="AQ32" i="17" a="1"/>
  <c r="AQ32" i="17" s="1"/>
  <c r="F5" i="22"/>
  <c r="AL68" i="15"/>
  <c r="AP31" i="15"/>
  <c r="AQ54" i="15"/>
  <c r="AN51" i="15"/>
  <c r="AK64" i="15"/>
  <c r="AO31" i="15"/>
  <c r="AQ61" i="17" a="1"/>
  <c r="AQ61" i="17" s="1"/>
  <c r="AN49" i="15"/>
  <c r="AQ49" i="15"/>
  <c r="AQ59" i="15"/>
  <c r="D12" i="22"/>
  <c r="G55" i="35"/>
  <c r="G53" i="35"/>
  <c r="AY59" i="17" a="1"/>
  <c r="AY59" i="17" s="1"/>
  <c r="BH59" i="17" s="1" a="1"/>
  <c r="BH59" i="17" s="1"/>
  <c r="AR60" i="15"/>
  <c r="AM54" i="15"/>
  <c r="E24" i="35"/>
  <c r="E15" i="35"/>
  <c r="AK60" i="15"/>
  <c r="AQ70" i="15"/>
  <c r="AM70" i="15"/>
  <c r="AO51" i="15"/>
  <c r="D10" i="22"/>
  <c r="D5" i="22"/>
  <c r="AO50" i="15"/>
  <c r="AO61" i="15"/>
  <c r="AQ50" i="17" a="1"/>
  <c r="AQ50" i="17" s="1"/>
  <c r="BH50" i="17" s="1" a="1"/>
  <c r="BH50" i="17" s="1"/>
  <c r="AY66" i="17" a="1"/>
  <c r="AY66" i="17" s="1"/>
  <c r="BH66" i="17" s="1" a="1"/>
  <c r="BH66" i="17" s="1"/>
  <c r="AQ53" i="15"/>
  <c r="E10" i="35"/>
  <c r="G81" i="35"/>
  <c r="AQ63" i="15"/>
  <c r="AP26" i="15"/>
  <c r="AO67" i="15"/>
  <c r="D11" i="22"/>
  <c r="AO68" i="15"/>
  <c r="AP69" i="15"/>
  <c r="D14" i="22"/>
  <c r="AK69" i="15"/>
  <c r="Y45" i="17"/>
  <c r="AR50" i="15"/>
  <c r="AL59" i="15"/>
  <c r="AN58" i="15"/>
  <c r="AL62" i="15"/>
  <c r="AO58" i="15"/>
  <c r="E65" i="35"/>
  <c r="AK53" i="15"/>
  <c r="AA35" i="17"/>
  <c r="AE35" i="17" s="1" a="1"/>
  <c r="AE35" i="17" s="1"/>
  <c r="G34" i="15" s="1"/>
  <c r="Y35" i="17"/>
  <c r="AK31" i="15"/>
  <c r="J44" i="15"/>
  <c r="AP51" i="15"/>
  <c r="AR55" i="15"/>
  <c r="AO69" i="15"/>
  <c r="AP55" i="15"/>
  <c r="AM26" i="15"/>
  <c r="AN31" i="15"/>
  <c r="AM66" i="15"/>
  <c r="AN53" i="15"/>
  <c r="D55" i="35"/>
  <c r="D81" i="35"/>
  <c r="D53" i="35"/>
  <c r="AM56" i="15"/>
  <c r="J55" i="35"/>
  <c r="J82" i="35"/>
  <c r="K23" i="35"/>
  <c r="K30" i="35" s="1"/>
  <c r="Z11" i="17"/>
  <c r="J7" i="22"/>
  <c r="J13" i="22"/>
  <c r="G7" i="35"/>
  <c r="G5" i="35"/>
  <c r="AP59" i="15"/>
  <c r="AR57" i="15"/>
  <c r="AR61" i="15"/>
  <c r="AP57" i="15"/>
  <c r="G15" i="35"/>
  <c r="AP60" i="15"/>
  <c r="G30" i="35"/>
  <c r="AR70" i="15"/>
  <c r="AQ57" i="15"/>
  <c r="AA39" i="17"/>
  <c r="AE39" i="17" s="1" a="1"/>
  <c r="AE39" i="17" s="1"/>
  <c r="AG39" i="17" s="1"/>
  <c r="AR51" i="15"/>
  <c r="AR66" i="15"/>
  <c r="AO63" i="15"/>
  <c r="AK26" i="15"/>
  <c r="AR56" i="15"/>
  <c r="AG4" i="17"/>
  <c r="DB4" i="17" s="1"/>
  <c r="AL58" i="15"/>
  <c r="AP68" i="15"/>
  <c r="K22" i="35"/>
  <c r="L22" i="35" s="1"/>
  <c r="AK65" i="15"/>
  <c r="AO60" i="15"/>
  <c r="AQ65" i="15"/>
  <c r="AM62" i="15"/>
  <c r="AR69" i="15"/>
  <c r="AQ69" i="17" a="1"/>
  <c r="AQ69" i="17" s="1"/>
  <c r="F4" i="22"/>
  <c r="AA36" i="17"/>
  <c r="AP32" i="15"/>
  <c r="AP61" i="15"/>
  <c r="AK61" i="15"/>
  <c r="L13" i="22"/>
  <c r="E53" i="35"/>
  <c r="E82" i="35"/>
  <c r="E81" i="35"/>
  <c r="E55" i="35"/>
  <c r="AR54" i="15"/>
  <c r="AR26" i="15"/>
  <c r="J6" i="22"/>
  <c r="AQ51" i="15"/>
  <c r="J14" i="22"/>
  <c r="Y36" i="17"/>
  <c r="M21" i="35"/>
  <c r="N21" i="35" s="1"/>
  <c r="AP66" i="15"/>
  <c r="AP63" i="15"/>
  <c r="AA16" i="17"/>
  <c r="Y40" i="17"/>
  <c r="AP50" i="15"/>
  <c r="AR67" i="15"/>
  <c r="AP67" i="15"/>
  <c r="AK51" i="15"/>
  <c r="J5" i="22"/>
  <c r="J10" i="22"/>
  <c r="F14" i="22"/>
  <c r="AP65" i="15"/>
  <c r="AN52" i="15"/>
  <c r="DA45" i="17"/>
  <c r="AF44" i="15" s="1"/>
  <c r="AQ44" i="15" s="1"/>
  <c r="CV45" i="17"/>
  <c r="AA44" i="15" s="1"/>
  <c r="AL44" i="15" s="1"/>
  <c r="CZ45" i="17"/>
  <c r="AE44" i="15" s="1"/>
  <c r="AP44" i="15" s="1"/>
  <c r="CT45" i="17"/>
  <c r="Y44" i="15" s="1"/>
  <c r="AJ44" i="15" s="1"/>
  <c r="CS45" i="17"/>
  <c r="X44" i="15" s="1"/>
  <c r="AI44" i="15" s="1"/>
  <c r="CY45" i="17"/>
  <c r="AD44" i="15" s="1"/>
  <c r="AO44" i="15" s="1"/>
  <c r="DB45" i="17"/>
  <c r="AG44" i="15" s="1"/>
  <c r="AR44" i="15" s="1"/>
  <c r="CR45" i="17"/>
  <c r="W44" i="15" s="1"/>
  <c r="AH44" i="15" s="1"/>
  <c r="K44" i="15"/>
  <c r="CW45" i="17"/>
  <c r="AB44" i="15" s="1"/>
  <c r="AM44" i="15" s="1"/>
  <c r="CU45" i="17"/>
  <c r="Z44" i="15" s="1"/>
  <c r="AK44" i="15" s="1"/>
  <c r="CX45" i="17"/>
  <c r="AC44" i="15" s="1"/>
  <c r="AN44" i="15" s="1"/>
  <c r="H11" i="22"/>
  <c r="AB38" i="17"/>
  <c r="Z38" i="17"/>
  <c r="L9" i="22"/>
  <c r="L15" i="22"/>
  <c r="L5" i="22"/>
  <c r="BR19" i="17"/>
  <c r="AG19" i="17"/>
  <c r="H18" i="15"/>
  <c r="AB18" i="17"/>
  <c r="Z18" i="17"/>
  <c r="AF18" i="17" s="1" a="1"/>
  <c r="AF18" i="17" s="1"/>
  <c r="AG18" i="17" s="1"/>
  <c r="K20" i="35"/>
  <c r="AY71" i="17" a="1"/>
  <c r="AY71" i="17" s="1"/>
  <c r="BH71" i="17" s="1" a="1"/>
  <c r="BH71" i="17" s="1"/>
  <c r="AQ71" i="17" a="1"/>
  <c r="AQ71" i="17" s="1"/>
  <c r="BR11" i="17"/>
  <c r="H10" i="15"/>
  <c r="H9" i="22"/>
  <c r="AK68" i="15"/>
  <c r="H53" i="35"/>
  <c r="H81" i="35"/>
  <c r="H55" i="35"/>
  <c r="H82" i="35"/>
  <c r="L7" i="22"/>
  <c r="H35" i="15"/>
  <c r="AG36" i="17"/>
  <c r="J15" i="35"/>
  <c r="J24" i="35"/>
  <c r="J25" i="35"/>
  <c r="J10" i="35"/>
  <c r="J5" i="35"/>
  <c r="J7" i="35"/>
  <c r="J65" i="35"/>
  <c r="H5" i="22"/>
  <c r="I30" i="35"/>
  <c r="AG38" i="17"/>
  <c r="H37" i="15"/>
  <c r="AB16" i="17"/>
  <c r="AK49" i="15"/>
  <c r="AK59" i="15"/>
  <c r="AL52" i="15"/>
  <c r="AA40" i="17"/>
  <c r="Y48" i="17"/>
  <c r="AA48" i="17"/>
  <c r="AE48" i="17" s="1" a="1"/>
  <c r="AE48" i="17" s="1"/>
  <c r="AG48" i="17" s="1"/>
  <c r="J47" i="15"/>
  <c r="H13" i="22"/>
  <c r="AB3" i="17"/>
  <c r="Z3" i="17"/>
  <c r="AF3" i="17" s="1" a="1"/>
  <c r="AF3" i="17" s="1"/>
  <c r="AG3" i="17" s="1"/>
  <c r="L11" i="22"/>
  <c r="AO65" i="15"/>
  <c r="AQ54" i="17" a="1"/>
  <c r="AQ54" i="17" s="1"/>
  <c r="AY54" i="17" a="1"/>
  <c r="AY54" i="17" s="1"/>
  <c r="BH54" i="17" s="1" a="1"/>
  <c r="BH54" i="17" s="1"/>
  <c r="AB34" i="17"/>
  <c r="Z34" i="17"/>
  <c r="AJ4" i="17"/>
  <c r="BL4" i="17" s="1"/>
  <c r="BQ4" i="17"/>
  <c r="H15" i="15"/>
  <c r="L10" i="22"/>
  <c r="Z37" i="17"/>
  <c r="AB37" i="17"/>
  <c r="AF37" i="17" s="1" a="1"/>
  <c r="AF37" i="17" s="1"/>
  <c r="H36" i="15" s="1"/>
  <c r="AQ65" i="17" a="1"/>
  <c r="AQ65" i="17" s="1"/>
  <c r="AY65" i="17" a="1"/>
  <c r="AY65" i="17" s="1"/>
  <c r="BH65" i="17" s="1" a="1"/>
  <c r="BH65" i="17" s="1"/>
  <c r="AP52" i="15"/>
  <c r="L8" i="22"/>
  <c r="AO32" i="15"/>
  <c r="G39" i="15"/>
  <c r="AG40" i="17"/>
  <c r="AJ40" i="17"/>
  <c r="I55" i="35"/>
  <c r="I82" i="35"/>
  <c r="I53" i="35"/>
  <c r="I81" i="35"/>
  <c r="L12" i="22"/>
  <c r="H14" i="22"/>
  <c r="H7" i="22"/>
  <c r="AR64" i="15"/>
  <c r="AQ27" i="17" a="1"/>
  <c r="AQ27" i="17" s="1"/>
  <c r="AY27" i="17" a="1"/>
  <c r="AY27" i="17" s="1"/>
  <c r="BH27" i="17" s="1" a="1"/>
  <c r="BH27" i="17" s="1"/>
  <c r="H8" i="22"/>
  <c r="M8" i="22" s="1"/>
  <c r="AQ70" i="17" a="1"/>
  <c r="AQ70" i="17" s="1"/>
  <c r="AY70" i="17" a="1"/>
  <c r="AY70" i="17" s="1"/>
  <c r="BH70" i="17" s="1" a="1"/>
  <c r="BH70" i="17" s="1"/>
  <c r="AQ55" i="17" a="1"/>
  <c r="AQ55" i="17" s="1"/>
  <c r="AY55" i="17" a="1"/>
  <c r="AY55" i="17" s="1"/>
  <c r="L14" i="22"/>
  <c r="D6" i="35"/>
  <c r="C7" i="35"/>
  <c r="AQ64" i="17" a="1"/>
  <c r="AQ64" i="17" s="1"/>
  <c r="AY64" i="17" a="1"/>
  <c r="AY64" i="17" s="1"/>
  <c r="BH64" i="17" s="1" a="1"/>
  <c r="BH64" i="17" s="1"/>
  <c r="J4" i="15"/>
  <c r="AA5" i="17"/>
  <c r="AE5" i="17" s="1" a="1"/>
  <c r="AE5" i="17" s="1"/>
  <c r="Y5" i="17"/>
  <c r="AG34" i="17"/>
  <c r="H33" i="15"/>
  <c r="J9" i="22"/>
  <c r="J11" i="22"/>
  <c r="J15" i="22"/>
  <c r="AK63" i="15"/>
  <c r="J4" i="22"/>
  <c r="AQ62" i="15"/>
  <c r="AA46" i="17"/>
  <c r="AE46" i="17" s="1" a="1"/>
  <c r="AE46" i="17" s="1"/>
  <c r="J45" i="15"/>
  <c r="Y46" i="17"/>
  <c r="AA4" i="17"/>
  <c r="J3" i="15"/>
  <c r="H15" i="22"/>
  <c r="AO53" i="15"/>
  <c r="J12" i="22"/>
  <c r="J30" i="35"/>
  <c r="AA11" i="17"/>
  <c r="AE11" i="17" s="1" a="1"/>
  <c r="AE11" i="17" s="1"/>
  <c r="G33" i="15"/>
  <c r="AJ34" i="17"/>
  <c r="H12" i="22"/>
  <c r="Y39" i="17"/>
  <c r="H10" i="22"/>
  <c r="L6" i="22"/>
  <c r="J18" i="15"/>
  <c r="Y19" i="17"/>
  <c r="AA19" i="17"/>
  <c r="W13" i="17"/>
  <c r="X6" i="17"/>
  <c r="W25" i="17"/>
  <c r="W47" i="17"/>
  <c r="W15" i="17"/>
  <c r="W30" i="17"/>
  <c r="X7" i="17"/>
  <c r="X28" i="17"/>
  <c r="W28" i="17"/>
  <c r="X20" i="17"/>
  <c r="X10" i="17"/>
  <c r="W29" i="17"/>
  <c r="X25" i="17"/>
  <c r="W7" i="17"/>
  <c r="X42" i="17"/>
  <c r="X41" i="17"/>
  <c r="X30" i="17"/>
  <c r="X14" i="17"/>
  <c r="X8" i="17"/>
  <c r="W9" i="17"/>
  <c r="W43" i="17"/>
  <c r="W42" i="17"/>
  <c r="W20" i="17"/>
  <c r="X43" i="17"/>
  <c r="W6" i="17"/>
  <c r="W8" i="17"/>
  <c r="X22" i="17"/>
  <c r="W22" i="17"/>
  <c r="W14" i="17"/>
  <c r="X47" i="17"/>
  <c r="X29" i="17"/>
  <c r="X15" i="17"/>
  <c r="X9" i="17"/>
  <c r="X12" i="17"/>
  <c r="X13" i="17"/>
  <c r="W12" i="17"/>
  <c r="W10" i="17"/>
  <c r="I10" i="35"/>
  <c r="I25" i="35"/>
  <c r="I5" i="35"/>
  <c r="I15" i="35"/>
  <c r="I24" i="35"/>
  <c r="I7" i="35"/>
  <c r="I65" i="35"/>
  <c r="J43" i="15"/>
  <c r="AA44" i="17"/>
  <c r="AE44" i="17" s="1" a="1"/>
  <c r="AE44" i="17" s="1"/>
  <c r="Y44" i="17"/>
  <c r="AQ67" i="17" a="1"/>
  <c r="AQ67" i="17" s="1"/>
  <c r="AY67" i="17" a="1"/>
  <c r="AY67" i="17" s="1"/>
  <c r="BH67" i="17" s="1" a="1"/>
  <c r="BH67" i="17" s="1"/>
  <c r="J33" i="15"/>
  <c r="AA34" i="17"/>
  <c r="Y34" i="17"/>
  <c r="Z35" i="17"/>
  <c r="AB35" i="17"/>
  <c r="AF35" i="17" s="1" a="1"/>
  <c r="AF35" i="17" s="1"/>
  <c r="H34" i="15" s="1"/>
  <c r="AQ52" i="17" a="1"/>
  <c r="AQ52" i="17" s="1"/>
  <c r="AY52" i="17" a="1"/>
  <c r="AY52" i="17" s="1"/>
  <c r="AQ56" i="17" a="1"/>
  <c r="AQ56" i="17" s="1"/>
  <c r="AY56" i="17" a="1"/>
  <c r="AY56" i="17" s="1"/>
  <c r="AO55" i="15"/>
  <c r="G18" i="15"/>
  <c r="BQ19" i="17"/>
  <c r="AJ19" i="17"/>
  <c r="H25" i="35"/>
  <c r="H7" i="35"/>
  <c r="H65" i="35"/>
  <c r="H10" i="35"/>
  <c r="H24" i="35"/>
  <c r="H5" i="35"/>
  <c r="H15" i="35"/>
  <c r="AP70" i="15"/>
  <c r="BR45" i="17"/>
  <c r="H44" i="15"/>
  <c r="AQ68" i="17" a="1"/>
  <c r="AQ68" i="17" s="1"/>
  <c r="AY68" i="17" a="1"/>
  <c r="AY68" i="17" s="1"/>
  <c r="BH68" i="17" s="1" a="1"/>
  <c r="BH68" i="17" s="1"/>
  <c r="AR53" i="15"/>
  <c r="AQ64" i="15"/>
  <c r="AP53" i="15"/>
  <c r="AB45" i="17"/>
  <c r="Z45" i="17"/>
  <c r="Y16" i="17"/>
  <c r="AE16" i="17" s="1" a="1"/>
  <c r="AE16" i="17" s="1"/>
  <c r="Z19" i="17"/>
  <c r="AB19" i="17"/>
  <c r="Y11" i="17"/>
  <c r="Z17" i="17"/>
  <c r="AF17" i="17" s="1" a="1"/>
  <c r="AF17" i="17" s="1"/>
  <c r="AG17" i="17" s="1"/>
  <c r="AB17" i="17"/>
  <c r="AQ51" i="17" a="1"/>
  <c r="AQ51" i="17" s="1"/>
  <c r="AY51" i="17" a="1"/>
  <c r="AY51" i="17" s="1"/>
  <c r="AB5" i="17"/>
  <c r="AF5" i="17" s="1" a="1"/>
  <c r="AF5" i="17" s="1"/>
  <c r="Z5" i="17"/>
  <c r="L4" i="22"/>
  <c r="AO26" i="15"/>
  <c r="H6" i="22"/>
  <c r="Z36" i="17"/>
  <c r="AB36" i="17"/>
  <c r="G35" i="15"/>
  <c r="AJ36" i="17"/>
  <c r="F10" i="22"/>
  <c r="M3" i="22"/>
  <c r="AR38" i="17"/>
  <c r="AZ38" i="17" s="1"/>
  <c r="AK38" i="17"/>
  <c r="AJ3" i="17"/>
  <c r="BQ3" i="17"/>
  <c r="G2" i="15"/>
  <c r="AJ17" i="17"/>
  <c r="BQ17" i="17"/>
  <c r="G16" i="15"/>
  <c r="L23" i="35"/>
  <c r="L30" i="35" s="1"/>
  <c r="G17" i="15"/>
  <c r="BQ18" i="17"/>
  <c r="AJ18" i="17"/>
  <c r="H47" i="15"/>
  <c r="AR45" i="17"/>
  <c r="AZ45" i="17" s="1"/>
  <c r="AK45" i="17"/>
  <c r="G36" i="15"/>
  <c r="AJ37" i="17"/>
  <c r="D26" i="35"/>
  <c r="D29" i="35" s="1"/>
  <c r="C26" i="35"/>
  <c r="C29" i="35" s="1"/>
  <c r="AJ35" i="17"/>
  <c r="G26" i="35"/>
  <c r="G29" i="35" s="1"/>
  <c r="H3" i="15"/>
  <c r="BR4" i="17"/>
  <c r="M13" i="22" l="1"/>
  <c r="N13" i="22" s="1"/>
  <c r="M7" i="22"/>
  <c r="E26" i="35"/>
  <c r="E29" i="35" s="1"/>
  <c r="AG37" i="17"/>
  <c r="M10" i="22"/>
  <c r="N10" i="22" s="1"/>
  <c r="M12" i="22"/>
  <c r="N12" i="22" s="1"/>
  <c r="K3" i="15"/>
  <c r="CX39" i="17"/>
  <c r="AC38" i="15" s="1"/>
  <c r="AN38" i="15" s="1"/>
  <c r="K38" i="15"/>
  <c r="CV39" i="17"/>
  <c r="AA38" i="15" s="1"/>
  <c r="AL38" i="15" s="1"/>
  <c r="CT39" i="17"/>
  <c r="Y38" i="15" s="1"/>
  <c r="AJ38" i="15" s="1"/>
  <c r="CZ39" i="17"/>
  <c r="AE38" i="15" s="1"/>
  <c r="AP38" i="15" s="1"/>
  <c r="AR4" i="17"/>
  <c r="AZ4" i="17" s="1"/>
  <c r="M4" i="22"/>
  <c r="N4" i="22" s="1"/>
  <c r="M22" i="35"/>
  <c r="N22" i="35" s="1"/>
  <c r="O22" i="35" s="1"/>
  <c r="P22" i="35" s="1"/>
  <c r="M14" i="22"/>
  <c r="N14" i="22" s="1"/>
  <c r="AJ39" i="17"/>
  <c r="G38" i="15"/>
  <c r="I26" i="35"/>
  <c r="I29" i="35" s="1"/>
  <c r="AK4" i="17"/>
  <c r="AL4" i="17" s="1"/>
  <c r="CS39" i="17"/>
  <c r="X38" i="15" s="1"/>
  <c r="AI38" i="15" s="1"/>
  <c r="M15" i="22"/>
  <c r="N15" i="22" s="1"/>
  <c r="DB39" i="17"/>
  <c r="AG38" i="15" s="1"/>
  <c r="AR38" i="15" s="1"/>
  <c r="CY39" i="17"/>
  <c r="AD38" i="15" s="1"/>
  <c r="AO38" i="15" s="1"/>
  <c r="CU39" i="17"/>
  <c r="Z38" i="15" s="1"/>
  <c r="AK38" i="15" s="1"/>
  <c r="DA39" i="17"/>
  <c r="AF38" i="15" s="1"/>
  <c r="AQ38" i="15" s="1"/>
  <c r="CW39" i="17"/>
  <c r="AB38" i="15" s="1"/>
  <c r="AM38" i="15" s="1"/>
  <c r="CR39" i="17"/>
  <c r="W38" i="15" s="1"/>
  <c r="AH38" i="15" s="1"/>
  <c r="O21" i="35"/>
  <c r="P21" i="35" s="1"/>
  <c r="Q21" i="35" s="1"/>
  <c r="R21" i="35" s="1"/>
  <c r="M6" i="22"/>
  <c r="N6" i="22" s="1"/>
  <c r="N8" i="22"/>
  <c r="M5" i="22"/>
  <c r="N5" i="22" s="1"/>
  <c r="M9" i="22"/>
  <c r="N9" i="22" s="1"/>
  <c r="M11" i="22"/>
  <c r="N11" i="22" s="1"/>
  <c r="R43" i="17"/>
  <c r="Z43" i="17" s="1"/>
  <c r="AD43" i="17"/>
  <c r="R47" i="17"/>
  <c r="AD47" i="17"/>
  <c r="AC42" i="17"/>
  <c r="Q42" i="17"/>
  <c r="Q7" i="17"/>
  <c r="AC7" i="17"/>
  <c r="Q30" i="17"/>
  <c r="AC30" i="17"/>
  <c r="BQ11" i="17"/>
  <c r="AJ11" i="17"/>
  <c r="G10" i="15"/>
  <c r="AG11" i="17"/>
  <c r="AD28" i="17"/>
  <c r="R28" i="17"/>
  <c r="Z28" i="17" s="1"/>
  <c r="AR36" i="17"/>
  <c r="AZ36" i="17" s="1"/>
  <c r="AK36" i="17"/>
  <c r="H4" i="15"/>
  <c r="BR5" i="17"/>
  <c r="AG5" i="17"/>
  <c r="AJ16" i="17"/>
  <c r="G15" i="15"/>
  <c r="BQ16" i="17"/>
  <c r="AG16" i="17"/>
  <c r="Q10" i="17"/>
  <c r="AC10" i="17"/>
  <c r="AC14" i="17"/>
  <c r="Q14" i="17"/>
  <c r="AC43" i="17"/>
  <c r="Q43" i="17"/>
  <c r="X24" i="17"/>
  <c r="R25" i="17"/>
  <c r="X26" i="17"/>
  <c r="AD25" i="17"/>
  <c r="W49" i="17"/>
  <c r="Q15" i="17"/>
  <c r="AC15" i="17"/>
  <c r="AJ46" i="17"/>
  <c r="AG46" i="17"/>
  <c r="G45" i="15"/>
  <c r="CS34" i="17"/>
  <c r="X33" i="15" s="1"/>
  <c r="AI33" i="15" s="1"/>
  <c r="CU34" i="17"/>
  <c r="Z33" i="15" s="1"/>
  <c r="AK33" i="15" s="1"/>
  <c r="CT34" i="17"/>
  <c r="Y33" i="15" s="1"/>
  <c r="AJ33" i="15" s="1"/>
  <c r="CZ34" i="17"/>
  <c r="AE33" i="15" s="1"/>
  <c r="AP33" i="15" s="1"/>
  <c r="DA34" i="17"/>
  <c r="AF33" i="15" s="1"/>
  <c r="AQ33" i="15" s="1"/>
  <c r="K33" i="15"/>
  <c r="CY34" i="17"/>
  <c r="AD33" i="15" s="1"/>
  <c r="AO33" i="15" s="1"/>
  <c r="CX34" i="17"/>
  <c r="AC33" i="15" s="1"/>
  <c r="AN33" i="15" s="1"/>
  <c r="CR34" i="17"/>
  <c r="W33" i="15" s="1"/>
  <c r="AH33" i="15" s="1"/>
  <c r="DB34" i="17"/>
  <c r="AG33" i="15" s="1"/>
  <c r="AR33" i="15" s="1"/>
  <c r="CV34" i="17"/>
  <c r="AA33" i="15" s="1"/>
  <c r="AL33" i="15" s="1"/>
  <c r="CW34" i="17"/>
  <c r="AB33" i="15" s="1"/>
  <c r="AM33" i="15" s="1"/>
  <c r="AK19" i="17"/>
  <c r="AR19" i="17"/>
  <c r="AZ19" i="17" s="1"/>
  <c r="BV19" i="17" s="1"/>
  <c r="R15" i="17"/>
  <c r="Z15" i="17" s="1"/>
  <c r="AF15" i="17" s="1" a="1"/>
  <c r="AF15" i="17" s="1"/>
  <c r="H14" i="15" s="1"/>
  <c r="X49" i="17"/>
  <c r="AD15" i="17"/>
  <c r="Q12" i="17"/>
  <c r="AC12" i="17"/>
  <c r="Q22" i="17"/>
  <c r="AC22" i="17"/>
  <c r="Q9" i="17"/>
  <c r="AC9" i="17"/>
  <c r="AC29" i="17"/>
  <c r="Q29" i="17"/>
  <c r="Q47" i="17"/>
  <c r="AC47" i="17"/>
  <c r="AR40" i="17"/>
  <c r="AZ40" i="17" s="1"/>
  <c r="AK40" i="17"/>
  <c r="AD29" i="17"/>
  <c r="R29" i="17"/>
  <c r="AB29" i="17" s="1"/>
  <c r="AF29" i="17" s="1" a="1"/>
  <c r="AF29" i="17" s="1"/>
  <c r="AD7" i="17"/>
  <c r="R7" i="17"/>
  <c r="AB7" i="17" s="1"/>
  <c r="AF7" i="17" s="1" a="1"/>
  <c r="AF7" i="17" s="1"/>
  <c r="DA19" i="17"/>
  <c r="AF18" i="15" s="1"/>
  <c r="AQ18" i="15" s="1"/>
  <c r="CW19" i="17"/>
  <c r="AB18" i="15" s="1"/>
  <c r="AM18" i="15" s="1"/>
  <c r="CT19" i="17"/>
  <c r="Y18" i="15" s="1"/>
  <c r="AJ18" i="15" s="1"/>
  <c r="CR19" i="17"/>
  <c r="W18" i="15" s="1"/>
  <c r="AH18" i="15" s="1"/>
  <c r="CZ19" i="17"/>
  <c r="AE18" i="15" s="1"/>
  <c r="AP18" i="15" s="1"/>
  <c r="CS19" i="17"/>
  <c r="X18" i="15" s="1"/>
  <c r="AI18" i="15" s="1"/>
  <c r="CU19" i="17"/>
  <c r="Z18" i="15" s="1"/>
  <c r="AK18" i="15" s="1"/>
  <c r="CY19" i="17"/>
  <c r="AD18" i="15" s="1"/>
  <c r="AO18" i="15" s="1"/>
  <c r="K18" i="15"/>
  <c r="CX19" i="17"/>
  <c r="AC18" i="15" s="1"/>
  <c r="AN18" i="15" s="1"/>
  <c r="CV19" i="17"/>
  <c r="AA18" i="15" s="1"/>
  <c r="AL18" i="15" s="1"/>
  <c r="DB19" i="17"/>
  <c r="AG18" i="15" s="1"/>
  <c r="AR18" i="15" s="1"/>
  <c r="AD13" i="17"/>
  <c r="R13" i="17"/>
  <c r="AD22" i="17"/>
  <c r="R22" i="17"/>
  <c r="AD8" i="17"/>
  <c r="R8" i="17"/>
  <c r="AD10" i="17"/>
  <c r="R10" i="17"/>
  <c r="AC25" i="17"/>
  <c r="W24" i="17"/>
  <c r="W26" i="17"/>
  <c r="Q25" i="17"/>
  <c r="G4" i="15"/>
  <c r="AJ5" i="17"/>
  <c r="BQ5" i="17"/>
  <c r="N7" i="22"/>
  <c r="CW40" i="17"/>
  <c r="AB39" i="15" s="1"/>
  <c r="AM39" i="15" s="1"/>
  <c r="DA40" i="17"/>
  <c r="AF39" i="15" s="1"/>
  <c r="AQ39" i="15" s="1"/>
  <c r="K39" i="15"/>
  <c r="CV40" i="17"/>
  <c r="AA39" i="15" s="1"/>
  <c r="AL39" i="15" s="1"/>
  <c r="CT40" i="17"/>
  <c r="Y39" i="15" s="1"/>
  <c r="AJ39" i="15" s="1"/>
  <c r="CS40" i="17"/>
  <c r="X39" i="15" s="1"/>
  <c r="AI39" i="15" s="1"/>
  <c r="CX40" i="17"/>
  <c r="AC39" i="15" s="1"/>
  <c r="AN39" i="15" s="1"/>
  <c r="CU40" i="17"/>
  <c r="Z39" i="15" s="1"/>
  <c r="AK39" i="15" s="1"/>
  <c r="DB40" i="17"/>
  <c r="AG39" i="15" s="1"/>
  <c r="AR39" i="15" s="1"/>
  <c r="CR40" i="17"/>
  <c r="W39" i="15" s="1"/>
  <c r="AH39" i="15" s="1"/>
  <c r="CY40" i="17"/>
  <c r="AD39" i="15" s="1"/>
  <c r="AO39" i="15" s="1"/>
  <c r="CZ40" i="17"/>
  <c r="AE39" i="15" s="1"/>
  <c r="AP39" i="15" s="1"/>
  <c r="AJ48" i="17"/>
  <c r="G47" i="15"/>
  <c r="CZ38" i="17"/>
  <c r="AE37" i="15" s="1"/>
  <c r="AP37" i="15" s="1"/>
  <c r="CS38" i="17"/>
  <c r="X37" i="15" s="1"/>
  <c r="AI37" i="15" s="1"/>
  <c r="CW38" i="17"/>
  <c r="AB37" i="15" s="1"/>
  <c r="AM37" i="15" s="1"/>
  <c r="CY38" i="17"/>
  <c r="AD37" i="15" s="1"/>
  <c r="AO37" i="15" s="1"/>
  <c r="CV38" i="17"/>
  <c r="AA37" i="15" s="1"/>
  <c r="AL37" i="15" s="1"/>
  <c r="CT38" i="17"/>
  <c r="Y37" i="15" s="1"/>
  <c r="AJ37" i="15" s="1"/>
  <c r="CR38" i="17"/>
  <c r="W37" i="15" s="1"/>
  <c r="AH37" i="15" s="1"/>
  <c r="CX38" i="17"/>
  <c r="AC37" i="15" s="1"/>
  <c r="AN37" i="15" s="1"/>
  <c r="CU38" i="17"/>
  <c r="Z37" i="15" s="1"/>
  <c r="AK37" i="15" s="1"/>
  <c r="K37" i="15"/>
  <c r="DA38" i="17"/>
  <c r="AF37" i="15" s="1"/>
  <c r="AQ37" i="15" s="1"/>
  <c r="DB38" i="17"/>
  <c r="AG37" i="15" s="1"/>
  <c r="AR37" i="15" s="1"/>
  <c r="J26" i="35"/>
  <c r="J29" i="35" s="1"/>
  <c r="L20" i="35"/>
  <c r="M20" i="35" s="1"/>
  <c r="N20" i="35" s="1"/>
  <c r="AG44" i="17"/>
  <c r="G43" i="15"/>
  <c r="AJ44" i="17"/>
  <c r="R41" i="17"/>
  <c r="Z41" i="17" s="1"/>
  <c r="AD41" i="17"/>
  <c r="AK34" i="17"/>
  <c r="AR34" i="17"/>
  <c r="AZ34" i="17" s="1"/>
  <c r="AD42" i="17"/>
  <c r="R42" i="17"/>
  <c r="AB42" i="17" s="1"/>
  <c r="AF42" i="17" s="1" a="1"/>
  <c r="AF42" i="17" s="1"/>
  <c r="H2" i="15"/>
  <c r="BR3" i="17"/>
  <c r="H26" i="35"/>
  <c r="H29" i="35" s="1"/>
  <c r="R12" i="17"/>
  <c r="AD12" i="17"/>
  <c r="AC8" i="17"/>
  <c r="Q8" i="17"/>
  <c r="AD14" i="17"/>
  <c r="R14" i="17"/>
  <c r="X23" i="17"/>
  <c r="R20" i="17"/>
  <c r="X21" i="17"/>
  <c r="AD20" i="17"/>
  <c r="AD6" i="17"/>
  <c r="R6" i="17"/>
  <c r="H17" i="15"/>
  <c r="BR18" i="17"/>
  <c r="CX36" i="17"/>
  <c r="AC35" i="15" s="1"/>
  <c r="AN35" i="15" s="1"/>
  <c r="CZ36" i="17"/>
  <c r="AE35" i="15" s="1"/>
  <c r="AP35" i="15" s="1"/>
  <c r="CY36" i="17"/>
  <c r="AD35" i="15" s="1"/>
  <c r="AO35" i="15" s="1"/>
  <c r="CS36" i="17"/>
  <c r="X35" i="15" s="1"/>
  <c r="AI35" i="15" s="1"/>
  <c r="CR36" i="17"/>
  <c r="W35" i="15" s="1"/>
  <c r="AH35" i="15" s="1"/>
  <c r="DB36" i="17"/>
  <c r="AG35" i="15" s="1"/>
  <c r="AR35" i="15" s="1"/>
  <c r="DA36" i="17"/>
  <c r="AF35" i="15" s="1"/>
  <c r="AQ35" i="15" s="1"/>
  <c r="CU36" i="17"/>
  <c r="Z35" i="15" s="1"/>
  <c r="AK35" i="15" s="1"/>
  <c r="K35" i="15"/>
  <c r="CW36" i="17"/>
  <c r="AB35" i="15" s="1"/>
  <c r="AM35" i="15" s="1"/>
  <c r="CT36" i="17"/>
  <c r="Y35" i="15" s="1"/>
  <c r="AJ35" i="15" s="1"/>
  <c r="CV36" i="17"/>
  <c r="AA35" i="15" s="1"/>
  <c r="AL35" i="15" s="1"/>
  <c r="W23" i="17"/>
  <c r="Q20" i="17"/>
  <c r="Y20" i="17" s="1"/>
  <c r="AC20" i="17"/>
  <c r="W21" i="17"/>
  <c r="AG35" i="17"/>
  <c r="CW35" i="17" s="1"/>
  <c r="AB34" i="15" s="1"/>
  <c r="AM34" i="15" s="1"/>
  <c r="H16" i="15"/>
  <c r="BR17" i="17"/>
  <c r="AD9" i="17"/>
  <c r="R9" i="17"/>
  <c r="Q6" i="17"/>
  <c r="AC6" i="17"/>
  <c r="R30" i="17"/>
  <c r="AD30" i="17"/>
  <c r="X31" i="17"/>
  <c r="Q28" i="17"/>
  <c r="AC28" i="17"/>
  <c r="Q13" i="17"/>
  <c r="AC13" i="17"/>
  <c r="AR17" i="17"/>
  <c r="AZ17" i="17" s="1"/>
  <c r="BV17" i="17" s="1"/>
  <c r="AK17" i="17"/>
  <c r="CT18" i="17"/>
  <c r="Y17" i="15" s="1"/>
  <c r="AJ17" i="15" s="1"/>
  <c r="CW18" i="17"/>
  <c r="AB17" i="15" s="1"/>
  <c r="AM17" i="15" s="1"/>
  <c r="CS18" i="17"/>
  <c r="X17" i="15" s="1"/>
  <c r="AI17" i="15" s="1"/>
  <c r="CR18" i="17"/>
  <c r="W17" i="15" s="1"/>
  <c r="AH17" i="15" s="1"/>
  <c r="DB18" i="17"/>
  <c r="AG17" i="15" s="1"/>
  <c r="AR17" i="15" s="1"/>
  <c r="CV18" i="17"/>
  <c r="AA17" i="15" s="1"/>
  <c r="AL17" i="15" s="1"/>
  <c r="CZ18" i="17"/>
  <c r="AE17" i="15" s="1"/>
  <c r="AP17" i="15" s="1"/>
  <c r="K17" i="15"/>
  <c r="CU18" i="17"/>
  <c r="Z17" i="15" s="1"/>
  <c r="AK17" i="15" s="1"/>
  <c r="CX18" i="17"/>
  <c r="AC17" i="15" s="1"/>
  <c r="AN17" i="15" s="1"/>
  <c r="DA18" i="17"/>
  <c r="AF17" i="15" s="1"/>
  <c r="AQ17" i="15" s="1"/>
  <c r="CY18" i="17"/>
  <c r="AD17" i="15" s="1"/>
  <c r="AO17" i="15" s="1"/>
  <c r="CR48" i="17"/>
  <c r="W47" i="15" s="1"/>
  <c r="AH47" i="15" s="1"/>
  <c r="CU48" i="17"/>
  <c r="Z47" i="15" s="1"/>
  <c r="AK47" i="15" s="1"/>
  <c r="CV48" i="17"/>
  <c r="AA47" i="15" s="1"/>
  <c r="AL47" i="15" s="1"/>
  <c r="CT48" i="17"/>
  <c r="Y47" i="15" s="1"/>
  <c r="AJ47" i="15" s="1"/>
  <c r="K47" i="15"/>
  <c r="DB48" i="17"/>
  <c r="AG47" i="15" s="1"/>
  <c r="AR47" i="15" s="1"/>
  <c r="CW48" i="17"/>
  <c r="AB47" i="15" s="1"/>
  <c r="AM47" i="15" s="1"/>
  <c r="CY48" i="17"/>
  <c r="AD47" i="15" s="1"/>
  <c r="AO47" i="15" s="1"/>
  <c r="CX48" i="17"/>
  <c r="AC47" i="15" s="1"/>
  <c r="AN47" i="15" s="1"/>
  <c r="DA48" i="17"/>
  <c r="AF47" i="15" s="1"/>
  <c r="AQ47" i="15" s="1"/>
  <c r="CS48" i="17"/>
  <c r="X47" i="15" s="1"/>
  <c r="AI47" i="15" s="1"/>
  <c r="CZ48" i="17"/>
  <c r="AE47" i="15" s="1"/>
  <c r="AP47" i="15" s="1"/>
  <c r="K2" i="15"/>
  <c r="DB3" i="17"/>
  <c r="CX37" i="17"/>
  <c r="AC36" i="15" s="1"/>
  <c r="AN36" i="15" s="1"/>
  <c r="K36" i="15"/>
  <c r="CS37" i="17"/>
  <c r="X36" i="15" s="1"/>
  <c r="AI36" i="15" s="1"/>
  <c r="CR37" i="17"/>
  <c r="W36" i="15" s="1"/>
  <c r="AH36" i="15" s="1"/>
  <c r="CY37" i="17"/>
  <c r="AD36" i="15" s="1"/>
  <c r="AO36" i="15" s="1"/>
  <c r="DA37" i="17"/>
  <c r="AF36" i="15" s="1"/>
  <c r="AQ36" i="15" s="1"/>
  <c r="CV37" i="17"/>
  <c r="AA36" i="15" s="1"/>
  <c r="AL36" i="15" s="1"/>
  <c r="CW37" i="17"/>
  <c r="AB36" i="15" s="1"/>
  <c r="AM36" i="15" s="1"/>
  <c r="CT37" i="17"/>
  <c r="Y36" i="15" s="1"/>
  <c r="AJ36" i="15" s="1"/>
  <c r="CU37" i="17"/>
  <c r="Z36" i="15" s="1"/>
  <c r="AK36" i="15" s="1"/>
  <c r="DB37" i="17"/>
  <c r="AG36" i="15" s="1"/>
  <c r="AR36" i="15" s="1"/>
  <c r="CZ37" i="17"/>
  <c r="AE36" i="15" s="1"/>
  <c r="AP36" i="15" s="1"/>
  <c r="AR18" i="17"/>
  <c r="AZ18" i="17" s="1"/>
  <c r="BV18" i="17" s="1"/>
  <c r="AK18" i="17"/>
  <c r="AR3" i="17"/>
  <c r="AZ3" i="17" s="1"/>
  <c r="BL3" i="17"/>
  <c r="AK3" i="17"/>
  <c r="AR37" i="17"/>
  <c r="AZ37" i="17" s="1"/>
  <c r="AK37" i="17"/>
  <c r="M23" i="35"/>
  <c r="CX17" i="17"/>
  <c r="AC16" i="15" s="1"/>
  <c r="AN16" i="15" s="1"/>
  <c r="CS17" i="17"/>
  <c r="X16" i="15" s="1"/>
  <c r="AI16" i="15" s="1"/>
  <c r="CW17" i="17"/>
  <c r="AB16" i="15" s="1"/>
  <c r="AM16" i="15" s="1"/>
  <c r="DA17" i="17"/>
  <c r="AF16" i="15" s="1"/>
  <c r="AQ16" i="15" s="1"/>
  <c r="CT17" i="17"/>
  <c r="Y16" i="15" s="1"/>
  <c r="AJ16" i="15" s="1"/>
  <c r="DB17" i="17"/>
  <c r="AG16" i="15" s="1"/>
  <c r="AR16" i="15" s="1"/>
  <c r="K16" i="15"/>
  <c r="CR17" i="17"/>
  <c r="W16" i="15" s="1"/>
  <c r="AH16" i="15" s="1"/>
  <c r="CY17" i="17"/>
  <c r="AD16" i="15" s="1"/>
  <c r="AO16" i="15" s="1"/>
  <c r="CV17" i="17"/>
  <c r="AA16" i="15" s="1"/>
  <c r="AL16" i="15" s="1"/>
  <c r="CU17" i="17"/>
  <c r="Z16" i="15" s="1"/>
  <c r="AK16" i="15" s="1"/>
  <c r="CZ17" i="17"/>
  <c r="AE16" i="15" s="1"/>
  <c r="AP16" i="15" s="1"/>
  <c r="AL38" i="17"/>
  <c r="AS38" i="17"/>
  <c r="BA38" i="17" s="1"/>
  <c r="AK35" i="17"/>
  <c r="AR35" i="17"/>
  <c r="AZ35" i="17" s="1"/>
  <c r="AS45" i="17"/>
  <c r="BA45" i="17" s="1"/>
  <c r="AL45" i="17"/>
  <c r="AS4" i="17"/>
  <c r="BA4" i="17" s="1"/>
  <c r="DA4" i="17"/>
  <c r="AG3" i="15"/>
  <c r="AR3" i="15" s="1"/>
  <c r="BM4" i="17" l="1"/>
  <c r="AB43" i="17"/>
  <c r="AF43" i="17" s="1" a="1"/>
  <c r="AF43" i="17" s="1"/>
  <c r="H42" i="15" s="1"/>
  <c r="AK39" i="17"/>
  <c r="AR39" i="17"/>
  <c r="AZ39" i="17" s="1"/>
  <c r="AB28" i="17"/>
  <c r="AF28" i="17" s="1" a="1"/>
  <c r="AF28" i="17" s="1"/>
  <c r="H27" i="15" s="1"/>
  <c r="AB15" i="17"/>
  <c r="Z29" i="17"/>
  <c r="CV35" i="17"/>
  <c r="AA34" i="15" s="1"/>
  <c r="AL34" i="15" s="1"/>
  <c r="CT35" i="17"/>
  <c r="Y34" i="15" s="1"/>
  <c r="AJ34" i="15" s="1"/>
  <c r="Z42" i="17"/>
  <c r="BR7" i="17"/>
  <c r="H6" i="15"/>
  <c r="H28" i="15"/>
  <c r="BR29" i="17"/>
  <c r="H41" i="15"/>
  <c r="AA15" i="17"/>
  <c r="J14" i="15"/>
  <c r="Y15" i="17"/>
  <c r="AE15" i="17" s="1" a="1"/>
  <c r="AE15" i="17" s="1"/>
  <c r="J41" i="15"/>
  <c r="AA42" i="17"/>
  <c r="AE42" i="17" s="1" a="1"/>
  <c r="AE42" i="17" s="1"/>
  <c r="CU35" i="17"/>
  <c r="Z34" i="15" s="1"/>
  <c r="AK34" i="15" s="1"/>
  <c r="Y29" i="17"/>
  <c r="J28" i="15"/>
  <c r="AA29" i="17"/>
  <c r="AE29" i="17" s="1" a="1"/>
  <c r="AE29" i="17" s="1"/>
  <c r="AG29" i="17" s="1"/>
  <c r="AC49" i="17"/>
  <c r="Q49" i="17"/>
  <c r="CY5" i="17"/>
  <c r="AD4" i="15" s="1"/>
  <c r="AO4" i="15" s="1"/>
  <c r="K4" i="15"/>
  <c r="DB5" i="17"/>
  <c r="AG4" i="15" s="1"/>
  <c r="AR4" i="15" s="1"/>
  <c r="CW5" i="17"/>
  <c r="AB4" i="15" s="1"/>
  <c r="AM4" i="15" s="1"/>
  <c r="CV5" i="17"/>
  <c r="AA4" i="15" s="1"/>
  <c r="AL4" i="15" s="1"/>
  <c r="CT5" i="17"/>
  <c r="Y4" i="15" s="1"/>
  <c r="AJ4" i="15" s="1"/>
  <c r="DA5" i="17"/>
  <c r="AF4" i="15" s="1"/>
  <c r="AQ4" i="15" s="1"/>
  <c r="CS5" i="17"/>
  <c r="X4" i="15" s="1"/>
  <c r="AI4" i="15" s="1"/>
  <c r="CU5" i="17"/>
  <c r="Z4" i="15" s="1"/>
  <c r="AK4" i="15" s="1"/>
  <c r="CR5" i="17"/>
  <c r="W4" i="15" s="1"/>
  <c r="AH4" i="15" s="1"/>
  <c r="CX5" i="17"/>
  <c r="AC4" i="15" s="1"/>
  <c r="AN4" i="15" s="1"/>
  <c r="CZ5" i="17"/>
  <c r="AE4" i="15" s="1"/>
  <c r="AP4" i="15" s="1"/>
  <c r="CS35" i="17"/>
  <c r="X34" i="15" s="1"/>
  <c r="AI34" i="15" s="1"/>
  <c r="AA6" i="17"/>
  <c r="AE6" i="17" s="1" a="1"/>
  <c r="AE6" i="17" s="1"/>
  <c r="J5" i="15"/>
  <c r="Y6" i="17"/>
  <c r="Z7" i="17"/>
  <c r="CX44" i="17"/>
  <c r="AC43" i="15" s="1"/>
  <c r="AN43" i="15" s="1"/>
  <c r="CR44" i="17"/>
  <c r="W43" i="15" s="1"/>
  <c r="AH43" i="15" s="1"/>
  <c r="CY44" i="17"/>
  <c r="AD43" i="15" s="1"/>
  <c r="AO43" i="15" s="1"/>
  <c r="CZ44" i="17"/>
  <c r="AE43" i="15" s="1"/>
  <c r="AP43" i="15" s="1"/>
  <c r="DA44" i="17"/>
  <c r="AF43" i="15" s="1"/>
  <c r="AQ43" i="15" s="1"/>
  <c r="DB44" i="17"/>
  <c r="AG43" i="15" s="1"/>
  <c r="AR43" i="15" s="1"/>
  <c r="K43" i="15"/>
  <c r="CU44" i="17"/>
  <c r="Z43" i="15" s="1"/>
  <c r="AK43" i="15" s="1"/>
  <c r="CV44" i="17"/>
  <c r="AA43" i="15" s="1"/>
  <c r="AL43" i="15" s="1"/>
  <c r="CW44" i="17"/>
  <c r="AB43" i="15" s="1"/>
  <c r="AM43" i="15" s="1"/>
  <c r="CS44" i="17"/>
  <c r="X43" i="15" s="1"/>
  <c r="AI43" i="15" s="1"/>
  <c r="CT44" i="17"/>
  <c r="Y43" i="15" s="1"/>
  <c r="AJ43" i="15" s="1"/>
  <c r="AR5" i="17"/>
  <c r="AZ5" i="17" s="1"/>
  <c r="BV5" i="17" s="1"/>
  <c r="AK5" i="17"/>
  <c r="Z8" i="17"/>
  <c r="AB8" i="17"/>
  <c r="AF8" i="17" s="1" a="1"/>
  <c r="AF8" i="17" s="1"/>
  <c r="AB41" i="17"/>
  <c r="AF41" i="17" s="1" a="1"/>
  <c r="AF41" i="17" s="1"/>
  <c r="AR11" i="17"/>
  <c r="AZ11" i="17" s="1"/>
  <c r="AK11" i="17"/>
  <c r="Z30" i="17"/>
  <c r="AB30" i="17"/>
  <c r="AF30" i="17" s="1" a="1"/>
  <c r="AF30" i="17" s="1"/>
  <c r="AB6" i="17"/>
  <c r="AF6" i="17" s="1" a="1"/>
  <c r="AF6" i="17" s="1"/>
  <c r="Z6" i="17"/>
  <c r="Z10" i="17"/>
  <c r="AF10" i="17" s="1" a="1"/>
  <c r="AF10" i="17" s="1"/>
  <c r="AB10" i="17"/>
  <c r="BV16" i="17"/>
  <c r="AR16" i="17"/>
  <c r="AZ16" i="17" s="1"/>
  <c r="AK16" i="17"/>
  <c r="K34" i="15"/>
  <c r="CY35" i="17"/>
  <c r="AD34" i="15" s="1"/>
  <c r="AO34" i="15" s="1"/>
  <c r="J12" i="15"/>
  <c r="Y13" i="17"/>
  <c r="AA13" i="17"/>
  <c r="AE13" i="17" s="1" a="1"/>
  <c r="AE13" i="17" s="1"/>
  <c r="AB9" i="17"/>
  <c r="AF9" i="17" s="1" a="1"/>
  <c r="AF9" i="17" s="1"/>
  <c r="Z9" i="17"/>
  <c r="AD21" i="17"/>
  <c r="R21" i="17"/>
  <c r="Z12" i="17"/>
  <c r="AB12" i="17"/>
  <c r="AF12" i="17" s="1" a="1"/>
  <c r="AF12" i="17" s="1"/>
  <c r="O20" i="35"/>
  <c r="P20" i="35" s="1"/>
  <c r="Q20" i="35" s="1"/>
  <c r="AR48" i="17"/>
  <c r="AZ48" i="17" s="1"/>
  <c r="AK48" i="17"/>
  <c r="AD26" i="17"/>
  <c r="R26" i="17"/>
  <c r="J9" i="15"/>
  <c r="Y10" i="17"/>
  <c r="AE10" i="17" s="1" a="1"/>
  <c r="AE10" i="17" s="1"/>
  <c r="AA10" i="17"/>
  <c r="AB47" i="17"/>
  <c r="AF47" i="17" s="1" a="1"/>
  <c r="AF47" i="17" s="1"/>
  <c r="Z47" i="17"/>
  <c r="AK44" i="17"/>
  <c r="AR44" i="17"/>
  <c r="AZ44" i="17" s="1"/>
  <c r="DB35" i="17"/>
  <c r="AG34" i="15" s="1"/>
  <c r="AR34" i="15" s="1"/>
  <c r="CZ35" i="17"/>
  <c r="AE34" i="15" s="1"/>
  <c r="AP34" i="15" s="1"/>
  <c r="AC21" i="17"/>
  <c r="Q21" i="17"/>
  <c r="Z20" i="17"/>
  <c r="AB20" i="17"/>
  <c r="AF20" i="17" s="1" a="1"/>
  <c r="AF20" i="17" s="1"/>
  <c r="Y25" i="17"/>
  <c r="AA25" i="17"/>
  <c r="AE25" i="17" s="1" a="1"/>
  <c r="AE25" i="17" s="1"/>
  <c r="J24" i="15"/>
  <c r="Z22" i="17"/>
  <c r="AB22" i="17"/>
  <c r="AF22" i="17" s="1" a="1"/>
  <c r="AF22" i="17" s="1"/>
  <c r="J8" i="15"/>
  <c r="Y9" i="17"/>
  <c r="AA9" i="17"/>
  <c r="AE9" i="17" s="1" a="1"/>
  <c r="AE9" i="17" s="1"/>
  <c r="R49" i="17"/>
  <c r="AD49" i="17"/>
  <c r="AB25" i="17"/>
  <c r="AF25" i="17" s="1" a="1"/>
  <c r="AF25" i="17" s="1"/>
  <c r="Z25" i="17"/>
  <c r="AL36" i="17"/>
  <c r="AS36" i="17"/>
  <c r="BA36" i="17" s="1"/>
  <c r="DB11" i="17"/>
  <c r="AG10" i="15" s="1"/>
  <c r="AR10" i="15" s="1"/>
  <c r="K10" i="15"/>
  <c r="CW11" i="17"/>
  <c r="AB10" i="15" s="1"/>
  <c r="AM10" i="15" s="1"/>
  <c r="CZ11" i="17"/>
  <c r="AE10" i="15" s="1"/>
  <c r="AP10" i="15" s="1"/>
  <c r="DA11" i="17"/>
  <c r="AF10" i="15" s="1"/>
  <c r="AQ10" i="15" s="1"/>
  <c r="CS11" i="17"/>
  <c r="X10" i="15" s="1"/>
  <c r="AI10" i="15" s="1"/>
  <c r="CV11" i="17"/>
  <c r="AA10" i="15" s="1"/>
  <c r="AL10" i="15" s="1"/>
  <c r="CU11" i="17"/>
  <c r="Z10" i="15" s="1"/>
  <c r="AK10" i="15" s="1"/>
  <c r="CY11" i="17"/>
  <c r="AD10" i="15" s="1"/>
  <c r="AO10" i="15" s="1"/>
  <c r="CT11" i="17"/>
  <c r="Y10" i="15" s="1"/>
  <c r="AJ10" i="15" s="1"/>
  <c r="CR11" i="17"/>
  <c r="W10" i="15" s="1"/>
  <c r="AH10" i="15" s="1"/>
  <c r="CX11" i="17"/>
  <c r="AC10" i="15" s="1"/>
  <c r="AN10" i="15" s="1"/>
  <c r="CX35" i="17"/>
  <c r="AC34" i="15" s="1"/>
  <c r="AN34" i="15" s="1"/>
  <c r="CR35" i="17"/>
  <c r="W34" i="15" s="1"/>
  <c r="AH34" i="15" s="1"/>
  <c r="Y28" i="17"/>
  <c r="AA28" i="17"/>
  <c r="AE28" i="17" s="1" a="1"/>
  <c r="AE28" i="17" s="1"/>
  <c r="J27" i="15"/>
  <c r="R23" i="17"/>
  <c r="AD23" i="17"/>
  <c r="AS34" i="17"/>
  <c r="BA34" i="17" s="1"/>
  <c r="AL34" i="17"/>
  <c r="Q26" i="17"/>
  <c r="AC26" i="17"/>
  <c r="AL40" i="17"/>
  <c r="AS40" i="17"/>
  <c r="BA40" i="17" s="1"/>
  <c r="CV46" i="17"/>
  <c r="AA45" i="15" s="1"/>
  <c r="AL45" i="15" s="1"/>
  <c r="CW46" i="17"/>
  <c r="AB45" i="15" s="1"/>
  <c r="AM45" i="15" s="1"/>
  <c r="CZ46" i="17"/>
  <c r="AE45" i="15" s="1"/>
  <c r="AP45" i="15" s="1"/>
  <c r="CS46" i="17"/>
  <c r="X45" i="15" s="1"/>
  <c r="AI45" i="15" s="1"/>
  <c r="CX46" i="17"/>
  <c r="AC45" i="15" s="1"/>
  <c r="AN45" i="15" s="1"/>
  <c r="CU46" i="17"/>
  <c r="Z45" i="15" s="1"/>
  <c r="AK45" i="15" s="1"/>
  <c r="K45" i="15"/>
  <c r="DA46" i="17"/>
  <c r="AF45" i="15" s="1"/>
  <c r="AQ45" i="15" s="1"/>
  <c r="CY46" i="17"/>
  <c r="AD45" i="15" s="1"/>
  <c r="AO45" i="15" s="1"/>
  <c r="CR46" i="17"/>
  <c r="W45" i="15" s="1"/>
  <c r="AH45" i="15" s="1"/>
  <c r="DB46" i="17"/>
  <c r="AG45" i="15" s="1"/>
  <c r="AR45" i="15" s="1"/>
  <c r="CT46" i="17"/>
  <c r="Y45" i="15" s="1"/>
  <c r="AJ45" i="15" s="1"/>
  <c r="R24" i="17"/>
  <c r="AD24" i="17"/>
  <c r="K15" i="15"/>
  <c r="DB16" i="17"/>
  <c r="AG15" i="15" s="1"/>
  <c r="AR15" i="15" s="1"/>
  <c r="CV16" i="17"/>
  <c r="AA15" i="15" s="1"/>
  <c r="AL15" i="15" s="1"/>
  <c r="CS16" i="17"/>
  <c r="X15" i="15" s="1"/>
  <c r="AI15" i="15" s="1"/>
  <c r="CX16" i="17"/>
  <c r="AC15" i="15" s="1"/>
  <c r="AN15" i="15" s="1"/>
  <c r="CT16" i="17"/>
  <c r="Y15" i="15" s="1"/>
  <c r="AJ15" i="15" s="1"/>
  <c r="CZ16" i="17"/>
  <c r="AE15" i="15" s="1"/>
  <c r="AP15" i="15" s="1"/>
  <c r="DA16" i="17"/>
  <c r="AF15" i="15" s="1"/>
  <c r="AQ15" i="15" s="1"/>
  <c r="CY16" i="17"/>
  <c r="AD15" i="15" s="1"/>
  <c r="AO15" i="15" s="1"/>
  <c r="CR16" i="17"/>
  <c r="W15" i="15" s="1"/>
  <c r="AH15" i="15" s="1"/>
  <c r="CU16" i="17"/>
  <c r="Z15" i="15" s="1"/>
  <c r="AK15" i="15" s="1"/>
  <c r="CW16" i="17"/>
  <c r="AB15" i="15" s="1"/>
  <c r="AM15" i="15" s="1"/>
  <c r="AA30" i="17"/>
  <c r="AE30" i="17" s="1" a="1"/>
  <c r="AE30" i="17" s="1"/>
  <c r="Y30" i="17"/>
  <c r="J29" i="15"/>
  <c r="Y8" i="17"/>
  <c r="J7" i="15"/>
  <c r="AA8" i="17"/>
  <c r="AE8" i="17" s="1" a="1"/>
  <c r="AE8" i="17" s="1"/>
  <c r="AA47" i="17"/>
  <c r="AE47" i="17" s="1" a="1"/>
  <c r="AE47" i="17" s="1"/>
  <c r="J46" i="15"/>
  <c r="Y47" i="17"/>
  <c r="Y12" i="17"/>
  <c r="J11" i="15"/>
  <c r="AA12" i="17"/>
  <c r="AE12" i="17" s="1" a="1"/>
  <c r="AE12" i="17" s="1"/>
  <c r="Y14" i="17"/>
  <c r="AE14" i="17" s="1" a="1"/>
  <c r="AE14" i="17" s="1"/>
  <c r="J13" i="15"/>
  <c r="AA14" i="17"/>
  <c r="DA35" i="17"/>
  <c r="AF34" i="15" s="1"/>
  <c r="AQ34" i="15" s="1"/>
  <c r="AD31" i="17"/>
  <c r="R31" i="17"/>
  <c r="J19" i="15"/>
  <c r="AA20" i="17"/>
  <c r="AE20" i="17" s="1" a="1"/>
  <c r="AE20" i="17" s="1"/>
  <c r="Q22" i="35"/>
  <c r="R22" i="35" s="1"/>
  <c r="AB14" i="17"/>
  <c r="Z14" i="17"/>
  <c r="AF14" i="17" s="1" a="1"/>
  <c r="AF14" i="17" s="1"/>
  <c r="Q24" i="17"/>
  <c r="AC24" i="17"/>
  <c r="AB13" i="17"/>
  <c r="AF13" i="17" s="1" a="1"/>
  <c r="AF13" i="17" s="1"/>
  <c r="Z13" i="17"/>
  <c r="J21" i="15"/>
  <c r="AA22" i="17"/>
  <c r="AE22" i="17" s="1" a="1"/>
  <c r="AE22" i="17" s="1"/>
  <c r="Y22" i="17"/>
  <c r="AR46" i="17"/>
  <c r="AZ46" i="17" s="1"/>
  <c r="AK46" i="17"/>
  <c r="Y43" i="17"/>
  <c r="AA43" i="17"/>
  <c r="AE43" i="17" s="1" a="1"/>
  <c r="AE43" i="17" s="1"/>
  <c r="J42" i="15"/>
  <c r="Q23" i="17"/>
  <c r="J22" i="15" s="1"/>
  <c r="AC23" i="17"/>
  <c r="AL19" i="17"/>
  <c r="AS19" i="17"/>
  <c r="BA19" i="17" s="1"/>
  <c r="Y7" i="17"/>
  <c r="AA7" i="17"/>
  <c r="AE7" i="17" s="1" a="1"/>
  <c r="AE7" i="17" s="1"/>
  <c r="J6" i="15"/>
  <c r="AT45" i="17"/>
  <c r="BB45" i="17" s="1"/>
  <c r="AM45" i="17"/>
  <c r="AS35" i="17"/>
  <c r="BA35" i="17" s="1"/>
  <c r="AL35" i="17"/>
  <c r="N23" i="35"/>
  <c r="M30" i="35"/>
  <c r="AL37" i="17"/>
  <c r="AS37" i="17"/>
  <c r="BA37" i="17" s="1"/>
  <c r="AL18" i="17"/>
  <c r="AS18" i="17"/>
  <c r="BA18" i="17" s="1"/>
  <c r="AS17" i="17"/>
  <c r="BA17" i="17" s="1"/>
  <c r="AL17" i="17"/>
  <c r="DA3" i="17"/>
  <c r="AG2" i="15"/>
  <c r="AR2" i="15" s="1"/>
  <c r="AT38" i="17"/>
  <c r="BB38" i="17" s="1"/>
  <c r="AM38" i="17"/>
  <c r="BM3" i="17"/>
  <c r="AS3" i="17"/>
  <c r="BA3" i="17" s="1"/>
  <c r="AL3" i="17"/>
  <c r="CZ4" i="17"/>
  <c r="AF3" i="15"/>
  <c r="AQ3" i="15" s="1"/>
  <c r="AM4" i="17"/>
  <c r="AT4" i="17"/>
  <c r="BB4" i="17" s="1"/>
  <c r="AG43" i="17" l="1"/>
  <c r="CU43" i="17" s="1"/>
  <c r="Z42" i="15" s="1"/>
  <c r="AK42" i="15" s="1"/>
  <c r="BR28" i="17"/>
  <c r="AL39" i="17"/>
  <c r="AS39" i="17"/>
  <c r="BA39" i="17" s="1"/>
  <c r="CV43" i="17"/>
  <c r="AA42" i="15" s="1"/>
  <c r="AL42" i="15" s="1"/>
  <c r="DA43" i="17"/>
  <c r="AF42" i="15" s="1"/>
  <c r="AQ42" i="15" s="1"/>
  <c r="CT43" i="17"/>
  <c r="Y42" i="15" s="1"/>
  <c r="AJ42" i="15" s="1"/>
  <c r="R20" i="35"/>
  <c r="CZ43" i="17"/>
  <c r="AE42" i="15" s="1"/>
  <c r="AP42" i="15" s="1"/>
  <c r="CY43" i="17"/>
  <c r="AD42" i="15" s="1"/>
  <c r="AO42" i="15" s="1"/>
  <c r="DB43" i="17"/>
  <c r="AG42" i="15" s="1"/>
  <c r="AR42" i="15" s="1"/>
  <c r="K42" i="15"/>
  <c r="CX43" i="17"/>
  <c r="AC42" i="15" s="1"/>
  <c r="AN42" i="15" s="1"/>
  <c r="CU29" i="17"/>
  <c r="Z28" i="15" s="1"/>
  <c r="AK28" i="15" s="1"/>
  <c r="CW29" i="17"/>
  <c r="AB28" i="15" s="1"/>
  <c r="AM28" i="15" s="1"/>
  <c r="CR29" i="17"/>
  <c r="W28" i="15" s="1"/>
  <c r="AH28" i="15" s="1"/>
  <c r="CT29" i="17"/>
  <c r="Y28" i="15" s="1"/>
  <c r="AJ28" i="15" s="1"/>
  <c r="CX29" i="17"/>
  <c r="AC28" i="15" s="1"/>
  <c r="AN28" i="15" s="1"/>
  <c r="DA29" i="17"/>
  <c r="AF28" i="15" s="1"/>
  <c r="AQ28" i="15" s="1"/>
  <c r="DB29" i="17"/>
  <c r="AG28" i="15" s="1"/>
  <c r="AR28" i="15" s="1"/>
  <c r="CS29" i="17"/>
  <c r="X28" i="15" s="1"/>
  <c r="AI28" i="15" s="1"/>
  <c r="K28" i="15"/>
  <c r="CV29" i="17"/>
  <c r="AA28" i="15" s="1"/>
  <c r="AL28" i="15" s="1"/>
  <c r="CZ29" i="17"/>
  <c r="AE28" i="15" s="1"/>
  <c r="AP28" i="15" s="1"/>
  <c r="CY29" i="17"/>
  <c r="AD28" i="15" s="1"/>
  <c r="AO28" i="15" s="1"/>
  <c r="H46" i="15"/>
  <c r="AG47" i="17"/>
  <c r="AT40" i="17"/>
  <c r="BB40" i="17" s="1"/>
  <c r="AM40" i="17"/>
  <c r="G27" i="15"/>
  <c r="AJ28" i="17"/>
  <c r="BQ28" i="17"/>
  <c r="J20" i="15"/>
  <c r="Y21" i="17"/>
  <c r="AA21" i="17"/>
  <c r="AE21" i="17" s="1" a="1"/>
  <c r="AE21" i="17" s="1"/>
  <c r="AG41" i="17"/>
  <c r="AK41" i="17"/>
  <c r="H40" i="15"/>
  <c r="G19" i="15"/>
  <c r="AJ20" i="17"/>
  <c r="BQ20" i="17"/>
  <c r="AJ43" i="17"/>
  <c r="G42" i="15"/>
  <c r="BR13" i="17"/>
  <c r="H12" i="15"/>
  <c r="AG13" i="17"/>
  <c r="AB31" i="17"/>
  <c r="AF31" i="17" s="1" a="1"/>
  <c r="AF31" i="17" s="1"/>
  <c r="Z31" i="17"/>
  <c r="AJ12" i="17"/>
  <c r="BQ12" i="17"/>
  <c r="G11" i="15"/>
  <c r="AM36" i="17"/>
  <c r="AT36" i="17"/>
  <c r="BB36" i="17" s="1"/>
  <c r="H21" i="15"/>
  <c r="BR22" i="17"/>
  <c r="AG22" i="17"/>
  <c r="AJ10" i="17"/>
  <c r="BQ10" i="17"/>
  <c r="G9" i="15"/>
  <c r="AG12" i="17"/>
  <c r="BR12" i="17"/>
  <c r="H11" i="15"/>
  <c r="BR10" i="17"/>
  <c r="AG10" i="17"/>
  <c r="H9" i="15"/>
  <c r="BR8" i="17"/>
  <c r="H7" i="15"/>
  <c r="AG8" i="17"/>
  <c r="AJ42" i="17"/>
  <c r="G41" i="15"/>
  <c r="G7" i="15"/>
  <c r="AJ8" i="17"/>
  <c r="BQ8" i="17"/>
  <c r="BQ13" i="17"/>
  <c r="G12" i="15"/>
  <c r="AJ13" i="17"/>
  <c r="G6" i="15"/>
  <c r="AJ7" i="17"/>
  <c r="BQ7" i="17"/>
  <c r="AB24" i="17"/>
  <c r="AF24" i="17" s="1" a="1"/>
  <c r="AF24" i="17" s="1"/>
  <c r="Z24" i="17"/>
  <c r="J25" i="15"/>
  <c r="Y26" i="17"/>
  <c r="AA26" i="17"/>
  <c r="AE26" i="17" s="1" a="1"/>
  <c r="AE26" i="17" s="1"/>
  <c r="AJ14" i="17"/>
  <c r="G13" i="15"/>
  <c r="CW43" i="17"/>
  <c r="AB42" i="15" s="1"/>
  <c r="AM42" i="15" s="1"/>
  <c r="AL46" i="17"/>
  <c r="AS46" i="17"/>
  <c r="BA46" i="17" s="1"/>
  <c r="J23" i="15"/>
  <c r="AA24" i="17"/>
  <c r="AE24" i="17" s="1" a="1"/>
  <c r="AE24" i="17" s="1"/>
  <c r="Y24" i="17"/>
  <c r="AM34" i="17"/>
  <c r="AT34" i="17"/>
  <c r="BB34" i="17" s="1"/>
  <c r="AG25" i="17"/>
  <c r="H24" i="15"/>
  <c r="BR25" i="17"/>
  <c r="Z26" i="17"/>
  <c r="AB26" i="17"/>
  <c r="AF26" i="17" s="1" a="1"/>
  <c r="AF26" i="17" s="1"/>
  <c r="Z21" i="17"/>
  <c r="AB21" i="17"/>
  <c r="AF21" i="17" s="1" a="1"/>
  <c r="AF21" i="17" s="1"/>
  <c r="BR6" i="17"/>
  <c r="H5" i="15"/>
  <c r="AG6" i="17"/>
  <c r="AS5" i="17"/>
  <c r="BA5" i="17" s="1"/>
  <c r="AL5" i="17"/>
  <c r="J48" i="15"/>
  <c r="AA49" i="17"/>
  <c r="AE49" i="17" s="1" a="1"/>
  <c r="AE49" i="17" s="1"/>
  <c r="Y49" i="17"/>
  <c r="G14" i="15"/>
  <c r="AG15" i="17"/>
  <c r="AJ15" i="17"/>
  <c r="Y23" i="17"/>
  <c r="AG14" i="17"/>
  <c r="H13" i="15"/>
  <c r="AJ30" i="17"/>
  <c r="BQ30" i="17"/>
  <c r="G29" i="15"/>
  <c r="G24" i="15"/>
  <c r="BQ25" i="17"/>
  <c r="AJ25" i="17"/>
  <c r="AG28" i="17"/>
  <c r="H29" i="15"/>
  <c r="BR30" i="17"/>
  <c r="AG30" i="17"/>
  <c r="BQ6" i="17"/>
  <c r="AJ6" i="17"/>
  <c r="G5" i="15"/>
  <c r="AG7" i="17"/>
  <c r="CR43" i="17"/>
  <c r="W42" i="15" s="1"/>
  <c r="AH42" i="15" s="1"/>
  <c r="AM19" i="17"/>
  <c r="AT19" i="17"/>
  <c r="BB19" i="17" s="1"/>
  <c r="BW19" i="17" s="1"/>
  <c r="AB49" i="17"/>
  <c r="AF49" i="17" s="1" a="1"/>
  <c r="AF49" i="17" s="1"/>
  <c r="Z49" i="17"/>
  <c r="AS44" i="17"/>
  <c r="BA44" i="17" s="1"/>
  <c r="AL44" i="17"/>
  <c r="AL48" i="17"/>
  <c r="AS48" i="17"/>
  <c r="BA48" i="17" s="1"/>
  <c r="AL16" i="17"/>
  <c r="AS16" i="17"/>
  <c r="BA16" i="17" s="1"/>
  <c r="AJ29" i="17"/>
  <c r="G28" i="15"/>
  <c r="BQ29" i="17"/>
  <c r="G21" i="15"/>
  <c r="BQ22" i="17"/>
  <c r="AJ22" i="17"/>
  <c r="G46" i="15"/>
  <c r="AJ47" i="17"/>
  <c r="Z23" i="17"/>
  <c r="AB23" i="17"/>
  <c r="AF23" i="17" s="1" a="1"/>
  <c r="AF23" i="17" s="1"/>
  <c r="G8" i="15"/>
  <c r="AJ9" i="17"/>
  <c r="BQ9" i="17"/>
  <c r="BR20" i="17"/>
  <c r="AG20" i="17"/>
  <c r="H19" i="15"/>
  <c r="H8" i="15"/>
  <c r="BR9" i="17"/>
  <c r="AG9" i="17"/>
  <c r="AS11" i="17"/>
  <c r="BA11" i="17" s="1"/>
  <c r="AL11" i="17"/>
  <c r="AA23" i="17"/>
  <c r="AE23" i="17" s="1" a="1"/>
  <c r="AE23" i="17" s="1"/>
  <c r="AG42" i="17"/>
  <c r="AF2" i="15"/>
  <c r="AQ2" i="15" s="1"/>
  <c r="CZ3" i="17"/>
  <c r="N30" i="35"/>
  <c r="O23" i="35"/>
  <c r="AT37" i="17"/>
  <c r="BB37" i="17" s="1"/>
  <c r="AM37" i="17"/>
  <c r="AM17" i="17"/>
  <c r="AT17" i="17"/>
  <c r="BB17" i="17" s="1"/>
  <c r="BW17" i="17" s="1"/>
  <c r="AT35" i="17"/>
  <c r="BB35" i="17" s="1"/>
  <c r="AM35" i="17"/>
  <c r="AT3" i="17"/>
  <c r="BB3" i="17" s="1"/>
  <c r="AM3" i="17"/>
  <c r="AM18" i="17"/>
  <c r="AT18" i="17"/>
  <c r="BB18" i="17" s="1"/>
  <c r="BW18" i="17" s="1"/>
  <c r="AN45" i="17"/>
  <c r="AU45" i="17"/>
  <c r="BC45" i="17" s="1"/>
  <c r="AN38" i="17"/>
  <c r="AU38" i="17"/>
  <c r="BC38" i="17" s="1"/>
  <c r="AN4" i="17"/>
  <c r="AU4" i="17"/>
  <c r="BC4" i="17" s="1"/>
  <c r="CY4" i="17"/>
  <c r="AE3" i="15"/>
  <c r="AP3" i="15" s="1"/>
  <c r="CS43" i="17" l="1"/>
  <c r="X42" i="15" s="1"/>
  <c r="AI42" i="15" s="1"/>
  <c r="AT39" i="17"/>
  <c r="BB39" i="17" s="1"/>
  <c r="AM39" i="17"/>
  <c r="AR47" i="17"/>
  <c r="AZ47" i="17" s="1"/>
  <c r="AK47" i="17"/>
  <c r="AK30" i="17"/>
  <c r="AR30" i="17"/>
  <c r="AZ30" i="17" s="1"/>
  <c r="G48" i="15"/>
  <c r="AJ49" i="17"/>
  <c r="BQ49" i="17"/>
  <c r="AJ26" i="17"/>
  <c r="BQ26" i="17"/>
  <c r="G25" i="15"/>
  <c r="AK13" i="17"/>
  <c r="AR13" i="17"/>
  <c r="AZ13" i="17" s="1"/>
  <c r="CT8" i="17"/>
  <c r="Y7" i="15" s="1"/>
  <c r="AJ7" i="15" s="1"/>
  <c r="DA8" i="17"/>
  <c r="AF7" i="15" s="1"/>
  <c r="AQ7" i="15" s="1"/>
  <c r="DB8" i="17"/>
  <c r="AG7" i="15" s="1"/>
  <c r="AR7" i="15" s="1"/>
  <c r="CV8" i="17"/>
  <c r="AA7" i="15" s="1"/>
  <c r="AL7" i="15" s="1"/>
  <c r="CR8" i="17"/>
  <c r="W7" i="15" s="1"/>
  <c r="AH7" i="15" s="1"/>
  <c r="K7" i="15"/>
  <c r="CS8" i="17"/>
  <c r="X7" i="15" s="1"/>
  <c r="AI7" i="15" s="1"/>
  <c r="CW8" i="17"/>
  <c r="AB7" i="15" s="1"/>
  <c r="AM7" i="15" s="1"/>
  <c r="CY8" i="17"/>
  <c r="AD7" i="15" s="1"/>
  <c r="AO7" i="15" s="1"/>
  <c r="CU8" i="17"/>
  <c r="Z7" i="15" s="1"/>
  <c r="AK7" i="15" s="1"/>
  <c r="CX8" i="17"/>
  <c r="AC7" i="15" s="1"/>
  <c r="AN7" i="15" s="1"/>
  <c r="CZ8" i="17"/>
  <c r="AE7" i="15" s="1"/>
  <c r="AP7" i="15" s="1"/>
  <c r="CS12" i="17"/>
  <c r="X11" i="15" s="1"/>
  <c r="AI11" i="15" s="1"/>
  <c r="CZ12" i="17"/>
  <c r="AE11" i="15" s="1"/>
  <c r="AP11" i="15" s="1"/>
  <c r="CT12" i="17"/>
  <c r="Y11" i="15" s="1"/>
  <c r="AJ11" i="15" s="1"/>
  <c r="CW12" i="17"/>
  <c r="AB11" i="15" s="1"/>
  <c r="AM11" i="15" s="1"/>
  <c r="CR12" i="17"/>
  <c r="W11" i="15" s="1"/>
  <c r="AH11" i="15" s="1"/>
  <c r="K11" i="15"/>
  <c r="CU12" i="17"/>
  <c r="Z11" i="15" s="1"/>
  <c r="AK11" i="15" s="1"/>
  <c r="DB12" i="17"/>
  <c r="AG11" i="15" s="1"/>
  <c r="AR11" i="15" s="1"/>
  <c r="DA12" i="17"/>
  <c r="AF11" i="15" s="1"/>
  <c r="AQ11" i="15" s="1"/>
  <c r="CX12" i="17"/>
  <c r="AC11" i="15" s="1"/>
  <c r="AN11" i="15" s="1"/>
  <c r="CY12" i="17"/>
  <c r="AD11" i="15" s="1"/>
  <c r="AO11" i="15" s="1"/>
  <c r="CV12" i="17"/>
  <c r="AA11" i="15" s="1"/>
  <c r="AL11" i="15" s="1"/>
  <c r="AN36" i="17"/>
  <c r="AU36" i="17"/>
  <c r="BC36" i="17" s="1"/>
  <c r="CY41" i="17"/>
  <c r="AD40" i="15" s="1"/>
  <c r="AO40" i="15" s="1"/>
  <c r="CU41" i="17"/>
  <c r="Z40" i="15" s="1"/>
  <c r="AK40" i="15" s="1"/>
  <c r="CV41" i="17"/>
  <c r="AA40" i="15" s="1"/>
  <c r="AL40" i="15" s="1"/>
  <c r="CX41" i="17"/>
  <c r="AC40" i="15" s="1"/>
  <c r="AN40" i="15" s="1"/>
  <c r="CR41" i="17"/>
  <c r="W40" i="15" s="1"/>
  <c r="AH40" i="15" s="1"/>
  <c r="CS41" i="17"/>
  <c r="X40" i="15" s="1"/>
  <c r="AI40" i="15" s="1"/>
  <c r="CT41" i="17"/>
  <c r="Y40" i="15" s="1"/>
  <c r="AJ40" i="15" s="1"/>
  <c r="CW41" i="17"/>
  <c r="AB40" i="15" s="1"/>
  <c r="AM40" i="15" s="1"/>
  <c r="CZ41" i="17"/>
  <c r="AE40" i="15" s="1"/>
  <c r="AP40" i="15" s="1"/>
  <c r="DA41" i="17"/>
  <c r="AF40" i="15" s="1"/>
  <c r="AQ40" i="15" s="1"/>
  <c r="K40" i="15"/>
  <c r="DB41" i="17"/>
  <c r="AG40" i="15" s="1"/>
  <c r="AR40" i="15" s="1"/>
  <c r="H48" i="15"/>
  <c r="AG49" i="17"/>
  <c r="BR49" i="17"/>
  <c r="AR14" i="17"/>
  <c r="AZ14" i="17" s="1"/>
  <c r="AK14" i="17"/>
  <c r="AS41" i="17"/>
  <c r="BA41" i="17" s="1"/>
  <c r="AL41" i="17"/>
  <c r="CX42" i="17"/>
  <c r="AC41" i="15" s="1"/>
  <c r="AN41" i="15" s="1"/>
  <c r="DA42" i="17"/>
  <c r="AF41" i="15" s="1"/>
  <c r="AQ41" i="15" s="1"/>
  <c r="CR42" i="17"/>
  <c r="W41" i="15" s="1"/>
  <c r="AH41" i="15" s="1"/>
  <c r="CS42" i="17"/>
  <c r="X41" i="15" s="1"/>
  <c r="AI41" i="15" s="1"/>
  <c r="CV42" i="17"/>
  <c r="AA41" i="15" s="1"/>
  <c r="AL41" i="15" s="1"/>
  <c r="CZ42" i="17"/>
  <c r="AE41" i="15" s="1"/>
  <c r="AP41" i="15" s="1"/>
  <c r="CY42" i="17"/>
  <c r="AD41" i="15" s="1"/>
  <c r="AO41" i="15" s="1"/>
  <c r="K41" i="15"/>
  <c r="DB42" i="17"/>
  <c r="AG41" i="15" s="1"/>
  <c r="AR41" i="15" s="1"/>
  <c r="CU42" i="17"/>
  <c r="Z41" i="15" s="1"/>
  <c r="AK41" i="15" s="1"/>
  <c r="CT42" i="17"/>
  <c r="Y41" i="15" s="1"/>
  <c r="AJ41" i="15" s="1"/>
  <c r="CW42" i="17"/>
  <c r="AB41" i="15" s="1"/>
  <c r="AM41" i="15" s="1"/>
  <c r="CY20" i="17"/>
  <c r="AD19" i="15" s="1"/>
  <c r="AO19" i="15" s="1"/>
  <c r="CW20" i="17"/>
  <c r="AB19" i="15" s="1"/>
  <c r="AM19" i="15" s="1"/>
  <c r="DA20" i="17"/>
  <c r="AF19" i="15" s="1"/>
  <c r="AQ19" i="15" s="1"/>
  <c r="CR20" i="17"/>
  <c r="W19" i="15" s="1"/>
  <c r="AH19" i="15" s="1"/>
  <c r="K19" i="15"/>
  <c r="CU20" i="17"/>
  <c r="Z19" i="15" s="1"/>
  <c r="AK19" i="15" s="1"/>
  <c r="CX20" i="17"/>
  <c r="AC19" i="15" s="1"/>
  <c r="AN19" i="15" s="1"/>
  <c r="CT20" i="17"/>
  <c r="Y19" i="15" s="1"/>
  <c r="AJ19" i="15" s="1"/>
  <c r="CV20" i="17"/>
  <c r="AA19" i="15" s="1"/>
  <c r="AL19" i="15" s="1"/>
  <c r="CS20" i="17"/>
  <c r="X19" i="15" s="1"/>
  <c r="AI19" i="15" s="1"/>
  <c r="CZ20" i="17"/>
  <c r="AE19" i="15" s="1"/>
  <c r="AP19" i="15" s="1"/>
  <c r="DB20" i="17"/>
  <c r="AG19" i="15" s="1"/>
  <c r="AR19" i="15" s="1"/>
  <c r="AT16" i="17"/>
  <c r="BB16" i="17" s="1"/>
  <c r="BW16" i="17" s="1"/>
  <c r="AM16" i="17"/>
  <c r="AN19" i="17"/>
  <c r="AU19" i="17"/>
  <c r="BC19" i="17" s="1"/>
  <c r="AG26" i="17"/>
  <c r="BR26" i="17"/>
  <c r="H25" i="15"/>
  <c r="AJ24" i="17"/>
  <c r="BQ24" i="17"/>
  <c r="G23" i="15"/>
  <c r="G20" i="15"/>
  <c r="BQ21" i="17"/>
  <c r="AJ21" i="17"/>
  <c r="CR47" i="17"/>
  <c r="W46" i="15" s="1"/>
  <c r="AH46" i="15" s="1"/>
  <c r="DB47" i="17"/>
  <c r="AG46" i="15" s="1"/>
  <c r="AR46" i="15" s="1"/>
  <c r="CW47" i="17"/>
  <c r="AB46" i="15" s="1"/>
  <c r="AM46" i="15" s="1"/>
  <c r="K46" i="15"/>
  <c r="CU47" i="17"/>
  <c r="Z46" i="15" s="1"/>
  <c r="AK46" i="15" s="1"/>
  <c r="DA47" i="17"/>
  <c r="AF46" i="15" s="1"/>
  <c r="AQ46" i="15" s="1"/>
  <c r="CZ47" i="17"/>
  <c r="AE46" i="15" s="1"/>
  <c r="AP46" i="15" s="1"/>
  <c r="CV47" i="17"/>
  <c r="AA46" i="15" s="1"/>
  <c r="AL46" i="15" s="1"/>
  <c r="CS47" i="17"/>
  <c r="X46" i="15" s="1"/>
  <c r="AI46" i="15" s="1"/>
  <c r="CX47" i="17"/>
  <c r="AC46" i="15" s="1"/>
  <c r="AN46" i="15" s="1"/>
  <c r="CY47" i="17"/>
  <c r="AD46" i="15" s="1"/>
  <c r="AO46" i="15" s="1"/>
  <c r="CT47" i="17"/>
  <c r="Y46" i="15" s="1"/>
  <c r="AJ46" i="15" s="1"/>
  <c r="CS30" i="17"/>
  <c r="X29" i="15" s="1"/>
  <c r="AI29" i="15" s="1"/>
  <c r="CU30" i="17"/>
  <c r="Z29" i="15" s="1"/>
  <c r="AK29" i="15" s="1"/>
  <c r="CW30" i="17"/>
  <c r="AB29" i="15" s="1"/>
  <c r="AM29" i="15" s="1"/>
  <c r="CV30" i="17"/>
  <c r="AA29" i="15" s="1"/>
  <c r="AL29" i="15" s="1"/>
  <c r="CT30" i="17"/>
  <c r="Y29" i="15" s="1"/>
  <c r="AJ29" i="15" s="1"/>
  <c r="CR30" i="17"/>
  <c r="W29" i="15" s="1"/>
  <c r="AH29" i="15" s="1"/>
  <c r="CY30" i="17"/>
  <c r="AD29" i="15" s="1"/>
  <c r="AO29" i="15" s="1"/>
  <c r="K29" i="15"/>
  <c r="DA30" i="17"/>
  <c r="AF29" i="15" s="1"/>
  <c r="AQ29" i="15" s="1"/>
  <c r="CZ30" i="17"/>
  <c r="AE29" i="15" s="1"/>
  <c r="AP29" i="15" s="1"/>
  <c r="DB30" i="17"/>
  <c r="AG29" i="15" s="1"/>
  <c r="AR29" i="15" s="1"/>
  <c r="CX30" i="17"/>
  <c r="AC29" i="15" s="1"/>
  <c r="AN29" i="15" s="1"/>
  <c r="AN34" i="17"/>
  <c r="AU34" i="17"/>
  <c r="BC34" i="17" s="1"/>
  <c r="AU40" i="17"/>
  <c r="BC40" i="17" s="1"/>
  <c r="AN40" i="17"/>
  <c r="AJ23" i="17"/>
  <c r="G22" i="15"/>
  <c r="BQ23" i="17"/>
  <c r="AK22" i="17"/>
  <c r="AR22" i="17"/>
  <c r="AZ22" i="17" s="1"/>
  <c r="CX28" i="17"/>
  <c r="AC27" i="15" s="1"/>
  <c r="AN27" i="15" s="1"/>
  <c r="CY28" i="17"/>
  <c r="AD27" i="15" s="1"/>
  <c r="AO27" i="15" s="1"/>
  <c r="CR28" i="17"/>
  <c r="W27" i="15" s="1"/>
  <c r="AH27" i="15" s="1"/>
  <c r="CU28" i="17"/>
  <c r="Z27" i="15" s="1"/>
  <c r="AK27" i="15" s="1"/>
  <c r="DA28" i="17"/>
  <c r="AF27" i="15" s="1"/>
  <c r="AQ27" i="15" s="1"/>
  <c r="DB28" i="17"/>
  <c r="AG27" i="15" s="1"/>
  <c r="AR27" i="15" s="1"/>
  <c r="CT28" i="17"/>
  <c r="Y27" i="15" s="1"/>
  <c r="AJ27" i="15" s="1"/>
  <c r="CW28" i="17"/>
  <c r="AB27" i="15" s="1"/>
  <c r="AM27" i="15" s="1"/>
  <c r="CZ28" i="17"/>
  <c r="AE27" i="15" s="1"/>
  <c r="AP27" i="15" s="1"/>
  <c r="CS28" i="17"/>
  <c r="X27" i="15" s="1"/>
  <c r="AI27" i="15" s="1"/>
  <c r="K27" i="15"/>
  <c r="CV28" i="17"/>
  <c r="AA27" i="15" s="1"/>
  <c r="AL27" i="15" s="1"/>
  <c r="CY14" i="17"/>
  <c r="AD13" i="15" s="1"/>
  <c r="AO13" i="15" s="1"/>
  <c r="CV14" i="17"/>
  <c r="AA13" i="15" s="1"/>
  <c r="AL13" i="15" s="1"/>
  <c r="CZ14" i="17"/>
  <c r="AE13" i="15" s="1"/>
  <c r="AP13" i="15" s="1"/>
  <c r="K13" i="15"/>
  <c r="CS14" i="17"/>
  <c r="X13" i="15" s="1"/>
  <c r="AI13" i="15" s="1"/>
  <c r="CR14" i="17"/>
  <c r="W13" i="15" s="1"/>
  <c r="AH13" i="15" s="1"/>
  <c r="CT14" i="17"/>
  <c r="Y13" i="15" s="1"/>
  <c r="AJ13" i="15" s="1"/>
  <c r="CU14" i="17"/>
  <c r="Z13" i="15" s="1"/>
  <c r="AK13" i="15" s="1"/>
  <c r="CW14" i="17"/>
  <c r="AB13" i="15" s="1"/>
  <c r="AM13" i="15" s="1"/>
  <c r="DA14" i="17"/>
  <c r="AF13" i="15" s="1"/>
  <c r="AQ13" i="15" s="1"/>
  <c r="DB14" i="17"/>
  <c r="AG13" i="15" s="1"/>
  <c r="AR13" i="15" s="1"/>
  <c r="CX14" i="17"/>
  <c r="AC13" i="15" s="1"/>
  <c r="AN13" i="15" s="1"/>
  <c r="AM5" i="17"/>
  <c r="AT5" i="17"/>
  <c r="BB5" i="17" s="1"/>
  <c r="BW5" i="17" s="1"/>
  <c r="AR43" i="17"/>
  <c r="AZ43" i="17" s="1"/>
  <c r="AK43" i="17"/>
  <c r="BR21" i="17"/>
  <c r="AG21" i="17"/>
  <c r="H20" i="15"/>
  <c r="AT11" i="17"/>
  <c r="BB11" i="17" s="1"/>
  <c r="AM11" i="17"/>
  <c r="AM48" i="17"/>
  <c r="AT48" i="17"/>
  <c r="BB48" i="17" s="1"/>
  <c r="CX7" i="17"/>
  <c r="AC6" i="15" s="1"/>
  <c r="AN6" i="15" s="1"/>
  <c r="CY7" i="17"/>
  <c r="AD6" i="15" s="1"/>
  <c r="AO6" i="15" s="1"/>
  <c r="CV7" i="17"/>
  <c r="AA6" i="15" s="1"/>
  <c r="AL6" i="15" s="1"/>
  <c r="DB7" i="17"/>
  <c r="AG6" i="15" s="1"/>
  <c r="AR6" i="15" s="1"/>
  <c r="CS7" i="17"/>
  <c r="X6" i="15" s="1"/>
  <c r="AI6" i="15" s="1"/>
  <c r="CU7" i="17"/>
  <c r="Z6" i="15" s="1"/>
  <c r="AK6" i="15" s="1"/>
  <c r="CW7" i="17"/>
  <c r="AB6" i="15" s="1"/>
  <c r="AM6" i="15" s="1"/>
  <c r="K6" i="15"/>
  <c r="CR7" i="17"/>
  <c r="W6" i="15" s="1"/>
  <c r="AH6" i="15" s="1"/>
  <c r="CZ7" i="17"/>
  <c r="AE6" i="15" s="1"/>
  <c r="AP6" i="15" s="1"/>
  <c r="CT7" i="17"/>
  <c r="Y6" i="15" s="1"/>
  <c r="AJ6" i="15" s="1"/>
  <c r="DA7" i="17"/>
  <c r="AF6" i="15" s="1"/>
  <c r="AQ6" i="15" s="1"/>
  <c r="AR25" i="17"/>
  <c r="AZ25" i="17" s="1"/>
  <c r="AK25" i="17"/>
  <c r="AR10" i="17"/>
  <c r="AZ10" i="17" s="1"/>
  <c r="AK10" i="17"/>
  <c r="AR12" i="17"/>
  <c r="AZ12" i="17" s="1"/>
  <c r="AK12" i="17"/>
  <c r="AR9" i="17"/>
  <c r="AZ9" i="17" s="1"/>
  <c r="AK9" i="17"/>
  <c r="AT44" i="17"/>
  <c r="BB44" i="17" s="1"/>
  <c r="AM44" i="17"/>
  <c r="AK15" i="17"/>
  <c r="AR15" i="17"/>
  <c r="AZ15" i="17" s="1"/>
  <c r="CV6" i="17"/>
  <c r="AA5" i="15" s="1"/>
  <c r="AL5" i="15" s="1"/>
  <c r="DB6" i="17"/>
  <c r="AG5" i="15" s="1"/>
  <c r="AR5" i="15" s="1"/>
  <c r="CS6" i="17"/>
  <c r="X5" i="15" s="1"/>
  <c r="AI5" i="15" s="1"/>
  <c r="CY6" i="17"/>
  <c r="AD5" i="15" s="1"/>
  <c r="AO5" i="15" s="1"/>
  <c r="CW6" i="17"/>
  <c r="AB5" i="15" s="1"/>
  <c r="AM5" i="15" s="1"/>
  <c r="K5" i="15"/>
  <c r="CT6" i="17"/>
  <c r="Y5" i="15" s="1"/>
  <c r="AJ5" i="15" s="1"/>
  <c r="CX6" i="17"/>
  <c r="AC5" i="15" s="1"/>
  <c r="AN5" i="15" s="1"/>
  <c r="CZ6" i="17"/>
  <c r="AE5" i="15" s="1"/>
  <c r="AP5" i="15" s="1"/>
  <c r="DA6" i="17"/>
  <c r="AF5" i="15" s="1"/>
  <c r="AQ5" i="15" s="1"/>
  <c r="CR6" i="17"/>
  <c r="W5" i="15" s="1"/>
  <c r="AH5" i="15" s="1"/>
  <c r="CU6" i="17"/>
  <c r="Z5" i="15" s="1"/>
  <c r="AK5" i="15" s="1"/>
  <c r="AM46" i="17"/>
  <c r="AT46" i="17"/>
  <c r="BB46" i="17" s="1"/>
  <c r="BR24" i="17"/>
  <c r="H23" i="15"/>
  <c r="AG24" i="17"/>
  <c r="AK8" i="17"/>
  <c r="AR8" i="17"/>
  <c r="AZ8" i="17" s="1"/>
  <c r="DA10" i="17"/>
  <c r="AF9" i="15" s="1"/>
  <c r="AQ9" i="15" s="1"/>
  <c r="DB10" i="17"/>
  <c r="AG9" i="15" s="1"/>
  <c r="AR9" i="15" s="1"/>
  <c r="CW10" i="17"/>
  <c r="AB9" i="15" s="1"/>
  <c r="AM9" i="15" s="1"/>
  <c r="CZ10" i="17"/>
  <c r="AE9" i="15" s="1"/>
  <c r="AP9" i="15" s="1"/>
  <c r="CT10" i="17"/>
  <c r="Y9" i="15" s="1"/>
  <c r="AJ9" i="15" s="1"/>
  <c r="CX10" i="17"/>
  <c r="AC9" i="15" s="1"/>
  <c r="AN9" i="15" s="1"/>
  <c r="CU10" i="17"/>
  <c r="Z9" i="15" s="1"/>
  <c r="AK9" i="15" s="1"/>
  <c r="K9" i="15"/>
  <c r="CR10" i="17"/>
  <c r="W9" i="15" s="1"/>
  <c r="AH9" i="15" s="1"/>
  <c r="CS10" i="17"/>
  <c r="X9" i="15" s="1"/>
  <c r="AI9" i="15" s="1"/>
  <c r="CV10" i="17"/>
  <c r="AA9" i="15" s="1"/>
  <c r="AL9" i="15" s="1"/>
  <c r="CY10" i="17"/>
  <c r="AD9" i="15" s="1"/>
  <c r="AO9" i="15" s="1"/>
  <c r="CU22" i="17"/>
  <c r="Z21" i="15" s="1"/>
  <c r="AK21" i="15" s="1"/>
  <c r="CV22" i="17"/>
  <c r="AA21" i="15" s="1"/>
  <c r="AL21" i="15" s="1"/>
  <c r="CR22" i="17"/>
  <c r="W21" i="15" s="1"/>
  <c r="AH21" i="15" s="1"/>
  <c r="CS22" i="17"/>
  <c r="X21" i="15" s="1"/>
  <c r="AI21" i="15" s="1"/>
  <c r="CY22" i="17"/>
  <c r="AD21" i="15" s="1"/>
  <c r="AO21" i="15" s="1"/>
  <c r="CT22" i="17"/>
  <c r="Y21" i="15" s="1"/>
  <c r="AJ21" i="15" s="1"/>
  <c r="DA22" i="17"/>
  <c r="AF21" i="15" s="1"/>
  <c r="AQ21" i="15" s="1"/>
  <c r="DB22" i="17"/>
  <c r="AG21" i="15" s="1"/>
  <c r="AR21" i="15" s="1"/>
  <c r="CX22" i="17"/>
  <c r="AC21" i="15" s="1"/>
  <c r="AN21" i="15" s="1"/>
  <c r="CZ22" i="17"/>
  <c r="AE21" i="15" s="1"/>
  <c r="AP21" i="15" s="1"/>
  <c r="CW22" i="17"/>
  <c r="AB21" i="15" s="1"/>
  <c r="AM21" i="15" s="1"/>
  <c r="K21" i="15"/>
  <c r="AR20" i="17"/>
  <c r="AZ20" i="17" s="1"/>
  <c r="AK20" i="17"/>
  <c r="AK29" i="17"/>
  <c r="AR29" i="17"/>
  <c r="AZ29" i="17" s="1"/>
  <c r="AR42" i="17"/>
  <c r="AZ42" i="17" s="1"/>
  <c r="AK42" i="17"/>
  <c r="CY9" i="17"/>
  <c r="AD8" i="15" s="1"/>
  <c r="AO8" i="15" s="1"/>
  <c r="CZ9" i="17"/>
  <c r="AE8" i="15" s="1"/>
  <c r="AP8" i="15" s="1"/>
  <c r="CT9" i="17"/>
  <c r="Y8" i="15" s="1"/>
  <c r="AJ8" i="15" s="1"/>
  <c r="CV9" i="17"/>
  <c r="AA8" i="15" s="1"/>
  <c r="AL8" i="15" s="1"/>
  <c r="K8" i="15"/>
  <c r="CU9" i="17"/>
  <c r="Z8" i="15" s="1"/>
  <c r="AK8" i="15" s="1"/>
  <c r="DB9" i="17"/>
  <c r="AG8" i="15" s="1"/>
  <c r="AR8" i="15" s="1"/>
  <c r="CS9" i="17"/>
  <c r="X8" i="15" s="1"/>
  <c r="AI8" i="15" s="1"/>
  <c r="DA9" i="17"/>
  <c r="AF8" i="15" s="1"/>
  <c r="AQ8" i="15" s="1"/>
  <c r="CX9" i="17"/>
  <c r="AC8" i="15" s="1"/>
  <c r="AN8" i="15" s="1"/>
  <c r="CW9" i="17"/>
  <c r="AB8" i="15" s="1"/>
  <c r="AM8" i="15" s="1"/>
  <c r="CR9" i="17"/>
  <c r="W8" i="15" s="1"/>
  <c r="AH8" i="15" s="1"/>
  <c r="AK6" i="17"/>
  <c r="AR6" i="17"/>
  <c r="AZ6" i="17" s="1"/>
  <c r="CZ15" i="17"/>
  <c r="AE14" i="15" s="1"/>
  <c r="AP14" i="15" s="1"/>
  <c r="CU15" i="17"/>
  <c r="Z14" i="15" s="1"/>
  <c r="AK14" i="15" s="1"/>
  <c r="CV15" i="17"/>
  <c r="AA14" i="15" s="1"/>
  <c r="AL14" i="15" s="1"/>
  <c r="CW15" i="17"/>
  <c r="AB14" i="15" s="1"/>
  <c r="AM14" i="15" s="1"/>
  <c r="K14" i="15"/>
  <c r="CX15" i="17"/>
  <c r="AC14" i="15" s="1"/>
  <c r="AN14" i="15" s="1"/>
  <c r="CY15" i="17"/>
  <c r="AD14" i="15" s="1"/>
  <c r="AO14" i="15" s="1"/>
  <c r="CS15" i="17"/>
  <c r="X14" i="15" s="1"/>
  <c r="AI14" i="15" s="1"/>
  <c r="CT15" i="17"/>
  <c r="Y14" i="15" s="1"/>
  <c r="AJ14" i="15" s="1"/>
  <c r="DA15" i="17"/>
  <c r="AF14" i="15" s="1"/>
  <c r="AQ14" i="15" s="1"/>
  <c r="CR15" i="17"/>
  <c r="W14" i="15" s="1"/>
  <c r="AH14" i="15" s="1"/>
  <c r="DB15" i="17"/>
  <c r="AG14" i="15" s="1"/>
  <c r="AR14" i="15" s="1"/>
  <c r="CT25" i="17"/>
  <c r="Y24" i="15" s="1"/>
  <c r="AJ24" i="15" s="1"/>
  <c r="CV25" i="17"/>
  <c r="AA24" i="15" s="1"/>
  <c r="AL24" i="15" s="1"/>
  <c r="CS25" i="17"/>
  <c r="X24" i="15" s="1"/>
  <c r="AI24" i="15" s="1"/>
  <c r="CZ25" i="17"/>
  <c r="AE24" i="15" s="1"/>
  <c r="AP24" i="15" s="1"/>
  <c r="K24" i="15"/>
  <c r="CW25" i="17"/>
  <c r="AB24" i="15" s="1"/>
  <c r="AM24" i="15" s="1"/>
  <c r="CU25" i="17"/>
  <c r="Z24" i="15" s="1"/>
  <c r="AK24" i="15" s="1"/>
  <c r="CY25" i="17"/>
  <c r="AD24" i="15" s="1"/>
  <c r="AO24" i="15" s="1"/>
  <c r="DA25" i="17"/>
  <c r="AF24" i="15" s="1"/>
  <c r="AQ24" i="15" s="1"/>
  <c r="CR25" i="17"/>
  <c r="W24" i="15" s="1"/>
  <c r="AH24" i="15" s="1"/>
  <c r="DB25" i="17"/>
  <c r="AG24" i="15" s="1"/>
  <c r="AR24" i="15" s="1"/>
  <c r="CX25" i="17"/>
  <c r="AC24" i="15" s="1"/>
  <c r="AN24" i="15" s="1"/>
  <c r="H30" i="15"/>
  <c r="AK31" i="17"/>
  <c r="AG31" i="17"/>
  <c r="BR31" i="17"/>
  <c r="AR28" i="17"/>
  <c r="AZ28" i="17" s="1"/>
  <c r="AK28" i="17"/>
  <c r="AG23" i="17"/>
  <c r="BR23" i="17"/>
  <c r="H22" i="15"/>
  <c r="AR7" i="17"/>
  <c r="AZ7" i="17" s="1"/>
  <c r="AK7" i="17"/>
  <c r="DA13" i="17"/>
  <c r="AF12" i="15" s="1"/>
  <c r="AQ12" i="15" s="1"/>
  <c r="CX13" i="17"/>
  <c r="AC12" i="15" s="1"/>
  <c r="AN12" i="15" s="1"/>
  <c r="CS13" i="17"/>
  <c r="X12" i="15" s="1"/>
  <c r="AI12" i="15" s="1"/>
  <c r="CT13" i="17"/>
  <c r="Y12" i="15" s="1"/>
  <c r="AJ12" i="15" s="1"/>
  <c r="CW13" i="17"/>
  <c r="AB12" i="15" s="1"/>
  <c r="AM12" i="15" s="1"/>
  <c r="CR13" i="17"/>
  <c r="W12" i="15" s="1"/>
  <c r="AH12" i="15" s="1"/>
  <c r="CZ13" i="17"/>
  <c r="AE12" i="15" s="1"/>
  <c r="AP12" i="15" s="1"/>
  <c r="CV13" i="17"/>
  <c r="AA12" i="15" s="1"/>
  <c r="AL12" i="15" s="1"/>
  <c r="K12" i="15"/>
  <c r="CY13" i="17"/>
  <c r="AD12" i="15" s="1"/>
  <c r="AO12" i="15" s="1"/>
  <c r="DB13" i="17"/>
  <c r="AG12" i="15" s="1"/>
  <c r="AR12" i="15" s="1"/>
  <c r="CU13" i="17"/>
  <c r="Z12" i="15" s="1"/>
  <c r="AK12" i="15" s="1"/>
  <c r="AV45" i="17"/>
  <c r="AO45" i="17"/>
  <c r="AU17" i="17"/>
  <c r="BC17" i="17" s="1"/>
  <c r="AN17" i="17"/>
  <c r="AN37" i="17"/>
  <c r="AU37" i="17"/>
  <c r="BC37" i="17" s="1"/>
  <c r="AN18" i="17"/>
  <c r="AU18" i="17"/>
  <c r="BC18" i="17" s="1"/>
  <c r="AU3" i="17"/>
  <c r="BC3" i="17" s="1"/>
  <c r="AN3" i="17"/>
  <c r="P23" i="35"/>
  <c r="Q23" i="35" s="1"/>
  <c r="Q30" i="35" s="1"/>
  <c r="O30" i="35"/>
  <c r="AN35" i="17"/>
  <c r="AU35" i="17"/>
  <c r="BC35" i="17" s="1"/>
  <c r="AE2" i="15"/>
  <c r="AP2" i="15" s="1"/>
  <c r="CY3" i="17"/>
  <c r="AV38" i="17"/>
  <c r="BD38" i="17" s="1"/>
  <c r="BG38" i="17" s="1" a="1"/>
  <c r="BG38" i="17" s="1"/>
  <c r="AO38" i="17"/>
  <c r="AD3" i="15"/>
  <c r="AO3" i="15" s="1"/>
  <c r="CX4" i="17"/>
  <c r="AO4" i="17"/>
  <c r="AV4" i="17"/>
  <c r="BD4" i="17" s="1"/>
  <c r="BG4" i="17" s="1" a="1"/>
  <c r="BG4" i="17" s="1"/>
  <c r="BH4" i="17" s="1" a="1"/>
  <c r="BH4" i="17" s="1"/>
  <c r="AU39" i="17" l="1"/>
  <c r="BC39" i="17" s="1"/>
  <c r="AN39" i="17"/>
  <c r="AU44" i="17"/>
  <c r="BC44" i="17" s="1"/>
  <c r="AN44" i="17"/>
  <c r="AU5" i="17"/>
  <c r="BC5" i="17" s="1"/>
  <c r="AN5" i="17"/>
  <c r="AR26" i="17"/>
  <c r="AZ26" i="17" s="1"/>
  <c r="AK26" i="17"/>
  <c r="AS28" i="17"/>
  <c r="BA28" i="17" s="1"/>
  <c r="AL28" i="17"/>
  <c r="AL20" i="17"/>
  <c r="AS20" i="17"/>
  <c r="BA20" i="17" s="1"/>
  <c r="AU46" i="17"/>
  <c r="BC46" i="17" s="1"/>
  <c r="AN46" i="17"/>
  <c r="AV34" i="17"/>
  <c r="BD34" i="17" s="1"/>
  <c r="BG34" i="17" s="1" a="1"/>
  <c r="BG34" i="17" s="1"/>
  <c r="AO34" i="17"/>
  <c r="AS14" i="17"/>
  <c r="BA14" i="17" s="1"/>
  <c r="AL14" i="17"/>
  <c r="AS9" i="17"/>
  <c r="BA9" i="17" s="1"/>
  <c r="AL9" i="17"/>
  <c r="AL22" i="17"/>
  <c r="AS22" i="17"/>
  <c r="BA22" i="17" s="1"/>
  <c r="AR21" i="17"/>
  <c r="AZ21" i="17" s="1"/>
  <c r="AK21" i="17"/>
  <c r="CZ26" i="17"/>
  <c r="AE25" i="15" s="1"/>
  <c r="AP25" i="15" s="1"/>
  <c r="DA26" i="17"/>
  <c r="AF25" i="15" s="1"/>
  <c r="AQ25" i="15" s="1"/>
  <c r="CT26" i="17"/>
  <c r="Y25" i="15" s="1"/>
  <c r="AJ25" i="15" s="1"/>
  <c r="CU26" i="17"/>
  <c r="Z25" i="15" s="1"/>
  <c r="AK25" i="15" s="1"/>
  <c r="CX26" i="17"/>
  <c r="AC25" i="15" s="1"/>
  <c r="AN25" i="15" s="1"/>
  <c r="CV26" i="17"/>
  <c r="AA25" i="15" s="1"/>
  <c r="AL25" i="15" s="1"/>
  <c r="K25" i="15"/>
  <c r="CY26" i="17"/>
  <c r="AD25" i="15" s="1"/>
  <c r="AO25" i="15" s="1"/>
  <c r="CS26" i="17"/>
  <c r="X25" i="15" s="1"/>
  <c r="AI25" i="15" s="1"/>
  <c r="CR26" i="17"/>
  <c r="W25" i="15" s="1"/>
  <c r="AH25" i="15" s="1"/>
  <c r="DB26" i="17"/>
  <c r="AG25" i="15" s="1"/>
  <c r="AR25" i="15" s="1"/>
  <c r="CW26" i="17"/>
  <c r="AB25" i="15" s="1"/>
  <c r="AM25" i="15" s="1"/>
  <c r="AR49" i="17"/>
  <c r="AZ49" i="17" s="1"/>
  <c r="AK49" i="17"/>
  <c r="DA23" i="17"/>
  <c r="AF22" i="15" s="1"/>
  <c r="AQ22" i="15" s="1"/>
  <c r="CV23" i="17"/>
  <c r="AA22" i="15" s="1"/>
  <c r="AL22" i="15" s="1"/>
  <c r="CU23" i="17"/>
  <c r="Z22" i="15" s="1"/>
  <c r="AK22" i="15" s="1"/>
  <c r="CY23" i="17"/>
  <c r="AD22" i="15" s="1"/>
  <c r="AO22" i="15" s="1"/>
  <c r="CW23" i="17"/>
  <c r="AB22" i="15" s="1"/>
  <c r="AM22" i="15" s="1"/>
  <c r="DB23" i="17"/>
  <c r="AG22" i="15" s="1"/>
  <c r="AR22" i="15" s="1"/>
  <c r="CT23" i="17"/>
  <c r="Y22" i="15" s="1"/>
  <c r="AJ22" i="15" s="1"/>
  <c r="CZ23" i="17"/>
  <c r="AE22" i="15" s="1"/>
  <c r="AP22" i="15" s="1"/>
  <c r="CR23" i="17"/>
  <c r="W22" i="15" s="1"/>
  <c r="AH22" i="15" s="1"/>
  <c r="K22" i="15"/>
  <c r="CS23" i="17"/>
  <c r="X22" i="15" s="1"/>
  <c r="AI22" i="15" s="1"/>
  <c r="CX23" i="17"/>
  <c r="AC22" i="15" s="1"/>
  <c r="AN22" i="15" s="1"/>
  <c r="AS25" i="17"/>
  <c r="BA25" i="17" s="1"/>
  <c r="AL25" i="17"/>
  <c r="CW21" i="17"/>
  <c r="AB20" i="15" s="1"/>
  <c r="AM20" i="15" s="1"/>
  <c r="CV21" i="17"/>
  <c r="AA20" i="15" s="1"/>
  <c r="AL20" i="15" s="1"/>
  <c r="K20" i="15"/>
  <c r="CZ21" i="17"/>
  <c r="AE20" i="15" s="1"/>
  <c r="AP20" i="15" s="1"/>
  <c r="CU21" i="17"/>
  <c r="Z20" i="15" s="1"/>
  <c r="AK20" i="15" s="1"/>
  <c r="CR21" i="17"/>
  <c r="W20" i="15" s="1"/>
  <c r="AH20" i="15" s="1"/>
  <c r="CY21" i="17"/>
  <c r="AD20" i="15" s="1"/>
  <c r="AO20" i="15" s="1"/>
  <c r="CT21" i="17"/>
  <c r="Y20" i="15" s="1"/>
  <c r="AJ20" i="15" s="1"/>
  <c r="CS21" i="17"/>
  <c r="X20" i="15" s="1"/>
  <c r="AI20" i="15" s="1"/>
  <c r="CX21" i="17"/>
  <c r="AC20" i="15" s="1"/>
  <c r="AN20" i="15" s="1"/>
  <c r="DA21" i="17"/>
  <c r="AF20" i="15" s="1"/>
  <c r="AQ20" i="15" s="1"/>
  <c r="DB21" i="17"/>
  <c r="AG20" i="15" s="1"/>
  <c r="AR20" i="15" s="1"/>
  <c r="AV36" i="17"/>
  <c r="BD36" i="17" s="1"/>
  <c r="BG36" i="17" s="1" a="1"/>
  <c r="BG36" i="17" s="1"/>
  <c r="AO36" i="17"/>
  <c r="AL7" i="17"/>
  <c r="AS7" i="17"/>
  <c r="BA7" i="17" s="1"/>
  <c r="DA31" i="17"/>
  <c r="AF30" i="15" s="1"/>
  <c r="AQ30" i="15" s="1"/>
  <c r="CX31" i="17"/>
  <c r="AC30" i="15" s="1"/>
  <c r="AN30" i="15" s="1"/>
  <c r="CY31" i="17"/>
  <c r="AD30" i="15" s="1"/>
  <c r="AO30" i="15" s="1"/>
  <c r="CV31" i="17"/>
  <c r="AA30" i="15" s="1"/>
  <c r="AL30" i="15" s="1"/>
  <c r="CZ31" i="17"/>
  <c r="AE30" i="15" s="1"/>
  <c r="AP30" i="15" s="1"/>
  <c r="CU31" i="17"/>
  <c r="Z30" i="15" s="1"/>
  <c r="AK30" i="15" s="1"/>
  <c r="K30" i="15"/>
  <c r="DB31" i="17"/>
  <c r="AG30" i="15" s="1"/>
  <c r="AR30" i="15" s="1"/>
  <c r="CT31" i="17"/>
  <c r="Y30" i="15" s="1"/>
  <c r="AJ30" i="15" s="1"/>
  <c r="CW31" i="17"/>
  <c r="AB30" i="15" s="1"/>
  <c r="AM30" i="15" s="1"/>
  <c r="CS31" i="17"/>
  <c r="X30" i="15" s="1"/>
  <c r="AI30" i="15" s="1"/>
  <c r="CR31" i="17"/>
  <c r="W30" i="15" s="1"/>
  <c r="AH30" i="15" s="1"/>
  <c r="AL8" i="17"/>
  <c r="AS8" i="17"/>
  <c r="BA8" i="17" s="1"/>
  <c r="AL12" i="17"/>
  <c r="AS12" i="17"/>
  <c r="BA12" i="17" s="1"/>
  <c r="AO19" i="17"/>
  <c r="AV19" i="17"/>
  <c r="BD19" i="17" s="1"/>
  <c r="BG19" i="17" s="1" a="1"/>
  <c r="BG19" i="17" s="1"/>
  <c r="CW49" i="17"/>
  <c r="AB48" i="15" s="1"/>
  <c r="AM48" i="15" s="1"/>
  <c r="DB49" i="17"/>
  <c r="AG48" i="15" s="1"/>
  <c r="AR48" i="15" s="1"/>
  <c r="CU49" i="17"/>
  <c r="Z48" i="15" s="1"/>
  <c r="AK48" i="15" s="1"/>
  <c r="CZ49" i="17"/>
  <c r="AE48" i="15" s="1"/>
  <c r="AP48" i="15" s="1"/>
  <c r="CS49" i="17"/>
  <c r="X48" i="15" s="1"/>
  <c r="AI48" i="15" s="1"/>
  <c r="CY49" i="17"/>
  <c r="AD48" i="15" s="1"/>
  <c r="AO48" i="15" s="1"/>
  <c r="CT49" i="17"/>
  <c r="Y48" i="15" s="1"/>
  <c r="AJ48" i="15" s="1"/>
  <c r="CV49" i="17"/>
  <c r="AA48" i="15" s="1"/>
  <c r="AL48" i="15" s="1"/>
  <c r="K48" i="15"/>
  <c r="CR49" i="17"/>
  <c r="W48" i="15" s="1"/>
  <c r="AH48" i="15" s="1"/>
  <c r="CX49" i="17"/>
  <c r="AC48" i="15" s="1"/>
  <c r="AN48" i="15" s="1"/>
  <c r="DA49" i="17"/>
  <c r="AF48" i="15" s="1"/>
  <c r="AQ48" i="15" s="1"/>
  <c r="AL6" i="17"/>
  <c r="AS6" i="17"/>
  <c r="BA6" i="17" s="1"/>
  <c r="CT24" i="17"/>
  <c r="Y23" i="15" s="1"/>
  <c r="AJ23" i="15" s="1"/>
  <c r="DA24" i="17"/>
  <c r="AF23" i="15" s="1"/>
  <c r="AQ23" i="15" s="1"/>
  <c r="DB24" i="17"/>
  <c r="AG23" i="15" s="1"/>
  <c r="AR23" i="15" s="1"/>
  <c r="CX24" i="17"/>
  <c r="AC23" i="15" s="1"/>
  <c r="AN23" i="15" s="1"/>
  <c r="CS24" i="17"/>
  <c r="X23" i="15" s="1"/>
  <c r="AI23" i="15" s="1"/>
  <c r="CV24" i="17"/>
  <c r="AA23" i="15" s="1"/>
  <c r="AL23" i="15" s="1"/>
  <c r="K23" i="15"/>
  <c r="CW24" i="17"/>
  <c r="AB23" i="15" s="1"/>
  <c r="AM23" i="15" s="1"/>
  <c r="CZ24" i="17"/>
  <c r="AE23" i="15" s="1"/>
  <c r="AP23" i="15" s="1"/>
  <c r="CY24" i="17"/>
  <c r="AD23" i="15" s="1"/>
  <c r="AO23" i="15" s="1"/>
  <c r="CU24" i="17"/>
  <c r="Z23" i="15" s="1"/>
  <c r="AK23" i="15" s="1"/>
  <c r="CR24" i="17"/>
  <c r="W23" i="15" s="1"/>
  <c r="AH23" i="15" s="1"/>
  <c r="AL43" i="17"/>
  <c r="AS43" i="17"/>
  <c r="BA43" i="17" s="1"/>
  <c r="AK23" i="17"/>
  <c r="AR23" i="17"/>
  <c r="AZ23" i="17" s="1"/>
  <c r="AN16" i="17"/>
  <c r="AU16" i="17"/>
  <c r="BC16" i="17" s="1"/>
  <c r="AS13" i="17"/>
  <c r="BA13" i="17" s="1"/>
  <c r="AL13" i="17"/>
  <c r="AL30" i="17"/>
  <c r="AS30" i="17"/>
  <c r="BA30" i="17" s="1"/>
  <c r="AL29" i="17"/>
  <c r="AS29" i="17"/>
  <c r="BA29" i="17" s="1"/>
  <c r="AU11" i="17"/>
  <c r="BC11" i="17" s="1"/>
  <c r="AN11" i="17"/>
  <c r="AS31" i="17"/>
  <c r="BA31" i="17" s="1"/>
  <c r="AL31" i="17"/>
  <c r="AL42" i="17"/>
  <c r="AS42" i="17"/>
  <c r="BA42" i="17" s="1"/>
  <c r="AL10" i="17"/>
  <c r="AS10" i="17"/>
  <c r="BA10" i="17" s="1"/>
  <c r="AV40" i="17"/>
  <c r="BD40" i="17" s="1"/>
  <c r="BG40" i="17" s="1" a="1"/>
  <c r="BG40" i="17" s="1"/>
  <c r="AO40" i="17"/>
  <c r="AS47" i="17"/>
  <c r="BA47" i="17" s="1"/>
  <c r="AL47" i="17"/>
  <c r="AS15" i="17"/>
  <c r="BA15" i="17" s="1"/>
  <c r="AL15" i="17"/>
  <c r="AU48" i="17"/>
  <c r="BC48" i="17" s="1"/>
  <c r="AN48" i="17"/>
  <c r="AK24" i="17"/>
  <c r="AR24" i="17"/>
  <c r="AZ24" i="17" s="1"/>
  <c r="AT41" i="17"/>
  <c r="BB41" i="17" s="1"/>
  <c r="AM41" i="17"/>
  <c r="AO18" i="17"/>
  <c r="AV18" i="17"/>
  <c r="AV35" i="17"/>
  <c r="BD35" i="17" s="1"/>
  <c r="BG35" i="17" s="1" a="1"/>
  <c r="BG35" i="17" s="1"/>
  <c r="AO35" i="17"/>
  <c r="AO37" i="17"/>
  <c r="AV37" i="17"/>
  <c r="BD37" i="17" s="1"/>
  <c r="BG37" i="17" s="1" a="1"/>
  <c r="BG37" i="17" s="1"/>
  <c r="AO17" i="17"/>
  <c r="AV17" i="17"/>
  <c r="BD17" i="17" s="1"/>
  <c r="BG17" i="17" s="1" a="1"/>
  <c r="BG17" i="17" s="1"/>
  <c r="BH17" i="17" s="1" a="1"/>
  <c r="BH17" i="17" s="1"/>
  <c r="AW38" i="17"/>
  <c r="BE38" i="17" s="1"/>
  <c r="AP38" i="17"/>
  <c r="P30" i="35"/>
  <c r="R23" i="35"/>
  <c r="R30" i="35" s="1"/>
  <c r="AO3" i="17"/>
  <c r="AV3" i="17"/>
  <c r="BD3" i="17" s="1"/>
  <c r="BG3" i="17" s="1" a="1"/>
  <c r="BG3" i="17" s="1"/>
  <c r="BH3" i="17" s="1" a="1"/>
  <c r="BH3" i="17" s="1"/>
  <c r="AP45" i="17"/>
  <c r="AX45" i="17" s="1"/>
  <c r="BF45" i="17" s="1"/>
  <c r="AW45" i="17"/>
  <c r="BE45" i="17" s="1"/>
  <c r="AD2" i="15"/>
  <c r="AO2" i="15" s="1"/>
  <c r="CX3" i="17"/>
  <c r="BD45" i="17"/>
  <c r="BG45" i="17" s="1" a="1"/>
  <c r="BG45" i="17" s="1"/>
  <c r="AC3" i="15"/>
  <c r="AN3" i="15" s="1"/>
  <c r="CW4" i="17"/>
  <c r="AW4" i="17"/>
  <c r="BE4" i="17" s="1"/>
  <c r="AP4" i="17"/>
  <c r="AV39" i="17" l="1"/>
  <c r="BD39" i="17" s="1"/>
  <c r="BG39" i="17" s="1" a="1"/>
  <c r="BG39" i="17" s="1"/>
  <c r="AO39" i="17"/>
  <c r="AT31" i="17"/>
  <c r="BB31" i="17" s="1"/>
  <c r="AM31" i="17"/>
  <c r="AM15" i="17"/>
  <c r="AT15" i="17"/>
  <c r="BB15" i="17" s="1"/>
  <c r="AP36" i="17"/>
  <c r="AX36" i="17" s="1"/>
  <c r="AW36" i="17"/>
  <c r="BE36" i="17" s="1"/>
  <c r="AM14" i="17"/>
  <c r="AT14" i="17"/>
  <c r="BB14" i="17" s="1"/>
  <c r="AT28" i="17"/>
  <c r="BB28" i="17" s="1"/>
  <c r="AM28" i="17"/>
  <c r="AU41" i="17"/>
  <c r="BC41" i="17" s="1"/>
  <c r="AN41" i="17"/>
  <c r="AT13" i="17"/>
  <c r="BB13" i="17" s="1"/>
  <c r="AM13" i="17"/>
  <c r="AM42" i="17"/>
  <c r="AT42" i="17"/>
  <c r="BB42" i="17" s="1"/>
  <c r="AT30" i="17"/>
  <c r="BB30" i="17" s="1"/>
  <c r="AM30" i="17"/>
  <c r="AM43" i="17"/>
  <c r="AT43" i="17"/>
  <c r="BB43" i="17" s="1"/>
  <c r="AM8" i="17"/>
  <c r="AT8" i="17"/>
  <c r="BB8" i="17" s="1"/>
  <c r="AS21" i="17"/>
  <c r="BA21" i="17" s="1"/>
  <c r="AL21" i="17"/>
  <c r="AW34" i="17"/>
  <c r="BE34" i="17" s="1"/>
  <c r="AP34" i="17"/>
  <c r="AS26" i="17"/>
  <c r="BA26" i="17" s="1"/>
  <c r="AL26" i="17"/>
  <c r="AT47" i="17"/>
  <c r="BB47" i="17" s="1"/>
  <c r="AM47" i="17"/>
  <c r="AL49" i="17"/>
  <c r="AS49" i="17"/>
  <c r="BA49" i="17" s="1"/>
  <c r="AV46" i="17"/>
  <c r="BD46" i="17" s="1"/>
  <c r="BG46" i="17" s="1" a="1"/>
  <c r="BG46" i="17" s="1"/>
  <c r="AO46" i="17"/>
  <c r="AV5" i="17"/>
  <c r="BD5" i="17" s="1"/>
  <c r="BG5" i="17" s="1" a="1"/>
  <c r="BG5" i="17" s="1"/>
  <c r="AO5" i="17"/>
  <c r="AS24" i="17"/>
  <c r="BA24" i="17" s="1"/>
  <c r="AL24" i="17"/>
  <c r="AO16" i="17"/>
  <c r="AV16" i="17"/>
  <c r="AM22" i="17"/>
  <c r="AT22" i="17"/>
  <c r="BB22" i="17" s="1"/>
  <c r="AM25" i="17"/>
  <c r="AT25" i="17"/>
  <c r="BB25" i="17" s="1"/>
  <c r="AT9" i="17"/>
  <c r="BB9" i="17" s="1"/>
  <c r="AM9" i="17"/>
  <c r="AO44" i="17"/>
  <c r="AV44" i="17"/>
  <c r="BD44" i="17" s="1"/>
  <c r="BG44" i="17" s="1" a="1"/>
  <c r="BG44" i="17" s="1"/>
  <c r="AP40" i="17"/>
  <c r="AW40" i="17"/>
  <c r="BE40" i="17" s="1"/>
  <c r="AV11" i="17"/>
  <c r="BD11" i="17" s="1"/>
  <c r="BG11" i="17" s="1" a="1"/>
  <c r="BG11" i="17" s="1"/>
  <c r="AO11" i="17"/>
  <c r="AW19" i="17"/>
  <c r="BE19" i="17" s="1"/>
  <c r="AP19" i="17"/>
  <c r="AV48" i="17"/>
  <c r="BD48" i="17" s="1"/>
  <c r="BG48" i="17" s="1" a="1"/>
  <c r="BG48" i="17" s="1"/>
  <c r="AO48" i="17"/>
  <c r="AT10" i="17"/>
  <c r="BB10" i="17" s="1"/>
  <c r="AM10" i="17"/>
  <c r="AT29" i="17"/>
  <c r="BB29" i="17" s="1"/>
  <c r="AM29" i="17"/>
  <c r="AL23" i="17"/>
  <c r="AS23" i="17"/>
  <c r="BA23" i="17" s="1"/>
  <c r="AT6" i="17"/>
  <c r="BB6" i="17" s="1"/>
  <c r="AM6" i="17"/>
  <c r="AT12" i="17"/>
  <c r="BB12" i="17" s="1"/>
  <c r="AM12" i="17"/>
  <c r="AT7" i="17"/>
  <c r="BB7" i="17" s="1"/>
  <c r="AM7" i="17"/>
  <c r="AT20" i="17"/>
  <c r="BB20" i="17" s="1"/>
  <c r="AM20" i="17"/>
  <c r="AQ45" i="17" a="1"/>
  <c r="AQ45" i="17" s="1"/>
  <c r="BH45" i="17" s="1" a="1"/>
  <c r="BH45" i="17" s="1"/>
  <c r="AP17" i="17"/>
  <c r="AX17" i="17" s="1"/>
  <c r="BF17" i="17" s="1"/>
  <c r="AW17" i="17"/>
  <c r="BE17" i="17" s="1"/>
  <c r="AY45" i="17" a="1"/>
  <c r="AY45" i="17" s="1"/>
  <c r="AP3" i="17"/>
  <c r="AW3" i="17"/>
  <c r="BE3" i="17" s="1"/>
  <c r="AW37" i="17"/>
  <c r="BE37" i="17" s="1"/>
  <c r="AP37" i="17"/>
  <c r="AP35" i="17"/>
  <c r="AW35" i="17"/>
  <c r="BE35" i="17" s="1"/>
  <c r="CW3" i="17"/>
  <c r="AC2" i="15"/>
  <c r="AN2" i="15" s="1"/>
  <c r="AX38" i="17"/>
  <c r="AQ38" i="17" a="1"/>
  <c r="AQ38" i="17" s="1"/>
  <c r="BH38" i="17" s="1" a="1"/>
  <c r="BH38" i="17" s="1"/>
  <c r="BD18" i="17"/>
  <c r="BG18" i="17" s="1" a="1"/>
  <c r="BG18" i="17" s="1"/>
  <c r="BH18" i="17" s="1" a="1"/>
  <c r="BH18" i="17" s="1"/>
  <c r="AP18" i="17"/>
  <c r="AX18" i="17" s="1"/>
  <c r="BF18" i="17" s="1"/>
  <c r="AW18" i="17"/>
  <c r="BE18" i="17" s="1"/>
  <c r="AX4" i="17"/>
  <c r="AQ4" i="17" a="1"/>
  <c r="AQ4" i="17" s="1"/>
  <c r="CV4" i="17"/>
  <c r="AB3" i="15"/>
  <c r="AM3" i="15" s="1"/>
  <c r="AP39" i="17" l="1"/>
  <c r="AW39" i="17"/>
  <c r="BE39" i="17" s="1"/>
  <c r="AQ36" i="17" a="1"/>
  <c r="AQ36" i="17" s="1"/>
  <c r="BH36" i="17" s="1" a="1"/>
  <c r="BH36" i="17" s="1"/>
  <c r="AQ17" i="17" a="1"/>
  <c r="AQ17" i="17" s="1"/>
  <c r="AU9" i="17"/>
  <c r="BC9" i="17" s="1"/>
  <c r="AN9" i="17"/>
  <c r="AN42" i="17"/>
  <c r="AU42" i="17"/>
  <c r="BC42" i="17" s="1"/>
  <c r="AN7" i="17"/>
  <c r="AU7" i="17"/>
  <c r="BC7" i="17" s="1"/>
  <c r="AN29" i="17"/>
  <c r="AU29" i="17"/>
  <c r="BC29" i="17" s="1"/>
  <c r="AM24" i="17"/>
  <c r="AT24" i="17"/>
  <c r="BB24" i="17" s="1"/>
  <c r="AN47" i="17"/>
  <c r="AU47" i="17"/>
  <c r="BC47" i="17" s="1"/>
  <c r="AN13" i="17"/>
  <c r="AU13" i="17"/>
  <c r="BC13" i="17" s="1"/>
  <c r="AM49" i="17"/>
  <c r="AT49" i="17"/>
  <c r="BB49" i="17" s="1"/>
  <c r="AW11" i="17"/>
  <c r="BE11" i="17" s="1"/>
  <c r="AP11" i="17"/>
  <c r="AX11" i="17" s="1"/>
  <c r="AN8" i="17"/>
  <c r="AU8" i="17"/>
  <c r="BC8" i="17" s="1"/>
  <c r="AN12" i="17"/>
  <c r="AU12" i="17"/>
  <c r="BC12" i="17" s="1"/>
  <c r="AU10" i="17"/>
  <c r="BC10" i="17" s="1"/>
  <c r="AN10" i="17"/>
  <c r="AN25" i="17"/>
  <c r="AU25" i="17"/>
  <c r="BC25" i="17" s="1"/>
  <c r="AW5" i="17"/>
  <c r="BE5" i="17" s="1"/>
  <c r="AP5" i="17"/>
  <c r="AM26" i="17"/>
  <c r="AT26" i="17"/>
  <c r="BB26" i="17" s="1"/>
  <c r="AO41" i="17"/>
  <c r="AV41" i="17"/>
  <c r="BD41" i="17" s="1"/>
  <c r="BG41" i="17" s="1" a="1"/>
  <c r="BG41" i="17" s="1"/>
  <c r="BF36" i="17"/>
  <c r="AY36" i="17" a="1"/>
  <c r="AY36" i="17" s="1"/>
  <c r="AT23" i="17"/>
  <c r="BB23" i="17" s="1"/>
  <c r="AM23" i="17"/>
  <c r="AN43" i="17"/>
  <c r="AU43" i="17"/>
  <c r="BC43" i="17" s="1"/>
  <c r="AX19" i="17"/>
  <c r="AQ19" i="17" a="1"/>
  <c r="AQ19" i="17" s="1"/>
  <c r="BH19" i="17" s="1" a="1"/>
  <c r="BH19" i="17" s="1"/>
  <c r="AN6" i="17"/>
  <c r="AU6" i="17"/>
  <c r="BC6" i="17" s="1"/>
  <c r="AP48" i="17"/>
  <c r="AW48" i="17"/>
  <c r="BE48" i="17" s="1"/>
  <c r="AQ40" i="17" a="1"/>
  <c r="AQ40" i="17" s="1"/>
  <c r="BH40" i="17" s="1" a="1"/>
  <c r="BH40" i="17" s="1"/>
  <c r="AX40" i="17"/>
  <c r="AN22" i="17"/>
  <c r="AU22" i="17"/>
  <c r="BC22" i="17" s="1"/>
  <c r="AW46" i="17"/>
  <c r="BE46" i="17" s="1"/>
  <c r="AP46" i="17"/>
  <c r="AX34" i="17"/>
  <c r="AQ34" i="17" a="1"/>
  <c r="AQ34" i="17" s="1"/>
  <c r="BH34" i="17" s="1" a="1"/>
  <c r="BH34" i="17" s="1"/>
  <c r="AU30" i="17"/>
  <c r="BC30" i="17" s="1"/>
  <c r="AN30" i="17"/>
  <c r="AU28" i="17"/>
  <c r="BC28" i="17" s="1"/>
  <c r="AN28" i="17"/>
  <c r="AU15" i="17"/>
  <c r="BC15" i="17" s="1"/>
  <c r="AN15" i="17"/>
  <c r="AP16" i="17"/>
  <c r="AX16" i="17" s="1"/>
  <c r="BF16" i="17" s="1"/>
  <c r="AW16" i="17"/>
  <c r="BE16" i="17" s="1"/>
  <c r="AN31" i="17"/>
  <c r="AU31" i="17"/>
  <c r="BC31" i="17" s="1"/>
  <c r="AU14" i="17"/>
  <c r="BC14" i="17" s="1"/>
  <c r="AN14" i="17"/>
  <c r="AY17" i="17" a="1"/>
  <c r="AY17" i="17" s="1"/>
  <c r="AN20" i="17"/>
  <c r="AU20" i="17"/>
  <c r="BC20" i="17" s="1"/>
  <c r="AP44" i="17"/>
  <c r="AX44" i="17" s="1"/>
  <c r="AW44" i="17"/>
  <c r="BE44" i="17" s="1"/>
  <c r="BD16" i="17"/>
  <c r="BG16" i="17" s="1" a="1"/>
  <c r="BG16" i="17" s="1"/>
  <c r="BH16" i="17" s="1" a="1"/>
  <c r="BH16" i="17" s="1"/>
  <c r="AT21" i="17"/>
  <c r="BB21" i="17" s="1"/>
  <c r="AM21" i="17"/>
  <c r="AQ18" i="17" a="1"/>
  <c r="AQ18" i="17" s="1"/>
  <c r="AX3" i="17"/>
  <c r="AQ3" i="17" a="1"/>
  <c r="AQ3" i="17" s="1"/>
  <c r="AY18" i="17" a="1"/>
  <c r="AY18" i="17" s="1"/>
  <c r="CV3" i="17"/>
  <c r="AB2" i="15"/>
  <c r="AM2" i="15" s="1"/>
  <c r="AX35" i="17"/>
  <c r="AQ35" i="17" a="1"/>
  <c r="AQ35" i="17" s="1"/>
  <c r="AY38" i="17" a="1"/>
  <c r="AY38" i="17" s="1"/>
  <c r="BF38" i="17"/>
  <c r="AQ37" i="17" a="1"/>
  <c r="AQ37" i="17" s="1"/>
  <c r="AX37" i="17"/>
  <c r="AA3" i="15"/>
  <c r="AL3" i="15" s="1"/>
  <c r="CU4" i="17"/>
  <c r="BF4" i="17"/>
  <c r="AY4" i="17" a="1"/>
  <c r="AY4" i="17" s="1"/>
  <c r="AQ11" i="17" l="1" a="1"/>
  <c r="AQ11" i="17" s="1"/>
  <c r="AQ39" i="17" a="1"/>
  <c r="AQ39" i="17" s="1"/>
  <c r="AX39" i="17"/>
  <c r="AQ44" i="17" a="1"/>
  <c r="AQ44" i="17" s="1"/>
  <c r="AY16" i="17" a="1"/>
  <c r="AY16" i="17" s="1"/>
  <c r="AV14" i="17"/>
  <c r="BD14" i="17" s="1"/>
  <c r="BG14" i="17" s="1" a="1"/>
  <c r="BG14" i="17" s="1"/>
  <c r="BH14" i="17" s="1" a="1"/>
  <c r="BH14" i="17" s="1"/>
  <c r="AO14" i="17"/>
  <c r="AV10" i="17"/>
  <c r="BD10" i="17" s="1"/>
  <c r="BG10" i="17" s="1" a="1"/>
  <c r="BG10" i="17" s="1"/>
  <c r="BH10" i="17" s="1" a="1"/>
  <c r="BH10" i="17" s="1"/>
  <c r="AO10" i="17"/>
  <c r="AV22" i="17"/>
  <c r="BD22" i="17" s="1"/>
  <c r="BG22" i="17" s="1" a="1"/>
  <c r="BG22" i="17" s="1"/>
  <c r="AO22" i="17"/>
  <c r="BF19" i="17"/>
  <c r="AY19" i="17" a="1"/>
  <c r="AY19" i="17" s="1"/>
  <c r="AW41" i="17"/>
  <c r="BE41" i="17" s="1"/>
  <c r="AP41" i="17"/>
  <c r="AN49" i="17"/>
  <c r="AU49" i="17"/>
  <c r="BC49" i="17" s="1"/>
  <c r="AO29" i="17"/>
  <c r="AV29" i="17"/>
  <c r="BD29" i="17" s="1"/>
  <c r="BG29" i="17" s="1" a="1"/>
  <c r="BG29" i="17" s="1"/>
  <c r="BF44" i="17"/>
  <c r="AY44" i="17" a="1"/>
  <c r="AY44" i="17" s="1"/>
  <c r="BH44" i="17" s="1" a="1"/>
  <c r="BH44" i="17" s="1"/>
  <c r="AV30" i="17"/>
  <c r="BD30" i="17" s="1"/>
  <c r="BG30" i="17" s="1" a="1"/>
  <c r="BG30" i="17" s="1"/>
  <c r="AO30" i="17"/>
  <c r="BF40" i="17"/>
  <c r="AY40" i="17" a="1"/>
  <c r="AY40" i="17" s="1"/>
  <c r="AV43" i="17"/>
  <c r="AO43" i="17"/>
  <c r="AN26" i="17"/>
  <c r="AU26" i="17"/>
  <c r="BC26" i="17" s="1"/>
  <c r="AO12" i="17"/>
  <c r="AV12" i="17"/>
  <c r="BD12" i="17" s="1"/>
  <c r="BG12" i="17" s="1" a="1"/>
  <c r="BG12" i="17" s="1"/>
  <c r="AV13" i="17"/>
  <c r="BD13" i="17" s="1"/>
  <c r="BG13" i="17" s="1" a="1"/>
  <c r="BG13" i="17" s="1"/>
  <c r="AO13" i="17"/>
  <c r="AV7" i="17"/>
  <c r="BD7" i="17" s="1"/>
  <c r="BG7" i="17" s="1" a="1"/>
  <c r="BG7" i="17" s="1"/>
  <c r="AO7" i="17"/>
  <c r="AN21" i="17"/>
  <c r="AU21" i="17"/>
  <c r="BC21" i="17" s="1"/>
  <c r="AU23" i="17"/>
  <c r="BC23" i="17" s="1"/>
  <c r="AN23" i="17"/>
  <c r="AQ5" i="17" a="1"/>
  <c r="AQ5" i="17" s="1"/>
  <c r="AX5" i="17"/>
  <c r="AV31" i="17"/>
  <c r="BD31" i="17" s="1"/>
  <c r="BG31" i="17" s="1" a="1"/>
  <c r="BG31" i="17" s="1"/>
  <c r="AO31" i="17"/>
  <c r="AV20" i="17"/>
  <c r="BD20" i="17" s="1"/>
  <c r="BG20" i="17" s="1" a="1"/>
  <c r="BG20" i="17" s="1"/>
  <c r="AO20" i="17"/>
  <c r="BF34" i="17"/>
  <c r="AY34" i="17" a="1"/>
  <c r="AY34" i="17" s="1"/>
  <c r="AX48" i="17"/>
  <c r="AQ48" i="17" a="1"/>
  <c r="AQ48" i="17" s="1"/>
  <c r="AO8" i="17"/>
  <c r="AV8" i="17"/>
  <c r="BD8" i="17" s="1"/>
  <c r="BG8" i="17" s="1" a="1"/>
  <c r="BG8" i="17" s="1"/>
  <c r="AO47" i="17"/>
  <c r="AV47" i="17"/>
  <c r="AV42" i="17"/>
  <c r="BD42" i="17" s="1"/>
  <c r="BG42" i="17" s="1" a="1"/>
  <c r="BG42" i="17" s="1"/>
  <c r="AO42" i="17"/>
  <c r="AV28" i="17"/>
  <c r="BD28" i="17" s="1"/>
  <c r="BG28" i="17" s="1" a="1"/>
  <c r="BG28" i="17" s="1"/>
  <c r="AO28" i="17"/>
  <c r="AV15" i="17"/>
  <c r="BD15" i="17" s="1"/>
  <c r="BG15" i="17" s="1" a="1"/>
  <c r="BG15" i="17" s="1"/>
  <c r="BH15" i="17" s="1" a="1"/>
  <c r="BH15" i="17" s="1"/>
  <c r="AO15" i="17"/>
  <c r="AX46" i="17"/>
  <c r="AQ46" i="17" a="1"/>
  <c r="AQ46" i="17" s="1"/>
  <c r="BF11" i="17"/>
  <c r="AY11" i="17" a="1"/>
  <c r="AY11" i="17" s="1"/>
  <c r="BH11" i="17" s="1" a="1"/>
  <c r="BH11" i="17" s="1"/>
  <c r="AO9" i="17"/>
  <c r="AV9" i="17"/>
  <c r="BD9" i="17" s="1"/>
  <c r="BG9" i="17" s="1" a="1"/>
  <c r="BG9" i="17" s="1"/>
  <c r="AQ16" i="17" a="1"/>
  <c r="AQ16" i="17" s="1"/>
  <c r="AV6" i="17"/>
  <c r="BD6" i="17" s="1"/>
  <c r="BG6" i="17" s="1" a="1"/>
  <c r="BG6" i="17" s="1"/>
  <c r="AO6" i="17"/>
  <c r="AV25" i="17"/>
  <c r="BD25" i="17" s="1"/>
  <c r="BG25" i="17" s="1" a="1"/>
  <c r="BG25" i="17" s="1"/>
  <c r="AO25" i="17"/>
  <c r="AN24" i="17"/>
  <c r="AU24" i="17"/>
  <c r="BC24" i="17" s="1"/>
  <c r="AY37" i="17" a="1"/>
  <c r="AY37" i="17" s="1"/>
  <c r="BH37" i="17" s="1" a="1"/>
  <c r="BH37" i="17" s="1"/>
  <c r="BF37" i="17"/>
  <c r="AA2" i="15"/>
  <c r="AL2" i="15" s="1"/>
  <c r="CU3" i="17"/>
  <c r="BF3" i="17"/>
  <c r="AY3" i="17" a="1"/>
  <c r="AY3" i="17" s="1"/>
  <c r="AY35" i="17" a="1"/>
  <c r="AY35" i="17" s="1"/>
  <c r="BH35" i="17" s="1" a="1"/>
  <c r="BH35" i="17" s="1"/>
  <c r="BF35" i="17"/>
  <c r="CT4" i="17"/>
  <c r="Z3" i="15"/>
  <c r="AK3" i="15" s="1"/>
  <c r="FE1" i="17"/>
  <c r="AY39" i="17" l="1" a="1"/>
  <c r="AY39" i="17" s="1"/>
  <c r="BH39" i="17" s="1" a="1"/>
  <c r="BH39" i="17" s="1"/>
  <c r="BF39" i="17"/>
  <c r="AV21" i="17"/>
  <c r="BD21" i="17" s="1"/>
  <c r="BG21" i="17" s="1" a="1"/>
  <c r="BG21" i="17" s="1"/>
  <c r="AO21" i="17"/>
  <c r="AW31" i="17"/>
  <c r="BE31" i="17" s="1"/>
  <c r="AP31" i="17"/>
  <c r="AO26" i="17"/>
  <c r="AV26" i="17"/>
  <c r="BD26" i="17" s="1"/>
  <c r="BG26" i="17" s="1" a="1"/>
  <c r="BG26" i="17" s="1"/>
  <c r="AP47" i="17"/>
  <c r="AX47" i="17" s="1"/>
  <c r="BF47" i="17" s="1"/>
  <c r="AW47" i="17"/>
  <c r="BE47" i="17" s="1"/>
  <c r="AW28" i="17"/>
  <c r="BE28" i="17" s="1"/>
  <c r="AP28" i="17"/>
  <c r="AW8" i="17"/>
  <c r="BE8" i="17" s="1"/>
  <c r="AP8" i="17"/>
  <c r="AP7" i="17"/>
  <c r="AX7" i="17" s="1"/>
  <c r="AW7" i="17"/>
  <c r="BE7" i="17" s="1"/>
  <c r="AW43" i="17"/>
  <c r="BE43" i="17" s="1"/>
  <c r="AP43" i="17"/>
  <c r="AX43" i="17" s="1"/>
  <c r="BF43" i="17" s="1"/>
  <c r="AP22" i="17"/>
  <c r="AX22" i="17" s="1"/>
  <c r="AW22" i="17"/>
  <c r="BE22" i="17" s="1"/>
  <c r="AW9" i="17"/>
  <c r="BE9" i="17" s="1"/>
  <c r="AP9" i="17"/>
  <c r="BF5" i="17"/>
  <c r="AY5" i="17" a="1"/>
  <c r="AY5" i="17" s="1"/>
  <c r="BH5" i="17" s="1" a="1"/>
  <c r="BH5" i="17" s="1"/>
  <c r="BD43" i="17"/>
  <c r="BG43" i="17" s="1" a="1"/>
  <c r="BG43" i="17" s="1"/>
  <c r="AP29" i="17"/>
  <c r="AW29" i="17"/>
  <c r="BE29" i="17" s="1"/>
  <c r="AP15" i="17"/>
  <c r="AX15" i="17" s="1"/>
  <c r="BF15" i="17" s="1"/>
  <c r="AW15" i="17"/>
  <c r="BE15" i="17" s="1"/>
  <c r="AV24" i="17"/>
  <c r="BD24" i="17" s="1"/>
  <c r="BG24" i="17" s="1" a="1"/>
  <c r="BG24" i="17" s="1"/>
  <c r="AO24" i="17"/>
  <c r="AP42" i="17"/>
  <c r="AX42" i="17" s="1"/>
  <c r="AW42" i="17"/>
  <c r="BE42" i="17" s="1"/>
  <c r="BF48" i="17"/>
  <c r="AY48" i="17" a="1"/>
  <c r="AY48" i="17" s="1"/>
  <c r="BH48" i="17" s="1" a="1"/>
  <c r="BH48" i="17" s="1"/>
  <c r="AP13" i="17"/>
  <c r="AW13" i="17"/>
  <c r="BE13" i="17" s="1"/>
  <c r="AW10" i="17"/>
  <c r="BE10" i="17" s="1"/>
  <c r="AP10" i="17"/>
  <c r="AP25" i="17"/>
  <c r="AW25" i="17"/>
  <c r="BE25" i="17" s="1"/>
  <c r="AO23" i="17"/>
  <c r="AV23" i="17"/>
  <c r="BD23" i="17" s="1"/>
  <c r="BG23" i="17" s="1" a="1"/>
  <c r="BG23" i="17" s="1"/>
  <c r="AV49" i="17"/>
  <c r="BD49" i="17" s="1"/>
  <c r="BG49" i="17" s="1" a="1"/>
  <c r="BG49" i="17" s="1"/>
  <c r="AO49" i="17"/>
  <c r="AW30" i="17"/>
  <c r="BE30" i="17" s="1"/>
  <c r="AP30" i="17"/>
  <c r="AX41" i="17"/>
  <c r="AQ41" i="17" a="1"/>
  <c r="AQ41" i="17" s="1"/>
  <c r="AP14" i="17"/>
  <c r="AW14" i="17"/>
  <c r="BE14" i="17" s="1"/>
  <c r="AP6" i="17"/>
  <c r="AX6" i="17" s="1"/>
  <c r="BF6" i="17" s="1"/>
  <c r="AW6" i="17"/>
  <c r="BE6" i="17" s="1"/>
  <c r="BF46" i="17"/>
  <c r="AY46" i="17" a="1"/>
  <c r="AY46" i="17" s="1"/>
  <c r="BH46" i="17" s="1" a="1"/>
  <c r="BH46" i="17" s="1"/>
  <c r="BD47" i="17"/>
  <c r="BG47" i="17" s="1" a="1"/>
  <c r="BG47" i="17" s="1"/>
  <c r="AY47" i="17" a="1"/>
  <c r="AY47" i="17" s="1"/>
  <c r="BH47" i="17" s="1" a="1"/>
  <c r="BH47" i="17" s="1"/>
  <c r="AW20" i="17"/>
  <c r="BE20" i="17" s="1"/>
  <c r="AP20" i="17"/>
  <c r="AP12" i="17"/>
  <c r="AW12" i="17"/>
  <c r="BE12" i="17" s="1"/>
  <c r="Z2" i="15"/>
  <c r="AK2" i="15" s="1"/>
  <c r="CT3" i="17"/>
  <c r="CS4" i="17"/>
  <c r="Y3" i="15"/>
  <c r="AJ3" i="15" s="1"/>
  <c r="V1" i="15"/>
  <c r="K2" i="22" s="1"/>
  <c r="BC1" i="39"/>
  <c r="FC1" i="17"/>
  <c r="FD1" i="17"/>
  <c r="AY43" i="17" l="1" a="1"/>
  <c r="AY43" i="17" s="1"/>
  <c r="BH43" i="17" s="1" a="1"/>
  <c r="BH43" i="17" s="1"/>
  <c r="AQ43" i="17" a="1"/>
  <c r="AQ43" i="17" s="1"/>
  <c r="AP23" i="17"/>
  <c r="AX23" i="17" s="1"/>
  <c r="BF23" i="17" s="1"/>
  <c r="AW23" i="17"/>
  <c r="BE23" i="17" s="1"/>
  <c r="AQ7" i="17" a="1"/>
  <c r="AQ7" i="17" s="1"/>
  <c r="AX30" i="17"/>
  <c r="AQ30" i="17" a="1"/>
  <c r="AQ30" i="17" s="1"/>
  <c r="AQ42" i="17" a="1"/>
  <c r="AQ42" i="17" s="1"/>
  <c r="AX29" i="17"/>
  <c r="AQ29" i="17" a="1"/>
  <c r="AQ29" i="17" s="1"/>
  <c r="AY22" i="17" a="1"/>
  <c r="AY22" i="17" s="1"/>
  <c r="BH22" i="17" s="1" a="1"/>
  <c r="BH22" i="17" s="1"/>
  <c r="BF22" i="17"/>
  <c r="AQ8" i="17" a="1"/>
  <c r="AQ8" i="17" s="1"/>
  <c r="AX8" i="17"/>
  <c r="AW26" i="17"/>
  <c r="BE26" i="17" s="1"/>
  <c r="AP26" i="17"/>
  <c r="AX26" i="17" s="1"/>
  <c r="BF26" i="17" s="1"/>
  <c r="AX25" i="17"/>
  <c r="AQ25" i="17" a="1"/>
  <c r="AQ25" i="17" s="1"/>
  <c r="AQ22" i="17" a="1"/>
  <c r="AQ22" i="17" s="1"/>
  <c r="AX31" i="17"/>
  <c r="AQ31" i="17" a="1"/>
  <c r="AQ31" i="17" s="1"/>
  <c r="AQ28" i="17" a="1"/>
  <c r="AQ28" i="17" s="1"/>
  <c r="AX28" i="17"/>
  <c r="BF7" i="17"/>
  <c r="AY7" i="17" a="1"/>
  <c r="AY7" i="17" s="1"/>
  <c r="BH7" i="17" s="1" a="1"/>
  <c r="BH7" i="17" s="1"/>
  <c r="AQ47" i="17" a="1"/>
  <c r="AQ47" i="17" s="1"/>
  <c r="AX10" i="17"/>
  <c r="AQ10" i="17" a="1"/>
  <c r="AQ10" i="17" s="1"/>
  <c r="AY15" i="17" a="1"/>
  <c r="AY15" i="17" s="1"/>
  <c r="AX12" i="17"/>
  <c r="AQ12" i="17" a="1"/>
  <c r="AQ12" i="17" s="1"/>
  <c r="AQ15" i="17" a="1"/>
  <c r="AQ15" i="17" s="1"/>
  <c r="AP24" i="17"/>
  <c r="AW24" i="17"/>
  <c r="BE24" i="17" s="1"/>
  <c r="AP21" i="17"/>
  <c r="AW21" i="17"/>
  <c r="BE21" i="17" s="1"/>
  <c r="AX20" i="17"/>
  <c r="AQ20" i="17" a="1"/>
  <c r="AQ20" i="17" s="1"/>
  <c r="AW49" i="17"/>
  <c r="BE49" i="17" s="1"/>
  <c r="AP49" i="17"/>
  <c r="AY6" i="17" a="1"/>
  <c r="AY6" i="17" s="1"/>
  <c r="BH6" i="17" s="1" a="1"/>
  <c r="BH6" i="17" s="1"/>
  <c r="BF41" i="17"/>
  <c r="AY41" i="17" a="1"/>
  <c r="AY41" i="17" s="1"/>
  <c r="BH41" i="17" s="1" a="1"/>
  <c r="BH41" i="17" s="1"/>
  <c r="BF42" i="17"/>
  <c r="AY42" i="17" a="1"/>
  <c r="AY42" i="17" s="1"/>
  <c r="BH42" i="17" s="1" a="1"/>
  <c r="BH42" i="17" s="1"/>
  <c r="AQ14" i="17" a="1"/>
  <c r="AQ14" i="17" s="1"/>
  <c r="AX14" i="17"/>
  <c r="AX13" i="17"/>
  <c r="AQ13" i="17" a="1"/>
  <c r="AQ13" i="17" s="1"/>
  <c r="AX9" i="17"/>
  <c r="AQ9" i="17" a="1"/>
  <c r="AQ9" i="17" s="1"/>
  <c r="AQ6" i="17" a="1"/>
  <c r="AQ6" i="17" s="1"/>
  <c r="Y2" i="15"/>
  <c r="AJ2" i="15" s="1"/>
  <c r="CS3" i="17"/>
  <c r="X3" i="15"/>
  <c r="AI3" i="15" s="1"/>
  <c r="CR4" i="17"/>
  <c r="W3" i="15" s="1"/>
  <c r="AH3" i="15" s="1"/>
  <c r="AR1" i="15"/>
  <c r="AG1" i="15"/>
  <c r="I1" i="34"/>
  <c r="U1" i="15"/>
  <c r="AQ1" i="15" s="1"/>
  <c r="BB1" i="39"/>
  <c r="T1" i="15"/>
  <c r="G2" i="22" s="1"/>
  <c r="BA1" i="39"/>
  <c r="AY23" i="17" l="1" a="1"/>
  <c r="AY23" i="17" s="1"/>
  <c r="BH23" i="17" s="1" a="1"/>
  <c r="BH23" i="17" s="1"/>
  <c r="AY26" i="17" a="1"/>
  <c r="AY26" i="17" s="1"/>
  <c r="BH26" i="17" s="1" a="1"/>
  <c r="BH26" i="17" s="1"/>
  <c r="AQ26" i="17" a="1"/>
  <c r="AQ26" i="17" s="1"/>
  <c r="AQ23" i="17" a="1"/>
  <c r="AQ23" i="17" s="1"/>
  <c r="AY14" i="17" a="1"/>
  <c r="AY14" i="17" s="1"/>
  <c r="BF14" i="17"/>
  <c r="AY25" i="17" a="1"/>
  <c r="AY25" i="17" s="1"/>
  <c r="BH25" i="17" s="1" a="1"/>
  <c r="BH25" i="17" s="1"/>
  <c r="BF25" i="17"/>
  <c r="AY28" i="17" a="1"/>
  <c r="AY28" i="17" s="1"/>
  <c r="BH28" i="17" s="1" a="1"/>
  <c r="BH28" i="17" s="1"/>
  <c r="BF28" i="17"/>
  <c r="AX24" i="17"/>
  <c r="AQ24" i="17" a="1"/>
  <c r="AQ24" i="17" s="1"/>
  <c r="BF20" i="17"/>
  <c r="AY20" i="17" a="1"/>
  <c r="AY20" i="17" s="1"/>
  <c r="BH20" i="17" s="1" a="1"/>
  <c r="BH20" i="17" s="1"/>
  <c r="BF12" i="17"/>
  <c r="AY12" i="17" a="1"/>
  <c r="AY12" i="17" s="1"/>
  <c r="BH12" i="17" s="1" a="1"/>
  <c r="BH12" i="17" s="1"/>
  <c r="BF8" i="17"/>
  <c r="AY8" i="17" a="1"/>
  <c r="AY8" i="17" s="1"/>
  <c r="BH8" i="17" s="1" a="1"/>
  <c r="BH8" i="17" s="1"/>
  <c r="BF30" i="17"/>
  <c r="AY30" i="17" a="1"/>
  <c r="AY30" i="17" s="1"/>
  <c r="BH30" i="17" s="1" a="1"/>
  <c r="BH30" i="17" s="1"/>
  <c r="AQ49" i="17" a="1"/>
  <c r="AQ49" i="17" s="1"/>
  <c r="AX49" i="17"/>
  <c r="BF29" i="17"/>
  <c r="AY29" i="17" a="1"/>
  <c r="AY29" i="17" s="1"/>
  <c r="BH29" i="17" s="1" a="1"/>
  <c r="BH29" i="17" s="1"/>
  <c r="AY9" i="17" a="1"/>
  <c r="AY9" i="17" s="1"/>
  <c r="BH9" i="17" s="1" a="1"/>
  <c r="BH9" i="17" s="1"/>
  <c r="BF9" i="17"/>
  <c r="BF31" i="17"/>
  <c r="AY31" i="17" a="1"/>
  <c r="AY31" i="17" s="1"/>
  <c r="BH31" i="17" s="1" a="1"/>
  <c r="BH31" i="17" s="1"/>
  <c r="AX21" i="17"/>
  <c r="AQ21" i="17" a="1"/>
  <c r="AQ21" i="17" s="1"/>
  <c r="BF10" i="17"/>
  <c r="AY10" i="17" a="1"/>
  <c r="AY10" i="17" s="1"/>
  <c r="BF13" i="17"/>
  <c r="AY13" i="17" a="1"/>
  <c r="AY13" i="17" s="1"/>
  <c r="BH13" i="17" s="1" a="1"/>
  <c r="BH13" i="17" s="1"/>
  <c r="X2" i="15"/>
  <c r="AI2" i="15" s="1"/>
  <c r="CR3" i="17"/>
  <c r="W2" i="15" s="1"/>
  <c r="AH2" i="15" s="1"/>
  <c r="H1" i="34"/>
  <c r="AE1" i="15"/>
  <c r="AP1" i="15"/>
  <c r="G1" i="34"/>
  <c r="AF1" i="15"/>
  <c r="I2" i="22"/>
  <c r="FB1" i="17"/>
  <c r="BF24" i="17" l="1"/>
  <c r="AY24" i="17" a="1"/>
  <c r="AY24" i="17" s="1"/>
  <c r="BH24" i="17" s="1" a="1"/>
  <c r="BH24" i="17" s="1"/>
  <c r="BF49" i="17"/>
  <c r="AY49" i="17" a="1"/>
  <c r="AY49" i="17" s="1"/>
  <c r="BH49" i="17" s="1" a="1"/>
  <c r="BH49" i="17" s="1"/>
  <c r="BF21" i="17"/>
  <c r="AY21" i="17" a="1"/>
  <c r="AY21" i="17" s="1"/>
  <c r="BH21" i="17" s="1" a="1"/>
  <c r="BH21" i="17" s="1"/>
  <c r="S1" i="15"/>
  <c r="E2" i="22" s="1"/>
  <c r="AZ1" i="39"/>
  <c r="F1" i="34" l="1"/>
  <c r="AD1" i="15"/>
  <c r="AO1" i="15"/>
  <c r="FA1" i="17"/>
  <c r="R1" i="15" l="1"/>
  <c r="AN1" i="15" s="1"/>
  <c r="AY1" i="39"/>
  <c r="EZ1" i="17"/>
  <c r="E1" i="34" l="1"/>
  <c r="AC1" i="15"/>
  <c r="C2" i="22"/>
  <c r="Q1" i="15"/>
  <c r="D1" i="34" s="1"/>
  <c r="AX1" i="39"/>
  <c r="EY1" i="17"/>
  <c r="AM1" i="15" l="1"/>
  <c r="AB1" i="15"/>
  <c r="P1" i="15"/>
  <c r="C1" i="34" s="1"/>
  <c r="AW1" i="39"/>
  <c r="EX1" i="17"/>
  <c r="AA1" i="15" l="1"/>
  <c r="AL1" i="15"/>
  <c r="O1" i="15"/>
  <c r="AK1" i="15" s="1"/>
  <c r="AV1" i="39"/>
  <c r="EW1" i="17"/>
  <c r="B1" i="34" l="1"/>
  <c r="Z1" i="15"/>
  <c r="N1" i="15"/>
  <c r="AJ1" i="15" s="1"/>
  <c r="AU1" i="39"/>
  <c r="EV1" i="17"/>
  <c r="Y1" i="15" l="1"/>
  <c r="M1" i="15"/>
  <c r="X1" i="15" s="1"/>
  <c r="AT1" i="39"/>
  <c r="EU1" i="17"/>
  <c r="AI1" i="15" l="1"/>
  <c r="L1" i="15"/>
  <c r="W1" i="15" s="1"/>
  <c r="AS1" i="39"/>
  <c r="ET1" i="17"/>
  <c r="AR1" i="39" s="1"/>
  <c r="AH1" i="15" l="1"/>
  <c r="ES1" i="17"/>
  <c r="AQ1" i="39" s="1"/>
  <c r="ER1" i="17" l="1"/>
  <c r="AP1" i="39" s="1"/>
  <c r="EQ1" i="17" l="1"/>
  <c r="AO1" i="39" s="1"/>
  <c r="EP1" i="17" l="1"/>
  <c r="AN1" i="39" s="1"/>
  <c r="EO1" i="17" l="1"/>
  <c r="AM1" i="39" s="1"/>
  <c r="EN1" i="17"/>
  <c r="AL1" i="39" s="1"/>
  <c r="EM1" i="17" l="1"/>
  <c r="AK1" i="39" s="1"/>
  <c r="EL1" i="17"/>
  <c r="AJ1" i="39" s="1"/>
  <c r="EK1" i="17" l="1"/>
  <c r="AI1" i="39" s="1"/>
  <c r="EJ1" i="17" l="1"/>
  <c r="AH1" i="39" s="1"/>
  <c r="EI1" i="17" l="1"/>
  <c r="AG1" i="39" s="1"/>
  <c r="EH1" i="17" l="1"/>
  <c r="AF1" i="39" s="1"/>
  <c r="EG1" i="17" l="1"/>
  <c r="AE1" i="39" s="1"/>
  <c r="EF1" i="17" l="1"/>
  <c r="AD1" i="39" s="1"/>
  <c r="EE1" i="17" l="1"/>
  <c r="AC1" i="39" s="1"/>
  <c r="ED1" i="17" l="1"/>
  <c r="AB1" i="39" s="1"/>
  <c r="EC1" i="17" l="1"/>
  <c r="AA1" i="39" s="1"/>
  <c r="EB1" i="17" l="1"/>
  <c r="Z1" i="39" s="1"/>
  <c r="EA1" i="17" l="1"/>
  <c r="Y1" i="39" s="1"/>
  <c r="DZ1" i="17" l="1"/>
  <c r="X1" i="39" s="1"/>
  <c r="DY1" i="17" l="1"/>
  <c r="W1" i="39" s="1"/>
  <c r="DX1" i="17" l="1"/>
  <c r="V1" i="39" s="1"/>
  <c r="DW1" i="17" l="1"/>
  <c r="U1" i="39" s="1"/>
  <c r="DV1" i="17" l="1"/>
  <c r="T1" i="39" s="1"/>
  <c r="DU1" i="17" l="1"/>
  <c r="S1" i="39" s="1"/>
  <c r="DT1" i="17" l="1"/>
  <c r="R1" i="39" s="1"/>
  <c r="DS1" i="17" l="1"/>
  <c r="Q1" i="39" s="1"/>
  <c r="DR1" i="17" l="1"/>
  <c r="P1" i="39" s="1"/>
  <c r="DQ1" i="17" l="1"/>
  <c r="O1" i="39" s="1"/>
  <c r="DP1" i="17" l="1"/>
  <c r="N1" i="39" s="1"/>
  <c r="DO1" i="17" l="1"/>
  <c r="M1" i="39" s="1"/>
  <c r="DN1" i="17" l="1"/>
  <c r="L1" i="39" s="1"/>
  <c r="DM1" i="17" l="1"/>
  <c r="K1" i="39" s="1"/>
  <c r="DL1" i="17" l="1"/>
  <c r="J1" i="39" s="1"/>
  <c r="DK1" i="17" l="1"/>
  <c r="I1" i="39" s="1"/>
  <c r="DJ1" i="17" l="1"/>
  <c r="H1" i="39" s="1"/>
  <c r="DI1" i="17" l="1"/>
  <c r="G1" i="39" s="1"/>
  <c r="DH1" i="17" l="1"/>
  <c r="F1" i="39" s="1"/>
  <c r="DG1" i="17" l="1"/>
  <c r="E1" i="39" s="1"/>
  <c r="DE1" i="17" l="1"/>
  <c r="C1" i="39" s="1"/>
  <c r="DF1" i="17"/>
  <c r="D1" i="3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<sst xmlns="http://schemas.openxmlformats.org/spreadsheetml/2006/main" count="1315" uniqueCount="595">
  <si>
    <t>û</t>
  </si>
  <si>
    <r>
      <rPr>
        <b/>
        <i/>
        <sz val="18"/>
        <color indexed="10"/>
        <rFont val="Calibri"/>
        <family val="2"/>
      </rPr>
      <t>DW_CONNECTOR</t>
    </r>
    <r>
      <rPr>
        <b/>
        <sz val="18"/>
        <color indexed="10"/>
        <rFont val="Calibri"/>
        <family val="2"/>
      </rPr>
      <t xml:space="preserve"> EXCEL ADDIN NOT FOUND OR DEACTIVATED</t>
    </r>
  </si>
  <si>
    <t>THIS ADDIN IS REQUIRED TO USE THIS FILE AND CONNECT TO THE DATAWAREHOUSE</t>
  </si>
  <si>
    <t>Contact your IT manager for support to activate the DW_Connector addin in Excel</t>
  </si>
  <si>
    <t>or click here to display instructions on how to use this file.</t>
  </si>
  <si>
    <t>Instructions for KPI_WeeklyPantIndicators input format</t>
  </si>
  <si>
    <t>KPI_WeeklyPantIndicators allows storing indicators data into the datawarehouse database.</t>
  </si>
  <si>
    <r>
      <t xml:space="preserve">This file is only an input and display interface for the datawarehouse, so </t>
    </r>
    <r>
      <rPr>
        <b/>
        <sz val="11"/>
        <color indexed="8"/>
        <rFont val="Calibri"/>
        <family val="2"/>
      </rPr>
      <t>NO DATA IS SAVED IN THIS EXCEL FILE</t>
    </r>
    <r>
      <rPr>
        <sz val="11"/>
        <color theme="1"/>
        <rFont val="Calibri"/>
        <family val="2"/>
        <scheme val="minor"/>
      </rPr>
      <t>.</t>
    </r>
  </si>
  <si>
    <t>When this file is saved, data input is transferred to the datawarehouse and the Excel file remains untouched.</t>
  </si>
  <si>
    <t>Opening the file</t>
  </si>
  <si>
    <t>This file requires an Excel addin named 'DW_Connector.xlam' to connect to the datawarehouse.</t>
  </si>
  <si>
    <t>Local network connection to the datawarehouse and mapping of network drive K: are also required.</t>
  </si>
  <si>
    <t>When the addin is activated, you are taken to the "Data" sheet when opening this file.</t>
  </si>
  <si>
    <t>Status of connection to the datawarehouse is reported on the upper right corner.</t>
  </si>
  <si>
    <t>If status is green</t>
  </si>
  <si>
    <t>CONNECTED TO DATAWAREHOUSE OF [SITE]</t>
  </si>
  <si>
    <t>then you can input your data. It will be saved to the datawarehouse when saving the Excel file</t>
  </si>
  <si>
    <t>If status is red</t>
  </si>
  <si>
    <t>DISCONNECTED FROM DATAWAREHOUSE</t>
  </si>
  <si>
    <r>
      <t xml:space="preserve">then connection failed and </t>
    </r>
    <r>
      <rPr>
        <b/>
        <u/>
        <sz val="11"/>
        <color indexed="8"/>
        <rFont val="Calibri"/>
        <family val="2"/>
      </rPr>
      <t>input will not be saved</t>
    </r>
    <r>
      <rPr>
        <sz val="11"/>
        <color theme="1"/>
        <rFont val="Calibri"/>
        <family val="2"/>
        <scheme val="minor"/>
      </rPr>
      <t>. Contact your local IT manager for support.</t>
    </r>
  </si>
  <si>
    <t>When the addin is missing or deactivated,  you get the following error message at startup:</t>
  </si>
  <si>
    <t>To activate the addin:</t>
  </si>
  <si>
    <t>Close all open Excel files and windows (including this one)</t>
  </si>
  <si>
    <t>Open this file again:</t>
  </si>
  <si>
    <t>If you no longer see the error message, then the addin was successfully activated</t>
  </si>
  <si>
    <t>If you still can see theerror message then proceed with step 3</t>
  </si>
  <si>
    <t>Go to Excel options, choose "Add-Ins" (Compléments), click on button [Go…]:</t>
  </si>
  <si>
    <t>If  DW_Connector is listed, select it and confirm with [OK]</t>
  </si>
  <si>
    <t>If  DW_Connector is not listed, select ask support to your local IT manager.</t>
  </si>
  <si>
    <t>Data sheet: viewing data</t>
  </si>
  <si>
    <t>When the addin is activated, the Site and input date are set on the "Data" sheet and corresponding data is loaded.</t>
  </si>
  <si>
    <t>Move forward /backward in weeks period by changing the "Input date" on line 3</t>
  </si>
  <si>
    <t>Select a different site by selecting the "Site" in the dropdown list on line 4 (if data for several site are available)</t>
  </si>
  <si>
    <t>Change the number of weeks displayed for input (from 5 to 53) by setting the "Weeks" on line 3</t>
  </si>
  <si>
    <t>Data sheet: inputing data</t>
  </si>
  <si>
    <t>Data input is accepted for ACTUAL series (blue) and TARGET series (in green)</t>
  </si>
  <si>
    <t>Data input is denied on lines which contain calculated data (formulas).</t>
  </si>
  <si>
    <t>Enter data per indicator and week. Values must be numeric. data can be deleted by clearing cells ([DEL] key of the keyboard)</t>
  </si>
  <si>
    <t>Copy /  paste of a several cells at a time is allowed as long as the entire target range does not contain formulas.</t>
  </si>
  <si>
    <t>Anytime a cell is edited, its background is highlighted in yellow until it is saved into the datawarehouse.</t>
  </si>
  <si>
    <t>To save data, click on the standard [Save] button in Excel.</t>
  </si>
  <si>
    <t>If all data was consistent, corresponding cells will return to blank color</t>
  </si>
  <si>
    <t>If some data was inconsistent, corresponding cells are highlighted to red color</t>
  </si>
  <si>
    <t>Automatic data filling:</t>
  </si>
  <si>
    <t>For target series, and few specific ratio (RM%, WIP% and FG%):</t>
  </si>
  <si>
    <t xml:space="preserve"> Data for new weeks are filled with the values from the previous week.  This data can be modified manually.</t>
  </si>
  <si>
    <t>Indicator sheet: evolution chart</t>
  </si>
  <si>
    <t>"Evolution" sheet provide charts for evolution of series of the "Data" sheet over the period selected on the "Data" sheet</t>
  </si>
  <si>
    <r>
      <t xml:space="preserve">Because no data is saved in this Excel file, </t>
    </r>
    <r>
      <rPr>
        <b/>
        <sz val="11"/>
        <color indexed="8"/>
        <rFont val="Calibri"/>
        <family val="2"/>
      </rPr>
      <t>ACTION PLAN INPUT IS NOT SAVED</t>
    </r>
    <r>
      <rPr>
        <sz val="11"/>
        <color theme="1"/>
        <rFont val="Calibri"/>
        <family val="2"/>
        <scheme val="minor"/>
      </rPr>
      <t>.</t>
    </r>
  </si>
  <si>
    <t>Dashboard</t>
  </si>
  <si>
    <t>The dashboard displays a synthetic set of indicators, an evolution chart and 2 marks on the upper right corner of each indicator:</t>
  </si>
  <si>
    <t>Performance of the indicator compared to target</t>
  </si>
  <si>
    <t>Trend of indicator over the last weeks</t>
  </si>
  <si>
    <t>Troubleshooting</t>
  </si>
  <si>
    <t>Connection to the datawarehouse can result in errors due to incorrect setup.</t>
  </si>
  <si>
    <t>Please note error messages and contact your local IT manager for support.</t>
  </si>
  <si>
    <t>EN</t>
  </si>
  <si>
    <t>CN</t>
  </si>
  <si>
    <t>KR</t>
  </si>
  <si>
    <t>DE</t>
  </si>
  <si>
    <t>ES</t>
  </si>
  <si>
    <t>actual translation</t>
  </si>
  <si>
    <t>Plant weekly KPI</t>
  </si>
  <si>
    <t>工厂每周关键绩效指标</t>
  </si>
  <si>
    <t>Input sheet</t>
  </si>
  <si>
    <t>输入表</t>
  </si>
  <si>
    <t>Indicators</t>
  </si>
  <si>
    <t>指标</t>
  </si>
  <si>
    <t>DAHSBOARD</t>
  </si>
  <si>
    <t>Plant</t>
  </si>
  <si>
    <t>工厂</t>
  </si>
  <si>
    <t>Input date</t>
  </si>
  <si>
    <t>输入日期</t>
  </si>
  <si>
    <t>Weeks</t>
  </si>
  <si>
    <t>周</t>
  </si>
  <si>
    <t>Language</t>
  </si>
  <si>
    <t>语言</t>
  </si>
  <si>
    <t>Actual</t>
  </si>
  <si>
    <t>实际</t>
  </si>
  <si>
    <t>Target</t>
  </si>
  <si>
    <t>目标</t>
  </si>
  <si>
    <t>Indicator</t>
  </si>
  <si>
    <t>Updated</t>
  </si>
  <si>
    <t>更新</t>
  </si>
  <si>
    <t>Sales</t>
  </si>
  <si>
    <t>销售</t>
  </si>
  <si>
    <t>VOH / FOH expenses (excluding salaries)</t>
  </si>
  <si>
    <t>变动制造费用/固定制造费用（不包含工资）</t>
  </si>
  <si>
    <t>Production</t>
  </si>
  <si>
    <t>产量</t>
  </si>
  <si>
    <t>Quality</t>
  </si>
  <si>
    <t>质量</t>
  </si>
  <si>
    <t>Supply chain</t>
  </si>
  <si>
    <t>供应链</t>
  </si>
  <si>
    <t>Human resources</t>
  </si>
  <si>
    <t>人力资源</t>
  </si>
  <si>
    <t>Stocks</t>
  </si>
  <si>
    <t>库存</t>
  </si>
  <si>
    <t>AR / AP</t>
  </si>
  <si>
    <t>应收账款/应付账款</t>
  </si>
  <si>
    <t>Cash</t>
  </si>
  <si>
    <t>现金</t>
  </si>
  <si>
    <t>Financial ratio</t>
  </si>
  <si>
    <t>财务比率</t>
  </si>
  <si>
    <t>P&amp;L</t>
  </si>
  <si>
    <t>损益表</t>
  </si>
  <si>
    <t>tooling, spare parts &amp; repair</t>
  </si>
  <si>
    <t>模具，易耗品和维修</t>
  </si>
  <si>
    <t>OEE /  productivity</t>
  </si>
  <si>
    <t>生产效率</t>
  </si>
  <si>
    <t>non-quality</t>
  </si>
  <si>
    <t>非质量</t>
  </si>
  <si>
    <t>Added value</t>
  </si>
  <si>
    <t>附加值</t>
  </si>
  <si>
    <t>Col</t>
  </si>
  <si>
    <t>NO</t>
  </si>
  <si>
    <t>D</t>
  </si>
  <si>
    <t>NOD</t>
  </si>
  <si>
    <t>Country</t>
  </si>
  <si>
    <t>Date</t>
  </si>
  <si>
    <t>Week</t>
  </si>
  <si>
    <t>Sales.A External</t>
  </si>
  <si>
    <t>Sales.A Inter Company</t>
  </si>
  <si>
    <t>Sales.A</t>
  </si>
  <si>
    <t>Sales.T</t>
  </si>
  <si>
    <t>Sales Target Indicator</t>
  </si>
  <si>
    <t>Sales Target Type</t>
  </si>
  <si>
    <t>Sales Trend</t>
  </si>
  <si>
    <t>FI-VA%.A</t>
  </si>
  <si>
    <t>FI-VA%.T</t>
  </si>
  <si>
    <t>FI-VA.A</t>
  </si>
  <si>
    <t>FI-VA.T</t>
  </si>
  <si>
    <t>Sales Purchases Indicator</t>
  </si>
  <si>
    <t>Sales Purchases Target Type</t>
  </si>
  <si>
    <t>Sales Purchases Trend</t>
  </si>
  <si>
    <t>FI-EBIDA.A</t>
  </si>
  <si>
    <t>FI-EBIDA.T</t>
  </si>
  <si>
    <t>FI-EBIDA.T - Indicator</t>
  </si>
  <si>
    <t>EBIDA Indicator</t>
  </si>
  <si>
    <t>EBIDA Target Type</t>
  </si>
  <si>
    <t>EBIDA Trend</t>
  </si>
  <si>
    <t>HR-TEMP-CUR.A</t>
  </si>
  <si>
    <t>HR-OT-CUR.A</t>
  </si>
  <si>
    <t>HR-OT+TEMP-CUR.T</t>
  </si>
  <si>
    <t>HR-TEMP-OT Indicator</t>
  </si>
  <si>
    <t>HR-TEMP-OT Target Type</t>
  </si>
  <si>
    <t>HR-TEMP-OT Trend</t>
  </si>
  <si>
    <t>HR-SAL-IND.A</t>
  </si>
  <si>
    <t>HR-SAL-DIR.A</t>
  </si>
  <si>
    <t>HR-SAL-T</t>
  </si>
  <si>
    <t>HR-SAL Indicator</t>
  </si>
  <si>
    <t>HR-SAL Target Type</t>
  </si>
  <si>
    <t>HR-SAL Trend</t>
  </si>
  <si>
    <t>HR-ABS%-KPI.A</t>
  </si>
  <si>
    <t>HR-ABS%.T</t>
  </si>
  <si>
    <t>HR-ABS% Indicator</t>
  </si>
  <si>
    <t>HR-ABS% Target Type</t>
  </si>
  <si>
    <t>HR-ABS% Trend</t>
  </si>
  <si>
    <t>VOH-MAINT-ORD.A</t>
  </si>
  <si>
    <t>VOH-MAINT-PAY.A</t>
  </si>
  <si>
    <t>VOH-MAINT-PAY.T</t>
  </si>
  <si>
    <t>VOH-MAINT Indicator</t>
  </si>
  <si>
    <t>VOH-MAINT Target Type</t>
  </si>
  <si>
    <t>VOH-MAINT Trend</t>
  </si>
  <si>
    <t>RM-SCRAP.A</t>
  </si>
  <si>
    <t>RM-SCRAP.T</t>
  </si>
  <si>
    <t>RM-SCRAP Indicator</t>
  </si>
  <si>
    <t>RM-SCRAP Target Type</t>
  </si>
  <si>
    <t>RM-SCRAP Trend</t>
  </si>
  <si>
    <t>VOH-TRANS-PREM.A</t>
  </si>
  <si>
    <t>VOH-TRANS-PREM.T</t>
  </si>
  <si>
    <t>VOH-TRANS-PREM Indicator</t>
  </si>
  <si>
    <t>VOH-TRANS-PREM Target Type</t>
  </si>
  <si>
    <t>VOH-TRANS-PREM Trend</t>
  </si>
  <si>
    <t>PR-PRODUCTIVITY.A</t>
  </si>
  <si>
    <t>PR-PRODUCTIVITY.T</t>
  </si>
  <si>
    <t>PR-PRODUCTIVITY Indicator</t>
  </si>
  <si>
    <t>PR-PRODUCTIVITY Target Type</t>
  </si>
  <si>
    <t>PR-PRODUCTIVITY Trend</t>
  </si>
  <si>
    <t>VOH-QA-INTSORT.A</t>
  </si>
  <si>
    <t>VOH-QA-EXTSORT.A</t>
  </si>
  <si>
    <t>SALES-DEBNOT.A</t>
  </si>
  <si>
    <t>QA-CNQ.T</t>
  </si>
  <si>
    <t>QA-CLAIMS</t>
  </si>
  <si>
    <t>VOH-QA Indicator</t>
  </si>
  <si>
    <t>VOH-QA Target Type</t>
  </si>
  <si>
    <t>VOH-QA Trend</t>
  </si>
  <si>
    <t>SC-OTD.A</t>
  </si>
  <si>
    <t>SC-OTD.T</t>
  </si>
  <si>
    <t>SC-OTD Indicator</t>
  </si>
  <si>
    <t>SC-OTD Target Type</t>
  </si>
  <si>
    <t>SC-OTD Trend</t>
  </si>
  <si>
    <t>SC-INV-DAYS.A</t>
  </si>
  <si>
    <t>SC-INV-DAYS.T</t>
  </si>
  <si>
    <t>SC-INV-DAYS Indicator</t>
  </si>
  <si>
    <t>SC-INV-DAYS Target Type</t>
  </si>
  <si>
    <t>SC-INV-DAYS Trend</t>
  </si>
  <si>
    <t>CASH.A</t>
  </si>
  <si>
    <t>CASH.T</t>
  </si>
  <si>
    <t>CASH Indicator</t>
  </si>
  <si>
    <t>CASH Target Type</t>
  </si>
  <si>
    <t>CASH Trend</t>
  </si>
  <si>
    <t>TWC-AR-LATE.A</t>
  </si>
  <si>
    <t>TWC-AR-LATE Indicator</t>
  </si>
  <si>
    <t>TWC-AR-LATE Target Type</t>
  </si>
  <si>
    <t>TWC-AR-LATE Trend</t>
  </si>
  <si>
    <t>No of Accidents</t>
  </si>
  <si>
    <t>Number of Absent - Other</t>
  </si>
  <si>
    <t>Number of Absent - Target</t>
  </si>
  <si>
    <t>Number of Absent - 4 Week Avg.</t>
  </si>
  <si>
    <t>Backlog Actual</t>
  </si>
  <si>
    <t>Backlog Target</t>
  </si>
  <si>
    <t>High Runner Green Status Actual</t>
  </si>
  <si>
    <t>High Runner Green Status Target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</si>
  <si>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</si>
  <si>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</si>
  <si>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</si>
  <si>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</si>
  <si>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</si>
  <si>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</si>
  <si>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</si>
  <si>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</si>
  <si>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</si>
  <si>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</si>
  <si>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</si>
  <si>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</si>
  <si>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</si>
  <si>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</si>
  <si>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</si>
  <si>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</si>
  <si>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</si>
  <si>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</si>
  <si>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</si>
  <si>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</si>
  <si>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</si>
  <si>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</si>
  <si>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</si>
  <si>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</si>
  <si>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</si>
  <si>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</si>
  <si>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</si>
  <si>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</si>
  <si>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</si>
  <si>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</si>
  <si>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</si>
  <si>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</si>
  <si>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</si>
  <si>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</si>
  <si>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</si>
  <si>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</si>
  <si>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</si>
  <si>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</si>
  <si>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</si>
  <si>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</si>
  <si>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</si>
  <si>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</si>
  <si>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</si>
  <si>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</si>
  <si>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</si>
  <si>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</si>
  <si>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</si>
  <si>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</si>
  <si>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</si>
  <si>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</si>
  <si>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</si>
  <si>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</si>
  <si>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</si>
  <si>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Line index</t>
  </si>
  <si>
    <t>Definition</t>
  </si>
  <si>
    <t>KPI/KFS</t>
  </si>
  <si>
    <t>Resp</t>
  </si>
  <si>
    <t>Unit</t>
  </si>
  <si>
    <t>Limit type</t>
  </si>
  <si>
    <t xml:space="preserve">Trend to look for </t>
  </si>
  <si>
    <t>Reaction speed (w)</t>
  </si>
  <si>
    <t>Absolute limits</t>
  </si>
  <si>
    <t>Week value</t>
  </si>
  <si>
    <t>Mediane of  8 W</t>
  </si>
  <si>
    <t>Etendue/6</t>
  </si>
  <si>
    <t>Without limits</t>
  </si>
  <si>
    <t>With limits</t>
  </si>
  <si>
    <t>Limit Definitiion</t>
  </si>
  <si>
    <t>Calculation</t>
  </si>
  <si>
    <t>Type Min</t>
  </si>
  <si>
    <t>Type Max</t>
  </si>
  <si>
    <t>Type Dual</t>
  </si>
  <si>
    <t xml:space="preserve">New Target </t>
  </si>
  <si>
    <t>2 limits</t>
  </si>
  <si>
    <t>Max</t>
  </si>
  <si>
    <t>Min</t>
  </si>
  <si>
    <t>Min cal</t>
  </si>
  <si>
    <t>Max cal</t>
  </si>
  <si>
    <t>Horizon</t>
  </si>
  <si>
    <t xml:space="preserve">Status Dual </t>
  </si>
  <si>
    <t>Status Max</t>
  </si>
  <si>
    <t>KPI</t>
  </si>
  <si>
    <t>&lt;Min</t>
  </si>
  <si>
    <t>min</t>
  </si>
  <si>
    <t>max</t>
  </si>
  <si>
    <t>Value W -10</t>
  </si>
  <si>
    <t>Value W -9</t>
  </si>
  <si>
    <t>Value W -8</t>
  </si>
  <si>
    <t>Value W -7</t>
  </si>
  <si>
    <t>Value W -6</t>
  </si>
  <si>
    <t>Value W -5</t>
  </si>
  <si>
    <t>Value W -4</t>
  </si>
  <si>
    <t>Value W -3</t>
  </si>
  <si>
    <t>Value W -2</t>
  </si>
  <si>
    <t>Value W -1</t>
  </si>
  <si>
    <t>Value-W</t>
  </si>
  <si>
    <t xml:space="preserve"> </t>
  </si>
  <si>
    <t>Target W-10</t>
  </si>
  <si>
    <t>Target W-9</t>
  </si>
  <si>
    <t>Target W-8</t>
  </si>
  <si>
    <t>Target W-7</t>
  </si>
  <si>
    <t>Target W-6</t>
  </si>
  <si>
    <t>Target W-5</t>
  </si>
  <si>
    <t>Target W-4</t>
  </si>
  <si>
    <t>Target W-3</t>
  </si>
  <si>
    <t>Target W-2</t>
  </si>
  <si>
    <t>Target W-1</t>
  </si>
  <si>
    <t>Target W</t>
  </si>
  <si>
    <t>Total_Sales</t>
  </si>
  <si>
    <t xml:space="preserve">Total revenue it is the sum ot internal, external, trading sales minus debit notes </t>
  </si>
  <si>
    <t>Jasmina</t>
  </si>
  <si>
    <t>Currency</t>
  </si>
  <si>
    <t>Up</t>
  </si>
  <si>
    <t>3</t>
  </si>
  <si>
    <t>Volume_Effect</t>
  </si>
  <si>
    <t>4</t>
  </si>
  <si>
    <t>Debit_notes</t>
  </si>
  <si>
    <t>Amount of money that customer get back due to a company failure</t>
  </si>
  <si>
    <t>Daniel</t>
  </si>
  <si>
    <t>Down</t>
  </si>
  <si>
    <t>6</t>
  </si>
  <si>
    <t>Total_Material_Cost</t>
  </si>
  <si>
    <t>Total cost for material engaged, it is the sum of Base_material_cost ,Scrap_Value ,Obsolence</t>
  </si>
  <si>
    <t>Martin</t>
  </si>
  <si>
    <t>2</t>
  </si>
  <si>
    <t>Total_DL</t>
  </si>
  <si>
    <t>Total cost for Direct labor engaged, it is the sum of DL-Cost ,Subcontracting ,Overtime</t>
  </si>
  <si>
    <t>Total_VOH</t>
  </si>
  <si>
    <t>Total cost for VOH engaged, it is the sum of Tooling_Spare_part_packaging ,External_internal_sorting ,Fixed VOH</t>
  </si>
  <si>
    <t>Total_Freight</t>
  </si>
  <si>
    <t>Total cost for Freight engaged, it is the sum of Regular_freight ,Premium_Freight</t>
  </si>
  <si>
    <t>7</t>
  </si>
  <si>
    <t>GMDC</t>
  </si>
  <si>
    <t>GMDC is the result of  Total_Sales - Debit_notes - Total_Material_Cost - Total_DL - Total_VOH - Total_Freight</t>
  </si>
  <si>
    <t>Dagmar</t>
  </si>
  <si>
    <t>Fixed_Cost</t>
  </si>
  <si>
    <t>Total Fixed costs engaged, it is the sum of Non_production_salaries ,Fixed FOH and Admin</t>
  </si>
  <si>
    <t>Curency</t>
  </si>
  <si>
    <t>8</t>
  </si>
  <si>
    <t>Management fees</t>
  </si>
  <si>
    <t>Costs charged by the group for support</t>
  </si>
  <si>
    <t>CEO</t>
  </si>
  <si>
    <t>12</t>
  </si>
  <si>
    <t>Extraordinary_Expences</t>
  </si>
  <si>
    <t>Extraordinary expenses affecting the EBITDA</t>
  </si>
  <si>
    <t>13</t>
  </si>
  <si>
    <t>FP_Inv_Impacts</t>
  </si>
  <si>
    <t>Inventory variation impacts of WIP and Finished_Product_Inventory on EBITDA</t>
  </si>
  <si>
    <t>kCUR</t>
  </si>
  <si>
    <t>EBITDA</t>
  </si>
  <si>
    <t>GMDC - Management fees - Extraordinary expense - FP_Inv_Impacts</t>
  </si>
  <si>
    <t>External_Sales</t>
  </si>
  <si>
    <t xml:space="preserve">Sales made toward third partie </t>
  </si>
  <si>
    <t>Internal_Sales</t>
  </si>
  <si>
    <t>Sales made to sister companies</t>
  </si>
  <si>
    <t>Trading</t>
  </si>
  <si>
    <t>Sales made without operations performed on the products (in general 5% margin)</t>
  </si>
  <si>
    <t>5</t>
  </si>
  <si>
    <t>Sales_Price_Variance</t>
  </si>
  <si>
    <t>Finished product price change</t>
  </si>
  <si>
    <t>Dual</t>
  </si>
  <si>
    <t>Base_material_cost</t>
  </si>
  <si>
    <t>Material cost historically recognized before Scrap_Value and obsolescence</t>
  </si>
  <si>
    <t>Jiehua</t>
  </si>
  <si>
    <t>Scrap_Value</t>
  </si>
  <si>
    <t>Amount of money spent on Scrap</t>
  </si>
  <si>
    <t>KFS</t>
  </si>
  <si>
    <t>Material_Productivity</t>
  </si>
  <si>
    <t>Material price reduction as a % of sales</t>
  </si>
  <si>
    <t>Obsolence</t>
  </si>
  <si>
    <t>Amount of money to write off because inventory has now no use (loss business, end of business, revision change)</t>
  </si>
  <si>
    <t>Overtime</t>
  </si>
  <si>
    <t>Extra time costs above regular time</t>
  </si>
  <si>
    <t>DL-Cost</t>
  </si>
  <si>
    <t>Direct Labor cost historically recognized before overtime and subcontracting</t>
  </si>
  <si>
    <t>Subcontracting</t>
  </si>
  <si>
    <t>Amount of money spent outside to perform transformation opertions on the products</t>
  </si>
  <si>
    <t>Fixed VOH</t>
  </si>
  <si>
    <t>Fixed part of the VOH</t>
  </si>
  <si>
    <t>1</t>
  </si>
  <si>
    <t>Tooling_Spare_part_packaging</t>
  </si>
  <si>
    <t>Expenses related to tooling spares packaging costs….</t>
  </si>
  <si>
    <t>External_internal_sorting</t>
  </si>
  <si>
    <t>Sorting cost spend to segregate good from bad parts in house (internally) at a third party (externally)</t>
  </si>
  <si>
    <t>Regular_freight</t>
  </si>
  <si>
    <t>Standard cost of freight based on existing supplier and customers locations and delivery conditions</t>
  </si>
  <si>
    <t>Premium_Freight</t>
  </si>
  <si>
    <t>Extra cost to pay to ship products premium</t>
  </si>
  <si>
    <t>Non_production_salaries</t>
  </si>
  <si>
    <t>Cost of salary for indirect people (people who do not transform products)</t>
  </si>
  <si>
    <t>Fixed FOH and Admin</t>
  </si>
  <si>
    <t>Fixed cost to operate Fixed and Admin cost (without salaries) like insurance, audit, rent…</t>
  </si>
  <si>
    <t>Account_Receivables_Total</t>
  </si>
  <si>
    <t xml:space="preserve">Total amount of Trade receivables including Current, past due past due above 30 days </t>
  </si>
  <si>
    <t>Gurpreet</t>
  </si>
  <si>
    <t>Account_Receivables_past due</t>
  </si>
  <si>
    <t xml:space="preserve">Late payment from our costomer </t>
  </si>
  <si>
    <t>Account_Receivable_Current</t>
  </si>
  <si>
    <t xml:space="preserve">Amount of Trade receivables we extend to our customer </t>
  </si>
  <si>
    <t>10</t>
  </si>
  <si>
    <t>Account_Receivable_Over30Days</t>
  </si>
  <si>
    <t xml:space="preserve">Late payment above 30 days </t>
  </si>
  <si>
    <t>Account_Payables_Total</t>
  </si>
  <si>
    <t>Total amount of payables (current + past due)</t>
  </si>
  <si>
    <t xml:space="preserve">Dual </t>
  </si>
  <si>
    <t>Account_Payables_past due</t>
  </si>
  <si>
    <t>Payemnt stretch we apply on payables</t>
  </si>
  <si>
    <t>Account_Payables_Current</t>
  </si>
  <si>
    <t xml:space="preserve">Amount of Trade receivables we get from our customer </t>
  </si>
  <si>
    <t>Total_Inventory</t>
  </si>
  <si>
    <t>Toatal amount of inventory for the plant includes RM (Raw Material on site or in Transit, Work in Process (WIP), Finished product, and obsolete</t>
  </si>
  <si>
    <t>RM_Inv_on_site</t>
  </si>
  <si>
    <t>Raw material on Site</t>
  </si>
  <si>
    <t>GM</t>
  </si>
  <si>
    <t>RM_Inv_in_transit</t>
  </si>
  <si>
    <t>Raw material we own in Transit</t>
  </si>
  <si>
    <t>WIP</t>
  </si>
  <si>
    <t>Work in process</t>
  </si>
  <si>
    <t>Finished_Product_inventory</t>
  </si>
  <si>
    <t>Finished product inventory to cover customer needs</t>
  </si>
  <si>
    <t>Obsolete_Inventory</t>
  </si>
  <si>
    <t>Products components or material that is not usable anymore</t>
  </si>
  <si>
    <t>TWC</t>
  </si>
  <si>
    <t>Of sales</t>
  </si>
  <si>
    <t>DTWC</t>
  </si>
  <si>
    <t>Cash_Flow</t>
  </si>
  <si>
    <t>Cash Generated on the exercize (variation of trade working capital, EBITDA, Capex…)</t>
  </si>
  <si>
    <t>Production_plan_achivement%</t>
  </si>
  <si>
    <t>Capacity for Production to acheive the production plan issued by suppliy chain to deliver customers properly</t>
  </si>
  <si>
    <t>%</t>
  </si>
  <si>
    <t>High_runner_green_status%</t>
  </si>
  <si>
    <t>Percentage of high runner part number covered properly with inventory</t>
  </si>
  <si>
    <t>Production_quantity</t>
  </si>
  <si>
    <t>Quantity produced</t>
  </si>
  <si>
    <t>count</t>
  </si>
  <si>
    <t>On_time_delivery</t>
  </si>
  <si>
    <t>Percentage of delivery made on time based on customer requests</t>
  </si>
  <si>
    <t>Backlog</t>
  </si>
  <si>
    <t xml:space="preserve">Amount of late sales </t>
  </si>
  <si>
    <t>Productivity%</t>
  </si>
  <si>
    <t>percentage of standard acheivement</t>
  </si>
  <si>
    <t>OEE%</t>
  </si>
  <si>
    <t>Percentage of machine usage</t>
  </si>
  <si>
    <t>Production rejects (PPM)</t>
  </si>
  <si>
    <t xml:space="preserve">Number of product scrapped </t>
  </si>
  <si>
    <t>PPM</t>
  </si>
  <si>
    <t>Number_customer_claim</t>
  </si>
  <si>
    <t>Number of customer complains (quality, supply chain, project issues…)</t>
  </si>
  <si>
    <t>Product modification count</t>
  </si>
  <si>
    <t xml:space="preserve">Number of product modification or creation </t>
  </si>
  <si>
    <t>0</t>
  </si>
  <si>
    <t>% of success of IS</t>
  </si>
  <si>
    <t>Percentage of PPAP presentation success rate (no customer complain)</t>
  </si>
  <si>
    <t>% of success of prototypes</t>
  </si>
  <si>
    <t>Percentage of PPAP prototype success rate (no customer complain)</t>
  </si>
  <si>
    <t>Headcount_Direct</t>
  </si>
  <si>
    <t>Number of people working on transforming products</t>
  </si>
  <si>
    <t>Headcount_indirect</t>
  </si>
  <si>
    <t>Number of people working not transforming products</t>
  </si>
  <si>
    <t>Number of accident</t>
  </si>
  <si>
    <t>Number of people accidents</t>
  </si>
  <si>
    <t>Absenteism%</t>
  </si>
  <si>
    <t>Level of absenteism</t>
  </si>
  <si>
    <t>CAPEX</t>
  </si>
  <si>
    <t>Non Recuring</t>
  </si>
  <si>
    <t>Number_CIP_Workshop_Done</t>
  </si>
  <si>
    <t>Plant_ProcessAudit%</t>
  </si>
  <si>
    <t>Value_InPrison</t>
  </si>
  <si>
    <t>Financial_Cost</t>
  </si>
  <si>
    <t>Backlog Max</t>
  </si>
  <si>
    <t>Backlog week to week</t>
  </si>
  <si>
    <t>Backlog in % of sales</t>
  </si>
  <si>
    <t>Backlog Max in % of Sales</t>
  </si>
  <si>
    <t>Debit notes</t>
  </si>
  <si>
    <t>Debit notes Max</t>
  </si>
  <si>
    <t>Sales Price variance</t>
  </si>
  <si>
    <t>Finished_Product_inventory in days</t>
  </si>
  <si>
    <t>Finished_Product_inventory in days good</t>
  </si>
  <si>
    <t>Finished_Product_inventory in days max</t>
  </si>
  <si>
    <t xml:space="preserve">Min </t>
  </si>
  <si>
    <t xml:space="preserve">Target </t>
  </si>
  <si>
    <t>Target DL%</t>
  </si>
  <si>
    <t>Real DL %</t>
  </si>
  <si>
    <t>Scrap_Value Min</t>
  </si>
  <si>
    <t>Scrap_Value Max</t>
  </si>
  <si>
    <t>Material_Productivity Min</t>
  </si>
  <si>
    <t>Material_Productivity Max</t>
  </si>
  <si>
    <t>External_internal_sorting Min</t>
  </si>
  <si>
    <t>External_internal_sorting Max</t>
  </si>
  <si>
    <t>Premium_Freight Max</t>
  </si>
  <si>
    <t>RM_Inv_on_site Max</t>
  </si>
  <si>
    <t>RM_Inv_on_site Min</t>
  </si>
  <si>
    <t>Production_plan_achivement% Min</t>
  </si>
  <si>
    <t>High_runner_green_status% Min</t>
  </si>
  <si>
    <t>Productivity% Min</t>
  </si>
  <si>
    <t>OEE% Min</t>
  </si>
  <si>
    <t>Headcount_Direct Max</t>
  </si>
  <si>
    <t>Headcount_indirect Max</t>
  </si>
  <si>
    <t>Absenteism% Max</t>
  </si>
  <si>
    <t xml:space="preserve">Evaluate the trend and variability in the past </t>
  </si>
  <si>
    <t xml:space="preserve">Direct Labor </t>
  </si>
  <si>
    <t xml:space="preserve">Targets </t>
  </si>
  <si>
    <t xml:space="preserve">Reference </t>
  </si>
  <si>
    <t xml:space="preserve">KPI </t>
  </si>
  <si>
    <t>How it is obtained</t>
  </si>
  <si>
    <t xml:space="preserve">Calculated </t>
  </si>
  <si>
    <t>Median of the last 8 Weeks</t>
  </si>
  <si>
    <t>Acceptable between the limits of the last 8 week Total_Sales median</t>
  </si>
  <si>
    <t>Team Input</t>
  </si>
  <si>
    <t>Amount of money we give credit to customers  due to a company failure (record it negatively if it is a debit, positively if it is a credit</t>
  </si>
  <si>
    <t xml:space="preserve">not considered as a sales impact but as and EBITDA </t>
  </si>
  <si>
    <t xml:space="preserve">Calculated base </t>
  </si>
  <si>
    <t>Calculated based on real fixed cost and budgeted sales</t>
  </si>
  <si>
    <t xml:space="preserve">Fixed  </t>
  </si>
  <si>
    <t>Base to calculate management fees</t>
  </si>
  <si>
    <t>Extraordinary expence</t>
  </si>
  <si>
    <t>Target at 0</t>
  </si>
  <si>
    <t>Fixed</t>
  </si>
  <si>
    <t>Normal reasonalble variation</t>
  </si>
  <si>
    <t>Calculated</t>
  </si>
  <si>
    <t>Input every 6 months</t>
  </si>
  <si>
    <t>As a percent of week sales</t>
  </si>
  <si>
    <t>Once a year of every 6 month review based on reforecast</t>
  </si>
  <si>
    <t>Scrap as a % of base material</t>
  </si>
  <si>
    <t>% acceptable of the material base (warning scrap should not be in this case already in the standard)</t>
  </si>
  <si>
    <t xml:space="preserve">Target as a % of the material base  </t>
  </si>
  <si>
    <t>As a % of base material</t>
  </si>
  <si>
    <t>As % of Base DL</t>
  </si>
  <si>
    <t>% acceptable of the DL Base</t>
  </si>
  <si>
    <t xml:space="preserve">Cost of salary DL wo/overtime </t>
  </si>
  <si>
    <t>% acceptable as base</t>
  </si>
  <si>
    <t>As % of Median sales</t>
  </si>
  <si>
    <t>% acceptable as base VOH not changing (energy, …)</t>
  </si>
  <si>
    <t>As a % of regular freight</t>
  </si>
  <si>
    <t>% acceptable of Regular freight</t>
  </si>
  <si>
    <t>In value (average on the year including provision and bonus …)</t>
  </si>
  <si>
    <t>Budgeted amount of non  production salaries</t>
  </si>
  <si>
    <t>Fixed value for genex, rent insurance….)</t>
  </si>
  <si>
    <t>Budgeted amount of Fixed cost (insurance, audit, licencess, rent…</t>
  </si>
  <si>
    <t>Account_Receivables - past due</t>
  </si>
  <si>
    <t xml:space="preserve">Acceptable numbers of days </t>
  </si>
  <si>
    <t>Account_Payables - past due</t>
  </si>
  <si>
    <t>Days of material consumption</t>
  </si>
  <si>
    <t>Days of WIP</t>
  </si>
  <si>
    <t xml:space="preserve">Days of finished product inventory </t>
  </si>
  <si>
    <t xml:space="preserve">Obsolete_Inventory </t>
  </si>
  <si>
    <t xml:space="preserve">Acceptable level </t>
  </si>
  <si>
    <t>Acceptable level of Variation</t>
  </si>
  <si>
    <t xml:space="preserve">Cash_Flow </t>
  </si>
  <si>
    <t>As a % of weekly sales</t>
  </si>
  <si>
    <t>Calculated based on Sales and average piece price</t>
  </si>
  <si>
    <t>As a percentage of sales</t>
  </si>
  <si>
    <t>Probably useless</t>
  </si>
  <si>
    <t xml:space="preserve">Bugeted number of people  </t>
  </si>
  <si>
    <t>Amount of money engaged for investment</t>
  </si>
  <si>
    <t>Average piece price</t>
  </si>
  <si>
    <t>Target Cash flow as a % of EBITDA</t>
  </si>
  <si>
    <t>Acceptable taget</t>
  </si>
  <si>
    <t>RM Valuation</t>
  </si>
  <si>
    <t>WIP Valuation</t>
  </si>
  <si>
    <t>FP Valuation</t>
  </si>
  <si>
    <t>Obsolescence valuation</t>
  </si>
  <si>
    <t>EBITDA Drivers</t>
  </si>
  <si>
    <t xml:space="preserve">4 Last weeks </t>
  </si>
  <si>
    <t xml:space="preserve">Volume_Effect </t>
  </si>
  <si>
    <t>KPI_index</t>
  </si>
  <si>
    <t>KPI_Name</t>
  </si>
  <si>
    <t>Type_Indicator</t>
  </si>
  <si>
    <t>TrendToLookFor</t>
  </si>
  <si>
    <t>Minimum</t>
  </si>
  <si>
    <t>Maximum</t>
  </si>
  <si>
    <t>Reaction_Time</t>
  </si>
  <si>
    <t xml:space="preserve">Trend_to_look_for </t>
  </si>
  <si>
    <t>W+1</t>
  </si>
  <si>
    <t>W+2</t>
  </si>
  <si>
    <t>W+3</t>
  </si>
  <si>
    <t>W+4</t>
  </si>
  <si>
    <t>W+5</t>
  </si>
  <si>
    <t>W+6</t>
  </si>
  <si>
    <t>W+7</t>
  </si>
  <si>
    <t>W+8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</si>
</sst>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0.000"/>
    <numFmt numFmtId="166" formatCode="0.0%"/>
    <numFmt numFmtId="167" formatCode="#,##0.0"/>
    <numFmt numFmtId="168" formatCode="d/m/yy;@"/>
    <numFmt numFmtId="169" formatCode="yyyy\-mm\-dd;@"/>
  </numFmts>
  <fonts count="32">
    <font>
      <sz val="11"/>
      <color theme="1"/>
      <name val="Calibri"/>
      <family val="2"/>
      <scheme val="minor"/>
    </font>
    <font>
      <b/>
      <i/>
      <sz val="18"/>
      <color indexed="10"/>
      <name val="Calibri"/>
      <family val="2"/>
    </font>
    <font>
      <b/>
      <sz val="18"/>
      <color indexed="10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rgb="FFFF0000"/>
      <name val="Wingdings"/>
      <charset val="2"/>
    </font>
    <font>
      <b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rgb="FF0070C0"/>
      <name val="Cambria"/>
      <family val="1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mbria"/>
      <family val="1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</fills>
  <borders count="6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</cellStyleXfs>
  <cellXfs count="6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6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0" fontId="12" fillId="4" borderId="0" xfId="0" applyFont="1" applyFill="1" applyAlignment="1">
      <alignment horizontal="right" vertical="center"/>
    </xf>
    <xf numFmtId="0" fontId="13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/>
    <xf numFmtId="0" fontId="7" fillId="0" borderId="0" xfId="1" applyAlignment="1" applyProtection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1" fillId="0" borderId="14" xfId="0" applyFont="1" applyBorder="1"/>
    <xf numFmtId="0" fontId="18" fillId="0" borderId="0" xfId="0" applyFont="1" applyAlignment="1">
      <alignment horizontal="right" vertical="top"/>
    </xf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5" borderId="0" xfId="0" applyFill="1"/>
    <xf numFmtId="1" fontId="0" fillId="0" borderId="0" xfId="0" applyNumberFormat="1"/>
    <xf numFmtId="0" fontId="0" fillId="0" borderId="0" xfId="0" applyProtection="1">
      <protection locked="0"/>
    </xf>
    <xf numFmtId="1" fontId="6" fillId="0" borderId="0" xfId="0" applyNumberFormat="1" applyFont="1"/>
    <xf numFmtId="164" fontId="6" fillId="0" borderId="0" xfId="0" applyNumberFormat="1" applyFont="1"/>
    <xf numFmtId="14" fontId="6" fillId="0" borderId="0" xfId="0" applyNumberFormat="1" applyFont="1"/>
    <xf numFmtId="2" fontId="6" fillId="0" borderId="0" xfId="0" applyNumberFormat="1" applyFont="1"/>
    <xf numFmtId="10" fontId="6" fillId="0" borderId="0" xfId="0" applyNumberFormat="1" applyFon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0" fontId="0" fillId="0" borderId="0" xfId="0" applyNumberFormat="1"/>
    <xf numFmtId="49" fontId="0" fillId="8" borderId="0" xfId="0" applyNumberFormat="1" applyFill="1" applyAlignment="1">
      <alignment horizontal="center"/>
    </xf>
    <xf numFmtId="0" fontId="0" fillId="6" borderId="0" xfId="0" applyFill="1" applyAlignment="1">
      <alignment horizontal="center" vertical="center"/>
    </xf>
    <xf numFmtId="49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/>
    <xf numFmtId="0" fontId="0" fillId="6" borderId="0" xfId="0" applyFill="1"/>
    <xf numFmtId="0" fontId="0" fillId="10" borderId="52" xfId="0" applyFill="1" applyBorder="1"/>
    <xf numFmtId="0" fontId="0" fillId="10" borderId="22" xfId="0" applyFill="1" applyBorder="1"/>
    <xf numFmtId="0" fontId="0" fillId="6" borderId="52" xfId="0" applyFill="1" applyBorder="1"/>
    <xf numFmtId="0" fontId="0" fillId="6" borderId="22" xfId="0" applyFill="1" applyBorder="1"/>
    <xf numFmtId="0" fontId="0" fillId="6" borderId="53" xfId="0" applyFill="1" applyBorder="1"/>
    <xf numFmtId="0" fontId="0" fillId="6" borderId="34" xfId="0" applyFill="1" applyBorder="1"/>
    <xf numFmtId="0" fontId="0" fillId="8" borderId="0" xfId="0" applyFill="1"/>
    <xf numFmtId="0" fontId="0" fillId="9" borderId="0" xfId="0" applyFill="1"/>
    <xf numFmtId="1" fontId="22" fillId="5" borderId="1" xfId="0" applyNumberFormat="1" applyFont="1" applyFill="1" applyBorder="1" applyAlignment="1">
      <alignment horizontal="center" vertical="center" wrapText="1"/>
    </xf>
    <xf numFmtId="1" fontId="22" fillId="5" borderId="0" xfId="0" applyNumberFormat="1" applyFont="1" applyFill="1" applyAlignment="1">
      <alignment horizontal="center" vertical="center" wrapText="1"/>
    </xf>
    <xf numFmtId="0" fontId="0" fillId="3" borderId="46" xfId="0" applyFill="1" applyBorder="1"/>
    <xf numFmtId="0" fontId="9" fillId="2" borderId="40" xfId="0" applyFont="1" applyFill="1" applyBorder="1"/>
    <xf numFmtId="0" fontId="9" fillId="2" borderId="40" xfId="0" applyFont="1" applyFill="1" applyBorder="1" applyAlignment="1">
      <alignment horizontal="center"/>
    </xf>
    <xf numFmtId="49" fontId="23" fillId="2" borderId="40" xfId="0" applyNumberFormat="1" applyFont="1" applyFill="1" applyBorder="1" applyAlignment="1">
      <alignment horizontal="center" vertical="center" wrapText="1"/>
    </xf>
    <xf numFmtId="0" fontId="23" fillId="2" borderId="40" xfId="0" applyFont="1" applyFill="1" applyBorder="1" applyAlignment="1">
      <alignment horizontal="center" vertical="center" wrapText="1"/>
    </xf>
    <xf numFmtId="0" fontId="23" fillId="2" borderId="41" xfId="0" applyFont="1" applyFill="1" applyBorder="1" applyAlignment="1">
      <alignment horizontal="center" vertical="center" wrapText="1"/>
    </xf>
    <xf numFmtId="1" fontId="0" fillId="6" borderId="41" xfId="0" applyNumberFormat="1" applyFill="1" applyBorder="1" applyAlignment="1">
      <alignment horizontal="center"/>
    </xf>
    <xf numFmtId="1" fontId="0" fillId="6" borderId="46" xfId="0" applyNumberFormat="1" applyFill="1" applyBorder="1" applyAlignment="1">
      <alignment horizontal="center"/>
    </xf>
    <xf numFmtId="1" fontId="0" fillId="6" borderId="54" xfId="0" applyNumberFormat="1" applyFill="1" applyBorder="1" applyAlignment="1">
      <alignment horizontal="center"/>
    </xf>
    <xf numFmtId="1" fontId="0" fillId="6" borderId="47" xfId="0" applyNumberFormat="1" applyFill="1" applyBorder="1" applyAlignment="1">
      <alignment horizontal="center"/>
    </xf>
    <xf numFmtId="9" fontId="9" fillId="6" borderId="1" xfId="0" applyNumberFormat="1" applyFont="1" applyFill="1" applyBorder="1"/>
    <xf numFmtId="0" fontId="23" fillId="6" borderId="1" xfId="0" applyFont="1" applyFill="1" applyBorder="1" applyAlignment="1">
      <alignment vertical="center" wrapText="1"/>
    </xf>
    <xf numFmtId="1" fontId="9" fillId="10" borderId="46" xfId="0" applyNumberFormat="1" applyFont="1" applyFill="1" applyBorder="1" applyAlignment="1">
      <alignment horizontal="center"/>
    </xf>
    <xf numFmtId="1" fontId="9" fillId="10" borderId="41" xfId="0" applyNumberFormat="1" applyFon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0" fillId="0" borderId="1" xfId="0" applyNumberFormat="1" applyBorder="1"/>
    <xf numFmtId="164" fontId="22" fillId="11" borderId="3" xfId="0" applyNumberFormat="1" applyFont="1" applyFill="1" applyBorder="1" applyAlignment="1">
      <alignment vertical="center" wrapText="1"/>
    </xf>
    <xf numFmtId="164" fontId="0" fillId="5" borderId="1" xfId="0" applyNumberFormat="1" applyFill="1" applyBorder="1"/>
    <xf numFmtId="1" fontId="22" fillId="8" borderId="1" xfId="0" applyNumberFormat="1" applyFont="1" applyFill="1" applyBorder="1" applyAlignment="1">
      <alignment horizontal="center" vertical="center" wrapText="1"/>
    </xf>
    <xf numFmtId="1" fontId="0" fillId="12" borderId="3" xfId="2" applyNumberFormat="1" applyFont="1" applyFill="1" applyBorder="1"/>
    <xf numFmtId="0" fontId="0" fillId="12" borderId="1" xfId="2" applyNumberFormat="1" applyFont="1" applyFill="1" applyBorder="1"/>
    <xf numFmtId="0" fontId="0" fillId="5" borderId="1" xfId="2" applyNumberFormat="1" applyFont="1" applyFill="1" applyBorder="1"/>
    <xf numFmtId="0" fontId="0" fillId="11" borderId="1" xfId="2" applyNumberFormat="1" applyFont="1" applyFill="1" applyBorder="1"/>
    <xf numFmtId="0" fontId="0" fillId="11" borderId="2" xfId="2" applyNumberFormat="1" applyFont="1" applyFill="1" applyBorder="1"/>
    <xf numFmtId="0" fontId="0" fillId="11" borderId="3" xfId="2" applyNumberFormat="1" applyFont="1" applyFill="1" applyBorder="1"/>
    <xf numFmtId="0" fontId="22" fillId="12" borderId="2" xfId="0" applyFont="1" applyFill="1" applyBorder="1" applyAlignment="1">
      <alignment vertical="center" wrapText="1"/>
    </xf>
    <xf numFmtId="1" fontId="0" fillId="11" borderId="1" xfId="2" applyNumberFormat="1" applyFont="1" applyFill="1" applyBorder="1"/>
    <xf numFmtId="0" fontId="22" fillId="0" borderId="1" xfId="0" applyFont="1" applyBorder="1" applyAlignment="1">
      <alignment vertical="center" wrapText="1"/>
    </xf>
    <xf numFmtId="164" fontId="22" fillId="0" borderId="1" xfId="0" applyNumberFormat="1" applyFont="1" applyBorder="1" applyAlignment="1">
      <alignment vertical="center" wrapText="1"/>
    </xf>
    <xf numFmtId="2" fontId="22" fillId="0" borderId="1" xfId="0" applyNumberFormat="1" applyFont="1" applyBorder="1" applyAlignment="1">
      <alignment vertical="center" wrapText="1"/>
    </xf>
    <xf numFmtId="1" fontId="22" fillId="9" borderId="1" xfId="0" applyNumberFormat="1" applyFont="1" applyFill="1" applyBorder="1" applyAlignment="1">
      <alignment horizontal="center" vertical="center" wrapText="1"/>
    </xf>
    <xf numFmtId="1" fontId="22" fillId="0" borderId="1" xfId="0" applyNumberFormat="1" applyFont="1" applyBorder="1" applyAlignment="1">
      <alignment horizontal="center" vertical="center" wrapText="1"/>
    </xf>
    <xf numFmtId="165" fontId="22" fillId="0" borderId="1" xfId="0" applyNumberFormat="1" applyFont="1" applyBorder="1" applyAlignment="1">
      <alignment horizontal="left" vertical="center" wrapText="1"/>
    </xf>
    <xf numFmtId="3" fontId="24" fillId="0" borderId="1" xfId="0" applyNumberFormat="1" applyFont="1" applyBorder="1"/>
    <xf numFmtId="0" fontId="9" fillId="2" borderId="27" xfId="0" applyFont="1" applyFill="1" applyBorder="1"/>
    <xf numFmtId="0" fontId="9" fillId="2" borderId="27" xfId="0" applyFont="1" applyFill="1" applyBorder="1" applyAlignment="1">
      <alignment horizontal="center"/>
    </xf>
    <xf numFmtId="49" fontId="23" fillId="2" borderId="27" xfId="0" applyNumberFormat="1" applyFont="1" applyFill="1" applyBorder="1" applyAlignment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1" fontId="0" fillId="6" borderId="27" xfId="0" applyNumberFormat="1" applyFill="1" applyBorder="1" applyAlignment="1">
      <alignment horizontal="center"/>
    </xf>
    <xf numFmtId="1" fontId="0" fillId="13" borderId="27" xfId="0" applyNumberFormat="1" applyFill="1" applyBorder="1" applyAlignment="1">
      <alignment horizontal="center"/>
    </xf>
    <xf numFmtId="1" fontId="0" fillId="14" borderId="27" xfId="0" applyNumberFormat="1" applyFill="1" applyBorder="1" applyAlignment="1">
      <alignment horizontal="center"/>
    </xf>
    <xf numFmtId="0" fontId="22" fillId="15" borderId="27" xfId="0" applyFont="1" applyFill="1" applyBorder="1" applyAlignment="1">
      <alignment vertical="center" wrapText="1"/>
    </xf>
    <xf numFmtId="1" fontId="0" fillId="10" borderId="27" xfId="0" applyNumberFormat="1" applyFill="1" applyBorder="1"/>
    <xf numFmtId="1" fontId="0" fillId="0" borderId="27" xfId="0" applyNumberFormat="1" applyBorder="1"/>
    <xf numFmtId="164" fontId="22" fillId="11" borderId="27" xfId="0" applyNumberFormat="1" applyFont="1" applyFill="1" applyBorder="1" applyAlignment="1">
      <alignment vertical="center" wrapText="1"/>
    </xf>
    <xf numFmtId="164" fontId="0" fillId="5" borderId="27" xfId="0" applyNumberFormat="1" applyFill="1" applyBorder="1"/>
    <xf numFmtId="1" fontId="22" fillId="8" borderId="27" xfId="0" applyNumberFormat="1" applyFont="1" applyFill="1" applyBorder="1" applyAlignment="1">
      <alignment horizontal="center" vertical="center" wrapText="1"/>
    </xf>
    <xf numFmtId="1" fontId="0" fillId="12" borderId="27" xfId="2" applyNumberFormat="1" applyFont="1" applyFill="1" applyBorder="1"/>
    <xf numFmtId="0" fontId="0" fillId="12" borderId="27" xfId="2" applyNumberFormat="1" applyFont="1" applyFill="1" applyBorder="1"/>
    <xf numFmtId="0" fontId="0" fillId="5" borderId="27" xfId="2" applyNumberFormat="1" applyFont="1" applyFill="1" applyBorder="1"/>
    <xf numFmtId="0" fontId="0" fillId="11" borderId="27" xfId="2" applyNumberFormat="1" applyFont="1" applyFill="1" applyBorder="1"/>
    <xf numFmtId="0" fontId="22" fillId="12" borderId="27" xfId="0" applyFont="1" applyFill="1" applyBorder="1" applyAlignment="1">
      <alignment vertical="center" wrapText="1"/>
    </xf>
    <xf numFmtId="0" fontId="0" fillId="12" borderId="27" xfId="0" applyFill="1" applyBorder="1"/>
    <xf numFmtId="0" fontId="22" fillId="0" borderId="27" xfId="0" applyFont="1" applyBorder="1" applyAlignment="1">
      <alignment vertical="center" wrapText="1"/>
    </xf>
    <xf numFmtId="2" fontId="22" fillId="0" borderId="27" xfId="0" applyNumberFormat="1" applyFont="1" applyBorder="1" applyAlignment="1">
      <alignment vertical="center" wrapText="1"/>
    </xf>
    <xf numFmtId="1" fontId="22" fillId="9" borderId="27" xfId="0" applyNumberFormat="1" applyFont="1" applyFill="1" applyBorder="1" applyAlignment="1">
      <alignment horizontal="center" vertical="center" wrapText="1"/>
    </xf>
    <xf numFmtId="1" fontId="22" fillId="0" borderId="27" xfId="0" applyNumberFormat="1" applyFont="1" applyBorder="1" applyAlignment="1">
      <alignment horizontal="center" vertical="center" wrapText="1"/>
    </xf>
    <xf numFmtId="1" fontId="22" fillId="5" borderId="27" xfId="0" applyNumberFormat="1" applyFont="1" applyFill="1" applyBorder="1" applyAlignment="1">
      <alignment horizontal="center" vertical="center" wrapText="1"/>
    </xf>
    <xf numFmtId="0" fontId="24" fillId="0" borderId="27" xfId="0" applyFont="1" applyBorder="1"/>
    <xf numFmtId="1" fontId="22" fillId="10" borderId="27" xfId="0" applyNumberFormat="1" applyFont="1" applyFill="1" applyBorder="1" applyAlignment="1">
      <alignment vertical="center" wrapText="1"/>
    </xf>
    <xf numFmtId="0" fontId="9" fillId="2" borderId="0" xfId="0" applyFont="1" applyFill="1"/>
    <xf numFmtId="0" fontId="0" fillId="2" borderId="26" xfId="0" applyFill="1" applyBorder="1" applyAlignment="1">
      <alignment horizontal="center"/>
    </xf>
    <xf numFmtId="49" fontId="22" fillId="2" borderId="26" xfId="0" applyNumberFormat="1" applyFont="1" applyFill="1" applyBorder="1" applyAlignment="1">
      <alignment horizontal="center" vertical="center" wrapText="1"/>
    </xf>
    <xf numFmtId="0" fontId="22" fillId="2" borderId="26" xfId="0" applyFont="1" applyFill="1" applyBorder="1" applyAlignment="1">
      <alignment horizontal="center" vertical="center" wrapText="1"/>
    </xf>
    <xf numFmtId="1" fontId="0" fillId="13" borderId="37" xfId="0" applyNumberFormat="1" applyFill="1" applyBorder="1" applyAlignment="1">
      <alignment horizontal="center"/>
    </xf>
    <xf numFmtId="1" fontId="0" fillId="14" borderId="4" xfId="0" applyNumberFormat="1" applyFill="1" applyBorder="1" applyAlignment="1">
      <alignment horizontal="center"/>
    </xf>
    <xf numFmtId="1" fontId="0" fillId="14" borderId="5" xfId="0" applyNumberFormat="1" applyFill="1" applyBorder="1" applyAlignment="1">
      <alignment horizontal="center"/>
    </xf>
    <xf numFmtId="0" fontId="22" fillId="15" borderId="0" xfId="0" applyFont="1" applyFill="1" applyAlignment="1">
      <alignment vertical="center" wrapText="1"/>
    </xf>
    <xf numFmtId="1" fontId="0" fillId="6" borderId="4" xfId="0" applyNumberFormat="1" applyFill="1" applyBorder="1" applyAlignment="1">
      <alignment horizontal="center"/>
    </xf>
    <xf numFmtId="1" fontId="0" fillId="6" borderId="5" xfId="0" applyNumberFormat="1" applyFill="1" applyBorder="1" applyAlignment="1">
      <alignment horizontal="center"/>
    </xf>
    <xf numFmtId="1" fontId="0" fillId="6" borderId="0" xfId="0" applyNumberFormat="1" applyFill="1" applyAlignment="1">
      <alignment horizontal="center"/>
    </xf>
    <xf numFmtId="164" fontId="22" fillId="11" borderId="4" xfId="0" applyNumberFormat="1" applyFont="1" applyFill="1" applyBorder="1" applyAlignment="1">
      <alignment vertical="center" wrapText="1"/>
    </xf>
    <xf numFmtId="164" fontId="0" fillId="5" borderId="0" xfId="0" applyNumberFormat="1" applyFill="1"/>
    <xf numFmtId="0" fontId="0" fillId="12" borderId="0" xfId="2" applyNumberFormat="1" applyFont="1" applyFill="1" applyBorder="1"/>
    <xf numFmtId="0" fontId="0" fillId="5" borderId="0" xfId="2" applyNumberFormat="1" applyFont="1" applyFill="1" applyBorder="1"/>
    <xf numFmtId="0" fontId="0" fillId="11" borderId="0" xfId="2" applyNumberFormat="1" applyFont="1" applyFill="1" applyBorder="1"/>
    <xf numFmtId="0" fontId="0" fillId="11" borderId="5" xfId="2" applyNumberFormat="1" applyFont="1" applyFill="1" applyBorder="1"/>
    <xf numFmtId="0" fontId="22" fillId="12" borderId="5" xfId="0" applyFont="1" applyFill="1" applyBorder="1" applyAlignment="1">
      <alignment vertical="center" wrapText="1"/>
    </xf>
    <xf numFmtId="0" fontId="0" fillId="12" borderId="0" xfId="0" applyFill="1"/>
    <xf numFmtId="1" fontId="22" fillId="9" borderId="0" xfId="0" applyNumberFormat="1" applyFont="1" applyFill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2" fillId="5" borderId="27" xfId="2" applyNumberFormat="1" applyFont="1" applyFill="1" applyBorder="1" applyAlignment="1">
      <alignment horizontal="center" vertical="center" wrapText="1"/>
    </xf>
    <xf numFmtId="0" fontId="23" fillId="6" borderId="27" xfId="0" applyFont="1" applyFill="1" applyBorder="1" applyAlignment="1">
      <alignment vertical="center" wrapText="1"/>
    </xf>
    <xf numFmtId="1" fontId="9" fillId="10" borderId="27" xfId="0" applyNumberFormat="1" applyFont="1" applyFill="1" applyBorder="1" applyAlignment="1">
      <alignment horizontal="center"/>
    </xf>
    <xf numFmtId="1" fontId="22" fillId="0" borderId="27" xfId="0" applyNumberFormat="1" applyFont="1" applyBorder="1" applyAlignment="1">
      <alignment vertical="center" wrapText="1"/>
    </xf>
    <xf numFmtId="164" fontId="0" fillId="11" borderId="27" xfId="2" applyNumberFormat="1" applyFont="1" applyFill="1" applyBorder="1"/>
    <xf numFmtId="0" fontId="9" fillId="2" borderId="24" xfId="0" applyFont="1" applyFill="1" applyBorder="1"/>
    <xf numFmtId="0" fontId="9" fillId="2" borderId="28" xfId="0" applyFont="1" applyFill="1" applyBorder="1"/>
    <xf numFmtId="0" fontId="9" fillId="2" borderId="28" xfId="0" applyFont="1" applyFill="1" applyBorder="1" applyAlignment="1">
      <alignment horizontal="center"/>
    </xf>
    <xf numFmtId="49" fontId="23" fillId="2" borderId="28" xfId="0" applyNumberFormat="1" applyFont="1" applyFill="1" applyBorder="1" applyAlignment="1">
      <alignment horizontal="center" vertical="center" wrapText="1"/>
    </xf>
    <xf numFmtId="0" fontId="23" fillId="2" borderId="28" xfId="0" applyFont="1" applyFill="1" applyBorder="1" applyAlignment="1">
      <alignment horizontal="center" vertical="center" wrapText="1"/>
    </xf>
    <xf numFmtId="1" fontId="0" fillId="6" borderId="28" xfId="0" applyNumberFormat="1" applyFill="1" applyBorder="1" applyAlignment="1">
      <alignment horizontal="center"/>
    </xf>
    <xf numFmtId="1" fontId="0" fillId="13" borderId="28" xfId="0" applyNumberFormat="1" applyFill="1" applyBorder="1" applyAlignment="1">
      <alignment horizontal="center"/>
    </xf>
    <xf numFmtId="1" fontId="0" fillId="14" borderId="28" xfId="0" applyNumberFormat="1" applyFill="1" applyBorder="1" applyAlignment="1">
      <alignment horizontal="center"/>
    </xf>
    <xf numFmtId="0" fontId="22" fillId="15" borderId="28" xfId="0" applyFont="1" applyFill="1" applyBorder="1" applyAlignment="1">
      <alignment vertical="center" wrapText="1"/>
    </xf>
    <xf numFmtId="0" fontId="22" fillId="6" borderId="28" xfId="0" applyFont="1" applyFill="1" applyBorder="1" applyAlignment="1">
      <alignment vertical="center" wrapText="1"/>
    </xf>
    <xf numFmtId="1" fontId="0" fillId="0" borderId="28" xfId="0" applyNumberFormat="1" applyBorder="1"/>
    <xf numFmtId="164" fontId="22" fillId="11" borderId="28" xfId="0" applyNumberFormat="1" applyFont="1" applyFill="1" applyBorder="1" applyAlignment="1">
      <alignment vertical="center" wrapText="1"/>
    </xf>
    <xf numFmtId="164" fontId="0" fillId="5" borderId="28" xfId="0" applyNumberFormat="1" applyFill="1" applyBorder="1"/>
    <xf numFmtId="1" fontId="22" fillId="8" borderId="28" xfId="0" applyNumberFormat="1" applyFont="1" applyFill="1" applyBorder="1" applyAlignment="1">
      <alignment horizontal="center" vertical="center" wrapText="1"/>
    </xf>
    <xf numFmtId="1" fontId="0" fillId="12" borderId="28" xfId="2" applyNumberFormat="1" applyFont="1" applyFill="1" applyBorder="1"/>
    <xf numFmtId="0" fontId="0" fillId="12" borderId="28" xfId="2" applyNumberFormat="1" applyFont="1" applyFill="1" applyBorder="1"/>
    <xf numFmtId="0" fontId="0" fillId="5" borderId="28" xfId="2" applyNumberFormat="1" applyFont="1" applyFill="1" applyBorder="1"/>
    <xf numFmtId="0" fontId="0" fillId="11" borderId="28" xfId="2" applyNumberFormat="1" applyFont="1" applyFill="1" applyBorder="1"/>
    <xf numFmtId="0" fontId="22" fillId="12" borderId="28" xfId="0" applyFont="1" applyFill="1" applyBorder="1" applyAlignment="1">
      <alignment vertical="center" wrapText="1"/>
    </xf>
    <xf numFmtId="0" fontId="0" fillId="12" borderId="28" xfId="0" applyFill="1" applyBorder="1"/>
    <xf numFmtId="1" fontId="22" fillId="9" borderId="28" xfId="0" applyNumberFormat="1" applyFont="1" applyFill="1" applyBorder="1" applyAlignment="1">
      <alignment horizontal="center" vertical="center" wrapText="1"/>
    </xf>
    <xf numFmtId="1" fontId="22" fillId="0" borderId="28" xfId="0" applyNumberFormat="1" applyFont="1" applyBorder="1" applyAlignment="1">
      <alignment horizontal="center" vertical="center" wrapText="1"/>
    </xf>
    <xf numFmtId="1" fontId="22" fillId="5" borderId="28" xfId="0" applyNumberFormat="1" applyFont="1" applyFill="1" applyBorder="1" applyAlignment="1">
      <alignment horizontal="center" vertical="center" wrapText="1"/>
    </xf>
    <xf numFmtId="1" fontId="22" fillId="5" borderId="29" xfId="0" applyNumberFormat="1" applyFont="1" applyFill="1" applyBorder="1" applyAlignment="1">
      <alignment horizontal="center" vertical="center" wrapText="1"/>
    </xf>
    <xf numFmtId="0" fontId="9" fillId="2" borderId="26" xfId="0" applyFont="1" applyFill="1" applyBorder="1"/>
    <xf numFmtId="0" fontId="9" fillId="2" borderId="26" xfId="0" applyFont="1" applyFill="1" applyBorder="1" applyAlignment="1">
      <alignment horizontal="center"/>
    </xf>
    <xf numFmtId="49" fontId="23" fillId="2" borderId="26" xfId="0" applyNumberFormat="1" applyFont="1" applyFill="1" applyBorder="1" applyAlignment="1">
      <alignment horizontal="center" vertical="center" wrapText="1"/>
    </xf>
    <xf numFmtId="0" fontId="23" fillId="2" borderId="26" xfId="0" applyFont="1" applyFill="1" applyBorder="1" applyAlignment="1">
      <alignment horizontal="center" vertical="center" wrapText="1"/>
    </xf>
    <xf numFmtId="1" fontId="0" fillId="6" borderId="26" xfId="0" applyNumberFormat="1" applyFill="1" applyBorder="1" applyAlignment="1">
      <alignment horizontal="center"/>
    </xf>
    <xf numFmtId="0" fontId="23" fillId="6" borderId="26" xfId="0" applyFont="1" applyFill="1" applyBorder="1" applyAlignment="1">
      <alignment vertical="center" wrapText="1"/>
    </xf>
    <xf numFmtId="1" fontId="9" fillId="10" borderId="26" xfId="0" applyNumberFormat="1" applyFont="1" applyFill="1" applyBorder="1" applyAlignment="1">
      <alignment horizontal="center"/>
    </xf>
    <xf numFmtId="1" fontId="0" fillId="0" borderId="26" xfId="0" applyNumberFormat="1" applyBorder="1"/>
    <xf numFmtId="164" fontId="22" fillId="11" borderId="26" xfId="0" applyNumberFormat="1" applyFont="1" applyFill="1" applyBorder="1" applyAlignment="1">
      <alignment vertical="center" wrapText="1"/>
    </xf>
    <xf numFmtId="164" fontId="0" fillId="5" borderId="26" xfId="0" applyNumberFormat="1" applyFill="1" applyBorder="1"/>
    <xf numFmtId="1" fontId="22" fillId="8" borderId="26" xfId="0" applyNumberFormat="1" applyFont="1" applyFill="1" applyBorder="1" applyAlignment="1">
      <alignment horizontal="center" vertical="center" wrapText="1"/>
    </xf>
    <xf numFmtId="1" fontId="0" fillId="12" borderId="26" xfId="2" applyNumberFormat="1" applyFont="1" applyFill="1" applyBorder="1"/>
    <xf numFmtId="0" fontId="0" fillId="12" borderId="26" xfId="2" applyNumberFormat="1" applyFont="1" applyFill="1" applyBorder="1"/>
    <xf numFmtId="0" fontId="0" fillId="5" borderId="26" xfId="2" applyNumberFormat="1" applyFont="1" applyFill="1" applyBorder="1"/>
    <xf numFmtId="0" fontId="0" fillId="11" borderId="26" xfId="2" applyNumberFormat="1" applyFont="1" applyFill="1" applyBorder="1"/>
    <xf numFmtId="0" fontId="22" fillId="12" borderId="26" xfId="0" applyFont="1" applyFill="1" applyBorder="1" applyAlignment="1">
      <alignment vertical="center" wrapText="1"/>
    </xf>
    <xf numFmtId="0" fontId="22" fillId="0" borderId="26" xfId="0" applyFont="1" applyBorder="1" applyAlignment="1">
      <alignment vertical="center" wrapText="1"/>
    </xf>
    <xf numFmtId="2" fontId="22" fillId="0" borderId="26" xfId="0" applyNumberFormat="1" applyFont="1" applyBorder="1" applyAlignment="1">
      <alignment vertical="center" wrapText="1"/>
    </xf>
    <xf numFmtId="2" fontId="22" fillId="9" borderId="26" xfId="0" applyNumberFormat="1" applyFont="1" applyFill="1" applyBorder="1" applyAlignment="1">
      <alignment horizontal="center" vertical="center" wrapText="1"/>
    </xf>
    <xf numFmtId="1" fontId="22" fillId="9" borderId="26" xfId="0" applyNumberFormat="1" applyFont="1" applyFill="1" applyBorder="1" applyAlignment="1">
      <alignment horizontal="center" vertical="center" wrapText="1"/>
    </xf>
    <xf numFmtId="1" fontId="22" fillId="0" borderId="26" xfId="0" applyNumberFormat="1" applyFont="1" applyBorder="1" applyAlignment="1">
      <alignment horizontal="center" vertical="center" wrapText="1"/>
    </xf>
    <xf numFmtId="1" fontId="22" fillId="5" borderId="26" xfId="0" applyNumberFormat="1" applyFont="1" applyFill="1" applyBorder="1" applyAlignment="1">
      <alignment horizontal="center" vertical="center" wrapText="1"/>
    </xf>
    <xf numFmtId="3" fontId="0" fillId="16" borderId="26" xfId="0" applyNumberFormat="1" applyFill="1" applyBorder="1"/>
    <xf numFmtId="2" fontId="22" fillId="9" borderId="27" xfId="0" applyNumberFormat="1" applyFont="1" applyFill="1" applyBorder="1" applyAlignment="1">
      <alignment horizontal="center" vertical="center" wrapText="1"/>
    </xf>
    <xf numFmtId="3" fontId="0" fillId="16" borderId="27" xfId="0" applyNumberFormat="1" applyFill="1" applyBorder="1"/>
    <xf numFmtId="0" fontId="0" fillId="16" borderId="27" xfId="0" applyFill="1" applyBorder="1"/>
    <xf numFmtId="0" fontId="23" fillId="6" borderId="28" xfId="0" applyFont="1" applyFill="1" applyBorder="1" applyAlignment="1">
      <alignment vertical="center" wrapText="1"/>
    </xf>
    <xf numFmtId="1" fontId="9" fillId="10" borderId="28" xfId="0" applyNumberFormat="1" applyFont="1" applyFill="1" applyBorder="1" applyAlignment="1">
      <alignment horizontal="center"/>
    </xf>
    <xf numFmtId="164" fontId="0" fillId="12" borderId="28" xfId="0" applyNumberFormat="1" applyFill="1" applyBorder="1"/>
    <xf numFmtId="164" fontId="0" fillId="0" borderId="28" xfId="0" applyNumberFormat="1" applyBorder="1"/>
    <xf numFmtId="0" fontId="22" fillId="0" borderId="28" xfId="0" applyFont="1" applyBorder="1" applyAlignment="1">
      <alignment vertical="center" wrapText="1"/>
    </xf>
    <xf numFmtId="2" fontId="22" fillId="0" borderId="28" xfId="0" applyNumberFormat="1" applyFont="1" applyBorder="1" applyAlignment="1">
      <alignment vertical="center" wrapText="1"/>
    </xf>
    <xf numFmtId="2" fontId="22" fillId="9" borderId="28" xfId="0" applyNumberFormat="1" applyFont="1" applyFill="1" applyBorder="1" applyAlignment="1">
      <alignment horizontal="center" vertical="center" wrapText="1"/>
    </xf>
    <xf numFmtId="0" fontId="0" fillId="16" borderId="28" xfId="0" applyFill="1" applyBorder="1"/>
    <xf numFmtId="0" fontId="9" fillId="2" borderId="43" xfId="0" applyFont="1" applyFill="1" applyBorder="1"/>
    <xf numFmtId="0" fontId="0" fillId="0" borderId="43" xfId="0" applyBorder="1"/>
    <xf numFmtId="0" fontId="0" fillId="2" borderId="43" xfId="0" applyFill="1" applyBorder="1" applyAlignment="1">
      <alignment horizontal="center"/>
    </xf>
    <xf numFmtId="49" fontId="22" fillId="2" borderId="43" xfId="0" applyNumberFormat="1" applyFont="1" applyFill="1" applyBorder="1" applyAlignment="1">
      <alignment horizontal="center" vertical="center" wrapText="1"/>
    </xf>
    <xf numFmtId="0" fontId="22" fillId="2" borderId="43" xfId="0" applyFont="1" applyFill="1" applyBorder="1" applyAlignment="1">
      <alignment horizontal="center" vertical="center" wrapText="1"/>
    </xf>
    <xf numFmtId="1" fontId="0" fillId="6" borderId="43" xfId="0" applyNumberFormat="1" applyFill="1" applyBorder="1" applyAlignment="1">
      <alignment horizontal="center"/>
    </xf>
    <xf numFmtId="1" fontId="0" fillId="13" borderId="43" xfId="0" applyNumberFormat="1" applyFill="1" applyBorder="1" applyAlignment="1">
      <alignment horizontal="center"/>
    </xf>
    <xf numFmtId="1" fontId="0" fillId="14" borderId="43" xfId="0" applyNumberFormat="1" applyFill="1" applyBorder="1" applyAlignment="1">
      <alignment horizontal="center"/>
    </xf>
    <xf numFmtId="0" fontId="22" fillId="15" borderId="43" xfId="0" applyFont="1" applyFill="1" applyBorder="1" applyAlignment="1">
      <alignment vertical="center" wrapText="1"/>
    </xf>
    <xf numFmtId="1" fontId="9" fillId="10" borderId="43" xfId="0" applyNumberFormat="1" applyFont="1" applyFill="1" applyBorder="1" applyAlignment="1">
      <alignment horizontal="center"/>
    </xf>
    <xf numFmtId="1" fontId="0" fillId="0" borderId="43" xfId="0" applyNumberFormat="1" applyBorder="1"/>
    <xf numFmtId="164" fontId="22" fillId="11" borderId="43" xfId="0" applyNumberFormat="1" applyFont="1" applyFill="1" applyBorder="1" applyAlignment="1">
      <alignment vertical="center" wrapText="1"/>
    </xf>
    <xf numFmtId="164" fontId="0" fillId="5" borderId="43" xfId="0" applyNumberFormat="1" applyFill="1" applyBorder="1"/>
    <xf numFmtId="1" fontId="22" fillId="8" borderId="43" xfId="0" applyNumberFormat="1" applyFont="1" applyFill="1" applyBorder="1" applyAlignment="1">
      <alignment horizontal="center" vertical="center" wrapText="1"/>
    </xf>
    <xf numFmtId="1" fontId="0" fillId="12" borderId="43" xfId="2" applyNumberFormat="1" applyFont="1" applyFill="1" applyBorder="1"/>
    <xf numFmtId="0" fontId="0" fillId="12" borderId="43" xfId="2" applyNumberFormat="1" applyFont="1" applyFill="1" applyBorder="1"/>
    <xf numFmtId="0" fontId="0" fillId="5" borderId="43" xfId="2" applyNumberFormat="1" applyFont="1" applyFill="1" applyBorder="1"/>
    <xf numFmtId="0" fontId="0" fillId="11" borderId="43" xfId="2" applyNumberFormat="1" applyFont="1" applyFill="1" applyBorder="1"/>
    <xf numFmtId="0" fontId="22" fillId="12" borderId="43" xfId="0" applyFont="1" applyFill="1" applyBorder="1" applyAlignment="1">
      <alignment vertical="center" wrapText="1"/>
    </xf>
    <xf numFmtId="0" fontId="0" fillId="12" borderId="43" xfId="0" applyFill="1" applyBorder="1"/>
    <xf numFmtId="0" fontId="22" fillId="0" borderId="43" xfId="0" applyFont="1" applyBorder="1" applyAlignment="1">
      <alignment vertical="center" wrapText="1"/>
    </xf>
    <xf numFmtId="2" fontId="22" fillId="0" borderId="43" xfId="0" applyNumberFormat="1" applyFont="1" applyBorder="1" applyAlignment="1">
      <alignment vertical="center" wrapText="1"/>
    </xf>
    <xf numFmtId="1" fontId="22" fillId="9" borderId="43" xfId="0" applyNumberFormat="1" applyFont="1" applyFill="1" applyBorder="1" applyAlignment="1">
      <alignment horizontal="center" vertical="center" wrapText="1"/>
    </xf>
    <xf numFmtId="1" fontId="22" fillId="0" borderId="43" xfId="0" applyNumberFormat="1" applyFont="1" applyBorder="1" applyAlignment="1">
      <alignment horizontal="center" vertical="center" wrapText="1"/>
    </xf>
    <xf numFmtId="1" fontId="22" fillId="5" borderId="43" xfId="0" applyNumberFormat="1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/>
    </xf>
    <xf numFmtId="49" fontId="22" fillId="2" borderId="27" xfId="0" applyNumberFormat="1" applyFont="1" applyFill="1" applyBorder="1" applyAlignment="1">
      <alignment horizontal="center" vertical="center" wrapText="1"/>
    </xf>
    <xf numFmtId="0" fontId="22" fillId="2" borderId="27" xfId="0" applyFont="1" applyFill="1" applyBorder="1" applyAlignment="1">
      <alignment horizontal="center" vertical="center" wrapText="1"/>
    </xf>
    <xf numFmtId="1" fontId="9" fillId="10" borderId="27" xfId="0" applyNumberFormat="1" applyFont="1" applyFill="1" applyBorder="1"/>
    <xf numFmtId="1" fontId="23" fillId="10" borderId="27" xfId="0" applyNumberFormat="1" applyFont="1" applyFill="1" applyBorder="1" applyAlignment="1">
      <alignment vertical="center" wrapText="1"/>
    </xf>
    <xf numFmtId="0" fontId="9" fillId="2" borderId="29" xfId="0" applyFont="1" applyFill="1" applyBorder="1"/>
    <xf numFmtId="49" fontId="23" fillId="2" borderId="29" xfId="0" applyNumberFormat="1" applyFont="1" applyFill="1" applyBorder="1" applyAlignment="1">
      <alignment horizontal="center" vertical="center" wrapText="1"/>
    </xf>
    <xf numFmtId="49" fontId="22" fillId="2" borderId="29" xfId="0" applyNumberFormat="1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1" fontId="0" fillId="6" borderId="29" xfId="0" applyNumberFormat="1" applyFill="1" applyBorder="1" applyAlignment="1">
      <alignment horizontal="center"/>
    </xf>
    <xf numFmtId="1" fontId="0" fillId="13" borderId="29" xfId="0" applyNumberFormat="1" applyFill="1" applyBorder="1" applyAlignment="1">
      <alignment horizontal="center"/>
    </xf>
    <xf numFmtId="1" fontId="0" fillId="14" borderId="29" xfId="0" applyNumberFormat="1" applyFill="1" applyBorder="1" applyAlignment="1">
      <alignment horizontal="center"/>
    </xf>
    <xf numFmtId="0" fontId="22" fillId="15" borderId="29" xfId="0" applyFont="1" applyFill="1" applyBorder="1" applyAlignment="1">
      <alignment vertical="center" wrapText="1"/>
    </xf>
    <xf numFmtId="1" fontId="9" fillId="10" borderId="29" xfId="0" applyNumberFormat="1" applyFont="1" applyFill="1" applyBorder="1"/>
    <xf numFmtId="1" fontId="0" fillId="0" borderId="29" xfId="0" applyNumberFormat="1" applyBorder="1"/>
    <xf numFmtId="164" fontId="22" fillId="11" borderId="29" xfId="0" applyNumberFormat="1" applyFont="1" applyFill="1" applyBorder="1" applyAlignment="1">
      <alignment vertical="center" wrapText="1"/>
    </xf>
    <xf numFmtId="164" fontId="0" fillId="5" borderId="29" xfId="0" applyNumberFormat="1" applyFill="1" applyBorder="1"/>
    <xf numFmtId="1" fontId="22" fillId="8" borderId="29" xfId="0" applyNumberFormat="1" applyFont="1" applyFill="1" applyBorder="1" applyAlignment="1">
      <alignment horizontal="center" vertical="center" wrapText="1"/>
    </xf>
    <xf numFmtId="1" fontId="0" fillId="12" borderId="29" xfId="2" applyNumberFormat="1" applyFont="1" applyFill="1" applyBorder="1"/>
    <xf numFmtId="0" fontId="0" fillId="12" borderId="29" xfId="2" applyNumberFormat="1" applyFont="1" applyFill="1" applyBorder="1"/>
    <xf numFmtId="0" fontId="0" fillId="5" borderId="29" xfId="2" applyNumberFormat="1" applyFont="1" applyFill="1" applyBorder="1"/>
    <xf numFmtId="0" fontId="0" fillId="11" borderId="29" xfId="2" applyNumberFormat="1" applyFont="1" applyFill="1" applyBorder="1"/>
    <xf numFmtId="0" fontId="22" fillId="12" borderId="29" xfId="0" applyFont="1" applyFill="1" applyBorder="1" applyAlignment="1">
      <alignment vertical="center" wrapText="1"/>
    </xf>
    <xf numFmtId="0" fontId="0" fillId="12" borderId="29" xfId="0" applyFill="1" applyBorder="1"/>
    <xf numFmtId="0" fontId="22" fillId="0" borderId="29" xfId="0" applyFont="1" applyBorder="1" applyAlignment="1">
      <alignment vertical="center" wrapText="1"/>
    </xf>
    <xf numFmtId="2" fontId="22" fillId="0" borderId="29" xfId="0" applyNumberFormat="1" applyFont="1" applyBorder="1" applyAlignment="1">
      <alignment vertical="center" wrapText="1"/>
    </xf>
    <xf numFmtId="1" fontId="22" fillId="9" borderId="29" xfId="0" applyNumberFormat="1" applyFont="1" applyFill="1" applyBorder="1" applyAlignment="1">
      <alignment horizontal="center" vertical="center" wrapText="1"/>
    </xf>
    <xf numFmtId="1" fontId="22" fillId="0" borderId="29" xfId="0" applyNumberFormat="1" applyFont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/>
    </xf>
    <xf numFmtId="49" fontId="23" fillId="2" borderId="43" xfId="0" applyNumberFormat="1" applyFont="1" applyFill="1" applyBorder="1" applyAlignment="1">
      <alignment horizontal="center" vertical="center" wrapText="1"/>
    </xf>
    <xf numFmtId="0" fontId="23" fillId="2" borderId="43" xfId="0" applyFont="1" applyFill="1" applyBorder="1" applyAlignment="1">
      <alignment horizontal="center" vertical="center" wrapText="1"/>
    </xf>
    <xf numFmtId="0" fontId="0" fillId="6" borderId="43" xfId="0" applyFill="1" applyBorder="1" applyAlignment="1">
      <alignment horizontal="center"/>
    </xf>
    <xf numFmtId="0" fontId="23" fillId="6" borderId="43" xfId="0" applyFont="1" applyFill="1" applyBorder="1" applyAlignment="1">
      <alignment vertical="center" wrapText="1"/>
    </xf>
    <xf numFmtId="0" fontId="9" fillId="10" borderId="43" xfId="0" applyFont="1" applyFill="1" applyBorder="1" applyAlignment="1">
      <alignment horizontal="center"/>
    </xf>
    <xf numFmtId="0" fontId="0" fillId="0" borderId="27" xfId="0" applyBorder="1" applyAlignment="1">
      <alignment horizontal="left"/>
    </xf>
    <xf numFmtId="1" fontId="23" fillId="10" borderId="29" xfId="0" applyNumberFormat="1" applyFont="1" applyFill="1" applyBorder="1" applyAlignment="1">
      <alignment vertical="center" wrapText="1"/>
    </xf>
    <xf numFmtId="0" fontId="0" fillId="0" borderId="29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2" borderId="28" xfId="0" applyFill="1" applyBorder="1" applyAlignment="1">
      <alignment horizontal="center"/>
    </xf>
    <xf numFmtId="49" fontId="22" fillId="2" borderId="28" xfId="0" applyNumberFormat="1" applyFont="1" applyFill="1" applyBorder="1" applyAlignment="1">
      <alignment horizontal="center" vertical="center" wrapText="1"/>
    </xf>
    <xf numFmtId="0" fontId="22" fillId="2" borderId="28" xfId="0" applyFont="1" applyFill="1" applyBorder="1" applyAlignment="1">
      <alignment horizontal="center" vertical="center" wrapText="1"/>
    </xf>
    <xf numFmtId="1" fontId="0" fillId="10" borderId="28" xfId="0" applyNumberFormat="1" applyFill="1" applyBorder="1"/>
    <xf numFmtId="1" fontId="22" fillId="10" borderId="28" xfId="0" applyNumberFormat="1" applyFont="1" applyFill="1" applyBorder="1" applyAlignment="1">
      <alignment vertical="center" wrapText="1"/>
    </xf>
    <xf numFmtId="0" fontId="0" fillId="0" borderId="28" xfId="0" applyBorder="1" applyAlignment="1">
      <alignment horizontal="left"/>
    </xf>
    <xf numFmtId="1" fontId="0" fillId="13" borderId="26" xfId="0" applyNumberFormat="1" applyFill="1" applyBorder="1" applyAlignment="1">
      <alignment horizontal="center"/>
    </xf>
    <xf numFmtId="1" fontId="0" fillId="14" borderId="26" xfId="0" applyNumberFormat="1" applyFill="1" applyBorder="1" applyAlignment="1">
      <alignment horizontal="center"/>
    </xf>
    <xf numFmtId="0" fontId="22" fillId="15" borderId="26" xfId="0" applyFont="1" applyFill="1" applyBorder="1" applyAlignment="1">
      <alignment vertical="center" wrapText="1"/>
    </xf>
    <xf numFmtId="1" fontId="0" fillId="10" borderId="26" xfId="0" applyNumberFormat="1" applyFill="1" applyBorder="1"/>
    <xf numFmtId="1" fontId="22" fillId="10" borderId="26" xfId="0" applyNumberFormat="1" applyFont="1" applyFill="1" applyBorder="1" applyAlignment="1">
      <alignment vertical="center" wrapText="1"/>
    </xf>
    <xf numFmtId="0" fontId="0" fillId="12" borderId="26" xfId="0" applyFill="1" applyBorder="1"/>
    <xf numFmtId="0" fontId="0" fillId="0" borderId="26" xfId="0" applyBorder="1" applyAlignment="1">
      <alignment horizontal="left"/>
    </xf>
    <xf numFmtId="1" fontId="22" fillId="0" borderId="28" xfId="0" applyNumberFormat="1" applyFont="1" applyBorder="1" applyAlignment="1">
      <alignment horizontal="left" vertical="center" wrapText="1"/>
    </xf>
    <xf numFmtId="1" fontId="0" fillId="13" borderId="36" xfId="0" applyNumberFormat="1" applyFill="1" applyBorder="1" applyAlignment="1">
      <alignment horizontal="center"/>
    </xf>
    <xf numFmtId="1" fontId="0" fillId="15" borderId="1" xfId="0" applyNumberFormat="1" applyFill="1" applyBorder="1"/>
    <xf numFmtId="0" fontId="22" fillId="15" borderId="5" xfId="0" applyFont="1" applyFill="1" applyBorder="1" applyAlignment="1">
      <alignment vertical="center" wrapText="1"/>
    </xf>
    <xf numFmtId="0" fontId="22" fillId="6" borderId="55" xfId="0" applyFont="1" applyFill="1" applyBorder="1" applyAlignment="1">
      <alignment vertical="center" wrapText="1"/>
    </xf>
    <xf numFmtId="0" fontId="22" fillId="6" borderId="16" xfId="0" applyFont="1" applyFill="1" applyBorder="1" applyAlignment="1">
      <alignment vertical="center" wrapText="1"/>
    </xf>
    <xf numFmtId="0" fontId="22" fillId="6" borderId="1" xfId="0" applyFont="1" applyFill="1" applyBorder="1" applyAlignment="1">
      <alignment vertical="center" wrapText="1"/>
    </xf>
    <xf numFmtId="1" fontId="22" fillId="0" borderId="1" xfId="0" applyNumberFormat="1" applyFont="1" applyBorder="1" applyAlignment="1">
      <alignment vertical="center" wrapText="1"/>
    </xf>
    <xf numFmtId="0" fontId="0" fillId="0" borderId="24" xfId="0" applyBorder="1" applyAlignment="1">
      <alignment horizontal="left"/>
    </xf>
    <xf numFmtId="0" fontId="23" fillId="6" borderId="0" xfId="0" applyFont="1" applyFill="1" applyAlignment="1">
      <alignment vertical="center" wrapText="1"/>
    </xf>
    <xf numFmtId="1" fontId="9" fillId="10" borderId="53" xfId="0" applyNumberFormat="1" applyFont="1" applyFill="1" applyBorder="1" applyAlignment="1">
      <alignment horizontal="center"/>
    </xf>
    <xf numFmtId="1" fontId="9" fillId="10" borderId="34" xfId="0" applyNumberFormat="1" applyFont="1" applyFill="1" applyBorder="1" applyAlignment="1">
      <alignment horizontal="center"/>
    </xf>
    <xf numFmtId="0" fontId="0" fillId="15" borderId="0" xfId="0" applyFill="1"/>
    <xf numFmtId="3" fontId="0" fillId="0" borderId="0" xfId="0" applyNumberFormat="1"/>
    <xf numFmtId="1" fontId="0" fillId="13" borderId="38" xfId="0" applyNumberFormat="1" applyFill="1" applyBorder="1" applyAlignment="1">
      <alignment horizontal="center"/>
    </xf>
    <xf numFmtId="0" fontId="22" fillId="6" borderId="52" xfId="0" applyFont="1" applyFill="1" applyBorder="1" applyAlignment="1">
      <alignment vertical="center" wrapText="1"/>
    </xf>
    <xf numFmtId="0" fontId="22" fillId="6" borderId="22" xfId="0" applyFont="1" applyFill="1" applyBorder="1" applyAlignment="1">
      <alignment vertical="center" wrapText="1"/>
    </xf>
    <xf numFmtId="1" fontId="0" fillId="15" borderId="43" xfId="0" applyNumberFormat="1" applyFill="1" applyBorder="1"/>
    <xf numFmtId="0" fontId="22" fillId="6" borderId="43" xfId="0" applyFont="1" applyFill="1" applyBorder="1" applyAlignment="1">
      <alignment vertical="center" wrapText="1"/>
    </xf>
    <xf numFmtId="1" fontId="0" fillId="15" borderId="27" xfId="0" applyNumberFormat="1" applyFill="1" applyBorder="1"/>
    <xf numFmtId="0" fontId="22" fillId="6" borderId="27" xfId="0" applyFont="1" applyFill="1" applyBorder="1" applyAlignment="1">
      <alignment vertical="center" wrapText="1"/>
    </xf>
    <xf numFmtId="0" fontId="22" fillId="6" borderId="29" xfId="0" applyFont="1" applyFill="1" applyBorder="1" applyAlignment="1">
      <alignment vertical="center" wrapText="1"/>
    </xf>
    <xf numFmtId="3" fontId="0" fillId="0" borderId="28" xfId="0" applyNumberFormat="1" applyBorder="1"/>
    <xf numFmtId="0" fontId="9" fillId="2" borderId="24" xfId="0" applyFont="1" applyFill="1" applyBorder="1" applyAlignment="1">
      <alignment horizontal="center"/>
    </xf>
    <xf numFmtId="49" fontId="23" fillId="2" borderId="24" xfId="0" applyNumberFormat="1" applyFont="1" applyFill="1" applyBorder="1" applyAlignment="1">
      <alignment horizontal="center" vertical="center" wrapText="1"/>
    </xf>
    <xf numFmtId="9" fontId="23" fillId="2" borderId="24" xfId="0" applyNumberFormat="1" applyFont="1" applyFill="1" applyBorder="1" applyAlignment="1">
      <alignment horizontal="center" vertical="center" wrapText="1"/>
    </xf>
    <xf numFmtId="0" fontId="23" fillId="2" borderId="34" xfId="0" applyFont="1" applyFill="1" applyBorder="1" applyAlignment="1">
      <alignment horizontal="center" vertical="center" wrapText="1"/>
    </xf>
    <xf numFmtId="9" fontId="0" fillId="6" borderId="34" xfId="2" applyFont="1" applyFill="1" applyBorder="1" applyAlignment="1">
      <alignment horizontal="center"/>
    </xf>
    <xf numFmtId="9" fontId="0" fillId="6" borderId="53" xfId="2" applyFont="1" applyFill="1" applyBorder="1" applyAlignment="1">
      <alignment horizontal="center"/>
    </xf>
    <xf numFmtId="9" fontId="9" fillId="10" borderId="53" xfId="2" applyFont="1" applyFill="1" applyBorder="1" applyAlignment="1">
      <alignment horizontal="center"/>
    </xf>
    <xf numFmtId="0" fontId="22" fillId="12" borderId="0" xfId="0" applyFont="1" applyFill="1" applyAlignment="1">
      <alignment vertical="center" wrapText="1"/>
    </xf>
    <xf numFmtId="0" fontId="22" fillId="0" borderId="0" xfId="0" applyFont="1" applyAlignment="1">
      <alignment vertical="center" wrapText="1"/>
    </xf>
    <xf numFmtId="9" fontId="22" fillId="5" borderId="0" xfId="2" applyFont="1" applyFill="1" applyBorder="1" applyAlignment="1">
      <alignment horizontal="center" vertical="center" wrapText="1"/>
    </xf>
    <xf numFmtId="0" fontId="23" fillId="2" borderId="24" xfId="0" applyFont="1" applyFill="1" applyBorder="1" applyAlignment="1">
      <alignment horizontal="center" vertical="center" wrapText="1"/>
    </xf>
    <xf numFmtId="9" fontId="23" fillId="2" borderId="34" xfId="0" applyNumberFormat="1" applyFont="1" applyFill="1" applyBorder="1" applyAlignment="1">
      <alignment horizontal="center" vertical="center" wrapText="1"/>
    </xf>
    <xf numFmtId="0" fontId="9" fillId="2" borderId="32" xfId="0" applyFont="1" applyFill="1" applyBorder="1"/>
    <xf numFmtId="1" fontId="0" fillId="6" borderId="34" xfId="0" applyNumberFormat="1" applyFill="1" applyBorder="1" applyAlignment="1">
      <alignment horizontal="center"/>
    </xf>
    <xf numFmtId="1" fontId="0" fillId="6" borderId="53" xfId="0" applyNumberFormat="1" applyFill="1" applyBorder="1" applyAlignment="1">
      <alignment horizontal="center"/>
    </xf>
    <xf numFmtId="9" fontId="22" fillId="2" borderId="27" xfId="0" applyNumberFormat="1" applyFont="1" applyFill="1" applyBorder="1" applyAlignment="1">
      <alignment horizontal="center" vertical="center" wrapText="1"/>
    </xf>
    <xf numFmtId="164" fontId="22" fillId="5" borderId="0" xfId="0" applyNumberFormat="1" applyFont="1" applyFill="1" applyAlignment="1">
      <alignment horizontal="center" vertical="center" wrapText="1"/>
    </xf>
    <xf numFmtId="49" fontId="0" fillId="2" borderId="27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55" xfId="0" applyFill="1" applyBorder="1"/>
    <xf numFmtId="0" fontId="0" fillId="6" borderId="16" xfId="0" applyFill="1" applyBorder="1"/>
    <xf numFmtId="0" fontId="0" fillId="16" borderId="56" xfId="0" applyFill="1" applyBorder="1"/>
    <xf numFmtId="0" fontId="0" fillId="16" borderId="25" xfId="0" applyFill="1" applyBorder="1"/>
    <xf numFmtId="0" fontId="0" fillId="0" borderId="57" xfId="0" applyBorder="1"/>
    <xf numFmtId="0" fontId="24" fillId="0" borderId="0" xfId="0" applyFont="1"/>
    <xf numFmtId="0" fontId="0" fillId="0" borderId="19" xfId="0" applyBorder="1"/>
    <xf numFmtId="0" fontId="0" fillId="0" borderId="10" xfId="0" applyBorder="1"/>
    <xf numFmtId="2" fontId="22" fillId="5" borderId="0" xfId="0" applyNumberFormat="1" applyFont="1" applyFill="1" applyAlignment="1">
      <alignment horizontal="center" vertical="center" wrapText="1"/>
    </xf>
    <xf numFmtId="0" fontId="0" fillId="17" borderId="0" xfId="0" applyFill="1"/>
    <xf numFmtId="0" fontId="24" fillId="0" borderId="43" xfId="0" applyFont="1" applyBorder="1"/>
    <xf numFmtId="0" fontId="26" fillId="0" borderId="0" xfId="0" applyFont="1"/>
    <xf numFmtId="0" fontId="9" fillId="6" borderId="1" xfId="0" applyFont="1" applyFill="1" applyBorder="1"/>
    <xf numFmtId="1" fontId="8" fillId="10" borderId="43" xfId="0" applyNumberFormat="1" applyFont="1" applyFill="1" applyBorder="1"/>
    <xf numFmtId="1" fontId="27" fillId="10" borderId="43" xfId="0" applyNumberFormat="1" applyFont="1" applyFill="1" applyBorder="1" applyAlignment="1">
      <alignment vertical="center" wrapText="1"/>
    </xf>
    <xf numFmtId="0" fontId="9" fillId="10" borderId="53" xfId="2" applyNumberFormat="1" applyFont="1" applyFill="1" applyBorder="1" applyAlignment="1">
      <alignment horizontal="center"/>
    </xf>
    <xf numFmtId="1" fontId="0" fillId="16" borderId="28" xfId="0" applyNumberFormat="1" applyFill="1" applyBorder="1"/>
    <xf numFmtId="3" fontId="24" fillId="0" borderId="27" xfId="0" applyNumberFormat="1" applyFont="1" applyBorder="1"/>
    <xf numFmtId="3" fontId="24" fillId="0" borderId="27" xfId="2" applyNumberFormat="1" applyFont="1" applyBorder="1"/>
    <xf numFmtId="1" fontId="24" fillId="0" borderId="28" xfId="0" applyNumberFormat="1" applyFont="1" applyBorder="1"/>
    <xf numFmtId="3" fontId="24" fillId="0" borderId="43" xfId="0" applyNumberFormat="1" applyFont="1" applyBorder="1"/>
    <xf numFmtId="3" fontId="24" fillId="0" borderId="0" xfId="0" applyNumberFormat="1" applyFont="1"/>
    <xf numFmtId="1" fontId="24" fillId="0" borderId="0" xfId="0" applyNumberFormat="1" applyFont="1"/>
    <xf numFmtId="169" fontId="0" fillId="0" borderId="0" xfId="0" applyNumberFormat="1"/>
    <xf numFmtId="2" fontId="0" fillId="6" borderId="46" xfId="0" applyNumberFormat="1" applyFill="1" applyBorder="1" applyAlignment="1">
      <alignment horizontal="center"/>
    </xf>
    <xf numFmtId="2" fontId="0" fillId="6" borderId="39" xfId="0" applyNumberFormat="1" applyFill="1" applyBorder="1" applyAlignment="1">
      <alignment horizontal="center"/>
    </xf>
    <xf numFmtId="2" fontId="0" fillId="6" borderId="28" xfId="0" applyNumberFormat="1" applyFill="1" applyBorder="1" applyAlignment="1">
      <alignment horizontal="center"/>
    </xf>
    <xf numFmtId="2" fontId="0" fillId="6" borderId="27" xfId="0" applyNumberFormat="1" applyFill="1" applyBorder="1" applyAlignment="1">
      <alignment horizontal="center"/>
    </xf>
    <xf numFmtId="2" fontId="0" fillId="6" borderId="26" xfId="0" applyNumberFormat="1" applyFill="1" applyBorder="1" applyAlignment="1">
      <alignment horizontal="center"/>
    </xf>
    <xf numFmtId="2" fontId="0" fillId="6" borderId="43" xfId="0" applyNumberFormat="1" applyFill="1" applyBorder="1" applyAlignment="1">
      <alignment horizontal="center"/>
    </xf>
    <xf numFmtId="2" fontId="0" fillId="6" borderId="29" xfId="0" applyNumberFormat="1" applyFill="1" applyBorder="1" applyAlignment="1">
      <alignment horizontal="center"/>
    </xf>
    <xf numFmtId="2" fontId="0" fillId="13" borderId="27" xfId="0" applyNumberFormat="1" applyFill="1" applyBorder="1" applyAlignment="1">
      <alignment horizontal="center"/>
    </xf>
    <xf numFmtId="2" fontId="0" fillId="13" borderId="12" xfId="0" applyNumberFormat="1" applyFill="1" applyBorder="1" applyAlignment="1">
      <alignment horizontal="center"/>
    </xf>
    <xf numFmtId="2" fontId="0" fillId="13" borderId="28" xfId="0" applyNumberFormat="1" applyFill="1" applyBorder="1" applyAlignment="1">
      <alignment horizontal="center"/>
    </xf>
    <xf numFmtId="2" fontId="0" fillId="13" borderId="43" xfId="0" applyNumberFormat="1" applyFill="1" applyBorder="1" applyAlignment="1">
      <alignment horizontal="center"/>
    </xf>
    <xf numFmtId="2" fontId="0" fillId="13" borderId="29" xfId="0" applyNumberFormat="1" applyFill="1" applyBorder="1" applyAlignment="1">
      <alignment horizontal="center"/>
    </xf>
    <xf numFmtId="2" fontId="0" fillId="13" borderId="26" xfId="0" applyNumberFormat="1" applyFill="1" applyBorder="1" applyAlignment="1">
      <alignment horizontal="center"/>
    </xf>
    <xf numFmtId="2" fontId="0" fillId="13" borderId="15" xfId="0" applyNumberFormat="1" applyFill="1" applyBorder="1" applyAlignment="1">
      <alignment horizontal="center"/>
    </xf>
    <xf numFmtId="2" fontId="0" fillId="13" borderId="21" xfId="0" applyNumberFormat="1" applyFill="1" applyBorder="1" applyAlignment="1">
      <alignment horizontal="center"/>
    </xf>
    <xf numFmtId="2" fontId="0" fillId="6" borderId="33" xfId="2" applyNumberFormat="1" applyFont="1" applyFill="1" applyBorder="1" applyAlignment="1">
      <alignment horizontal="center"/>
    </xf>
    <xf numFmtId="2" fontId="0" fillId="6" borderId="33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164" fontId="9" fillId="10" borderId="27" xfId="0" applyNumberFormat="1" applyFont="1" applyFill="1" applyBorder="1"/>
    <xf numFmtId="1" fontId="0" fillId="18" borderId="27" xfId="0" applyNumberFormat="1" applyFill="1" applyBorder="1"/>
    <xf numFmtId="0" fontId="9" fillId="2" borderId="17" xfId="0" applyFont="1" applyFill="1" applyBorder="1"/>
    <xf numFmtId="0" fontId="9" fillId="2" borderId="4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40" xfId="0" applyBorder="1"/>
    <xf numFmtId="1" fontId="6" fillId="0" borderId="19" xfId="0" applyNumberFormat="1" applyFont="1" applyBorder="1"/>
    <xf numFmtId="0" fontId="0" fillId="0" borderId="4" xfId="0" applyBorder="1"/>
    <xf numFmtId="0" fontId="0" fillId="0" borderId="6" xfId="0" applyBorder="1"/>
    <xf numFmtId="0" fontId="6" fillId="0" borderId="19" xfId="0" applyFont="1" applyBorder="1"/>
    <xf numFmtId="1" fontId="6" fillId="0" borderId="0" xfId="0" applyNumberFormat="1" applyFont="1" applyAlignment="1">
      <alignment horizontal="center"/>
    </xf>
    <xf numFmtId="9" fontId="0" fillId="0" borderId="0" xfId="2" applyFont="1" applyBorder="1"/>
    <xf numFmtId="9" fontId="6" fillId="0" borderId="0" xfId="2" applyFont="1" applyBorder="1"/>
    <xf numFmtId="0" fontId="0" fillId="10" borderId="0" xfId="0" applyFill="1"/>
    <xf numFmtId="9" fontId="9" fillId="0" borderId="0" xfId="0" applyNumberFormat="1" applyFont="1" applyAlignment="1">
      <alignment vertical="center"/>
    </xf>
    <xf numFmtId="166" fontId="8" fillId="0" borderId="0" xfId="2" applyNumberFormat="1" applyFont="1" applyAlignment="1">
      <alignment vertical="center"/>
    </xf>
    <xf numFmtId="9" fontId="8" fillId="9" borderId="0" xfId="2" applyFont="1" applyFill="1" applyAlignment="1">
      <alignment vertical="center"/>
    </xf>
    <xf numFmtId="166" fontId="8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1" fontId="16" fillId="0" borderId="0" xfId="0" applyNumberFormat="1" applyFont="1" applyAlignment="1">
      <alignment vertical="center"/>
    </xf>
    <xf numFmtId="9" fontId="16" fillId="0" borderId="0" xfId="2" applyFont="1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10" borderId="27" xfId="0" applyFill="1" applyBorder="1" applyAlignment="1">
      <alignment vertical="center" wrapText="1"/>
    </xf>
    <xf numFmtId="0" fontId="0" fillId="15" borderId="27" xfId="0" applyFill="1" applyBorder="1" applyAlignment="1">
      <alignment vertical="center" wrapText="1"/>
    </xf>
    <xf numFmtId="0" fontId="0" fillId="19" borderId="27" xfId="0" applyFill="1" applyBorder="1" applyAlignment="1">
      <alignment vertical="center" wrapText="1"/>
    </xf>
    <xf numFmtId="0" fontId="0" fillId="20" borderId="27" xfId="0" applyFill="1" applyBorder="1" applyAlignment="1">
      <alignment vertical="center" wrapText="1"/>
    </xf>
    <xf numFmtId="164" fontId="22" fillId="5" borderId="1" xfId="0" applyNumberFormat="1" applyFont="1" applyFill="1" applyBorder="1" applyAlignment="1">
      <alignment horizontal="center" vertical="center" wrapText="1"/>
    </xf>
    <xf numFmtId="1" fontId="0" fillId="0" borderId="57" xfId="0" applyNumberFormat="1" applyBorder="1"/>
    <xf numFmtId="0" fontId="0" fillId="10" borderId="0" xfId="0" applyFill="1" applyAlignment="1">
      <alignment wrapText="1"/>
    </xf>
    <xf numFmtId="1" fontId="0" fillId="10" borderId="0" xfId="0" applyNumberFormat="1" applyFill="1"/>
    <xf numFmtId="0" fontId="0" fillId="17" borderId="0" xfId="0" applyFill="1" applyAlignment="1">
      <alignment wrapText="1"/>
    </xf>
    <xf numFmtId="1" fontId="0" fillId="17" borderId="0" xfId="0" applyNumberFormat="1" applyFill="1"/>
    <xf numFmtId="168" fontId="0" fillId="6" borderId="25" xfId="0" applyNumberFormat="1" applyFill="1" applyBorder="1"/>
    <xf numFmtId="49" fontId="0" fillId="0" borderId="57" xfId="0" applyNumberFormat="1" applyBorder="1"/>
    <xf numFmtId="2" fontId="0" fillId="6" borderId="57" xfId="0" applyNumberFormat="1" applyFill="1" applyBorder="1"/>
    <xf numFmtId="0" fontId="0" fillId="0" borderId="9" xfId="0" applyBorder="1"/>
    <xf numFmtId="0" fontId="0" fillId="0" borderId="20" xfId="0" applyBorder="1"/>
    <xf numFmtId="1" fontId="6" fillId="17" borderId="56" xfId="0" applyNumberFormat="1" applyFont="1" applyFill="1" applyBorder="1"/>
    <xf numFmtId="1" fontId="6" fillId="17" borderId="11" xfId="0" applyNumberFormat="1" applyFont="1" applyFill="1" applyBorder="1"/>
    <xf numFmtId="1" fontId="0" fillId="17" borderId="42" xfId="0" applyNumberFormat="1" applyFill="1" applyBorder="1"/>
    <xf numFmtId="9" fontId="0" fillId="17" borderId="48" xfId="2" applyFont="1" applyFill="1" applyBorder="1"/>
    <xf numFmtId="1" fontId="0" fillId="17" borderId="55" xfId="0" applyNumberFormat="1" applyFill="1" applyBorder="1"/>
    <xf numFmtId="9" fontId="0" fillId="17" borderId="16" xfId="0" applyNumberFormat="1" applyFill="1" applyBorder="1"/>
    <xf numFmtId="1" fontId="0" fillId="17" borderId="50" xfId="0" applyNumberFormat="1" applyFill="1" applyBorder="1"/>
    <xf numFmtId="9" fontId="0" fillId="17" borderId="18" xfId="0" applyNumberFormat="1" applyFill="1" applyBorder="1"/>
    <xf numFmtId="9" fontId="6" fillId="17" borderId="11" xfId="0" applyNumberFormat="1" applyFont="1" applyFill="1" applyBorder="1"/>
    <xf numFmtId="9" fontId="0" fillId="17" borderId="48" xfId="0" applyNumberFormat="1" applyFill="1" applyBorder="1"/>
    <xf numFmtId="1" fontId="6" fillId="10" borderId="56" xfId="0" applyNumberFormat="1" applyFont="1" applyFill="1" applyBorder="1"/>
    <xf numFmtId="1" fontId="6" fillId="10" borderId="11" xfId="0" applyNumberFormat="1" applyFont="1" applyFill="1" applyBorder="1"/>
    <xf numFmtId="1" fontId="0" fillId="10" borderId="42" xfId="0" applyNumberFormat="1" applyFill="1" applyBorder="1"/>
    <xf numFmtId="9" fontId="0" fillId="10" borderId="48" xfId="2" applyFont="1" applyFill="1" applyBorder="1"/>
    <xf numFmtId="1" fontId="0" fillId="10" borderId="55" xfId="0" applyNumberFormat="1" applyFill="1" applyBorder="1"/>
    <xf numFmtId="9" fontId="0" fillId="10" borderId="16" xfId="0" applyNumberFormat="1" applyFill="1" applyBorder="1"/>
    <xf numFmtId="1" fontId="0" fillId="10" borderId="50" xfId="0" applyNumberFormat="1" applyFill="1" applyBorder="1"/>
    <xf numFmtId="9" fontId="0" fillId="10" borderId="18" xfId="0" applyNumberFormat="1" applyFill="1" applyBorder="1"/>
    <xf numFmtId="9" fontId="6" fillId="10" borderId="11" xfId="0" applyNumberFormat="1" applyFont="1" applyFill="1" applyBorder="1"/>
    <xf numFmtId="9" fontId="0" fillId="10" borderId="48" xfId="0" applyNumberFormat="1" applyFill="1" applyBorder="1"/>
    <xf numFmtId="1" fontId="6" fillId="6" borderId="56" xfId="0" applyNumberFormat="1" applyFont="1" applyFill="1" applyBorder="1"/>
    <xf numFmtId="0" fontId="6" fillId="6" borderId="11" xfId="0" applyFont="1" applyFill="1" applyBorder="1"/>
    <xf numFmtId="1" fontId="0" fillId="6" borderId="42" xfId="0" applyNumberFormat="1" applyFill="1" applyBorder="1"/>
    <xf numFmtId="9" fontId="0" fillId="6" borderId="48" xfId="2" applyFont="1" applyFill="1" applyBorder="1"/>
    <xf numFmtId="1" fontId="0" fillId="6" borderId="55" xfId="0" applyNumberFormat="1" applyFill="1" applyBorder="1"/>
    <xf numFmtId="9" fontId="0" fillId="6" borderId="16" xfId="2" applyFont="1" applyFill="1" applyBorder="1"/>
    <xf numFmtId="1" fontId="0" fillId="6" borderId="50" xfId="0" applyNumberFormat="1" applyFill="1" applyBorder="1"/>
    <xf numFmtId="9" fontId="0" fillId="6" borderId="18" xfId="2" applyFont="1" applyFill="1" applyBorder="1"/>
    <xf numFmtId="9" fontId="6" fillId="6" borderId="11" xfId="2" applyFont="1" applyFill="1" applyBorder="1"/>
    <xf numFmtId="1" fontId="0" fillId="16" borderId="3" xfId="0" applyNumberFormat="1" applyFill="1" applyBorder="1"/>
    <xf numFmtId="0" fontId="10" fillId="0" borderId="42" xfId="0" applyFont="1" applyBorder="1"/>
    <xf numFmtId="0" fontId="28" fillId="0" borderId="0" xfId="0" applyFont="1"/>
    <xf numFmtId="9" fontId="29" fillId="0" borderId="0" xfId="0" applyNumberFormat="1" applyFont="1" applyAlignment="1">
      <alignment vertical="center"/>
    </xf>
    <xf numFmtId="166" fontId="29" fillId="0" borderId="0" xfId="0" applyNumberFormat="1" applyFont="1" applyAlignment="1">
      <alignment vertical="center"/>
    </xf>
    <xf numFmtId="9" fontId="29" fillId="0" borderId="0" xfId="2" applyFont="1" applyAlignment="1">
      <alignment vertical="center"/>
    </xf>
    <xf numFmtId="0" fontId="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1" fontId="8" fillId="0" borderId="0" xfId="0" applyNumberFormat="1" applyFont="1" applyAlignment="1">
      <alignment vertical="center"/>
    </xf>
    <xf numFmtId="9" fontId="16" fillId="0" borderId="0" xfId="0" applyNumberFormat="1" applyFont="1" applyAlignment="1">
      <alignment vertical="center"/>
    </xf>
    <xf numFmtId="0" fontId="0" fillId="11" borderId="27" xfId="0" applyFill="1" applyBorder="1" applyAlignment="1">
      <alignment vertical="center" wrapText="1"/>
    </xf>
    <xf numFmtId="166" fontId="0" fillId="0" borderId="0" xfId="2" applyNumberFormat="1" applyFont="1"/>
    <xf numFmtId="0" fontId="0" fillId="0" borderId="2" xfId="0" applyBorder="1"/>
    <xf numFmtId="0" fontId="0" fillId="0" borderId="5" xfId="0" applyBorder="1"/>
    <xf numFmtId="0" fontId="0" fillId="0" borderId="8" xfId="0" applyBorder="1"/>
    <xf numFmtId="2" fontId="0" fillId="0" borderId="27" xfId="0" applyNumberFormat="1" applyBorder="1"/>
    <xf numFmtId="9" fontId="0" fillId="0" borderId="27" xfId="2" applyFont="1" applyBorder="1"/>
    <xf numFmtId="0" fontId="0" fillId="0" borderId="42" xfId="0" applyBorder="1"/>
    <xf numFmtId="2" fontId="0" fillId="0" borderId="43" xfId="0" applyNumberFormat="1" applyBorder="1"/>
    <xf numFmtId="0" fontId="0" fillId="0" borderId="55" xfId="0" applyBorder="1"/>
    <xf numFmtId="9" fontId="0" fillId="0" borderId="16" xfId="2" applyFont="1" applyBorder="1"/>
    <xf numFmtId="2" fontId="0" fillId="0" borderId="16" xfId="0" applyNumberFormat="1" applyBorder="1"/>
    <xf numFmtId="0" fontId="0" fillId="0" borderId="50" xfId="0" applyBorder="1"/>
    <xf numFmtId="2" fontId="0" fillId="0" borderId="28" xfId="0" applyNumberFormat="1" applyBorder="1"/>
    <xf numFmtId="2" fontId="0" fillId="0" borderId="18" xfId="0" applyNumberFormat="1" applyBorder="1"/>
    <xf numFmtId="2" fontId="0" fillId="0" borderId="26" xfId="0" applyNumberFormat="1" applyBorder="1"/>
    <xf numFmtId="0" fontId="0" fillId="0" borderId="52" xfId="0" applyBorder="1"/>
    <xf numFmtId="9" fontId="0" fillId="0" borderId="29" xfId="2" applyFont="1" applyBorder="1"/>
    <xf numFmtId="9" fontId="0" fillId="0" borderId="22" xfId="2" applyFont="1" applyBorder="1"/>
    <xf numFmtId="1" fontId="0" fillId="0" borderId="43" xfId="2" applyNumberFormat="1" applyFont="1" applyBorder="1"/>
    <xf numFmtId="0" fontId="0" fillId="0" borderId="58" xfId="0" applyBorder="1"/>
    <xf numFmtId="0" fontId="0" fillId="0" borderId="59" xfId="0" applyBorder="1"/>
    <xf numFmtId="1" fontId="0" fillId="0" borderId="42" xfId="2" applyNumberFormat="1" applyFont="1" applyBorder="1"/>
    <xf numFmtId="164" fontId="0" fillId="0" borderId="50" xfId="0" applyNumberFormat="1" applyBorder="1"/>
    <xf numFmtId="164" fontId="0" fillId="0" borderId="18" xfId="0" applyNumberFormat="1" applyBorder="1"/>
    <xf numFmtId="2" fontId="8" fillId="0" borderId="0" xfId="0" applyNumberFormat="1" applyFont="1"/>
    <xf numFmtId="0" fontId="0" fillId="0" borderId="46" xfId="0" applyBorder="1"/>
    <xf numFmtId="2" fontId="0" fillId="0" borderId="40" xfId="0" applyNumberFormat="1" applyBorder="1"/>
    <xf numFmtId="2" fontId="0" fillId="0" borderId="41" xfId="0" applyNumberFormat="1" applyBorder="1"/>
    <xf numFmtId="2" fontId="8" fillId="0" borderId="43" xfId="0" applyNumberFormat="1" applyFont="1" applyBorder="1"/>
    <xf numFmtId="0" fontId="0" fillId="0" borderId="51" xfId="0" applyBorder="1"/>
    <xf numFmtId="2" fontId="10" fillId="0" borderId="31" xfId="0" applyNumberFormat="1" applyFont="1" applyBorder="1"/>
    <xf numFmtId="2" fontId="10" fillId="0" borderId="32" xfId="0" applyNumberFormat="1" applyFont="1" applyBorder="1"/>
    <xf numFmtId="2" fontId="0" fillId="21" borderId="43" xfId="0" applyNumberFormat="1" applyFill="1" applyBorder="1"/>
    <xf numFmtId="2" fontId="0" fillId="21" borderId="48" xfId="0" applyNumberFormat="1" applyFill="1" applyBorder="1"/>
    <xf numFmtId="2" fontId="0" fillId="21" borderId="26" xfId="0" applyNumberFormat="1" applyFill="1" applyBorder="1"/>
    <xf numFmtId="2" fontId="0" fillId="21" borderId="13" xfId="0" applyNumberFormat="1" applyFill="1" applyBorder="1"/>
    <xf numFmtId="9" fontId="0" fillId="21" borderId="43" xfId="2" applyFont="1" applyFill="1" applyBorder="1"/>
    <xf numFmtId="9" fontId="0" fillId="21" borderId="48" xfId="2" applyFont="1" applyFill="1" applyBorder="1"/>
    <xf numFmtId="0" fontId="0" fillId="0" borderId="39" xfId="0" applyBorder="1"/>
    <xf numFmtId="0" fontId="0" fillId="0" borderId="60" xfId="0" applyBorder="1"/>
    <xf numFmtId="0" fontId="0" fillId="0" borderId="30" xfId="0" applyBorder="1"/>
    <xf numFmtId="0" fontId="0" fillId="0" borderId="12" xfId="0" applyBorder="1"/>
    <xf numFmtId="0" fontId="0" fillId="0" borderId="15" xfId="0" applyBorder="1"/>
    <xf numFmtId="0" fontId="0" fillId="0" borderId="21" xfId="0" applyBorder="1"/>
    <xf numFmtId="0" fontId="0" fillId="0" borderId="61" xfId="0" applyBorder="1"/>
    <xf numFmtId="0" fontId="0" fillId="0" borderId="62" xfId="0" applyBorder="1"/>
    <xf numFmtId="1" fontId="31" fillId="0" borderId="8" xfId="0" applyNumberFormat="1" applyFont="1" applyBorder="1"/>
    <xf numFmtId="0" fontId="30" fillId="0" borderId="42" xfId="0" applyFont="1" applyBorder="1"/>
    <xf numFmtId="0" fontId="30" fillId="0" borderId="43" xfId="0" applyFont="1" applyBorder="1"/>
    <xf numFmtId="1" fontId="30" fillId="0" borderId="43" xfId="0" applyNumberFormat="1" applyFont="1" applyBorder="1"/>
    <xf numFmtId="1" fontId="30" fillId="0" borderId="48" xfId="0" applyNumberFormat="1" applyFont="1" applyBorder="1"/>
    <xf numFmtId="0" fontId="30" fillId="0" borderId="55" xfId="0" applyFont="1" applyBorder="1"/>
    <xf numFmtId="0" fontId="30" fillId="0" borderId="27" xfId="0" applyFont="1" applyBorder="1"/>
    <xf numFmtId="1" fontId="30" fillId="0" borderId="27" xfId="0" applyNumberFormat="1" applyFont="1" applyBorder="1"/>
    <xf numFmtId="1" fontId="30" fillId="0" borderId="16" xfId="0" applyNumberFormat="1" applyFont="1" applyBorder="1"/>
    <xf numFmtId="0" fontId="30" fillId="0" borderId="50" xfId="0" applyFont="1" applyBorder="1"/>
    <xf numFmtId="0" fontId="30" fillId="0" borderId="28" xfId="0" applyFont="1" applyBorder="1"/>
    <xf numFmtId="1" fontId="30" fillId="0" borderId="28" xfId="0" applyNumberFormat="1" applyFont="1" applyBorder="1"/>
    <xf numFmtId="1" fontId="30" fillId="0" borderId="18" xfId="0" applyNumberFormat="1" applyFont="1" applyBorder="1"/>
    <xf numFmtId="9" fontId="30" fillId="0" borderId="43" xfId="2" applyFont="1" applyBorder="1"/>
    <xf numFmtId="9" fontId="30" fillId="0" borderId="48" xfId="2" applyFont="1" applyBorder="1"/>
    <xf numFmtId="0" fontId="30" fillId="0" borderId="52" xfId="0" applyFont="1" applyBorder="1"/>
    <xf numFmtId="0" fontId="30" fillId="0" borderId="29" xfId="0" applyFont="1" applyBorder="1"/>
    <xf numFmtId="9" fontId="30" fillId="0" borderId="29" xfId="2" applyFont="1" applyBorder="1"/>
    <xf numFmtId="9" fontId="30" fillId="0" borderId="22" xfId="2" applyFont="1" applyBorder="1"/>
    <xf numFmtId="9" fontId="30" fillId="0" borderId="28" xfId="2" applyFont="1" applyBorder="1"/>
    <xf numFmtId="9" fontId="30" fillId="0" borderId="18" xfId="2" applyFont="1" applyBorder="1"/>
    <xf numFmtId="0" fontId="31" fillId="0" borderId="42" xfId="0" applyFont="1" applyBorder="1"/>
    <xf numFmtId="0" fontId="31" fillId="0" borderId="43" xfId="0" applyFont="1" applyBorder="1"/>
    <xf numFmtId="1" fontId="31" fillId="0" borderId="43" xfId="0" applyNumberFormat="1" applyFont="1" applyBorder="1"/>
    <xf numFmtId="1" fontId="31" fillId="0" borderId="48" xfId="0" applyNumberFormat="1" applyFont="1" applyBorder="1"/>
    <xf numFmtId="0" fontId="31" fillId="0" borderId="52" xfId="0" applyFont="1" applyBorder="1"/>
    <xf numFmtId="0" fontId="31" fillId="0" borderId="29" xfId="0" applyFont="1" applyBorder="1"/>
    <xf numFmtId="1" fontId="31" fillId="0" borderId="29" xfId="0" applyNumberFormat="1" applyFont="1" applyBorder="1"/>
    <xf numFmtId="1" fontId="31" fillId="0" borderId="22" xfId="0" applyNumberFormat="1" applyFont="1" applyBorder="1"/>
    <xf numFmtId="0" fontId="31" fillId="0" borderId="50" xfId="0" applyFont="1" applyBorder="1"/>
    <xf numFmtId="0" fontId="31" fillId="0" borderId="28" xfId="0" applyFont="1" applyBorder="1"/>
    <xf numFmtId="1" fontId="31" fillId="0" borderId="28" xfId="0" applyNumberFormat="1" applyFont="1" applyBorder="1"/>
    <xf numFmtId="1" fontId="31" fillId="0" borderId="18" xfId="0" applyNumberFormat="1" applyFont="1" applyBorder="1"/>
    <xf numFmtId="9" fontId="31" fillId="0" borderId="43" xfId="2" applyFont="1" applyBorder="1"/>
    <xf numFmtId="9" fontId="31" fillId="0" borderId="48" xfId="2" applyFont="1" applyBorder="1"/>
    <xf numFmtId="9" fontId="31" fillId="0" borderId="28" xfId="2" applyFont="1" applyBorder="1"/>
    <xf numFmtId="9" fontId="31" fillId="0" borderId="18" xfId="2" applyFont="1" applyBorder="1"/>
    <xf numFmtId="0" fontId="0" fillId="16" borderId="42" xfId="0" applyFill="1" applyBorder="1"/>
    <xf numFmtId="0" fontId="0" fillId="16" borderId="43" xfId="0" applyFill="1" applyBorder="1"/>
    <xf numFmtId="1" fontId="0" fillId="16" borderId="43" xfId="0" applyNumberFormat="1" applyFill="1" applyBorder="1"/>
    <xf numFmtId="1" fontId="0" fillId="16" borderId="48" xfId="0" applyNumberFormat="1" applyFill="1" applyBorder="1"/>
    <xf numFmtId="0" fontId="0" fillId="16" borderId="52" xfId="0" applyFill="1" applyBorder="1"/>
    <xf numFmtId="0" fontId="0" fillId="16" borderId="24" xfId="0" applyFill="1" applyBorder="1"/>
    <xf numFmtId="1" fontId="0" fillId="16" borderId="24" xfId="0" applyNumberFormat="1" applyFill="1" applyBorder="1"/>
    <xf numFmtId="1" fontId="0" fillId="16" borderId="34" xfId="0" applyNumberFormat="1" applyFill="1" applyBorder="1"/>
    <xf numFmtId="0" fontId="0" fillId="16" borderId="29" xfId="0" applyFill="1" applyBorder="1"/>
    <xf numFmtId="1" fontId="0" fillId="16" borderId="29" xfId="0" applyNumberFormat="1" applyFill="1" applyBorder="1"/>
    <xf numFmtId="1" fontId="0" fillId="16" borderId="22" xfId="0" applyNumberFormat="1" applyFill="1" applyBorder="1"/>
    <xf numFmtId="0" fontId="0" fillId="16" borderId="50" xfId="0" applyFill="1" applyBorder="1"/>
    <xf numFmtId="1" fontId="0" fillId="16" borderId="18" xfId="0" applyNumberFormat="1" applyFill="1" applyBorder="1"/>
    <xf numFmtId="0" fontId="0" fillId="22" borderId="27" xfId="0" applyFill="1" applyBorder="1"/>
    <xf numFmtId="1" fontId="0" fillId="22" borderId="27" xfId="0" applyNumberFormat="1" applyFill="1" applyBorder="1"/>
    <xf numFmtId="0" fontId="0" fillId="22" borderId="42" xfId="0" applyFill="1" applyBorder="1"/>
    <xf numFmtId="0" fontId="0" fillId="22" borderId="43" xfId="0" applyFill="1" applyBorder="1"/>
    <xf numFmtId="1" fontId="0" fillId="22" borderId="43" xfId="0" applyNumberFormat="1" applyFill="1" applyBorder="1"/>
    <xf numFmtId="1" fontId="0" fillId="22" borderId="48" xfId="0" applyNumberFormat="1" applyFill="1" applyBorder="1"/>
    <xf numFmtId="0" fontId="0" fillId="22" borderId="55" xfId="0" applyFill="1" applyBorder="1"/>
    <xf numFmtId="1" fontId="0" fillId="22" borderId="16" xfId="0" applyNumberFormat="1" applyFill="1" applyBorder="1"/>
    <xf numFmtId="0" fontId="0" fillId="22" borderId="50" xfId="0" applyFill="1" applyBorder="1"/>
    <xf numFmtId="0" fontId="0" fillId="22" borderId="28" xfId="0" applyFill="1" applyBorder="1"/>
    <xf numFmtId="0" fontId="0" fillId="22" borderId="18" xfId="0" applyFill="1" applyBorder="1"/>
    <xf numFmtId="164" fontId="0" fillId="22" borderId="28" xfId="0" applyNumberFormat="1" applyFill="1" applyBorder="1"/>
    <xf numFmtId="164" fontId="0" fillId="22" borderId="18" xfId="0" applyNumberFormat="1" applyFill="1" applyBorder="1"/>
    <xf numFmtId="1" fontId="8" fillId="16" borderId="28" xfId="0" applyNumberFormat="1" applyFont="1" applyFill="1" applyBorder="1"/>
    <xf numFmtId="3" fontId="8" fillId="16" borderId="29" xfId="0" applyNumberFormat="1" applyFont="1" applyFill="1" applyBorder="1"/>
    <xf numFmtId="3" fontId="8" fillId="16" borderId="43" xfId="0" applyNumberFormat="1" applyFont="1" applyFill="1" applyBorder="1"/>
    <xf numFmtId="1" fontId="8" fillId="16" borderId="0" xfId="0" applyNumberFormat="1" applyFont="1" applyFill="1"/>
    <xf numFmtId="3" fontId="8" fillId="16" borderId="28" xfId="0" applyNumberFormat="1" applyFont="1" applyFill="1" applyBorder="1"/>
    <xf numFmtId="0" fontId="0" fillId="16" borderId="24" xfId="0" applyFill="1" applyBorder="1" applyAlignment="1">
      <alignment horizontal="left"/>
    </xf>
    <xf numFmtId="9" fontId="0" fillId="16" borderId="0" xfId="0" applyNumberFormat="1" applyFill="1"/>
    <xf numFmtId="3" fontId="0" fillId="16" borderId="0" xfId="0" applyNumberFormat="1" applyFill="1"/>
    <xf numFmtId="0" fontId="0" fillId="16" borderId="0" xfId="0" applyFill="1"/>
    <xf numFmtId="3" fontId="24" fillId="18" borderId="27" xfId="0" applyNumberFormat="1" applyFont="1" applyFill="1" applyBorder="1"/>
    <xf numFmtId="3" fontId="0" fillId="18" borderId="27" xfId="0" applyNumberFormat="1" applyFill="1" applyBorder="1"/>
    <xf numFmtId="1" fontId="0" fillId="16" borderId="27" xfId="0" applyNumberFormat="1" applyFill="1" applyBorder="1"/>
    <xf numFmtId="1" fontId="8" fillId="16" borderId="27" xfId="0" applyNumberFormat="1" applyFont="1" applyFill="1" applyBorder="1"/>
    <xf numFmtId="167" fontId="0" fillId="16" borderId="29" xfId="0" applyNumberFormat="1" applyFill="1" applyBorder="1"/>
    <xf numFmtId="3" fontId="0" fillId="16" borderId="43" xfId="0" applyNumberFormat="1" applyFill="1" applyBorder="1"/>
    <xf numFmtId="0" fontId="0" fillId="16" borderId="26" xfId="0" applyFill="1" applyBorder="1"/>
    <xf numFmtId="3" fontId="0" fillId="16" borderId="29" xfId="0" applyNumberFormat="1" applyFill="1" applyBorder="1"/>
    <xf numFmtId="3" fontId="0" fillId="16" borderId="28" xfId="0" applyNumberFormat="1" applyFill="1" applyBorder="1"/>
    <xf numFmtId="1" fontId="24" fillId="9" borderId="0" xfId="0" applyNumberFormat="1" applyFont="1" applyFill="1"/>
    <xf numFmtId="3" fontId="24" fillId="9" borderId="28" xfId="0" applyNumberFormat="1" applyFont="1" applyFill="1" applyBorder="1"/>
    <xf numFmtId="3" fontId="24" fillId="16" borderId="28" xfId="0" applyNumberFormat="1" applyFont="1" applyFill="1" applyBorder="1"/>
    <xf numFmtId="10" fontId="0" fillId="18" borderId="0" xfId="0" applyNumberFormat="1" applyFill="1"/>
    <xf numFmtId="0" fontId="19" fillId="0" borderId="0" xfId="0" applyFont="1" applyAlignment="1">
      <alignment horizontal="center"/>
    </xf>
    <xf numFmtId="0" fontId="20" fillId="7" borderId="0" xfId="0" applyFont="1" applyFill="1" applyAlignment="1">
      <alignment horizontal="center"/>
    </xf>
    <xf numFmtId="0" fontId="21" fillId="7" borderId="0" xfId="0" applyFont="1" applyFill="1" applyAlignment="1">
      <alignment horizontal="center"/>
    </xf>
    <xf numFmtId="49" fontId="0" fillId="2" borderId="40" xfId="0" applyNumberFormat="1" applyFill="1" applyBorder="1" applyAlignment="1">
      <alignment horizontal="center" wrapText="1"/>
    </xf>
    <xf numFmtId="49" fontId="0" fillId="2" borderId="31" xfId="0" applyNumberFormat="1" applyFill="1" applyBorder="1" applyAlignment="1">
      <alignment horizontal="center" wrapText="1"/>
    </xf>
    <xf numFmtId="0" fontId="0" fillId="6" borderId="42" xfId="0" applyFill="1" applyBorder="1" applyAlignment="1">
      <alignment horizontal="center" vertical="center" wrapText="1"/>
    </xf>
    <xf numFmtId="0" fontId="0" fillId="6" borderId="50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43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49" fontId="0" fillId="2" borderId="40" xfId="0" applyNumberFormat="1" applyFill="1" applyBorder="1" applyAlignment="1">
      <alignment horizontal="center" vertical="center" wrapText="1"/>
    </xf>
    <xf numFmtId="49" fontId="0" fillId="2" borderId="31" xfId="0" applyNumberFormat="1" applyFill="1" applyBorder="1" applyAlignment="1">
      <alignment horizontal="center" vertical="center" wrapText="1"/>
    </xf>
    <xf numFmtId="0" fontId="0" fillId="2" borderId="40" xfId="0" applyFill="1" applyBorder="1" applyAlignment="1">
      <alignment horizontal="right" vertical="center"/>
    </xf>
    <xf numFmtId="0" fontId="0" fillId="2" borderId="31" xfId="0" applyFill="1" applyBorder="1" applyAlignment="1">
      <alignment horizontal="right" vertical="center"/>
    </xf>
    <xf numFmtId="0" fontId="0" fillId="2" borderId="40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6" borderId="19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wrapText="1"/>
    </xf>
    <xf numFmtId="0" fontId="0" fillId="6" borderId="51" xfId="0" applyFill="1" applyBorder="1" applyAlignment="1">
      <alignment horizontal="center" wrapText="1"/>
    </xf>
    <xf numFmtId="0" fontId="0" fillId="6" borderId="39" xfId="0" applyFill="1" applyBorder="1" applyAlignment="1">
      <alignment horizontal="center" wrapText="1"/>
    </xf>
    <xf numFmtId="0" fontId="0" fillId="6" borderId="30" xfId="0" applyFill="1" applyBorder="1" applyAlignment="1">
      <alignment horizontal="center" wrapText="1"/>
    </xf>
    <xf numFmtId="0" fontId="0" fillId="6" borderId="41" xfId="0" applyFill="1" applyBorder="1" applyAlignment="1">
      <alignment horizontal="center" wrapText="1"/>
    </xf>
    <xf numFmtId="0" fontId="0" fillId="6" borderId="32" xfId="0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7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6" borderId="48" xfId="0" applyFill="1" applyBorder="1" applyAlignment="1">
      <alignment horizontal="center"/>
    </xf>
    <xf numFmtId="0" fontId="0" fillId="6" borderId="49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1" fontId="6" fillId="16" borderId="19" xfId="0" applyNumberFormat="1" applyFont="1" applyFill="1" applyBorder="1" applyAlignment="1">
      <alignment horizontal="center"/>
    </xf>
    <xf numFmtId="1" fontId="6" fillId="16" borderId="23" xfId="0" applyNumberFormat="1" applyFont="1" applyFill="1" applyBorder="1" applyAlignment="1">
      <alignment horizontal="center"/>
    </xf>
  </cellXfs>
  <cellStyles count="3">
    <cellStyle name="Lien hypertexte" xfId="1" builtinId="8"/>
    <cellStyle name="Normal" xfId="0" builtinId="0"/>
    <cellStyle name="Pourcentage" xfId="2" builtinId="5"/>
  </cellStyles>
  <dxfs count="10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fgColor indexed="64"/>
          <bgColor indexed="65"/>
        </patternFill>
      </fill>
    </dxf>
    <dxf>
      <numFmt numFmtId="19" formatCode="m/d/yyyy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</dxfs>
  <tableStyles count="1" defaultTableStyle="TableStyleMedium2" defaultPivotStyle="PivotStyleLight16">
    <tableStyle name="Invisible" pivot="0" table="0" count="0" xr9:uid="{6D835652-B51D-4ECD-8560-CB75E788F5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DL</a:t>
            </a:r>
            <a:r>
              <a:rPr lang="fr-FR" baseline="0"/>
              <a:t> trend (% of sales)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Maximum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Analysis!$C$28:$R$28</c:f>
              <c:numCache>
                <c:formatCode>0.00</c:formatCode>
                <c:ptCount val="16"/>
                <c:pt idx="0">
                  <c:v>8.48E-2</c:v>
                </c:pt>
                <c:pt idx="1">
                  <c:v>8.48E-2</c:v>
                </c:pt>
                <c:pt idx="2">
                  <c:v>8.48E-2</c:v>
                </c:pt>
                <c:pt idx="3">
                  <c:v>8.48E-2</c:v>
                </c:pt>
                <c:pt idx="4">
                  <c:v>8.48E-2</c:v>
                </c:pt>
                <c:pt idx="5">
                  <c:v>8.48E-2</c:v>
                </c:pt>
                <c:pt idx="6">
                  <c:v>8.48E-2</c:v>
                </c:pt>
                <c:pt idx="7">
                  <c:v>8.48E-2</c:v>
                </c:pt>
                <c:pt idx="8">
                  <c:v>8.48E-2</c:v>
                </c:pt>
                <c:pt idx="9">
                  <c:v>8.48E-2</c:v>
                </c:pt>
                <c:pt idx="10">
                  <c:v>8.48E-2</c:v>
                </c:pt>
                <c:pt idx="11">
                  <c:v>8.48E-2</c:v>
                </c:pt>
                <c:pt idx="12">
                  <c:v>8.48E-2</c:v>
                </c:pt>
                <c:pt idx="13">
                  <c:v>8.48E-2</c:v>
                </c:pt>
                <c:pt idx="14">
                  <c:v>8.48E-2</c:v>
                </c:pt>
                <c:pt idx="15">
                  <c:v>8.48E-2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50-4532-8C11-7B04E56F64FA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850-4532-8C11-7B04E56F64FA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A850-4532-8C11-7B04E56F64FA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A850-4532-8C11-7B04E56F64FA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A850-4532-8C11-7B04E56F64FA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850-4532-8C11-7B04E56F64FA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A850-4532-8C11-7B04E56F64FA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A850-4532-8C11-7B04E56F64FA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A850-4532-8C11-7B04E56F64FA}"/>
              </c:ext>
            </c:extLst>
          </c:dPt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Analysis!$C$30:$R$30</c:f>
              <c:numCache>
                <c:formatCode>0.0%</c:formatCode>
                <c:ptCount val="16"/>
                <c:pt idx="0">
                  <c:v>0.17153748411689962</c:v>
                </c:pt>
                <c:pt idx="1">
                  <c:v>0.13377727570010106</c:v>
                </c:pt>
                <c:pt idx="2">
                  <c:v>0.15717778553964373</c:v>
                </c:pt>
                <c:pt idx="3">
                  <c:v>0.29847446385142606</c:v>
                </c:pt>
                <c:pt idx="4">
                  <c:v>0.21503663587129659</c:v>
                </c:pt>
                <c:pt idx="5">
                  <c:v>0.68312923793138347</c:v>
                </c:pt>
                <c:pt idx="6">
                  <c:v>0.18043303929430635</c:v>
                </c:pt>
                <c:pt idx="7">
                  <c:v>8.8251516822945394E-2</c:v>
                </c:pt>
                <c:pt idx="8">
                  <c:v>2.1874999999999999E-2</c:v>
                </c:pt>
                <c:pt idx="9">
                  <c:v>2.1018145161290323E-2</c:v>
                </c:pt>
                <c:pt idx="10">
                  <c:v>2.1170594262295082E-2</c:v>
                </c:pt>
                <c:pt idx="11">
                  <c:v>1.9642427884615385E-2</c:v>
                </c:pt>
                <c:pt idx="12">
                  <c:v>2.0902375252016128E-2</c:v>
                </c:pt>
                <c:pt idx="13">
                  <c:v>2.0504906063988096E-2</c:v>
                </c:pt>
                <c:pt idx="14">
                  <c:v>2.2223794871363146E-2</c:v>
                </c:pt>
                <c:pt idx="15">
                  <c:v>2.1472892761230468E-2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A850-4532-8C11-7B04E56F64FA}"/>
            </c:ext>
          </c:extLst>
        </c:ser>
        <c:ser>
          <c:idx val="2"/>
          <c:order val="2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Analysis!$C$27:$R$27</c:f>
              <c:numCache>
                <c:formatCode>0.00</c:formatCode>
                <c:ptCount val="16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7.0000000000000007E-2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7.0000000000000007E-2</c:v>
                </c:pt>
                <c:pt idx="8">
                  <c:v>7.0000000000000007E-2</c:v>
                </c:pt>
                <c:pt idx="9">
                  <c:v>7.0000000000000007E-2</c:v>
                </c:pt>
                <c:pt idx="10">
                  <c:v>7.0000000000000007E-2</c:v>
                </c:pt>
                <c:pt idx="11">
                  <c:v>7.0000000000000007E-2</c:v>
                </c:pt>
                <c:pt idx="12">
                  <c:v>7.0000000000000007E-2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7.0000000000000007E-2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850-4532-8C11-7B04E56F6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DL</a:t>
            </a:r>
            <a:r>
              <a:rPr lang="fr-FR" baseline="0"/>
              <a:t> trend (% of sales)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v>DL</c:v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40F-4EEA-9B55-835A8BCC452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40F-4EEA-9B55-835A8BCC452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40F-4EEA-9B55-835A8BCC4522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40F-4EEA-9B55-835A8BCC4522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40F-4EEA-9B55-835A8BCC4522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40F-4EEA-9B55-835A8BCC452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40F-4EEA-9B55-835A8BCC4522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240F-4EEA-9B55-835A8BCC4522}"/>
              </c:ext>
            </c:extLst>
          </c:dPt>
          <c:val>
            <c:numRef>
              <c:f>Analysis!$C$21:$R$21</c:f>
              <c:numCache>
                <c:formatCode>0.00</c:formatCode>
                <c:ptCount val="16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F-4EEA-9B55-835A8BCC4522}"/>
            </c:ext>
          </c:extLst>
        </c:ser>
        <c:ser>
          <c:idx val="3"/>
          <c:order val="3"/>
          <c:tx>
            <c:v>Overtime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Analysis!$C$20:$R$20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F-4EEA-9B55-835A8BCC4522}"/>
            </c:ext>
          </c:extLst>
        </c:ser>
        <c:ser>
          <c:idx val="4"/>
          <c:order val="4"/>
          <c:tx>
            <c:v>SubContracting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Analysis!$C$22:$R$22</c:f>
              <c:numCache>
                <c:formatCode>0.00</c:formatCode>
                <c:ptCount val="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0</c:v>
                </c:pt>
                <c:pt idx="8">
                  <c:v>1.125</c:v>
                </c:pt>
                <c:pt idx="9">
                  <c:v>1.03125</c:v>
                </c:pt>
                <c:pt idx="10">
                  <c:v>0.9140625</c:v>
                </c:pt>
                <c:pt idx="11">
                  <c:v>0.767578125</c:v>
                </c:pt>
                <c:pt idx="12">
                  <c:v>0.95947265625</c:v>
                </c:pt>
                <c:pt idx="13">
                  <c:v>0.9180908203125</c:v>
                </c:pt>
                <c:pt idx="14">
                  <c:v>0.889801025390625</c:v>
                </c:pt>
                <c:pt idx="15">
                  <c:v>0.88373565673828125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0F-4EEA-9B55-835A8BCC4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227648"/>
        <c:axId val="427239648"/>
      </c:barChart>
      <c:lineChart>
        <c:grouping val="standard"/>
        <c:varyColors val="0"/>
        <c:ser>
          <c:idx val="0"/>
          <c:order val="0"/>
          <c:tx>
            <c:v>Max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Analysis!$C$25:$R$25</c:f>
              <c:numCache>
                <c:formatCode>0</c:formatCode>
                <c:ptCount val="16"/>
                <c:pt idx="0">
                  <c:v>6.6737600000000006</c:v>
                </c:pt>
                <c:pt idx="1">
                  <c:v>8.5575071999999999</c:v>
                </c:pt>
                <c:pt idx="2">
                  <c:v>7.2834719999999997</c:v>
                </c:pt>
                <c:pt idx="3">
                  <c:v>3.8355039999999998</c:v>
                </c:pt>
                <c:pt idx="4">
                  <c:v>5.3237440000000005</c:v>
                </c:pt>
                <c:pt idx="5">
                  <c:v>1.6758176</c:v>
                </c:pt>
                <c:pt idx="6">
                  <c:v>6.3447359999999993</c:v>
                </c:pt>
                <c:pt idx="7">
                  <c:v>11.53068</c:v>
                </c:pt>
                <c:pt idx="8">
                  <c:v>50.88</c:v>
                </c:pt>
                <c:pt idx="9">
                  <c:v>52.576000000000001</c:v>
                </c:pt>
                <c:pt idx="10">
                  <c:v>51.728000000000002</c:v>
                </c:pt>
                <c:pt idx="11">
                  <c:v>55.12</c:v>
                </c:pt>
                <c:pt idx="12">
                  <c:v>52.576000000000001</c:v>
                </c:pt>
                <c:pt idx="13">
                  <c:v>53.423999999999999</c:v>
                </c:pt>
                <c:pt idx="14">
                  <c:v>49.183999999999997</c:v>
                </c:pt>
                <c:pt idx="15">
                  <c:v>50.88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0F-4EEA-9B55-835A8BCC4522}"/>
            </c:ext>
          </c:extLst>
        </c:ser>
        <c:ser>
          <c:idx val="2"/>
          <c:order val="1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Analysis!$C$26:$R$26</c:f>
              <c:numCache>
                <c:formatCode>0</c:formatCode>
                <c:ptCount val="16"/>
                <c:pt idx="0">
                  <c:v>6.0913800000000009</c:v>
                </c:pt>
                <c:pt idx="1">
                  <c:v>7.8107436000000003</c:v>
                </c:pt>
                <c:pt idx="2">
                  <c:v>6.6478859999999997</c:v>
                </c:pt>
                <c:pt idx="3">
                  <c:v>3.5008020000000002</c:v>
                </c:pt>
                <c:pt idx="4">
                  <c:v>4.8591720000000009</c:v>
                </c:pt>
                <c:pt idx="5">
                  <c:v>1.5295788000000001</c:v>
                </c:pt>
                <c:pt idx="6">
                  <c:v>5.7910679999999992</c:v>
                </c:pt>
                <c:pt idx="7">
                  <c:v>10.524464999999999</c:v>
                </c:pt>
                <c:pt idx="8">
                  <c:v>46.440000000000005</c:v>
                </c:pt>
                <c:pt idx="9">
                  <c:v>47.988</c:v>
                </c:pt>
                <c:pt idx="10">
                  <c:v>47.213999999999999</c:v>
                </c:pt>
                <c:pt idx="11">
                  <c:v>50.31</c:v>
                </c:pt>
                <c:pt idx="12">
                  <c:v>47.988</c:v>
                </c:pt>
                <c:pt idx="13">
                  <c:v>48.762</c:v>
                </c:pt>
                <c:pt idx="14">
                  <c:v>44.891999999999996</c:v>
                </c:pt>
                <c:pt idx="15">
                  <c:v>46.440000000000005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0F-4EEA-9B55-835A8BCC4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Sales (kc)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Real</c:v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8C5C-44AC-8A43-CDCDA7C4EA45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C5C-44AC-8A43-CDCDA7C4EA45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8C5C-44AC-8A43-CDCDA7C4EA45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8C5C-44AC-8A43-CDCDA7C4EA45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8C5C-44AC-8A43-CDCDA7C4EA45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8C5C-44AC-8A43-CDCDA7C4EA45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8C5C-44AC-8A43-CDCDA7C4EA45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8C5C-44AC-8A43-CDCDA7C4EA45}"/>
              </c:ext>
            </c:extLst>
          </c:dPt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Analysis!$C$3:$R$3</c:f>
              <c:numCache>
                <c:formatCode>0.00</c:formatCode>
                <c:ptCount val="16"/>
                <c:pt idx="0">
                  <c:v>78.7</c:v>
                </c:pt>
                <c:pt idx="1">
                  <c:v>100.914</c:v>
                </c:pt>
                <c:pt idx="2">
                  <c:v>85.89</c:v>
                </c:pt>
                <c:pt idx="3">
                  <c:v>45.23</c:v>
                </c:pt>
                <c:pt idx="4">
                  <c:v>62.78</c:v>
                </c:pt>
                <c:pt idx="5">
                  <c:v>19.762</c:v>
                </c:pt>
                <c:pt idx="6">
                  <c:v>74.819999999999993</c:v>
                </c:pt>
                <c:pt idx="7">
                  <c:v>135.97499999999999</c:v>
                </c:pt>
                <c:pt idx="8">
                  <c:v>600</c:v>
                </c:pt>
                <c:pt idx="9">
                  <c:v>620</c:v>
                </c:pt>
                <c:pt idx="10">
                  <c:v>610</c:v>
                </c:pt>
                <c:pt idx="11">
                  <c:v>650</c:v>
                </c:pt>
                <c:pt idx="12">
                  <c:v>620</c:v>
                </c:pt>
                <c:pt idx="13">
                  <c:v>630</c:v>
                </c:pt>
                <c:pt idx="14">
                  <c:v>580</c:v>
                </c:pt>
                <c:pt idx="15">
                  <c:v>600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8C5C-44AC-8A43-CDCDA7C4E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Backlog (%of sales)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Backlog as % of 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Analysis!$C$7:$R$7</c:f>
              <c:numCache>
                <c:formatCode>0%</c:formatCode>
                <c:ptCount val="16"/>
                <c:pt idx="0">
                  <c:v>1.5247776365946632E-2</c:v>
                </c:pt>
                <c:pt idx="1">
                  <c:v>0.49547139148185582</c:v>
                </c:pt>
                <c:pt idx="2">
                  <c:v>0.46571195715449992</c:v>
                </c:pt>
                <c:pt idx="3">
                  <c:v>0.88436878178200318</c:v>
                </c:pt>
                <c:pt idx="4">
                  <c:v>0.47785919082510353</c:v>
                </c:pt>
                <c:pt idx="5">
                  <c:v>1.0120433154539015</c:v>
                </c:pt>
                <c:pt idx="6">
                  <c:v>0.40096230954290302</c:v>
                </c:pt>
                <c:pt idx="7">
                  <c:v>0.18385732671446958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6F8-4654-A8AF-8A091EE1D24B}"/>
            </c:ext>
          </c:extLst>
        </c:ser>
        <c:ser>
          <c:idx val="2"/>
          <c:order val="1"/>
          <c:tx>
            <c:v>Backlog Max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Analysis!$C$8:$R$8</c:f>
              <c:numCache>
                <c:formatCode>0%</c:formatCode>
                <c:ptCount val="16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6F8-4654-A8AF-8A091EE1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 b="1"/>
              <a:t>Finished product inventory (days of sales)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Maximum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Analysis!$C$17:$R$17</c:f>
              <c:numCache>
                <c:formatCode>0.00</c:formatCode>
                <c:ptCount val="16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A706-452D-8EF3-A3477D0FE082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8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6-A706-452D-8EF3-A3477D0FE082}"/>
              </c:ext>
            </c:extLst>
          </c:dPt>
          <c:dPt>
            <c:idx val="9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8-A706-452D-8EF3-A3477D0FE082}"/>
              </c:ext>
            </c:extLst>
          </c:dPt>
          <c:dPt>
            <c:idx val="10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A-A706-452D-8EF3-A3477D0FE082}"/>
              </c:ext>
            </c:extLst>
          </c:dPt>
          <c:dPt>
            <c:idx val="11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C-A706-452D-8EF3-A3477D0FE082}"/>
              </c:ext>
            </c:extLst>
          </c:dPt>
          <c:dPt>
            <c:idx val="12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E-A706-452D-8EF3-A3477D0FE082}"/>
              </c:ext>
            </c:extLst>
          </c:dPt>
          <c:dPt>
            <c:idx val="13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0-A706-452D-8EF3-A3477D0FE082}"/>
              </c:ext>
            </c:extLst>
          </c:dPt>
          <c:dPt>
            <c:idx val="14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2-A706-452D-8EF3-A3477D0FE082}"/>
              </c:ext>
            </c:extLst>
          </c:dPt>
          <c:dPt>
            <c:idx val="15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4-A706-452D-8EF3-A3477D0FE082}"/>
              </c:ext>
            </c:extLst>
          </c:dPt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Analysis!$C$15:$R$15</c:f>
              <c:numCache>
                <c:formatCode>0.00</c:formatCode>
                <c:ptCount val="16"/>
                <c:pt idx="0">
                  <c:v>1.8025472060518306</c:v>
                </c:pt>
                <c:pt idx="1">
                  <c:v>0.84345362456911266</c:v>
                </c:pt>
                <c:pt idx="2">
                  <c:v>0.9909917227822499</c:v>
                </c:pt>
                <c:pt idx="3">
                  <c:v>1.8818545007686813</c:v>
                </c:pt>
                <c:pt idx="4">
                  <c:v>2.146662023900368</c:v>
                </c:pt>
                <c:pt idx="5">
                  <c:v>6.8195244337853005</c:v>
                </c:pt>
                <c:pt idx="6">
                  <c:v>0</c:v>
                </c:pt>
                <c:pt idx="7">
                  <c:v>0</c:v>
                </c:pt>
                <c:pt idx="8">
                  <c:v>0.22461240310077518</c:v>
                </c:pt>
                <c:pt idx="9">
                  <c:v>0.21736684171042761</c:v>
                </c:pt>
                <c:pt idx="10">
                  <c:v>0.22093023255813954</c:v>
                </c:pt>
                <c:pt idx="11">
                  <c:v>0.20733452593917709</c:v>
                </c:pt>
                <c:pt idx="12">
                  <c:v>0.21736684171042761</c:v>
                </c:pt>
                <c:pt idx="13">
                  <c:v>0.21391657438169065</c:v>
                </c:pt>
                <c:pt idx="14">
                  <c:v>0.23235765838011227</c:v>
                </c:pt>
                <c:pt idx="15">
                  <c:v>0.22461240310077518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55-A706-452D-8EF3-A3477D0FE082}"/>
            </c:ext>
          </c:extLst>
        </c:ser>
        <c:ser>
          <c:idx val="2"/>
          <c:order val="2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Analysis!$C$16:$R$16</c:f>
              <c:numCache>
                <c:formatCode>0.00</c:formatCode>
                <c:ptCount val="1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A706-452D-8EF3-A3477D0FE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Debit notes (kc)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Debit notes Max</c:v>
          </c:tx>
          <c:spPr>
            <a:ln w="28575" cap="rnd">
              <a:solidFill>
                <a:srgbClr val="70AD47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Analysis!$C$10:$R$10</c:f>
              <c:numCache>
                <c:formatCode>0.0</c:formatCode>
                <c:ptCount val="16"/>
                <c:pt idx="0">
                  <c:v>0.39350000000000002</c:v>
                </c:pt>
                <c:pt idx="1">
                  <c:v>0.50456999999999996</c:v>
                </c:pt>
                <c:pt idx="2">
                  <c:v>0.42945</c:v>
                </c:pt>
                <c:pt idx="3">
                  <c:v>0.22614999999999999</c:v>
                </c:pt>
                <c:pt idx="4">
                  <c:v>0.31390000000000001</c:v>
                </c:pt>
                <c:pt idx="5">
                  <c:v>9.8810000000000009E-2</c:v>
                </c:pt>
                <c:pt idx="6">
                  <c:v>0.37409999999999999</c:v>
                </c:pt>
                <c:pt idx="7">
                  <c:v>0.67987500000000001</c:v>
                </c:pt>
                <c:pt idx="8">
                  <c:v>3</c:v>
                </c:pt>
                <c:pt idx="9">
                  <c:v>3.1</c:v>
                </c:pt>
                <c:pt idx="10">
                  <c:v>3.0500000000000003</c:v>
                </c:pt>
                <c:pt idx="11">
                  <c:v>3.25</c:v>
                </c:pt>
                <c:pt idx="12">
                  <c:v>3.1</c:v>
                </c:pt>
                <c:pt idx="13">
                  <c:v>3.15</c:v>
                </c:pt>
                <c:pt idx="14">
                  <c:v>2.9</c:v>
                </c:pt>
                <c:pt idx="1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C19-4EB4-A456-4D34139ED179}"/>
            </c:ext>
          </c:extLst>
        </c:ser>
        <c:ser>
          <c:idx val="2"/>
          <c:order val="1"/>
          <c:tx>
            <c:v>Debit Notes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trendline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Analysis!$C$9:$R$9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C19-4EB4-A456-4D34139ED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238126</xdr:colOff>
      <xdr:row>34</xdr:row>
      <xdr:rowOff>133350</xdr:rowOff>
    </xdr:from>
    <xdr:to>
      <xdr:col>7</xdr:col>
      <xdr:colOff>447675</xdr:colOff>
      <xdr:row>53</xdr:row>
      <xdr:rowOff>118406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71" r="3142" b="4686"/>
        <a:stretch/>
      </xdr:blipFill>
      <xdr:spPr>
        <a:xfrm>
          <a:off x="1314451" y="6657975"/>
          <a:ext cx="4448174" cy="360455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419100</xdr:colOff>
      <xdr:row>19</xdr:row>
      <xdr:rowOff>122424</xdr:rowOff>
    </xdr:from>
    <xdr:to>
      <xdr:col>7</xdr:col>
      <xdr:colOff>266700</xdr:colOff>
      <xdr:row>24</xdr:row>
      <xdr:rowOff>122941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5425" y="3789549"/>
          <a:ext cx="4086225" cy="95301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638175</xdr:colOff>
      <xdr:row>91</xdr:row>
      <xdr:rowOff>19050</xdr:rowOff>
    </xdr:from>
    <xdr:to>
      <xdr:col>7</xdr:col>
      <xdr:colOff>0</xdr:colOff>
      <xdr:row>97</xdr:row>
      <xdr:rowOff>28575</xdr:rowOff>
    </xdr:to>
    <xdr:pic>
      <xdr:nvPicPr>
        <xdr:cNvPr id="35671112" name="Image 3">
          <a:extLst>
            <a:ext uri="{FF2B5EF4-FFF2-40B4-BE49-F238E27FC236}">
              <a16:creationId xmlns:a16="http://schemas.microsoft.com/office/drawing/2014/main" id="{00000000-0008-0000-0100-0000484C2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7402175"/>
          <a:ext cx="274320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82549</xdr:colOff>
      <xdr:row>22</xdr:row>
      <xdr:rowOff>132643</xdr:rowOff>
    </xdr:from>
    <xdr:to>
      <xdr:col>5</xdr:col>
      <xdr:colOff>882650</xdr:colOff>
      <xdr:row>33</xdr:row>
      <xdr:rowOff>63500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6483D35-A2F3-414F-B0B9-17DA8F6BA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80433</xdr:colOff>
      <xdr:row>22</xdr:row>
      <xdr:rowOff>144640</xdr:rowOff>
    </xdr:from>
    <xdr:to>
      <xdr:col>13</xdr:col>
      <xdr:colOff>876300</xdr:colOff>
      <xdr:row>33</xdr:row>
      <xdr:rowOff>44450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256A35F-9F97-4930-99B5-6A0536C4463C}"/>
            </a:ext>
            <a:ext uri="{147F2762-F138-4A5C-976F-8EAC2B608ADB}">
              <a16:predDERef xmlns:a16="http://schemas.microsoft.com/office/drawing/2014/main" pred="{26483D35-A2F3-414F-B0B9-17DA8F6BA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7</xdr:col>
      <xdr:colOff>0</xdr:colOff>
      <xdr:row>13</xdr:row>
      <xdr:rowOff>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55EEE772-3081-4761-872C-366E113F8ACD}"/>
            </a:ext>
            <a:ext uri="{147F2762-F138-4A5C-976F-8EAC2B608ADB}">
              <a16:predDERef xmlns:a16="http://schemas.microsoft.com/office/drawing/2014/main" pred="{4256A35F-9F97-4930-99B5-6A0536C44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15</xdr:col>
      <xdr:colOff>0</xdr:colOff>
      <xdr:row>13</xdr:row>
      <xdr:rowOff>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BEBE7EF5-9027-4B50-A696-2E08C1CF27E6}"/>
            </a:ext>
            <a:ext uri="{147F2762-F138-4A5C-976F-8EAC2B608ADB}">
              <a16:predDERef xmlns:a16="http://schemas.microsoft.com/office/drawing/2014/main" pred="{55EEE772-3081-4761-872C-366E113F8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23</xdr:row>
      <xdr:rowOff>0</xdr:rowOff>
    </xdr:from>
    <xdr:to>
      <xdr:col>24</xdr:col>
      <xdr:colOff>705</xdr:colOff>
      <xdr:row>33</xdr:row>
      <xdr:rowOff>176389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FC3C3C65-F161-483A-8DA2-04B25C3ECA7B}"/>
            </a:ext>
            <a:ext uri="{147F2762-F138-4A5C-976F-8EAC2B608ADB}">
              <a16:predDERef xmlns:a16="http://schemas.microsoft.com/office/drawing/2014/main" pred="{BEBE7EF5-9027-4B50-A696-2E08C1CF2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23</xdr:col>
      <xdr:colOff>0</xdr:colOff>
      <xdr:row>13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9488CE4-5771-4496-B335-2CB7BF7620FC}"/>
            </a:ext>
            <a:ext uri="{147F2762-F138-4A5C-976F-8EAC2B608ADB}">
              <a16:predDERef xmlns:a16="http://schemas.microsoft.com/office/drawing/2014/main" pred="{FC3C3C65-F161-483A-8DA2-04B25C3ECA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vocarbongroup.sharepoint.com/sites/BI_Report/KPIReport/SCEET_Tunisia/KPI_WeeklyPlantIndicators_SCEET_Tunisia.xlsx" TargetMode="External"/><Relationship Id="rId1" Type="http://schemas.openxmlformats.org/officeDocument/2006/relationships/externalLinkPath" Target="/sites/BI_Report/KPIReport/SCEET_Tunisia/KPI_WeeklyPlantIndicators_SCEET_Tunisi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vocarbongroup.sharepoint.com/:x:/r/sites/BI_Report/KPIReport/Cyclam/KPI_WeeklyPlantindicators_Cyclam.xlsx" TargetMode="External"/><Relationship Id="rId1" Type="http://schemas.openxmlformats.org/officeDocument/2006/relationships/externalLinkPath" Target="/:x:/r/sites/BI_Report/KPIReport/Cyclam/KPI_WeeklyPlantindicators_Cycla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at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ABdLx49RS0yCdkdOSg85dL5j9dQnic9Ot_ZVnSOcJcSACNg2JlkHQac1uqvgDzzb" itemId="01T3X2FFPM2ENAZGGWKVEI4FXREY43BOM2">
      <xxl21:absoluteUrl r:id="rId2"/>
    </xxl21:alternateUrls>
    <sheetNames>
      <sheetName val="Warning"/>
      <sheetName val="KPI VALEO"/>
      <sheetName val="KPI NIDEC"/>
      <sheetName val="KPI INTEVA"/>
      <sheetName val="TUNISIA GLOBAL KPI"/>
      <sheetName val="Translation"/>
      <sheetName val="PowerBIData"/>
      <sheetName val="Dashboard"/>
      <sheetName val="Indicator"/>
    </sheetNames>
    <sheetDataSet>
      <sheetData sheetId="0"/>
      <sheetData sheetId="1"/>
      <sheetData sheetId="2"/>
      <sheetData sheetId="3"/>
      <sheetData sheetId="4">
        <row r="5">
          <cell r="V5" t="str">
            <v>w34/24</v>
          </cell>
          <cell r="W5" t="str">
            <v>w35/24</v>
          </cell>
          <cell r="X5" t="str">
            <v>w36/24</v>
          </cell>
          <cell r="Y5" t="str">
            <v>w37/24</v>
          </cell>
          <cell r="Z5" t="str">
            <v>w38/24</v>
          </cell>
          <cell r="AA5" t="str">
            <v>w39/24</v>
          </cell>
          <cell r="AB5" t="str">
            <v>w40/24</v>
          </cell>
          <cell r="AC5" t="str">
            <v>w41/24</v>
          </cell>
          <cell r="AD5" t="str">
            <v>w42/24</v>
          </cell>
          <cell r="AE5" t="str">
            <v>w43/24</v>
          </cell>
          <cell r="AF5" t="str">
            <v>w44/24</v>
          </cell>
          <cell r="AG5" t="str">
            <v>w45/24</v>
          </cell>
          <cell r="AH5" t="str">
            <v>w46/24</v>
          </cell>
          <cell r="AI5" t="str">
            <v>w47/24</v>
          </cell>
          <cell r="AJ5" t="str">
            <v>w48/24</v>
          </cell>
          <cell r="AK5" t="str">
            <v>w49/24</v>
          </cell>
          <cell r="AL5" t="str">
            <v>w50/24</v>
          </cell>
          <cell r="AM5" t="str">
            <v>w51/24</v>
          </cell>
          <cell r="AN5" t="str">
            <v>w52/24</v>
          </cell>
          <cell r="AO5" t="str">
            <v>w01/25</v>
          </cell>
          <cell r="AP5" t="str">
            <v>w02/25</v>
          </cell>
          <cell r="AQ5" t="str">
            <v>w03/25</v>
          </cell>
          <cell r="AR5" t="str">
            <v>w04/25</v>
          </cell>
          <cell r="AS5" t="str">
            <v>w05/25</v>
          </cell>
          <cell r="AT5" t="str">
            <v>w06/25</v>
          </cell>
          <cell r="AU5" t="str">
            <v>w07/25</v>
          </cell>
          <cell r="AV5" t="str">
            <v>w08/25</v>
          </cell>
          <cell r="AW5" t="str">
            <v>w09/25</v>
          </cell>
          <cell r="AX5" t="str">
            <v>w10/25</v>
          </cell>
          <cell r="AY5" t="str">
            <v>w11/25</v>
          </cell>
          <cell r="AZ5" t="str">
            <v>w12/25</v>
          </cell>
          <cell r="BA5" t="str">
            <v>w13/25</v>
          </cell>
          <cell r="BB5" t="str">
            <v>w14/25</v>
          </cell>
          <cell r="BC5" t="str">
            <v>w15/25</v>
          </cell>
          <cell r="BD5" t="str">
            <v>w16/25</v>
          </cell>
          <cell r="BE5" t="str">
            <v>w17/25</v>
          </cell>
          <cell r="BF5" t="str">
            <v>w18/25</v>
          </cell>
          <cell r="BG5" t="str">
            <v>w19/25</v>
          </cell>
          <cell r="BH5" t="str">
            <v>w20/25</v>
          </cell>
          <cell r="BI5" t="str">
            <v>w21/25</v>
          </cell>
          <cell r="BJ5" t="str">
            <v>w22/25</v>
          </cell>
          <cell r="BK5" t="str">
            <v>w23/25</v>
          </cell>
          <cell r="BL5" t="str">
            <v>w24/25</v>
          </cell>
          <cell r="BM5" t="str">
            <v>w25/25</v>
          </cell>
          <cell r="BN5" t="str">
            <v>w26/25</v>
          </cell>
          <cell r="BO5" t="str">
            <v>w27/25</v>
          </cell>
          <cell r="BP5" t="str">
            <v>w28/25</v>
          </cell>
          <cell r="BQ5" t="str">
            <v>w29/25</v>
          </cell>
          <cell r="BR5" t="str">
            <v>w30/25</v>
          </cell>
          <cell r="BS5" t="str">
            <v>w31/25</v>
          </cell>
          <cell r="BT5" t="str">
            <v>w32/25</v>
          </cell>
          <cell r="BU5" t="str">
            <v>w33/25</v>
          </cell>
          <cell r="BV5" t="str">
            <v>w34/25</v>
          </cell>
        </row>
        <row r="57">
          <cell r="V57">
            <v>715</v>
          </cell>
          <cell r="W57">
            <v>713</v>
          </cell>
          <cell r="X57">
            <v>714</v>
          </cell>
          <cell r="Y57">
            <v>714</v>
          </cell>
          <cell r="Z57">
            <v>709</v>
          </cell>
          <cell r="AA57">
            <v>715</v>
          </cell>
          <cell r="AB57">
            <v>715</v>
          </cell>
          <cell r="AC57">
            <v>715</v>
          </cell>
          <cell r="AD57">
            <v>706</v>
          </cell>
          <cell r="AE57">
            <v>710</v>
          </cell>
          <cell r="AF57">
            <v>710</v>
          </cell>
          <cell r="AG57">
            <v>710</v>
          </cell>
          <cell r="AH57">
            <v>710</v>
          </cell>
          <cell r="AI57">
            <v>710</v>
          </cell>
          <cell r="AJ57">
            <v>711</v>
          </cell>
          <cell r="AK57">
            <v>711</v>
          </cell>
          <cell r="AL57">
            <v>711</v>
          </cell>
          <cell r="AM57">
            <v>711</v>
          </cell>
          <cell r="AN57">
            <v>708</v>
          </cell>
          <cell r="AO57">
            <v>695</v>
          </cell>
          <cell r="AP57">
            <v>708</v>
          </cell>
          <cell r="AQ57">
            <v>708</v>
          </cell>
          <cell r="AR57">
            <v>704</v>
          </cell>
          <cell r="AS57">
            <v>704</v>
          </cell>
          <cell r="AT57">
            <v>705</v>
          </cell>
          <cell r="AU57">
            <v>705</v>
          </cell>
          <cell r="AV57">
            <v>662</v>
          </cell>
          <cell r="AW57">
            <v>661</v>
          </cell>
          <cell r="AX57">
            <v>660</v>
          </cell>
          <cell r="AY57">
            <v>661</v>
          </cell>
          <cell r="AZ57">
            <v>661</v>
          </cell>
          <cell r="BA57">
            <v>660</v>
          </cell>
          <cell r="BB57">
            <v>660</v>
          </cell>
          <cell r="BC57">
            <v>659</v>
          </cell>
          <cell r="BD57">
            <v>657</v>
          </cell>
          <cell r="BE57">
            <v>655</v>
          </cell>
          <cell r="BF57">
            <v>655</v>
          </cell>
          <cell r="BG57">
            <v>656</v>
          </cell>
          <cell r="BH57">
            <v>656</v>
          </cell>
          <cell r="BI57">
            <v>656</v>
          </cell>
          <cell r="BJ57">
            <v>656</v>
          </cell>
          <cell r="BK57">
            <v>656</v>
          </cell>
          <cell r="BL57">
            <v>654</v>
          </cell>
          <cell r="BM57">
            <v>654</v>
          </cell>
          <cell r="BN57">
            <v>654</v>
          </cell>
          <cell r="BO57">
            <v>656</v>
          </cell>
          <cell r="BP57">
            <v>656</v>
          </cell>
        </row>
        <row r="58">
          <cell r="V58">
            <v>107</v>
          </cell>
          <cell r="W58">
            <v>107</v>
          </cell>
          <cell r="X58">
            <v>107</v>
          </cell>
          <cell r="Y58">
            <v>107</v>
          </cell>
          <cell r="Z58">
            <v>107</v>
          </cell>
          <cell r="AA58">
            <v>107</v>
          </cell>
          <cell r="AB58">
            <v>107</v>
          </cell>
          <cell r="AC58">
            <v>107</v>
          </cell>
          <cell r="AD58">
            <v>103</v>
          </cell>
          <cell r="AE58">
            <v>103</v>
          </cell>
          <cell r="AF58">
            <v>103</v>
          </cell>
          <cell r="AG58">
            <v>93</v>
          </cell>
          <cell r="AH58">
            <v>99</v>
          </cell>
          <cell r="AI58">
            <v>99</v>
          </cell>
          <cell r="AJ58">
            <v>99</v>
          </cell>
          <cell r="AK58">
            <v>95</v>
          </cell>
          <cell r="AL58">
            <v>216</v>
          </cell>
          <cell r="AM58">
            <v>216</v>
          </cell>
          <cell r="AN58">
            <v>214</v>
          </cell>
          <cell r="AO58">
            <v>227</v>
          </cell>
          <cell r="AP58">
            <v>214</v>
          </cell>
          <cell r="AQ58">
            <v>214</v>
          </cell>
          <cell r="AR58">
            <v>217</v>
          </cell>
          <cell r="AS58">
            <v>217</v>
          </cell>
          <cell r="AT58">
            <v>216</v>
          </cell>
          <cell r="AU58">
            <v>216</v>
          </cell>
          <cell r="AV58">
            <v>201</v>
          </cell>
          <cell r="AW58">
            <v>202</v>
          </cell>
          <cell r="AX58">
            <v>202</v>
          </cell>
          <cell r="AY58">
            <v>201</v>
          </cell>
          <cell r="AZ58">
            <v>201</v>
          </cell>
          <cell r="BA58">
            <v>202</v>
          </cell>
          <cell r="BB58">
            <v>202</v>
          </cell>
          <cell r="BC58">
            <v>202</v>
          </cell>
          <cell r="BD58">
            <v>204</v>
          </cell>
          <cell r="BE58">
            <v>204</v>
          </cell>
          <cell r="BF58">
            <v>202</v>
          </cell>
          <cell r="BG58">
            <v>201</v>
          </cell>
          <cell r="BH58">
            <v>201</v>
          </cell>
          <cell r="BI58">
            <v>201</v>
          </cell>
          <cell r="BJ58">
            <v>201</v>
          </cell>
          <cell r="BK58">
            <v>201</v>
          </cell>
          <cell r="BL58">
            <v>202</v>
          </cell>
          <cell r="BM58">
            <v>202</v>
          </cell>
          <cell r="BN58">
            <v>202</v>
          </cell>
          <cell r="BO58">
            <v>200</v>
          </cell>
          <cell r="BP58">
            <v>200</v>
          </cell>
        </row>
        <row r="70"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</v>
          </cell>
          <cell r="AR70">
            <v>1</v>
          </cell>
          <cell r="AS70">
            <v>1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1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ABdLx49RS0yCdkdOSg85dL5j9dQnic9Ot_ZVnSOcJcSACNg2JlkHQac1uqvgDzzb" itemId="01T3X2FFNF5PUDAK5ULRCYBBK2474DOJTC">
      <xxl21:absoluteUrl r:id="rId2"/>
    </xxl21:alternateUrls>
    <sheetNames>
      <sheetName val="Warning"/>
      <sheetName val="Data"/>
      <sheetName val="Dashboard"/>
      <sheetName val="Indicator"/>
      <sheetName val="PowerBIData"/>
      <sheetName val="Translation"/>
    </sheetNames>
    <sheetDataSet>
      <sheetData sheetId="0"/>
      <sheetData sheetId="1">
        <row r="8">
          <cell r="V8">
            <v>0</v>
          </cell>
          <cell r="W8">
            <v>0</v>
          </cell>
          <cell r="X8">
            <v>0</v>
          </cell>
          <cell r="Y8">
            <v>11</v>
          </cell>
          <cell r="Z8">
            <v>11</v>
          </cell>
          <cell r="AA8">
            <v>21</v>
          </cell>
          <cell r="AB8">
            <v>21</v>
          </cell>
          <cell r="AC8">
            <v>21</v>
          </cell>
          <cell r="AD8">
            <v>11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10.917999999999999</v>
          </cell>
          <cell r="AJ8">
            <v>26.274999999999999</v>
          </cell>
          <cell r="AK8">
            <v>0</v>
          </cell>
          <cell r="AL8">
            <v>5.3079999999999998</v>
          </cell>
          <cell r="AM8">
            <v>10.917999999999999</v>
          </cell>
          <cell r="AN8">
            <v>0</v>
          </cell>
          <cell r="AO8">
            <v>0</v>
          </cell>
          <cell r="AP8">
            <v>0</v>
          </cell>
          <cell r="AQ8">
            <v>26.584</v>
          </cell>
          <cell r="AR8">
            <v>0</v>
          </cell>
          <cell r="AS8">
            <v>0</v>
          </cell>
          <cell r="AT8">
            <v>12.632</v>
          </cell>
          <cell r="AU8">
            <v>42.2</v>
          </cell>
          <cell r="AV8">
            <v>21</v>
          </cell>
          <cell r="AW8">
            <v>3.18</v>
          </cell>
          <cell r="AX8">
            <v>0</v>
          </cell>
          <cell r="AY8">
            <v>10.917999999999999</v>
          </cell>
          <cell r="AZ8">
            <v>0</v>
          </cell>
          <cell r="BA8">
            <v>10.615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6.3339999999999996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10.82</v>
          </cell>
          <cell r="BS8"/>
          <cell r="BT8">
            <v>0</v>
          </cell>
          <cell r="BU8">
            <v>0</v>
          </cell>
          <cell r="BV8">
            <v>0</v>
          </cell>
        </row>
        <row r="9">
          <cell r="V9">
            <v>0</v>
          </cell>
          <cell r="W9">
            <v>0</v>
          </cell>
          <cell r="X9">
            <v>37</v>
          </cell>
          <cell r="Y9">
            <v>72</v>
          </cell>
          <cell r="Z9">
            <v>111</v>
          </cell>
          <cell r="AA9">
            <v>105</v>
          </cell>
          <cell r="AB9">
            <v>69</v>
          </cell>
          <cell r="AC9">
            <v>52</v>
          </cell>
          <cell r="AD9">
            <v>61</v>
          </cell>
          <cell r="AE9">
            <v>83</v>
          </cell>
          <cell r="AF9">
            <v>79</v>
          </cell>
          <cell r="AG9">
            <v>49</v>
          </cell>
          <cell r="AH9">
            <v>63.006</v>
          </cell>
          <cell r="AI9">
            <v>56.564999999999998</v>
          </cell>
          <cell r="AJ9">
            <v>96.016000000000005</v>
          </cell>
          <cell r="AK9">
            <v>22.9025</v>
          </cell>
          <cell r="AL9">
            <v>40.058</v>
          </cell>
          <cell r="AM9">
            <v>86.153999999999996</v>
          </cell>
          <cell r="AN9">
            <v>0</v>
          </cell>
          <cell r="AO9">
            <v>0</v>
          </cell>
          <cell r="AP9">
            <v>35.174999999999997</v>
          </cell>
          <cell r="AQ9">
            <v>66.025000000000006</v>
          </cell>
          <cell r="AR9">
            <v>139.869</v>
          </cell>
          <cell r="AS9">
            <v>93.332999999999998</v>
          </cell>
          <cell r="AT9">
            <v>32.921700000000001</v>
          </cell>
          <cell r="AU9">
            <v>68.405000000000001</v>
          </cell>
          <cell r="AV9">
            <v>45</v>
          </cell>
          <cell r="AW9">
            <v>69.239999999999995</v>
          </cell>
          <cell r="AX9">
            <v>24.98</v>
          </cell>
          <cell r="AY9">
            <v>52.305999999999997</v>
          </cell>
          <cell r="AZ9">
            <v>67.03</v>
          </cell>
          <cell r="BA9">
            <v>99.784999999999997</v>
          </cell>
          <cell r="BB9">
            <v>53.6</v>
          </cell>
          <cell r="BC9">
            <v>92.260999999999996</v>
          </cell>
          <cell r="BD9">
            <v>31.1</v>
          </cell>
          <cell r="BE9">
            <v>87.1</v>
          </cell>
          <cell r="BF9">
            <v>74.587999999999994</v>
          </cell>
          <cell r="BG9">
            <v>30</v>
          </cell>
          <cell r="BH9">
            <v>81</v>
          </cell>
          <cell r="BI9">
            <v>69.260999999999996</v>
          </cell>
          <cell r="BJ9">
            <v>76.272000000000006</v>
          </cell>
          <cell r="BK9">
            <v>78.27</v>
          </cell>
          <cell r="BL9">
            <v>78.7</v>
          </cell>
          <cell r="BM9">
            <v>94.58</v>
          </cell>
          <cell r="BN9">
            <v>85.89</v>
          </cell>
          <cell r="BO9">
            <v>45.23</v>
          </cell>
          <cell r="BP9">
            <v>62.78</v>
          </cell>
          <cell r="BQ9">
            <v>19.762</v>
          </cell>
          <cell r="BR9">
            <v>64</v>
          </cell>
          <cell r="BS9">
            <v>135.97499999999999</v>
          </cell>
          <cell r="BT9">
            <v>0</v>
          </cell>
          <cell r="BU9">
            <v>0</v>
          </cell>
          <cell r="BV9">
            <v>0</v>
          </cell>
        </row>
        <row r="10">
          <cell r="V10" t="str">
            <v> </v>
          </cell>
          <cell r="W10" t="str">
            <v> </v>
          </cell>
          <cell r="X10" t="str">
            <v> </v>
          </cell>
          <cell r="Y10" t="str">
            <v> </v>
          </cell>
          <cell r="Z10" t="str">
            <v> </v>
          </cell>
          <cell r="AA10" t="str">
            <v> </v>
          </cell>
          <cell r="AB10" t="str">
            <v> </v>
          </cell>
          <cell r="AC10" t="str">
            <v> </v>
          </cell>
          <cell r="AD10" t="str">
            <v> </v>
          </cell>
          <cell r="AE10" t="str">
            <v> </v>
          </cell>
          <cell r="AF10" t="str">
            <v> </v>
          </cell>
          <cell r="AG10" t="str">
            <v> </v>
          </cell>
          <cell r="AH10" t="str">
            <v> </v>
          </cell>
          <cell r="AI10" t="str">
            <v> 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</row>
        <row r="11">
          <cell r="V11"/>
          <cell r="W11"/>
          <cell r="X11"/>
          <cell r="Y11"/>
          <cell r="Z11"/>
          <cell r="AA11"/>
          <cell r="AB11"/>
          <cell r="AC11"/>
          <cell r="AD11"/>
          <cell r="AE11"/>
          <cell r="AF11"/>
          <cell r="AG11"/>
          <cell r="AH11"/>
          <cell r="AI11"/>
          <cell r="AJ11"/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</row>
        <row r="14">
          <cell r="V14">
            <v>5</v>
          </cell>
          <cell r="W14">
            <v>5</v>
          </cell>
          <cell r="X14">
            <v>5</v>
          </cell>
          <cell r="Y14">
            <v>5</v>
          </cell>
          <cell r="Z14">
            <v>5</v>
          </cell>
          <cell r="AA14">
            <v>5</v>
          </cell>
          <cell r="AB14">
            <v>5</v>
          </cell>
          <cell r="AC14">
            <v>5</v>
          </cell>
          <cell r="AD14">
            <v>5</v>
          </cell>
          <cell r="AE14">
            <v>5</v>
          </cell>
          <cell r="AF14">
            <v>5</v>
          </cell>
          <cell r="AG14">
            <v>5</v>
          </cell>
          <cell r="AH14">
            <v>5</v>
          </cell>
          <cell r="AI14">
            <v>5</v>
          </cell>
          <cell r="AJ14">
            <v>5</v>
          </cell>
          <cell r="AK14">
            <v>5</v>
          </cell>
          <cell r="AL14">
            <v>5</v>
          </cell>
          <cell r="AM14">
            <v>5</v>
          </cell>
          <cell r="AN14">
            <v>0</v>
          </cell>
          <cell r="AO14">
            <v>0</v>
          </cell>
          <cell r="AP14">
            <v>5</v>
          </cell>
          <cell r="AQ14">
            <v>5</v>
          </cell>
          <cell r="AR14">
            <v>5</v>
          </cell>
          <cell r="AS14">
            <v>5</v>
          </cell>
          <cell r="AT14">
            <v>5</v>
          </cell>
          <cell r="AU14">
            <v>5</v>
          </cell>
          <cell r="AV14">
            <v>5</v>
          </cell>
          <cell r="AW14">
            <v>5</v>
          </cell>
          <cell r="AX14">
            <v>5</v>
          </cell>
          <cell r="AY14">
            <v>5</v>
          </cell>
          <cell r="AZ14">
            <v>5</v>
          </cell>
          <cell r="BA14">
            <v>5</v>
          </cell>
          <cell r="BB14">
            <v>5</v>
          </cell>
          <cell r="BC14">
            <v>5</v>
          </cell>
          <cell r="BD14">
            <v>5</v>
          </cell>
          <cell r="BE14">
            <v>5</v>
          </cell>
          <cell r="BF14">
            <v>5</v>
          </cell>
          <cell r="BG14">
            <v>5</v>
          </cell>
          <cell r="BH14">
            <v>5</v>
          </cell>
          <cell r="BI14">
            <v>5</v>
          </cell>
          <cell r="BJ14">
            <v>5</v>
          </cell>
          <cell r="BK14">
            <v>5</v>
          </cell>
          <cell r="BL14">
            <v>5</v>
          </cell>
          <cell r="BM14">
            <v>5</v>
          </cell>
          <cell r="BN14">
            <v>5</v>
          </cell>
          <cell r="BO14">
            <v>5</v>
          </cell>
          <cell r="BP14">
            <v>5</v>
          </cell>
          <cell r="BQ14">
            <v>5</v>
          </cell>
          <cell r="BR14">
            <v>5</v>
          </cell>
          <cell r="BS14">
            <v>5</v>
          </cell>
          <cell r="BT14">
            <v>5</v>
          </cell>
          <cell r="BU14">
            <v>5</v>
          </cell>
          <cell r="BV14">
            <v>5</v>
          </cell>
        </row>
        <row r="15"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/>
          <cell r="BT15"/>
          <cell r="BU15"/>
          <cell r="BV15"/>
        </row>
        <row r="16">
          <cell r="V16"/>
          <cell r="W16"/>
          <cell r="X16"/>
          <cell r="Y16"/>
          <cell r="Z16"/>
          <cell r="AA16"/>
          <cell r="AB16"/>
          <cell r="AC16"/>
          <cell r="AD16"/>
          <cell r="AE16"/>
          <cell r="AF16"/>
          <cell r="AG16"/>
          <cell r="AH16"/>
          <cell r="AI16"/>
          <cell r="AJ16"/>
          <cell r="AK16"/>
          <cell r="AL16"/>
          <cell r="AM16"/>
          <cell r="AN16"/>
          <cell r="AO16"/>
          <cell r="AP16"/>
          <cell r="AQ16"/>
          <cell r="AR16"/>
          <cell r="AS16"/>
          <cell r="AT16"/>
          <cell r="AU16"/>
          <cell r="AV16"/>
          <cell r="AW16"/>
          <cell r="AX16"/>
          <cell r="AY16"/>
          <cell r="AZ16"/>
          <cell r="BA16"/>
          <cell r="BB16"/>
          <cell r="BC16"/>
          <cell r="BD16"/>
          <cell r="BE16"/>
          <cell r="BF16"/>
          <cell r="BG16"/>
          <cell r="BH16"/>
          <cell r="BI16"/>
          <cell r="BJ16"/>
          <cell r="BK16"/>
          <cell r="BL16"/>
          <cell r="BM16"/>
          <cell r="BN16"/>
          <cell r="BO16"/>
          <cell r="BP16"/>
          <cell r="BQ16"/>
          <cell r="BR16"/>
          <cell r="BS16"/>
          <cell r="BT16"/>
          <cell r="BU16"/>
          <cell r="BV16"/>
        </row>
        <row r="17">
          <cell r="V17"/>
          <cell r="W17"/>
          <cell r="X17"/>
          <cell r="Y17"/>
          <cell r="Z17"/>
          <cell r="AA17"/>
          <cell r="AB17"/>
          <cell r="AC17"/>
          <cell r="AD17"/>
          <cell r="AE17"/>
          <cell r="AF17"/>
          <cell r="AG17"/>
          <cell r="AH17"/>
          <cell r="AI17"/>
          <cell r="AJ17"/>
          <cell r="AK17"/>
          <cell r="AL17"/>
          <cell r="AM17"/>
          <cell r="AN17"/>
          <cell r="AO17"/>
          <cell r="AP17"/>
          <cell r="AQ17"/>
          <cell r="AR17"/>
          <cell r="AS17"/>
          <cell r="AT17"/>
          <cell r="AU17"/>
          <cell r="AV17"/>
          <cell r="AW17"/>
          <cell r="AX17"/>
          <cell r="AY17"/>
          <cell r="AZ17"/>
          <cell r="BA17"/>
          <cell r="BB17"/>
          <cell r="BC17"/>
          <cell r="BD17"/>
          <cell r="BE17"/>
          <cell r="BF17"/>
          <cell r="BG17"/>
          <cell r="BH17"/>
          <cell r="BI17"/>
          <cell r="BJ17"/>
          <cell r="BK17"/>
          <cell r="BL17"/>
          <cell r="BM17"/>
          <cell r="BN17"/>
          <cell r="BO17"/>
          <cell r="BP17"/>
          <cell r="BQ17"/>
          <cell r="BR17"/>
          <cell r="BS17"/>
          <cell r="BT17"/>
          <cell r="BU17"/>
          <cell r="BV17"/>
        </row>
        <row r="18">
          <cell r="V18"/>
          <cell r="W18"/>
          <cell r="X18"/>
          <cell r="Y18"/>
          <cell r="Z18"/>
          <cell r="AA18"/>
          <cell r="AB18"/>
          <cell r="AC18"/>
          <cell r="AD18"/>
          <cell r="AE18"/>
          <cell r="AF18"/>
          <cell r="AG18"/>
          <cell r="AH18"/>
          <cell r="AI18"/>
          <cell r="AJ18"/>
          <cell r="AK18"/>
          <cell r="AL18"/>
          <cell r="AM18"/>
          <cell r="AN18"/>
          <cell r="AO18"/>
          <cell r="AP18"/>
          <cell r="AQ18"/>
          <cell r="AR18"/>
          <cell r="AS18"/>
          <cell r="AT18"/>
          <cell r="AU18"/>
          <cell r="AV18"/>
          <cell r="AW18"/>
          <cell r="AX18"/>
          <cell r="AY18"/>
          <cell r="AZ18"/>
          <cell r="BA18"/>
          <cell r="BB18"/>
          <cell r="BC18"/>
          <cell r="BD18"/>
          <cell r="BE18"/>
          <cell r="BF18"/>
          <cell r="BG18"/>
          <cell r="BH18"/>
          <cell r="BI18"/>
          <cell r="BJ18"/>
          <cell r="BK18"/>
          <cell r="BL18"/>
          <cell r="BM18"/>
          <cell r="BN18"/>
          <cell r="BO18"/>
          <cell r="BP18"/>
          <cell r="BQ18"/>
          <cell r="BR18"/>
          <cell r="BS18"/>
          <cell r="BT18"/>
          <cell r="BU18"/>
          <cell r="BV18"/>
        </row>
        <row r="19"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/>
          <cell r="AM19"/>
          <cell r="AN19"/>
          <cell r="AO19"/>
          <cell r="AP19"/>
          <cell r="AQ19"/>
          <cell r="AR19"/>
          <cell r="AS19"/>
          <cell r="AT19"/>
          <cell r="AU19"/>
          <cell r="AV19"/>
          <cell r="AW19"/>
          <cell r="AX19"/>
          <cell r="AY19"/>
          <cell r="AZ19"/>
          <cell r="BA19"/>
          <cell r="BB19"/>
          <cell r="BC19"/>
          <cell r="BD19"/>
          <cell r="BE19"/>
          <cell r="BF19"/>
          <cell r="BG19"/>
          <cell r="BH19"/>
          <cell r="BI19"/>
          <cell r="BJ19"/>
          <cell r="BK19"/>
          <cell r="BL19"/>
          <cell r="BM19"/>
          <cell r="BN19"/>
          <cell r="BO19"/>
          <cell r="BP19"/>
          <cell r="BQ19"/>
          <cell r="BR19"/>
          <cell r="BS19"/>
          <cell r="BT19"/>
          <cell r="BU19"/>
          <cell r="BV19"/>
        </row>
        <row r="20"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K20"/>
          <cell r="AL20"/>
          <cell r="AM20"/>
          <cell r="AN20"/>
          <cell r="AO20"/>
          <cell r="AP20"/>
          <cell r="AQ20"/>
          <cell r="AR20"/>
          <cell r="AS20"/>
          <cell r="AT20"/>
          <cell r="AU20"/>
          <cell r="AV20"/>
          <cell r="AW20"/>
          <cell r="AX20"/>
          <cell r="AY20"/>
          <cell r="AZ20"/>
          <cell r="BA20"/>
          <cell r="BB20"/>
          <cell r="BC20"/>
          <cell r="BD20"/>
          <cell r="BE20"/>
          <cell r="BF20"/>
          <cell r="BG20"/>
          <cell r="BH20"/>
          <cell r="BI20"/>
          <cell r="BJ20"/>
          <cell r="BK20"/>
          <cell r="BL20"/>
          <cell r="BM20"/>
          <cell r="BN20"/>
          <cell r="BO20"/>
          <cell r="BP20"/>
          <cell r="BQ20"/>
          <cell r="BR20"/>
          <cell r="BS20"/>
          <cell r="BT20"/>
          <cell r="BU20"/>
          <cell r="BV20"/>
        </row>
        <row r="21">
          <cell r="V21"/>
          <cell r="W21"/>
          <cell r="X21"/>
          <cell r="Y21"/>
          <cell r="Z21"/>
          <cell r="AA21"/>
          <cell r="AB21"/>
          <cell r="AC21"/>
          <cell r="AD21"/>
          <cell r="AE21"/>
          <cell r="AF21"/>
          <cell r="AG21"/>
          <cell r="AH21"/>
          <cell r="AI21"/>
          <cell r="AJ21"/>
          <cell r="AK21"/>
          <cell r="AL21"/>
          <cell r="AM21"/>
          <cell r="AN21"/>
          <cell r="AO21"/>
          <cell r="AP21"/>
          <cell r="AQ21"/>
          <cell r="AR21"/>
          <cell r="AS21"/>
          <cell r="AT21"/>
          <cell r="AU21"/>
          <cell r="AV21"/>
          <cell r="AW21"/>
          <cell r="AX21"/>
          <cell r="AY21"/>
          <cell r="AZ21"/>
          <cell r="BA21"/>
          <cell r="BB21"/>
          <cell r="BC21"/>
          <cell r="BD21"/>
          <cell r="BE21"/>
          <cell r="BF21"/>
          <cell r="BG21"/>
          <cell r="BH21"/>
          <cell r="BI21"/>
          <cell r="BJ21"/>
          <cell r="BK21"/>
          <cell r="BL21"/>
          <cell r="BM21"/>
          <cell r="BN21"/>
          <cell r="BO21"/>
          <cell r="BP21"/>
          <cell r="BQ21"/>
          <cell r="BR21"/>
          <cell r="BS21"/>
          <cell r="BT21"/>
          <cell r="BU21"/>
          <cell r="BV21"/>
        </row>
        <row r="23"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/>
          <cell r="BT23"/>
          <cell r="BU23"/>
          <cell r="BV23"/>
        </row>
        <row r="24"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/>
          <cell r="BT24"/>
          <cell r="BU24"/>
          <cell r="BV24"/>
        </row>
        <row r="25"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/>
          <cell r="BT25"/>
          <cell r="BU25"/>
          <cell r="BV25"/>
        </row>
        <row r="26"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/>
          <cell r="BT26"/>
          <cell r="BU26"/>
          <cell r="BV26"/>
        </row>
        <row r="27"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/>
          <cell r="BT27"/>
          <cell r="BU27"/>
          <cell r="BV27"/>
        </row>
        <row r="29">
          <cell r="V29">
            <v>0</v>
          </cell>
          <cell r="W29">
            <v>0</v>
          </cell>
          <cell r="X29">
            <v>0.4</v>
          </cell>
          <cell r="Y29">
            <v>0.2</v>
          </cell>
          <cell r="Z29">
            <v>0.3</v>
          </cell>
          <cell r="AA29">
            <v>0.1</v>
          </cell>
          <cell r="AB29">
            <v>0.9</v>
          </cell>
          <cell r="AC29">
            <v>0.2</v>
          </cell>
          <cell r="AD29">
            <v>0.2</v>
          </cell>
          <cell r="AE29">
            <v>0.3</v>
          </cell>
          <cell r="AF29">
            <v>0.4</v>
          </cell>
          <cell r="AG29">
            <v>0.39300000000000002</v>
          </cell>
          <cell r="AH29">
            <v>0.188</v>
          </cell>
          <cell r="AI29">
            <v>0.24399999999999999</v>
          </cell>
          <cell r="AJ29">
            <v>0.72499999999999998</v>
          </cell>
          <cell r="AK29">
            <v>0.40699999999999997</v>
          </cell>
          <cell r="AL29">
            <v>0.16900000000000001</v>
          </cell>
          <cell r="AM29">
            <v>0.4</v>
          </cell>
          <cell r="AN29">
            <v>0</v>
          </cell>
          <cell r="AO29">
            <v>0</v>
          </cell>
          <cell r="AP29">
            <v>0.2</v>
          </cell>
          <cell r="AQ29">
            <v>0.5</v>
          </cell>
          <cell r="AR29">
            <v>0.2</v>
          </cell>
          <cell r="AS29">
            <v>0.8</v>
          </cell>
          <cell r="AT29">
            <v>0.6</v>
          </cell>
          <cell r="AU29">
            <v>0.5</v>
          </cell>
          <cell r="AV29">
            <v>0.9</v>
          </cell>
          <cell r="AW29">
            <v>0.4</v>
          </cell>
          <cell r="AX29">
            <v>0.1</v>
          </cell>
          <cell r="AY29">
            <v>0.05</v>
          </cell>
          <cell r="AZ29">
            <v>0.2</v>
          </cell>
          <cell r="BA29">
            <v>0</v>
          </cell>
          <cell r="BB29">
            <v>0</v>
          </cell>
          <cell r="BC29">
            <v>0.3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/>
          <cell r="BT29"/>
          <cell r="BU29"/>
          <cell r="BV29"/>
        </row>
        <row r="35"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1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/>
          <cell r="BT35"/>
          <cell r="BU35"/>
          <cell r="BV35"/>
        </row>
        <row r="36">
          <cell r="V36"/>
          <cell r="W36"/>
          <cell r="X36"/>
          <cell r="Y36"/>
          <cell r="Z36"/>
          <cell r="AA36"/>
          <cell r="AB36"/>
          <cell r="AC36"/>
          <cell r="AD36"/>
          <cell r="AE36"/>
          <cell r="AF36"/>
          <cell r="AG36"/>
          <cell r="AH36"/>
          <cell r="AI36"/>
          <cell r="AJ36"/>
          <cell r="AK36"/>
          <cell r="AL36"/>
          <cell r="AM36"/>
          <cell r="AN36"/>
          <cell r="AO36"/>
          <cell r="AP36"/>
          <cell r="AQ36"/>
          <cell r="AR36"/>
          <cell r="AS36"/>
          <cell r="AT36"/>
          <cell r="AU36"/>
          <cell r="AV36"/>
          <cell r="AW36"/>
          <cell r="AX36"/>
          <cell r="AY36"/>
          <cell r="AZ36"/>
          <cell r="BA36"/>
          <cell r="BB36"/>
          <cell r="BC36"/>
          <cell r="BD36"/>
          <cell r="BE36"/>
          <cell r="BF36"/>
          <cell r="BG36"/>
          <cell r="BH36"/>
          <cell r="BI36"/>
          <cell r="BJ36"/>
          <cell r="BK36"/>
          <cell r="BL36"/>
          <cell r="BM36"/>
          <cell r="BN36"/>
          <cell r="BO36"/>
          <cell r="BP36"/>
          <cell r="BQ36"/>
          <cell r="BR36"/>
          <cell r="BS36"/>
          <cell r="BT36"/>
          <cell r="BU36"/>
          <cell r="BV36"/>
        </row>
        <row r="37"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/>
          <cell r="BT37"/>
          <cell r="BU37"/>
          <cell r="BV37"/>
        </row>
        <row r="38"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/>
          <cell r="BT38"/>
          <cell r="BU38"/>
          <cell r="BV38"/>
        </row>
        <row r="39"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/>
          <cell r="BT39"/>
          <cell r="BU39"/>
          <cell r="BV39"/>
        </row>
        <row r="41">
          <cell r="V41"/>
          <cell r="W41"/>
          <cell r="X41"/>
          <cell r="Y41"/>
          <cell r="Z41"/>
          <cell r="AA41"/>
          <cell r="AB41"/>
          <cell r="AC41"/>
          <cell r="AD41"/>
          <cell r="AE41"/>
          <cell r="AF41"/>
          <cell r="AG41"/>
          <cell r="AH41"/>
          <cell r="AI41"/>
          <cell r="AJ41"/>
          <cell r="AK41"/>
          <cell r="AL41"/>
          <cell r="AM41"/>
          <cell r="AN41"/>
          <cell r="AO41"/>
          <cell r="AP41"/>
          <cell r="AQ41"/>
          <cell r="AR41"/>
          <cell r="AS41"/>
          <cell r="AT41"/>
          <cell r="AU41"/>
          <cell r="AV41"/>
          <cell r="AW41"/>
          <cell r="AX41"/>
          <cell r="AY41"/>
          <cell r="AZ41"/>
          <cell r="BA41"/>
          <cell r="BB41"/>
          <cell r="BC41"/>
          <cell r="BD41"/>
          <cell r="BE41"/>
          <cell r="BF41"/>
          <cell r="BG41"/>
          <cell r="BH41"/>
          <cell r="BI41"/>
          <cell r="BJ41"/>
          <cell r="BK41"/>
          <cell r="BL41"/>
          <cell r="BM41"/>
          <cell r="BN41"/>
          <cell r="BO41"/>
          <cell r="BP41"/>
          <cell r="BQ41"/>
          <cell r="BR41"/>
          <cell r="BS41"/>
          <cell r="BT41"/>
          <cell r="BU41"/>
          <cell r="BV41"/>
        </row>
        <row r="43">
          <cell r="V43">
            <v>0</v>
          </cell>
          <cell r="W43">
            <v>0</v>
          </cell>
          <cell r="X43">
            <v>0</v>
          </cell>
          <cell r="Y43">
            <v>0.86</v>
          </cell>
          <cell r="Z43">
            <v>0.86</v>
          </cell>
          <cell r="AA43">
            <v>0.86</v>
          </cell>
          <cell r="AB43">
            <v>0.86</v>
          </cell>
          <cell r="AC43">
            <v>0.86</v>
          </cell>
          <cell r="AD43">
            <v>0.86</v>
          </cell>
          <cell r="AE43">
            <v>0.86</v>
          </cell>
          <cell r="AF43">
            <v>0.86</v>
          </cell>
          <cell r="AG43">
            <v>0.86</v>
          </cell>
          <cell r="AH43">
            <v>0.86</v>
          </cell>
          <cell r="AI43">
            <v>0.86</v>
          </cell>
          <cell r="AJ43">
            <v>0.86</v>
          </cell>
          <cell r="AK43">
            <v>0.86</v>
          </cell>
          <cell r="AL43">
            <v>0.86</v>
          </cell>
          <cell r="AM43">
            <v>0.86</v>
          </cell>
          <cell r="AN43">
            <v>0.86</v>
          </cell>
          <cell r="AO43">
            <v>0</v>
          </cell>
          <cell r="AP43">
            <v>0</v>
          </cell>
          <cell r="AQ43">
            <v>0.86</v>
          </cell>
          <cell r="AR43">
            <v>0.86</v>
          </cell>
          <cell r="AS43">
            <v>0.86</v>
          </cell>
          <cell r="AT43">
            <v>0.86</v>
          </cell>
          <cell r="AU43">
            <v>0.86</v>
          </cell>
          <cell r="AV43">
            <v>0.86</v>
          </cell>
          <cell r="AW43">
            <v>0.86</v>
          </cell>
          <cell r="AX43">
            <v>0.86</v>
          </cell>
          <cell r="AY43">
            <v>0.86</v>
          </cell>
          <cell r="AZ43">
            <v>0.86</v>
          </cell>
          <cell r="BA43">
            <v>0.86</v>
          </cell>
          <cell r="BB43">
            <v>0.86</v>
          </cell>
          <cell r="BC43">
            <v>0.86</v>
          </cell>
          <cell r="BD43">
            <v>0.86</v>
          </cell>
          <cell r="BE43">
            <v>0.86</v>
          </cell>
          <cell r="BF43">
            <v>0.86</v>
          </cell>
          <cell r="BG43">
            <v>0.86</v>
          </cell>
          <cell r="BH43">
            <v>0.86</v>
          </cell>
          <cell r="BI43">
            <v>0.86</v>
          </cell>
          <cell r="BJ43">
            <v>0.86</v>
          </cell>
          <cell r="BK43">
            <v>0.86</v>
          </cell>
          <cell r="BL43">
            <v>0.86</v>
          </cell>
          <cell r="BM43">
            <v>0.86</v>
          </cell>
          <cell r="BN43">
            <v>0.86</v>
          </cell>
          <cell r="BO43">
            <v>0.86</v>
          </cell>
          <cell r="BP43">
            <v>0.86</v>
          </cell>
          <cell r="BQ43">
            <v>0.86</v>
          </cell>
          <cell r="BR43">
            <v>0.86</v>
          </cell>
          <cell r="BS43"/>
          <cell r="BT43"/>
          <cell r="BU43"/>
          <cell r="BV43"/>
        </row>
        <row r="44">
          <cell r="V44">
            <v>0</v>
          </cell>
          <cell r="W44">
            <v>0</v>
          </cell>
          <cell r="X44">
            <v>0.2</v>
          </cell>
          <cell r="Y44">
            <v>8.4</v>
          </cell>
          <cell r="Z44">
            <v>0.9</v>
          </cell>
          <cell r="AA44">
            <v>0.2</v>
          </cell>
          <cell r="AB44">
            <v>0.3</v>
          </cell>
          <cell r="AC44">
            <v>0.9</v>
          </cell>
          <cell r="AD44">
            <v>2.2999999999999998</v>
          </cell>
          <cell r="AE44">
            <v>2.8</v>
          </cell>
          <cell r="AF44">
            <v>0.4</v>
          </cell>
          <cell r="AG44">
            <v>0.438</v>
          </cell>
          <cell r="AH44">
            <v>2.8</v>
          </cell>
          <cell r="AI44">
            <v>1.88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0.182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18</v>
          </cell>
          <cell r="AX44">
            <v>18</v>
          </cell>
          <cell r="AY44">
            <v>18</v>
          </cell>
          <cell r="AZ44">
            <v>13</v>
          </cell>
          <cell r="BA44">
            <v>7.59</v>
          </cell>
          <cell r="BB44">
            <v>5.8</v>
          </cell>
          <cell r="BC44">
            <v>9.9</v>
          </cell>
          <cell r="BD44">
            <v>5.8</v>
          </cell>
          <cell r="BE44">
            <v>6.1</v>
          </cell>
          <cell r="BF44">
            <v>3.78</v>
          </cell>
          <cell r="BG44">
            <v>29</v>
          </cell>
          <cell r="BH44">
            <v>29</v>
          </cell>
          <cell r="BI44">
            <v>24</v>
          </cell>
          <cell r="BJ44">
            <v>12.6</v>
          </cell>
          <cell r="BK44">
            <v>4.28</v>
          </cell>
          <cell r="BL44">
            <v>1.2</v>
          </cell>
          <cell r="BM44">
            <v>0.82</v>
          </cell>
          <cell r="BN44">
            <v>2.5</v>
          </cell>
          <cell r="BO44">
            <v>5.71</v>
          </cell>
          <cell r="BP44">
            <v>4.9000000000000004</v>
          </cell>
          <cell r="BQ44">
            <v>21.8</v>
          </cell>
          <cell r="BR44">
            <v>25.6</v>
          </cell>
          <cell r="BS44"/>
          <cell r="BT44"/>
          <cell r="BU44"/>
          <cell r="BV44"/>
        </row>
        <row r="45">
          <cell r="V45"/>
          <cell r="W45"/>
          <cell r="X45"/>
          <cell r="Y45"/>
          <cell r="Z45"/>
          <cell r="AA45"/>
          <cell r="AB45"/>
          <cell r="AC45"/>
          <cell r="AD45"/>
          <cell r="AE45"/>
          <cell r="AF45"/>
          <cell r="AG45"/>
          <cell r="AH45"/>
          <cell r="AI45"/>
          <cell r="AJ45"/>
          <cell r="AK45"/>
          <cell r="AL45"/>
          <cell r="AM45"/>
          <cell r="AN45"/>
          <cell r="AO45"/>
          <cell r="AP45"/>
          <cell r="AQ45"/>
          <cell r="AR45"/>
          <cell r="AS45"/>
          <cell r="AT45"/>
          <cell r="AU45"/>
          <cell r="AV45"/>
          <cell r="AW45"/>
          <cell r="AX45"/>
          <cell r="AY45"/>
          <cell r="AZ45"/>
          <cell r="BA45"/>
          <cell r="BB45"/>
          <cell r="BC45"/>
          <cell r="BD45"/>
          <cell r="BE45"/>
          <cell r="BF45"/>
          <cell r="BG45"/>
          <cell r="BH45"/>
          <cell r="BI45"/>
          <cell r="BJ45"/>
          <cell r="BK45"/>
          <cell r="BL45"/>
          <cell r="BM45"/>
          <cell r="BN45"/>
          <cell r="BO45"/>
          <cell r="BP45"/>
          <cell r="BQ45"/>
          <cell r="BR45"/>
          <cell r="BS45"/>
          <cell r="BT45"/>
          <cell r="BU45"/>
          <cell r="BV45"/>
        </row>
        <row r="46"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</row>
        <row r="47">
          <cell r="V47"/>
          <cell r="W47"/>
          <cell r="X47"/>
          <cell r="Y47"/>
          <cell r="Z47"/>
          <cell r="AA47"/>
          <cell r="AB47"/>
          <cell r="AC47"/>
          <cell r="AD47"/>
          <cell r="AE47"/>
          <cell r="AF47"/>
          <cell r="AG47"/>
          <cell r="AH47"/>
          <cell r="AI47"/>
          <cell r="AJ47"/>
          <cell r="AK47"/>
          <cell r="AL47"/>
          <cell r="AM47"/>
          <cell r="AN47"/>
          <cell r="AO47"/>
          <cell r="AP47"/>
          <cell r="AQ47"/>
          <cell r="AR47"/>
          <cell r="AS47"/>
          <cell r="AT47"/>
          <cell r="AU47"/>
          <cell r="AV47"/>
          <cell r="AW47"/>
          <cell r="AX47"/>
          <cell r="AY47"/>
          <cell r="AZ47"/>
          <cell r="BA47"/>
          <cell r="BB47"/>
          <cell r="BC47"/>
          <cell r="BD47"/>
          <cell r="BE47"/>
          <cell r="BF47"/>
          <cell r="BG47"/>
          <cell r="BH47"/>
          <cell r="BI47"/>
          <cell r="BJ47"/>
          <cell r="BK47"/>
          <cell r="BL47"/>
          <cell r="BM47"/>
          <cell r="BN47"/>
          <cell r="BO47"/>
          <cell r="BP47"/>
          <cell r="BQ47"/>
          <cell r="BR47"/>
          <cell r="BS47"/>
          <cell r="BT47"/>
          <cell r="BU47"/>
          <cell r="BV47"/>
        </row>
        <row r="48">
          <cell r="V48"/>
          <cell r="W48"/>
          <cell r="X48"/>
          <cell r="Y48"/>
          <cell r="Z48"/>
          <cell r="AA48"/>
          <cell r="AB48"/>
          <cell r="AC48"/>
          <cell r="AD48"/>
          <cell r="AE48"/>
          <cell r="AF48"/>
          <cell r="AG48"/>
          <cell r="AH48"/>
          <cell r="AI48"/>
          <cell r="AJ48"/>
          <cell r="AK48"/>
          <cell r="AL48"/>
          <cell r="AM48"/>
          <cell r="AN48"/>
          <cell r="AO48"/>
          <cell r="AP48"/>
          <cell r="AQ48"/>
          <cell r="AR48"/>
          <cell r="AS48"/>
          <cell r="AT48"/>
          <cell r="AU48"/>
          <cell r="AV48"/>
          <cell r="AW48"/>
          <cell r="AX48"/>
          <cell r="AY48"/>
          <cell r="AZ48"/>
          <cell r="BA48"/>
          <cell r="BB48"/>
          <cell r="BC48"/>
          <cell r="BD48"/>
          <cell r="BE48"/>
          <cell r="BF48"/>
          <cell r="BG48"/>
          <cell r="BH48"/>
          <cell r="BI48"/>
          <cell r="BJ48"/>
          <cell r="BK48"/>
          <cell r="BL48"/>
          <cell r="BM48"/>
          <cell r="BN48"/>
          <cell r="BO48"/>
          <cell r="BP48"/>
          <cell r="BQ48"/>
          <cell r="BR48"/>
          <cell r="BS48"/>
          <cell r="BT48"/>
          <cell r="BU48"/>
          <cell r="BV48"/>
        </row>
        <row r="49">
          <cell r="V49">
            <v>0.54300000000000004</v>
          </cell>
          <cell r="W49">
            <v>0.55900000000000005</v>
          </cell>
          <cell r="X49">
            <v>0.441</v>
          </cell>
          <cell r="Y49">
            <v>0.44</v>
          </cell>
          <cell r="Z49">
            <v>0.52800000000000002</v>
          </cell>
          <cell r="AA49">
            <v>0.45700000000000002</v>
          </cell>
          <cell r="AB49">
            <v>0.45700000000000002</v>
          </cell>
          <cell r="AC49">
            <v>0.41199999999999998</v>
          </cell>
          <cell r="AD49">
            <v>0.48599999999999999</v>
          </cell>
          <cell r="AE49">
            <v>0.4</v>
          </cell>
          <cell r="AF49">
            <v>0.48599999999999999</v>
          </cell>
          <cell r="AG49">
            <v>0.52900000000000003</v>
          </cell>
          <cell r="AH49">
            <v>0.57599999999999996</v>
          </cell>
          <cell r="AI49">
            <v>0.375</v>
          </cell>
          <cell r="AJ49">
            <v>0.433</v>
          </cell>
          <cell r="AK49">
            <v>0.38700000000000001</v>
          </cell>
          <cell r="AL49">
            <v>0.28999999999999998</v>
          </cell>
          <cell r="AM49">
            <v>0.438</v>
          </cell>
          <cell r="AN49">
            <v>0.4</v>
          </cell>
          <cell r="AO49">
            <v>0.375</v>
          </cell>
          <cell r="AP49">
            <v>0.46899999999999997</v>
          </cell>
          <cell r="AQ49">
            <v>0.42899999999999999</v>
          </cell>
          <cell r="AR49">
            <v>0.5</v>
          </cell>
          <cell r="AS49">
            <v>0.58799999999999997</v>
          </cell>
          <cell r="AT49">
            <v>0.44</v>
          </cell>
          <cell r="AU49">
            <v>0.63</v>
          </cell>
          <cell r="AV49">
            <v>0.6</v>
          </cell>
          <cell r="AW49">
            <v>0.74299999999999999</v>
          </cell>
          <cell r="AX49">
            <v>0.73499999999999999</v>
          </cell>
          <cell r="AY49">
            <v>0.68799999999999994</v>
          </cell>
          <cell r="AZ49">
            <v>0.66700000000000004</v>
          </cell>
          <cell r="BA49">
            <v>0.75</v>
          </cell>
          <cell r="BB49">
            <v>0.67700000000000005</v>
          </cell>
          <cell r="BC49">
            <v>0.73499999999999999</v>
          </cell>
          <cell r="BD49">
            <v>0.73499999999999999</v>
          </cell>
          <cell r="BE49">
            <v>0.67600000000000005</v>
          </cell>
          <cell r="BF49">
            <v>0.69699999999999995</v>
          </cell>
          <cell r="BG49">
            <v>0.71399999999999997</v>
          </cell>
          <cell r="BH49">
            <v>0</v>
          </cell>
          <cell r="BI49">
            <v>0</v>
          </cell>
          <cell r="BJ49">
            <v>0.66700000000000004</v>
          </cell>
          <cell r="BK49">
            <v>0.63600000000000001</v>
          </cell>
          <cell r="BL49">
            <v>0.52900000000000003</v>
          </cell>
          <cell r="BM49">
            <v>0.60599999999999998</v>
          </cell>
          <cell r="BN49">
            <v>0.59399999999999997</v>
          </cell>
          <cell r="BO49">
            <v>0.59</v>
          </cell>
          <cell r="BP49">
            <v>0.59</v>
          </cell>
          <cell r="BQ49">
            <v>0.59</v>
          </cell>
          <cell r="BR49">
            <v>0.59</v>
          </cell>
          <cell r="BS49">
            <v>0.59</v>
          </cell>
          <cell r="BT49">
            <v>0.59</v>
          </cell>
          <cell r="BU49">
            <v>0.59</v>
          </cell>
          <cell r="BV49"/>
        </row>
        <row r="53">
          <cell r="V53"/>
          <cell r="W53"/>
          <cell r="X53"/>
          <cell r="Y53"/>
          <cell r="Z53"/>
          <cell r="AA53"/>
          <cell r="AB53"/>
          <cell r="AC53"/>
          <cell r="AD53"/>
          <cell r="AE53"/>
          <cell r="AF53"/>
          <cell r="AG53"/>
          <cell r="AH53"/>
          <cell r="AI53"/>
          <cell r="AJ53"/>
          <cell r="AK53"/>
          <cell r="AL53"/>
          <cell r="AM53"/>
          <cell r="AN53"/>
          <cell r="AO53"/>
          <cell r="AP53"/>
          <cell r="AQ53"/>
          <cell r="AR53"/>
          <cell r="AS53"/>
          <cell r="AT53"/>
          <cell r="AU53"/>
          <cell r="AV53"/>
          <cell r="AW53"/>
          <cell r="AX53"/>
          <cell r="AY53"/>
          <cell r="AZ53"/>
          <cell r="BA53"/>
          <cell r="BB53"/>
          <cell r="BC53"/>
          <cell r="BD53"/>
          <cell r="BE53"/>
          <cell r="BF53"/>
          <cell r="BG53"/>
          <cell r="BH53"/>
          <cell r="BI53"/>
          <cell r="BJ53"/>
          <cell r="BK53"/>
          <cell r="BL53"/>
          <cell r="BM53"/>
          <cell r="BN53"/>
          <cell r="BO53"/>
          <cell r="BP53"/>
          <cell r="BQ53"/>
          <cell r="BR53"/>
          <cell r="BS53"/>
          <cell r="BT53"/>
          <cell r="BU53"/>
          <cell r="BV53"/>
        </row>
        <row r="55">
          <cell r="V55"/>
          <cell r="W55"/>
          <cell r="X55"/>
          <cell r="Y55"/>
          <cell r="Z55"/>
          <cell r="AA55"/>
          <cell r="AB55"/>
          <cell r="AC55"/>
          <cell r="AD55"/>
          <cell r="AE55"/>
          <cell r="AF55"/>
          <cell r="AG55"/>
          <cell r="AH55"/>
          <cell r="AI55"/>
          <cell r="AJ55"/>
          <cell r="AK55"/>
          <cell r="AL55"/>
          <cell r="AM55"/>
          <cell r="AN55"/>
          <cell r="AO55"/>
          <cell r="AP55"/>
          <cell r="AQ55"/>
          <cell r="AR55"/>
          <cell r="AS55"/>
          <cell r="AT55"/>
          <cell r="AU55"/>
          <cell r="AV55"/>
          <cell r="AW55"/>
          <cell r="AX55"/>
          <cell r="AY55"/>
          <cell r="AZ55"/>
          <cell r="BA55"/>
          <cell r="BB55"/>
          <cell r="BC55"/>
          <cell r="BD55"/>
          <cell r="BE55"/>
          <cell r="BF55"/>
          <cell r="BG55"/>
          <cell r="BH55"/>
          <cell r="BI55"/>
          <cell r="BJ55"/>
          <cell r="BK55"/>
          <cell r="BL55"/>
          <cell r="BM55"/>
          <cell r="BN55"/>
          <cell r="BO55"/>
          <cell r="BP55"/>
          <cell r="BQ55"/>
          <cell r="BR55"/>
          <cell r="BS55"/>
          <cell r="BT55"/>
          <cell r="BU55"/>
          <cell r="BV55"/>
        </row>
        <row r="56">
          <cell r="V56"/>
          <cell r="W56"/>
          <cell r="X56"/>
          <cell r="Y56"/>
          <cell r="Z56"/>
          <cell r="AA56"/>
          <cell r="AB56"/>
          <cell r="AC56"/>
          <cell r="AD56"/>
          <cell r="AE56"/>
          <cell r="AF56"/>
          <cell r="AG56"/>
          <cell r="AH56"/>
          <cell r="AI56"/>
          <cell r="AJ56"/>
          <cell r="AK56"/>
          <cell r="AL56"/>
          <cell r="AM56"/>
          <cell r="AN56"/>
          <cell r="AO56"/>
          <cell r="AP56"/>
          <cell r="AQ56"/>
          <cell r="AR56"/>
          <cell r="AS56"/>
          <cell r="AT56"/>
          <cell r="AU56"/>
          <cell r="AV56"/>
          <cell r="AW56"/>
          <cell r="AX56"/>
          <cell r="AY56"/>
          <cell r="AZ56"/>
          <cell r="BA56"/>
          <cell r="BB56"/>
          <cell r="BC56"/>
          <cell r="BD56"/>
          <cell r="BE56"/>
          <cell r="BF56"/>
          <cell r="BG56"/>
          <cell r="BH56"/>
          <cell r="BI56"/>
          <cell r="BJ56"/>
          <cell r="BK56"/>
          <cell r="BL56"/>
          <cell r="BM56"/>
          <cell r="BN56"/>
          <cell r="BO56"/>
          <cell r="BP56"/>
          <cell r="BQ56"/>
          <cell r="BR56"/>
          <cell r="BS56"/>
          <cell r="BT56"/>
          <cell r="BU56"/>
          <cell r="BV56"/>
        </row>
        <row r="65">
          <cell r="V65">
            <v>22</v>
          </cell>
          <cell r="W65">
            <v>22</v>
          </cell>
          <cell r="X65">
            <v>22</v>
          </cell>
          <cell r="Y65">
            <v>22</v>
          </cell>
          <cell r="Z65">
            <v>22</v>
          </cell>
          <cell r="AA65">
            <v>22</v>
          </cell>
          <cell r="AB65">
            <v>22</v>
          </cell>
          <cell r="AC65">
            <v>22</v>
          </cell>
          <cell r="AD65">
            <v>22</v>
          </cell>
          <cell r="AE65">
            <v>22</v>
          </cell>
          <cell r="AF65">
            <v>22</v>
          </cell>
          <cell r="AG65">
            <v>22</v>
          </cell>
          <cell r="AH65">
            <v>22</v>
          </cell>
          <cell r="AI65">
            <v>22</v>
          </cell>
          <cell r="AJ65">
            <v>22</v>
          </cell>
          <cell r="AK65">
            <v>22</v>
          </cell>
          <cell r="AL65">
            <v>22</v>
          </cell>
          <cell r="AM65">
            <v>22</v>
          </cell>
          <cell r="AN65">
            <v>22</v>
          </cell>
          <cell r="AO65">
            <v>22</v>
          </cell>
          <cell r="AP65">
            <v>22</v>
          </cell>
          <cell r="AQ65">
            <v>22</v>
          </cell>
          <cell r="AR65">
            <v>22</v>
          </cell>
          <cell r="AS65">
            <v>22</v>
          </cell>
          <cell r="AT65">
            <v>22</v>
          </cell>
          <cell r="AU65">
            <v>22</v>
          </cell>
          <cell r="AV65">
            <v>22</v>
          </cell>
          <cell r="AW65">
            <v>22</v>
          </cell>
          <cell r="AX65">
            <v>22</v>
          </cell>
          <cell r="AY65">
            <v>22</v>
          </cell>
          <cell r="AZ65">
            <v>22</v>
          </cell>
          <cell r="BA65">
            <v>22</v>
          </cell>
          <cell r="BB65">
            <v>22</v>
          </cell>
          <cell r="BC65">
            <v>22</v>
          </cell>
          <cell r="BD65">
            <v>22</v>
          </cell>
          <cell r="BE65">
            <v>22</v>
          </cell>
          <cell r="BF65">
            <v>22</v>
          </cell>
          <cell r="BG65">
            <v>22</v>
          </cell>
          <cell r="BH65">
            <v>22</v>
          </cell>
          <cell r="BI65">
            <v>22</v>
          </cell>
          <cell r="BJ65">
            <v>22</v>
          </cell>
          <cell r="BK65">
            <v>22</v>
          </cell>
          <cell r="BL65">
            <v>22</v>
          </cell>
          <cell r="BM65">
            <v>22</v>
          </cell>
          <cell r="BN65">
            <v>22</v>
          </cell>
          <cell r="BO65">
            <v>22</v>
          </cell>
          <cell r="BP65">
            <v>22</v>
          </cell>
          <cell r="BQ65">
            <v>22</v>
          </cell>
          <cell r="BR65">
            <v>22</v>
          </cell>
          <cell r="BS65">
            <v>22</v>
          </cell>
          <cell r="BT65">
            <v>22</v>
          </cell>
          <cell r="BU65">
            <v>22</v>
          </cell>
          <cell r="BV65">
            <v>22</v>
          </cell>
        </row>
        <row r="66">
          <cell r="V66">
            <v>12</v>
          </cell>
          <cell r="W66">
            <v>12</v>
          </cell>
          <cell r="X66">
            <v>12</v>
          </cell>
          <cell r="Y66">
            <v>12</v>
          </cell>
          <cell r="Z66">
            <v>12</v>
          </cell>
          <cell r="AA66">
            <v>12</v>
          </cell>
          <cell r="AB66">
            <v>12</v>
          </cell>
          <cell r="AC66">
            <v>12</v>
          </cell>
          <cell r="AD66">
            <v>12</v>
          </cell>
          <cell r="AE66">
            <v>12</v>
          </cell>
          <cell r="AF66">
            <v>12</v>
          </cell>
          <cell r="AG66">
            <v>12</v>
          </cell>
          <cell r="AH66">
            <v>12</v>
          </cell>
          <cell r="AI66">
            <v>12</v>
          </cell>
          <cell r="AJ66">
            <v>12</v>
          </cell>
          <cell r="AK66">
            <v>12</v>
          </cell>
          <cell r="AL66">
            <v>12</v>
          </cell>
          <cell r="AM66">
            <v>12</v>
          </cell>
          <cell r="AN66">
            <v>12</v>
          </cell>
          <cell r="AO66">
            <v>12</v>
          </cell>
          <cell r="AP66">
            <v>12</v>
          </cell>
          <cell r="AQ66">
            <v>12</v>
          </cell>
          <cell r="AR66">
            <v>12</v>
          </cell>
          <cell r="AS66">
            <v>12</v>
          </cell>
          <cell r="AT66">
            <v>12</v>
          </cell>
          <cell r="AU66">
            <v>12</v>
          </cell>
          <cell r="AV66">
            <v>12</v>
          </cell>
          <cell r="AW66">
            <v>12</v>
          </cell>
          <cell r="AX66">
            <v>12</v>
          </cell>
          <cell r="AY66">
            <v>12</v>
          </cell>
          <cell r="AZ66">
            <v>12</v>
          </cell>
          <cell r="BA66">
            <v>12</v>
          </cell>
          <cell r="BB66">
            <v>12</v>
          </cell>
          <cell r="BC66">
            <v>12</v>
          </cell>
          <cell r="BD66">
            <v>12</v>
          </cell>
          <cell r="BE66">
            <v>12</v>
          </cell>
          <cell r="BF66">
            <v>12</v>
          </cell>
          <cell r="BG66">
            <v>12</v>
          </cell>
          <cell r="BH66">
            <v>12</v>
          </cell>
          <cell r="BI66">
            <v>12</v>
          </cell>
          <cell r="BJ66">
            <v>12</v>
          </cell>
          <cell r="BK66">
            <v>12</v>
          </cell>
          <cell r="BL66">
            <v>12</v>
          </cell>
          <cell r="BM66">
            <v>12</v>
          </cell>
          <cell r="BN66">
            <v>12</v>
          </cell>
          <cell r="BO66">
            <v>12</v>
          </cell>
          <cell r="BP66">
            <v>12</v>
          </cell>
          <cell r="BQ66">
            <v>12</v>
          </cell>
          <cell r="BR66">
            <v>12</v>
          </cell>
          <cell r="BS66">
            <v>12</v>
          </cell>
          <cell r="BT66">
            <v>12</v>
          </cell>
          <cell r="BU66">
            <v>12</v>
          </cell>
          <cell r="BV66">
            <v>12</v>
          </cell>
        </row>
        <row r="68">
          <cell r="V68">
            <v>0</v>
          </cell>
        </row>
        <row r="69">
          <cell r="V69"/>
        </row>
        <row r="70">
          <cell r="V70"/>
        </row>
        <row r="71"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2</v>
          </cell>
          <cell r="AA71">
            <v>2</v>
          </cell>
          <cell r="AB71">
            <v>2</v>
          </cell>
          <cell r="AC71">
            <v>2</v>
          </cell>
          <cell r="AD71">
            <v>2</v>
          </cell>
          <cell r="AE71">
            <v>2</v>
          </cell>
          <cell r="AF71">
            <v>2</v>
          </cell>
          <cell r="AG71">
            <v>2</v>
          </cell>
          <cell r="AH71">
            <v>2</v>
          </cell>
          <cell r="AI71">
            <v>2</v>
          </cell>
          <cell r="AJ71">
            <v>2</v>
          </cell>
          <cell r="AK71">
            <v>2</v>
          </cell>
          <cell r="AL71">
            <v>2</v>
          </cell>
          <cell r="AM71">
            <v>2</v>
          </cell>
          <cell r="AN71">
            <v>0</v>
          </cell>
          <cell r="AO71">
            <v>0</v>
          </cell>
          <cell r="AP71">
            <v>2</v>
          </cell>
          <cell r="AQ71">
            <v>2</v>
          </cell>
          <cell r="AR71">
            <v>2</v>
          </cell>
          <cell r="AS71">
            <v>2</v>
          </cell>
          <cell r="AT71">
            <v>2</v>
          </cell>
          <cell r="AU71">
            <v>2</v>
          </cell>
          <cell r="AV71">
            <v>2</v>
          </cell>
          <cell r="AW71">
            <v>2</v>
          </cell>
          <cell r="AX71">
            <v>2</v>
          </cell>
          <cell r="AY71">
            <v>2</v>
          </cell>
          <cell r="AZ71">
            <v>2</v>
          </cell>
          <cell r="BA71">
            <v>2</v>
          </cell>
          <cell r="BB71">
            <v>2</v>
          </cell>
          <cell r="BC71">
            <v>2</v>
          </cell>
          <cell r="BD71">
            <v>2</v>
          </cell>
          <cell r="BE71">
            <v>2</v>
          </cell>
          <cell r="BF71">
            <v>2</v>
          </cell>
          <cell r="BG71">
            <v>2</v>
          </cell>
          <cell r="BH71">
            <v>2</v>
          </cell>
          <cell r="BI71">
            <v>2</v>
          </cell>
          <cell r="BJ71">
            <v>1.5</v>
          </cell>
          <cell r="BK71">
            <v>1.5</v>
          </cell>
          <cell r="BL71">
            <v>1.5</v>
          </cell>
          <cell r="BM71">
            <v>1.5</v>
          </cell>
          <cell r="BN71">
            <v>1.5</v>
          </cell>
          <cell r="BO71">
            <v>1.5</v>
          </cell>
          <cell r="BP71">
            <v>1.5</v>
          </cell>
          <cell r="BQ71">
            <v>1.5</v>
          </cell>
          <cell r="BR71">
            <v>1.5</v>
          </cell>
          <cell r="BS71"/>
          <cell r="BT71"/>
          <cell r="BU71"/>
          <cell r="BV71"/>
        </row>
        <row r="82">
          <cell r="V82"/>
          <cell r="W82"/>
          <cell r="X82"/>
          <cell r="Y82"/>
          <cell r="Z82"/>
          <cell r="AA82"/>
          <cell r="AB82"/>
          <cell r="AC82"/>
          <cell r="AD82"/>
          <cell r="AE82"/>
          <cell r="AF82"/>
          <cell r="AG82"/>
          <cell r="AH82"/>
          <cell r="AI82"/>
          <cell r="AJ82"/>
          <cell r="AK82"/>
          <cell r="AL82"/>
          <cell r="AM82"/>
          <cell r="AN82"/>
          <cell r="AO82"/>
          <cell r="AP82"/>
          <cell r="AQ82"/>
          <cell r="AR82"/>
          <cell r="AS82"/>
          <cell r="AT82"/>
          <cell r="AU82"/>
          <cell r="AV82"/>
          <cell r="AW82"/>
          <cell r="AX82"/>
          <cell r="AY82"/>
          <cell r="AZ82"/>
          <cell r="BA82"/>
          <cell r="BB82"/>
          <cell r="BC82"/>
          <cell r="BD82"/>
          <cell r="BE82"/>
          <cell r="BF82"/>
          <cell r="BG82"/>
          <cell r="BH82"/>
          <cell r="BI82"/>
          <cell r="BJ82"/>
          <cell r="BK82"/>
          <cell r="BL82"/>
          <cell r="BM82"/>
          <cell r="BN82"/>
          <cell r="BO82"/>
          <cell r="BP82"/>
          <cell r="BQ82"/>
          <cell r="BR82"/>
          <cell r="BS82"/>
          <cell r="BT82"/>
          <cell r="BU82"/>
          <cell r="BV82"/>
        </row>
        <row r="84">
          <cell r="V84">
            <v>642</v>
          </cell>
          <cell r="W84">
            <v>650</v>
          </cell>
          <cell r="X84">
            <v>628</v>
          </cell>
          <cell r="Y84">
            <v>626</v>
          </cell>
          <cell r="Z84">
            <v>604</v>
          </cell>
          <cell r="AA84">
            <v>601</v>
          </cell>
          <cell r="AB84">
            <v>607</v>
          </cell>
          <cell r="AC84">
            <v>593</v>
          </cell>
          <cell r="AD84">
            <v>592</v>
          </cell>
          <cell r="AE84">
            <v>591</v>
          </cell>
          <cell r="AF84">
            <v>588</v>
          </cell>
          <cell r="AG84">
            <v>588</v>
          </cell>
          <cell r="AH84">
            <v>587.67999999999995</v>
          </cell>
          <cell r="AI84">
            <v>588</v>
          </cell>
          <cell r="AJ84">
            <v>611.07000000000005</v>
          </cell>
          <cell r="AK84">
            <v>600</v>
          </cell>
          <cell r="AL84">
            <v>597</v>
          </cell>
          <cell r="AM84">
            <v>611</v>
          </cell>
          <cell r="AN84">
            <v>611</v>
          </cell>
          <cell r="AO84">
            <v>611</v>
          </cell>
          <cell r="AP84">
            <v>628</v>
          </cell>
          <cell r="AQ84">
            <v>614</v>
          </cell>
          <cell r="AR84">
            <v>599</v>
          </cell>
          <cell r="AS84">
            <v>599</v>
          </cell>
          <cell r="AT84">
            <v>600</v>
          </cell>
          <cell r="AU84">
            <v>600</v>
          </cell>
          <cell r="AV84">
            <v>563</v>
          </cell>
          <cell r="AW84">
            <v>664</v>
          </cell>
          <cell r="AX84">
            <v>634.55999999999995</v>
          </cell>
          <cell r="AY84">
            <v>630</v>
          </cell>
          <cell r="AZ84">
            <v>630</v>
          </cell>
          <cell r="BA84">
            <v>607</v>
          </cell>
          <cell r="BB84">
            <v>601</v>
          </cell>
          <cell r="BC84">
            <v>601</v>
          </cell>
          <cell r="BD84">
            <v>593</v>
          </cell>
          <cell r="BE84">
            <v>593</v>
          </cell>
          <cell r="BF84">
            <v>593</v>
          </cell>
          <cell r="BG84">
            <v>593</v>
          </cell>
          <cell r="BH84">
            <v>569</v>
          </cell>
          <cell r="BI84">
            <v>569</v>
          </cell>
          <cell r="BJ84">
            <v>671</v>
          </cell>
          <cell r="BK84">
            <v>574</v>
          </cell>
          <cell r="BL84">
            <v>590</v>
          </cell>
          <cell r="BM84">
            <v>600</v>
          </cell>
          <cell r="BN84">
            <v>585</v>
          </cell>
          <cell r="BO84">
            <v>610</v>
          </cell>
          <cell r="BP84">
            <v>625</v>
          </cell>
          <cell r="BQ84">
            <v>620</v>
          </cell>
          <cell r="BR84"/>
          <cell r="BS84"/>
          <cell r="BT84"/>
          <cell r="BU84"/>
          <cell r="BV84"/>
        </row>
        <row r="85"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/>
          <cell r="BS85"/>
          <cell r="BT85"/>
          <cell r="BU85"/>
          <cell r="BV85"/>
        </row>
        <row r="86">
          <cell r="V86">
            <v>171</v>
          </cell>
        </row>
        <row r="87">
          <cell r="V87">
            <v>232</v>
          </cell>
          <cell r="W87">
            <v>227</v>
          </cell>
          <cell r="X87">
            <v>163</v>
          </cell>
          <cell r="Y87">
            <v>151</v>
          </cell>
          <cell r="Z87">
            <v>192</v>
          </cell>
          <cell r="AA87">
            <v>134</v>
          </cell>
          <cell r="AB87">
            <v>132</v>
          </cell>
          <cell r="AC87">
            <v>131</v>
          </cell>
          <cell r="AD87">
            <v>120</v>
          </cell>
          <cell r="AE87">
            <v>128</v>
          </cell>
          <cell r="AF87">
            <v>131</v>
          </cell>
          <cell r="AG87">
            <v>131</v>
          </cell>
          <cell r="AH87">
            <v>155.1</v>
          </cell>
          <cell r="AI87">
            <v>155</v>
          </cell>
          <cell r="AJ87">
            <v>128.85</v>
          </cell>
          <cell r="AK87">
            <v>138</v>
          </cell>
          <cell r="AL87">
            <v>135</v>
          </cell>
          <cell r="AM87">
            <v>129</v>
          </cell>
          <cell r="AN87">
            <v>129</v>
          </cell>
          <cell r="AO87">
            <v>129</v>
          </cell>
          <cell r="AP87">
            <v>131</v>
          </cell>
          <cell r="AQ87">
            <v>152</v>
          </cell>
          <cell r="AR87">
            <v>118</v>
          </cell>
          <cell r="AS87">
            <v>64</v>
          </cell>
          <cell r="AT87">
            <v>79</v>
          </cell>
          <cell r="AU87">
            <v>79</v>
          </cell>
          <cell r="AV87">
            <v>43</v>
          </cell>
          <cell r="AW87">
            <v>73</v>
          </cell>
          <cell r="AX87">
            <v>65.61</v>
          </cell>
          <cell r="AY87">
            <v>66</v>
          </cell>
          <cell r="AZ87">
            <v>66</v>
          </cell>
          <cell r="BA87">
            <v>34</v>
          </cell>
          <cell r="BB87">
            <v>23</v>
          </cell>
          <cell r="BC87">
            <v>23</v>
          </cell>
          <cell r="BD87">
            <v>5</v>
          </cell>
          <cell r="BE87">
            <v>5</v>
          </cell>
          <cell r="BF87">
            <v>5</v>
          </cell>
          <cell r="BG87">
            <v>5</v>
          </cell>
          <cell r="BH87">
            <v>8</v>
          </cell>
          <cell r="BI87">
            <v>8</v>
          </cell>
          <cell r="BJ87">
            <v>43</v>
          </cell>
          <cell r="BK87">
            <v>37</v>
          </cell>
          <cell r="BL87">
            <v>20</v>
          </cell>
          <cell r="BM87">
            <v>12</v>
          </cell>
          <cell r="BN87">
            <v>12</v>
          </cell>
          <cell r="BO87">
            <v>12</v>
          </cell>
          <cell r="BP87">
            <v>19</v>
          </cell>
          <cell r="BQ87">
            <v>19</v>
          </cell>
          <cell r="BR87"/>
          <cell r="BS87"/>
          <cell r="BT87"/>
          <cell r="BU87"/>
          <cell r="BV87"/>
        </row>
        <row r="88">
          <cell r="V88">
            <v>0</v>
          </cell>
          <cell r="W88">
            <v>0</v>
          </cell>
          <cell r="X88" t="str">
            <v> 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/>
          <cell r="BS88"/>
          <cell r="BT88"/>
          <cell r="BU88"/>
          <cell r="BV88"/>
        </row>
        <row r="89">
          <cell r="V89">
            <v>279</v>
          </cell>
          <cell r="W89">
            <v>279</v>
          </cell>
          <cell r="X89">
            <v>279</v>
          </cell>
          <cell r="Y89">
            <v>279</v>
          </cell>
          <cell r="Z89">
            <v>280</v>
          </cell>
          <cell r="AA89">
            <v>280</v>
          </cell>
          <cell r="AB89">
            <v>280</v>
          </cell>
          <cell r="AC89">
            <v>280</v>
          </cell>
          <cell r="AD89">
            <v>280</v>
          </cell>
          <cell r="AE89">
            <v>279</v>
          </cell>
          <cell r="AF89">
            <v>279</v>
          </cell>
          <cell r="AG89">
            <v>279</v>
          </cell>
          <cell r="AH89">
            <v>279</v>
          </cell>
          <cell r="AI89">
            <v>279</v>
          </cell>
          <cell r="AJ89">
            <v>279</v>
          </cell>
          <cell r="AK89">
            <v>279</v>
          </cell>
          <cell r="AL89">
            <v>280</v>
          </cell>
          <cell r="AM89">
            <v>280</v>
          </cell>
          <cell r="AN89">
            <v>280</v>
          </cell>
          <cell r="AO89">
            <v>280</v>
          </cell>
          <cell r="AP89">
            <v>280</v>
          </cell>
          <cell r="AQ89">
            <v>281</v>
          </cell>
          <cell r="AR89">
            <v>280</v>
          </cell>
          <cell r="AS89">
            <v>280</v>
          </cell>
          <cell r="AT89">
            <v>280</v>
          </cell>
          <cell r="AU89">
            <v>280</v>
          </cell>
          <cell r="AV89">
            <v>255</v>
          </cell>
          <cell r="AW89">
            <v>255</v>
          </cell>
          <cell r="AX89">
            <v>255</v>
          </cell>
          <cell r="AY89">
            <v>255</v>
          </cell>
          <cell r="AZ89">
            <v>255</v>
          </cell>
          <cell r="BA89">
            <v>255</v>
          </cell>
          <cell r="BB89">
            <v>255</v>
          </cell>
          <cell r="BC89">
            <v>255</v>
          </cell>
          <cell r="BD89">
            <v>255</v>
          </cell>
          <cell r="BE89">
            <v>255</v>
          </cell>
          <cell r="BF89">
            <v>255</v>
          </cell>
          <cell r="BG89">
            <v>255</v>
          </cell>
          <cell r="BH89">
            <v>255</v>
          </cell>
          <cell r="BI89">
            <v>255</v>
          </cell>
          <cell r="BJ89">
            <v>255</v>
          </cell>
          <cell r="BK89">
            <v>255</v>
          </cell>
          <cell r="BL89">
            <v>255</v>
          </cell>
          <cell r="BM89">
            <v>255</v>
          </cell>
          <cell r="BN89">
            <v>255</v>
          </cell>
          <cell r="BO89">
            <v>255</v>
          </cell>
          <cell r="BP89">
            <v>228</v>
          </cell>
          <cell r="BQ89">
            <v>228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</row>
        <row r="91">
          <cell r="V91"/>
          <cell r="W91"/>
          <cell r="X91"/>
          <cell r="Y91"/>
          <cell r="Z91"/>
          <cell r="AA91"/>
          <cell r="AB91"/>
          <cell r="AC91"/>
          <cell r="AD91"/>
          <cell r="AE91"/>
          <cell r="AF91"/>
          <cell r="AG91"/>
          <cell r="AH91"/>
          <cell r="AI91"/>
          <cell r="AJ91"/>
          <cell r="AK91"/>
          <cell r="AL91"/>
          <cell r="AM91"/>
          <cell r="AN91"/>
          <cell r="AO91"/>
          <cell r="AP91"/>
          <cell r="AQ91"/>
          <cell r="AR91"/>
          <cell r="AS91"/>
          <cell r="AT91"/>
          <cell r="AU91"/>
          <cell r="AV91"/>
          <cell r="AW91"/>
          <cell r="AX91"/>
          <cell r="AY91"/>
          <cell r="AZ91"/>
          <cell r="BA91"/>
          <cell r="BB91"/>
          <cell r="BC91"/>
          <cell r="BD91"/>
          <cell r="BE91"/>
          <cell r="BF91"/>
          <cell r="BG91"/>
          <cell r="BH91"/>
          <cell r="BI91"/>
          <cell r="BJ91"/>
          <cell r="BK91"/>
          <cell r="BL91"/>
          <cell r="BM91"/>
          <cell r="BN91"/>
          <cell r="BO91"/>
          <cell r="BP91"/>
          <cell r="BQ91"/>
          <cell r="BR91"/>
          <cell r="BS91"/>
          <cell r="BT91"/>
          <cell r="BU91"/>
          <cell r="BV91"/>
        </row>
        <row r="94">
          <cell r="V94"/>
          <cell r="W94"/>
          <cell r="X94"/>
          <cell r="Y94"/>
          <cell r="Z94"/>
          <cell r="AA94"/>
          <cell r="AB94"/>
          <cell r="AC94"/>
          <cell r="AD94"/>
          <cell r="AE94"/>
          <cell r="AF94"/>
          <cell r="AG94"/>
          <cell r="AH94"/>
          <cell r="AI94"/>
          <cell r="AJ94"/>
          <cell r="AK94"/>
          <cell r="AL94"/>
          <cell r="AM94"/>
          <cell r="AN94"/>
          <cell r="AO94"/>
          <cell r="AP94"/>
          <cell r="AQ94"/>
          <cell r="AR94"/>
          <cell r="AS94"/>
          <cell r="AT94"/>
          <cell r="AU94"/>
          <cell r="AV94"/>
          <cell r="AW94"/>
          <cell r="AX94"/>
          <cell r="AY94"/>
          <cell r="AZ94"/>
          <cell r="BA94"/>
          <cell r="BB94"/>
          <cell r="BC94"/>
          <cell r="BD94"/>
          <cell r="BE94"/>
          <cell r="BF94"/>
          <cell r="BG94"/>
          <cell r="BH94"/>
          <cell r="BI94"/>
          <cell r="BJ94"/>
          <cell r="BK94"/>
          <cell r="BL94"/>
          <cell r="BM94"/>
          <cell r="BN94"/>
          <cell r="BO94"/>
          <cell r="BP94"/>
          <cell r="BQ94"/>
          <cell r="BR94"/>
          <cell r="BS94"/>
          <cell r="BT94"/>
          <cell r="BU94"/>
          <cell r="BV94"/>
        </row>
        <row r="95"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</row>
        <row r="96"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/>
          <cell r="AO96"/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</row>
        <row r="97"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/>
          <cell r="AO97"/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</row>
        <row r="98"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/>
          <cell r="AO98"/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</row>
        <row r="100"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/>
          <cell r="AO100"/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</row>
        <row r="101"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</row>
        <row r="102"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/>
          <cell r="AO102"/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</row>
        <row r="103"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/>
          <cell r="AO103"/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</row>
        <row r="116">
          <cell r="V116">
            <v>0.65</v>
          </cell>
          <cell r="W116">
            <v>0.65</v>
          </cell>
          <cell r="X116">
            <v>0.65</v>
          </cell>
          <cell r="Y116">
            <v>0.65</v>
          </cell>
          <cell r="Z116">
            <v>0.65</v>
          </cell>
          <cell r="AA116">
            <v>0.65</v>
          </cell>
          <cell r="AB116">
            <v>0.65</v>
          </cell>
          <cell r="AC116">
            <v>0.65</v>
          </cell>
          <cell r="AD116">
            <v>0.65</v>
          </cell>
          <cell r="AE116">
            <v>0.65</v>
          </cell>
          <cell r="AF116">
            <v>0.65</v>
          </cell>
          <cell r="AG116">
            <v>0.65</v>
          </cell>
          <cell r="AH116">
            <v>0.65</v>
          </cell>
          <cell r="AI116">
            <v>0.65</v>
          </cell>
          <cell r="AJ116">
            <v>0.65</v>
          </cell>
          <cell r="AK116">
            <v>0.65</v>
          </cell>
          <cell r="AL116">
            <v>0.65</v>
          </cell>
          <cell r="AM116">
            <v>0.65</v>
          </cell>
          <cell r="AN116">
            <v>0.65</v>
          </cell>
          <cell r="AO116">
            <v>0.65</v>
          </cell>
          <cell r="AP116">
            <v>0.65</v>
          </cell>
          <cell r="AQ116">
            <v>0.65</v>
          </cell>
          <cell r="AR116">
            <v>0.65</v>
          </cell>
          <cell r="AS116">
            <v>0.65</v>
          </cell>
          <cell r="AT116">
            <v>0.65</v>
          </cell>
          <cell r="AU116">
            <v>0.65</v>
          </cell>
          <cell r="AV116">
            <v>0.65</v>
          </cell>
          <cell r="AW116">
            <v>0.65</v>
          </cell>
          <cell r="AX116">
            <v>0.65</v>
          </cell>
          <cell r="AY116">
            <v>0.65</v>
          </cell>
          <cell r="AZ116">
            <v>0.65</v>
          </cell>
          <cell r="BA116">
            <v>0.65</v>
          </cell>
          <cell r="BB116">
            <v>0.65</v>
          </cell>
          <cell r="BC116">
            <v>0.65</v>
          </cell>
          <cell r="BD116">
            <v>0.65</v>
          </cell>
          <cell r="BE116">
            <v>1</v>
          </cell>
          <cell r="BF116">
            <v>1</v>
          </cell>
          <cell r="BG116">
            <v>1</v>
          </cell>
          <cell r="BH116">
            <v>1</v>
          </cell>
          <cell r="BI116">
            <v>1</v>
          </cell>
          <cell r="BJ116">
            <v>1</v>
          </cell>
          <cell r="BK116">
            <v>1</v>
          </cell>
          <cell r="BL116">
            <v>1</v>
          </cell>
          <cell r="BM116">
            <v>1</v>
          </cell>
          <cell r="BN116">
            <v>1</v>
          </cell>
          <cell r="BO116">
            <v>1</v>
          </cell>
          <cell r="BP116">
            <v>1</v>
          </cell>
          <cell r="BQ116">
            <v>1</v>
          </cell>
          <cell r="BR116">
            <v>1</v>
          </cell>
          <cell r="BS116">
            <v>1</v>
          </cell>
          <cell r="BT116">
            <v>1</v>
          </cell>
          <cell r="BU116">
            <v>1</v>
          </cell>
          <cell r="BV116">
            <v>1</v>
          </cell>
        </row>
        <row r="117">
          <cell r="V117"/>
          <cell r="W117"/>
          <cell r="X117"/>
          <cell r="Y117"/>
          <cell r="Z117"/>
          <cell r="AA117"/>
          <cell r="AB117"/>
          <cell r="AC117"/>
          <cell r="AD117"/>
          <cell r="AE117"/>
          <cell r="AF117"/>
          <cell r="AG117"/>
          <cell r="AH117"/>
          <cell r="AI117"/>
          <cell r="AJ117"/>
          <cell r="AK117"/>
          <cell r="AL117"/>
          <cell r="AM117"/>
          <cell r="AN117"/>
          <cell r="AO117"/>
          <cell r="AP117"/>
          <cell r="AQ117"/>
          <cell r="AR117"/>
          <cell r="AS117"/>
          <cell r="AT117"/>
          <cell r="AU117"/>
          <cell r="AV117"/>
          <cell r="AW117"/>
          <cell r="AX117"/>
          <cell r="AY117"/>
          <cell r="AZ117"/>
          <cell r="BA117"/>
          <cell r="BB117"/>
          <cell r="BC117"/>
          <cell r="BD117"/>
          <cell r="BE117"/>
          <cell r="BF117"/>
          <cell r="BG117"/>
          <cell r="BH117"/>
          <cell r="BI117"/>
          <cell r="BJ117"/>
          <cell r="BK117"/>
          <cell r="BL117"/>
          <cell r="BM117"/>
          <cell r="BN117"/>
          <cell r="BO117"/>
          <cell r="BP117"/>
          <cell r="BQ117"/>
          <cell r="BR117"/>
          <cell r="BS117"/>
          <cell r="BT117"/>
          <cell r="BU117"/>
          <cell r="BV117"/>
        </row>
        <row r="119">
          <cell r="V119"/>
          <cell r="W119"/>
          <cell r="X119"/>
          <cell r="Y119"/>
          <cell r="Z119"/>
          <cell r="AA119"/>
          <cell r="AB119"/>
          <cell r="AC119"/>
          <cell r="AD119"/>
          <cell r="AE119"/>
          <cell r="AF119"/>
          <cell r="AG119"/>
          <cell r="AH119"/>
          <cell r="AI119"/>
          <cell r="AJ119"/>
          <cell r="AK119"/>
          <cell r="AL119"/>
          <cell r="AM119"/>
          <cell r="AN119"/>
          <cell r="AO119"/>
          <cell r="AP119"/>
          <cell r="AQ119"/>
          <cell r="AR119"/>
          <cell r="AS119"/>
          <cell r="AT119"/>
          <cell r="AU119"/>
          <cell r="AV119"/>
          <cell r="AW119"/>
          <cell r="AX119"/>
          <cell r="AY119"/>
          <cell r="AZ119"/>
          <cell r="BA119"/>
          <cell r="BB119"/>
          <cell r="BC119"/>
          <cell r="BD119"/>
          <cell r="BE119"/>
          <cell r="BF119"/>
          <cell r="BG119"/>
          <cell r="BH119"/>
          <cell r="BI119"/>
          <cell r="BJ119"/>
          <cell r="BK119"/>
          <cell r="BL119"/>
          <cell r="BM119"/>
          <cell r="BN119"/>
          <cell r="BO119"/>
          <cell r="BP119"/>
          <cell r="BQ119"/>
          <cell r="BR119"/>
          <cell r="BS119"/>
          <cell r="BT119"/>
          <cell r="BU119"/>
          <cell r="BV119"/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C3678-9631-45E1-BFC2-38D7A592B39E}" name="KPIData" displayName="KPIData" ref="A1:CV54" totalsRowShown="0" headerRowDxfId="100">
  <autoFilter ref="A1:CV54" xr:uid="{33B626AE-0FE8-4C72-838F-F3F60AB12D2A}"/>
  <tableColumns count="100">
    <tableColumn id="1" xr3:uid="{9A2ED8DB-10EA-47DE-ACBD-FCDC35601F77}" name="Col" dataDxfId="99"/>
    <tableColumn id="2" xr3:uid="{BC252120-C2E7-48D7-8B42-E31AB8ACC3F6}" name="NO" dataDxfId="98"/>
    <tableColumn id="3" xr3:uid="{C010D2D0-962B-437D-BFAE-E7A1702B7102}" name="D" dataDxfId="97"/>
    <tableColumn id="4" xr3:uid="{4DC6E441-A92D-4BD9-A305-3108A9E26D49}" name="NOD" dataDxfId="96">
      <calculatedColumnFormula>_xlfn.NUMBERVALUE(TEXT(_xlfn.CONCAT(B2,".",C2), "0.0"))</calculatedColumnFormula>
    </tableColumn>
    <tableColumn id="5" xr3:uid="{0683E28B-FAD2-450D-92E8-E568FDBB8F98}" name="Country" dataDxfId="95">
      <calculatedColumnFormula array="1">INDIRECT(_xlfn.CONCAT("Data!", "R2"))</calculatedColumnFormula>
    </tableColumn>
    <tableColumn id="6" xr3:uid="{37C3AD8E-8688-49E0-A470-DA3F158A7225}" name="Date" dataDxfId="94">
      <calculatedColumnFormula array="1">INDIRECT(_xlfn.CONCAT("Data!", A2, "4"))</calculatedColumnFormula>
    </tableColumn>
    <tableColumn id="7" xr3:uid="{2E5E37B5-E538-49C0-B82D-717B964DDBF1}" name="Week" dataDxfId="93">
      <calculatedColumnFormula array="1">INDIRECT(_xlfn.CONCAT("Data!", A2, "5"))</calculatedColumnFormula>
    </tableColumn>
    <tableColumn id="8" xr3:uid="{C1CE4167-5A46-4375-BB7B-C568A4478495}" name="Sales.A External" dataDxfId="92">
      <calculatedColumnFormula array="1">IFERROR(INDIRECT(_xlfn.CONCAT("Data!", A2, "8")), 0)</calculatedColumnFormula>
    </tableColumn>
    <tableColumn id="9" xr3:uid="{26FD0140-3A63-4651-B691-C943B25303DA}" name="Sales.A Inter Company" dataDxfId="91">
      <calculatedColumnFormula array="1">IFERROR(INDIRECT(_xlfn.CONCAT("Data!", A2, "9")), 0)</calculatedColumnFormula>
    </tableColumn>
    <tableColumn id="10" xr3:uid="{AFDB2BE4-DC74-480C-9F8A-18E4E26727DA}" name="Sales.A" dataDxfId="90">
      <calculatedColumnFormula array="1">IFERROR(INDIRECT(_xlfn.CONCAT("Data!", A2, "7")), 0)</calculatedColumnFormula>
    </tableColumn>
    <tableColumn id="11" xr3:uid="{9E078F5A-E62F-42ED-A038-3FEC770FB39E}" name="Sales.T" dataDxfId="89">
      <calculatedColumnFormula array="1">IFERROR(INDIRECT(_xlfn.CONCAT("Data!", A2, "138")), 0)</calculatedColumnFormula>
    </tableColumn>
    <tableColumn id="12" xr3:uid="{E88B418D-73D4-4FBD-8CA5-58436334DCB6}" name="Sales Target Indicator" dataDxfId="88">
      <calculatedColumnFormula array="1">IFERROR(INDIRECT(_xlfn.CONCAT("Data!", "CK7")), 0)</calculatedColumnFormula>
    </tableColumn>
    <tableColumn id="13" xr3:uid="{C974262F-8A06-4AC7-9650-6F2B0B8BDE44}" name="Sales Target Type" dataDxfId="87">
      <calculatedColumnFormula array="1">IFERROR(INDIRECT(_xlfn.CONCAT("Data!", "BY7")), 0)</calculatedColumnFormula>
    </tableColumn>
    <tableColumn id="14" xr3:uid="{80F9655A-B1B4-482B-BD68-D0116AA28405}" name="Sales Trend" dataDxfId="86">
      <calculatedColumnFormula array="1">IFERROR(INDIRECT(_xlfn.CONCAT("Data!", "CG7")), 0)</calculatedColumnFormula>
    </tableColumn>
    <tableColumn id="15" xr3:uid="{507991FA-B24F-4CB1-A282-EA6995897106}" name="FI-VA%.A" dataDxfId="85">
      <calculatedColumnFormula array="1">IFERROR(INDIRECT(_xlfn.CONCAT("Data!", A2, "115")), 0)</calculatedColumnFormula>
    </tableColumn>
    <tableColumn id="16" xr3:uid="{AC935450-DF4A-4EB4-B7CE-E58F1B44D880}" name="FI-VA%.T" dataDxfId="84">
      <calculatedColumnFormula array="1">IFERROR(INDIRECT(_xlfn.CONCAT("Data!", A2, "211")), 0)</calculatedColumnFormula>
    </tableColumn>
    <tableColumn id="17" xr3:uid="{21DEF0C3-405F-472B-BEC3-9E034534180A}" name="FI-VA.A" dataDxfId="83">
      <calculatedColumnFormula array="1">IFERROR(INDIRECT(_xlfn.CONCAT("Data!", A2, "114")), 0)</calculatedColumnFormula>
    </tableColumn>
    <tableColumn id="18" xr3:uid="{0F8E9E33-8DF7-4B2F-B132-06B019B52C87}" name="FI-VA.T" dataDxfId="82">
      <calculatedColumnFormula array="1">IFERROR(INDIRECT(_xlfn.CONCAT("Data!", A2, "210")), 0)</calculatedColumnFormula>
    </tableColumn>
    <tableColumn id="19" xr3:uid="{1A8F9F0F-1021-43B4-9F70-C9B0FF2C8E15}" name="Sales Purchases Indicator" dataDxfId="81">
      <calculatedColumnFormula array="1">IFERROR(INDIRECT(_xlfn.CONCAT("Data!", "CK114")), 0)</calculatedColumnFormula>
    </tableColumn>
    <tableColumn id="20" xr3:uid="{94B31B5C-99F2-49CD-AD83-B5955633CFC0}" name="Sales Purchases Target Type" dataDxfId="80">
      <calculatedColumnFormula array="1">IFERROR(INDIRECT(_xlfn.CONCAT("Data!", "BY114")), 0)</calculatedColumnFormula>
    </tableColumn>
    <tableColumn id="21" xr3:uid="{A137E69A-A944-405E-847E-767A9D6F590A}" name="Sales Purchases Trend" dataDxfId="79">
      <calculatedColumnFormula array="1">IFERROR(INDIRECT(_xlfn.CONCAT("Data!", "CG114")), 0)</calculatedColumnFormula>
    </tableColumn>
    <tableColumn id="22" xr3:uid="{A0E81FCF-A28F-4469-BF73-A16E26DE19F1}" name="FI-EBIDA.A" dataDxfId="78">
      <calculatedColumnFormula array="1">IFERROR(INDIRECT(_xlfn.CONCAT("Data!", A2, "120")), 0)</calculatedColumnFormula>
    </tableColumn>
    <tableColumn id="23" xr3:uid="{F81D2079-87BF-47BD-8443-0F8857D3104A}" name="FI-EBIDA.T" dataDxfId="77">
      <calculatedColumnFormula array="1">IFERROR(INDIRECT(_xlfn.CONCAT("Data!", A2, "216")), 0)</calculatedColumnFormula>
    </tableColumn>
    <tableColumn id="24" xr3:uid="{7E7671D8-C6A7-4503-ADAE-C2E090DA8766}" name="FI-EBIDA.T - Indicator" dataDxfId="76">
      <calculatedColumnFormula array="1">IFERROR(INDIRECT(_xlfn.CONCAT("Data!", A2, "220")), 0)</calculatedColumnFormula>
    </tableColumn>
    <tableColumn id="25" xr3:uid="{BC0EEADC-D497-49FD-A7AA-C2B5B064E362}" name="EBIDA Indicator" dataDxfId="75">
      <calculatedColumnFormula array="1">IFERROR(INDIRECT(_xlfn.CONCAT("Data!", "CK120")), 0)</calculatedColumnFormula>
    </tableColumn>
    <tableColumn id="26" xr3:uid="{7581842D-0BB3-4B6F-933B-1A0BD2815661}" name="EBIDA Target Type" dataDxfId="74">
      <calculatedColumnFormula array="1">IFERROR(INDIRECT(_xlfn.CONCAT("Data!", "BY120")), 0)</calculatedColumnFormula>
    </tableColumn>
    <tableColumn id="27" xr3:uid="{AF9B9590-89F7-4345-BDEC-EC1780C16907}" name="EBIDA Trend" dataDxfId="73">
      <calculatedColumnFormula array="1">IFERROR(INDIRECT(_xlfn.CONCAT("Data!", "CG120")), 0)</calculatedColumnFormula>
    </tableColumn>
    <tableColumn id="28" xr3:uid="{95445EF8-4092-4310-A4DB-7F93E71C5556}" name="HR-TEMP-CUR.A" dataDxfId="72">
      <calculatedColumnFormula array="1">IFERROR(INDIRECT(_xlfn.CONCAT("Data!", A2, "68")), 0)</calculatedColumnFormula>
    </tableColumn>
    <tableColumn id="29" xr3:uid="{B643DF9E-E279-4044-B2DA-1B1DE1A186D5}" name="HR-OT-CUR.A" dataDxfId="71">
      <calculatedColumnFormula array="1">IFERROR(INDIRECT(_xlfn.CONCAT("Data!", A2, "65")), 0)</calculatedColumnFormula>
    </tableColumn>
    <tableColumn id="30" xr3:uid="{66FD8EE2-A091-46F9-95BE-3A9077D8C4F0}" name="HR-OT+TEMP-CUR.T" dataDxfId="70">
      <calculatedColumnFormula array="1">IFERROR(INDIRECT(_xlfn.CONCAT("Data!", A2, "187")), 0)</calculatedColumnFormula>
    </tableColumn>
    <tableColumn id="31" xr3:uid="{DDCA0FBB-8F13-47D4-BD2F-7403DC1B6B93}" name="HR-TEMP-OT Indicator" dataDxfId="69">
      <calculatedColumnFormula array="1">IFERROR(INDIRECT(_xlfn.CONCAT("Data!", "CK64")), 0)</calculatedColumnFormula>
    </tableColumn>
    <tableColumn id="32" xr3:uid="{84CC28D7-1927-4C23-AADA-D857D22F618F}" name="HR-TEMP-OT Target Type" dataDxfId="68">
      <calculatedColumnFormula array="1">IFERROR(INDIRECT(_xlfn.CONCAT("Data!", "BY64")), 0)</calculatedColumnFormula>
    </tableColumn>
    <tableColumn id="33" xr3:uid="{5CF274F7-4190-4325-953B-5E667CDDD881}" name="HR-TEMP-OT Trend" dataDxfId="67">
      <calculatedColumnFormula array="1">IFERROR(INDIRECT(_xlfn.CONCAT("Data!", "CG64")), 0)</calculatedColumnFormula>
    </tableColumn>
    <tableColumn id="34" xr3:uid="{A149D792-F637-44BD-822F-19DA5D264466}" name="HR-SAL-IND.A" dataDxfId="66">
      <calculatedColumnFormula array="1">IFERROR(INDIRECT(_xlfn.CONCAT("Data!", A2, "62")), 0)</calculatedColumnFormula>
    </tableColumn>
    <tableColumn id="35" xr3:uid="{FA455490-D69E-4607-9403-420527511B70}" name="HR-SAL-DIR.A" dataDxfId="65">
      <calculatedColumnFormula array="1">IFERROR(INDIRECT(_xlfn.CONCAT("Data!", A2, "63")), 0)</calculatedColumnFormula>
    </tableColumn>
    <tableColumn id="36" xr3:uid="{F4FA5214-2D03-40B2-8CD4-E88522E57C87}" name="HR-SAL-T" dataDxfId="64">
      <calculatedColumnFormula array="1">IFERROR(INDIRECT(_xlfn.CONCAT("Data!", A2, "181")), 0)</calculatedColumnFormula>
    </tableColumn>
    <tableColumn id="37" xr3:uid="{270D6031-CDA4-4B32-A5D5-F57BE6583405}" name="HR-SAL Indicator" dataDxfId="63">
      <calculatedColumnFormula array="1">IFERROR(INDIRECT(_xlfn.CONCAT("Data!", "CK61")), 0)</calculatedColumnFormula>
    </tableColumn>
    <tableColumn id="38" xr3:uid="{CC633C92-5F04-44DB-9BD8-9F0A357951E9}" name="HR-SAL Target Type" dataDxfId="62">
      <calculatedColumnFormula array="1">IFERROR(INDIRECT(_xlfn.CONCAT("Data!", "BY61")), 0)</calculatedColumnFormula>
    </tableColumn>
    <tableColumn id="39" xr3:uid="{87B5D6CB-848F-44A2-B3A0-68CF7A087F30}" name="HR-SAL Trend" dataDxfId="61">
      <calculatedColumnFormula array="1">IFERROR(INDIRECT(_xlfn.CONCAT("Data!", "CG61")), 0)</calculatedColumnFormula>
    </tableColumn>
    <tableColumn id="40" xr3:uid="{8AD33E8B-9A3F-41B7-A99D-5760F5F8FBA0}" name="HR-ABS%-KPI.A" dataDxfId="60">
      <calculatedColumnFormula array="1">IFERROR(INDIRECT(_xlfn.CONCAT("Data!", A2, "131")), 0)</calculatedColumnFormula>
    </tableColumn>
    <tableColumn id="41" xr3:uid="{F6E69456-27BA-43E2-B983-C5BC08D2F1A6}" name="HR-ABS%.T" dataDxfId="59">
      <calculatedColumnFormula array="1">IFERROR(INDIRECT(_xlfn.CONCAT("Data!", A2, "193")), 0)</calculatedColumnFormula>
    </tableColumn>
    <tableColumn id="42" xr3:uid="{8F9E285E-F983-446D-B28B-4C774EDCE0C8}" name="HR-ABS% Indicator" dataDxfId="58">
      <calculatedColumnFormula array="1">IFERROR(INDIRECT(_xlfn.CONCAT("Data!", "CK131")), 0)</calculatedColumnFormula>
    </tableColumn>
    <tableColumn id="43" xr3:uid="{E3DADD7C-6DA9-4988-A713-9921AE9C88C7}" name="HR-ABS% Target Type" dataDxfId="57">
      <calculatedColumnFormula array="1">IFERROR(INDIRECT(_xlfn.CONCAT("Data!", "BY131")), 0)</calculatedColumnFormula>
    </tableColumn>
    <tableColumn id="44" xr3:uid="{82870186-9953-4C2B-9255-EE0D9FACA5B4}" name="HR-ABS% Trend" dataDxfId="56">
      <calculatedColumnFormula array="1">IFERROR(INDIRECT(_xlfn.CONCAT("Data!", "CG131")), 0)</calculatedColumnFormula>
    </tableColumn>
    <tableColumn id="45" xr3:uid="{F5BED694-1226-4B05-8981-FD5C0C6CD24D}" name="VOH-MAINT-ORD.A" dataDxfId="55">
      <calculatedColumnFormula array="1">IFERROR(INDIRECT(_xlfn.CONCAT("Data!", A2, "15")), 0)</calculatedColumnFormula>
    </tableColumn>
    <tableColumn id="46" xr3:uid="{7D404D51-EBD6-41C4-8A9C-D3C6E9888F5D}" name="VOH-MAINT-PAY.A" dataDxfId="54">
      <calculatedColumnFormula array="1">IFERROR(INDIRECT(_xlfn.CONCAT("Data!", A2, "14")), 0)</calculatedColumnFormula>
    </tableColumn>
    <tableColumn id="47" xr3:uid="{630E52AE-E816-44B8-A35C-75F4B83EBE2D}" name="VOH-MAINT-PAY.T" dataDxfId="53">
      <calculatedColumnFormula array="1">IFERROR(INDIRECT(_xlfn.CONCAT("Data!", A2, "142")), 0)</calculatedColumnFormula>
    </tableColumn>
    <tableColumn id="48" xr3:uid="{7BCF5C38-6F4E-4D63-99A0-2775D8C664B0}" name="VOH-MAINT Indicator" dataDxfId="52">
      <calculatedColumnFormula array="1">IFERROR(INDIRECT(_xlfn.CONCAT("Data!", "CK14")), 0)</calculatedColumnFormula>
    </tableColumn>
    <tableColumn id="49" xr3:uid="{1641EAC0-9F16-4C39-851F-A5ACFAADEFA4}" name="VOH-MAINT Target Type" dataDxfId="51">
      <calculatedColumnFormula array="1">IFERROR(INDIRECT(_xlfn.CONCAT("Data!", "BY14")), 0)</calculatedColumnFormula>
    </tableColumn>
    <tableColumn id="50" xr3:uid="{B8DB6742-1595-45ED-99BE-80277F752D3C}" name="VOH-MAINT Trend" dataDxfId="50">
      <calculatedColumnFormula array="1">IFERROR(INDIRECT(_xlfn.CONCAT("Data!", "CG14")), 0)</calculatedColumnFormula>
    </tableColumn>
    <tableColumn id="51" xr3:uid="{03D8E076-1610-428A-9865-D2D66F433403}" name="RM-SCRAP.A" dataDxfId="49">
      <calculatedColumnFormula array="1">IFERROR(INDIRECT(_xlfn.CONCAT("Data!", A2, "29")), 0)</calculatedColumnFormula>
    </tableColumn>
    <tableColumn id="52" xr3:uid="{1A53D241-8A4F-48D7-B096-02AA48B7658B}" name="RM-SCRAP.T" dataDxfId="48">
      <calculatedColumnFormula array="1">IFERROR(INDIRECT(_xlfn.CONCAT("Data!", A2, "157")), 0)</calculatedColumnFormula>
    </tableColumn>
    <tableColumn id="53" xr3:uid="{BED5F360-9372-4569-89CB-EAA8B8E36789}" name="RM-SCRAP Indicator" dataDxfId="47">
      <calculatedColumnFormula array="1">IFERROR(INDIRECT(_xlfn.CONCAT("Data!", "CK29")), 0)</calculatedColumnFormula>
    </tableColumn>
    <tableColumn id="54" xr3:uid="{C3416983-3C64-4683-9725-4826B03DD129}" name="RM-SCRAP Target Type" dataDxfId="46">
      <calculatedColumnFormula array="1">IFERROR(INDIRECT(_xlfn.CONCAT("Data!", "BY29")), 0)</calculatedColumnFormula>
    </tableColumn>
    <tableColumn id="55" xr3:uid="{876B6601-BCCF-4598-B422-66B10E1819E2}" name="RM-SCRAP Trend" dataDxfId="45">
      <calculatedColumnFormula array="1">IFERROR(INDIRECT(_xlfn.CONCAT("Data!", "CG29")), 0)</calculatedColumnFormula>
    </tableColumn>
    <tableColumn id="56" xr3:uid="{FEB987FD-1E54-4073-8000-B52E22252128}" name="VOH-TRANS-PREM.A" dataDxfId="44">
      <calculatedColumnFormula array="1">IFERROR(INDIRECT(_xlfn.CONCAT("Data!", A2, "44")), 0)</calculatedColumnFormula>
    </tableColumn>
    <tableColumn id="57" xr3:uid="{8D7367E8-D24A-4B47-B19A-F8A9C18569B7}" name="VOH-TRANS-PREM.T" dataDxfId="43">
      <calculatedColumnFormula array="1">IFERROR(INDIRECT(_xlfn.CONCAT("Data!", A2, "168")), 0)</calculatedColumnFormula>
    </tableColumn>
    <tableColumn id="58" xr3:uid="{0B777E50-8FCB-4B60-82A3-D5BC48F1B5FE}" name="VOH-TRANS-PREM Indicator" dataDxfId="42">
      <calculatedColumnFormula array="1">IFERROR(INDIRECT(_xlfn.CONCAT("Data!", "CK44")), 0)</calculatedColumnFormula>
    </tableColumn>
    <tableColumn id="59" xr3:uid="{7B1C820A-16BE-49C1-A718-70F9E261C10D}" name="VOH-TRANS-PREM Target Type" dataDxfId="41">
      <calculatedColumnFormula array="1">IFERROR(INDIRECT(_xlfn.CONCAT("Data!", "BY44")), 0)</calculatedColumnFormula>
    </tableColumn>
    <tableColumn id="60" xr3:uid="{1B40C4FA-2429-48CA-9C31-CF07BD75ACDE}" name="VOH-TRANS-PREM Trend" dataDxfId="40">
      <calculatedColumnFormula array="1">IFERROR(INDIRECT(_xlfn.CONCAT("Data!", "CG44")), 0)</calculatedColumnFormula>
    </tableColumn>
    <tableColumn id="61" xr3:uid="{B411C31D-FDEA-490F-A823-2979BCDC20A9}" name="PR-PRODUCTIVITY.A" dataDxfId="39">
      <calculatedColumnFormula array="1">IFERROR(INDIRECT(_xlfn.CONCAT("Data!", A2, "24")), 0)</calculatedColumnFormula>
    </tableColumn>
    <tableColumn id="100" xr3:uid="{E85CADFF-14FD-43D9-A3EE-C01CCA798EA7}" name="PR-PRODUCTIVITY.T" dataDxfId="38">
      <calculatedColumnFormula array="1">IFERROR(INDIRECT(_xlfn.CONCAT("Data!", A2, "152")), 0)</calculatedColumnFormula>
    </tableColumn>
    <tableColumn id="62" xr3:uid="{5E57E1B0-E74C-4078-BC16-5B3A5AEDC4B1}" name="PR-PRODUCTIVITY Indicator" dataDxfId="37">
      <calculatedColumnFormula array="1">IFERROR(INDIRECT(_xlfn.CONCAT("Data!", "CK24")), 0)</calculatedColumnFormula>
    </tableColumn>
    <tableColumn id="63" xr3:uid="{00AE6411-1C08-4D11-B1AB-ECB6223CCD8C}" name="PR-PRODUCTIVITY Target Type" dataDxfId="36">
      <calculatedColumnFormula array="1">IFERROR(INDIRECT(_xlfn.CONCAT("Data!", "BY24")), 0)</calculatedColumnFormula>
    </tableColumn>
    <tableColumn id="64" xr3:uid="{A35F5AE3-D14A-41DB-A1AD-CC3B88BD774D}" name="PR-PRODUCTIVITY Trend" dataDxfId="35">
      <calculatedColumnFormula array="1">IFERROR(INDIRECT(_xlfn.CONCAT("Data!", "CG24")), 0)</calculatedColumnFormula>
    </tableColumn>
    <tableColumn id="65" xr3:uid="{B2E2C957-A9FB-49A7-846E-6379CD03414F}" name="VOH-QA-INTSORT.A" dataDxfId="34">
      <calculatedColumnFormula array="1">IFERROR(INDIRECT(_xlfn.CONCAT("Data!", A2, "38")), 0)</calculatedColumnFormula>
    </tableColumn>
    <tableColumn id="66" xr3:uid="{CF067575-4466-4931-98BF-83B7C5D69D8D}" name="VOH-QA-EXTSORT.A" dataDxfId="33">
      <calculatedColumnFormula array="1">IFERROR(INDIRECT(_xlfn.CONCAT("Data!", A2, "36")), 0)</calculatedColumnFormula>
    </tableColumn>
    <tableColumn id="67" xr3:uid="{63A4843D-5B1A-45BC-B690-B1AE18D314E7}" name="SALES-DEBNOT.A" dataDxfId="32">
      <calculatedColumnFormula array="1">IFERROR(INDIRECT(_xlfn.CONCAT("Data!", A2, "37")), 0)</calculatedColumnFormula>
    </tableColumn>
    <tableColumn id="68" xr3:uid="{77B68C5B-FE1A-4C24-A3DC-1D812A58A258}" name="QA-CNQ.T" dataDxfId="31">
      <calculatedColumnFormula array="1">IFERROR(INDIRECT(_xlfn.CONCAT("Data!", A2, "163")), 0)</calculatedColumnFormula>
    </tableColumn>
    <tableColumn id="69" xr3:uid="{9C7CB8FC-EE03-4915-957B-B13988304F91}" name="QA-CLAIMS" dataDxfId="30">
      <calculatedColumnFormula array="1">IFERROR(INDIRECT(_xlfn.CONCAT("Data!", A2, "34")), 0)</calculatedColumnFormula>
    </tableColumn>
    <tableColumn id="70" xr3:uid="{4AF74C6F-906F-4591-B144-319CA124B603}" name="VOH-QA Indicator" dataDxfId="29">
      <calculatedColumnFormula array="1">IFERROR(INDIRECT(_xlfn.CONCAT("Data!", "CK124")), 0)</calculatedColumnFormula>
    </tableColumn>
    <tableColumn id="71" xr3:uid="{8DB5F4BE-6B99-4BF3-B460-14A4F79EEB39}" name="VOH-QA Target Type" dataDxfId="28">
      <calculatedColumnFormula array="1">IFERROR(INDIRECT(_xlfn.CONCAT("Data!", "BY124")), 0)</calculatedColumnFormula>
    </tableColumn>
    <tableColumn id="72" xr3:uid="{BDE359FA-2E6A-4E60-BF98-9A34DE7D6DCB}" name="VOH-QA Trend" dataDxfId="27">
      <calculatedColumnFormula array="1">IFERROR(INDIRECT(_xlfn.CONCAT("Data!", "CG124")), 0)</calculatedColumnFormula>
    </tableColumn>
    <tableColumn id="73" xr3:uid="{5191A860-4D95-4E6E-93C9-F02F22A72F47}" name="SC-OTD.A" dataDxfId="26">
      <calculatedColumnFormula array="1">IFERROR(INDIRECT(_xlfn.CONCAT("Data!", A2, "41")), 0)</calculatedColumnFormula>
    </tableColumn>
    <tableColumn id="74" xr3:uid="{5CF07658-6640-446D-8E99-64415D2DFE7F}" name="SC-OTD.T" dataDxfId="25">
      <calculatedColumnFormula array="1">IFERROR(INDIRECT(_xlfn.CONCAT("Data!", B2, "138")), 0)</calculatedColumnFormula>
    </tableColumn>
    <tableColumn id="75" xr3:uid="{A391FDB5-F404-4565-AB5D-1BA605615932}" name="SC-OTD Indicator" dataDxfId="24">
      <calculatedColumnFormula array="1">IFERROR(INDIRECT(_xlfn.CONCAT("Data!", "CK41")), 0)</calculatedColumnFormula>
    </tableColumn>
    <tableColumn id="76" xr3:uid="{4A8312E0-DF3B-4BB3-89D4-A8C6795D5C6B}" name="SC-OTD Target Type" dataDxfId="23">
      <calculatedColumnFormula array="1">IFERROR(INDIRECT(_xlfn.CONCAT("Data!", "BY41")), 0)</calculatedColumnFormula>
    </tableColumn>
    <tableColumn id="77" xr3:uid="{0E05EBC4-F5E2-4D02-95FF-C2E82ABA64E9}" name="SC-OTD Trend" dataDxfId="22">
      <calculatedColumnFormula array="1">IFERROR(INDIRECT(_xlfn.CONCAT("Data!", "CG41")), 0)</calculatedColumnFormula>
    </tableColumn>
    <tableColumn id="78" xr3:uid="{BBFB4968-A26B-4641-A504-4CE846144F88}" name="SC-INV-DAYS.A" dataDxfId="21">
      <calculatedColumnFormula array="1">IFERROR(INDIRECT(_xlfn.CONCAT("Data!", A2, "128")), 0)</calculatedColumnFormula>
    </tableColumn>
    <tableColumn id="79" xr3:uid="{3B452ED4-44DE-4889-ABBD-88DB46CBE3F1}" name="SC-INV-DAYS.T" dataDxfId="20">
      <calculatedColumnFormula array="1">IFERROR(INDIRECT(_xlfn.CONCAT("Data!", A2, "196")), 0)</calculatedColumnFormula>
    </tableColumn>
    <tableColumn id="80" xr3:uid="{C0A80B6F-0D65-4A49-BF89-15618469843D}" name="SC-INV-DAYS Indicator" dataDxfId="19">
      <calculatedColumnFormula array="1">IFERROR(INDIRECT(_xlfn.CONCAT("Data!", "CK128")), 0)</calculatedColumnFormula>
    </tableColumn>
    <tableColumn id="81" xr3:uid="{2165BD6B-8708-4E7D-8A49-C24889E86009}" name="SC-INV-DAYS Target Type" dataDxfId="18">
      <calculatedColumnFormula array="1">IFERROR(INDIRECT(_xlfn.CONCAT("Data!", "BY128")), 0)</calculatedColumnFormula>
    </tableColumn>
    <tableColumn id="82" xr3:uid="{E48FE11D-72BB-42FA-9B78-5EA43DBD67C7}" name="SC-INV-DAYS Trend" dataDxfId="17">
      <calculatedColumnFormula array="1">IFERROR(INDIRECT(_xlfn.CONCAT("Data!", "CG128")), 0)</calculatedColumnFormula>
    </tableColumn>
    <tableColumn id="83" xr3:uid="{846978C1-F7B8-45E7-A454-0978387600D2}" name="CASH.A" dataDxfId="16">
      <calculatedColumnFormula array="1">IFERROR(INDIRECT(_xlfn.CONCAT("Data!", A2, "126")), 0)</calculatedColumnFormula>
    </tableColumn>
    <tableColumn id="84" xr3:uid="{8C6037EE-1E33-43BD-873C-EB34ED6FA941}" name="CASH.T" dataDxfId="15">
      <calculatedColumnFormula array="1">IFERROR(INDIRECT(_xlfn.CONCAT("Data!", A2, "207")), 0)</calculatedColumnFormula>
    </tableColumn>
    <tableColumn id="85" xr3:uid="{9306F463-2EC8-4151-97DF-7DD69F04C0EF}" name="CASH Indicator" dataDxfId="14">
      <calculatedColumnFormula array="1">IFERROR(INDIRECT(_xlfn.CONCAT("Data!", "CK126")), 0)</calculatedColumnFormula>
    </tableColumn>
    <tableColumn id="86" xr3:uid="{DE322E1B-04F2-4027-A39F-E02C3240F561}" name="CASH Target Type" dataDxfId="13">
      <calculatedColumnFormula array="1">IFERROR(INDIRECT(_xlfn.CONCAT("Data!", "BY126")), 0)</calculatedColumnFormula>
    </tableColumn>
    <tableColumn id="87" xr3:uid="{84AB9211-EC7B-4E10-A475-13AAFD6BE483}" name="CASH Trend" dataDxfId="12">
      <calculatedColumnFormula array="1">IFERROR(INDIRECT(_xlfn.CONCAT("Data!", "CG126")), 0)</calculatedColumnFormula>
    </tableColumn>
    <tableColumn id="88" xr3:uid="{05854FDE-AED5-4816-8B6D-6D856DD361A0}" name="TWC-AR-LATE.A" dataDxfId="11">
      <calculatedColumnFormula array="1">IFERROR(INDIRECT(_xlfn.CONCAT("Data!", A2, "133")), 0)</calculatedColumnFormula>
    </tableColumn>
    <tableColumn id="89" xr3:uid="{9429D7A7-BFEC-4CA5-8A1F-81686C343E50}" name="TWC-AR-LATE Indicator" dataDxfId="10">
      <calculatedColumnFormula array="1">IFERROR(INDIRECT(_xlfn.CONCAT("Data!", "CK89")), 0)</calculatedColumnFormula>
    </tableColumn>
    <tableColumn id="90" xr3:uid="{6909E27D-C38D-4E68-AC7F-531F61024284}" name="TWC-AR-LATE Target Type" dataDxfId="9">
      <calculatedColumnFormula array="1">IFERROR(INDIRECT(_xlfn.CONCAT("Data!", "BY89")), 0)</calculatedColumnFormula>
    </tableColumn>
    <tableColumn id="91" xr3:uid="{66BA4B6B-5F84-4BDD-A3CD-162079C0C302}" name="TWC-AR-LATE Trend" dataDxfId="8">
      <calculatedColumnFormula array="1">IFERROR(INDIRECT(_xlfn.CONCAT("Data!", "CG89")), 0)</calculatedColumnFormula>
    </tableColumn>
    <tableColumn id="92" xr3:uid="{E1AA181F-F785-41A9-A122-8443FB424221}" name="No of Accidents" dataDxfId="7">
      <calculatedColumnFormula array="1">IFERROR(INDIRECT(_xlfn.CONCAT("Data!", A2, "188")), 0)</calculatedColumnFormula>
    </tableColumn>
    <tableColumn id="93" xr3:uid="{9F717B9E-72AF-439A-A645-052593D9F71C}" name="Number of Absent - Other" dataDxfId="6">
      <calculatedColumnFormula array="1">IFERROR(INDIRECT(_xlfn.CONCAT("Data!", A2, "75")), 0)</calculatedColumnFormula>
    </tableColumn>
    <tableColumn id="94" xr3:uid="{EC87B76E-2DAA-4136-B5D0-404DD75A8A9D}" name="Number of Absent - Target" dataDxfId="5">
      <calculatedColumnFormula array="1">IFERROR(INDIRECT(_xlfn.CONCAT("Data!", A2, "189")), 0)</calculatedColumnFormula>
    </tableColumn>
    <tableColumn id="95" xr3:uid="{6B6589ED-962C-4741-8CDF-DD5ABEFF882A}" name="Number of Absent - 4 Week Avg." dataDxfId="4">
      <calculatedColumnFormula array="1">IFERROR(INDIRECT(_xlfn.CONCAT("Data!", A2, "130")), 0)</calculatedColumnFormula>
    </tableColumn>
    <tableColumn id="96" xr3:uid="{27327796-7555-4CC1-9516-8A15A05EF21A}" name="Backlog Actual" dataDxfId="3">
      <calculatedColumnFormula array="1">IFERROR(INDIRECT(_xlfn.CONCAT("Data!", A2, "42")), 0)</calculatedColumnFormula>
    </tableColumn>
    <tableColumn id="97" xr3:uid="{93F214A6-848B-4D2B-91DB-4B659B76357C}" name="Backlog Target" dataDxfId="2">
      <calculatedColumnFormula array="1">IFERROR(INDIRECT(_xlfn.CONCAT("Data!", A2, "166")), 0)</calculatedColumnFormula>
    </tableColumn>
    <tableColumn id="98" xr3:uid="{0F0F605D-8B20-44B7-AEFC-F41185A2CE5C}" name="High Runner Green Status Actual" dataDxfId="1">
      <calculatedColumnFormula array="1">IFERROR(INDIRECT(_xlfn.CONCAT("Data!", A2, "47")), 0)</calculatedColumnFormula>
    </tableColumn>
    <tableColumn id="99" xr3:uid="{C9F7789E-862F-41B5-83C9-A8C4AA56C9C0}" name="High Runner Green Status Target" dataDxfId="0">
      <calculatedColumnFormula array="1">IFERROR(INDIRECT(_xlfn.CONCAT("Data!", A2, "171")), 0)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90A09FF-BFA1-4792-BFF1-FC16DEF97A54}">
  <we:reference id="wa104381504" version="1.0.0.0" store="fr-FR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I6"/>
  <sheetViews>
    <sheetView zoomScale="130" zoomScaleNormal="130" workbookViewId="0">
      <selection activeCell="A5" sqref="A5:I5"/>
    </sheetView>
  </sheetViews>
  <sheetFormatPr defaultColWidth="11.42578125" defaultRowHeight="14.45"/>
  <cols>
    <col min="3" max="3" width="11.42578125" customWidth="1"/>
  </cols>
  <sheetData>
    <row r="1" spans="1:9" s="10" customFormat="1" ht="44.45">
      <c r="A1" s="7" t="s">
        <v>0</v>
      </c>
      <c r="B1" s="8" t="s">
        <v>1</v>
      </c>
      <c r="C1" s="9"/>
      <c r="D1" s="9"/>
      <c r="E1" s="9"/>
      <c r="F1" s="9"/>
      <c r="G1" s="9"/>
      <c r="H1" s="9"/>
      <c r="I1" s="9"/>
    </row>
    <row r="2" spans="1:9" ht="18">
      <c r="A2" s="571" t="s">
        <v>2</v>
      </c>
      <c r="B2" s="571"/>
      <c r="C2" s="571"/>
      <c r="D2" s="571"/>
      <c r="E2" s="571"/>
      <c r="F2" s="571"/>
      <c r="G2" s="571"/>
      <c r="H2" s="571"/>
      <c r="I2" s="571"/>
    </row>
    <row r="3" spans="1:9" ht="23.45">
      <c r="A3" s="11"/>
    </row>
    <row r="4" spans="1:9" ht="18">
      <c r="A4" s="572" t="s">
        <v>3</v>
      </c>
      <c r="B4" s="572"/>
      <c r="C4" s="572"/>
      <c r="D4" s="572"/>
      <c r="E4" s="572"/>
      <c r="F4" s="572"/>
      <c r="G4" s="572"/>
      <c r="H4" s="572"/>
      <c r="I4" s="572"/>
    </row>
    <row r="5" spans="1:9" ht="18">
      <c r="A5" s="573" t="s">
        <v>4</v>
      </c>
      <c r="B5" s="573"/>
      <c r="C5" s="573"/>
      <c r="D5" s="573"/>
      <c r="E5" s="573"/>
      <c r="F5" s="573"/>
      <c r="G5" s="573"/>
      <c r="H5" s="573"/>
      <c r="I5" s="573"/>
    </row>
    <row r="6" spans="1:9">
      <c r="D6" s="12"/>
    </row>
  </sheetData>
  <mergeCells count="3">
    <mergeCell ref="A2:I2"/>
    <mergeCell ref="A4:I4"/>
    <mergeCell ref="A5:I5"/>
  </mergeCells>
  <hyperlinks>
    <hyperlink ref="A5:I5" location="Instructions!A1" display="or click here to display instructions on how to use this file." xr:uid="{00000000-0004-0000-0000-000000000000}"/>
  </hyperlinks>
  <pageMargins left="0.7" right="0.7" top="0.78740157499999996" bottom="0.78740157499999996" header="0.3" footer="0.3"/>
  <pageSetup paperSize="9" orientation="portrait" r:id="rId1"/>
  <headerFooter>
    <oddFooter>&amp;L&amp;1#&amp;"Arial"&amp;8&amp;K000000Sensitivity: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K90"/>
  <sheetViews>
    <sheetView topLeftCell="B37" zoomScale="328" zoomScaleNormal="72" workbookViewId="0"/>
  </sheetViews>
  <sheetFormatPr defaultColWidth="11.42578125" defaultRowHeight="14.45"/>
  <cols>
    <col min="1" max="2" width="4.5703125" customWidth="1"/>
    <col min="3" max="10" width="12.5703125" customWidth="1"/>
  </cols>
  <sheetData>
    <row r="1" spans="1:10" s="6" customFormat="1" ht="18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J2" s="17" t="e">
        <f>#REF!</f>
        <v>#REF!</v>
      </c>
    </row>
    <row r="3" spans="1:10">
      <c r="A3" t="s">
        <v>6</v>
      </c>
    </row>
    <row r="4" spans="1:10">
      <c r="A4" t="s">
        <v>7</v>
      </c>
    </row>
    <row r="5" spans="1:10">
      <c r="A5" t="s">
        <v>8</v>
      </c>
    </row>
    <row r="7" spans="1:10">
      <c r="A7" s="13" t="s">
        <v>9</v>
      </c>
      <c r="B7" s="13"/>
    </row>
    <row r="8" spans="1:10">
      <c r="B8" t="s">
        <v>10</v>
      </c>
    </row>
    <row r="9" spans="1:10">
      <c r="B9" t="s">
        <v>11</v>
      </c>
    </row>
    <row r="11" spans="1:10">
      <c r="B11" t="s">
        <v>12</v>
      </c>
    </row>
    <row r="12" spans="1:10">
      <c r="B12" t="s">
        <v>13</v>
      </c>
    </row>
    <row r="13" spans="1:10">
      <c r="C13" t="s">
        <v>14</v>
      </c>
      <c r="E13" s="15" t="s">
        <v>15</v>
      </c>
    </row>
    <row r="14" spans="1:10">
      <c r="C14" t="s">
        <v>16</v>
      </c>
    </row>
    <row r="16" spans="1:10">
      <c r="C16" t="s">
        <v>17</v>
      </c>
      <c r="E16" s="14" t="s">
        <v>18</v>
      </c>
    </row>
    <row r="17" spans="2:4">
      <c r="C17" t="s">
        <v>19</v>
      </c>
    </row>
    <row r="19" spans="2:4">
      <c r="B19" t="s">
        <v>20</v>
      </c>
    </row>
    <row r="27" spans="2:4">
      <c r="B27" t="s">
        <v>21</v>
      </c>
    </row>
    <row r="28" spans="2:4">
      <c r="B28">
        <v>1</v>
      </c>
      <c r="C28" t="s">
        <v>22</v>
      </c>
    </row>
    <row r="29" spans="2:4">
      <c r="B29">
        <v>2</v>
      </c>
      <c r="C29" t="s">
        <v>23</v>
      </c>
    </row>
    <row r="30" spans="2:4">
      <c r="D30" t="s">
        <v>24</v>
      </c>
    </row>
    <row r="31" spans="2:4">
      <c r="D31" t="s">
        <v>25</v>
      </c>
    </row>
    <row r="32" spans="2:4">
      <c r="B32">
        <v>3</v>
      </c>
      <c r="C32" t="s">
        <v>26</v>
      </c>
    </row>
    <row r="33" spans="4:4">
      <c r="D33" t="s">
        <v>27</v>
      </c>
    </row>
    <row r="34" spans="4:4">
      <c r="D34" t="s">
        <v>28</v>
      </c>
    </row>
    <row r="57" spans="1:11">
      <c r="A57" s="13" t="s">
        <v>29</v>
      </c>
      <c r="B57" s="13"/>
    </row>
    <row r="58" spans="1:11">
      <c r="B58" t="s">
        <v>30</v>
      </c>
    </row>
    <row r="59" spans="1:11">
      <c r="B59" t="s">
        <v>31</v>
      </c>
    </row>
    <row r="60" spans="1:11">
      <c r="B60" t="s">
        <v>32</v>
      </c>
    </row>
    <row r="61" spans="1:11">
      <c r="B61" s="23" t="s">
        <v>33</v>
      </c>
      <c r="C61" s="23"/>
      <c r="D61" s="23"/>
      <c r="E61" s="23"/>
      <c r="F61" s="23"/>
      <c r="G61" s="23"/>
      <c r="H61" s="23"/>
      <c r="I61" s="23"/>
      <c r="J61" s="23"/>
      <c r="K61" s="23"/>
    </row>
    <row r="63" spans="1:11">
      <c r="A63" s="13" t="s">
        <v>34</v>
      </c>
    </row>
    <row r="64" spans="1:11">
      <c r="B64" s="23" t="s">
        <v>35</v>
      </c>
      <c r="C64" s="23"/>
      <c r="D64" s="23"/>
      <c r="E64" s="23"/>
      <c r="F64" s="23"/>
      <c r="G64" s="23"/>
      <c r="H64" s="23"/>
      <c r="I64" s="23"/>
      <c r="J64" s="23"/>
      <c r="K64" s="23"/>
    </row>
    <row r="65" spans="1:11">
      <c r="B65" t="s">
        <v>36</v>
      </c>
    </row>
    <row r="67" spans="1:11">
      <c r="B67" t="s">
        <v>37</v>
      </c>
    </row>
    <row r="68" spans="1:11">
      <c r="B68" t="s">
        <v>38</v>
      </c>
    </row>
    <row r="69" spans="1:11">
      <c r="B69" t="s">
        <v>39</v>
      </c>
    </row>
    <row r="71" spans="1:11">
      <c r="B71" t="s">
        <v>40</v>
      </c>
    </row>
    <row r="72" spans="1:11">
      <c r="C72" t="s">
        <v>41</v>
      </c>
    </row>
    <row r="73" spans="1:11">
      <c r="C73" t="s">
        <v>42</v>
      </c>
    </row>
    <row r="75" spans="1:11">
      <c r="B75" s="23" t="s">
        <v>43</v>
      </c>
      <c r="C75" s="23"/>
      <c r="D75" s="23"/>
      <c r="E75" s="23"/>
      <c r="F75" s="23"/>
      <c r="G75" s="23"/>
      <c r="H75" s="23"/>
      <c r="I75" s="23"/>
      <c r="J75" s="23"/>
      <c r="K75" s="23"/>
    </row>
    <row r="76" spans="1:11">
      <c r="B76" s="23"/>
      <c r="C76" s="23" t="s">
        <v>44</v>
      </c>
      <c r="D76" s="23"/>
      <c r="E76" s="23"/>
      <c r="F76" s="23"/>
      <c r="G76" s="23"/>
      <c r="H76" s="23"/>
      <c r="I76" s="23"/>
      <c r="J76" s="23"/>
      <c r="K76" s="23"/>
    </row>
    <row r="77" spans="1:11">
      <c r="B77" s="23"/>
      <c r="C77" s="23" t="s">
        <v>45</v>
      </c>
      <c r="D77" s="23"/>
      <c r="E77" s="23"/>
      <c r="F77" s="23"/>
      <c r="G77" s="23"/>
      <c r="H77" s="23"/>
      <c r="I77" s="23"/>
      <c r="J77" s="23"/>
      <c r="K77" s="23"/>
    </row>
    <row r="79" spans="1:11">
      <c r="A79" s="13" t="s">
        <v>46</v>
      </c>
    </row>
    <row r="80" spans="1:11">
      <c r="B80" t="s">
        <v>47</v>
      </c>
    </row>
    <row r="81" spans="1:3">
      <c r="B81" t="s">
        <v>48</v>
      </c>
    </row>
    <row r="83" spans="1:3">
      <c r="A83" s="13" t="s">
        <v>49</v>
      </c>
    </row>
    <row r="84" spans="1:3">
      <c r="B84" t="s">
        <v>50</v>
      </c>
    </row>
    <row r="85" spans="1:3">
      <c r="C85" t="s">
        <v>51</v>
      </c>
    </row>
    <row r="86" spans="1:3">
      <c r="C86" t="s">
        <v>52</v>
      </c>
    </row>
    <row r="88" spans="1:3">
      <c r="A88" s="13" t="s">
        <v>53</v>
      </c>
    </row>
    <row r="89" spans="1:3">
      <c r="B89" t="s">
        <v>54</v>
      </c>
    </row>
    <row r="90" spans="1:3">
      <c r="B90" t="s">
        <v>55</v>
      </c>
    </row>
  </sheetData>
  <sheetProtection formatColumns="0" formatRows="0" autoFilter="0"/>
  <customSheetViews>
    <customSheetView guid="{E3133719-D75A-4D9B-908C-EEA59285FEC6}">
      <pageMargins left="0" right="0" top="0" bottom="0" header="0" footer="0"/>
    </customSheetView>
    <customSheetView guid="{2AE28A08-D620-4FEE-9BAC-9CC8E1408F71}">
      <pageMargins left="0" right="0" top="0" bottom="0" header="0" footer="0"/>
    </customSheetView>
    <customSheetView guid="{4982636C-BE48-4C36-9EF2-05DE1E7B27C6}">
      <pageMargins left="0" right="0" top="0" bottom="0" header="0" footer="0"/>
    </customSheetView>
  </customSheetViews>
  <pageMargins left="0.23622047244094491" right="0.23622047244094491" top="0.74803149606299213" bottom="0.74803149606299213" header="0.31496062992125984" footer="0.31496062992125984"/>
  <pageSetup paperSize="9" scale="89" fitToHeight="0" orientation="portrait" r:id="rId1"/>
  <headerFooter>
    <oddFooter>&amp;L&amp;1#&amp;"Arial"&amp;8&amp;K000000Sensitivity: Internal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5"/>
  <dimension ref="A1:F38"/>
  <sheetViews>
    <sheetView topLeftCell="A10" workbookViewId="0">
      <selection activeCell="A29" sqref="A29"/>
    </sheetView>
  </sheetViews>
  <sheetFormatPr defaultColWidth="11.42578125" defaultRowHeight="14.45"/>
  <cols>
    <col min="1" max="1" width="36.5703125" customWidth="1"/>
    <col min="2" max="5" width="34.85546875" style="25" customWidth="1"/>
    <col min="6" max="6" width="33.140625" customWidth="1"/>
  </cols>
  <sheetData>
    <row r="1" spans="1:6" s="4" customFormat="1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</row>
    <row r="2" spans="1:6">
      <c r="A2" t="s">
        <v>62</v>
      </c>
      <c r="B2" s="25" t="s">
        <v>63</v>
      </c>
      <c r="F2" t="e">
        <f ca="1">IF(ISBLANK(OFFSET(A2,0,MATCH([0]!KPI_LANG.1,$A$1:$E$1,0)-1)),A2,OFFSET(A2,0,MATCH([0]!KPI_LANG.1,$A$1:$E$1,0)-1))</f>
        <v>#REF!</v>
      </c>
    </row>
    <row r="3" spans="1:6">
      <c r="A3" t="s">
        <v>64</v>
      </c>
      <c r="B3" s="25" t="s">
        <v>65</v>
      </c>
      <c r="F3" t="e">
        <f ca="1">IF(ISBLANK(OFFSET(A3,0,MATCH([0]!KPI_LANG.1,$A$1:$E$1,0)-1)),A3,OFFSET(A3,0,MATCH([0]!KPI_LANG.1,$A$1:$E$1,0)-1))</f>
        <v>#REF!</v>
      </c>
    </row>
    <row r="4" spans="1:6">
      <c r="A4" t="s">
        <v>66</v>
      </c>
      <c r="B4" s="25" t="s">
        <v>67</v>
      </c>
      <c r="F4" t="e">
        <f ca="1">IF(ISBLANK(OFFSET(A4,0,MATCH([0]!KPI_LANG.1,$A$1:$E$1,0)-1)),A4,OFFSET(A4,0,MATCH([0]!KPI_LANG.1,$A$1:$E$1,0)-1))</f>
        <v>#REF!</v>
      </c>
    </row>
    <row r="5" spans="1:6">
      <c r="A5" t="s">
        <v>68</v>
      </c>
      <c r="B5" s="25" t="s">
        <v>67</v>
      </c>
      <c r="F5" t="e">
        <f ca="1">IF(ISBLANK(OFFSET(A5,0,MATCH([0]!KPI_LANG.1,$A$1:$E$1,0)-1)),A5,OFFSET(A5,0,MATCH([0]!KPI_LANG.1,$A$1:$E$1,0)-1))</f>
        <v>#REF!</v>
      </c>
    </row>
    <row r="6" spans="1:6">
      <c r="A6" t="s">
        <v>69</v>
      </c>
      <c r="B6" s="25" t="s">
        <v>70</v>
      </c>
      <c r="F6" t="e">
        <f ca="1">IF(ISBLANK(OFFSET(A6,0,MATCH([0]!KPI_LANG.1,$A$1:$E$1,0)-1)),A6,OFFSET(A6,0,MATCH([0]!KPI_LANG.1,$A$1:$E$1,0)-1))</f>
        <v>#REF!</v>
      </c>
    </row>
    <row r="7" spans="1:6">
      <c r="A7" t="s">
        <v>71</v>
      </c>
      <c r="B7" s="25" t="s">
        <v>72</v>
      </c>
      <c r="F7" t="e">
        <f ca="1">IF(ISBLANK(OFFSET(A7,0,MATCH([0]!KPI_LANG.1,$A$1:$E$1,0)-1)),A7,OFFSET(A7,0,MATCH([0]!KPI_LANG.1,$A$1:$E$1,0)-1))</f>
        <v>#REF!</v>
      </c>
    </row>
    <row r="8" spans="1:6">
      <c r="A8" t="s">
        <v>73</v>
      </c>
      <c r="B8" s="25" t="s">
        <v>74</v>
      </c>
      <c r="F8" t="e">
        <f ca="1">IF(ISBLANK(OFFSET(A8,0,MATCH([0]!KPI_LANG.1,$A$1:$E$1,0)-1)),A8,OFFSET(A8,0,MATCH([0]!KPI_LANG.1,$A$1:$E$1,0)-1))</f>
        <v>#REF!</v>
      </c>
    </row>
    <row r="9" spans="1:6">
      <c r="A9" t="s">
        <v>75</v>
      </c>
      <c r="B9" s="25" t="s">
        <v>76</v>
      </c>
      <c r="F9" t="e">
        <f ca="1">IF(ISBLANK(OFFSET(A9,0,MATCH([0]!KPI_LANG.1,$A$1:$E$1,0)-1)),A9,OFFSET(A9,0,MATCH([0]!KPI_LANG.1,$A$1:$E$1,0)-1))</f>
        <v>#REF!</v>
      </c>
    </row>
    <row r="10" spans="1:6">
      <c r="A10" t="s">
        <v>77</v>
      </c>
      <c r="B10" s="25" t="s">
        <v>78</v>
      </c>
      <c r="F10" t="e">
        <f ca="1">IF(ISBLANK(OFFSET(A10,0,MATCH([0]!KPI_LANG.1,$A$1:$E$1,0)-1)),A10,OFFSET(A10,0,MATCH([0]!KPI_LANG.1,$A$1:$E$1,0)-1))</f>
        <v>#REF!</v>
      </c>
    </row>
    <row r="11" spans="1:6">
      <c r="A11" t="s">
        <v>79</v>
      </c>
      <c r="B11" s="25" t="s">
        <v>80</v>
      </c>
      <c r="F11" t="e">
        <f ca="1">IF(ISBLANK(OFFSET(A11,0,MATCH([0]!KPI_LANG.1,$A$1:$E$1,0)-1)),A11,OFFSET(A11,0,MATCH([0]!KPI_LANG.1,$A$1:$E$1,0)-1))</f>
        <v>#REF!</v>
      </c>
    </row>
    <row r="12" spans="1:6">
      <c r="A12" t="s">
        <v>81</v>
      </c>
      <c r="B12" s="25" t="s">
        <v>67</v>
      </c>
      <c r="F12" t="e">
        <f ca="1">IF(ISBLANK(OFFSET(A12,0,MATCH([0]!KPI_LANG.1,$A$1:$E$1,0)-1)),A12,OFFSET(A12,0,MATCH([0]!KPI_LANG.1,$A$1:$E$1,0)-1))</f>
        <v>#REF!</v>
      </c>
    </row>
    <row r="13" spans="1:6">
      <c r="A13" t="s">
        <v>82</v>
      </c>
      <c r="B13" s="25" t="s">
        <v>83</v>
      </c>
      <c r="F13" t="e">
        <f ca="1">IF(ISBLANK(OFFSET(A13,0,MATCH([0]!KPI_LANG.1,$A$1:$E$1,0)-1)),A13,OFFSET(A13,0,MATCH([0]!KPI_LANG.1,$A$1:$E$1,0)-1))</f>
        <v>#REF!</v>
      </c>
    </row>
    <row r="14" spans="1:6">
      <c r="A14" t="s">
        <v>84</v>
      </c>
      <c r="B14" s="25" t="s">
        <v>85</v>
      </c>
      <c r="F14" t="e">
        <f ca="1">IF(ISBLANK(OFFSET(A14,0,MATCH([0]!KPI_LANG.1,$A$1:$E$1,0)-1)),A14,OFFSET(A14,0,MATCH([0]!KPI_LANG.1,$A$1:$E$1,0)-1))</f>
        <v>#REF!</v>
      </c>
    </row>
    <row r="15" spans="1:6">
      <c r="A15" t="s">
        <v>86</v>
      </c>
      <c r="B15" s="25" t="s">
        <v>87</v>
      </c>
      <c r="F15" t="e">
        <f ca="1">IF(ISBLANK(OFFSET(A15,0,MATCH([0]!KPI_LANG.1,$A$1:$E$1,0)-1)),A15,OFFSET(A15,0,MATCH([0]!KPI_LANG.1,$A$1:$E$1,0)-1))</f>
        <v>#REF!</v>
      </c>
    </row>
    <row r="16" spans="1:6">
      <c r="A16" t="s">
        <v>88</v>
      </c>
      <c r="B16" s="25" t="s">
        <v>89</v>
      </c>
      <c r="F16" t="e">
        <f ca="1">IF(ISBLANK(OFFSET(A16,0,MATCH([0]!KPI_LANG.1,$A$1:$E$1,0)-1)),A16,OFFSET(A16,0,MATCH([0]!KPI_LANG.1,$A$1:$E$1,0)-1))</f>
        <v>#REF!</v>
      </c>
    </row>
    <row r="17" spans="1:6">
      <c r="A17" t="s">
        <v>90</v>
      </c>
      <c r="B17" s="25" t="s">
        <v>91</v>
      </c>
      <c r="F17" t="e">
        <f ca="1">IF(ISBLANK(OFFSET(A17,0,MATCH([0]!KPI_LANG.1,$A$1:$E$1,0)-1)),A17,OFFSET(A17,0,MATCH([0]!KPI_LANG.1,$A$1:$E$1,0)-1))</f>
        <v>#REF!</v>
      </c>
    </row>
    <row r="18" spans="1:6">
      <c r="A18" t="s">
        <v>92</v>
      </c>
      <c r="B18" s="25" t="s">
        <v>93</v>
      </c>
      <c r="F18" t="e">
        <f ca="1">IF(ISBLANK(OFFSET(A18,0,MATCH([0]!KPI_LANG.1,$A$1:$E$1,0)-1)),A18,OFFSET(A18,0,MATCH([0]!KPI_LANG.1,$A$1:$E$1,0)-1))</f>
        <v>#REF!</v>
      </c>
    </row>
    <row r="19" spans="1:6">
      <c r="A19" t="s">
        <v>94</v>
      </c>
      <c r="B19" s="25" t="s">
        <v>95</v>
      </c>
      <c r="F19" t="e">
        <f ca="1">IF(ISBLANK(OFFSET(A19,0,MATCH([0]!KPI_LANG.1,$A$1:$E$1,0)-1)),A19,OFFSET(A19,0,MATCH([0]!KPI_LANG.1,$A$1:$E$1,0)-1))</f>
        <v>#REF!</v>
      </c>
    </row>
    <row r="20" spans="1:6">
      <c r="A20" t="s">
        <v>96</v>
      </c>
      <c r="B20" s="25" t="s">
        <v>97</v>
      </c>
      <c r="F20" t="e">
        <f ca="1">IF(ISBLANK(OFFSET(A20,0,MATCH([0]!KPI_LANG.1,$A$1:$E$1,0)-1)),A20,OFFSET(A20,0,MATCH([0]!KPI_LANG.1,$A$1:$E$1,0)-1))</f>
        <v>#REF!</v>
      </c>
    </row>
    <row r="21" spans="1:6">
      <c r="A21" t="s">
        <v>98</v>
      </c>
      <c r="B21" s="25" t="s">
        <v>99</v>
      </c>
      <c r="F21" t="e">
        <f ca="1">IF(ISBLANK(OFFSET(A21,0,MATCH([0]!KPI_LANG.1,$A$1:$E$1,0)-1)),A21,OFFSET(A21,0,MATCH([0]!KPI_LANG.1,$A$1:$E$1,0)-1))</f>
        <v>#REF!</v>
      </c>
    </row>
    <row r="22" spans="1:6">
      <c r="A22" t="s">
        <v>100</v>
      </c>
      <c r="B22" s="25" t="s">
        <v>101</v>
      </c>
      <c r="F22" t="e">
        <f ca="1">IF(ISBLANK(OFFSET(A22,0,MATCH([0]!KPI_LANG.1,$A$1:$E$1,0)-1)),A22,OFFSET(A22,0,MATCH([0]!KPI_LANG.1,$A$1:$E$1,0)-1))</f>
        <v>#REF!</v>
      </c>
    </row>
    <row r="23" spans="1:6">
      <c r="A23" t="s">
        <v>102</v>
      </c>
      <c r="B23" s="25" t="s">
        <v>103</v>
      </c>
      <c r="F23" t="e">
        <f ca="1">IF(ISBLANK(OFFSET(A23,0,MATCH([0]!KPI_LANG.1,$A$1:$E$1,0)-1)),A23,OFFSET(A23,0,MATCH([0]!KPI_LANG.1,$A$1:$E$1,0)-1))</f>
        <v>#REF!</v>
      </c>
    </row>
    <row r="24" spans="1:6">
      <c r="A24" t="s">
        <v>104</v>
      </c>
      <c r="B24" s="25" t="s">
        <v>105</v>
      </c>
      <c r="F24" t="e">
        <f ca="1">IF(ISBLANK(OFFSET(A24,0,MATCH([0]!KPI_LANG.1,$A$1:$E$1,0)-1)),A24,OFFSET(A24,0,MATCH([0]!KPI_LANG.1,$A$1:$E$1,0)-1))</f>
        <v>#REF!</v>
      </c>
    </row>
    <row r="25" spans="1:6">
      <c r="A25" t="s">
        <v>106</v>
      </c>
      <c r="B25" s="25" t="s">
        <v>107</v>
      </c>
      <c r="F25" t="e">
        <f ca="1">IF(ISBLANK(OFFSET(A25,0,MATCH([0]!KPI_LANG.1,$A$1:$E$1,0)-1)),A25,OFFSET(A25,0,MATCH([0]!KPI_LANG.1,$A$1:$E$1,0)-1))</f>
        <v>#REF!</v>
      </c>
    </row>
    <row r="26" spans="1:6">
      <c r="A26" t="s">
        <v>108</v>
      </c>
      <c r="B26" s="25" t="s">
        <v>109</v>
      </c>
      <c r="F26" t="e">
        <f ca="1">IF(ISBLANK(OFFSET(A26,0,MATCH([0]!KPI_LANG.1,$A$1:$E$1,0)-1)),A26,OFFSET(A26,0,MATCH([0]!KPI_LANG.1,$A$1:$E$1,0)-1))</f>
        <v>#REF!</v>
      </c>
    </row>
    <row r="27" spans="1:6">
      <c r="A27" t="s">
        <v>110</v>
      </c>
      <c r="B27" s="25" t="s">
        <v>111</v>
      </c>
      <c r="F27" t="e">
        <f ca="1">IF(ISBLANK(OFFSET(A27,0,MATCH([0]!KPI_LANG.1,$A$1:$E$1,0)-1)),A27,OFFSET(A27,0,MATCH([0]!KPI_LANG.1,$A$1:$E$1,0)-1))</f>
        <v>#REF!</v>
      </c>
    </row>
    <row r="28" spans="1:6">
      <c r="A28" t="s">
        <v>112</v>
      </c>
      <c r="B28" s="25" t="s">
        <v>113</v>
      </c>
      <c r="F28" t="e">
        <f ca="1">IF(ISBLANK(OFFSET(A28,0,MATCH([0]!KPI_LANG.1,$A$1:$E$1,0)-1)),A28,OFFSET(A28,0,MATCH([0]!KPI_LANG.1,$A$1:$E$1,0)-1))</f>
        <v>#REF!</v>
      </c>
    </row>
    <row r="29" spans="1:6">
      <c r="F29" t="e">
        <f ca="1">IF(ISBLANK(OFFSET(A29,0,MATCH([0]!KPI_LANG.1,$A$1:$E$1,0)-1)),A29,OFFSET(A29,0,MATCH([0]!KPI_LANG.1,$A$1:$E$1,0)-1))</f>
        <v>#REF!</v>
      </c>
    </row>
    <row r="30" spans="1:6">
      <c r="F30" t="e">
        <f ca="1">IF(ISBLANK(OFFSET(A30,0,MATCH([0]!KPI_LANG.1,$A$1:$E$1,0)-1)),A30,OFFSET(A30,0,MATCH([0]!KPI_LANG.1,$A$1:$E$1,0)-1))</f>
        <v>#REF!</v>
      </c>
    </row>
    <row r="31" spans="1:6">
      <c r="F31" t="e">
        <f ca="1">IF(ISBLANK(OFFSET(A31,0,MATCH([0]!KPI_LANG.1,$A$1:$E$1,0)-1)),A31,OFFSET(A31,0,MATCH([0]!KPI_LANG.1,$A$1:$E$1,0)-1))</f>
        <v>#REF!</v>
      </c>
    </row>
    <row r="32" spans="1:6">
      <c r="F32" t="e">
        <f ca="1">IF(ISBLANK(OFFSET(A32,0,MATCH([0]!KPI_LANG.1,$A$1:$E$1,0)-1)),A32,OFFSET(A32,0,MATCH([0]!KPI_LANG.1,$A$1:$E$1,0)-1))</f>
        <v>#REF!</v>
      </c>
    </row>
    <row r="33" spans="6:6">
      <c r="F33" t="e">
        <f ca="1">IF(ISBLANK(OFFSET(A33,0,MATCH([0]!KPI_LANG.1,$A$1:$E$1,0)-1)),A33,OFFSET(A33,0,MATCH([0]!KPI_LANG.1,$A$1:$E$1,0)-1))</f>
        <v>#REF!</v>
      </c>
    </row>
    <row r="34" spans="6:6">
      <c r="F34" t="e">
        <f ca="1">IF(ISBLANK(OFFSET(A34,0,MATCH([0]!KPI_LANG.1,$A$1:$E$1,0)-1)),A34,OFFSET(A34,0,MATCH([0]!KPI_LANG.1,$A$1:$E$1,0)-1))</f>
        <v>#REF!</v>
      </c>
    </row>
    <row r="35" spans="6:6">
      <c r="F35" t="e">
        <f ca="1">IF(ISBLANK(OFFSET(A35,0,MATCH([0]!KPI_LANG.1,$A$1:$E$1,0)-1)),A35,OFFSET(A35,0,MATCH([0]!KPI_LANG.1,$A$1:$E$1,0)-1))</f>
        <v>#REF!</v>
      </c>
    </row>
    <row r="36" spans="6:6">
      <c r="F36" t="e">
        <f ca="1">IF(ISBLANK(OFFSET(A36,0,MATCH([0]!KPI_LANG.1,$A$1:$E$1,0)-1)),A36,OFFSET(A36,0,MATCH([0]!KPI_LANG.1,$A$1:$E$1,0)-1))</f>
        <v>#REF!</v>
      </c>
    </row>
    <row r="37" spans="6:6">
      <c r="F37" t="e">
        <f ca="1">IF(ISBLANK(OFFSET(A37,0,MATCH([0]!KPI_LANG.1,$A$1:$E$1,0)-1)),A37,OFFSET(A37,0,MATCH([0]!KPI_LANG.1,$A$1:$E$1,0)-1))</f>
        <v>#REF!</v>
      </c>
    </row>
    <row r="38" spans="6:6">
      <c r="F38" t="e">
        <f ca="1">IF(ISBLANK(OFFSET(A38,0,MATCH([0]!KPI_LANG.1,$A$1:$E$1,0)-1)),A38,OFFSET(A38,0,MATCH([0]!KPI_LANG.1,$A$1:$E$1,0)-1))</f>
        <v>#REF!</v>
      </c>
    </row>
  </sheetData>
  <pageMargins left="0.7" right="0.7" top="0.75" bottom="0.75" header="0.3" footer="0.3"/>
  <pageSetup paperSize="9" orientation="portrait" r:id="rId1"/>
  <headerFooter>
    <oddFooter>&amp;L&amp;1#&amp;"Arial"&amp;8&amp;K000000Sensitivity: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EAF1-9D95-444C-AA92-ACA054B7A68A}">
  <sheetPr codeName="Feuil7"/>
  <dimension ref="A1:CV54"/>
  <sheetViews>
    <sheetView workbookViewId="0">
      <selection activeCell="I58" sqref="I58"/>
    </sheetView>
  </sheetViews>
  <sheetFormatPr defaultColWidth="10.5703125" defaultRowHeight="14.45"/>
  <cols>
    <col min="6" max="6" width="10.5703125" style="32"/>
    <col min="8" max="8" width="16.140625" customWidth="1"/>
    <col min="9" max="9" width="21.85546875" customWidth="1"/>
    <col min="12" max="12" width="20.85546875" customWidth="1"/>
    <col min="13" max="13" width="17.42578125" customWidth="1"/>
    <col min="14" max="14" width="12.42578125" customWidth="1"/>
    <col min="19" max="19" width="23.85546875" customWidth="1"/>
    <col min="20" max="20" width="26.42578125" customWidth="1"/>
    <col min="21" max="21" width="21.42578125" customWidth="1"/>
    <col min="22" max="22" width="11.85546875" customWidth="1"/>
    <col min="23" max="23" width="11.5703125" customWidth="1"/>
    <col min="24" max="24" width="20.5703125" customWidth="1"/>
    <col min="25" max="25" width="16" customWidth="1"/>
    <col min="26" max="26" width="18.42578125" customWidth="1"/>
    <col min="27" max="27" width="13.42578125" customWidth="1"/>
    <col min="28" max="28" width="16.5703125" customWidth="1"/>
    <col min="29" max="29" width="14.42578125" customWidth="1"/>
    <col min="30" max="30" width="19.85546875" customWidth="1"/>
    <col min="31" max="31" width="21.5703125" customWidth="1"/>
    <col min="32" max="32" width="24.140625" customWidth="1"/>
    <col min="33" max="33" width="19.140625" customWidth="1"/>
    <col min="34" max="34" width="14.5703125" customWidth="1"/>
    <col min="35" max="35" width="14.42578125" customWidth="1"/>
    <col min="37" max="37" width="16.85546875" customWidth="1"/>
    <col min="38" max="38" width="19.42578125" customWidth="1"/>
    <col min="39" max="39" width="14.42578125" customWidth="1"/>
    <col min="40" max="40" width="15.85546875" customWidth="1"/>
    <col min="41" max="41" width="12.42578125" customWidth="1"/>
    <col min="42" max="42" width="18.5703125" customWidth="1"/>
    <col min="43" max="43" width="21" customWidth="1"/>
    <col min="44" max="44" width="16" customWidth="1"/>
    <col min="45" max="45" width="19.42578125" customWidth="1"/>
    <col min="46" max="46" width="19" customWidth="1"/>
    <col min="47" max="47" width="18.5703125" customWidth="1"/>
    <col min="48" max="48" width="21.42578125" customWidth="1"/>
    <col min="49" max="49" width="23.5703125" customWidth="1"/>
    <col min="50" max="50" width="18.5703125" customWidth="1"/>
    <col min="51" max="52" width="13.5703125" customWidth="1"/>
    <col min="53" max="53" width="20" customWidth="1"/>
    <col min="54" max="54" width="22.42578125" customWidth="1"/>
    <col min="55" max="55" width="17.42578125" customWidth="1"/>
    <col min="56" max="57" width="20.42578125" customWidth="1"/>
    <col min="58" max="58" width="26.5703125" customWidth="1"/>
    <col min="59" max="59" width="29.140625" customWidth="1"/>
    <col min="60" max="60" width="23.85546875" customWidth="1"/>
    <col min="61" max="62" width="20.140625" customWidth="1"/>
    <col min="63" max="63" width="26.42578125" customWidth="1"/>
    <col min="64" max="64" width="28.5703125" customWidth="1"/>
    <col min="65" max="65" width="23.5703125" customWidth="1"/>
    <col min="66" max="66" width="19.5703125" customWidth="1"/>
    <col min="67" max="67" width="19.85546875" customWidth="1"/>
    <col min="68" max="68" width="17.42578125" customWidth="1"/>
    <col min="69" max="69" width="11.42578125" customWidth="1"/>
    <col min="70" max="70" width="12.5703125" customWidth="1"/>
    <col min="71" max="71" width="17.85546875" customWidth="1"/>
    <col min="72" max="72" width="20.42578125" customWidth="1"/>
    <col min="73" max="73" width="15.42578125" customWidth="1"/>
    <col min="74" max="74" width="11" customWidth="1"/>
    <col min="76" max="76" width="17.42578125" customWidth="1"/>
    <col min="77" max="77" width="19.5703125" customWidth="1"/>
    <col min="78" max="78" width="14.5703125" customWidth="1"/>
    <col min="79" max="79" width="15.5703125" customWidth="1"/>
    <col min="80" max="80" width="15.42578125" customWidth="1"/>
    <col min="81" max="81" width="21.85546875" customWidth="1"/>
    <col min="82" max="82" width="24.42578125" customWidth="1"/>
    <col min="83" max="83" width="19.42578125" customWidth="1"/>
    <col min="86" max="86" width="15.42578125" customWidth="1"/>
    <col min="87" max="87" width="17.5703125" customWidth="1"/>
    <col min="88" max="88" width="12.5703125" customWidth="1"/>
    <col min="89" max="89" width="16.42578125" customWidth="1"/>
    <col min="90" max="90" width="22.5703125" customWidth="1"/>
    <col min="91" max="91" width="24.85546875" customWidth="1"/>
    <col min="92" max="92" width="19.85546875" customWidth="1"/>
    <col min="93" max="93" width="16.140625" customWidth="1"/>
    <col min="94" max="94" width="24.5703125" customWidth="1"/>
    <col min="95" max="95" width="25.42578125" customWidth="1"/>
    <col min="96" max="96" width="30.42578125" customWidth="1"/>
    <col min="97" max="98" width="15.42578125" customWidth="1"/>
    <col min="99" max="100" width="30.140625" customWidth="1"/>
  </cols>
  <sheetData>
    <row r="1" spans="1:100" s="4" customFormat="1">
      <c r="A1" s="4" t="s">
        <v>114</v>
      </c>
      <c r="B1" s="26" t="s">
        <v>115</v>
      </c>
      <c r="C1" s="26" t="s">
        <v>116</v>
      </c>
      <c r="D1" s="27" t="s">
        <v>117</v>
      </c>
      <c r="E1" s="26" t="s">
        <v>118</v>
      </c>
      <c r="F1" s="28" t="s">
        <v>119</v>
      </c>
      <c r="G1" s="4" t="s">
        <v>120</v>
      </c>
      <c r="H1" s="29" t="s">
        <v>121</v>
      </c>
      <c r="I1" s="29" t="s">
        <v>122</v>
      </c>
      <c r="J1" s="29" t="s">
        <v>123</v>
      </c>
      <c r="K1" s="29" t="s">
        <v>124</v>
      </c>
      <c r="L1" s="29" t="s">
        <v>125</v>
      </c>
      <c r="M1" s="29" t="s">
        <v>126</v>
      </c>
      <c r="N1" s="29" t="s">
        <v>127</v>
      </c>
      <c r="O1" s="30" t="s">
        <v>128</v>
      </c>
      <c r="P1" s="30" t="s">
        <v>129</v>
      </c>
      <c r="Q1" s="29" t="s">
        <v>130</v>
      </c>
      <c r="R1" s="29" t="s">
        <v>131</v>
      </c>
      <c r="S1" s="29" t="s">
        <v>132</v>
      </c>
      <c r="T1" s="29" t="s">
        <v>133</v>
      </c>
      <c r="U1" s="29" t="s">
        <v>134</v>
      </c>
      <c r="V1" s="29" t="s">
        <v>135</v>
      </c>
      <c r="W1" s="29" t="s">
        <v>136</v>
      </c>
      <c r="X1" s="29" t="s">
        <v>137</v>
      </c>
      <c r="Y1" s="29" t="s">
        <v>138</v>
      </c>
      <c r="Z1" s="29" t="s">
        <v>139</v>
      </c>
      <c r="AA1" s="29" t="s">
        <v>140</v>
      </c>
      <c r="AB1" s="29" t="s">
        <v>141</v>
      </c>
      <c r="AC1" s="29" t="s">
        <v>142</v>
      </c>
      <c r="AD1" s="29" t="s">
        <v>143</v>
      </c>
      <c r="AE1" s="29" t="s">
        <v>144</v>
      </c>
      <c r="AF1" s="29" t="s">
        <v>145</v>
      </c>
      <c r="AG1" s="29" t="s">
        <v>146</v>
      </c>
      <c r="AH1" s="29" t="s">
        <v>147</v>
      </c>
      <c r="AI1" s="29" t="s">
        <v>148</v>
      </c>
      <c r="AJ1" s="29" t="s">
        <v>149</v>
      </c>
      <c r="AK1" s="29" t="s">
        <v>150</v>
      </c>
      <c r="AL1" s="29" t="s">
        <v>151</v>
      </c>
      <c r="AM1" s="29" t="s">
        <v>152</v>
      </c>
      <c r="AN1" s="30" t="s">
        <v>153</v>
      </c>
      <c r="AO1" s="30" t="s">
        <v>154</v>
      </c>
      <c r="AP1" s="29" t="s">
        <v>155</v>
      </c>
      <c r="AQ1" s="29" t="s">
        <v>156</v>
      </c>
      <c r="AR1" s="29" t="s">
        <v>157</v>
      </c>
      <c r="AS1" s="29" t="s">
        <v>158</v>
      </c>
      <c r="AT1" s="29" t="s">
        <v>159</v>
      </c>
      <c r="AU1" s="29" t="s">
        <v>160</v>
      </c>
      <c r="AV1" s="29" t="s">
        <v>161</v>
      </c>
      <c r="AW1" s="29" t="s">
        <v>162</v>
      </c>
      <c r="AX1" s="29" t="s">
        <v>163</v>
      </c>
      <c r="AY1" s="29" t="s">
        <v>164</v>
      </c>
      <c r="AZ1" s="29" t="s">
        <v>165</v>
      </c>
      <c r="BA1" s="29" t="s">
        <v>166</v>
      </c>
      <c r="BB1" s="29" t="s">
        <v>167</v>
      </c>
      <c r="BC1" s="29" t="s">
        <v>168</v>
      </c>
      <c r="BD1" s="29" t="s">
        <v>169</v>
      </c>
      <c r="BE1" s="29" t="s">
        <v>170</v>
      </c>
      <c r="BF1" s="29" t="s">
        <v>171</v>
      </c>
      <c r="BG1" s="29" t="s">
        <v>172</v>
      </c>
      <c r="BH1" s="29" t="s">
        <v>173</v>
      </c>
      <c r="BI1" s="30" t="s">
        <v>174</v>
      </c>
      <c r="BJ1" s="30" t="s">
        <v>175</v>
      </c>
      <c r="BK1" s="29" t="s">
        <v>176</v>
      </c>
      <c r="BL1" s="29" t="s">
        <v>177</v>
      </c>
      <c r="BM1" s="29" t="s">
        <v>178</v>
      </c>
      <c r="BN1" s="29" t="s">
        <v>179</v>
      </c>
      <c r="BO1" s="29" t="s">
        <v>180</v>
      </c>
      <c r="BP1" s="29" t="s">
        <v>181</v>
      </c>
      <c r="BQ1" s="29" t="s">
        <v>182</v>
      </c>
      <c r="BR1" s="29" t="s">
        <v>183</v>
      </c>
      <c r="BS1" s="29" t="s">
        <v>184</v>
      </c>
      <c r="BT1" s="29" t="s">
        <v>185</v>
      </c>
      <c r="BU1" s="29" t="s">
        <v>186</v>
      </c>
      <c r="BV1" s="30" t="s">
        <v>187</v>
      </c>
      <c r="BW1" s="30" t="s">
        <v>188</v>
      </c>
      <c r="BX1" s="29" t="s">
        <v>189</v>
      </c>
      <c r="BY1" s="29" t="s">
        <v>190</v>
      </c>
      <c r="BZ1" s="29" t="s">
        <v>191</v>
      </c>
      <c r="CA1" s="29" t="s">
        <v>192</v>
      </c>
      <c r="CB1" s="29" t="s">
        <v>193</v>
      </c>
      <c r="CC1" s="29" t="s">
        <v>194</v>
      </c>
      <c r="CD1" s="29" t="s">
        <v>195</v>
      </c>
      <c r="CE1" s="29" t="s">
        <v>196</v>
      </c>
      <c r="CF1" s="29" t="s">
        <v>197</v>
      </c>
      <c r="CG1" s="29" t="s">
        <v>198</v>
      </c>
      <c r="CH1" s="29" t="s">
        <v>199</v>
      </c>
      <c r="CI1" s="29" t="s">
        <v>200</v>
      </c>
      <c r="CJ1" s="29" t="s">
        <v>201</v>
      </c>
      <c r="CK1" s="29" t="s">
        <v>202</v>
      </c>
      <c r="CL1" s="29" t="s">
        <v>203</v>
      </c>
      <c r="CM1" s="29" t="s">
        <v>204</v>
      </c>
      <c r="CN1" s="29" t="s">
        <v>205</v>
      </c>
      <c r="CO1" s="29" t="s">
        <v>206</v>
      </c>
      <c r="CP1" s="29" t="s">
        <v>207</v>
      </c>
      <c r="CQ1" s="29" t="s">
        <v>208</v>
      </c>
      <c r="CR1" s="29" t="s">
        <v>209</v>
      </c>
      <c r="CS1" s="29" t="s">
        <v>210</v>
      </c>
      <c r="CT1" s="29" t="s">
        <v>211</v>
      </c>
      <c r="CU1" s="29" t="s">
        <v>212</v>
      </c>
      <c r="CV1" s="29" t="s">
        <v>213</v>
      </c>
    </row>
    <row r="2" spans="1:100">
      <c r="A2" t="s">
        <v>214</v>
      </c>
      <c r="B2" s="24">
        <v>1</v>
      </c>
      <c r="C2" s="24">
        <v>2</v>
      </c>
      <c r="D2" s="31">
        <f>_xlfn.NUMBERVALUE(TEXT(_xlfn.CONCAT(B2,".",C2), "0.0"))</f>
        <v>1.2</v>
      </c>
      <c r="E2" s="24" cm="1">
        <f t="array" aca="1" ref="E2" ca="1">INDIRECT(_xlfn.CONCAT("Data!", "R2"))</f>
        <v>0</v>
      </c>
      <c r="F2" s="32" cm="1">
        <f t="array" aca="1" ref="F2" ca="1">INDIRECT(_xlfn.CONCAT("Data!", A2, "4"))</f>
        <v>0</v>
      </c>
      <c r="G2" cm="1">
        <f t="array" aca="1" ref="G2" ca="1">INDIRECT(_xlfn.CONCAT("Data!", A2, "5"))</f>
        <v>0</v>
      </c>
      <c r="H2" s="33" cm="1">
        <f t="array" aca="1" ref="H2" ca="1">IFERROR(INDIRECT(_xlfn.CONCAT("Data!", A2, "8")), 0)</f>
        <v>0</v>
      </c>
      <c r="I2" s="33" cm="1">
        <f t="array" aca="1" ref="I2" ca="1">IFERROR(INDIRECT(_xlfn.CONCAT("Data!", A2, "9")), 0)</f>
        <v>0</v>
      </c>
      <c r="J2" s="33" cm="1">
        <f t="array" aca="1" ref="J2" ca="1">IFERROR(INDIRECT(_xlfn.CONCAT("Data!", A2, "7")), 0)</f>
        <v>0</v>
      </c>
      <c r="K2" s="33" cm="1">
        <f t="array" aca="1" ref="K2" ca="1">IFERROR(INDIRECT(_xlfn.CONCAT("Data!", A2, "138")), 0)</f>
        <v>0</v>
      </c>
      <c r="L2" s="33" cm="1">
        <f t="array" aca="1" ref="L2" ca="1">IFERROR(INDIRECT(_xlfn.CONCAT("Data!", "CK7")), 0)</f>
        <v>0</v>
      </c>
      <c r="M2" s="33" cm="1">
        <f t="array" aca="1" ref="M2" ca="1">IFERROR(INDIRECT(_xlfn.CONCAT("Data!", "BY7")), 0)</f>
        <v>0</v>
      </c>
      <c r="N2" s="33" cm="1">
        <f t="array" aca="1" ref="N2" ca="1">IFERROR(INDIRECT(_xlfn.CONCAT("Data!", "CG7")), 0)</f>
        <v>0</v>
      </c>
      <c r="O2" s="34" cm="1">
        <f t="array" aca="1" ref="O2" ca="1">IFERROR(INDIRECT(_xlfn.CONCAT("Data!", A2, "115")), 0)</f>
        <v>0</v>
      </c>
      <c r="P2" s="34" cm="1">
        <f t="array" aca="1" ref="P2" ca="1">IFERROR(INDIRECT(_xlfn.CONCAT("Data!", A2, "211")), 0)</f>
        <v>0</v>
      </c>
      <c r="Q2" s="33" cm="1">
        <f t="array" aca="1" ref="Q2" ca="1">IFERROR(INDIRECT(_xlfn.CONCAT("Data!", A2, "114")), 0)</f>
        <v>0</v>
      </c>
      <c r="R2" s="33" cm="1">
        <f t="array" aca="1" ref="R2" ca="1">IFERROR(INDIRECT(_xlfn.CONCAT("Data!", A2, "210")), 0)</f>
        <v>0</v>
      </c>
      <c r="S2" s="33" cm="1">
        <f t="array" aca="1" ref="S2" ca="1">IFERROR(INDIRECT(_xlfn.CONCAT("Data!", "CK114")), 0)</f>
        <v>0</v>
      </c>
      <c r="T2" s="33" cm="1">
        <f t="array" aca="1" ref="T2" ca="1">IFERROR(INDIRECT(_xlfn.CONCAT("Data!", "BY114")), 0)</f>
        <v>0</v>
      </c>
      <c r="U2" s="33" cm="1">
        <f t="array" aca="1" ref="U2" ca="1">IFERROR(INDIRECT(_xlfn.CONCAT("Data!", "CG114")), 0)</f>
        <v>0</v>
      </c>
      <c r="V2" s="33" cm="1">
        <f t="array" aca="1" ref="V2" ca="1">IFERROR(INDIRECT(_xlfn.CONCAT("Data!", A2, "120")), 0)</f>
        <v>0</v>
      </c>
      <c r="W2" s="33" cm="1">
        <f t="array" aca="1" ref="W2" ca="1">IFERROR(INDIRECT(_xlfn.CONCAT("Data!", A2, "216")), 0)</f>
        <v>0</v>
      </c>
      <c r="X2" s="33" cm="1">
        <f t="array" aca="1" ref="X2" ca="1">IFERROR(INDIRECT(_xlfn.CONCAT("Data!", A2, "220")), 0)</f>
        <v>0</v>
      </c>
      <c r="Y2" s="33" cm="1">
        <f t="array" aca="1" ref="Y2" ca="1">IFERROR(INDIRECT(_xlfn.CONCAT("Data!", "CK120")), 0)</f>
        <v>0</v>
      </c>
      <c r="Z2" s="33" cm="1">
        <f t="array" aca="1" ref="Z2" ca="1">IFERROR(INDIRECT(_xlfn.CONCAT("Data!", "BY120")), 0)</f>
        <v>0</v>
      </c>
      <c r="AA2" s="33" cm="1">
        <f t="array" aca="1" ref="AA2" ca="1">IFERROR(INDIRECT(_xlfn.CONCAT("Data!", "CG120")), 0)</f>
        <v>0</v>
      </c>
      <c r="AB2" s="33" cm="1">
        <f t="array" aca="1" ref="AB2" ca="1">IFERROR(INDIRECT(_xlfn.CONCAT("Data!", A2, "68")), 0)</f>
        <v>0</v>
      </c>
      <c r="AC2" s="33" cm="1">
        <f t="array" aca="1" ref="AC2" ca="1">IFERROR(INDIRECT(_xlfn.CONCAT("Data!", A2, "65")), 0)</f>
        <v>0</v>
      </c>
      <c r="AD2" s="33" cm="1">
        <f t="array" aca="1" ref="AD2" ca="1">IFERROR(INDIRECT(_xlfn.CONCAT("Data!", A2, "187")), 0)</f>
        <v>0</v>
      </c>
      <c r="AE2" s="33" cm="1">
        <f t="array" aca="1" ref="AE2" ca="1">IFERROR(INDIRECT(_xlfn.CONCAT("Data!", "CK64")), 0)</f>
        <v>0</v>
      </c>
      <c r="AF2" s="33" cm="1">
        <f t="array" aca="1" ref="AF2" ca="1">IFERROR(INDIRECT(_xlfn.CONCAT("Data!", "BY64")), 0)</f>
        <v>0</v>
      </c>
      <c r="AG2" s="33" cm="1">
        <f t="array" aca="1" ref="AG2" ca="1">IFERROR(INDIRECT(_xlfn.CONCAT("Data!", "CG64")), 0)</f>
        <v>0</v>
      </c>
      <c r="AH2" s="33" cm="1">
        <f t="array" aca="1" ref="AH2" ca="1">IFERROR(INDIRECT(_xlfn.CONCAT("Data!", A2, "62")), 0)</f>
        <v>0</v>
      </c>
      <c r="AI2" s="33" cm="1">
        <f t="array" aca="1" ref="AI2" ca="1">IFERROR(INDIRECT(_xlfn.CONCAT("Data!", A2, "63")), 0)</f>
        <v>0</v>
      </c>
      <c r="AJ2" s="33" cm="1">
        <f t="array" aca="1" ref="AJ2" ca="1">IFERROR(INDIRECT(_xlfn.CONCAT("Data!", A2, "181")), 0)</f>
        <v>0</v>
      </c>
      <c r="AK2" s="33" cm="1">
        <f t="array" aca="1" ref="AK2" ca="1">IFERROR(INDIRECT(_xlfn.CONCAT("Data!", "CK61")), 0)</f>
        <v>0</v>
      </c>
      <c r="AL2" s="33" cm="1">
        <f t="array" aca="1" ref="AL2" ca="1">IFERROR(INDIRECT(_xlfn.CONCAT("Data!", "BY61")), 0)</f>
        <v>0</v>
      </c>
      <c r="AM2" s="33" cm="1">
        <f t="array" aca="1" ref="AM2" ca="1">IFERROR(INDIRECT(_xlfn.CONCAT("Data!", "CG61")), 0)</f>
        <v>0</v>
      </c>
      <c r="AN2" s="34" cm="1">
        <f t="array" aca="1" ref="AN2" ca="1">IFERROR(INDIRECT(_xlfn.CONCAT("Data!", A2, "131")), 0)</f>
        <v>0</v>
      </c>
      <c r="AO2" s="34" cm="1">
        <f t="array" aca="1" ref="AO2" ca="1">IFERROR(INDIRECT(_xlfn.CONCAT("Data!", A2, "193")), 0)</f>
        <v>0</v>
      </c>
      <c r="AP2" s="33" cm="1">
        <f t="array" aca="1" ref="AP2" ca="1">IFERROR(INDIRECT(_xlfn.CONCAT("Data!", "CK131")), 0)</f>
        <v>0</v>
      </c>
      <c r="AQ2" s="33" cm="1">
        <f t="array" aca="1" ref="AQ2" ca="1">IFERROR(INDIRECT(_xlfn.CONCAT("Data!", "BY131")), 0)</f>
        <v>0</v>
      </c>
      <c r="AR2" s="33" cm="1">
        <f t="array" aca="1" ref="AR2" ca="1">IFERROR(INDIRECT(_xlfn.CONCAT("Data!", "CG131")), 0)</f>
        <v>0</v>
      </c>
      <c r="AS2" s="33" cm="1">
        <f t="array" aca="1" ref="AS2" ca="1">IFERROR(INDIRECT(_xlfn.CONCAT("Data!", A2, "15")), 0)</f>
        <v>0</v>
      </c>
      <c r="AT2" s="33" cm="1">
        <f t="array" aca="1" ref="AT2" ca="1">IFERROR(INDIRECT(_xlfn.CONCAT("Data!", A2, "14")), 0)</f>
        <v>0</v>
      </c>
      <c r="AU2" s="33" cm="1">
        <f t="array" aca="1" ref="AU2" ca="1">IFERROR(INDIRECT(_xlfn.CONCAT("Data!", A2, "142")), 0)</f>
        <v>0</v>
      </c>
      <c r="AV2" s="33" cm="1">
        <f t="array" aca="1" ref="AV2" ca="1">IFERROR(INDIRECT(_xlfn.CONCAT("Data!", "CK14")), 0)</f>
        <v>0</v>
      </c>
      <c r="AW2" s="33" cm="1">
        <f t="array" aca="1" ref="AW2" ca="1">IFERROR(INDIRECT(_xlfn.CONCAT("Data!", "BY14")), 0)</f>
        <v>0</v>
      </c>
      <c r="AX2" s="33" cm="1">
        <f t="array" aca="1" ref="AX2" ca="1">IFERROR(INDIRECT(_xlfn.CONCAT("Data!", "CG14")), 0)</f>
        <v>0</v>
      </c>
      <c r="AY2" s="33" cm="1">
        <f t="array" aca="1" ref="AY2" ca="1">IFERROR(INDIRECT(_xlfn.CONCAT("Data!", A2, "29")), 0)</f>
        <v>0</v>
      </c>
      <c r="AZ2" s="33" cm="1">
        <f t="array" aca="1" ref="AZ2" ca="1">IFERROR(INDIRECT(_xlfn.CONCAT("Data!", A2, "157")), 0)</f>
        <v>0</v>
      </c>
      <c r="BA2" s="33" cm="1">
        <f t="array" aca="1" ref="BA2" ca="1">IFERROR(INDIRECT(_xlfn.CONCAT("Data!", "CK29")), 0)</f>
        <v>0</v>
      </c>
      <c r="BB2" s="33" cm="1">
        <f t="array" aca="1" ref="BB2" ca="1">IFERROR(INDIRECT(_xlfn.CONCAT("Data!", "BY29")), 0)</f>
        <v>0</v>
      </c>
      <c r="BC2" s="33" cm="1">
        <f t="array" aca="1" ref="BC2" ca="1">IFERROR(INDIRECT(_xlfn.CONCAT("Data!", "CG29")), 0)</f>
        <v>0</v>
      </c>
      <c r="BD2" s="33" cm="1">
        <f t="array" aca="1" ref="BD2" ca="1">IFERROR(INDIRECT(_xlfn.CONCAT("Data!", A2, "44")), 0)</f>
        <v>0</v>
      </c>
      <c r="BE2" s="33" cm="1">
        <f t="array" aca="1" ref="BE2" ca="1">IFERROR(INDIRECT(_xlfn.CONCAT("Data!", A2, "168")), 0)</f>
        <v>0</v>
      </c>
      <c r="BF2" s="33" cm="1">
        <f t="array" aca="1" ref="BF2" ca="1">IFERROR(INDIRECT(_xlfn.CONCAT("Data!", "CK44")), 0)</f>
        <v>0</v>
      </c>
      <c r="BG2" s="33" cm="1">
        <f t="array" aca="1" ref="BG2" ca="1">IFERROR(INDIRECT(_xlfn.CONCAT("Data!", "BY44")), 0)</f>
        <v>0</v>
      </c>
      <c r="BH2" s="33" cm="1">
        <f t="array" aca="1" ref="BH2" ca="1">IFERROR(INDIRECT(_xlfn.CONCAT("Data!", "CG44")), 0)</f>
        <v>0</v>
      </c>
      <c r="BI2" s="34" cm="1">
        <f t="array" aca="1" ref="BI2" ca="1">IFERROR(INDIRECT(_xlfn.CONCAT("Data!", A2, "24")), 0)</f>
        <v>0</v>
      </c>
      <c r="BJ2" s="34" cm="1">
        <f t="array" aca="1" ref="BJ2" ca="1">IFERROR(INDIRECT(_xlfn.CONCAT("Data!", A2, "152")), 0)</f>
        <v>0</v>
      </c>
      <c r="BK2" s="33" cm="1">
        <f t="array" aca="1" ref="BK2" ca="1">IFERROR(INDIRECT(_xlfn.CONCAT("Data!", "CK24")), 0)</f>
        <v>0</v>
      </c>
      <c r="BL2" s="33" cm="1">
        <f t="array" aca="1" ref="BL2" ca="1">IFERROR(INDIRECT(_xlfn.CONCAT("Data!", "BY24")), 0)</f>
        <v>0</v>
      </c>
      <c r="BM2" s="33" cm="1">
        <f t="array" aca="1" ref="BM2" ca="1">IFERROR(INDIRECT(_xlfn.CONCAT("Data!", "CG24")), 0)</f>
        <v>0</v>
      </c>
      <c r="BN2" s="33" cm="1">
        <f t="array" aca="1" ref="BN2" ca="1">IFERROR(INDIRECT(_xlfn.CONCAT("Data!", A2, "38")), 0)</f>
        <v>0</v>
      </c>
      <c r="BO2" s="33" cm="1">
        <f t="array" aca="1" ref="BO2" ca="1">IFERROR(INDIRECT(_xlfn.CONCAT("Data!", A2, "36")), 0)</f>
        <v>0</v>
      </c>
      <c r="BP2" s="33" cm="1">
        <f t="array" aca="1" ref="BP2" ca="1">IFERROR(INDIRECT(_xlfn.CONCAT("Data!", A2, "37")), 0)</f>
        <v>0</v>
      </c>
      <c r="BQ2" s="33" cm="1">
        <f t="array" aca="1" ref="BQ2" ca="1">IFERROR(INDIRECT(_xlfn.CONCAT("Data!", A2, "163")), 0)</f>
        <v>0</v>
      </c>
      <c r="BR2" s="33" cm="1">
        <f t="array" aca="1" ref="BR2" ca="1">IFERROR(INDIRECT(_xlfn.CONCAT("Data!", A2, "34")), 0)</f>
        <v>0</v>
      </c>
      <c r="BS2" s="33" cm="1">
        <f t="array" aca="1" ref="BS2" ca="1">IFERROR(INDIRECT(_xlfn.CONCAT("Data!", "CK124")), 0)</f>
        <v>0</v>
      </c>
      <c r="BT2" s="33" cm="1">
        <f t="array" aca="1" ref="BT2" ca="1">IFERROR(INDIRECT(_xlfn.CONCAT("Data!", "BY124")), 0)</f>
        <v>0</v>
      </c>
      <c r="BU2" s="33" cm="1">
        <f t="array" aca="1" ref="BU2" ca="1">IFERROR(INDIRECT(_xlfn.CONCAT("Data!", "CG124")), 0)</f>
        <v>0</v>
      </c>
      <c r="BV2" s="34" cm="1">
        <f t="array" aca="1" ref="BV2" ca="1">IFERROR(INDIRECT(_xlfn.CONCAT("Data!", A2, "41")), 0)</f>
        <v>0</v>
      </c>
      <c r="BW2" s="34" cm="1">
        <f t="array" aca="1" ref="BW2" ca="1">IFERROR(INDIRECT(_xlfn.CONCAT("Data!", B2, "138")), 0)</f>
        <v>0</v>
      </c>
      <c r="BX2" s="33" cm="1">
        <f t="array" aca="1" ref="BX2" ca="1">IFERROR(INDIRECT(_xlfn.CONCAT("Data!", "CK41")), 0)</f>
        <v>0</v>
      </c>
      <c r="BY2" s="33" cm="1">
        <f t="array" aca="1" ref="BY2" ca="1">IFERROR(INDIRECT(_xlfn.CONCAT("Data!", "BY41")), 0)</f>
        <v>0</v>
      </c>
      <c r="BZ2" s="33" cm="1">
        <f t="array" aca="1" ref="BZ2" ca="1">IFERROR(INDIRECT(_xlfn.CONCAT("Data!", "CG41")), 0)</f>
        <v>0</v>
      </c>
      <c r="CA2" s="33" cm="1">
        <f t="array" aca="1" ref="CA2" ca="1">IFERROR(INDIRECT(_xlfn.CONCAT("Data!", A2, "128")), 0)</f>
        <v>0</v>
      </c>
      <c r="CB2" s="33" cm="1">
        <f t="array" aca="1" ref="CB2" ca="1">IFERROR(INDIRECT(_xlfn.CONCAT("Data!", A2, "196")), 0)</f>
        <v>0</v>
      </c>
      <c r="CC2" s="33" cm="1">
        <f t="array" aca="1" ref="CC2" ca="1">IFERROR(INDIRECT(_xlfn.CONCAT("Data!", "CK128")), 0)</f>
        <v>0</v>
      </c>
      <c r="CD2" s="33" cm="1">
        <f t="array" aca="1" ref="CD2" ca="1">IFERROR(INDIRECT(_xlfn.CONCAT("Data!", "BY128")), 0)</f>
        <v>0</v>
      </c>
      <c r="CE2" s="33" cm="1">
        <f t="array" aca="1" ref="CE2" ca="1">IFERROR(INDIRECT(_xlfn.CONCAT("Data!", "CG128")), 0)</f>
        <v>0</v>
      </c>
      <c r="CF2" s="33" cm="1">
        <f t="array" aca="1" ref="CF2" ca="1">IFERROR(INDIRECT(_xlfn.CONCAT("Data!", A2, "126")), 0)</f>
        <v>0</v>
      </c>
      <c r="CG2" s="33" cm="1">
        <f t="array" aca="1" ref="CG2" ca="1">IFERROR(INDIRECT(_xlfn.CONCAT("Data!", A2, "207")), 0)</f>
        <v>0</v>
      </c>
      <c r="CH2" s="33" cm="1">
        <f t="array" aca="1" ref="CH2" ca="1">IFERROR(INDIRECT(_xlfn.CONCAT("Data!", "CK126")), 0)</f>
        <v>0</v>
      </c>
      <c r="CI2" s="33" cm="1">
        <f t="array" aca="1" ref="CI2" ca="1">IFERROR(INDIRECT(_xlfn.CONCAT("Data!", "BY126")), 0)</f>
        <v>0</v>
      </c>
      <c r="CJ2" s="33" cm="1">
        <f t="array" aca="1" ref="CJ2" ca="1">IFERROR(INDIRECT(_xlfn.CONCAT("Data!", "CG126")), 0)</f>
        <v>0</v>
      </c>
      <c r="CK2" s="33" cm="1">
        <f t="array" aca="1" ref="CK2" ca="1">IFERROR(INDIRECT(_xlfn.CONCAT("Data!", A2, "133")), 0)</f>
        <v>0</v>
      </c>
      <c r="CL2" s="33" cm="1">
        <f t="array" aca="1" ref="CL2" ca="1">IFERROR(INDIRECT(_xlfn.CONCAT("Data!", "CK89")), 0)</f>
        <v>0</v>
      </c>
      <c r="CM2" s="33" cm="1">
        <f t="array" aca="1" ref="CM2" ca="1">IFERROR(INDIRECT(_xlfn.CONCAT("Data!", "BY89")), 0)</f>
        <v>0</v>
      </c>
      <c r="CN2" s="33" cm="1">
        <f t="array" aca="1" ref="CN2" ca="1">IFERROR(INDIRECT(_xlfn.CONCAT("Data!", "CG89")), 0)</f>
        <v>0</v>
      </c>
      <c r="CO2" s="33" cm="1">
        <f t="array" aca="1" ref="CO2" ca="1">IFERROR(INDIRECT(_xlfn.CONCAT("Data!", A2, "188")), 0)</f>
        <v>0</v>
      </c>
      <c r="CP2" s="33" cm="1">
        <f t="array" aca="1" ref="CP2" ca="1">IFERROR(INDIRECT(_xlfn.CONCAT("Data!", A2, "75")), 0)</f>
        <v>0</v>
      </c>
      <c r="CQ2" s="33" cm="1">
        <f t="array" aca="1" ref="CQ2" ca="1">IFERROR(INDIRECT(_xlfn.CONCAT("Data!", A2, "189")), 0)</f>
        <v>0</v>
      </c>
      <c r="CR2" s="33" cm="1">
        <f t="array" aca="1" ref="CR2" ca="1">IFERROR(INDIRECT(_xlfn.CONCAT("Data!", A2, "130")), 0)</f>
        <v>0</v>
      </c>
      <c r="CS2" s="33" cm="1">
        <f t="array" aca="1" ref="CS2" ca="1">IFERROR(INDIRECT(_xlfn.CONCAT("Data!", A2, "42")), 0)</f>
        <v>0</v>
      </c>
      <c r="CT2" s="33" cm="1">
        <f t="array" aca="1" ref="CT2" ca="1">IFERROR(INDIRECT(_xlfn.CONCAT("Data!", A2, "166")), 0)</f>
        <v>0</v>
      </c>
      <c r="CU2" s="33" cm="1">
        <f t="array" aca="1" ref="CU2" ca="1">IFERROR(INDIRECT(_xlfn.CONCAT("Data!", A2, "47")), 0)</f>
        <v>0</v>
      </c>
      <c r="CV2" s="33" cm="1">
        <f t="array" aca="1" ref="CV2" ca="1">IFERROR(INDIRECT(_xlfn.CONCAT("Data!", A2, "171")), 0)</f>
        <v>0</v>
      </c>
    </row>
    <row r="3" spans="1:100">
      <c r="A3" t="s">
        <v>215</v>
      </c>
      <c r="B3" s="24">
        <v>2</v>
      </c>
      <c r="C3" s="24">
        <v>2</v>
      </c>
      <c r="D3" s="31">
        <f t="shared" ref="D3:D54" si="0">_xlfn.NUMBERVALUE(TEXT(_xlfn.CONCAT(B3,".",C3), "0.0"))</f>
        <v>2.2000000000000002</v>
      </c>
      <c r="E3" s="24" cm="1">
        <f t="array" aca="1" ref="E3" ca="1">INDIRECT(_xlfn.CONCAT("Data!", "R2"))</f>
        <v>0</v>
      </c>
      <c r="F3" s="32" cm="1">
        <f t="array" aca="1" ref="F3" ca="1">INDIRECT(_xlfn.CONCAT("Data!", A3, "4"))</f>
        <v>0</v>
      </c>
      <c r="G3" cm="1">
        <f t="array" aca="1" ref="G3" ca="1">INDIRECT(_xlfn.CONCAT("Data!", A3, "5"))</f>
        <v>0</v>
      </c>
      <c r="H3" s="33" cm="1">
        <f t="array" aca="1" ref="H3" ca="1">IFERROR(INDIRECT(_xlfn.CONCAT("Data!", A3, "8")), 0)</f>
        <v>0</v>
      </c>
      <c r="I3" s="33" cm="1">
        <f t="array" aca="1" ref="I3" ca="1">IFERROR(INDIRECT(_xlfn.CONCAT("Data!", A3, "9")), 0)</f>
        <v>0</v>
      </c>
      <c r="J3" s="33" cm="1">
        <f t="array" aca="1" ref="J3" ca="1">IFERROR(INDIRECT(_xlfn.CONCAT("Data!", A3, "7")), 0)</f>
        <v>0</v>
      </c>
      <c r="K3" s="33" cm="1">
        <f t="array" aca="1" ref="K3" ca="1">IFERROR(INDIRECT(_xlfn.CONCAT("Data!", A3, "138")), 0)</f>
        <v>0</v>
      </c>
      <c r="L3" s="33" cm="1">
        <f t="array" aca="1" ref="L3" ca="1">IFERROR(INDIRECT(_xlfn.CONCAT("Data!", "CK7")), 0)</f>
        <v>0</v>
      </c>
      <c r="M3" s="33" cm="1">
        <f t="array" aca="1" ref="M3" ca="1">IFERROR(INDIRECT(_xlfn.CONCAT("Data!", "BY7")), 0)</f>
        <v>0</v>
      </c>
      <c r="N3" s="33" cm="1">
        <f t="array" aca="1" ref="N3" ca="1">IFERROR(INDIRECT(_xlfn.CONCAT("Data!", "CG7")), 0)</f>
        <v>0</v>
      </c>
      <c r="O3" s="34" cm="1">
        <f t="array" aca="1" ref="O3" ca="1">IFERROR(INDIRECT(_xlfn.CONCAT("Data!", A3, "115")), 0)</f>
        <v>0</v>
      </c>
      <c r="P3" s="34" cm="1">
        <f t="array" aca="1" ref="P3" ca="1">IFERROR(INDIRECT(_xlfn.CONCAT("Data!", A3, "211")), 0)</f>
        <v>0</v>
      </c>
      <c r="Q3" s="33" cm="1">
        <f t="array" aca="1" ref="Q3" ca="1">IFERROR(INDIRECT(_xlfn.CONCAT("Data!", A3, "114")), 0)</f>
        <v>0</v>
      </c>
      <c r="R3" s="33" cm="1">
        <f t="array" aca="1" ref="R3" ca="1">IFERROR(INDIRECT(_xlfn.CONCAT("Data!", A3, "210")), 0)</f>
        <v>0</v>
      </c>
      <c r="S3" s="33" cm="1">
        <f t="array" aca="1" ref="S3" ca="1">IFERROR(INDIRECT(_xlfn.CONCAT("Data!", "CK114")), 0)</f>
        <v>0</v>
      </c>
      <c r="T3" s="33" cm="1">
        <f t="array" aca="1" ref="T3" ca="1">IFERROR(INDIRECT(_xlfn.CONCAT("Data!", "BY114")), 0)</f>
        <v>0</v>
      </c>
      <c r="U3" s="33" cm="1">
        <f t="array" aca="1" ref="U3" ca="1">IFERROR(INDIRECT(_xlfn.CONCAT("Data!", "CG114")), 0)</f>
        <v>0</v>
      </c>
      <c r="V3" s="33" cm="1">
        <f t="array" aca="1" ref="V3" ca="1">IFERROR(INDIRECT(_xlfn.CONCAT("Data!", A3, "120")), 0)</f>
        <v>0</v>
      </c>
      <c r="W3" s="33" cm="1">
        <f t="array" aca="1" ref="W3" ca="1">IFERROR(INDIRECT(_xlfn.CONCAT("Data!", A3, "216")), 0)</f>
        <v>0</v>
      </c>
      <c r="X3" s="33" cm="1">
        <f t="array" aca="1" ref="X3" ca="1">IFERROR(INDIRECT(_xlfn.CONCAT("Data!", A3, "220")), 0)</f>
        <v>0</v>
      </c>
      <c r="Y3" s="33" cm="1">
        <f t="array" aca="1" ref="Y3" ca="1">IFERROR(INDIRECT(_xlfn.CONCAT("Data!", "CK120")), 0)</f>
        <v>0</v>
      </c>
      <c r="Z3" s="33" cm="1">
        <f t="array" aca="1" ref="Z3" ca="1">IFERROR(INDIRECT(_xlfn.CONCAT("Data!", "BY120")), 0)</f>
        <v>0</v>
      </c>
      <c r="AA3" s="33" cm="1">
        <f t="array" aca="1" ref="AA3" ca="1">IFERROR(INDIRECT(_xlfn.CONCAT("Data!", "CG120")), 0)</f>
        <v>0</v>
      </c>
      <c r="AB3" s="33" cm="1">
        <f t="array" aca="1" ref="AB3" ca="1">IFERROR(INDIRECT(_xlfn.CONCAT("Data!", A3, "68")), 0)</f>
        <v>0</v>
      </c>
      <c r="AC3" s="33" cm="1">
        <f t="array" aca="1" ref="AC3" ca="1">IFERROR(INDIRECT(_xlfn.CONCAT("Data!", A3, "65")), 0)</f>
        <v>0</v>
      </c>
      <c r="AD3" s="33" cm="1">
        <f t="array" aca="1" ref="AD3" ca="1">IFERROR(INDIRECT(_xlfn.CONCAT("Data!", A3, "187")), 0)</f>
        <v>0</v>
      </c>
      <c r="AE3" s="33" cm="1">
        <f t="array" aca="1" ref="AE3" ca="1">IFERROR(INDIRECT(_xlfn.CONCAT("Data!", "CK64")), 0)</f>
        <v>0</v>
      </c>
      <c r="AF3" s="33" cm="1">
        <f t="array" aca="1" ref="AF3" ca="1">IFERROR(INDIRECT(_xlfn.CONCAT("Data!", "BY64")), 0)</f>
        <v>0</v>
      </c>
      <c r="AG3" s="33" cm="1">
        <f t="array" aca="1" ref="AG3" ca="1">IFERROR(INDIRECT(_xlfn.CONCAT("Data!", "CG64")), 0)</f>
        <v>0</v>
      </c>
      <c r="AH3" s="33" cm="1">
        <f t="array" aca="1" ref="AH3" ca="1">IFERROR(INDIRECT(_xlfn.CONCAT("Data!", A3, "62")), 0)</f>
        <v>0</v>
      </c>
      <c r="AI3" s="33" cm="1">
        <f t="array" aca="1" ref="AI3" ca="1">IFERROR(INDIRECT(_xlfn.CONCAT("Data!", A3, "63")), 0)</f>
        <v>0</v>
      </c>
      <c r="AJ3" s="33" cm="1">
        <f t="array" aca="1" ref="AJ3" ca="1">IFERROR(INDIRECT(_xlfn.CONCAT("Data!", A3, "181")), 0)</f>
        <v>0</v>
      </c>
      <c r="AK3" s="33" cm="1">
        <f t="array" aca="1" ref="AK3" ca="1">IFERROR(INDIRECT(_xlfn.CONCAT("Data!", "CK61")), 0)</f>
        <v>0</v>
      </c>
      <c r="AL3" s="33" cm="1">
        <f t="array" aca="1" ref="AL3" ca="1">IFERROR(INDIRECT(_xlfn.CONCAT("Data!", "BY61")), 0)</f>
        <v>0</v>
      </c>
      <c r="AM3" s="33" cm="1">
        <f t="array" aca="1" ref="AM3" ca="1">IFERROR(INDIRECT(_xlfn.CONCAT("Data!", "CG61")), 0)</f>
        <v>0</v>
      </c>
      <c r="AN3" s="34" cm="1">
        <f t="array" aca="1" ref="AN3" ca="1">IFERROR(INDIRECT(_xlfn.CONCAT("Data!", A3, "131")), 0)</f>
        <v>0</v>
      </c>
      <c r="AO3" s="34" cm="1">
        <f t="array" aca="1" ref="AO3" ca="1">IFERROR(INDIRECT(_xlfn.CONCAT("Data!", A3, "193")), 0)</f>
        <v>0</v>
      </c>
      <c r="AP3" s="33" cm="1">
        <f t="array" aca="1" ref="AP3" ca="1">IFERROR(INDIRECT(_xlfn.CONCAT("Data!", "CK131")), 0)</f>
        <v>0</v>
      </c>
      <c r="AQ3" s="33" cm="1">
        <f t="array" aca="1" ref="AQ3" ca="1">IFERROR(INDIRECT(_xlfn.CONCAT("Data!", "BY131")), 0)</f>
        <v>0</v>
      </c>
      <c r="AR3" s="33" cm="1">
        <f t="array" aca="1" ref="AR3" ca="1">IFERROR(INDIRECT(_xlfn.CONCAT("Data!", "CG131")), 0)</f>
        <v>0</v>
      </c>
      <c r="AS3" s="33" cm="1">
        <f t="array" aca="1" ref="AS3" ca="1">IFERROR(INDIRECT(_xlfn.CONCAT("Data!", A3, "15")), 0)</f>
        <v>0</v>
      </c>
      <c r="AT3" s="33" cm="1">
        <f t="array" aca="1" ref="AT3" ca="1">IFERROR(INDIRECT(_xlfn.CONCAT("Data!", A3, "14")), 0)</f>
        <v>0</v>
      </c>
      <c r="AU3" s="33" cm="1">
        <f t="array" aca="1" ref="AU3" ca="1">IFERROR(INDIRECT(_xlfn.CONCAT("Data!", A3, "142")), 0)</f>
        <v>0</v>
      </c>
      <c r="AV3" s="33" cm="1">
        <f t="array" aca="1" ref="AV3" ca="1">IFERROR(INDIRECT(_xlfn.CONCAT("Data!", "CK14")), 0)</f>
        <v>0</v>
      </c>
      <c r="AW3" s="33" cm="1">
        <f t="array" aca="1" ref="AW3" ca="1">IFERROR(INDIRECT(_xlfn.CONCAT("Data!", "BY14")), 0)</f>
        <v>0</v>
      </c>
      <c r="AX3" s="33" cm="1">
        <f t="array" aca="1" ref="AX3" ca="1">IFERROR(INDIRECT(_xlfn.CONCAT("Data!", "CG14")), 0)</f>
        <v>0</v>
      </c>
      <c r="AY3" s="33" cm="1">
        <f t="array" aca="1" ref="AY3" ca="1">IFERROR(INDIRECT(_xlfn.CONCAT("Data!", A3, "29")), 0)</f>
        <v>0</v>
      </c>
      <c r="AZ3" s="33" cm="1">
        <f t="array" aca="1" ref="AZ3" ca="1">IFERROR(INDIRECT(_xlfn.CONCAT("Data!", A3, "157")), 0)</f>
        <v>0</v>
      </c>
      <c r="BA3" s="33" cm="1">
        <f t="array" aca="1" ref="BA3" ca="1">IFERROR(INDIRECT(_xlfn.CONCAT("Data!", "CK29")), 0)</f>
        <v>0</v>
      </c>
      <c r="BB3" s="33" cm="1">
        <f t="array" aca="1" ref="BB3" ca="1">IFERROR(INDIRECT(_xlfn.CONCAT("Data!", "BY29")), 0)</f>
        <v>0</v>
      </c>
      <c r="BC3" s="33" cm="1">
        <f t="array" aca="1" ref="BC3" ca="1">IFERROR(INDIRECT(_xlfn.CONCAT("Data!", "CG29")), 0)</f>
        <v>0</v>
      </c>
      <c r="BD3" s="33" cm="1">
        <f t="array" aca="1" ref="BD3" ca="1">IFERROR(INDIRECT(_xlfn.CONCAT("Data!", A3, "44")), 0)</f>
        <v>0</v>
      </c>
      <c r="BE3" s="33" cm="1">
        <f t="array" aca="1" ref="BE3" ca="1">IFERROR(INDIRECT(_xlfn.CONCAT("Data!", A3, "168")), 0)</f>
        <v>0</v>
      </c>
      <c r="BF3" s="33" cm="1">
        <f t="array" aca="1" ref="BF3" ca="1">IFERROR(INDIRECT(_xlfn.CONCAT("Data!", "CK44")), 0)</f>
        <v>0</v>
      </c>
      <c r="BG3" s="33" cm="1">
        <f t="array" aca="1" ref="BG3" ca="1">IFERROR(INDIRECT(_xlfn.CONCAT("Data!", "BY44")), 0)</f>
        <v>0</v>
      </c>
      <c r="BH3" s="33" cm="1">
        <f t="array" aca="1" ref="BH3" ca="1">IFERROR(INDIRECT(_xlfn.CONCAT("Data!", "CG44")), 0)</f>
        <v>0</v>
      </c>
      <c r="BI3" s="34" cm="1">
        <f t="array" aca="1" ref="BI3" ca="1">IFERROR(INDIRECT(_xlfn.CONCAT("Data!", A3, "24")), 0)</f>
        <v>0</v>
      </c>
      <c r="BJ3" s="34" cm="1">
        <f t="array" aca="1" ref="BJ3" ca="1">IFERROR(INDIRECT(_xlfn.CONCAT("Data!", A3, "152")), 0)</f>
        <v>0</v>
      </c>
      <c r="BK3" s="33" cm="1">
        <f t="array" aca="1" ref="BK3" ca="1">IFERROR(INDIRECT(_xlfn.CONCAT("Data!", "CK24")), 0)</f>
        <v>0</v>
      </c>
      <c r="BL3" s="33" cm="1">
        <f t="array" aca="1" ref="BL3" ca="1">IFERROR(INDIRECT(_xlfn.CONCAT("Data!", "BY24")), 0)</f>
        <v>0</v>
      </c>
      <c r="BM3" s="33" cm="1">
        <f t="array" aca="1" ref="BM3" ca="1">IFERROR(INDIRECT(_xlfn.CONCAT("Data!", "CG24")), 0)</f>
        <v>0</v>
      </c>
      <c r="BN3" s="33" cm="1">
        <f t="array" aca="1" ref="BN3" ca="1">IFERROR(INDIRECT(_xlfn.CONCAT("Data!", A3, "38")), 0)</f>
        <v>0</v>
      </c>
      <c r="BO3" s="33" cm="1">
        <f t="array" aca="1" ref="BO3" ca="1">IFERROR(INDIRECT(_xlfn.CONCAT("Data!", A3, "36")), 0)</f>
        <v>0</v>
      </c>
      <c r="BP3" s="33" cm="1">
        <f t="array" aca="1" ref="BP3" ca="1">IFERROR(INDIRECT(_xlfn.CONCAT("Data!", A3, "37")), 0)</f>
        <v>0</v>
      </c>
      <c r="BQ3" s="33" cm="1">
        <f t="array" aca="1" ref="BQ3" ca="1">IFERROR(INDIRECT(_xlfn.CONCAT("Data!", A3, "163")), 0)</f>
        <v>0</v>
      </c>
      <c r="BR3" s="33" cm="1">
        <f t="array" aca="1" ref="BR3" ca="1">IFERROR(INDIRECT(_xlfn.CONCAT("Data!", A3, "34")), 0)</f>
        <v>0</v>
      </c>
      <c r="BS3" s="33" cm="1">
        <f t="array" aca="1" ref="BS3" ca="1">IFERROR(INDIRECT(_xlfn.CONCAT("Data!", "CK124")), 0)</f>
        <v>0</v>
      </c>
      <c r="BT3" s="33" cm="1">
        <f t="array" aca="1" ref="BT3" ca="1">IFERROR(INDIRECT(_xlfn.CONCAT("Data!", "BY124")), 0)</f>
        <v>0</v>
      </c>
      <c r="BU3" s="33" cm="1">
        <f t="array" aca="1" ref="BU3" ca="1">IFERROR(INDIRECT(_xlfn.CONCAT("Data!", "CG124")), 0)</f>
        <v>0</v>
      </c>
      <c r="BV3" s="34" cm="1">
        <f t="array" aca="1" ref="BV3" ca="1">IFERROR(INDIRECT(_xlfn.CONCAT("Data!", A3, "41")), 0)</f>
        <v>0</v>
      </c>
      <c r="BW3" s="34" cm="1">
        <f t="array" aca="1" ref="BW3" ca="1">IFERROR(INDIRECT(_xlfn.CONCAT("Data!", B3, "138")), 0)</f>
        <v>0</v>
      </c>
      <c r="BX3" s="33" cm="1">
        <f t="array" aca="1" ref="BX3" ca="1">IFERROR(INDIRECT(_xlfn.CONCAT("Data!", "CK41")), 0)</f>
        <v>0</v>
      </c>
      <c r="BY3" s="33" cm="1">
        <f t="array" aca="1" ref="BY3" ca="1">IFERROR(INDIRECT(_xlfn.CONCAT("Data!", "BY41")), 0)</f>
        <v>0</v>
      </c>
      <c r="BZ3" s="33" cm="1">
        <f t="array" aca="1" ref="BZ3" ca="1">IFERROR(INDIRECT(_xlfn.CONCAT("Data!", "CG41")), 0)</f>
        <v>0</v>
      </c>
      <c r="CA3" s="33" cm="1">
        <f t="array" aca="1" ref="CA3" ca="1">IFERROR(INDIRECT(_xlfn.CONCAT("Data!", A3, "128")), 0)</f>
        <v>0</v>
      </c>
      <c r="CB3" s="33" cm="1">
        <f t="array" aca="1" ref="CB3" ca="1">IFERROR(INDIRECT(_xlfn.CONCAT("Data!", A3, "196")), 0)</f>
        <v>0</v>
      </c>
      <c r="CC3" s="33" cm="1">
        <f t="array" aca="1" ref="CC3" ca="1">IFERROR(INDIRECT(_xlfn.CONCAT("Data!", "CK128")), 0)</f>
        <v>0</v>
      </c>
      <c r="CD3" s="33" cm="1">
        <f t="array" aca="1" ref="CD3" ca="1">IFERROR(INDIRECT(_xlfn.CONCAT("Data!", "BY128")), 0)</f>
        <v>0</v>
      </c>
      <c r="CE3" s="33" cm="1">
        <f t="array" aca="1" ref="CE3" ca="1">IFERROR(INDIRECT(_xlfn.CONCAT("Data!", "CG128")), 0)</f>
        <v>0</v>
      </c>
      <c r="CF3" s="33" cm="1">
        <f t="array" aca="1" ref="CF3" ca="1">IFERROR(INDIRECT(_xlfn.CONCAT("Data!", A3, "126")), 0)</f>
        <v>0</v>
      </c>
      <c r="CG3" s="33" cm="1">
        <f t="array" aca="1" ref="CG3" ca="1">IFERROR(INDIRECT(_xlfn.CONCAT("Data!", A3, "207")), 0)</f>
        <v>0</v>
      </c>
      <c r="CH3" s="33" cm="1">
        <f t="array" aca="1" ref="CH3" ca="1">IFERROR(INDIRECT(_xlfn.CONCAT("Data!", "CK126")), 0)</f>
        <v>0</v>
      </c>
      <c r="CI3" s="33" cm="1">
        <f t="array" aca="1" ref="CI3" ca="1">IFERROR(INDIRECT(_xlfn.CONCAT("Data!", "BY126")), 0)</f>
        <v>0</v>
      </c>
      <c r="CJ3" s="33" cm="1">
        <f t="array" aca="1" ref="CJ3" ca="1">IFERROR(INDIRECT(_xlfn.CONCAT("Data!", "CG126")), 0)</f>
        <v>0</v>
      </c>
      <c r="CK3" s="33" cm="1">
        <f t="array" aca="1" ref="CK3" ca="1">IFERROR(INDIRECT(_xlfn.CONCAT("Data!", A3, "133")), 0)</f>
        <v>0</v>
      </c>
      <c r="CL3" s="33" cm="1">
        <f t="array" aca="1" ref="CL3" ca="1">IFERROR(INDIRECT(_xlfn.CONCAT("Data!", "CK89")), 0)</f>
        <v>0</v>
      </c>
      <c r="CM3" s="33" cm="1">
        <f t="array" aca="1" ref="CM3" ca="1">IFERROR(INDIRECT(_xlfn.CONCAT("Data!", "BY89")), 0)</f>
        <v>0</v>
      </c>
      <c r="CN3" s="33" cm="1">
        <f t="array" aca="1" ref="CN3" ca="1">IFERROR(INDIRECT(_xlfn.CONCAT("Data!", "CG89")), 0)</f>
        <v>0</v>
      </c>
      <c r="CO3" s="33" cm="1">
        <f t="array" aca="1" ref="CO3" ca="1">IFERROR(INDIRECT(_xlfn.CONCAT("Data!", A3, "188")), 0)</f>
        <v>0</v>
      </c>
      <c r="CP3" s="33" cm="1">
        <f t="array" aca="1" ref="CP3" ca="1">IFERROR(INDIRECT(_xlfn.CONCAT("Data!", A3, "75")), 0)</f>
        <v>0</v>
      </c>
      <c r="CQ3" s="33" cm="1">
        <f t="array" aca="1" ref="CQ3" ca="1">IFERROR(INDIRECT(_xlfn.CONCAT("Data!", A3, "189")), 0)</f>
        <v>0</v>
      </c>
      <c r="CR3" s="33" cm="1">
        <f t="array" aca="1" ref="CR3" ca="1">IFERROR(INDIRECT(_xlfn.CONCAT("Data!", A3, "130")), 0)</f>
        <v>0</v>
      </c>
      <c r="CS3" s="33" cm="1">
        <f t="array" aca="1" ref="CS3" ca="1">IFERROR(INDIRECT(_xlfn.CONCAT("Data!", A3, "42")), 0)</f>
        <v>0</v>
      </c>
      <c r="CT3" s="33" cm="1">
        <f t="array" aca="1" ref="CT3" ca="1">IFERROR(INDIRECT(_xlfn.CONCAT("Data!", A3, "166")), 0)</f>
        <v>0</v>
      </c>
      <c r="CU3" s="33" cm="1">
        <f t="array" aca="1" ref="CU3" ca="1">IFERROR(INDIRECT(_xlfn.CONCAT("Data!", A3, "47")), 0)</f>
        <v>0</v>
      </c>
      <c r="CV3" s="33" cm="1">
        <f t="array" aca="1" ref="CV3" ca="1">IFERROR(INDIRECT(_xlfn.CONCAT("Data!", A3, "171")), 0)</f>
        <v>0</v>
      </c>
    </row>
    <row r="4" spans="1:100">
      <c r="A4" t="s">
        <v>216</v>
      </c>
      <c r="B4" s="24">
        <v>3</v>
      </c>
      <c r="C4" s="24">
        <v>2</v>
      </c>
      <c r="D4" s="31">
        <f t="shared" si="0"/>
        <v>3.2</v>
      </c>
      <c r="E4" s="24" cm="1">
        <f t="array" aca="1" ref="E4" ca="1">INDIRECT(_xlfn.CONCAT("Data!", "R2"))</f>
        <v>0</v>
      </c>
      <c r="F4" s="32" cm="1">
        <f t="array" aca="1" ref="F4" ca="1">INDIRECT(_xlfn.CONCAT("Data!", A4, "4"))</f>
        <v>0</v>
      </c>
      <c r="G4" cm="1">
        <f t="array" aca="1" ref="G4" ca="1">INDIRECT(_xlfn.CONCAT("Data!", A4, "5"))</f>
        <v>0</v>
      </c>
      <c r="H4" s="33" cm="1">
        <f t="array" aca="1" ref="H4" ca="1">IFERROR(INDIRECT(_xlfn.CONCAT("Data!", A4, "8")), 0)</f>
        <v>0</v>
      </c>
      <c r="I4" s="33" cm="1">
        <f t="array" aca="1" ref="I4" ca="1">IFERROR(INDIRECT(_xlfn.CONCAT("Data!", A4, "9")), 0)</f>
        <v>0</v>
      </c>
      <c r="J4" s="33" cm="1">
        <f t="array" aca="1" ref="J4" ca="1">IFERROR(INDIRECT(_xlfn.CONCAT("Data!", A4, "7")), 0)</f>
        <v>0</v>
      </c>
      <c r="K4" s="33" cm="1">
        <f t="array" aca="1" ref="K4" ca="1">IFERROR(INDIRECT(_xlfn.CONCAT("Data!", A4, "138")), 0)</f>
        <v>0</v>
      </c>
      <c r="L4" s="33" cm="1">
        <f t="array" aca="1" ref="L4" ca="1">IFERROR(INDIRECT(_xlfn.CONCAT("Data!", "CK7")), 0)</f>
        <v>0</v>
      </c>
      <c r="M4" s="33" cm="1">
        <f t="array" aca="1" ref="M4" ca="1">IFERROR(INDIRECT(_xlfn.CONCAT("Data!", "BY7")), 0)</f>
        <v>0</v>
      </c>
      <c r="N4" s="33" cm="1">
        <f t="array" aca="1" ref="N4" ca="1">IFERROR(INDIRECT(_xlfn.CONCAT("Data!", "CG7")), 0)</f>
        <v>0</v>
      </c>
      <c r="O4" s="34" cm="1">
        <f t="array" aca="1" ref="O4" ca="1">IFERROR(INDIRECT(_xlfn.CONCAT("Data!", A4, "115")), 0)</f>
        <v>0</v>
      </c>
      <c r="P4" s="34" cm="1">
        <f t="array" aca="1" ref="P4" ca="1">IFERROR(INDIRECT(_xlfn.CONCAT("Data!", A4, "211")), 0)</f>
        <v>0</v>
      </c>
      <c r="Q4" s="33" cm="1">
        <f t="array" aca="1" ref="Q4" ca="1">IFERROR(INDIRECT(_xlfn.CONCAT("Data!", A4, "114")), 0)</f>
        <v>0</v>
      </c>
      <c r="R4" s="33" cm="1">
        <f t="array" aca="1" ref="R4" ca="1">IFERROR(INDIRECT(_xlfn.CONCAT("Data!", A4, "210")), 0)</f>
        <v>0</v>
      </c>
      <c r="S4" s="33" cm="1">
        <f t="array" aca="1" ref="S4" ca="1">IFERROR(INDIRECT(_xlfn.CONCAT("Data!", "CK114")), 0)</f>
        <v>0</v>
      </c>
      <c r="T4" s="33" cm="1">
        <f t="array" aca="1" ref="T4" ca="1">IFERROR(INDIRECT(_xlfn.CONCAT("Data!", "BY114")), 0)</f>
        <v>0</v>
      </c>
      <c r="U4" s="33" cm="1">
        <f t="array" aca="1" ref="U4" ca="1">IFERROR(INDIRECT(_xlfn.CONCAT("Data!", "CG114")), 0)</f>
        <v>0</v>
      </c>
      <c r="V4" s="33" cm="1">
        <f t="array" aca="1" ref="V4" ca="1">IFERROR(INDIRECT(_xlfn.CONCAT("Data!", A4, "120")), 0)</f>
        <v>0</v>
      </c>
      <c r="W4" s="33" cm="1">
        <f t="array" aca="1" ref="W4" ca="1">IFERROR(INDIRECT(_xlfn.CONCAT("Data!", A4, "216")), 0)</f>
        <v>0</v>
      </c>
      <c r="X4" s="33" cm="1">
        <f t="array" aca="1" ref="X4" ca="1">IFERROR(INDIRECT(_xlfn.CONCAT("Data!", A4, "220")), 0)</f>
        <v>0</v>
      </c>
      <c r="Y4" s="33" cm="1">
        <f t="array" aca="1" ref="Y4" ca="1">IFERROR(INDIRECT(_xlfn.CONCAT("Data!", "CK120")), 0)</f>
        <v>0</v>
      </c>
      <c r="Z4" s="33" cm="1">
        <f t="array" aca="1" ref="Z4" ca="1">IFERROR(INDIRECT(_xlfn.CONCAT("Data!", "BY120")), 0)</f>
        <v>0</v>
      </c>
      <c r="AA4" s="33" cm="1">
        <f t="array" aca="1" ref="AA4" ca="1">IFERROR(INDIRECT(_xlfn.CONCAT("Data!", "CG120")), 0)</f>
        <v>0</v>
      </c>
      <c r="AB4" s="33" cm="1">
        <f t="array" aca="1" ref="AB4" ca="1">IFERROR(INDIRECT(_xlfn.CONCAT("Data!", A4, "68")), 0)</f>
        <v>0</v>
      </c>
      <c r="AC4" s="33" cm="1">
        <f t="array" aca="1" ref="AC4" ca="1">IFERROR(INDIRECT(_xlfn.CONCAT("Data!", A4, "65")), 0)</f>
        <v>0</v>
      </c>
      <c r="AD4" s="33" cm="1">
        <f t="array" aca="1" ref="AD4" ca="1">IFERROR(INDIRECT(_xlfn.CONCAT("Data!", A4, "187")), 0)</f>
        <v>0</v>
      </c>
      <c r="AE4" s="33" cm="1">
        <f t="array" aca="1" ref="AE4" ca="1">IFERROR(INDIRECT(_xlfn.CONCAT("Data!", "CK64")), 0)</f>
        <v>0</v>
      </c>
      <c r="AF4" s="33" cm="1">
        <f t="array" aca="1" ref="AF4" ca="1">IFERROR(INDIRECT(_xlfn.CONCAT("Data!", "BY64")), 0)</f>
        <v>0</v>
      </c>
      <c r="AG4" s="33" cm="1">
        <f t="array" aca="1" ref="AG4" ca="1">IFERROR(INDIRECT(_xlfn.CONCAT("Data!", "CG64")), 0)</f>
        <v>0</v>
      </c>
      <c r="AH4" s="33" cm="1">
        <f t="array" aca="1" ref="AH4" ca="1">IFERROR(INDIRECT(_xlfn.CONCAT("Data!", A4, "62")), 0)</f>
        <v>0</v>
      </c>
      <c r="AI4" s="33" cm="1">
        <f t="array" aca="1" ref="AI4" ca="1">IFERROR(INDIRECT(_xlfn.CONCAT("Data!", A4, "63")), 0)</f>
        <v>0</v>
      </c>
      <c r="AJ4" s="33" cm="1">
        <f t="array" aca="1" ref="AJ4" ca="1">IFERROR(INDIRECT(_xlfn.CONCAT("Data!", A4, "181")), 0)</f>
        <v>0</v>
      </c>
      <c r="AK4" s="33" cm="1">
        <f t="array" aca="1" ref="AK4" ca="1">IFERROR(INDIRECT(_xlfn.CONCAT("Data!", "CK61")), 0)</f>
        <v>0</v>
      </c>
      <c r="AL4" s="33" cm="1">
        <f t="array" aca="1" ref="AL4" ca="1">IFERROR(INDIRECT(_xlfn.CONCAT("Data!", "BY61")), 0)</f>
        <v>0</v>
      </c>
      <c r="AM4" s="33" cm="1">
        <f t="array" aca="1" ref="AM4" ca="1">IFERROR(INDIRECT(_xlfn.CONCAT("Data!", "CG61")), 0)</f>
        <v>0</v>
      </c>
      <c r="AN4" s="34" cm="1">
        <f t="array" aca="1" ref="AN4" ca="1">IFERROR(INDIRECT(_xlfn.CONCAT("Data!", A4, "131")), 0)</f>
        <v>0</v>
      </c>
      <c r="AO4" s="34" cm="1">
        <f t="array" aca="1" ref="AO4" ca="1">IFERROR(INDIRECT(_xlfn.CONCAT("Data!", A4, "193")), 0)</f>
        <v>0</v>
      </c>
      <c r="AP4" s="33" cm="1">
        <f t="array" aca="1" ref="AP4" ca="1">IFERROR(INDIRECT(_xlfn.CONCAT("Data!", "CK131")), 0)</f>
        <v>0</v>
      </c>
      <c r="AQ4" s="33" cm="1">
        <f t="array" aca="1" ref="AQ4" ca="1">IFERROR(INDIRECT(_xlfn.CONCAT("Data!", "BY131")), 0)</f>
        <v>0</v>
      </c>
      <c r="AR4" s="33" cm="1">
        <f t="array" aca="1" ref="AR4" ca="1">IFERROR(INDIRECT(_xlfn.CONCAT("Data!", "CG131")), 0)</f>
        <v>0</v>
      </c>
      <c r="AS4" s="33" cm="1">
        <f t="array" aca="1" ref="AS4" ca="1">IFERROR(INDIRECT(_xlfn.CONCAT("Data!", A4, "15")), 0)</f>
        <v>0</v>
      </c>
      <c r="AT4" s="33" cm="1">
        <f t="array" aca="1" ref="AT4" ca="1">IFERROR(INDIRECT(_xlfn.CONCAT("Data!", A4, "14")), 0)</f>
        <v>0</v>
      </c>
      <c r="AU4" s="33" cm="1">
        <f t="array" aca="1" ref="AU4" ca="1">IFERROR(INDIRECT(_xlfn.CONCAT("Data!", A4, "142")), 0)</f>
        <v>0</v>
      </c>
      <c r="AV4" s="33" cm="1">
        <f t="array" aca="1" ref="AV4" ca="1">IFERROR(INDIRECT(_xlfn.CONCAT("Data!", "CK14")), 0)</f>
        <v>0</v>
      </c>
      <c r="AW4" s="33" cm="1">
        <f t="array" aca="1" ref="AW4" ca="1">IFERROR(INDIRECT(_xlfn.CONCAT("Data!", "BY14")), 0)</f>
        <v>0</v>
      </c>
      <c r="AX4" s="33" cm="1">
        <f t="array" aca="1" ref="AX4" ca="1">IFERROR(INDIRECT(_xlfn.CONCAT("Data!", "CG14")), 0)</f>
        <v>0</v>
      </c>
      <c r="AY4" s="33" cm="1">
        <f t="array" aca="1" ref="AY4" ca="1">IFERROR(INDIRECT(_xlfn.CONCAT("Data!", A4, "29")), 0)</f>
        <v>0</v>
      </c>
      <c r="AZ4" s="33" cm="1">
        <f t="array" aca="1" ref="AZ4" ca="1">IFERROR(INDIRECT(_xlfn.CONCAT("Data!", A4, "157")), 0)</f>
        <v>0</v>
      </c>
      <c r="BA4" s="33" cm="1">
        <f t="array" aca="1" ref="BA4" ca="1">IFERROR(INDIRECT(_xlfn.CONCAT("Data!", "CK29")), 0)</f>
        <v>0</v>
      </c>
      <c r="BB4" s="33" cm="1">
        <f t="array" aca="1" ref="BB4" ca="1">IFERROR(INDIRECT(_xlfn.CONCAT("Data!", "BY29")), 0)</f>
        <v>0</v>
      </c>
      <c r="BC4" s="33" cm="1">
        <f t="array" aca="1" ref="BC4" ca="1">IFERROR(INDIRECT(_xlfn.CONCAT("Data!", "CG29")), 0)</f>
        <v>0</v>
      </c>
      <c r="BD4" s="33" cm="1">
        <f t="array" aca="1" ref="BD4" ca="1">IFERROR(INDIRECT(_xlfn.CONCAT("Data!", A4, "44")), 0)</f>
        <v>0</v>
      </c>
      <c r="BE4" s="33" cm="1">
        <f t="array" aca="1" ref="BE4" ca="1">IFERROR(INDIRECT(_xlfn.CONCAT("Data!", A4, "168")), 0)</f>
        <v>0</v>
      </c>
      <c r="BF4" s="33" cm="1">
        <f t="array" aca="1" ref="BF4" ca="1">IFERROR(INDIRECT(_xlfn.CONCAT("Data!", "CK44")), 0)</f>
        <v>0</v>
      </c>
      <c r="BG4" s="33" cm="1">
        <f t="array" aca="1" ref="BG4" ca="1">IFERROR(INDIRECT(_xlfn.CONCAT("Data!", "BY44")), 0)</f>
        <v>0</v>
      </c>
      <c r="BH4" s="33" cm="1">
        <f t="array" aca="1" ref="BH4" ca="1">IFERROR(INDIRECT(_xlfn.CONCAT("Data!", "CG44")), 0)</f>
        <v>0</v>
      </c>
      <c r="BI4" s="34" cm="1">
        <f t="array" aca="1" ref="BI4" ca="1">IFERROR(INDIRECT(_xlfn.CONCAT("Data!", A4, "24")), 0)</f>
        <v>0</v>
      </c>
      <c r="BJ4" s="34" cm="1">
        <f t="array" aca="1" ref="BJ4" ca="1">IFERROR(INDIRECT(_xlfn.CONCAT("Data!", A4, "152")), 0)</f>
        <v>0</v>
      </c>
      <c r="BK4" s="33" cm="1">
        <f t="array" aca="1" ref="BK4" ca="1">IFERROR(INDIRECT(_xlfn.CONCAT("Data!", "CK24")), 0)</f>
        <v>0</v>
      </c>
      <c r="BL4" s="33" cm="1">
        <f t="array" aca="1" ref="BL4" ca="1">IFERROR(INDIRECT(_xlfn.CONCAT("Data!", "BY24")), 0)</f>
        <v>0</v>
      </c>
      <c r="BM4" s="33" cm="1">
        <f t="array" aca="1" ref="BM4" ca="1">IFERROR(INDIRECT(_xlfn.CONCAT("Data!", "CG24")), 0)</f>
        <v>0</v>
      </c>
      <c r="BN4" s="33" cm="1">
        <f t="array" aca="1" ref="BN4" ca="1">IFERROR(INDIRECT(_xlfn.CONCAT("Data!", A4, "38")), 0)</f>
        <v>0</v>
      </c>
      <c r="BO4" s="33" cm="1">
        <f t="array" aca="1" ref="BO4" ca="1">IFERROR(INDIRECT(_xlfn.CONCAT("Data!", A4, "36")), 0)</f>
        <v>0</v>
      </c>
      <c r="BP4" s="33" cm="1">
        <f t="array" aca="1" ref="BP4" ca="1">IFERROR(INDIRECT(_xlfn.CONCAT("Data!", A4, "37")), 0)</f>
        <v>0</v>
      </c>
      <c r="BQ4" s="33" cm="1">
        <f t="array" aca="1" ref="BQ4" ca="1">IFERROR(INDIRECT(_xlfn.CONCAT("Data!", A4, "163")), 0)</f>
        <v>0</v>
      </c>
      <c r="BR4" s="33" cm="1">
        <f t="array" aca="1" ref="BR4" ca="1">IFERROR(INDIRECT(_xlfn.CONCAT("Data!", A4, "34")), 0)</f>
        <v>0</v>
      </c>
      <c r="BS4" s="33" cm="1">
        <f t="array" aca="1" ref="BS4" ca="1">IFERROR(INDIRECT(_xlfn.CONCAT("Data!", "CK124")), 0)</f>
        <v>0</v>
      </c>
      <c r="BT4" s="33" cm="1">
        <f t="array" aca="1" ref="BT4" ca="1">IFERROR(INDIRECT(_xlfn.CONCAT("Data!", "BY124")), 0)</f>
        <v>0</v>
      </c>
      <c r="BU4" s="33" cm="1">
        <f t="array" aca="1" ref="BU4" ca="1">IFERROR(INDIRECT(_xlfn.CONCAT("Data!", "CG124")), 0)</f>
        <v>0</v>
      </c>
      <c r="BV4" s="34" cm="1">
        <f t="array" aca="1" ref="BV4" ca="1">IFERROR(INDIRECT(_xlfn.CONCAT("Data!", A4, "41")), 0)</f>
        <v>0</v>
      </c>
      <c r="BW4" s="34" cm="1">
        <f t="array" aca="1" ref="BW4" ca="1">IFERROR(INDIRECT(_xlfn.CONCAT("Data!", B4, "138")), 0)</f>
        <v>0</v>
      </c>
      <c r="BX4" s="33" cm="1">
        <f t="array" aca="1" ref="BX4" ca="1">IFERROR(INDIRECT(_xlfn.CONCAT("Data!", "CK41")), 0)</f>
        <v>0</v>
      </c>
      <c r="BY4" s="33" cm="1">
        <f t="array" aca="1" ref="BY4" ca="1">IFERROR(INDIRECT(_xlfn.CONCAT("Data!", "BY41")), 0)</f>
        <v>0</v>
      </c>
      <c r="BZ4" s="33" cm="1">
        <f t="array" aca="1" ref="BZ4" ca="1">IFERROR(INDIRECT(_xlfn.CONCAT("Data!", "CG41")), 0)</f>
        <v>0</v>
      </c>
      <c r="CA4" s="33" cm="1">
        <f t="array" aca="1" ref="CA4" ca="1">IFERROR(INDIRECT(_xlfn.CONCAT("Data!", A4, "128")), 0)</f>
        <v>0</v>
      </c>
      <c r="CB4" s="33" cm="1">
        <f t="array" aca="1" ref="CB4" ca="1">IFERROR(INDIRECT(_xlfn.CONCAT("Data!", A4, "196")), 0)</f>
        <v>0</v>
      </c>
      <c r="CC4" s="33" cm="1">
        <f t="array" aca="1" ref="CC4" ca="1">IFERROR(INDIRECT(_xlfn.CONCAT("Data!", "CK128")), 0)</f>
        <v>0</v>
      </c>
      <c r="CD4" s="33" cm="1">
        <f t="array" aca="1" ref="CD4" ca="1">IFERROR(INDIRECT(_xlfn.CONCAT("Data!", "BY128")), 0)</f>
        <v>0</v>
      </c>
      <c r="CE4" s="33" cm="1">
        <f t="array" aca="1" ref="CE4" ca="1">IFERROR(INDIRECT(_xlfn.CONCAT("Data!", "CG128")), 0)</f>
        <v>0</v>
      </c>
      <c r="CF4" s="33" cm="1">
        <f t="array" aca="1" ref="CF4" ca="1">IFERROR(INDIRECT(_xlfn.CONCAT("Data!", A4, "126")), 0)</f>
        <v>0</v>
      </c>
      <c r="CG4" s="33" cm="1">
        <f t="array" aca="1" ref="CG4" ca="1">IFERROR(INDIRECT(_xlfn.CONCAT("Data!", A4, "207")), 0)</f>
        <v>0</v>
      </c>
      <c r="CH4" s="33" cm="1">
        <f t="array" aca="1" ref="CH4" ca="1">IFERROR(INDIRECT(_xlfn.CONCAT("Data!", "CK126")), 0)</f>
        <v>0</v>
      </c>
      <c r="CI4" s="33" cm="1">
        <f t="array" aca="1" ref="CI4" ca="1">IFERROR(INDIRECT(_xlfn.CONCAT("Data!", "BY126")), 0)</f>
        <v>0</v>
      </c>
      <c r="CJ4" s="33" cm="1">
        <f t="array" aca="1" ref="CJ4" ca="1">IFERROR(INDIRECT(_xlfn.CONCAT("Data!", "CG126")), 0)</f>
        <v>0</v>
      </c>
      <c r="CK4" s="33" cm="1">
        <f t="array" aca="1" ref="CK4" ca="1">IFERROR(INDIRECT(_xlfn.CONCAT("Data!", A4, "133")), 0)</f>
        <v>0</v>
      </c>
      <c r="CL4" s="33" cm="1">
        <f t="array" aca="1" ref="CL4" ca="1">IFERROR(INDIRECT(_xlfn.CONCAT("Data!", "CK89")), 0)</f>
        <v>0</v>
      </c>
      <c r="CM4" s="33" cm="1">
        <f t="array" aca="1" ref="CM4" ca="1">IFERROR(INDIRECT(_xlfn.CONCAT("Data!", "BY89")), 0)</f>
        <v>0</v>
      </c>
      <c r="CN4" s="33" cm="1">
        <f t="array" aca="1" ref="CN4" ca="1">IFERROR(INDIRECT(_xlfn.CONCAT("Data!", "CG89")), 0)</f>
        <v>0</v>
      </c>
      <c r="CO4" s="33" cm="1">
        <f t="array" aca="1" ref="CO4" ca="1">IFERROR(INDIRECT(_xlfn.CONCAT("Data!", A4, "188")), 0)</f>
        <v>0</v>
      </c>
      <c r="CP4" s="33" cm="1">
        <f t="array" aca="1" ref="CP4" ca="1">IFERROR(INDIRECT(_xlfn.CONCAT("Data!", A4, "75")), 0)</f>
        <v>0</v>
      </c>
      <c r="CQ4" s="33" cm="1">
        <f t="array" aca="1" ref="CQ4" ca="1">IFERROR(INDIRECT(_xlfn.CONCAT("Data!", A4, "189")), 0)</f>
        <v>0</v>
      </c>
      <c r="CR4" s="33" cm="1">
        <f t="array" aca="1" ref="CR4" ca="1">IFERROR(INDIRECT(_xlfn.CONCAT("Data!", A4, "130")), 0)</f>
        <v>0</v>
      </c>
      <c r="CS4" s="33" cm="1">
        <f t="array" aca="1" ref="CS4" ca="1">IFERROR(INDIRECT(_xlfn.CONCAT("Data!", A4, "42")), 0)</f>
        <v>0</v>
      </c>
      <c r="CT4" s="33" cm="1">
        <f t="array" aca="1" ref="CT4" ca="1">IFERROR(INDIRECT(_xlfn.CONCAT("Data!", A4, "166")), 0)</f>
        <v>0</v>
      </c>
      <c r="CU4" s="33" cm="1">
        <f t="array" aca="1" ref="CU4" ca="1">IFERROR(INDIRECT(_xlfn.CONCAT("Data!", A4, "47")), 0)</f>
        <v>0</v>
      </c>
      <c r="CV4" s="33" cm="1">
        <f t="array" aca="1" ref="CV4" ca="1">IFERROR(INDIRECT(_xlfn.CONCAT("Data!", A4, "171")), 0)</f>
        <v>0</v>
      </c>
    </row>
    <row r="5" spans="1:100">
      <c r="A5" t="s">
        <v>217</v>
      </c>
      <c r="B5" s="24">
        <v>4</v>
      </c>
      <c r="C5" s="24">
        <v>2</v>
      </c>
      <c r="D5" s="31">
        <f t="shared" si="0"/>
        <v>4.2</v>
      </c>
      <c r="E5" s="24" cm="1">
        <f t="array" aca="1" ref="E5" ca="1">INDIRECT(_xlfn.CONCAT("Data!", "R2"))</f>
        <v>0</v>
      </c>
      <c r="F5" s="32" cm="1">
        <f t="array" aca="1" ref="F5" ca="1">INDIRECT(_xlfn.CONCAT("Data!", A5, "4"))</f>
        <v>0</v>
      </c>
      <c r="G5" cm="1">
        <f t="array" aca="1" ref="G5" ca="1">INDIRECT(_xlfn.CONCAT("Data!", A5, "5"))</f>
        <v>0</v>
      </c>
      <c r="H5" s="33" cm="1">
        <f t="array" aca="1" ref="H5" ca="1">IFERROR(INDIRECT(_xlfn.CONCAT("Data!", A5, "8")), 0)</f>
        <v>0</v>
      </c>
      <c r="I5" s="33" cm="1">
        <f t="array" aca="1" ref="I5" ca="1">IFERROR(INDIRECT(_xlfn.CONCAT("Data!", A5, "9")), 0)</f>
        <v>0</v>
      </c>
      <c r="J5" s="33" cm="1">
        <f t="array" aca="1" ref="J5" ca="1">IFERROR(INDIRECT(_xlfn.CONCAT("Data!", A5, "7")), 0)</f>
        <v>0</v>
      </c>
      <c r="K5" s="33" cm="1">
        <f t="array" aca="1" ref="K5" ca="1">IFERROR(INDIRECT(_xlfn.CONCAT("Data!", A5, "138")), 0)</f>
        <v>0</v>
      </c>
      <c r="L5" s="33" cm="1">
        <f t="array" aca="1" ref="L5" ca="1">IFERROR(INDIRECT(_xlfn.CONCAT("Data!", "CK7")), 0)</f>
        <v>0</v>
      </c>
      <c r="M5" s="33" cm="1">
        <f t="array" aca="1" ref="M5" ca="1">IFERROR(INDIRECT(_xlfn.CONCAT("Data!", "BY7")), 0)</f>
        <v>0</v>
      </c>
      <c r="N5" s="33" cm="1">
        <f t="array" aca="1" ref="N5" ca="1">IFERROR(INDIRECT(_xlfn.CONCAT("Data!", "CG7")), 0)</f>
        <v>0</v>
      </c>
      <c r="O5" s="34" cm="1">
        <f t="array" aca="1" ref="O5" ca="1">IFERROR(INDIRECT(_xlfn.CONCAT("Data!", A5, "115")), 0)</f>
        <v>0</v>
      </c>
      <c r="P5" s="34" cm="1">
        <f t="array" aca="1" ref="P5" ca="1">IFERROR(INDIRECT(_xlfn.CONCAT("Data!", A5, "211")), 0)</f>
        <v>0</v>
      </c>
      <c r="Q5" s="33" cm="1">
        <f t="array" aca="1" ref="Q5" ca="1">IFERROR(INDIRECT(_xlfn.CONCAT("Data!", A5, "114")), 0)</f>
        <v>0</v>
      </c>
      <c r="R5" s="33" cm="1">
        <f t="array" aca="1" ref="R5" ca="1">IFERROR(INDIRECT(_xlfn.CONCAT("Data!", A5, "210")), 0)</f>
        <v>0</v>
      </c>
      <c r="S5" s="33" cm="1">
        <f t="array" aca="1" ref="S5" ca="1">IFERROR(INDIRECT(_xlfn.CONCAT("Data!", "CK114")), 0)</f>
        <v>0</v>
      </c>
      <c r="T5" s="33" cm="1">
        <f t="array" aca="1" ref="T5" ca="1">IFERROR(INDIRECT(_xlfn.CONCAT("Data!", "BY114")), 0)</f>
        <v>0</v>
      </c>
      <c r="U5" s="33" cm="1">
        <f t="array" aca="1" ref="U5" ca="1">IFERROR(INDIRECT(_xlfn.CONCAT("Data!", "CG114")), 0)</f>
        <v>0</v>
      </c>
      <c r="V5" s="33" cm="1">
        <f t="array" aca="1" ref="V5" ca="1">IFERROR(INDIRECT(_xlfn.CONCAT("Data!", A5, "120")), 0)</f>
        <v>0</v>
      </c>
      <c r="W5" s="33" cm="1">
        <f t="array" aca="1" ref="W5" ca="1">IFERROR(INDIRECT(_xlfn.CONCAT("Data!", A5, "216")), 0)</f>
        <v>0</v>
      </c>
      <c r="X5" s="33" cm="1">
        <f t="array" aca="1" ref="X5" ca="1">IFERROR(INDIRECT(_xlfn.CONCAT("Data!", A5, "220")), 0)</f>
        <v>0</v>
      </c>
      <c r="Y5" s="33" cm="1">
        <f t="array" aca="1" ref="Y5" ca="1">IFERROR(INDIRECT(_xlfn.CONCAT("Data!", "CK120")), 0)</f>
        <v>0</v>
      </c>
      <c r="Z5" s="33" cm="1">
        <f t="array" aca="1" ref="Z5" ca="1">IFERROR(INDIRECT(_xlfn.CONCAT("Data!", "BY120")), 0)</f>
        <v>0</v>
      </c>
      <c r="AA5" s="33" cm="1">
        <f t="array" aca="1" ref="AA5" ca="1">IFERROR(INDIRECT(_xlfn.CONCAT("Data!", "CG120")), 0)</f>
        <v>0</v>
      </c>
      <c r="AB5" s="33" cm="1">
        <f t="array" aca="1" ref="AB5" ca="1">IFERROR(INDIRECT(_xlfn.CONCAT("Data!", A5, "68")), 0)</f>
        <v>0</v>
      </c>
      <c r="AC5" s="33" cm="1">
        <f t="array" aca="1" ref="AC5" ca="1">IFERROR(INDIRECT(_xlfn.CONCAT("Data!", A5, "65")), 0)</f>
        <v>0</v>
      </c>
      <c r="AD5" s="33" cm="1">
        <f t="array" aca="1" ref="AD5" ca="1">IFERROR(INDIRECT(_xlfn.CONCAT("Data!", A5, "187")), 0)</f>
        <v>0</v>
      </c>
      <c r="AE5" s="33" cm="1">
        <f t="array" aca="1" ref="AE5" ca="1">IFERROR(INDIRECT(_xlfn.CONCAT("Data!", "CK64")), 0)</f>
        <v>0</v>
      </c>
      <c r="AF5" s="33" cm="1">
        <f t="array" aca="1" ref="AF5" ca="1">IFERROR(INDIRECT(_xlfn.CONCAT("Data!", "BY64")), 0)</f>
        <v>0</v>
      </c>
      <c r="AG5" s="33" cm="1">
        <f t="array" aca="1" ref="AG5" ca="1">IFERROR(INDIRECT(_xlfn.CONCAT("Data!", "CG64")), 0)</f>
        <v>0</v>
      </c>
      <c r="AH5" s="33" cm="1">
        <f t="array" aca="1" ref="AH5" ca="1">IFERROR(INDIRECT(_xlfn.CONCAT("Data!", A5, "62")), 0)</f>
        <v>0</v>
      </c>
      <c r="AI5" s="33" cm="1">
        <f t="array" aca="1" ref="AI5" ca="1">IFERROR(INDIRECT(_xlfn.CONCAT("Data!", A5, "63")), 0)</f>
        <v>0</v>
      </c>
      <c r="AJ5" s="33" cm="1">
        <f t="array" aca="1" ref="AJ5" ca="1">IFERROR(INDIRECT(_xlfn.CONCAT("Data!", A5, "181")), 0)</f>
        <v>0</v>
      </c>
      <c r="AK5" s="33" cm="1">
        <f t="array" aca="1" ref="AK5" ca="1">IFERROR(INDIRECT(_xlfn.CONCAT("Data!", "CK61")), 0)</f>
        <v>0</v>
      </c>
      <c r="AL5" s="33" cm="1">
        <f t="array" aca="1" ref="AL5" ca="1">IFERROR(INDIRECT(_xlfn.CONCAT("Data!", "BY61")), 0)</f>
        <v>0</v>
      </c>
      <c r="AM5" s="33" cm="1">
        <f t="array" aca="1" ref="AM5" ca="1">IFERROR(INDIRECT(_xlfn.CONCAT("Data!", "CG61")), 0)</f>
        <v>0</v>
      </c>
      <c r="AN5" s="34" cm="1">
        <f t="array" aca="1" ref="AN5" ca="1">IFERROR(INDIRECT(_xlfn.CONCAT("Data!", A5, "131")), 0)</f>
        <v>0</v>
      </c>
      <c r="AO5" s="34" cm="1">
        <f t="array" aca="1" ref="AO5" ca="1">IFERROR(INDIRECT(_xlfn.CONCAT("Data!", A5, "193")), 0)</f>
        <v>0</v>
      </c>
      <c r="AP5" s="33" cm="1">
        <f t="array" aca="1" ref="AP5" ca="1">IFERROR(INDIRECT(_xlfn.CONCAT("Data!", "CK131")), 0)</f>
        <v>0</v>
      </c>
      <c r="AQ5" s="33" cm="1">
        <f t="array" aca="1" ref="AQ5" ca="1">IFERROR(INDIRECT(_xlfn.CONCAT("Data!", "BY131")), 0)</f>
        <v>0</v>
      </c>
      <c r="AR5" s="33" cm="1">
        <f t="array" aca="1" ref="AR5" ca="1">IFERROR(INDIRECT(_xlfn.CONCAT("Data!", "CG131")), 0)</f>
        <v>0</v>
      </c>
      <c r="AS5" s="33" cm="1">
        <f t="array" aca="1" ref="AS5" ca="1">IFERROR(INDIRECT(_xlfn.CONCAT("Data!", A5, "15")), 0)</f>
        <v>0</v>
      </c>
      <c r="AT5" s="33" cm="1">
        <f t="array" aca="1" ref="AT5" ca="1">IFERROR(INDIRECT(_xlfn.CONCAT("Data!", A5, "14")), 0)</f>
        <v>0</v>
      </c>
      <c r="AU5" s="33" cm="1">
        <f t="array" aca="1" ref="AU5" ca="1">IFERROR(INDIRECT(_xlfn.CONCAT("Data!", A5, "142")), 0)</f>
        <v>0</v>
      </c>
      <c r="AV5" s="33" cm="1">
        <f t="array" aca="1" ref="AV5" ca="1">IFERROR(INDIRECT(_xlfn.CONCAT("Data!", "CK14")), 0)</f>
        <v>0</v>
      </c>
      <c r="AW5" s="33" cm="1">
        <f t="array" aca="1" ref="AW5" ca="1">IFERROR(INDIRECT(_xlfn.CONCAT("Data!", "BY14")), 0)</f>
        <v>0</v>
      </c>
      <c r="AX5" s="33" cm="1">
        <f t="array" aca="1" ref="AX5" ca="1">IFERROR(INDIRECT(_xlfn.CONCAT("Data!", "CG14")), 0)</f>
        <v>0</v>
      </c>
      <c r="AY5" s="33" cm="1">
        <f t="array" aca="1" ref="AY5" ca="1">IFERROR(INDIRECT(_xlfn.CONCAT("Data!", A5, "29")), 0)</f>
        <v>0</v>
      </c>
      <c r="AZ5" s="33" cm="1">
        <f t="array" aca="1" ref="AZ5" ca="1">IFERROR(INDIRECT(_xlfn.CONCAT("Data!", A5, "157")), 0)</f>
        <v>0</v>
      </c>
      <c r="BA5" s="33" cm="1">
        <f t="array" aca="1" ref="BA5" ca="1">IFERROR(INDIRECT(_xlfn.CONCAT("Data!", "CK29")), 0)</f>
        <v>0</v>
      </c>
      <c r="BB5" s="33" cm="1">
        <f t="array" aca="1" ref="BB5" ca="1">IFERROR(INDIRECT(_xlfn.CONCAT("Data!", "BY29")), 0)</f>
        <v>0</v>
      </c>
      <c r="BC5" s="33" cm="1">
        <f t="array" aca="1" ref="BC5" ca="1">IFERROR(INDIRECT(_xlfn.CONCAT("Data!", "CG29")), 0)</f>
        <v>0</v>
      </c>
      <c r="BD5" s="33" cm="1">
        <f t="array" aca="1" ref="BD5" ca="1">IFERROR(INDIRECT(_xlfn.CONCAT("Data!", A5, "44")), 0)</f>
        <v>0</v>
      </c>
      <c r="BE5" s="33" cm="1">
        <f t="array" aca="1" ref="BE5" ca="1">IFERROR(INDIRECT(_xlfn.CONCAT("Data!", A5, "168")), 0)</f>
        <v>0</v>
      </c>
      <c r="BF5" s="33" cm="1">
        <f t="array" aca="1" ref="BF5" ca="1">IFERROR(INDIRECT(_xlfn.CONCAT("Data!", "CK44")), 0)</f>
        <v>0</v>
      </c>
      <c r="BG5" s="33" cm="1">
        <f t="array" aca="1" ref="BG5" ca="1">IFERROR(INDIRECT(_xlfn.CONCAT("Data!", "BY44")), 0)</f>
        <v>0</v>
      </c>
      <c r="BH5" s="33" cm="1">
        <f t="array" aca="1" ref="BH5" ca="1">IFERROR(INDIRECT(_xlfn.CONCAT("Data!", "CG44")), 0)</f>
        <v>0</v>
      </c>
      <c r="BI5" s="34" cm="1">
        <f t="array" aca="1" ref="BI5" ca="1">IFERROR(INDIRECT(_xlfn.CONCAT("Data!", A5, "24")), 0)</f>
        <v>0</v>
      </c>
      <c r="BJ5" s="34" cm="1">
        <f t="array" aca="1" ref="BJ5" ca="1">IFERROR(INDIRECT(_xlfn.CONCAT("Data!", A5, "152")), 0)</f>
        <v>0</v>
      </c>
      <c r="BK5" s="33" cm="1">
        <f t="array" aca="1" ref="BK5" ca="1">IFERROR(INDIRECT(_xlfn.CONCAT("Data!", "CK24")), 0)</f>
        <v>0</v>
      </c>
      <c r="BL5" s="33" cm="1">
        <f t="array" aca="1" ref="BL5" ca="1">IFERROR(INDIRECT(_xlfn.CONCAT("Data!", "BY24")), 0)</f>
        <v>0</v>
      </c>
      <c r="BM5" s="33" cm="1">
        <f t="array" aca="1" ref="BM5" ca="1">IFERROR(INDIRECT(_xlfn.CONCAT("Data!", "CG24")), 0)</f>
        <v>0</v>
      </c>
      <c r="BN5" s="33" cm="1">
        <f t="array" aca="1" ref="BN5" ca="1">IFERROR(INDIRECT(_xlfn.CONCAT("Data!", A5, "38")), 0)</f>
        <v>0</v>
      </c>
      <c r="BO5" s="33" cm="1">
        <f t="array" aca="1" ref="BO5" ca="1">IFERROR(INDIRECT(_xlfn.CONCAT("Data!", A5, "36")), 0)</f>
        <v>0</v>
      </c>
      <c r="BP5" s="33" cm="1">
        <f t="array" aca="1" ref="BP5" ca="1">IFERROR(INDIRECT(_xlfn.CONCAT("Data!", A5, "37")), 0)</f>
        <v>0</v>
      </c>
      <c r="BQ5" s="33" cm="1">
        <f t="array" aca="1" ref="BQ5" ca="1">IFERROR(INDIRECT(_xlfn.CONCAT("Data!", A5, "163")), 0)</f>
        <v>0</v>
      </c>
      <c r="BR5" s="33" cm="1">
        <f t="array" aca="1" ref="BR5" ca="1">IFERROR(INDIRECT(_xlfn.CONCAT("Data!", A5, "34")), 0)</f>
        <v>0</v>
      </c>
      <c r="BS5" s="33" cm="1">
        <f t="array" aca="1" ref="BS5" ca="1">IFERROR(INDIRECT(_xlfn.CONCAT("Data!", "CK124")), 0)</f>
        <v>0</v>
      </c>
      <c r="BT5" s="33" cm="1">
        <f t="array" aca="1" ref="BT5" ca="1">IFERROR(INDIRECT(_xlfn.CONCAT("Data!", "BY124")), 0)</f>
        <v>0</v>
      </c>
      <c r="BU5" s="33" cm="1">
        <f t="array" aca="1" ref="BU5" ca="1">IFERROR(INDIRECT(_xlfn.CONCAT("Data!", "CG124")), 0)</f>
        <v>0</v>
      </c>
      <c r="BV5" s="34" cm="1">
        <f t="array" aca="1" ref="BV5" ca="1">IFERROR(INDIRECT(_xlfn.CONCAT("Data!", A5, "41")), 0)</f>
        <v>0</v>
      </c>
      <c r="BW5" s="34" cm="1">
        <f t="array" aca="1" ref="BW5" ca="1">IFERROR(INDIRECT(_xlfn.CONCAT("Data!", B5, "138")), 0)</f>
        <v>0</v>
      </c>
      <c r="BX5" s="33" cm="1">
        <f t="array" aca="1" ref="BX5" ca="1">IFERROR(INDIRECT(_xlfn.CONCAT("Data!", "CK41")), 0)</f>
        <v>0</v>
      </c>
      <c r="BY5" s="33" cm="1">
        <f t="array" aca="1" ref="BY5" ca="1">IFERROR(INDIRECT(_xlfn.CONCAT("Data!", "BY41")), 0)</f>
        <v>0</v>
      </c>
      <c r="BZ5" s="33" cm="1">
        <f t="array" aca="1" ref="BZ5" ca="1">IFERROR(INDIRECT(_xlfn.CONCAT("Data!", "CG41")), 0)</f>
        <v>0</v>
      </c>
      <c r="CA5" s="33" cm="1">
        <f t="array" aca="1" ref="CA5" ca="1">IFERROR(INDIRECT(_xlfn.CONCAT("Data!", A5, "128")), 0)</f>
        <v>0</v>
      </c>
      <c r="CB5" s="33" cm="1">
        <f t="array" aca="1" ref="CB5" ca="1">IFERROR(INDIRECT(_xlfn.CONCAT("Data!", A5, "196")), 0)</f>
        <v>0</v>
      </c>
      <c r="CC5" s="33" cm="1">
        <f t="array" aca="1" ref="CC5" ca="1">IFERROR(INDIRECT(_xlfn.CONCAT("Data!", "CK128")), 0)</f>
        <v>0</v>
      </c>
      <c r="CD5" s="33" cm="1">
        <f t="array" aca="1" ref="CD5" ca="1">IFERROR(INDIRECT(_xlfn.CONCAT("Data!", "BY128")), 0)</f>
        <v>0</v>
      </c>
      <c r="CE5" s="33" cm="1">
        <f t="array" aca="1" ref="CE5" ca="1">IFERROR(INDIRECT(_xlfn.CONCAT("Data!", "CG128")), 0)</f>
        <v>0</v>
      </c>
      <c r="CF5" s="33" cm="1">
        <f t="array" aca="1" ref="CF5" ca="1">IFERROR(INDIRECT(_xlfn.CONCAT("Data!", A5, "126")), 0)</f>
        <v>0</v>
      </c>
      <c r="CG5" s="33" cm="1">
        <f t="array" aca="1" ref="CG5" ca="1">IFERROR(INDIRECT(_xlfn.CONCAT("Data!", A5, "207")), 0)</f>
        <v>0</v>
      </c>
      <c r="CH5" s="33" cm="1">
        <f t="array" aca="1" ref="CH5" ca="1">IFERROR(INDIRECT(_xlfn.CONCAT("Data!", "CK126")), 0)</f>
        <v>0</v>
      </c>
      <c r="CI5" s="33" cm="1">
        <f t="array" aca="1" ref="CI5" ca="1">IFERROR(INDIRECT(_xlfn.CONCAT("Data!", "BY126")), 0)</f>
        <v>0</v>
      </c>
      <c r="CJ5" s="33" cm="1">
        <f t="array" aca="1" ref="CJ5" ca="1">IFERROR(INDIRECT(_xlfn.CONCAT("Data!", "CG126")), 0)</f>
        <v>0</v>
      </c>
      <c r="CK5" s="33" cm="1">
        <f t="array" aca="1" ref="CK5" ca="1">IFERROR(INDIRECT(_xlfn.CONCAT("Data!", A5, "133")), 0)</f>
        <v>0</v>
      </c>
      <c r="CL5" s="33" cm="1">
        <f t="array" aca="1" ref="CL5" ca="1">IFERROR(INDIRECT(_xlfn.CONCAT("Data!", "CK89")), 0)</f>
        <v>0</v>
      </c>
      <c r="CM5" s="33" cm="1">
        <f t="array" aca="1" ref="CM5" ca="1">IFERROR(INDIRECT(_xlfn.CONCAT("Data!", "BY89")), 0)</f>
        <v>0</v>
      </c>
      <c r="CN5" s="33" cm="1">
        <f t="array" aca="1" ref="CN5" ca="1">IFERROR(INDIRECT(_xlfn.CONCAT("Data!", "CG89")), 0)</f>
        <v>0</v>
      </c>
      <c r="CO5" s="33" cm="1">
        <f t="array" aca="1" ref="CO5" ca="1">IFERROR(INDIRECT(_xlfn.CONCAT("Data!", A5, "188")), 0)</f>
        <v>0</v>
      </c>
      <c r="CP5" s="33" cm="1">
        <f t="array" aca="1" ref="CP5" ca="1">IFERROR(INDIRECT(_xlfn.CONCAT("Data!", A5, "75")), 0)</f>
        <v>0</v>
      </c>
      <c r="CQ5" s="33" cm="1">
        <f t="array" aca="1" ref="CQ5" ca="1">IFERROR(INDIRECT(_xlfn.CONCAT("Data!", A5, "189")), 0)</f>
        <v>0</v>
      </c>
      <c r="CR5" s="33" cm="1">
        <f t="array" aca="1" ref="CR5" ca="1">IFERROR(INDIRECT(_xlfn.CONCAT("Data!", A5, "130")), 0)</f>
        <v>0</v>
      </c>
      <c r="CS5" s="33" cm="1">
        <f t="array" aca="1" ref="CS5" ca="1">IFERROR(INDIRECT(_xlfn.CONCAT("Data!", A5, "42")), 0)</f>
        <v>0</v>
      </c>
      <c r="CT5" s="33" cm="1">
        <f t="array" aca="1" ref="CT5" ca="1">IFERROR(INDIRECT(_xlfn.CONCAT("Data!", A5, "166")), 0)</f>
        <v>0</v>
      </c>
      <c r="CU5" s="33" cm="1">
        <f t="array" aca="1" ref="CU5" ca="1">IFERROR(INDIRECT(_xlfn.CONCAT("Data!", A5, "47")), 0)</f>
        <v>0</v>
      </c>
      <c r="CV5" s="33" cm="1">
        <f t="array" aca="1" ref="CV5" ca="1">IFERROR(INDIRECT(_xlfn.CONCAT("Data!", A5, "171")), 0)</f>
        <v>0</v>
      </c>
    </row>
    <row r="6" spans="1:100">
      <c r="A6" t="s">
        <v>218</v>
      </c>
      <c r="B6" s="24">
        <v>5</v>
      </c>
      <c r="C6" s="24">
        <v>2</v>
      </c>
      <c r="D6" s="31">
        <f t="shared" si="0"/>
        <v>5.2</v>
      </c>
      <c r="E6" s="24" cm="1">
        <f t="array" aca="1" ref="E6" ca="1">INDIRECT(_xlfn.CONCAT("Data!", "R2"))</f>
        <v>0</v>
      </c>
      <c r="F6" s="32" cm="1">
        <f t="array" aca="1" ref="F6" ca="1">INDIRECT(_xlfn.CONCAT("Data!", A6, "4"))</f>
        <v>0</v>
      </c>
      <c r="G6" cm="1">
        <f t="array" aca="1" ref="G6" ca="1">INDIRECT(_xlfn.CONCAT("Data!", A6, "5"))</f>
        <v>0</v>
      </c>
      <c r="H6" s="33" cm="1">
        <f t="array" aca="1" ref="H6" ca="1">IFERROR(INDIRECT(_xlfn.CONCAT("Data!", A6, "8")), 0)</f>
        <v>0</v>
      </c>
      <c r="I6" s="33" cm="1">
        <f t="array" aca="1" ref="I6" ca="1">IFERROR(INDIRECT(_xlfn.CONCAT("Data!", A6, "9")), 0)</f>
        <v>0</v>
      </c>
      <c r="J6" s="33" cm="1">
        <f t="array" aca="1" ref="J6" ca="1">IFERROR(INDIRECT(_xlfn.CONCAT("Data!", A6, "7")), 0)</f>
        <v>0</v>
      </c>
      <c r="K6" s="33" cm="1">
        <f t="array" aca="1" ref="K6" ca="1">IFERROR(INDIRECT(_xlfn.CONCAT("Data!", A6, "138")), 0)</f>
        <v>0</v>
      </c>
      <c r="L6" s="33" cm="1">
        <f t="array" aca="1" ref="L6" ca="1">IFERROR(INDIRECT(_xlfn.CONCAT("Data!", "CK7")), 0)</f>
        <v>0</v>
      </c>
      <c r="M6" s="33" cm="1">
        <f t="array" aca="1" ref="M6" ca="1">IFERROR(INDIRECT(_xlfn.CONCAT("Data!", "BY7")), 0)</f>
        <v>0</v>
      </c>
      <c r="N6" s="33" cm="1">
        <f t="array" aca="1" ref="N6" ca="1">IFERROR(INDIRECT(_xlfn.CONCAT("Data!", "CG7")), 0)</f>
        <v>0</v>
      </c>
      <c r="O6" s="34" cm="1">
        <f t="array" aca="1" ref="O6" ca="1">IFERROR(INDIRECT(_xlfn.CONCAT("Data!", A6, "115")), 0)</f>
        <v>0</v>
      </c>
      <c r="P6" s="34" cm="1">
        <f t="array" aca="1" ref="P6" ca="1">IFERROR(INDIRECT(_xlfn.CONCAT("Data!", A6, "211")), 0)</f>
        <v>0</v>
      </c>
      <c r="Q6" s="33" cm="1">
        <f t="array" aca="1" ref="Q6" ca="1">IFERROR(INDIRECT(_xlfn.CONCAT("Data!", A6, "114")), 0)</f>
        <v>0</v>
      </c>
      <c r="R6" s="33" cm="1">
        <f t="array" aca="1" ref="R6" ca="1">IFERROR(INDIRECT(_xlfn.CONCAT("Data!", A6, "210")), 0)</f>
        <v>0</v>
      </c>
      <c r="S6" s="33" cm="1">
        <f t="array" aca="1" ref="S6" ca="1">IFERROR(INDIRECT(_xlfn.CONCAT("Data!", "CK114")), 0)</f>
        <v>0</v>
      </c>
      <c r="T6" s="33" cm="1">
        <f t="array" aca="1" ref="T6" ca="1">IFERROR(INDIRECT(_xlfn.CONCAT("Data!", "BY114")), 0)</f>
        <v>0</v>
      </c>
      <c r="U6" s="33" cm="1">
        <f t="array" aca="1" ref="U6" ca="1">IFERROR(INDIRECT(_xlfn.CONCAT("Data!", "CG114")), 0)</f>
        <v>0</v>
      </c>
      <c r="V6" s="33" cm="1">
        <f t="array" aca="1" ref="V6" ca="1">IFERROR(INDIRECT(_xlfn.CONCAT("Data!", A6, "120")), 0)</f>
        <v>0</v>
      </c>
      <c r="W6" s="33" cm="1">
        <f t="array" aca="1" ref="W6" ca="1">IFERROR(INDIRECT(_xlfn.CONCAT("Data!", A6, "216")), 0)</f>
        <v>0</v>
      </c>
      <c r="X6" s="33" cm="1">
        <f t="array" aca="1" ref="X6" ca="1">IFERROR(INDIRECT(_xlfn.CONCAT("Data!", A6, "220")), 0)</f>
        <v>0</v>
      </c>
      <c r="Y6" s="33" cm="1">
        <f t="array" aca="1" ref="Y6" ca="1">IFERROR(INDIRECT(_xlfn.CONCAT("Data!", "CK120")), 0)</f>
        <v>0</v>
      </c>
      <c r="Z6" s="33" cm="1">
        <f t="array" aca="1" ref="Z6" ca="1">IFERROR(INDIRECT(_xlfn.CONCAT("Data!", "BY120")), 0)</f>
        <v>0</v>
      </c>
      <c r="AA6" s="33" cm="1">
        <f t="array" aca="1" ref="AA6" ca="1">IFERROR(INDIRECT(_xlfn.CONCAT("Data!", "CG120")), 0)</f>
        <v>0</v>
      </c>
      <c r="AB6" s="33" cm="1">
        <f t="array" aca="1" ref="AB6" ca="1">IFERROR(INDIRECT(_xlfn.CONCAT("Data!", A6, "68")), 0)</f>
        <v>0</v>
      </c>
      <c r="AC6" s="33" cm="1">
        <f t="array" aca="1" ref="AC6" ca="1">IFERROR(INDIRECT(_xlfn.CONCAT("Data!", A6, "65")), 0)</f>
        <v>0</v>
      </c>
      <c r="AD6" s="33" cm="1">
        <f t="array" aca="1" ref="AD6" ca="1">IFERROR(INDIRECT(_xlfn.CONCAT("Data!", A6, "187")), 0)</f>
        <v>0</v>
      </c>
      <c r="AE6" s="33" cm="1">
        <f t="array" aca="1" ref="AE6" ca="1">IFERROR(INDIRECT(_xlfn.CONCAT("Data!", "CK64")), 0)</f>
        <v>0</v>
      </c>
      <c r="AF6" s="33" cm="1">
        <f t="array" aca="1" ref="AF6" ca="1">IFERROR(INDIRECT(_xlfn.CONCAT("Data!", "BY64")), 0)</f>
        <v>0</v>
      </c>
      <c r="AG6" s="33" cm="1">
        <f t="array" aca="1" ref="AG6" ca="1">IFERROR(INDIRECT(_xlfn.CONCAT("Data!", "CG64")), 0)</f>
        <v>0</v>
      </c>
      <c r="AH6" s="33" cm="1">
        <f t="array" aca="1" ref="AH6" ca="1">IFERROR(INDIRECT(_xlfn.CONCAT("Data!", A6, "62")), 0)</f>
        <v>0</v>
      </c>
      <c r="AI6" s="33" cm="1">
        <f t="array" aca="1" ref="AI6" ca="1">IFERROR(INDIRECT(_xlfn.CONCAT("Data!", A6, "63")), 0)</f>
        <v>0</v>
      </c>
      <c r="AJ6" s="33" cm="1">
        <f t="array" aca="1" ref="AJ6" ca="1">IFERROR(INDIRECT(_xlfn.CONCAT("Data!", A6, "181")), 0)</f>
        <v>0</v>
      </c>
      <c r="AK6" s="33" cm="1">
        <f t="array" aca="1" ref="AK6" ca="1">IFERROR(INDIRECT(_xlfn.CONCAT("Data!", "CK61")), 0)</f>
        <v>0</v>
      </c>
      <c r="AL6" s="33" cm="1">
        <f t="array" aca="1" ref="AL6" ca="1">IFERROR(INDIRECT(_xlfn.CONCAT("Data!", "BY61")), 0)</f>
        <v>0</v>
      </c>
      <c r="AM6" s="33" cm="1">
        <f t="array" aca="1" ref="AM6" ca="1">IFERROR(INDIRECT(_xlfn.CONCAT("Data!", "CG61")), 0)</f>
        <v>0</v>
      </c>
      <c r="AN6" s="34" cm="1">
        <f t="array" aca="1" ref="AN6" ca="1">IFERROR(INDIRECT(_xlfn.CONCAT("Data!", A6, "131")), 0)</f>
        <v>0</v>
      </c>
      <c r="AO6" s="34" cm="1">
        <f t="array" aca="1" ref="AO6" ca="1">IFERROR(INDIRECT(_xlfn.CONCAT("Data!", A6, "193")), 0)</f>
        <v>0</v>
      </c>
      <c r="AP6" s="33" cm="1">
        <f t="array" aca="1" ref="AP6" ca="1">IFERROR(INDIRECT(_xlfn.CONCAT("Data!", "CK131")), 0)</f>
        <v>0</v>
      </c>
      <c r="AQ6" s="33" cm="1">
        <f t="array" aca="1" ref="AQ6" ca="1">IFERROR(INDIRECT(_xlfn.CONCAT("Data!", "BY131")), 0)</f>
        <v>0</v>
      </c>
      <c r="AR6" s="33" cm="1">
        <f t="array" aca="1" ref="AR6" ca="1">IFERROR(INDIRECT(_xlfn.CONCAT("Data!", "CG131")), 0)</f>
        <v>0</v>
      </c>
      <c r="AS6" s="33" cm="1">
        <f t="array" aca="1" ref="AS6" ca="1">IFERROR(INDIRECT(_xlfn.CONCAT("Data!", A6, "15")), 0)</f>
        <v>0</v>
      </c>
      <c r="AT6" s="33" cm="1">
        <f t="array" aca="1" ref="AT6" ca="1">IFERROR(INDIRECT(_xlfn.CONCAT("Data!", A6, "14")), 0)</f>
        <v>0</v>
      </c>
      <c r="AU6" s="33" cm="1">
        <f t="array" aca="1" ref="AU6" ca="1">IFERROR(INDIRECT(_xlfn.CONCAT("Data!", A6, "142")), 0)</f>
        <v>0</v>
      </c>
      <c r="AV6" s="33" cm="1">
        <f t="array" aca="1" ref="AV6" ca="1">IFERROR(INDIRECT(_xlfn.CONCAT("Data!", "CK14")), 0)</f>
        <v>0</v>
      </c>
      <c r="AW6" s="33" cm="1">
        <f t="array" aca="1" ref="AW6" ca="1">IFERROR(INDIRECT(_xlfn.CONCAT("Data!", "BY14")), 0)</f>
        <v>0</v>
      </c>
      <c r="AX6" s="33" cm="1">
        <f t="array" aca="1" ref="AX6" ca="1">IFERROR(INDIRECT(_xlfn.CONCAT("Data!", "CG14")), 0)</f>
        <v>0</v>
      </c>
      <c r="AY6" s="33" cm="1">
        <f t="array" aca="1" ref="AY6" ca="1">IFERROR(INDIRECT(_xlfn.CONCAT("Data!", A6, "29")), 0)</f>
        <v>0</v>
      </c>
      <c r="AZ6" s="33" cm="1">
        <f t="array" aca="1" ref="AZ6" ca="1">IFERROR(INDIRECT(_xlfn.CONCAT("Data!", A6, "157")), 0)</f>
        <v>0</v>
      </c>
      <c r="BA6" s="33" cm="1">
        <f t="array" aca="1" ref="BA6" ca="1">IFERROR(INDIRECT(_xlfn.CONCAT("Data!", "CK29")), 0)</f>
        <v>0</v>
      </c>
      <c r="BB6" s="33" cm="1">
        <f t="array" aca="1" ref="BB6" ca="1">IFERROR(INDIRECT(_xlfn.CONCAT("Data!", "BY29")), 0)</f>
        <v>0</v>
      </c>
      <c r="BC6" s="33" cm="1">
        <f t="array" aca="1" ref="BC6" ca="1">IFERROR(INDIRECT(_xlfn.CONCAT("Data!", "CG29")), 0)</f>
        <v>0</v>
      </c>
      <c r="BD6" s="33" cm="1">
        <f t="array" aca="1" ref="BD6" ca="1">IFERROR(INDIRECT(_xlfn.CONCAT("Data!", A6, "44")), 0)</f>
        <v>0</v>
      </c>
      <c r="BE6" s="33" cm="1">
        <f t="array" aca="1" ref="BE6" ca="1">IFERROR(INDIRECT(_xlfn.CONCAT("Data!", A6, "168")), 0)</f>
        <v>0</v>
      </c>
      <c r="BF6" s="33" cm="1">
        <f t="array" aca="1" ref="BF6" ca="1">IFERROR(INDIRECT(_xlfn.CONCAT("Data!", "CK44")), 0)</f>
        <v>0</v>
      </c>
      <c r="BG6" s="33" cm="1">
        <f t="array" aca="1" ref="BG6" ca="1">IFERROR(INDIRECT(_xlfn.CONCAT("Data!", "BY44")), 0)</f>
        <v>0</v>
      </c>
      <c r="BH6" s="33" cm="1">
        <f t="array" aca="1" ref="BH6" ca="1">IFERROR(INDIRECT(_xlfn.CONCAT("Data!", "CG44")), 0)</f>
        <v>0</v>
      </c>
      <c r="BI6" s="34" cm="1">
        <f t="array" aca="1" ref="BI6" ca="1">IFERROR(INDIRECT(_xlfn.CONCAT("Data!", A6, "24")), 0)</f>
        <v>0</v>
      </c>
      <c r="BJ6" s="34" cm="1">
        <f t="array" aca="1" ref="BJ6" ca="1">IFERROR(INDIRECT(_xlfn.CONCAT("Data!", A6, "152")), 0)</f>
        <v>0</v>
      </c>
      <c r="BK6" s="33" cm="1">
        <f t="array" aca="1" ref="BK6" ca="1">IFERROR(INDIRECT(_xlfn.CONCAT("Data!", "CK24")), 0)</f>
        <v>0</v>
      </c>
      <c r="BL6" s="33" cm="1">
        <f t="array" aca="1" ref="BL6" ca="1">IFERROR(INDIRECT(_xlfn.CONCAT("Data!", "BY24")), 0)</f>
        <v>0</v>
      </c>
      <c r="BM6" s="33" cm="1">
        <f t="array" aca="1" ref="BM6" ca="1">IFERROR(INDIRECT(_xlfn.CONCAT("Data!", "CG24")), 0)</f>
        <v>0</v>
      </c>
      <c r="BN6" s="33" cm="1">
        <f t="array" aca="1" ref="BN6" ca="1">IFERROR(INDIRECT(_xlfn.CONCAT("Data!", A6, "38")), 0)</f>
        <v>0</v>
      </c>
      <c r="BO6" s="33" cm="1">
        <f t="array" aca="1" ref="BO6" ca="1">IFERROR(INDIRECT(_xlfn.CONCAT("Data!", A6, "36")), 0)</f>
        <v>0</v>
      </c>
      <c r="BP6" s="33" cm="1">
        <f t="array" aca="1" ref="BP6" ca="1">IFERROR(INDIRECT(_xlfn.CONCAT("Data!", A6, "37")), 0)</f>
        <v>0</v>
      </c>
      <c r="BQ6" s="33" cm="1">
        <f t="array" aca="1" ref="BQ6" ca="1">IFERROR(INDIRECT(_xlfn.CONCAT("Data!", A6, "163")), 0)</f>
        <v>0</v>
      </c>
      <c r="BR6" s="33" cm="1">
        <f t="array" aca="1" ref="BR6" ca="1">IFERROR(INDIRECT(_xlfn.CONCAT("Data!", A6, "34")), 0)</f>
        <v>0</v>
      </c>
      <c r="BS6" s="33" cm="1">
        <f t="array" aca="1" ref="BS6" ca="1">IFERROR(INDIRECT(_xlfn.CONCAT("Data!", "CK124")), 0)</f>
        <v>0</v>
      </c>
      <c r="BT6" s="33" cm="1">
        <f t="array" aca="1" ref="BT6" ca="1">IFERROR(INDIRECT(_xlfn.CONCAT("Data!", "BY124")), 0)</f>
        <v>0</v>
      </c>
      <c r="BU6" s="33" cm="1">
        <f t="array" aca="1" ref="BU6" ca="1">IFERROR(INDIRECT(_xlfn.CONCAT("Data!", "CG124")), 0)</f>
        <v>0</v>
      </c>
      <c r="BV6" s="34" cm="1">
        <f t="array" aca="1" ref="BV6" ca="1">IFERROR(INDIRECT(_xlfn.CONCAT("Data!", A6, "41")), 0)</f>
        <v>0</v>
      </c>
      <c r="BW6" s="34" cm="1">
        <f t="array" aca="1" ref="BW6" ca="1">IFERROR(INDIRECT(_xlfn.CONCAT("Data!", B6, "138")), 0)</f>
        <v>0</v>
      </c>
      <c r="BX6" s="33" cm="1">
        <f t="array" aca="1" ref="BX6" ca="1">IFERROR(INDIRECT(_xlfn.CONCAT("Data!", "CK41")), 0)</f>
        <v>0</v>
      </c>
      <c r="BY6" s="33" cm="1">
        <f t="array" aca="1" ref="BY6" ca="1">IFERROR(INDIRECT(_xlfn.CONCAT("Data!", "BY41")), 0)</f>
        <v>0</v>
      </c>
      <c r="BZ6" s="33" cm="1">
        <f t="array" aca="1" ref="BZ6" ca="1">IFERROR(INDIRECT(_xlfn.CONCAT("Data!", "CG41")), 0)</f>
        <v>0</v>
      </c>
      <c r="CA6" s="33" cm="1">
        <f t="array" aca="1" ref="CA6" ca="1">IFERROR(INDIRECT(_xlfn.CONCAT("Data!", A6, "128")), 0)</f>
        <v>0</v>
      </c>
      <c r="CB6" s="33" cm="1">
        <f t="array" aca="1" ref="CB6" ca="1">IFERROR(INDIRECT(_xlfn.CONCAT("Data!", A6, "196")), 0)</f>
        <v>0</v>
      </c>
      <c r="CC6" s="33" cm="1">
        <f t="array" aca="1" ref="CC6" ca="1">IFERROR(INDIRECT(_xlfn.CONCAT("Data!", "CK128")), 0)</f>
        <v>0</v>
      </c>
      <c r="CD6" s="33" cm="1">
        <f t="array" aca="1" ref="CD6" ca="1">IFERROR(INDIRECT(_xlfn.CONCAT("Data!", "BY128")), 0)</f>
        <v>0</v>
      </c>
      <c r="CE6" s="33" cm="1">
        <f t="array" aca="1" ref="CE6" ca="1">IFERROR(INDIRECT(_xlfn.CONCAT("Data!", "CG128")), 0)</f>
        <v>0</v>
      </c>
      <c r="CF6" s="33" cm="1">
        <f t="array" aca="1" ref="CF6" ca="1">IFERROR(INDIRECT(_xlfn.CONCAT("Data!", A6, "126")), 0)</f>
        <v>0</v>
      </c>
      <c r="CG6" s="33" cm="1">
        <f t="array" aca="1" ref="CG6" ca="1">IFERROR(INDIRECT(_xlfn.CONCAT("Data!", A6, "207")), 0)</f>
        <v>0</v>
      </c>
      <c r="CH6" s="33" cm="1">
        <f t="array" aca="1" ref="CH6" ca="1">IFERROR(INDIRECT(_xlfn.CONCAT("Data!", "CK126")), 0)</f>
        <v>0</v>
      </c>
      <c r="CI6" s="33" cm="1">
        <f t="array" aca="1" ref="CI6" ca="1">IFERROR(INDIRECT(_xlfn.CONCAT("Data!", "BY126")), 0)</f>
        <v>0</v>
      </c>
      <c r="CJ6" s="33" cm="1">
        <f t="array" aca="1" ref="CJ6" ca="1">IFERROR(INDIRECT(_xlfn.CONCAT("Data!", "CG126")), 0)</f>
        <v>0</v>
      </c>
      <c r="CK6" s="33" cm="1">
        <f t="array" aca="1" ref="CK6" ca="1">IFERROR(INDIRECT(_xlfn.CONCAT("Data!", A6, "133")), 0)</f>
        <v>0</v>
      </c>
      <c r="CL6" s="33" cm="1">
        <f t="array" aca="1" ref="CL6" ca="1">IFERROR(INDIRECT(_xlfn.CONCAT("Data!", "CK89")), 0)</f>
        <v>0</v>
      </c>
      <c r="CM6" s="33" cm="1">
        <f t="array" aca="1" ref="CM6" ca="1">IFERROR(INDIRECT(_xlfn.CONCAT("Data!", "BY89")), 0)</f>
        <v>0</v>
      </c>
      <c r="CN6" s="33" cm="1">
        <f t="array" aca="1" ref="CN6" ca="1">IFERROR(INDIRECT(_xlfn.CONCAT("Data!", "CG89")), 0)</f>
        <v>0</v>
      </c>
      <c r="CO6" s="33" cm="1">
        <f t="array" aca="1" ref="CO6" ca="1">IFERROR(INDIRECT(_xlfn.CONCAT("Data!", A6, "188")), 0)</f>
        <v>0</v>
      </c>
      <c r="CP6" s="33" cm="1">
        <f t="array" aca="1" ref="CP6" ca="1">IFERROR(INDIRECT(_xlfn.CONCAT("Data!", A6, "75")), 0)</f>
        <v>0</v>
      </c>
      <c r="CQ6" s="33" cm="1">
        <f t="array" aca="1" ref="CQ6" ca="1">IFERROR(INDIRECT(_xlfn.CONCAT("Data!", A6, "189")), 0)</f>
        <v>0</v>
      </c>
      <c r="CR6" s="33" cm="1">
        <f t="array" aca="1" ref="CR6" ca="1">IFERROR(INDIRECT(_xlfn.CONCAT("Data!", A6, "130")), 0)</f>
        <v>0</v>
      </c>
      <c r="CS6" s="33" cm="1">
        <f t="array" aca="1" ref="CS6" ca="1">IFERROR(INDIRECT(_xlfn.CONCAT("Data!", A6, "42")), 0)</f>
        <v>0</v>
      </c>
      <c r="CT6" s="33" cm="1">
        <f t="array" aca="1" ref="CT6" ca="1">IFERROR(INDIRECT(_xlfn.CONCAT("Data!", A6, "166")), 0)</f>
        <v>0</v>
      </c>
      <c r="CU6" s="33" cm="1">
        <f t="array" aca="1" ref="CU6" ca="1">IFERROR(INDIRECT(_xlfn.CONCAT("Data!", A6, "47")), 0)</f>
        <v>0</v>
      </c>
      <c r="CV6" s="33" cm="1">
        <f t="array" aca="1" ref="CV6" ca="1">IFERROR(INDIRECT(_xlfn.CONCAT("Data!", A6, "171")), 0)</f>
        <v>0</v>
      </c>
    </row>
    <row r="7" spans="1:100">
      <c r="A7" t="s">
        <v>219</v>
      </c>
      <c r="B7" s="24">
        <v>6</v>
      </c>
      <c r="C7" s="24">
        <v>2</v>
      </c>
      <c r="D7" s="31">
        <f t="shared" si="0"/>
        <v>6.2</v>
      </c>
      <c r="E7" s="24" cm="1">
        <f t="array" aca="1" ref="E7" ca="1">INDIRECT(_xlfn.CONCAT("Data!", "R2"))</f>
        <v>0</v>
      </c>
      <c r="F7" s="32" cm="1">
        <f t="array" aca="1" ref="F7" ca="1">INDIRECT(_xlfn.CONCAT("Data!", A7, "4"))</f>
        <v>0</v>
      </c>
      <c r="G7" cm="1">
        <f t="array" aca="1" ref="G7" ca="1">INDIRECT(_xlfn.CONCAT("Data!", A7, "5"))</f>
        <v>0</v>
      </c>
      <c r="H7" s="33" cm="1">
        <f t="array" aca="1" ref="H7" ca="1">IFERROR(INDIRECT(_xlfn.CONCAT("Data!", A7, "8")), 0)</f>
        <v>0</v>
      </c>
      <c r="I7" s="33" cm="1">
        <f t="array" aca="1" ref="I7" ca="1">IFERROR(INDIRECT(_xlfn.CONCAT("Data!", A7, "9")), 0)</f>
        <v>0</v>
      </c>
      <c r="J7" s="33" cm="1">
        <f t="array" aca="1" ref="J7" ca="1">IFERROR(INDIRECT(_xlfn.CONCAT("Data!", A7, "7")), 0)</f>
        <v>0</v>
      </c>
      <c r="K7" s="33" cm="1">
        <f t="array" aca="1" ref="K7" ca="1">IFERROR(INDIRECT(_xlfn.CONCAT("Data!", A7, "138")), 0)</f>
        <v>0</v>
      </c>
      <c r="L7" s="33" cm="1">
        <f t="array" aca="1" ref="L7" ca="1">IFERROR(INDIRECT(_xlfn.CONCAT("Data!", "CK7")), 0)</f>
        <v>0</v>
      </c>
      <c r="M7" s="33" cm="1">
        <f t="array" aca="1" ref="M7" ca="1">IFERROR(INDIRECT(_xlfn.CONCAT("Data!", "BY7")), 0)</f>
        <v>0</v>
      </c>
      <c r="N7" s="33" cm="1">
        <f t="array" aca="1" ref="N7" ca="1">IFERROR(INDIRECT(_xlfn.CONCAT("Data!", "CG7")), 0)</f>
        <v>0</v>
      </c>
      <c r="O7" s="34" cm="1">
        <f t="array" aca="1" ref="O7" ca="1">IFERROR(INDIRECT(_xlfn.CONCAT("Data!", A7, "115")), 0)</f>
        <v>0</v>
      </c>
      <c r="P7" s="34" cm="1">
        <f t="array" aca="1" ref="P7" ca="1">IFERROR(INDIRECT(_xlfn.CONCAT("Data!", A7, "211")), 0)</f>
        <v>0</v>
      </c>
      <c r="Q7" s="33" cm="1">
        <f t="array" aca="1" ref="Q7" ca="1">IFERROR(INDIRECT(_xlfn.CONCAT("Data!", A7, "114")), 0)</f>
        <v>0</v>
      </c>
      <c r="R7" s="33" cm="1">
        <f t="array" aca="1" ref="R7" ca="1">IFERROR(INDIRECT(_xlfn.CONCAT("Data!", A7, "210")), 0)</f>
        <v>0</v>
      </c>
      <c r="S7" s="33" cm="1">
        <f t="array" aca="1" ref="S7" ca="1">IFERROR(INDIRECT(_xlfn.CONCAT("Data!", "CK114")), 0)</f>
        <v>0</v>
      </c>
      <c r="T7" s="33" cm="1">
        <f t="array" aca="1" ref="T7" ca="1">IFERROR(INDIRECT(_xlfn.CONCAT("Data!", "BY114")), 0)</f>
        <v>0</v>
      </c>
      <c r="U7" s="33" cm="1">
        <f t="array" aca="1" ref="U7" ca="1">IFERROR(INDIRECT(_xlfn.CONCAT("Data!", "CG114")), 0)</f>
        <v>0</v>
      </c>
      <c r="V7" s="33" cm="1">
        <f t="array" aca="1" ref="V7" ca="1">IFERROR(INDIRECT(_xlfn.CONCAT("Data!", A7, "120")), 0)</f>
        <v>0</v>
      </c>
      <c r="W7" s="33" cm="1">
        <f t="array" aca="1" ref="W7" ca="1">IFERROR(INDIRECT(_xlfn.CONCAT("Data!", A7, "216")), 0)</f>
        <v>0</v>
      </c>
      <c r="X7" s="33" cm="1">
        <f t="array" aca="1" ref="X7" ca="1">IFERROR(INDIRECT(_xlfn.CONCAT("Data!", A7, "220")), 0)</f>
        <v>0</v>
      </c>
      <c r="Y7" s="33" cm="1">
        <f t="array" aca="1" ref="Y7" ca="1">IFERROR(INDIRECT(_xlfn.CONCAT("Data!", "CK120")), 0)</f>
        <v>0</v>
      </c>
      <c r="Z7" s="33" cm="1">
        <f t="array" aca="1" ref="Z7" ca="1">IFERROR(INDIRECT(_xlfn.CONCAT("Data!", "BY120")), 0)</f>
        <v>0</v>
      </c>
      <c r="AA7" s="33" cm="1">
        <f t="array" aca="1" ref="AA7" ca="1">IFERROR(INDIRECT(_xlfn.CONCAT("Data!", "CG120")), 0)</f>
        <v>0</v>
      </c>
      <c r="AB7" s="33" cm="1">
        <f t="array" aca="1" ref="AB7" ca="1">IFERROR(INDIRECT(_xlfn.CONCAT("Data!", A7, "68")), 0)</f>
        <v>0</v>
      </c>
      <c r="AC7" s="33" cm="1">
        <f t="array" aca="1" ref="AC7" ca="1">IFERROR(INDIRECT(_xlfn.CONCAT("Data!", A7, "65")), 0)</f>
        <v>0</v>
      </c>
      <c r="AD7" s="33" cm="1">
        <f t="array" aca="1" ref="AD7" ca="1">IFERROR(INDIRECT(_xlfn.CONCAT("Data!", A7, "187")), 0)</f>
        <v>0</v>
      </c>
      <c r="AE7" s="33" cm="1">
        <f t="array" aca="1" ref="AE7" ca="1">IFERROR(INDIRECT(_xlfn.CONCAT("Data!", "CK64")), 0)</f>
        <v>0</v>
      </c>
      <c r="AF7" s="33" cm="1">
        <f t="array" aca="1" ref="AF7" ca="1">IFERROR(INDIRECT(_xlfn.CONCAT("Data!", "BY64")), 0)</f>
        <v>0</v>
      </c>
      <c r="AG7" s="33" cm="1">
        <f t="array" aca="1" ref="AG7" ca="1">IFERROR(INDIRECT(_xlfn.CONCAT("Data!", "CG64")), 0)</f>
        <v>0</v>
      </c>
      <c r="AH7" s="33" cm="1">
        <f t="array" aca="1" ref="AH7" ca="1">IFERROR(INDIRECT(_xlfn.CONCAT("Data!", A7, "62")), 0)</f>
        <v>0</v>
      </c>
      <c r="AI7" s="33" cm="1">
        <f t="array" aca="1" ref="AI7" ca="1">IFERROR(INDIRECT(_xlfn.CONCAT("Data!", A7, "63")), 0)</f>
        <v>0</v>
      </c>
      <c r="AJ7" s="33" cm="1">
        <f t="array" aca="1" ref="AJ7" ca="1">IFERROR(INDIRECT(_xlfn.CONCAT("Data!", A7, "181")), 0)</f>
        <v>0</v>
      </c>
      <c r="AK7" s="33" cm="1">
        <f t="array" aca="1" ref="AK7" ca="1">IFERROR(INDIRECT(_xlfn.CONCAT("Data!", "CK61")), 0)</f>
        <v>0</v>
      </c>
      <c r="AL7" s="33" cm="1">
        <f t="array" aca="1" ref="AL7" ca="1">IFERROR(INDIRECT(_xlfn.CONCAT("Data!", "BY61")), 0)</f>
        <v>0</v>
      </c>
      <c r="AM7" s="33" cm="1">
        <f t="array" aca="1" ref="AM7" ca="1">IFERROR(INDIRECT(_xlfn.CONCAT("Data!", "CG61")), 0)</f>
        <v>0</v>
      </c>
      <c r="AN7" s="34" cm="1">
        <f t="array" aca="1" ref="AN7" ca="1">IFERROR(INDIRECT(_xlfn.CONCAT("Data!", A7, "131")), 0)</f>
        <v>0</v>
      </c>
      <c r="AO7" s="34" cm="1">
        <f t="array" aca="1" ref="AO7" ca="1">IFERROR(INDIRECT(_xlfn.CONCAT("Data!", A7, "193")), 0)</f>
        <v>0</v>
      </c>
      <c r="AP7" s="33" cm="1">
        <f t="array" aca="1" ref="AP7" ca="1">IFERROR(INDIRECT(_xlfn.CONCAT("Data!", "CK131")), 0)</f>
        <v>0</v>
      </c>
      <c r="AQ7" s="33" cm="1">
        <f t="array" aca="1" ref="AQ7" ca="1">IFERROR(INDIRECT(_xlfn.CONCAT("Data!", "BY131")), 0)</f>
        <v>0</v>
      </c>
      <c r="AR7" s="33" cm="1">
        <f t="array" aca="1" ref="AR7" ca="1">IFERROR(INDIRECT(_xlfn.CONCAT("Data!", "CG131")), 0)</f>
        <v>0</v>
      </c>
      <c r="AS7" s="33" cm="1">
        <f t="array" aca="1" ref="AS7" ca="1">IFERROR(INDIRECT(_xlfn.CONCAT("Data!", A7, "15")), 0)</f>
        <v>0</v>
      </c>
      <c r="AT7" s="33" cm="1">
        <f t="array" aca="1" ref="AT7" ca="1">IFERROR(INDIRECT(_xlfn.CONCAT("Data!", A7, "14")), 0)</f>
        <v>0</v>
      </c>
      <c r="AU7" s="33" cm="1">
        <f t="array" aca="1" ref="AU7" ca="1">IFERROR(INDIRECT(_xlfn.CONCAT("Data!", A7, "142")), 0)</f>
        <v>0</v>
      </c>
      <c r="AV7" s="33" cm="1">
        <f t="array" aca="1" ref="AV7" ca="1">IFERROR(INDIRECT(_xlfn.CONCAT("Data!", "CK14")), 0)</f>
        <v>0</v>
      </c>
      <c r="AW7" s="33" cm="1">
        <f t="array" aca="1" ref="AW7" ca="1">IFERROR(INDIRECT(_xlfn.CONCAT("Data!", "BY14")), 0)</f>
        <v>0</v>
      </c>
      <c r="AX7" s="33" cm="1">
        <f t="array" aca="1" ref="AX7" ca="1">IFERROR(INDIRECT(_xlfn.CONCAT("Data!", "CG14")), 0)</f>
        <v>0</v>
      </c>
      <c r="AY7" s="33" cm="1">
        <f t="array" aca="1" ref="AY7" ca="1">IFERROR(INDIRECT(_xlfn.CONCAT("Data!", A7, "29")), 0)</f>
        <v>0</v>
      </c>
      <c r="AZ7" s="33" cm="1">
        <f t="array" aca="1" ref="AZ7" ca="1">IFERROR(INDIRECT(_xlfn.CONCAT("Data!", A7, "157")), 0)</f>
        <v>0</v>
      </c>
      <c r="BA7" s="33" cm="1">
        <f t="array" aca="1" ref="BA7" ca="1">IFERROR(INDIRECT(_xlfn.CONCAT("Data!", "CK29")), 0)</f>
        <v>0</v>
      </c>
      <c r="BB7" s="33" cm="1">
        <f t="array" aca="1" ref="BB7" ca="1">IFERROR(INDIRECT(_xlfn.CONCAT("Data!", "BY29")), 0)</f>
        <v>0</v>
      </c>
      <c r="BC7" s="33" cm="1">
        <f t="array" aca="1" ref="BC7" ca="1">IFERROR(INDIRECT(_xlfn.CONCAT("Data!", "CG29")), 0)</f>
        <v>0</v>
      </c>
      <c r="BD7" s="33" cm="1">
        <f t="array" aca="1" ref="BD7" ca="1">IFERROR(INDIRECT(_xlfn.CONCAT("Data!", A7, "44")), 0)</f>
        <v>0</v>
      </c>
      <c r="BE7" s="33" cm="1">
        <f t="array" aca="1" ref="BE7" ca="1">IFERROR(INDIRECT(_xlfn.CONCAT("Data!", A7, "168")), 0)</f>
        <v>0</v>
      </c>
      <c r="BF7" s="33" cm="1">
        <f t="array" aca="1" ref="BF7" ca="1">IFERROR(INDIRECT(_xlfn.CONCAT("Data!", "CK44")), 0)</f>
        <v>0</v>
      </c>
      <c r="BG7" s="33" cm="1">
        <f t="array" aca="1" ref="BG7" ca="1">IFERROR(INDIRECT(_xlfn.CONCAT("Data!", "BY44")), 0)</f>
        <v>0</v>
      </c>
      <c r="BH7" s="33" cm="1">
        <f t="array" aca="1" ref="BH7" ca="1">IFERROR(INDIRECT(_xlfn.CONCAT("Data!", "CG44")), 0)</f>
        <v>0</v>
      </c>
      <c r="BI7" s="34" cm="1">
        <f t="array" aca="1" ref="BI7" ca="1">IFERROR(INDIRECT(_xlfn.CONCAT("Data!", A7, "24")), 0)</f>
        <v>0</v>
      </c>
      <c r="BJ7" s="34" cm="1">
        <f t="array" aca="1" ref="BJ7" ca="1">IFERROR(INDIRECT(_xlfn.CONCAT("Data!", A7, "152")), 0)</f>
        <v>0</v>
      </c>
      <c r="BK7" s="33" cm="1">
        <f t="array" aca="1" ref="BK7" ca="1">IFERROR(INDIRECT(_xlfn.CONCAT("Data!", "CK24")), 0)</f>
        <v>0</v>
      </c>
      <c r="BL7" s="33" cm="1">
        <f t="array" aca="1" ref="BL7" ca="1">IFERROR(INDIRECT(_xlfn.CONCAT("Data!", "BY24")), 0)</f>
        <v>0</v>
      </c>
      <c r="BM7" s="33" cm="1">
        <f t="array" aca="1" ref="BM7" ca="1">IFERROR(INDIRECT(_xlfn.CONCAT("Data!", "CG24")), 0)</f>
        <v>0</v>
      </c>
      <c r="BN7" s="33" cm="1">
        <f t="array" aca="1" ref="BN7" ca="1">IFERROR(INDIRECT(_xlfn.CONCAT("Data!", A7, "38")), 0)</f>
        <v>0</v>
      </c>
      <c r="BO7" s="33" cm="1">
        <f t="array" aca="1" ref="BO7" ca="1">IFERROR(INDIRECT(_xlfn.CONCAT("Data!", A7, "36")), 0)</f>
        <v>0</v>
      </c>
      <c r="BP7" s="33" cm="1">
        <f t="array" aca="1" ref="BP7" ca="1">IFERROR(INDIRECT(_xlfn.CONCAT("Data!", A7, "37")), 0)</f>
        <v>0</v>
      </c>
      <c r="BQ7" s="33" cm="1">
        <f t="array" aca="1" ref="BQ7" ca="1">IFERROR(INDIRECT(_xlfn.CONCAT("Data!", A7, "163")), 0)</f>
        <v>0</v>
      </c>
      <c r="BR7" s="33" cm="1">
        <f t="array" aca="1" ref="BR7" ca="1">IFERROR(INDIRECT(_xlfn.CONCAT("Data!", A7, "34")), 0)</f>
        <v>0</v>
      </c>
      <c r="BS7" s="33" cm="1">
        <f t="array" aca="1" ref="BS7" ca="1">IFERROR(INDIRECT(_xlfn.CONCAT("Data!", "CK124")), 0)</f>
        <v>0</v>
      </c>
      <c r="BT7" s="33" cm="1">
        <f t="array" aca="1" ref="BT7" ca="1">IFERROR(INDIRECT(_xlfn.CONCAT("Data!", "BY124")), 0)</f>
        <v>0</v>
      </c>
      <c r="BU7" s="33" cm="1">
        <f t="array" aca="1" ref="BU7" ca="1">IFERROR(INDIRECT(_xlfn.CONCAT("Data!", "CG124")), 0)</f>
        <v>0</v>
      </c>
      <c r="BV7" s="34" cm="1">
        <f t="array" aca="1" ref="BV7" ca="1">IFERROR(INDIRECT(_xlfn.CONCAT("Data!", A7, "41")), 0)</f>
        <v>0</v>
      </c>
      <c r="BW7" s="34" cm="1">
        <f t="array" aca="1" ref="BW7" ca="1">IFERROR(INDIRECT(_xlfn.CONCAT("Data!", B7, "138")), 0)</f>
        <v>0</v>
      </c>
      <c r="BX7" s="33" cm="1">
        <f t="array" aca="1" ref="BX7" ca="1">IFERROR(INDIRECT(_xlfn.CONCAT("Data!", "CK41")), 0)</f>
        <v>0</v>
      </c>
      <c r="BY7" s="33" cm="1">
        <f t="array" aca="1" ref="BY7" ca="1">IFERROR(INDIRECT(_xlfn.CONCAT("Data!", "BY41")), 0)</f>
        <v>0</v>
      </c>
      <c r="BZ7" s="33" cm="1">
        <f t="array" aca="1" ref="BZ7" ca="1">IFERROR(INDIRECT(_xlfn.CONCAT("Data!", "CG41")), 0)</f>
        <v>0</v>
      </c>
      <c r="CA7" s="33" cm="1">
        <f t="array" aca="1" ref="CA7" ca="1">IFERROR(INDIRECT(_xlfn.CONCAT("Data!", A7, "128")), 0)</f>
        <v>0</v>
      </c>
      <c r="CB7" s="33" cm="1">
        <f t="array" aca="1" ref="CB7" ca="1">IFERROR(INDIRECT(_xlfn.CONCAT("Data!", A7, "196")), 0)</f>
        <v>0</v>
      </c>
      <c r="CC7" s="33" cm="1">
        <f t="array" aca="1" ref="CC7" ca="1">IFERROR(INDIRECT(_xlfn.CONCAT("Data!", "CK128")), 0)</f>
        <v>0</v>
      </c>
      <c r="CD7" s="33" cm="1">
        <f t="array" aca="1" ref="CD7" ca="1">IFERROR(INDIRECT(_xlfn.CONCAT("Data!", "BY128")), 0)</f>
        <v>0</v>
      </c>
      <c r="CE7" s="33" cm="1">
        <f t="array" aca="1" ref="CE7" ca="1">IFERROR(INDIRECT(_xlfn.CONCAT("Data!", "CG128")), 0)</f>
        <v>0</v>
      </c>
      <c r="CF7" s="33" cm="1">
        <f t="array" aca="1" ref="CF7" ca="1">IFERROR(INDIRECT(_xlfn.CONCAT("Data!", A7, "126")), 0)</f>
        <v>0</v>
      </c>
      <c r="CG7" s="33" cm="1">
        <f t="array" aca="1" ref="CG7" ca="1">IFERROR(INDIRECT(_xlfn.CONCAT("Data!", A7, "207")), 0)</f>
        <v>0</v>
      </c>
      <c r="CH7" s="33" cm="1">
        <f t="array" aca="1" ref="CH7" ca="1">IFERROR(INDIRECT(_xlfn.CONCAT("Data!", "CK126")), 0)</f>
        <v>0</v>
      </c>
      <c r="CI7" s="33" cm="1">
        <f t="array" aca="1" ref="CI7" ca="1">IFERROR(INDIRECT(_xlfn.CONCAT("Data!", "BY126")), 0)</f>
        <v>0</v>
      </c>
      <c r="CJ7" s="33" cm="1">
        <f t="array" aca="1" ref="CJ7" ca="1">IFERROR(INDIRECT(_xlfn.CONCAT("Data!", "CG126")), 0)</f>
        <v>0</v>
      </c>
      <c r="CK7" s="33" cm="1">
        <f t="array" aca="1" ref="CK7" ca="1">IFERROR(INDIRECT(_xlfn.CONCAT("Data!", A7, "133")), 0)</f>
        <v>0</v>
      </c>
      <c r="CL7" s="33" cm="1">
        <f t="array" aca="1" ref="CL7" ca="1">IFERROR(INDIRECT(_xlfn.CONCAT("Data!", "CK89")), 0)</f>
        <v>0</v>
      </c>
      <c r="CM7" s="33" cm="1">
        <f t="array" aca="1" ref="CM7" ca="1">IFERROR(INDIRECT(_xlfn.CONCAT("Data!", "BY89")), 0)</f>
        <v>0</v>
      </c>
      <c r="CN7" s="33" cm="1">
        <f t="array" aca="1" ref="CN7" ca="1">IFERROR(INDIRECT(_xlfn.CONCAT("Data!", "CG89")), 0)</f>
        <v>0</v>
      </c>
      <c r="CO7" s="33" cm="1">
        <f t="array" aca="1" ref="CO7" ca="1">IFERROR(INDIRECT(_xlfn.CONCAT("Data!", A7, "188")), 0)</f>
        <v>0</v>
      </c>
      <c r="CP7" s="33" cm="1">
        <f t="array" aca="1" ref="CP7" ca="1">IFERROR(INDIRECT(_xlfn.CONCAT("Data!", A7, "75")), 0)</f>
        <v>0</v>
      </c>
      <c r="CQ7" s="33" cm="1">
        <f t="array" aca="1" ref="CQ7" ca="1">IFERROR(INDIRECT(_xlfn.CONCAT("Data!", A7, "189")), 0)</f>
        <v>0</v>
      </c>
      <c r="CR7" s="33" cm="1">
        <f t="array" aca="1" ref="CR7" ca="1">IFERROR(INDIRECT(_xlfn.CONCAT("Data!", A7, "130")), 0)</f>
        <v>0</v>
      </c>
      <c r="CS7" s="33" cm="1">
        <f t="array" aca="1" ref="CS7" ca="1">IFERROR(INDIRECT(_xlfn.CONCAT("Data!", A7, "42")), 0)</f>
        <v>0</v>
      </c>
      <c r="CT7" s="33" cm="1">
        <f t="array" aca="1" ref="CT7" ca="1">IFERROR(INDIRECT(_xlfn.CONCAT("Data!", A7, "166")), 0)</f>
        <v>0</v>
      </c>
      <c r="CU7" s="33" cm="1">
        <f t="array" aca="1" ref="CU7" ca="1">IFERROR(INDIRECT(_xlfn.CONCAT("Data!", A7, "47")), 0)</f>
        <v>0</v>
      </c>
      <c r="CV7" s="33" cm="1">
        <f t="array" aca="1" ref="CV7" ca="1">IFERROR(INDIRECT(_xlfn.CONCAT("Data!", A7, "171")), 0)</f>
        <v>0</v>
      </c>
    </row>
    <row r="8" spans="1:100">
      <c r="A8" t="s">
        <v>220</v>
      </c>
      <c r="B8" s="24">
        <v>7</v>
      </c>
      <c r="C8" s="24">
        <v>2</v>
      </c>
      <c r="D8" s="31">
        <f t="shared" si="0"/>
        <v>7.2</v>
      </c>
      <c r="E8" s="24" cm="1">
        <f t="array" aca="1" ref="E8" ca="1">INDIRECT(_xlfn.CONCAT("Data!", "R2"))</f>
        <v>0</v>
      </c>
      <c r="F8" s="32" cm="1">
        <f t="array" aca="1" ref="F8" ca="1">INDIRECT(_xlfn.CONCAT("Data!", A8, "4"))</f>
        <v>0</v>
      </c>
      <c r="G8" cm="1">
        <f t="array" aca="1" ref="G8" ca="1">INDIRECT(_xlfn.CONCAT("Data!", A8, "5"))</f>
        <v>0</v>
      </c>
      <c r="H8" s="33" cm="1">
        <f t="array" aca="1" ref="H8" ca="1">IFERROR(INDIRECT(_xlfn.CONCAT("Data!", A8, "8")), 0)</f>
        <v>0</v>
      </c>
      <c r="I8" s="33" cm="1">
        <f t="array" aca="1" ref="I8" ca="1">IFERROR(INDIRECT(_xlfn.CONCAT("Data!", A8, "9")), 0)</f>
        <v>0</v>
      </c>
      <c r="J8" s="33" cm="1">
        <f t="array" aca="1" ref="J8" ca="1">IFERROR(INDIRECT(_xlfn.CONCAT("Data!", A8, "7")), 0)</f>
        <v>0</v>
      </c>
      <c r="K8" s="33" cm="1">
        <f t="array" aca="1" ref="K8" ca="1">IFERROR(INDIRECT(_xlfn.CONCAT("Data!", A8, "138")), 0)</f>
        <v>0</v>
      </c>
      <c r="L8" s="33" cm="1">
        <f t="array" aca="1" ref="L8" ca="1">IFERROR(INDIRECT(_xlfn.CONCAT("Data!", "CK7")), 0)</f>
        <v>0</v>
      </c>
      <c r="M8" s="33" cm="1">
        <f t="array" aca="1" ref="M8" ca="1">IFERROR(INDIRECT(_xlfn.CONCAT("Data!", "BY7")), 0)</f>
        <v>0</v>
      </c>
      <c r="N8" s="33" cm="1">
        <f t="array" aca="1" ref="N8" ca="1">IFERROR(INDIRECT(_xlfn.CONCAT("Data!", "CG7")), 0)</f>
        <v>0</v>
      </c>
      <c r="O8" s="34" cm="1">
        <f t="array" aca="1" ref="O8" ca="1">IFERROR(INDIRECT(_xlfn.CONCAT("Data!", A8, "115")), 0)</f>
        <v>0</v>
      </c>
      <c r="P8" s="34" cm="1">
        <f t="array" aca="1" ref="P8" ca="1">IFERROR(INDIRECT(_xlfn.CONCAT("Data!", A8, "211")), 0)</f>
        <v>0</v>
      </c>
      <c r="Q8" s="33" cm="1">
        <f t="array" aca="1" ref="Q8" ca="1">IFERROR(INDIRECT(_xlfn.CONCAT("Data!", A8, "114")), 0)</f>
        <v>0</v>
      </c>
      <c r="R8" s="33" cm="1">
        <f t="array" aca="1" ref="R8" ca="1">IFERROR(INDIRECT(_xlfn.CONCAT("Data!", A8, "210")), 0)</f>
        <v>0</v>
      </c>
      <c r="S8" s="33" cm="1">
        <f t="array" aca="1" ref="S8" ca="1">IFERROR(INDIRECT(_xlfn.CONCAT("Data!", "CK114")), 0)</f>
        <v>0</v>
      </c>
      <c r="T8" s="33" cm="1">
        <f t="array" aca="1" ref="T8" ca="1">IFERROR(INDIRECT(_xlfn.CONCAT("Data!", "BY114")), 0)</f>
        <v>0</v>
      </c>
      <c r="U8" s="33" cm="1">
        <f t="array" aca="1" ref="U8" ca="1">IFERROR(INDIRECT(_xlfn.CONCAT("Data!", "CG114")), 0)</f>
        <v>0</v>
      </c>
      <c r="V8" s="33" cm="1">
        <f t="array" aca="1" ref="V8" ca="1">IFERROR(INDIRECT(_xlfn.CONCAT("Data!", A8, "120")), 0)</f>
        <v>0</v>
      </c>
      <c r="W8" s="33" cm="1">
        <f t="array" aca="1" ref="W8" ca="1">IFERROR(INDIRECT(_xlfn.CONCAT("Data!", A8, "216")), 0)</f>
        <v>0</v>
      </c>
      <c r="X8" s="33" cm="1">
        <f t="array" aca="1" ref="X8" ca="1">IFERROR(INDIRECT(_xlfn.CONCAT("Data!", A8, "220")), 0)</f>
        <v>0</v>
      </c>
      <c r="Y8" s="33" cm="1">
        <f t="array" aca="1" ref="Y8" ca="1">IFERROR(INDIRECT(_xlfn.CONCAT("Data!", "CK120")), 0)</f>
        <v>0</v>
      </c>
      <c r="Z8" s="33" cm="1">
        <f t="array" aca="1" ref="Z8" ca="1">IFERROR(INDIRECT(_xlfn.CONCAT("Data!", "BY120")), 0)</f>
        <v>0</v>
      </c>
      <c r="AA8" s="33" cm="1">
        <f t="array" aca="1" ref="AA8" ca="1">IFERROR(INDIRECT(_xlfn.CONCAT("Data!", "CG120")), 0)</f>
        <v>0</v>
      </c>
      <c r="AB8" s="33" cm="1">
        <f t="array" aca="1" ref="AB8" ca="1">IFERROR(INDIRECT(_xlfn.CONCAT("Data!", A8, "68")), 0)</f>
        <v>0</v>
      </c>
      <c r="AC8" s="33" cm="1">
        <f t="array" aca="1" ref="AC8" ca="1">IFERROR(INDIRECT(_xlfn.CONCAT("Data!", A8, "65")), 0)</f>
        <v>0</v>
      </c>
      <c r="AD8" s="33" cm="1">
        <f t="array" aca="1" ref="AD8" ca="1">IFERROR(INDIRECT(_xlfn.CONCAT("Data!", A8, "187")), 0)</f>
        <v>0</v>
      </c>
      <c r="AE8" s="33" cm="1">
        <f t="array" aca="1" ref="AE8" ca="1">IFERROR(INDIRECT(_xlfn.CONCAT("Data!", "CK64")), 0)</f>
        <v>0</v>
      </c>
      <c r="AF8" s="33" cm="1">
        <f t="array" aca="1" ref="AF8" ca="1">IFERROR(INDIRECT(_xlfn.CONCAT("Data!", "BY64")), 0)</f>
        <v>0</v>
      </c>
      <c r="AG8" s="33" cm="1">
        <f t="array" aca="1" ref="AG8" ca="1">IFERROR(INDIRECT(_xlfn.CONCAT("Data!", "CG64")), 0)</f>
        <v>0</v>
      </c>
      <c r="AH8" s="33" cm="1">
        <f t="array" aca="1" ref="AH8" ca="1">IFERROR(INDIRECT(_xlfn.CONCAT("Data!", A8, "62")), 0)</f>
        <v>0</v>
      </c>
      <c r="AI8" s="33" cm="1">
        <f t="array" aca="1" ref="AI8" ca="1">IFERROR(INDIRECT(_xlfn.CONCAT("Data!", A8, "63")), 0)</f>
        <v>0</v>
      </c>
      <c r="AJ8" s="33" cm="1">
        <f t="array" aca="1" ref="AJ8" ca="1">IFERROR(INDIRECT(_xlfn.CONCAT("Data!", A8, "181")), 0)</f>
        <v>0</v>
      </c>
      <c r="AK8" s="33" cm="1">
        <f t="array" aca="1" ref="AK8" ca="1">IFERROR(INDIRECT(_xlfn.CONCAT("Data!", "CK61")), 0)</f>
        <v>0</v>
      </c>
      <c r="AL8" s="33" cm="1">
        <f t="array" aca="1" ref="AL8" ca="1">IFERROR(INDIRECT(_xlfn.CONCAT("Data!", "BY61")), 0)</f>
        <v>0</v>
      </c>
      <c r="AM8" s="33" cm="1">
        <f t="array" aca="1" ref="AM8" ca="1">IFERROR(INDIRECT(_xlfn.CONCAT("Data!", "CG61")), 0)</f>
        <v>0</v>
      </c>
      <c r="AN8" s="34" cm="1">
        <f t="array" aca="1" ref="AN8" ca="1">IFERROR(INDIRECT(_xlfn.CONCAT("Data!", A8, "131")), 0)</f>
        <v>0</v>
      </c>
      <c r="AO8" s="34" cm="1">
        <f t="array" aca="1" ref="AO8" ca="1">IFERROR(INDIRECT(_xlfn.CONCAT("Data!", A8, "193")), 0)</f>
        <v>0</v>
      </c>
      <c r="AP8" s="33" cm="1">
        <f t="array" aca="1" ref="AP8" ca="1">IFERROR(INDIRECT(_xlfn.CONCAT("Data!", "CK131")), 0)</f>
        <v>0</v>
      </c>
      <c r="AQ8" s="33" cm="1">
        <f t="array" aca="1" ref="AQ8" ca="1">IFERROR(INDIRECT(_xlfn.CONCAT("Data!", "BY131")), 0)</f>
        <v>0</v>
      </c>
      <c r="AR8" s="33" cm="1">
        <f t="array" aca="1" ref="AR8" ca="1">IFERROR(INDIRECT(_xlfn.CONCAT("Data!", "CG131")), 0)</f>
        <v>0</v>
      </c>
      <c r="AS8" s="33" cm="1">
        <f t="array" aca="1" ref="AS8" ca="1">IFERROR(INDIRECT(_xlfn.CONCAT("Data!", A8, "15")), 0)</f>
        <v>0</v>
      </c>
      <c r="AT8" s="33" cm="1">
        <f t="array" aca="1" ref="AT8" ca="1">IFERROR(INDIRECT(_xlfn.CONCAT("Data!", A8, "14")), 0)</f>
        <v>0</v>
      </c>
      <c r="AU8" s="33" cm="1">
        <f t="array" aca="1" ref="AU8" ca="1">IFERROR(INDIRECT(_xlfn.CONCAT("Data!", A8, "142")), 0)</f>
        <v>0</v>
      </c>
      <c r="AV8" s="33" cm="1">
        <f t="array" aca="1" ref="AV8" ca="1">IFERROR(INDIRECT(_xlfn.CONCAT("Data!", "CK14")), 0)</f>
        <v>0</v>
      </c>
      <c r="AW8" s="33" cm="1">
        <f t="array" aca="1" ref="AW8" ca="1">IFERROR(INDIRECT(_xlfn.CONCAT("Data!", "BY14")), 0)</f>
        <v>0</v>
      </c>
      <c r="AX8" s="33" cm="1">
        <f t="array" aca="1" ref="AX8" ca="1">IFERROR(INDIRECT(_xlfn.CONCAT("Data!", "CG14")), 0)</f>
        <v>0</v>
      </c>
      <c r="AY8" s="33" cm="1">
        <f t="array" aca="1" ref="AY8" ca="1">IFERROR(INDIRECT(_xlfn.CONCAT("Data!", A8, "29")), 0)</f>
        <v>0</v>
      </c>
      <c r="AZ8" s="33" cm="1">
        <f t="array" aca="1" ref="AZ8" ca="1">IFERROR(INDIRECT(_xlfn.CONCAT("Data!", A8, "157")), 0)</f>
        <v>0</v>
      </c>
      <c r="BA8" s="33" cm="1">
        <f t="array" aca="1" ref="BA8" ca="1">IFERROR(INDIRECT(_xlfn.CONCAT("Data!", "CK29")), 0)</f>
        <v>0</v>
      </c>
      <c r="BB8" s="33" cm="1">
        <f t="array" aca="1" ref="BB8" ca="1">IFERROR(INDIRECT(_xlfn.CONCAT("Data!", "BY29")), 0)</f>
        <v>0</v>
      </c>
      <c r="BC8" s="33" cm="1">
        <f t="array" aca="1" ref="BC8" ca="1">IFERROR(INDIRECT(_xlfn.CONCAT("Data!", "CG29")), 0)</f>
        <v>0</v>
      </c>
      <c r="BD8" s="33" cm="1">
        <f t="array" aca="1" ref="BD8" ca="1">IFERROR(INDIRECT(_xlfn.CONCAT("Data!", A8, "44")), 0)</f>
        <v>0</v>
      </c>
      <c r="BE8" s="33" cm="1">
        <f t="array" aca="1" ref="BE8" ca="1">IFERROR(INDIRECT(_xlfn.CONCAT("Data!", A8, "168")), 0)</f>
        <v>0</v>
      </c>
      <c r="BF8" s="33" cm="1">
        <f t="array" aca="1" ref="BF8" ca="1">IFERROR(INDIRECT(_xlfn.CONCAT("Data!", "CK44")), 0)</f>
        <v>0</v>
      </c>
      <c r="BG8" s="33" cm="1">
        <f t="array" aca="1" ref="BG8" ca="1">IFERROR(INDIRECT(_xlfn.CONCAT("Data!", "BY44")), 0)</f>
        <v>0</v>
      </c>
      <c r="BH8" s="33" cm="1">
        <f t="array" aca="1" ref="BH8" ca="1">IFERROR(INDIRECT(_xlfn.CONCAT("Data!", "CG44")), 0)</f>
        <v>0</v>
      </c>
      <c r="BI8" s="34" cm="1">
        <f t="array" aca="1" ref="BI8" ca="1">IFERROR(INDIRECT(_xlfn.CONCAT("Data!", A8, "24")), 0)</f>
        <v>0</v>
      </c>
      <c r="BJ8" s="34" cm="1">
        <f t="array" aca="1" ref="BJ8" ca="1">IFERROR(INDIRECT(_xlfn.CONCAT("Data!", A8, "152")), 0)</f>
        <v>0</v>
      </c>
      <c r="BK8" s="33" cm="1">
        <f t="array" aca="1" ref="BK8" ca="1">IFERROR(INDIRECT(_xlfn.CONCAT("Data!", "CK24")), 0)</f>
        <v>0</v>
      </c>
      <c r="BL8" s="33" cm="1">
        <f t="array" aca="1" ref="BL8" ca="1">IFERROR(INDIRECT(_xlfn.CONCAT("Data!", "BY24")), 0)</f>
        <v>0</v>
      </c>
      <c r="BM8" s="33" cm="1">
        <f t="array" aca="1" ref="BM8" ca="1">IFERROR(INDIRECT(_xlfn.CONCAT("Data!", "CG24")), 0)</f>
        <v>0</v>
      </c>
      <c r="BN8" s="33" cm="1">
        <f t="array" aca="1" ref="BN8" ca="1">IFERROR(INDIRECT(_xlfn.CONCAT("Data!", A8, "38")), 0)</f>
        <v>0</v>
      </c>
      <c r="BO8" s="33" cm="1">
        <f t="array" aca="1" ref="BO8" ca="1">IFERROR(INDIRECT(_xlfn.CONCAT("Data!", A8, "36")), 0)</f>
        <v>0</v>
      </c>
      <c r="BP8" s="33" cm="1">
        <f t="array" aca="1" ref="BP8" ca="1">IFERROR(INDIRECT(_xlfn.CONCAT("Data!", A8, "37")), 0)</f>
        <v>0</v>
      </c>
      <c r="BQ8" s="33" cm="1">
        <f t="array" aca="1" ref="BQ8" ca="1">IFERROR(INDIRECT(_xlfn.CONCAT("Data!", A8, "163")), 0)</f>
        <v>0</v>
      </c>
      <c r="BR8" s="33" cm="1">
        <f t="array" aca="1" ref="BR8" ca="1">IFERROR(INDIRECT(_xlfn.CONCAT("Data!", A8, "34")), 0)</f>
        <v>0</v>
      </c>
      <c r="BS8" s="33" cm="1">
        <f t="array" aca="1" ref="BS8" ca="1">IFERROR(INDIRECT(_xlfn.CONCAT("Data!", "CK124")), 0)</f>
        <v>0</v>
      </c>
      <c r="BT8" s="33" cm="1">
        <f t="array" aca="1" ref="BT8" ca="1">IFERROR(INDIRECT(_xlfn.CONCAT("Data!", "BY124")), 0)</f>
        <v>0</v>
      </c>
      <c r="BU8" s="33" cm="1">
        <f t="array" aca="1" ref="BU8" ca="1">IFERROR(INDIRECT(_xlfn.CONCAT("Data!", "CG124")), 0)</f>
        <v>0</v>
      </c>
      <c r="BV8" s="34" cm="1">
        <f t="array" aca="1" ref="BV8" ca="1">IFERROR(INDIRECT(_xlfn.CONCAT("Data!", A8, "41")), 0)</f>
        <v>0</v>
      </c>
      <c r="BW8" s="34" cm="1">
        <f t="array" aca="1" ref="BW8" ca="1">IFERROR(INDIRECT(_xlfn.CONCAT("Data!", B8, "138")), 0)</f>
        <v>0</v>
      </c>
      <c r="BX8" s="33" cm="1">
        <f t="array" aca="1" ref="BX8" ca="1">IFERROR(INDIRECT(_xlfn.CONCAT("Data!", "CK41")), 0)</f>
        <v>0</v>
      </c>
      <c r="BY8" s="33" cm="1">
        <f t="array" aca="1" ref="BY8" ca="1">IFERROR(INDIRECT(_xlfn.CONCAT("Data!", "BY41")), 0)</f>
        <v>0</v>
      </c>
      <c r="BZ8" s="33" cm="1">
        <f t="array" aca="1" ref="BZ8" ca="1">IFERROR(INDIRECT(_xlfn.CONCAT("Data!", "CG41")), 0)</f>
        <v>0</v>
      </c>
      <c r="CA8" s="33" cm="1">
        <f t="array" aca="1" ref="CA8" ca="1">IFERROR(INDIRECT(_xlfn.CONCAT("Data!", A8, "128")), 0)</f>
        <v>0</v>
      </c>
      <c r="CB8" s="33" cm="1">
        <f t="array" aca="1" ref="CB8" ca="1">IFERROR(INDIRECT(_xlfn.CONCAT("Data!", A8, "196")), 0)</f>
        <v>0</v>
      </c>
      <c r="CC8" s="33" cm="1">
        <f t="array" aca="1" ref="CC8" ca="1">IFERROR(INDIRECT(_xlfn.CONCAT("Data!", "CK128")), 0)</f>
        <v>0</v>
      </c>
      <c r="CD8" s="33" cm="1">
        <f t="array" aca="1" ref="CD8" ca="1">IFERROR(INDIRECT(_xlfn.CONCAT("Data!", "BY128")), 0)</f>
        <v>0</v>
      </c>
      <c r="CE8" s="33" cm="1">
        <f t="array" aca="1" ref="CE8" ca="1">IFERROR(INDIRECT(_xlfn.CONCAT("Data!", "CG128")), 0)</f>
        <v>0</v>
      </c>
      <c r="CF8" s="33" cm="1">
        <f t="array" aca="1" ref="CF8" ca="1">IFERROR(INDIRECT(_xlfn.CONCAT("Data!", A8, "126")), 0)</f>
        <v>0</v>
      </c>
      <c r="CG8" s="33" cm="1">
        <f t="array" aca="1" ref="CG8" ca="1">IFERROR(INDIRECT(_xlfn.CONCAT("Data!", A8, "207")), 0)</f>
        <v>0</v>
      </c>
      <c r="CH8" s="33" cm="1">
        <f t="array" aca="1" ref="CH8" ca="1">IFERROR(INDIRECT(_xlfn.CONCAT("Data!", "CK126")), 0)</f>
        <v>0</v>
      </c>
      <c r="CI8" s="33" cm="1">
        <f t="array" aca="1" ref="CI8" ca="1">IFERROR(INDIRECT(_xlfn.CONCAT("Data!", "BY126")), 0)</f>
        <v>0</v>
      </c>
      <c r="CJ8" s="33" cm="1">
        <f t="array" aca="1" ref="CJ8" ca="1">IFERROR(INDIRECT(_xlfn.CONCAT("Data!", "CG126")), 0)</f>
        <v>0</v>
      </c>
      <c r="CK8" s="33" cm="1">
        <f t="array" aca="1" ref="CK8" ca="1">IFERROR(INDIRECT(_xlfn.CONCAT("Data!", A8, "133")), 0)</f>
        <v>0</v>
      </c>
      <c r="CL8" s="33" cm="1">
        <f t="array" aca="1" ref="CL8" ca="1">IFERROR(INDIRECT(_xlfn.CONCAT("Data!", "CK89")), 0)</f>
        <v>0</v>
      </c>
      <c r="CM8" s="33" cm="1">
        <f t="array" aca="1" ref="CM8" ca="1">IFERROR(INDIRECT(_xlfn.CONCAT("Data!", "BY89")), 0)</f>
        <v>0</v>
      </c>
      <c r="CN8" s="33" cm="1">
        <f t="array" aca="1" ref="CN8" ca="1">IFERROR(INDIRECT(_xlfn.CONCAT("Data!", "CG89")), 0)</f>
        <v>0</v>
      </c>
      <c r="CO8" s="33" cm="1">
        <f t="array" aca="1" ref="CO8" ca="1">IFERROR(INDIRECT(_xlfn.CONCAT("Data!", A8, "188")), 0)</f>
        <v>0</v>
      </c>
      <c r="CP8" s="33" cm="1">
        <f t="array" aca="1" ref="CP8" ca="1">IFERROR(INDIRECT(_xlfn.CONCAT("Data!", A8, "75")), 0)</f>
        <v>0</v>
      </c>
      <c r="CQ8" s="33" cm="1">
        <f t="array" aca="1" ref="CQ8" ca="1">IFERROR(INDIRECT(_xlfn.CONCAT("Data!", A8, "189")), 0)</f>
        <v>0</v>
      </c>
      <c r="CR8" s="33" cm="1">
        <f t="array" aca="1" ref="CR8" ca="1">IFERROR(INDIRECT(_xlfn.CONCAT("Data!", A8, "130")), 0)</f>
        <v>0</v>
      </c>
      <c r="CS8" s="33" cm="1">
        <f t="array" aca="1" ref="CS8" ca="1">IFERROR(INDIRECT(_xlfn.CONCAT("Data!", A8, "42")), 0)</f>
        <v>0</v>
      </c>
      <c r="CT8" s="33" cm="1">
        <f t="array" aca="1" ref="CT8" ca="1">IFERROR(INDIRECT(_xlfn.CONCAT("Data!", A8, "166")), 0)</f>
        <v>0</v>
      </c>
      <c r="CU8" s="33" cm="1">
        <f t="array" aca="1" ref="CU8" ca="1">IFERROR(INDIRECT(_xlfn.CONCAT("Data!", A8, "47")), 0)</f>
        <v>0</v>
      </c>
      <c r="CV8" s="33" cm="1">
        <f t="array" aca="1" ref="CV8" ca="1">IFERROR(INDIRECT(_xlfn.CONCAT("Data!", A8, "171")), 0)</f>
        <v>0</v>
      </c>
    </row>
    <row r="9" spans="1:100">
      <c r="A9" t="s">
        <v>221</v>
      </c>
      <c r="B9" s="24">
        <v>8</v>
      </c>
      <c r="C9" s="24">
        <v>2</v>
      </c>
      <c r="D9" s="31">
        <f t="shared" si="0"/>
        <v>8.1999999999999993</v>
      </c>
      <c r="E9" s="24" cm="1">
        <f t="array" aca="1" ref="E9" ca="1">INDIRECT(_xlfn.CONCAT("Data!", "R2"))</f>
        <v>0</v>
      </c>
      <c r="F9" s="32" cm="1">
        <f t="array" aca="1" ref="F9" ca="1">INDIRECT(_xlfn.CONCAT("Data!", A9, "4"))</f>
        <v>0</v>
      </c>
      <c r="G9" cm="1">
        <f t="array" aca="1" ref="G9" ca="1">INDIRECT(_xlfn.CONCAT("Data!", A9, "5"))</f>
        <v>0</v>
      </c>
      <c r="H9" s="33" cm="1">
        <f t="array" aca="1" ref="H9" ca="1">IFERROR(INDIRECT(_xlfn.CONCAT("Data!", A9, "8")), 0)</f>
        <v>0</v>
      </c>
      <c r="I9" s="33" cm="1">
        <f t="array" aca="1" ref="I9" ca="1">IFERROR(INDIRECT(_xlfn.CONCAT("Data!", A9, "9")), 0)</f>
        <v>0</v>
      </c>
      <c r="J9" s="33" cm="1">
        <f t="array" aca="1" ref="J9" ca="1">IFERROR(INDIRECT(_xlfn.CONCAT("Data!", A9, "7")), 0)</f>
        <v>0</v>
      </c>
      <c r="K9" s="33" cm="1">
        <f t="array" aca="1" ref="K9" ca="1">IFERROR(INDIRECT(_xlfn.CONCAT("Data!", A9, "138")), 0)</f>
        <v>0</v>
      </c>
      <c r="L9" s="33" cm="1">
        <f t="array" aca="1" ref="L9" ca="1">IFERROR(INDIRECT(_xlfn.CONCAT("Data!", "CK7")), 0)</f>
        <v>0</v>
      </c>
      <c r="M9" s="33" cm="1">
        <f t="array" aca="1" ref="M9" ca="1">IFERROR(INDIRECT(_xlfn.CONCAT("Data!", "BY7")), 0)</f>
        <v>0</v>
      </c>
      <c r="N9" s="33" cm="1">
        <f t="array" aca="1" ref="N9" ca="1">IFERROR(INDIRECT(_xlfn.CONCAT("Data!", "CG7")), 0)</f>
        <v>0</v>
      </c>
      <c r="O9" s="34" cm="1">
        <f t="array" aca="1" ref="O9" ca="1">IFERROR(INDIRECT(_xlfn.CONCAT("Data!", A9, "115")), 0)</f>
        <v>0</v>
      </c>
      <c r="P9" s="34" cm="1">
        <f t="array" aca="1" ref="P9" ca="1">IFERROR(INDIRECT(_xlfn.CONCAT("Data!", A9, "211")), 0)</f>
        <v>0</v>
      </c>
      <c r="Q9" s="33" cm="1">
        <f t="array" aca="1" ref="Q9" ca="1">IFERROR(INDIRECT(_xlfn.CONCAT("Data!", A9, "114")), 0)</f>
        <v>0</v>
      </c>
      <c r="R9" s="33" cm="1">
        <f t="array" aca="1" ref="R9" ca="1">IFERROR(INDIRECT(_xlfn.CONCAT("Data!", A9, "210")), 0)</f>
        <v>0</v>
      </c>
      <c r="S9" s="33" cm="1">
        <f t="array" aca="1" ref="S9" ca="1">IFERROR(INDIRECT(_xlfn.CONCAT("Data!", "CK114")), 0)</f>
        <v>0</v>
      </c>
      <c r="T9" s="33" cm="1">
        <f t="array" aca="1" ref="T9" ca="1">IFERROR(INDIRECT(_xlfn.CONCAT("Data!", "BY114")), 0)</f>
        <v>0</v>
      </c>
      <c r="U9" s="33" cm="1">
        <f t="array" aca="1" ref="U9" ca="1">IFERROR(INDIRECT(_xlfn.CONCAT("Data!", "CG114")), 0)</f>
        <v>0</v>
      </c>
      <c r="V9" s="33" cm="1">
        <f t="array" aca="1" ref="V9" ca="1">IFERROR(INDIRECT(_xlfn.CONCAT("Data!", A9, "120")), 0)</f>
        <v>0</v>
      </c>
      <c r="W9" s="33" cm="1">
        <f t="array" aca="1" ref="W9" ca="1">IFERROR(INDIRECT(_xlfn.CONCAT("Data!", A9, "216")), 0)</f>
        <v>0</v>
      </c>
      <c r="X9" s="33" cm="1">
        <f t="array" aca="1" ref="X9" ca="1">IFERROR(INDIRECT(_xlfn.CONCAT("Data!", A9, "220")), 0)</f>
        <v>0</v>
      </c>
      <c r="Y9" s="33" cm="1">
        <f t="array" aca="1" ref="Y9" ca="1">IFERROR(INDIRECT(_xlfn.CONCAT("Data!", "CK120")), 0)</f>
        <v>0</v>
      </c>
      <c r="Z9" s="33" cm="1">
        <f t="array" aca="1" ref="Z9" ca="1">IFERROR(INDIRECT(_xlfn.CONCAT("Data!", "BY120")), 0)</f>
        <v>0</v>
      </c>
      <c r="AA9" s="33" cm="1">
        <f t="array" aca="1" ref="AA9" ca="1">IFERROR(INDIRECT(_xlfn.CONCAT("Data!", "CG120")), 0)</f>
        <v>0</v>
      </c>
      <c r="AB9" s="33" cm="1">
        <f t="array" aca="1" ref="AB9" ca="1">IFERROR(INDIRECT(_xlfn.CONCAT("Data!", A9, "68")), 0)</f>
        <v>0</v>
      </c>
      <c r="AC9" s="33" cm="1">
        <f t="array" aca="1" ref="AC9" ca="1">IFERROR(INDIRECT(_xlfn.CONCAT("Data!", A9, "65")), 0)</f>
        <v>0</v>
      </c>
      <c r="AD9" s="33" cm="1">
        <f t="array" aca="1" ref="AD9" ca="1">IFERROR(INDIRECT(_xlfn.CONCAT("Data!", A9, "187")), 0)</f>
        <v>0</v>
      </c>
      <c r="AE9" s="33" cm="1">
        <f t="array" aca="1" ref="AE9" ca="1">IFERROR(INDIRECT(_xlfn.CONCAT("Data!", "CK64")), 0)</f>
        <v>0</v>
      </c>
      <c r="AF9" s="33" cm="1">
        <f t="array" aca="1" ref="AF9" ca="1">IFERROR(INDIRECT(_xlfn.CONCAT("Data!", "BY64")), 0)</f>
        <v>0</v>
      </c>
      <c r="AG9" s="33" cm="1">
        <f t="array" aca="1" ref="AG9" ca="1">IFERROR(INDIRECT(_xlfn.CONCAT("Data!", "CG64")), 0)</f>
        <v>0</v>
      </c>
      <c r="AH9" s="33" cm="1">
        <f t="array" aca="1" ref="AH9" ca="1">IFERROR(INDIRECT(_xlfn.CONCAT("Data!", A9, "62")), 0)</f>
        <v>0</v>
      </c>
      <c r="AI9" s="33" cm="1">
        <f t="array" aca="1" ref="AI9" ca="1">IFERROR(INDIRECT(_xlfn.CONCAT("Data!", A9, "63")), 0)</f>
        <v>0</v>
      </c>
      <c r="AJ9" s="33" cm="1">
        <f t="array" aca="1" ref="AJ9" ca="1">IFERROR(INDIRECT(_xlfn.CONCAT("Data!", A9, "181")), 0)</f>
        <v>0</v>
      </c>
      <c r="AK9" s="33" cm="1">
        <f t="array" aca="1" ref="AK9" ca="1">IFERROR(INDIRECT(_xlfn.CONCAT("Data!", "CK61")), 0)</f>
        <v>0</v>
      </c>
      <c r="AL9" s="33" cm="1">
        <f t="array" aca="1" ref="AL9" ca="1">IFERROR(INDIRECT(_xlfn.CONCAT("Data!", "BY61")), 0)</f>
        <v>0</v>
      </c>
      <c r="AM9" s="33" cm="1">
        <f t="array" aca="1" ref="AM9" ca="1">IFERROR(INDIRECT(_xlfn.CONCAT("Data!", "CG61")), 0)</f>
        <v>0</v>
      </c>
      <c r="AN9" s="34" cm="1">
        <f t="array" aca="1" ref="AN9" ca="1">IFERROR(INDIRECT(_xlfn.CONCAT("Data!", A9, "131")), 0)</f>
        <v>0</v>
      </c>
      <c r="AO9" s="34" cm="1">
        <f t="array" aca="1" ref="AO9" ca="1">IFERROR(INDIRECT(_xlfn.CONCAT("Data!", A9, "193")), 0)</f>
        <v>0</v>
      </c>
      <c r="AP9" s="33" cm="1">
        <f t="array" aca="1" ref="AP9" ca="1">IFERROR(INDIRECT(_xlfn.CONCAT("Data!", "CK131")), 0)</f>
        <v>0</v>
      </c>
      <c r="AQ9" s="33" cm="1">
        <f t="array" aca="1" ref="AQ9" ca="1">IFERROR(INDIRECT(_xlfn.CONCAT("Data!", "BY131")), 0)</f>
        <v>0</v>
      </c>
      <c r="AR9" s="33" cm="1">
        <f t="array" aca="1" ref="AR9" ca="1">IFERROR(INDIRECT(_xlfn.CONCAT("Data!", "CG131")), 0)</f>
        <v>0</v>
      </c>
      <c r="AS9" s="33" cm="1">
        <f t="array" aca="1" ref="AS9" ca="1">IFERROR(INDIRECT(_xlfn.CONCAT("Data!", A9, "15")), 0)</f>
        <v>0</v>
      </c>
      <c r="AT9" s="33" cm="1">
        <f t="array" aca="1" ref="AT9" ca="1">IFERROR(INDIRECT(_xlfn.CONCAT("Data!", A9, "14")), 0)</f>
        <v>0</v>
      </c>
      <c r="AU9" s="33" cm="1">
        <f t="array" aca="1" ref="AU9" ca="1">IFERROR(INDIRECT(_xlfn.CONCAT("Data!", A9, "142")), 0)</f>
        <v>0</v>
      </c>
      <c r="AV9" s="33" cm="1">
        <f t="array" aca="1" ref="AV9" ca="1">IFERROR(INDIRECT(_xlfn.CONCAT("Data!", "CK14")), 0)</f>
        <v>0</v>
      </c>
      <c r="AW9" s="33" cm="1">
        <f t="array" aca="1" ref="AW9" ca="1">IFERROR(INDIRECT(_xlfn.CONCAT("Data!", "BY14")), 0)</f>
        <v>0</v>
      </c>
      <c r="AX9" s="33" cm="1">
        <f t="array" aca="1" ref="AX9" ca="1">IFERROR(INDIRECT(_xlfn.CONCAT("Data!", "CG14")), 0)</f>
        <v>0</v>
      </c>
      <c r="AY9" s="33" cm="1">
        <f t="array" aca="1" ref="AY9" ca="1">IFERROR(INDIRECT(_xlfn.CONCAT("Data!", A9, "29")), 0)</f>
        <v>0</v>
      </c>
      <c r="AZ9" s="33" cm="1">
        <f t="array" aca="1" ref="AZ9" ca="1">IFERROR(INDIRECT(_xlfn.CONCAT("Data!", A9, "157")), 0)</f>
        <v>0</v>
      </c>
      <c r="BA9" s="33" cm="1">
        <f t="array" aca="1" ref="BA9" ca="1">IFERROR(INDIRECT(_xlfn.CONCAT("Data!", "CK29")), 0)</f>
        <v>0</v>
      </c>
      <c r="BB9" s="33" cm="1">
        <f t="array" aca="1" ref="BB9" ca="1">IFERROR(INDIRECT(_xlfn.CONCAT("Data!", "BY29")), 0)</f>
        <v>0</v>
      </c>
      <c r="BC9" s="33" cm="1">
        <f t="array" aca="1" ref="BC9" ca="1">IFERROR(INDIRECT(_xlfn.CONCAT("Data!", "CG29")), 0)</f>
        <v>0</v>
      </c>
      <c r="BD9" s="33" cm="1">
        <f t="array" aca="1" ref="BD9" ca="1">IFERROR(INDIRECT(_xlfn.CONCAT("Data!", A9, "44")), 0)</f>
        <v>0</v>
      </c>
      <c r="BE9" s="33" cm="1">
        <f t="array" aca="1" ref="BE9" ca="1">IFERROR(INDIRECT(_xlfn.CONCAT("Data!", A9, "168")), 0)</f>
        <v>0</v>
      </c>
      <c r="BF9" s="33" cm="1">
        <f t="array" aca="1" ref="BF9" ca="1">IFERROR(INDIRECT(_xlfn.CONCAT("Data!", "CK44")), 0)</f>
        <v>0</v>
      </c>
      <c r="BG9" s="33" cm="1">
        <f t="array" aca="1" ref="BG9" ca="1">IFERROR(INDIRECT(_xlfn.CONCAT("Data!", "BY44")), 0)</f>
        <v>0</v>
      </c>
      <c r="BH9" s="33" cm="1">
        <f t="array" aca="1" ref="BH9" ca="1">IFERROR(INDIRECT(_xlfn.CONCAT("Data!", "CG44")), 0)</f>
        <v>0</v>
      </c>
      <c r="BI9" s="34" cm="1">
        <f t="array" aca="1" ref="BI9" ca="1">IFERROR(INDIRECT(_xlfn.CONCAT("Data!", A9, "24")), 0)</f>
        <v>0</v>
      </c>
      <c r="BJ9" s="34" cm="1">
        <f t="array" aca="1" ref="BJ9" ca="1">IFERROR(INDIRECT(_xlfn.CONCAT("Data!", A9, "152")), 0)</f>
        <v>0</v>
      </c>
      <c r="BK9" s="33" cm="1">
        <f t="array" aca="1" ref="BK9" ca="1">IFERROR(INDIRECT(_xlfn.CONCAT("Data!", "CK24")), 0)</f>
        <v>0</v>
      </c>
      <c r="BL9" s="33" cm="1">
        <f t="array" aca="1" ref="BL9" ca="1">IFERROR(INDIRECT(_xlfn.CONCAT("Data!", "BY24")), 0)</f>
        <v>0</v>
      </c>
      <c r="BM9" s="33" cm="1">
        <f t="array" aca="1" ref="BM9" ca="1">IFERROR(INDIRECT(_xlfn.CONCAT("Data!", "CG24")), 0)</f>
        <v>0</v>
      </c>
      <c r="BN9" s="33" cm="1">
        <f t="array" aca="1" ref="BN9" ca="1">IFERROR(INDIRECT(_xlfn.CONCAT("Data!", A9, "38")), 0)</f>
        <v>0</v>
      </c>
      <c r="BO9" s="33" cm="1">
        <f t="array" aca="1" ref="BO9" ca="1">IFERROR(INDIRECT(_xlfn.CONCAT("Data!", A9, "36")), 0)</f>
        <v>0</v>
      </c>
      <c r="BP9" s="33" cm="1">
        <f t="array" aca="1" ref="BP9" ca="1">IFERROR(INDIRECT(_xlfn.CONCAT("Data!", A9, "37")), 0)</f>
        <v>0</v>
      </c>
      <c r="BQ9" s="33" cm="1">
        <f t="array" aca="1" ref="BQ9" ca="1">IFERROR(INDIRECT(_xlfn.CONCAT("Data!", A9, "163")), 0)</f>
        <v>0</v>
      </c>
      <c r="BR9" s="33" cm="1">
        <f t="array" aca="1" ref="BR9" ca="1">IFERROR(INDIRECT(_xlfn.CONCAT("Data!", A9, "34")), 0)</f>
        <v>0</v>
      </c>
      <c r="BS9" s="33" cm="1">
        <f t="array" aca="1" ref="BS9" ca="1">IFERROR(INDIRECT(_xlfn.CONCAT("Data!", "CK124")), 0)</f>
        <v>0</v>
      </c>
      <c r="BT9" s="33" cm="1">
        <f t="array" aca="1" ref="BT9" ca="1">IFERROR(INDIRECT(_xlfn.CONCAT("Data!", "BY124")), 0)</f>
        <v>0</v>
      </c>
      <c r="BU9" s="33" cm="1">
        <f t="array" aca="1" ref="BU9" ca="1">IFERROR(INDIRECT(_xlfn.CONCAT("Data!", "CG124")), 0)</f>
        <v>0</v>
      </c>
      <c r="BV9" s="34" cm="1">
        <f t="array" aca="1" ref="BV9" ca="1">IFERROR(INDIRECT(_xlfn.CONCAT("Data!", A9, "41")), 0)</f>
        <v>0</v>
      </c>
      <c r="BW9" s="34" cm="1">
        <f t="array" aca="1" ref="BW9" ca="1">IFERROR(INDIRECT(_xlfn.CONCAT("Data!", B9, "138")), 0)</f>
        <v>0</v>
      </c>
      <c r="BX9" s="33" cm="1">
        <f t="array" aca="1" ref="BX9" ca="1">IFERROR(INDIRECT(_xlfn.CONCAT("Data!", "CK41")), 0)</f>
        <v>0</v>
      </c>
      <c r="BY9" s="33" cm="1">
        <f t="array" aca="1" ref="BY9" ca="1">IFERROR(INDIRECT(_xlfn.CONCAT("Data!", "BY41")), 0)</f>
        <v>0</v>
      </c>
      <c r="BZ9" s="33" cm="1">
        <f t="array" aca="1" ref="BZ9" ca="1">IFERROR(INDIRECT(_xlfn.CONCAT("Data!", "CG41")), 0)</f>
        <v>0</v>
      </c>
      <c r="CA9" s="33" cm="1">
        <f t="array" aca="1" ref="CA9" ca="1">IFERROR(INDIRECT(_xlfn.CONCAT("Data!", A9, "128")), 0)</f>
        <v>0</v>
      </c>
      <c r="CB9" s="33" cm="1">
        <f t="array" aca="1" ref="CB9" ca="1">IFERROR(INDIRECT(_xlfn.CONCAT("Data!", A9, "196")), 0)</f>
        <v>0</v>
      </c>
      <c r="CC9" s="33" cm="1">
        <f t="array" aca="1" ref="CC9" ca="1">IFERROR(INDIRECT(_xlfn.CONCAT("Data!", "CK128")), 0)</f>
        <v>0</v>
      </c>
      <c r="CD9" s="33" cm="1">
        <f t="array" aca="1" ref="CD9" ca="1">IFERROR(INDIRECT(_xlfn.CONCAT("Data!", "BY128")), 0)</f>
        <v>0</v>
      </c>
      <c r="CE9" s="33" cm="1">
        <f t="array" aca="1" ref="CE9" ca="1">IFERROR(INDIRECT(_xlfn.CONCAT("Data!", "CG128")), 0)</f>
        <v>0</v>
      </c>
      <c r="CF9" s="33" cm="1">
        <f t="array" aca="1" ref="CF9" ca="1">IFERROR(INDIRECT(_xlfn.CONCAT("Data!", A9, "126")), 0)</f>
        <v>0</v>
      </c>
      <c r="CG9" s="33" cm="1">
        <f t="array" aca="1" ref="CG9" ca="1">IFERROR(INDIRECT(_xlfn.CONCAT("Data!", A9, "207")), 0)</f>
        <v>0</v>
      </c>
      <c r="CH9" s="33" cm="1">
        <f t="array" aca="1" ref="CH9" ca="1">IFERROR(INDIRECT(_xlfn.CONCAT("Data!", "CK126")), 0)</f>
        <v>0</v>
      </c>
      <c r="CI9" s="33" cm="1">
        <f t="array" aca="1" ref="CI9" ca="1">IFERROR(INDIRECT(_xlfn.CONCAT("Data!", "BY126")), 0)</f>
        <v>0</v>
      </c>
      <c r="CJ9" s="33" cm="1">
        <f t="array" aca="1" ref="CJ9" ca="1">IFERROR(INDIRECT(_xlfn.CONCAT("Data!", "CG126")), 0)</f>
        <v>0</v>
      </c>
      <c r="CK9" s="33" cm="1">
        <f t="array" aca="1" ref="CK9" ca="1">IFERROR(INDIRECT(_xlfn.CONCAT("Data!", A9, "133")), 0)</f>
        <v>0</v>
      </c>
      <c r="CL9" s="33" cm="1">
        <f t="array" aca="1" ref="CL9" ca="1">IFERROR(INDIRECT(_xlfn.CONCAT("Data!", "CK89")), 0)</f>
        <v>0</v>
      </c>
      <c r="CM9" s="33" cm="1">
        <f t="array" aca="1" ref="CM9" ca="1">IFERROR(INDIRECT(_xlfn.CONCAT("Data!", "BY89")), 0)</f>
        <v>0</v>
      </c>
      <c r="CN9" s="33" cm="1">
        <f t="array" aca="1" ref="CN9" ca="1">IFERROR(INDIRECT(_xlfn.CONCAT("Data!", "CG89")), 0)</f>
        <v>0</v>
      </c>
      <c r="CO9" s="33" cm="1">
        <f t="array" aca="1" ref="CO9" ca="1">IFERROR(INDIRECT(_xlfn.CONCAT("Data!", A9, "188")), 0)</f>
        <v>0</v>
      </c>
      <c r="CP9" s="33" cm="1">
        <f t="array" aca="1" ref="CP9" ca="1">IFERROR(INDIRECT(_xlfn.CONCAT("Data!", A9, "75")), 0)</f>
        <v>0</v>
      </c>
      <c r="CQ9" s="33" cm="1">
        <f t="array" aca="1" ref="CQ9" ca="1">IFERROR(INDIRECT(_xlfn.CONCAT("Data!", A9, "189")), 0)</f>
        <v>0</v>
      </c>
      <c r="CR9" s="33" cm="1">
        <f t="array" aca="1" ref="CR9" ca="1">IFERROR(INDIRECT(_xlfn.CONCAT("Data!", A9, "130")), 0)</f>
        <v>0</v>
      </c>
      <c r="CS9" s="33" cm="1">
        <f t="array" aca="1" ref="CS9" ca="1">IFERROR(INDIRECT(_xlfn.CONCAT("Data!", A9, "42")), 0)</f>
        <v>0</v>
      </c>
      <c r="CT9" s="33" cm="1">
        <f t="array" aca="1" ref="CT9" ca="1">IFERROR(INDIRECT(_xlfn.CONCAT("Data!", A9, "166")), 0)</f>
        <v>0</v>
      </c>
      <c r="CU9" s="33" cm="1">
        <f t="array" aca="1" ref="CU9" ca="1">IFERROR(INDIRECT(_xlfn.CONCAT("Data!", A9, "47")), 0)</f>
        <v>0</v>
      </c>
      <c r="CV9" s="33" cm="1">
        <f t="array" aca="1" ref="CV9" ca="1">IFERROR(INDIRECT(_xlfn.CONCAT("Data!", A9, "171")), 0)</f>
        <v>0</v>
      </c>
    </row>
    <row r="10" spans="1:100">
      <c r="A10" t="s">
        <v>222</v>
      </c>
      <c r="B10" s="24">
        <v>9</v>
      </c>
      <c r="C10" s="24">
        <v>2</v>
      </c>
      <c r="D10" s="31">
        <f t="shared" si="0"/>
        <v>9.1999999999999993</v>
      </c>
      <c r="E10" s="24" cm="1">
        <f t="array" aca="1" ref="E10" ca="1">INDIRECT(_xlfn.CONCAT("Data!", "R2"))</f>
        <v>0</v>
      </c>
      <c r="F10" s="32" cm="1">
        <f t="array" aca="1" ref="F10" ca="1">INDIRECT(_xlfn.CONCAT("Data!", A10, "4"))</f>
        <v>0</v>
      </c>
      <c r="G10" cm="1">
        <f t="array" aca="1" ref="G10" ca="1">INDIRECT(_xlfn.CONCAT("Data!", A10, "5"))</f>
        <v>0</v>
      </c>
      <c r="H10" s="33" cm="1">
        <f t="array" aca="1" ref="H10" ca="1">IFERROR(INDIRECT(_xlfn.CONCAT("Data!", A10, "8")), 0)</f>
        <v>0</v>
      </c>
      <c r="I10" s="33" cm="1">
        <f t="array" aca="1" ref="I10" ca="1">IFERROR(INDIRECT(_xlfn.CONCAT("Data!", A10, "9")), 0)</f>
        <v>0</v>
      </c>
      <c r="J10" s="33" cm="1">
        <f t="array" aca="1" ref="J10" ca="1">IFERROR(INDIRECT(_xlfn.CONCAT("Data!", A10, "7")), 0)</f>
        <v>0</v>
      </c>
      <c r="K10" s="33" cm="1">
        <f t="array" aca="1" ref="K10" ca="1">IFERROR(INDIRECT(_xlfn.CONCAT("Data!", A10, "138")), 0)</f>
        <v>0</v>
      </c>
      <c r="L10" s="33" cm="1">
        <f t="array" aca="1" ref="L10" ca="1">IFERROR(INDIRECT(_xlfn.CONCAT("Data!", "CK7")), 0)</f>
        <v>0</v>
      </c>
      <c r="M10" s="33" cm="1">
        <f t="array" aca="1" ref="M10" ca="1">IFERROR(INDIRECT(_xlfn.CONCAT("Data!", "BY7")), 0)</f>
        <v>0</v>
      </c>
      <c r="N10" s="33" cm="1">
        <f t="array" aca="1" ref="N10" ca="1">IFERROR(INDIRECT(_xlfn.CONCAT("Data!", "CG7")), 0)</f>
        <v>0</v>
      </c>
      <c r="O10" s="34" cm="1">
        <f t="array" aca="1" ref="O10" ca="1">IFERROR(INDIRECT(_xlfn.CONCAT("Data!", A10, "115")), 0)</f>
        <v>0</v>
      </c>
      <c r="P10" s="34" cm="1">
        <f t="array" aca="1" ref="P10" ca="1">IFERROR(INDIRECT(_xlfn.CONCAT("Data!", A10, "211")), 0)</f>
        <v>0</v>
      </c>
      <c r="Q10" s="33" cm="1">
        <f t="array" aca="1" ref="Q10" ca="1">IFERROR(INDIRECT(_xlfn.CONCAT("Data!", A10, "114")), 0)</f>
        <v>0</v>
      </c>
      <c r="R10" s="33" cm="1">
        <f t="array" aca="1" ref="R10" ca="1">IFERROR(INDIRECT(_xlfn.CONCAT("Data!", A10, "210")), 0)</f>
        <v>0</v>
      </c>
      <c r="S10" s="33" cm="1">
        <f t="array" aca="1" ref="S10" ca="1">IFERROR(INDIRECT(_xlfn.CONCAT("Data!", "CK114")), 0)</f>
        <v>0</v>
      </c>
      <c r="T10" s="33" cm="1">
        <f t="array" aca="1" ref="T10" ca="1">IFERROR(INDIRECT(_xlfn.CONCAT("Data!", "BY114")), 0)</f>
        <v>0</v>
      </c>
      <c r="U10" s="33" cm="1">
        <f t="array" aca="1" ref="U10" ca="1">IFERROR(INDIRECT(_xlfn.CONCAT("Data!", "CG114")), 0)</f>
        <v>0</v>
      </c>
      <c r="V10" s="33" cm="1">
        <f t="array" aca="1" ref="V10" ca="1">IFERROR(INDIRECT(_xlfn.CONCAT("Data!", A10, "120")), 0)</f>
        <v>0</v>
      </c>
      <c r="W10" s="33" cm="1">
        <f t="array" aca="1" ref="W10" ca="1">IFERROR(INDIRECT(_xlfn.CONCAT("Data!", A10, "216")), 0)</f>
        <v>0</v>
      </c>
      <c r="X10" s="33" cm="1">
        <f t="array" aca="1" ref="X10" ca="1">IFERROR(INDIRECT(_xlfn.CONCAT("Data!", A10, "220")), 0)</f>
        <v>0</v>
      </c>
      <c r="Y10" s="33" cm="1">
        <f t="array" aca="1" ref="Y10" ca="1">IFERROR(INDIRECT(_xlfn.CONCAT("Data!", "CK120")), 0)</f>
        <v>0</v>
      </c>
      <c r="Z10" s="33" cm="1">
        <f t="array" aca="1" ref="Z10" ca="1">IFERROR(INDIRECT(_xlfn.CONCAT("Data!", "BY120")), 0)</f>
        <v>0</v>
      </c>
      <c r="AA10" s="33" cm="1">
        <f t="array" aca="1" ref="AA10" ca="1">IFERROR(INDIRECT(_xlfn.CONCAT("Data!", "CG120")), 0)</f>
        <v>0</v>
      </c>
      <c r="AB10" s="33" cm="1">
        <f t="array" aca="1" ref="AB10" ca="1">IFERROR(INDIRECT(_xlfn.CONCAT("Data!", A10, "68")), 0)</f>
        <v>0</v>
      </c>
      <c r="AC10" s="33" cm="1">
        <f t="array" aca="1" ref="AC10" ca="1">IFERROR(INDIRECT(_xlfn.CONCAT("Data!", A10, "65")), 0)</f>
        <v>0</v>
      </c>
      <c r="AD10" s="33" cm="1">
        <f t="array" aca="1" ref="AD10" ca="1">IFERROR(INDIRECT(_xlfn.CONCAT("Data!", A10, "187")), 0)</f>
        <v>0</v>
      </c>
      <c r="AE10" s="33" cm="1">
        <f t="array" aca="1" ref="AE10" ca="1">IFERROR(INDIRECT(_xlfn.CONCAT("Data!", "CK64")), 0)</f>
        <v>0</v>
      </c>
      <c r="AF10" s="33" cm="1">
        <f t="array" aca="1" ref="AF10" ca="1">IFERROR(INDIRECT(_xlfn.CONCAT("Data!", "BY64")), 0)</f>
        <v>0</v>
      </c>
      <c r="AG10" s="33" cm="1">
        <f t="array" aca="1" ref="AG10" ca="1">IFERROR(INDIRECT(_xlfn.CONCAT("Data!", "CG64")), 0)</f>
        <v>0</v>
      </c>
      <c r="AH10" s="33" cm="1">
        <f t="array" aca="1" ref="AH10" ca="1">IFERROR(INDIRECT(_xlfn.CONCAT("Data!", A10, "62")), 0)</f>
        <v>0</v>
      </c>
      <c r="AI10" s="33" cm="1">
        <f t="array" aca="1" ref="AI10" ca="1">IFERROR(INDIRECT(_xlfn.CONCAT("Data!", A10, "63")), 0)</f>
        <v>0</v>
      </c>
      <c r="AJ10" s="33" cm="1">
        <f t="array" aca="1" ref="AJ10" ca="1">IFERROR(INDIRECT(_xlfn.CONCAT("Data!", A10, "181")), 0)</f>
        <v>0</v>
      </c>
      <c r="AK10" s="33" cm="1">
        <f t="array" aca="1" ref="AK10" ca="1">IFERROR(INDIRECT(_xlfn.CONCAT("Data!", "CK61")), 0)</f>
        <v>0</v>
      </c>
      <c r="AL10" s="33" cm="1">
        <f t="array" aca="1" ref="AL10" ca="1">IFERROR(INDIRECT(_xlfn.CONCAT("Data!", "BY61")), 0)</f>
        <v>0</v>
      </c>
      <c r="AM10" s="33" cm="1">
        <f t="array" aca="1" ref="AM10" ca="1">IFERROR(INDIRECT(_xlfn.CONCAT("Data!", "CG61")), 0)</f>
        <v>0</v>
      </c>
      <c r="AN10" s="34" cm="1">
        <f t="array" aca="1" ref="AN10" ca="1">IFERROR(INDIRECT(_xlfn.CONCAT("Data!", A10, "131")), 0)</f>
        <v>0</v>
      </c>
      <c r="AO10" s="34" cm="1">
        <f t="array" aca="1" ref="AO10" ca="1">IFERROR(INDIRECT(_xlfn.CONCAT("Data!", A10, "193")), 0)</f>
        <v>0</v>
      </c>
      <c r="AP10" s="33" cm="1">
        <f t="array" aca="1" ref="AP10" ca="1">IFERROR(INDIRECT(_xlfn.CONCAT("Data!", "CK131")), 0)</f>
        <v>0</v>
      </c>
      <c r="AQ10" s="33" cm="1">
        <f t="array" aca="1" ref="AQ10" ca="1">IFERROR(INDIRECT(_xlfn.CONCAT("Data!", "BY131")), 0)</f>
        <v>0</v>
      </c>
      <c r="AR10" s="33" cm="1">
        <f t="array" aca="1" ref="AR10" ca="1">IFERROR(INDIRECT(_xlfn.CONCAT("Data!", "CG131")), 0)</f>
        <v>0</v>
      </c>
      <c r="AS10" s="33" cm="1">
        <f t="array" aca="1" ref="AS10" ca="1">IFERROR(INDIRECT(_xlfn.CONCAT("Data!", A10, "15")), 0)</f>
        <v>0</v>
      </c>
      <c r="AT10" s="33" cm="1">
        <f t="array" aca="1" ref="AT10" ca="1">IFERROR(INDIRECT(_xlfn.CONCAT("Data!", A10, "14")), 0)</f>
        <v>0</v>
      </c>
      <c r="AU10" s="33" cm="1">
        <f t="array" aca="1" ref="AU10" ca="1">IFERROR(INDIRECT(_xlfn.CONCAT("Data!", A10, "142")), 0)</f>
        <v>0</v>
      </c>
      <c r="AV10" s="33" cm="1">
        <f t="array" aca="1" ref="AV10" ca="1">IFERROR(INDIRECT(_xlfn.CONCAT("Data!", "CK14")), 0)</f>
        <v>0</v>
      </c>
      <c r="AW10" s="33" cm="1">
        <f t="array" aca="1" ref="AW10" ca="1">IFERROR(INDIRECT(_xlfn.CONCAT("Data!", "BY14")), 0)</f>
        <v>0</v>
      </c>
      <c r="AX10" s="33" cm="1">
        <f t="array" aca="1" ref="AX10" ca="1">IFERROR(INDIRECT(_xlfn.CONCAT("Data!", "CG14")), 0)</f>
        <v>0</v>
      </c>
      <c r="AY10" s="33" cm="1">
        <f t="array" aca="1" ref="AY10" ca="1">IFERROR(INDIRECT(_xlfn.CONCAT("Data!", A10, "29")), 0)</f>
        <v>0</v>
      </c>
      <c r="AZ10" s="33" cm="1">
        <f t="array" aca="1" ref="AZ10" ca="1">IFERROR(INDIRECT(_xlfn.CONCAT("Data!", A10, "157")), 0)</f>
        <v>0</v>
      </c>
      <c r="BA10" s="33" cm="1">
        <f t="array" aca="1" ref="BA10" ca="1">IFERROR(INDIRECT(_xlfn.CONCAT("Data!", "CK29")), 0)</f>
        <v>0</v>
      </c>
      <c r="BB10" s="33" cm="1">
        <f t="array" aca="1" ref="BB10" ca="1">IFERROR(INDIRECT(_xlfn.CONCAT("Data!", "BY29")), 0)</f>
        <v>0</v>
      </c>
      <c r="BC10" s="33" cm="1">
        <f t="array" aca="1" ref="BC10" ca="1">IFERROR(INDIRECT(_xlfn.CONCAT("Data!", "CG29")), 0)</f>
        <v>0</v>
      </c>
      <c r="BD10" s="33" cm="1">
        <f t="array" aca="1" ref="BD10" ca="1">IFERROR(INDIRECT(_xlfn.CONCAT("Data!", A10, "44")), 0)</f>
        <v>0</v>
      </c>
      <c r="BE10" s="33" cm="1">
        <f t="array" aca="1" ref="BE10" ca="1">IFERROR(INDIRECT(_xlfn.CONCAT("Data!", A10, "168")), 0)</f>
        <v>0</v>
      </c>
      <c r="BF10" s="33" cm="1">
        <f t="array" aca="1" ref="BF10" ca="1">IFERROR(INDIRECT(_xlfn.CONCAT("Data!", "CK44")), 0)</f>
        <v>0</v>
      </c>
      <c r="BG10" s="33" cm="1">
        <f t="array" aca="1" ref="BG10" ca="1">IFERROR(INDIRECT(_xlfn.CONCAT("Data!", "BY44")), 0)</f>
        <v>0</v>
      </c>
      <c r="BH10" s="33" cm="1">
        <f t="array" aca="1" ref="BH10" ca="1">IFERROR(INDIRECT(_xlfn.CONCAT("Data!", "CG44")), 0)</f>
        <v>0</v>
      </c>
      <c r="BI10" s="34" cm="1">
        <f t="array" aca="1" ref="BI10" ca="1">IFERROR(INDIRECT(_xlfn.CONCAT("Data!", A10, "24")), 0)</f>
        <v>0</v>
      </c>
      <c r="BJ10" s="34" cm="1">
        <f t="array" aca="1" ref="BJ10" ca="1">IFERROR(INDIRECT(_xlfn.CONCAT("Data!", A10, "152")), 0)</f>
        <v>0</v>
      </c>
      <c r="BK10" s="33" cm="1">
        <f t="array" aca="1" ref="BK10" ca="1">IFERROR(INDIRECT(_xlfn.CONCAT("Data!", "CK24")), 0)</f>
        <v>0</v>
      </c>
      <c r="BL10" s="33" cm="1">
        <f t="array" aca="1" ref="BL10" ca="1">IFERROR(INDIRECT(_xlfn.CONCAT("Data!", "BY24")), 0)</f>
        <v>0</v>
      </c>
      <c r="BM10" s="33" cm="1">
        <f t="array" aca="1" ref="BM10" ca="1">IFERROR(INDIRECT(_xlfn.CONCAT("Data!", "CG24")), 0)</f>
        <v>0</v>
      </c>
      <c r="BN10" s="33" cm="1">
        <f t="array" aca="1" ref="BN10" ca="1">IFERROR(INDIRECT(_xlfn.CONCAT("Data!", A10, "38")), 0)</f>
        <v>0</v>
      </c>
      <c r="BO10" s="33" cm="1">
        <f t="array" aca="1" ref="BO10" ca="1">IFERROR(INDIRECT(_xlfn.CONCAT("Data!", A10, "36")), 0)</f>
        <v>0</v>
      </c>
      <c r="BP10" s="33" cm="1">
        <f t="array" aca="1" ref="BP10" ca="1">IFERROR(INDIRECT(_xlfn.CONCAT("Data!", A10, "37")), 0)</f>
        <v>0</v>
      </c>
      <c r="BQ10" s="33" cm="1">
        <f t="array" aca="1" ref="BQ10" ca="1">IFERROR(INDIRECT(_xlfn.CONCAT("Data!", A10, "163")), 0)</f>
        <v>0</v>
      </c>
      <c r="BR10" s="33" cm="1">
        <f t="array" aca="1" ref="BR10" ca="1">IFERROR(INDIRECT(_xlfn.CONCAT("Data!", A10, "34")), 0)</f>
        <v>0</v>
      </c>
      <c r="BS10" s="33" cm="1">
        <f t="array" aca="1" ref="BS10" ca="1">IFERROR(INDIRECT(_xlfn.CONCAT("Data!", "CK124")), 0)</f>
        <v>0</v>
      </c>
      <c r="BT10" s="33" cm="1">
        <f t="array" aca="1" ref="BT10" ca="1">IFERROR(INDIRECT(_xlfn.CONCAT("Data!", "BY124")), 0)</f>
        <v>0</v>
      </c>
      <c r="BU10" s="33" cm="1">
        <f t="array" aca="1" ref="BU10" ca="1">IFERROR(INDIRECT(_xlfn.CONCAT("Data!", "CG124")), 0)</f>
        <v>0</v>
      </c>
      <c r="BV10" s="34" cm="1">
        <f t="array" aca="1" ref="BV10" ca="1">IFERROR(INDIRECT(_xlfn.CONCAT("Data!", A10, "41")), 0)</f>
        <v>0</v>
      </c>
      <c r="BW10" s="34" cm="1">
        <f t="array" aca="1" ref="BW10" ca="1">IFERROR(INDIRECT(_xlfn.CONCAT("Data!", B10, "138")), 0)</f>
        <v>0</v>
      </c>
      <c r="BX10" s="33" cm="1">
        <f t="array" aca="1" ref="BX10" ca="1">IFERROR(INDIRECT(_xlfn.CONCAT("Data!", "CK41")), 0)</f>
        <v>0</v>
      </c>
      <c r="BY10" s="33" cm="1">
        <f t="array" aca="1" ref="BY10" ca="1">IFERROR(INDIRECT(_xlfn.CONCAT("Data!", "BY41")), 0)</f>
        <v>0</v>
      </c>
      <c r="BZ10" s="33" cm="1">
        <f t="array" aca="1" ref="BZ10" ca="1">IFERROR(INDIRECT(_xlfn.CONCAT("Data!", "CG41")), 0)</f>
        <v>0</v>
      </c>
      <c r="CA10" s="33" cm="1">
        <f t="array" aca="1" ref="CA10" ca="1">IFERROR(INDIRECT(_xlfn.CONCAT("Data!", A10, "128")), 0)</f>
        <v>0</v>
      </c>
      <c r="CB10" s="33" cm="1">
        <f t="array" aca="1" ref="CB10" ca="1">IFERROR(INDIRECT(_xlfn.CONCAT("Data!", A10, "196")), 0)</f>
        <v>0</v>
      </c>
      <c r="CC10" s="33" cm="1">
        <f t="array" aca="1" ref="CC10" ca="1">IFERROR(INDIRECT(_xlfn.CONCAT("Data!", "CK128")), 0)</f>
        <v>0</v>
      </c>
      <c r="CD10" s="33" cm="1">
        <f t="array" aca="1" ref="CD10" ca="1">IFERROR(INDIRECT(_xlfn.CONCAT("Data!", "BY128")), 0)</f>
        <v>0</v>
      </c>
      <c r="CE10" s="33" cm="1">
        <f t="array" aca="1" ref="CE10" ca="1">IFERROR(INDIRECT(_xlfn.CONCAT("Data!", "CG128")), 0)</f>
        <v>0</v>
      </c>
      <c r="CF10" s="33" cm="1">
        <f t="array" aca="1" ref="CF10" ca="1">IFERROR(INDIRECT(_xlfn.CONCAT("Data!", A10, "126")), 0)</f>
        <v>0</v>
      </c>
      <c r="CG10" s="33" cm="1">
        <f t="array" aca="1" ref="CG10" ca="1">IFERROR(INDIRECT(_xlfn.CONCAT("Data!", A10, "207")), 0)</f>
        <v>0</v>
      </c>
      <c r="CH10" s="33" cm="1">
        <f t="array" aca="1" ref="CH10" ca="1">IFERROR(INDIRECT(_xlfn.CONCAT("Data!", "CK126")), 0)</f>
        <v>0</v>
      </c>
      <c r="CI10" s="33" cm="1">
        <f t="array" aca="1" ref="CI10" ca="1">IFERROR(INDIRECT(_xlfn.CONCAT("Data!", "BY126")), 0)</f>
        <v>0</v>
      </c>
      <c r="CJ10" s="33" cm="1">
        <f t="array" aca="1" ref="CJ10" ca="1">IFERROR(INDIRECT(_xlfn.CONCAT("Data!", "CG126")), 0)</f>
        <v>0</v>
      </c>
      <c r="CK10" s="33" cm="1">
        <f t="array" aca="1" ref="CK10" ca="1">IFERROR(INDIRECT(_xlfn.CONCAT("Data!", A10, "133")), 0)</f>
        <v>0</v>
      </c>
      <c r="CL10" s="33" cm="1">
        <f t="array" aca="1" ref="CL10" ca="1">IFERROR(INDIRECT(_xlfn.CONCAT("Data!", "CK89")), 0)</f>
        <v>0</v>
      </c>
      <c r="CM10" s="33" cm="1">
        <f t="array" aca="1" ref="CM10" ca="1">IFERROR(INDIRECT(_xlfn.CONCAT("Data!", "BY89")), 0)</f>
        <v>0</v>
      </c>
      <c r="CN10" s="33" cm="1">
        <f t="array" aca="1" ref="CN10" ca="1">IFERROR(INDIRECT(_xlfn.CONCAT("Data!", "CG89")), 0)</f>
        <v>0</v>
      </c>
      <c r="CO10" s="33" cm="1">
        <f t="array" aca="1" ref="CO10" ca="1">IFERROR(INDIRECT(_xlfn.CONCAT("Data!", A10, "188")), 0)</f>
        <v>0</v>
      </c>
      <c r="CP10" s="33" cm="1">
        <f t="array" aca="1" ref="CP10" ca="1">IFERROR(INDIRECT(_xlfn.CONCAT("Data!", A10, "75")), 0)</f>
        <v>0</v>
      </c>
      <c r="CQ10" s="33" cm="1">
        <f t="array" aca="1" ref="CQ10" ca="1">IFERROR(INDIRECT(_xlfn.CONCAT("Data!", A10, "189")), 0)</f>
        <v>0</v>
      </c>
      <c r="CR10" s="33" cm="1">
        <f t="array" aca="1" ref="CR10" ca="1">IFERROR(INDIRECT(_xlfn.CONCAT("Data!", A10, "130")), 0)</f>
        <v>0</v>
      </c>
      <c r="CS10" s="33" cm="1">
        <f t="array" aca="1" ref="CS10" ca="1">IFERROR(INDIRECT(_xlfn.CONCAT("Data!", A10, "42")), 0)</f>
        <v>0</v>
      </c>
      <c r="CT10" s="33" cm="1">
        <f t="array" aca="1" ref="CT10" ca="1">IFERROR(INDIRECT(_xlfn.CONCAT("Data!", A10, "166")), 0)</f>
        <v>0</v>
      </c>
      <c r="CU10" s="33" cm="1">
        <f t="array" aca="1" ref="CU10" ca="1">IFERROR(INDIRECT(_xlfn.CONCAT("Data!", A10, "47")), 0)</f>
        <v>0</v>
      </c>
      <c r="CV10" s="33" cm="1">
        <f t="array" aca="1" ref="CV10" ca="1">IFERROR(INDIRECT(_xlfn.CONCAT("Data!", A10, "171")), 0)</f>
        <v>0</v>
      </c>
    </row>
    <row r="11" spans="1:100">
      <c r="A11" t="s">
        <v>223</v>
      </c>
      <c r="B11" s="24">
        <v>10</v>
      </c>
      <c r="C11" s="24">
        <v>2</v>
      </c>
      <c r="D11" s="31">
        <f t="shared" si="0"/>
        <v>10.199999999999999</v>
      </c>
      <c r="E11" s="24" cm="1">
        <f t="array" aca="1" ref="E11" ca="1">INDIRECT(_xlfn.CONCAT("Data!", "R2"))</f>
        <v>0</v>
      </c>
      <c r="F11" s="32" cm="1">
        <f t="array" aca="1" ref="F11" ca="1">INDIRECT(_xlfn.CONCAT("Data!", A11, "4"))</f>
        <v>0</v>
      </c>
      <c r="G11" cm="1">
        <f t="array" aca="1" ref="G11" ca="1">INDIRECT(_xlfn.CONCAT("Data!", A11, "5"))</f>
        <v>0</v>
      </c>
      <c r="H11" s="33" cm="1">
        <f t="array" aca="1" ref="H11" ca="1">IFERROR(INDIRECT(_xlfn.CONCAT("Data!", A11, "8")), 0)</f>
        <v>0</v>
      </c>
      <c r="I11" s="33" cm="1">
        <f t="array" aca="1" ref="I11" ca="1">IFERROR(INDIRECT(_xlfn.CONCAT("Data!", A11, "9")), 0)</f>
        <v>0</v>
      </c>
      <c r="J11" s="33" cm="1">
        <f t="array" aca="1" ref="J11" ca="1">IFERROR(INDIRECT(_xlfn.CONCAT("Data!", A11, "7")), 0)</f>
        <v>0</v>
      </c>
      <c r="K11" s="33" cm="1">
        <f t="array" aca="1" ref="K11" ca="1">IFERROR(INDIRECT(_xlfn.CONCAT("Data!", A11, "138")), 0)</f>
        <v>0</v>
      </c>
      <c r="L11" s="33" cm="1">
        <f t="array" aca="1" ref="L11" ca="1">IFERROR(INDIRECT(_xlfn.CONCAT("Data!", "CK7")), 0)</f>
        <v>0</v>
      </c>
      <c r="M11" s="33" cm="1">
        <f t="array" aca="1" ref="M11" ca="1">IFERROR(INDIRECT(_xlfn.CONCAT("Data!", "BY7")), 0)</f>
        <v>0</v>
      </c>
      <c r="N11" s="33" cm="1">
        <f t="array" aca="1" ref="N11" ca="1">IFERROR(INDIRECT(_xlfn.CONCAT("Data!", "CG7")), 0)</f>
        <v>0</v>
      </c>
      <c r="O11" s="34" cm="1">
        <f t="array" aca="1" ref="O11" ca="1">IFERROR(INDIRECT(_xlfn.CONCAT("Data!", A11, "115")), 0)</f>
        <v>0</v>
      </c>
      <c r="P11" s="34" cm="1">
        <f t="array" aca="1" ref="P11" ca="1">IFERROR(INDIRECT(_xlfn.CONCAT("Data!", A11, "211")), 0)</f>
        <v>0</v>
      </c>
      <c r="Q11" s="33" cm="1">
        <f t="array" aca="1" ref="Q11" ca="1">IFERROR(INDIRECT(_xlfn.CONCAT("Data!", A11, "114")), 0)</f>
        <v>0</v>
      </c>
      <c r="R11" s="33" cm="1">
        <f t="array" aca="1" ref="R11" ca="1">IFERROR(INDIRECT(_xlfn.CONCAT("Data!", A11, "210")), 0)</f>
        <v>0</v>
      </c>
      <c r="S11" s="33" cm="1">
        <f t="array" aca="1" ref="S11" ca="1">IFERROR(INDIRECT(_xlfn.CONCAT("Data!", "CK114")), 0)</f>
        <v>0</v>
      </c>
      <c r="T11" s="33" cm="1">
        <f t="array" aca="1" ref="T11" ca="1">IFERROR(INDIRECT(_xlfn.CONCAT("Data!", "BY114")), 0)</f>
        <v>0</v>
      </c>
      <c r="U11" s="33" cm="1">
        <f t="array" aca="1" ref="U11" ca="1">IFERROR(INDIRECT(_xlfn.CONCAT("Data!", "CG114")), 0)</f>
        <v>0</v>
      </c>
      <c r="V11" s="33" cm="1">
        <f t="array" aca="1" ref="V11" ca="1">IFERROR(INDIRECT(_xlfn.CONCAT("Data!", A11, "120")), 0)</f>
        <v>0</v>
      </c>
      <c r="W11" s="33" cm="1">
        <f t="array" aca="1" ref="W11" ca="1">IFERROR(INDIRECT(_xlfn.CONCAT("Data!", A11, "216")), 0)</f>
        <v>0</v>
      </c>
      <c r="X11" s="33" cm="1">
        <f t="array" aca="1" ref="X11" ca="1">IFERROR(INDIRECT(_xlfn.CONCAT("Data!", A11, "220")), 0)</f>
        <v>0</v>
      </c>
      <c r="Y11" s="33" cm="1">
        <f t="array" aca="1" ref="Y11" ca="1">IFERROR(INDIRECT(_xlfn.CONCAT("Data!", "CK120")), 0)</f>
        <v>0</v>
      </c>
      <c r="Z11" s="33" cm="1">
        <f t="array" aca="1" ref="Z11" ca="1">IFERROR(INDIRECT(_xlfn.CONCAT("Data!", "BY120")), 0)</f>
        <v>0</v>
      </c>
      <c r="AA11" s="33" cm="1">
        <f t="array" aca="1" ref="AA11" ca="1">IFERROR(INDIRECT(_xlfn.CONCAT("Data!", "CG120")), 0)</f>
        <v>0</v>
      </c>
      <c r="AB11" s="33" cm="1">
        <f t="array" aca="1" ref="AB11" ca="1">IFERROR(INDIRECT(_xlfn.CONCAT("Data!", A11, "68")), 0)</f>
        <v>0</v>
      </c>
      <c r="AC11" s="33" cm="1">
        <f t="array" aca="1" ref="AC11" ca="1">IFERROR(INDIRECT(_xlfn.CONCAT("Data!", A11, "65")), 0)</f>
        <v>0</v>
      </c>
      <c r="AD11" s="33" cm="1">
        <f t="array" aca="1" ref="AD11" ca="1">IFERROR(INDIRECT(_xlfn.CONCAT("Data!", A11, "187")), 0)</f>
        <v>0</v>
      </c>
      <c r="AE11" s="33" cm="1">
        <f t="array" aca="1" ref="AE11" ca="1">IFERROR(INDIRECT(_xlfn.CONCAT("Data!", "CK64")), 0)</f>
        <v>0</v>
      </c>
      <c r="AF11" s="33" cm="1">
        <f t="array" aca="1" ref="AF11" ca="1">IFERROR(INDIRECT(_xlfn.CONCAT("Data!", "BY64")), 0)</f>
        <v>0</v>
      </c>
      <c r="AG11" s="33" cm="1">
        <f t="array" aca="1" ref="AG11" ca="1">IFERROR(INDIRECT(_xlfn.CONCAT("Data!", "CG64")), 0)</f>
        <v>0</v>
      </c>
      <c r="AH11" s="33" cm="1">
        <f t="array" aca="1" ref="AH11" ca="1">IFERROR(INDIRECT(_xlfn.CONCAT("Data!", A11, "62")), 0)</f>
        <v>0</v>
      </c>
      <c r="AI11" s="33" cm="1">
        <f t="array" aca="1" ref="AI11" ca="1">IFERROR(INDIRECT(_xlfn.CONCAT("Data!", A11, "63")), 0)</f>
        <v>0</v>
      </c>
      <c r="AJ11" s="33" cm="1">
        <f t="array" aca="1" ref="AJ11" ca="1">IFERROR(INDIRECT(_xlfn.CONCAT("Data!", A11, "181")), 0)</f>
        <v>0</v>
      </c>
      <c r="AK11" s="33" cm="1">
        <f t="array" aca="1" ref="AK11" ca="1">IFERROR(INDIRECT(_xlfn.CONCAT("Data!", "CK61")), 0)</f>
        <v>0</v>
      </c>
      <c r="AL11" s="33" cm="1">
        <f t="array" aca="1" ref="AL11" ca="1">IFERROR(INDIRECT(_xlfn.CONCAT("Data!", "BY61")), 0)</f>
        <v>0</v>
      </c>
      <c r="AM11" s="33" cm="1">
        <f t="array" aca="1" ref="AM11" ca="1">IFERROR(INDIRECT(_xlfn.CONCAT("Data!", "CG61")), 0)</f>
        <v>0</v>
      </c>
      <c r="AN11" s="34" cm="1">
        <f t="array" aca="1" ref="AN11" ca="1">IFERROR(INDIRECT(_xlfn.CONCAT("Data!", A11, "131")), 0)</f>
        <v>0</v>
      </c>
      <c r="AO11" s="34" cm="1">
        <f t="array" aca="1" ref="AO11" ca="1">IFERROR(INDIRECT(_xlfn.CONCAT("Data!", A11, "193")), 0)</f>
        <v>0</v>
      </c>
      <c r="AP11" s="33" cm="1">
        <f t="array" aca="1" ref="AP11" ca="1">IFERROR(INDIRECT(_xlfn.CONCAT("Data!", "CK131")), 0)</f>
        <v>0</v>
      </c>
      <c r="AQ11" s="33" cm="1">
        <f t="array" aca="1" ref="AQ11" ca="1">IFERROR(INDIRECT(_xlfn.CONCAT("Data!", "BY131")), 0)</f>
        <v>0</v>
      </c>
      <c r="AR11" s="33" cm="1">
        <f t="array" aca="1" ref="AR11" ca="1">IFERROR(INDIRECT(_xlfn.CONCAT("Data!", "CG131")), 0)</f>
        <v>0</v>
      </c>
      <c r="AS11" s="33" cm="1">
        <f t="array" aca="1" ref="AS11" ca="1">IFERROR(INDIRECT(_xlfn.CONCAT("Data!", A11, "15")), 0)</f>
        <v>0</v>
      </c>
      <c r="AT11" s="33" cm="1">
        <f t="array" aca="1" ref="AT11" ca="1">IFERROR(INDIRECT(_xlfn.CONCAT("Data!", A11, "14")), 0)</f>
        <v>0</v>
      </c>
      <c r="AU11" s="33" cm="1">
        <f t="array" aca="1" ref="AU11" ca="1">IFERROR(INDIRECT(_xlfn.CONCAT("Data!", A11, "142")), 0)</f>
        <v>0</v>
      </c>
      <c r="AV11" s="33" cm="1">
        <f t="array" aca="1" ref="AV11" ca="1">IFERROR(INDIRECT(_xlfn.CONCAT("Data!", "CK14")), 0)</f>
        <v>0</v>
      </c>
      <c r="AW11" s="33" cm="1">
        <f t="array" aca="1" ref="AW11" ca="1">IFERROR(INDIRECT(_xlfn.CONCAT("Data!", "BY14")), 0)</f>
        <v>0</v>
      </c>
      <c r="AX11" s="33" cm="1">
        <f t="array" aca="1" ref="AX11" ca="1">IFERROR(INDIRECT(_xlfn.CONCAT("Data!", "CG14")), 0)</f>
        <v>0</v>
      </c>
      <c r="AY11" s="33" cm="1">
        <f t="array" aca="1" ref="AY11" ca="1">IFERROR(INDIRECT(_xlfn.CONCAT("Data!", A11, "29")), 0)</f>
        <v>0</v>
      </c>
      <c r="AZ11" s="33" cm="1">
        <f t="array" aca="1" ref="AZ11" ca="1">IFERROR(INDIRECT(_xlfn.CONCAT("Data!", A11, "157")), 0)</f>
        <v>0</v>
      </c>
      <c r="BA11" s="33" cm="1">
        <f t="array" aca="1" ref="BA11" ca="1">IFERROR(INDIRECT(_xlfn.CONCAT("Data!", "CK29")), 0)</f>
        <v>0</v>
      </c>
      <c r="BB11" s="33" cm="1">
        <f t="array" aca="1" ref="BB11" ca="1">IFERROR(INDIRECT(_xlfn.CONCAT("Data!", "BY29")), 0)</f>
        <v>0</v>
      </c>
      <c r="BC11" s="33" cm="1">
        <f t="array" aca="1" ref="BC11" ca="1">IFERROR(INDIRECT(_xlfn.CONCAT("Data!", "CG29")), 0)</f>
        <v>0</v>
      </c>
      <c r="BD11" s="33" cm="1">
        <f t="array" aca="1" ref="BD11" ca="1">IFERROR(INDIRECT(_xlfn.CONCAT("Data!", A11, "44")), 0)</f>
        <v>0</v>
      </c>
      <c r="BE11" s="33" cm="1">
        <f t="array" aca="1" ref="BE11" ca="1">IFERROR(INDIRECT(_xlfn.CONCAT("Data!", A11, "168")), 0)</f>
        <v>0</v>
      </c>
      <c r="BF11" s="33" cm="1">
        <f t="array" aca="1" ref="BF11" ca="1">IFERROR(INDIRECT(_xlfn.CONCAT("Data!", "CK44")), 0)</f>
        <v>0</v>
      </c>
      <c r="BG11" s="33" cm="1">
        <f t="array" aca="1" ref="BG11" ca="1">IFERROR(INDIRECT(_xlfn.CONCAT("Data!", "BY44")), 0)</f>
        <v>0</v>
      </c>
      <c r="BH11" s="33" cm="1">
        <f t="array" aca="1" ref="BH11" ca="1">IFERROR(INDIRECT(_xlfn.CONCAT("Data!", "CG44")), 0)</f>
        <v>0</v>
      </c>
      <c r="BI11" s="34" cm="1">
        <f t="array" aca="1" ref="BI11" ca="1">IFERROR(INDIRECT(_xlfn.CONCAT("Data!", A11, "24")), 0)</f>
        <v>0</v>
      </c>
      <c r="BJ11" s="34" cm="1">
        <f t="array" aca="1" ref="BJ11" ca="1">IFERROR(INDIRECT(_xlfn.CONCAT("Data!", A11, "152")), 0)</f>
        <v>0</v>
      </c>
      <c r="BK11" s="33" cm="1">
        <f t="array" aca="1" ref="BK11" ca="1">IFERROR(INDIRECT(_xlfn.CONCAT("Data!", "CK24")), 0)</f>
        <v>0</v>
      </c>
      <c r="BL11" s="33" cm="1">
        <f t="array" aca="1" ref="BL11" ca="1">IFERROR(INDIRECT(_xlfn.CONCAT("Data!", "BY24")), 0)</f>
        <v>0</v>
      </c>
      <c r="BM11" s="33" cm="1">
        <f t="array" aca="1" ref="BM11" ca="1">IFERROR(INDIRECT(_xlfn.CONCAT("Data!", "CG24")), 0)</f>
        <v>0</v>
      </c>
      <c r="BN11" s="33" cm="1">
        <f t="array" aca="1" ref="BN11" ca="1">IFERROR(INDIRECT(_xlfn.CONCAT("Data!", A11, "38")), 0)</f>
        <v>0</v>
      </c>
      <c r="BO11" s="33" cm="1">
        <f t="array" aca="1" ref="BO11" ca="1">IFERROR(INDIRECT(_xlfn.CONCAT("Data!", A11, "36")), 0)</f>
        <v>0</v>
      </c>
      <c r="BP11" s="33" cm="1">
        <f t="array" aca="1" ref="BP11" ca="1">IFERROR(INDIRECT(_xlfn.CONCAT("Data!", A11, "37")), 0)</f>
        <v>0</v>
      </c>
      <c r="BQ11" s="33" cm="1">
        <f t="array" aca="1" ref="BQ11" ca="1">IFERROR(INDIRECT(_xlfn.CONCAT("Data!", A11, "163")), 0)</f>
        <v>0</v>
      </c>
      <c r="BR11" s="33" cm="1">
        <f t="array" aca="1" ref="BR11" ca="1">IFERROR(INDIRECT(_xlfn.CONCAT("Data!", A11, "34")), 0)</f>
        <v>0</v>
      </c>
      <c r="BS11" s="33" cm="1">
        <f t="array" aca="1" ref="BS11" ca="1">IFERROR(INDIRECT(_xlfn.CONCAT("Data!", "CK124")), 0)</f>
        <v>0</v>
      </c>
      <c r="BT11" s="33" cm="1">
        <f t="array" aca="1" ref="BT11" ca="1">IFERROR(INDIRECT(_xlfn.CONCAT("Data!", "BY124")), 0)</f>
        <v>0</v>
      </c>
      <c r="BU11" s="33" cm="1">
        <f t="array" aca="1" ref="BU11" ca="1">IFERROR(INDIRECT(_xlfn.CONCAT("Data!", "CG124")), 0)</f>
        <v>0</v>
      </c>
      <c r="BV11" s="34" cm="1">
        <f t="array" aca="1" ref="BV11" ca="1">IFERROR(INDIRECT(_xlfn.CONCAT("Data!", A11, "41")), 0)</f>
        <v>0</v>
      </c>
      <c r="BW11" s="34" cm="1">
        <f t="array" aca="1" ref="BW11" ca="1">IFERROR(INDIRECT(_xlfn.CONCAT("Data!", B11, "138")), 0)</f>
        <v>0</v>
      </c>
      <c r="BX11" s="33" cm="1">
        <f t="array" aca="1" ref="BX11" ca="1">IFERROR(INDIRECT(_xlfn.CONCAT("Data!", "CK41")), 0)</f>
        <v>0</v>
      </c>
      <c r="BY11" s="33" cm="1">
        <f t="array" aca="1" ref="BY11" ca="1">IFERROR(INDIRECT(_xlfn.CONCAT("Data!", "BY41")), 0)</f>
        <v>0</v>
      </c>
      <c r="BZ11" s="33" cm="1">
        <f t="array" aca="1" ref="BZ11" ca="1">IFERROR(INDIRECT(_xlfn.CONCAT("Data!", "CG41")), 0)</f>
        <v>0</v>
      </c>
      <c r="CA11" s="33" cm="1">
        <f t="array" aca="1" ref="CA11" ca="1">IFERROR(INDIRECT(_xlfn.CONCAT("Data!", A11, "128")), 0)</f>
        <v>0</v>
      </c>
      <c r="CB11" s="33" cm="1">
        <f t="array" aca="1" ref="CB11" ca="1">IFERROR(INDIRECT(_xlfn.CONCAT("Data!", A11, "196")), 0)</f>
        <v>0</v>
      </c>
      <c r="CC11" s="33" cm="1">
        <f t="array" aca="1" ref="CC11" ca="1">IFERROR(INDIRECT(_xlfn.CONCAT("Data!", "CK128")), 0)</f>
        <v>0</v>
      </c>
      <c r="CD11" s="33" cm="1">
        <f t="array" aca="1" ref="CD11" ca="1">IFERROR(INDIRECT(_xlfn.CONCAT("Data!", "BY128")), 0)</f>
        <v>0</v>
      </c>
      <c r="CE11" s="33" cm="1">
        <f t="array" aca="1" ref="CE11" ca="1">IFERROR(INDIRECT(_xlfn.CONCAT("Data!", "CG128")), 0)</f>
        <v>0</v>
      </c>
      <c r="CF11" s="33" cm="1">
        <f t="array" aca="1" ref="CF11" ca="1">IFERROR(INDIRECT(_xlfn.CONCAT("Data!", A11, "126")), 0)</f>
        <v>0</v>
      </c>
      <c r="CG11" s="33" cm="1">
        <f t="array" aca="1" ref="CG11" ca="1">IFERROR(INDIRECT(_xlfn.CONCAT("Data!", A11, "207")), 0)</f>
        <v>0</v>
      </c>
      <c r="CH11" s="33" cm="1">
        <f t="array" aca="1" ref="CH11" ca="1">IFERROR(INDIRECT(_xlfn.CONCAT("Data!", "CK126")), 0)</f>
        <v>0</v>
      </c>
      <c r="CI11" s="33" cm="1">
        <f t="array" aca="1" ref="CI11" ca="1">IFERROR(INDIRECT(_xlfn.CONCAT("Data!", "BY126")), 0)</f>
        <v>0</v>
      </c>
      <c r="CJ11" s="33" cm="1">
        <f t="array" aca="1" ref="CJ11" ca="1">IFERROR(INDIRECT(_xlfn.CONCAT("Data!", "CG126")), 0)</f>
        <v>0</v>
      </c>
      <c r="CK11" s="33" cm="1">
        <f t="array" aca="1" ref="CK11" ca="1">IFERROR(INDIRECT(_xlfn.CONCAT("Data!", A11, "133")), 0)</f>
        <v>0</v>
      </c>
      <c r="CL11" s="33" cm="1">
        <f t="array" aca="1" ref="CL11" ca="1">IFERROR(INDIRECT(_xlfn.CONCAT("Data!", "CK89")), 0)</f>
        <v>0</v>
      </c>
      <c r="CM11" s="33" cm="1">
        <f t="array" aca="1" ref="CM11" ca="1">IFERROR(INDIRECT(_xlfn.CONCAT("Data!", "BY89")), 0)</f>
        <v>0</v>
      </c>
      <c r="CN11" s="33" cm="1">
        <f t="array" aca="1" ref="CN11" ca="1">IFERROR(INDIRECT(_xlfn.CONCAT("Data!", "CG89")), 0)</f>
        <v>0</v>
      </c>
      <c r="CO11" s="33" cm="1">
        <f t="array" aca="1" ref="CO11" ca="1">IFERROR(INDIRECT(_xlfn.CONCAT("Data!", A11, "188")), 0)</f>
        <v>0</v>
      </c>
      <c r="CP11" s="33" cm="1">
        <f t="array" aca="1" ref="CP11" ca="1">IFERROR(INDIRECT(_xlfn.CONCAT("Data!", A11, "75")), 0)</f>
        <v>0</v>
      </c>
      <c r="CQ11" s="33" cm="1">
        <f t="array" aca="1" ref="CQ11" ca="1">IFERROR(INDIRECT(_xlfn.CONCAT("Data!", A11, "189")), 0)</f>
        <v>0</v>
      </c>
      <c r="CR11" s="33" cm="1">
        <f t="array" aca="1" ref="CR11" ca="1">IFERROR(INDIRECT(_xlfn.CONCAT("Data!", A11, "130")), 0)</f>
        <v>0</v>
      </c>
      <c r="CS11" s="33" cm="1">
        <f t="array" aca="1" ref="CS11" ca="1">IFERROR(INDIRECT(_xlfn.CONCAT("Data!", A11, "42")), 0)</f>
        <v>0</v>
      </c>
      <c r="CT11" s="33" cm="1">
        <f t="array" aca="1" ref="CT11" ca="1">IFERROR(INDIRECT(_xlfn.CONCAT("Data!", A11, "166")), 0)</f>
        <v>0</v>
      </c>
      <c r="CU11" s="33" cm="1">
        <f t="array" aca="1" ref="CU11" ca="1">IFERROR(INDIRECT(_xlfn.CONCAT("Data!", A11, "47")), 0)</f>
        <v>0</v>
      </c>
      <c r="CV11" s="33" cm="1">
        <f t="array" aca="1" ref="CV11" ca="1">IFERROR(INDIRECT(_xlfn.CONCAT("Data!", A11, "171")), 0)</f>
        <v>0</v>
      </c>
    </row>
    <row r="12" spans="1:100">
      <c r="A12" t="s">
        <v>224</v>
      </c>
      <c r="B12" s="24">
        <v>11</v>
      </c>
      <c r="C12" s="24">
        <v>2</v>
      </c>
      <c r="D12" s="31">
        <f t="shared" si="0"/>
        <v>11.2</v>
      </c>
      <c r="E12" s="24" cm="1">
        <f t="array" aca="1" ref="E12" ca="1">INDIRECT(_xlfn.CONCAT("Data!", "R2"))</f>
        <v>0</v>
      </c>
      <c r="F12" s="32" cm="1">
        <f t="array" aca="1" ref="F12" ca="1">INDIRECT(_xlfn.CONCAT("Data!", A12, "4"))</f>
        <v>0</v>
      </c>
      <c r="G12" cm="1">
        <f t="array" aca="1" ref="G12" ca="1">INDIRECT(_xlfn.CONCAT("Data!", A12, "5"))</f>
        <v>0</v>
      </c>
      <c r="H12" s="33" cm="1">
        <f t="array" aca="1" ref="H12" ca="1">IFERROR(INDIRECT(_xlfn.CONCAT("Data!", A12, "8")), 0)</f>
        <v>0</v>
      </c>
      <c r="I12" s="33" cm="1">
        <f t="array" aca="1" ref="I12" ca="1">IFERROR(INDIRECT(_xlfn.CONCAT("Data!", A12, "9")), 0)</f>
        <v>0</v>
      </c>
      <c r="J12" s="33" cm="1">
        <f t="array" aca="1" ref="J12" ca="1">IFERROR(INDIRECT(_xlfn.CONCAT("Data!", A12, "7")), 0)</f>
        <v>0</v>
      </c>
      <c r="K12" s="33" cm="1">
        <f t="array" aca="1" ref="K12" ca="1">IFERROR(INDIRECT(_xlfn.CONCAT("Data!", A12, "138")), 0)</f>
        <v>0</v>
      </c>
      <c r="L12" s="33" cm="1">
        <f t="array" aca="1" ref="L12" ca="1">IFERROR(INDIRECT(_xlfn.CONCAT("Data!", "CK7")), 0)</f>
        <v>0</v>
      </c>
      <c r="M12" s="33" cm="1">
        <f t="array" aca="1" ref="M12" ca="1">IFERROR(INDIRECT(_xlfn.CONCAT("Data!", "BY7")), 0)</f>
        <v>0</v>
      </c>
      <c r="N12" s="33" cm="1">
        <f t="array" aca="1" ref="N12" ca="1">IFERROR(INDIRECT(_xlfn.CONCAT("Data!", "CG7")), 0)</f>
        <v>0</v>
      </c>
      <c r="O12" s="34" cm="1">
        <f t="array" aca="1" ref="O12" ca="1">IFERROR(INDIRECT(_xlfn.CONCAT("Data!", A12, "115")), 0)</f>
        <v>0</v>
      </c>
      <c r="P12" s="34" cm="1">
        <f t="array" aca="1" ref="P12" ca="1">IFERROR(INDIRECT(_xlfn.CONCAT("Data!", A12, "211")), 0)</f>
        <v>0</v>
      </c>
      <c r="Q12" s="33" cm="1">
        <f t="array" aca="1" ref="Q12" ca="1">IFERROR(INDIRECT(_xlfn.CONCAT("Data!", A12, "114")), 0)</f>
        <v>0</v>
      </c>
      <c r="R12" s="33" cm="1">
        <f t="array" aca="1" ref="R12" ca="1">IFERROR(INDIRECT(_xlfn.CONCAT("Data!", A12, "210")), 0)</f>
        <v>0</v>
      </c>
      <c r="S12" s="33" cm="1">
        <f t="array" aca="1" ref="S12" ca="1">IFERROR(INDIRECT(_xlfn.CONCAT("Data!", "CK114")), 0)</f>
        <v>0</v>
      </c>
      <c r="T12" s="33" cm="1">
        <f t="array" aca="1" ref="T12" ca="1">IFERROR(INDIRECT(_xlfn.CONCAT("Data!", "BY114")), 0)</f>
        <v>0</v>
      </c>
      <c r="U12" s="33" cm="1">
        <f t="array" aca="1" ref="U12" ca="1">IFERROR(INDIRECT(_xlfn.CONCAT("Data!", "CG114")), 0)</f>
        <v>0</v>
      </c>
      <c r="V12" s="33" cm="1">
        <f t="array" aca="1" ref="V12" ca="1">IFERROR(INDIRECT(_xlfn.CONCAT("Data!", A12, "120")), 0)</f>
        <v>0</v>
      </c>
      <c r="W12" s="33" cm="1">
        <f t="array" aca="1" ref="W12" ca="1">IFERROR(INDIRECT(_xlfn.CONCAT("Data!", A12, "216")), 0)</f>
        <v>0</v>
      </c>
      <c r="X12" s="33" cm="1">
        <f t="array" aca="1" ref="X12" ca="1">IFERROR(INDIRECT(_xlfn.CONCAT("Data!", A12, "220")), 0)</f>
        <v>0</v>
      </c>
      <c r="Y12" s="33" cm="1">
        <f t="array" aca="1" ref="Y12" ca="1">IFERROR(INDIRECT(_xlfn.CONCAT("Data!", "CK120")), 0)</f>
        <v>0</v>
      </c>
      <c r="Z12" s="33" cm="1">
        <f t="array" aca="1" ref="Z12" ca="1">IFERROR(INDIRECT(_xlfn.CONCAT("Data!", "BY120")), 0)</f>
        <v>0</v>
      </c>
      <c r="AA12" s="33" cm="1">
        <f t="array" aca="1" ref="AA12" ca="1">IFERROR(INDIRECT(_xlfn.CONCAT("Data!", "CG120")), 0)</f>
        <v>0</v>
      </c>
      <c r="AB12" s="33" cm="1">
        <f t="array" aca="1" ref="AB12" ca="1">IFERROR(INDIRECT(_xlfn.CONCAT("Data!", A12, "68")), 0)</f>
        <v>0</v>
      </c>
      <c r="AC12" s="33" cm="1">
        <f t="array" aca="1" ref="AC12" ca="1">IFERROR(INDIRECT(_xlfn.CONCAT("Data!", A12, "65")), 0)</f>
        <v>0</v>
      </c>
      <c r="AD12" s="33" cm="1">
        <f t="array" aca="1" ref="AD12" ca="1">IFERROR(INDIRECT(_xlfn.CONCAT("Data!", A12, "187")), 0)</f>
        <v>0</v>
      </c>
      <c r="AE12" s="33" cm="1">
        <f t="array" aca="1" ref="AE12" ca="1">IFERROR(INDIRECT(_xlfn.CONCAT("Data!", "CK64")), 0)</f>
        <v>0</v>
      </c>
      <c r="AF12" s="33" cm="1">
        <f t="array" aca="1" ref="AF12" ca="1">IFERROR(INDIRECT(_xlfn.CONCAT("Data!", "BY64")), 0)</f>
        <v>0</v>
      </c>
      <c r="AG12" s="33" cm="1">
        <f t="array" aca="1" ref="AG12" ca="1">IFERROR(INDIRECT(_xlfn.CONCAT("Data!", "CG64")), 0)</f>
        <v>0</v>
      </c>
      <c r="AH12" s="33" cm="1">
        <f t="array" aca="1" ref="AH12" ca="1">IFERROR(INDIRECT(_xlfn.CONCAT("Data!", A12, "62")), 0)</f>
        <v>0</v>
      </c>
      <c r="AI12" s="33" cm="1">
        <f t="array" aca="1" ref="AI12" ca="1">IFERROR(INDIRECT(_xlfn.CONCAT("Data!", A12, "63")), 0)</f>
        <v>0</v>
      </c>
      <c r="AJ12" s="33" cm="1">
        <f t="array" aca="1" ref="AJ12" ca="1">IFERROR(INDIRECT(_xlfn.CONCAT("Data!", A12, "181")), 0)</f>
        <v>0</v>
      </c>
      <c r="AK12" s="33" cm="1">
        <f t="array" aca="1" ref="AK12" ca="1">IFERROR(INDIRECT(_xlfn.CONCAT("Data!", "CK61")), 0)</f>
        <v>0</v>
      </c>
      <c r="AL12" s="33" cm="1">
        <f t="array" aca="1" ref="AL12" ca="1">IFERROR(INDIRECT(_xlfn.CONCAT("Data!", "BY61")), 0)</f>
        <v>0</v>
      </c>
      <c r="AM12" s="33" cm="1">
        <f t="array" aca="1" ref="AM12" ca="1">IFERROR(INDIRECT(_xlfn.CONCAT("Data!", "CG61")), 0)</f>
        <v>0</v>
      </c>
      <c r="AN12" s="34" cm="1">
        <f t="array" aca="1" ref="AN12" ca="1">IFERROR(INDIRECT(_xlfn.CONCAT("Data!", A12, "131")), 0)</f>
        <v>0</v>
      </c>
      <c r="AO12" s="34" cm="1">
        <f t="array" aca="1" ref="AO12" ca="1">IFERROR(INDIRECT(_xlfn.CONCAT("Data!", A12, "193")), 0)</f>
        <v>0</v>
      </c>
      <c r="AP12" s="33" cm="1">
        <f t="array" aca="1" ref="AP12" ca="1">IFERROR(INDIRECT(_xlfn.CONCAT("Data!", "CK131")), 0)</f>
        <v>0</v>
      </c>
      <c r="AQ12" s="33" cm="1">
        <f t="array" aca="1" ref="AQ12" ca="1">IFERROR(INDIRECT(_xlfn.CONCAT("Data!", "BY131")), 0)</f>
        <v>0</v>
      </c>
      <c r="AR12" s="33" cm="1">
        <f t="array" aca="1" ref="AR12" ca="1">IFERROR(INDIRECT(_xlfn.CONCAT("Data!", "CG131")), 0)</f>
        <v>0</v>
      </c>
      <c r="AS12" s="33" cm="1">
        <f t="array" aca="1" ref="AS12" ca="1">IFERROR(INDIRECT(_xlfn.CONCAT("Data!", A12, "15")), 0)</f>
        <v>0</v>
      </c>
      <c r="AT12" s="33" cm="1">
        <f t="array" aca="1" ref="AT12" ca="1">IFERROR(INDIRECT(_xlfn.CONCAT("Data!", A12, "14")), 0)</f>
        <v>0</v>
      </c>
      <c r="AU12" s="33" cm="1">
        <f t="array" aca="1" ref="AU12" ca="1">IFERROR(INDIRECT(_xlfn.CONCAT("Data!", A12, "142")), 0)</f>
        <v>0</v>
      </c>
      <c r="AV12" s="33" cm="1">
        <f t="array" aca="1" ref="AV12" ca="1">IFERROR(INDIRECT(_xlfn.CONCAT("Data!", "CK14")), 0)</f>
        <v>0</v>
      </c>
      <c r="AW12" s="33" cm="1">
        <f t="array" aca="1" ref="AW12" ca="1">IFERROR(INDIRECT(_xlfn.CONCAT("Data!", "BY14")), 0)</f>
        <v>0</v>
      </c>
      <c r="AX12" s="33" cm="1">
        <f t="array" aca="1" ref="AX12" ca="1">IFERROR(INDIRECT(_xlfn.CONCAT("Data!", "CG14")), 0)</f>
        <v>0</v>
      </c>
      <c r="AY12" s="33" cm="1">
        <f t="array" aca="1" ref="AY12" ca="1">IFERROR(INDIRECT(_xlfn.CONCAT("Data!", A12, "29")), 0)</f>
        <v>0</v>
      </c>
      <c r="AZ12" s="33" cm="1">
        <f t="array" aca="1" ref="AZ12" ca="1">IFERROR(INDIRECT(_xlfn.CONCAT("Data!", A12, "157")), 0)</f>
        <v>0</v>
      </c>
      <c r="BA12" s="33" cm="1">
        <f t="array" aca="1" ref="BA12" ca="1">IFERROR(INDIRECT(_xlfn.CONCAT("Data!", "CK29")), 0)</f>
        <v>0</v>
      </c>
      <c r="BB12" s="33" cm="1">
        <f t="array" aca="1" ref="BB12" ca="1">IFERROR(INDIRECT(_xlfn.CONCAT("Data!", "BY29")), 0)</f>
        <v>0</v>
      </c>
      <c r="BC12" s="33" cm="1">
        <f t="array" aca="1" ref="BC12" ca="1">IFERROR(INDIRECT(_xlfn.CONCAT("Data!", "CG29")), 0)</f>
        <v>0</v>
      </c>
      <c r="BD12" s="33" cm="1">
        <f t="array" aca="1" ref="BD12" ca="1">IFERROR(INDIRECT(_xlfn.CONCAT("Data!", A12, "44")), 0)</f>
        <v>0</v>
      </c>
      <c r="BE12" s="33" cm="1">
        <f t="array" aca="1" ref="BE12" ca="1">IFERROR(INDIRECT(_xlfn.CONCAT("Data!", A12, "168")), 0)</f>
        <v>0</v>
      </c>
      <c r="BF12" s="33" cm="1">
        <f t="array" aca="1" ref="BF12" ca="1">IFERROR(INDIRECT(_xlfn.CONCAT("Data!", "CK44")), 0)</f>
        <v>0</v>
      </c>
      <c r="BG12" s="33" cm="1">
        <f t="array" aca="1" ref="BG12" ca="1">IFERROR(INDIRECT(_xlfn.CONCAT("Data!", "BY44")), 0)</f>
        <v>0</v>
      </c>
      <c r="BH12" s="33" cm="1">
        <f t="array" aca="1" ref="BH12" ca="1">IFERROR(INDIRECT(_xlfn.CONCAT("Data!", "CG44")), 0)</f>
        <v>0</v>
      </c>
      <c r="BI12" s="34" cm="1">
        <f t="array" aca="1" ref="BI12" ca="1">IFERROR(INDIRECT(_xlfn.CONCAT("Data!", A12, "24")), 0)</f>
        <v>0</v>
      </c>
      <c r="BJ12" s="34" cm="1">
        <f t="array" aca="1" ref="BJ12" ca="1">IFERROR(INDIRECT(_xlfn.CONCAT("Data!", A12, "152")), 0)</f>
        <v>0</v>
      </c>
      <c r="BK12" s="33" cm="1">
        <f t="array" aca="1" ref="BK12" ca="1">IFERROR(INDIRECT(_xlfn.CONCAT("Data!", "CK24")), 0)</f>
        <v>0</v>
      </c>
      <c r="BL12" s="33" cm="1">
        <f t="array" aca="1" ref="BL12" ca="1">IFERROR(INDIRECT(_xlfn.CONCAT("Data!", "BY24")), 0)</f>
        <v>0</v>
      </c>
      <c r="BM12" s="33" cm="1">
        <f t="array" aca="1" ref="BM12" ca="1">IFERROR(INDIRECT(_xlfn.CONCAT("Data!", "CG24")), 0)</f>
        <v>0</v>
      </c>
      <c r="BN12" s="33" cm="1">
        <f t="array" aca="1" ref="BN12" ca="1">IFERROR(INDIRECT(_xlfn.CONCAT("Data!", A12, "38")), 0)</f>
        <v>0</v>
      </c>
      <c r="BO12" s="33" cm="1">
        <f t="array" aca="1" ref="BO12" ca="1">IFERROR(INDIRECT(_xlfn.CONCAT("Data!", A12, "36")), 0)</f>
        <v>0</v>
      </c>
      <c r="BP12" s="33" cm="1">
        <f t="array" aca="1" ref="BP12" ca="1">IFERROR(INDIRECT(_xlfn.CONCAT("Data!", A12, "37")), 0)</f>
        <v>0</v>
      </c>
      <c r="BQ12" s="33" cm="1">
        <f t="array" aca="1" ref="BQ12" ca="1">IFERROR(INDIRECT(_xlfn.CONCAT("Data!", A12, "163")), 0)</f>
        <v>0</v>
      </c>
      <c r="BR12" s="33" cm="1">
        <f t="array" aca="1" ref="BR12" ca="1">IFERROR(INDIRECT(_xlfn.CONCAT("Data!", A12, "34")), 0)</f>
        <v>0</v>
      </c>
      <c r="BS12" s="33" cm="1">
        <f t="array" aca="1" ref="BS12" ca="1">IFERROR(INDIRECT(_xlfn.CONCAT("Data!", "CK124")), 0)</f>
        <v>0</v>
      </c>
      <c r="BT12" s="33" cm="1">
        <f t="array" aca="1" ref="BT12" ca="1">IFERROR(INDIRECT(_xlfn.CONCAT("Data!", "BY124")), 0)</f>
        <v>0</v>
      </c>
      <c r="BU12" s="33" cm="1">
        <f t="array" aca="1" ref="BU12" ca="1">IFERROR(INDIRECT(_xlfn.CONCAT("Data!", "CG124")), 0)</f>
        <v>0</v>
      </c>
      <c r="BV12" s="34" cm="1">
        <f t="array" aca="1" ref="BV12" ca="1">IFERROR(INDIRECT(_xlfn.CONCAT("Data!", A12, "41")), 0)</f>
        <v>0</v>
      </c>
      <c r="BW12" s="34" cm="1">
        <f t="array" aca="1" ref="BW12" ca="1">IFERROR(INDIRECT(_xlfn.CONCAT("Data!", B12, "138")), 0)</f>
        <v>0</v>
      </c>
      <c r="BX12" s="33" cm="1">
        <f t="array" aca="1" ref="BX12" ca="1">IFERROR(INDIRECT(_xlfn.CONCAT("Data!", "CK41")), 0)</f>
        <v>0</v>
      </c>
      <c r="BY12" s="33" cm="1">
        <f t="array" aca="1" ref="BY12" ca="1">IFERROR(INDIRECT(_xlfn.CONCAT("Data!", "BY41")), 0)</f>
        <v>0</v>
      </c>
      <c r="BZ12" s="33" cm="1">
        <f t="array" aca="1" ref="BZ12" ca="1">IFERROR(INDIRECT(_xlfn.CONCAT("Data!", "CG41")), 0)</f>
        <v>0</v>
      </c>
      <c r="CA12" s="33" cm="1">
        <f t="array" aca="1" ref="CA12" ca="1">IFERROR(INDIRECT(_xlfn.CONCAT("Data!", A12, "128")), 0)</f>
        <v>0</v>
      </c>
      <c r="CB12" s="33" cm="1">
        <f t="array" aca="1" ref="CB12" ca="1">IFERROR(INDIRECT(_xlfn.CONCAT("Data!", A12, "196")), 0)</f>
        <v>0</v>
      </c>
      <c r="CC12" s="33" cm="1">
        <f t="array" aca="1" ref="CC12" ca="1">IFERROR(INDIRECT(_xlfn.CONCAT("Data!", "CK128")), 0)</f>
        <v>0</v>
      </c>
      <c r="CD12" s="33" cm="1">
        <f t="array" aca="1" ref="CD12" ca="1">IFERROR(INDIRECT(_xlfn.CONCAT("Data!", "BY128")), 0)</f>
        <v>0</v>
      </c>
      <c r="CE12" s="33" cm="1">
        <f t="array" aca="1" ref="CE12" ca="1">IFERROR(INDIRECT(_xlfn.CONCAT("Data!", "CG128")), 0)</f>
        <v>0</v>
      </c>
      <c r="CF12" s="33" cm="1">
        <f t="array" aca="1" ref="CF12" ca="1">IFERROR(INDIRECT(_xlfn.CONCAT("Data!", A12, "126")), 0)</f>
        <v>0</v>
      </c>
      <c r="CG12" s="33" cm="1">
        <f t="array" aca="1" ref="CG12" ca="1">IFERROR(INDIRECT(_xlfn.CONCAT("Data!", A12, "207")), 0)</f>
        <v>0</v>
      </c>
      <c r="CH12" s="33" cm="1">
        <f t="array" aca="1" ref="CH12" ca="1">IFERROR(INDIRECT(_xlfn.CONCAT("Data!", "CK126")), 0)</f>
        <v>0</v>
      </c>
      <c r="CI12" s="33" cm="1">
        <f t="array" aca="1" ref="CI12" ca="1">IFERROR(INDIRECT(_xlfn.CONCAT("Data!", "BY126")), 0)</f>
        <v>0</v>
      </c>
      <c r="CJ12" s="33" cm="1">
        <f t="array" aca="1" ref="CJ12" ca="1">IFERROR(INDIRECT(_xlfn.CONCAT("Data!", "CG126")), 0)</f>
        <v>0</v>
      </c>
      <c r="CK12" s="33" cm="1">
        <f t="array" aca="1" ref="CK12" ca="1">IFERROR(INDIRECT(_xlfn.CONCAT("Data!", A12, "133")), 0)</f>
        <v>0</v>
      </c>
      <c r="CL12" s="33" cm="1">
        <f t="array" aca="1" ref="CL12" ca="1">IFERROR(INDIRECT(_xlfn.CONCAT("Data!", "CK89")), 0)</f>
        <v>0</v>
      </c>
      <c r="CM12" s="33" cm="1">
        <f t="array" aca="1" ref="CM12" ca="1">IFERROR(INDIRECT(_xlfn.CONCAT("Data!", "BY89")), 0)</f>
        <v>0</v>
      </c>
      <c r="CN12" s="33" cm="1">
        <f t="array" aca="1" ref="CN12" ca="1">IFERROR(INDIRECT(_xlfn.CONCAT("Data!", "CG89")), 0)</f>
        <v>0</v>
      </c>
      <c r="CO12" s="33" cm="1">
        <f t="array" aca="1" ref="CO12" ca="1">IFERROR(INDIRECT(_xlfn.CONCAT("Data!", A12, "188")), 0)</f>
        <v>0</v>
      </c>
      <c r="CP12" s="33" cm="1">
        <f t="array" aca="1" ref="CP12" ca="1">IFERROR(INDIRECT(_xlfn.CONCAT("Data!", A12, "75")), 0)</f>
        <v>0</v>
      </c>
      <c r="CQ12" s="33" cm="1">
        <f t="array" aca="1" ref="CQ12" ca="1">IFERROR(INDIRECT(_xlfn.CONCAT("Data!", A12, "189")), 0)</f>
        <v>0</v>
      </c>
      <c r="CR12" s="33" cm="1">
        <f t="array" aca="1" ref="CR12" ca="1">IFERROR(INDIRECT(_xlfn.CONCAT("Data!", A12, "130")), 0)</f>
        <v>0</v>
      </c>
      <c r="CS12" s="33" cm="1">
        <f t="array" aca="1" ref="CS12" ca="1">IFERROR(INDIRECT(_xlfn.CONCAT("Data!", A12, "42")), 0)</f>
        <v>0</v>
      </c>
      <c r="CT12" s="33" cm="1">
        <f t="array" aca="1" ref="CT12" ca="1">IFERROR(INDIRECT(_xlfn.CONCAT("Data!", A12, "166")), 0)</f>
        <v>0</v>
      </c>
      <c r="CU12" s="33" cm="1">
        <f t="array" aca="1" ref="CU12" ca="1">IFERROR(INDIRECT(_xlfn.CONCAT("Data!", A12, "47")), 0)</f>
        <v>0</v>
      </c>
      <c r="CV12" s="33" cm="1">
        <f t="array" aca="1" ref="CV12" ca="1">IFERROR(INDIRECT(_xlfn.CONCAT("Data!", A12, "171")), 0)</f>
        <v>0</v>
      </c>
    </row>
    <row r="13" spans="1:100">
      <c r="A13" t="s">
        <v>225</v>
      </c>
      <c r="B13" s="24">
        <v>12</v>
      </c>
      <c r="C13" s="24">
        <v>2</v>
      </c>
      <c r="D13" s="31">
        <f t="shared" si="0"/>
        <v>12.2</v>
      </c>
      <c r="E13" s="24" cm="1">
        <f t="array" aca="1" ref="E13" ca="1">INDIRECT(_xlfn.CONCAT("Data!", "R2"))</f>
        <v>0</v>
      </c>
      <c r="F13" s="32" cm="1">
        <f t="array" aca="1" ref="F13" ca="1">INDIRECT(_xlfn.CONCAT("Data!", A13, "4"))</f>
        <v>0</v>
      </c>
      <c r="G13" cm="1">
        <f t="array" aca="1" ref="G13" ca="1">INDIRECT(_xlfn.CONCAT("Data!", A13, "5"))</f>
        <v>0</v>
      </c>
      <c r="H13" s="33" cm="1">
        <f t="array" aca="1" ref="H13" ca="1">IFERROR(INDIRECT(_xlfn.CONCAT("Data!", A13, "8")), 0)</f>
        <v>0</v>
      </c>
      <c r="I13" s="33" cm="1">
        <f t="array" aca="1" ref="I13" ca="1">IFERROR(INDIRECT(_xlfn.CONCAT("Data!", A13, "9")), 0)</f>
        <v>0</v>
      </c>
      <c r="J13" s="33" cm="1">
        <f t="array" aca="1" ref="J13" ca="1">IFERROR(INDIRECT(_xlfn.CONCAT("Data!", A13, "7")), 0)</f>
        <v>0</v>
      </c>
      <c r="K13" s="33" cm="1">
        <f t="array" aca="1" ref="K13" ca="1">IFERROR(INDIRECT(_xlfn.CONCAT("Data!", A13, "138")), 0)</f>
        <v>0</v>
      </c>
      <c r="L13" s="33" cm="1">
        <f t="array" aca="1" ref="L13" ca="1">IFERROR(INDIRECT(_xlfn.CONCAT("Data!", "CK7")), 0)</f>
        <v>0</v>
      </c>
      <c r="M13" s="33" cm="1">
        <f t="array" aca="1" ref="M13" ca="1">IFERROR(INDIRECT(_xlfn.CONCAT("Data!", "BY7")), 0)</f>
        <v>0</v>
      </c>
      <c r="N13" s="33" cm="1">
        <f t="array" aca="1" ref="N13" ca="1">IFERROR(INDIRECT(_xlfn.CONCAT("Data!", "CG7")), 0)</f>
        <v>0</v>
      </c>
      <c r="O13" s="34" cm="1">
        <f t="array" aca="1" ref="O13" ca="1">IFERROR(INDIRECT(_xlfn.CONCAT("Data!", A13, "115")), 0)</f>
        <v>0</v>
      </c>
      <c r="P13" s="34" cm="1">
        <f t="array" aca="1" ref="P13" ca="1">IFERROR(INDIRECT(_xlfn.CONCAT("Data!", A13, "211")), 0)</f>
        <v>0</v>
      </c>
      <c r="Q13" s="33" cm="1">
        <f t="array" aca="1" ref="Q13" ca="1">IFERROR(INDIRECT(_xlfn.CONCAT("Data!", A13, "114")), 0)</f>
        <v>0</v>
      </c>
      <c r="R13" s="33" cm="1">
        <f t="array" aca="1" ref="R13" ca="1">IFERROR(INDIRECT(_xlfn.CONCAT("Data!", A13, "210")), 0)</f>
        <v>0</v>
      </c>
      <c r="S13" s="33" cm="1">
        <f t="array" aca="1" ref="S13" ca="1">IFERROR(INDIRECT(_xlfn.CONCAT("Data!", "CK114")), 0)</f>
        <v>0</v>
      </c>
      <c r="T13" s="33" cm="1">
        <f t="array" aca="1" ref="T13" ca="1">IFERROR(INDIRECT(_xlfn.CONCAT("Data!", "BY114")), 0)</f>
        <v>0</v>
      </c>
      <c r="U13" s="33" cm="1">
        <f t="array" aca="1" ref="U13" ca="1">IFERROR(INDIRECT(_xlfn.CONCAT("Data!", "CG114")), 0)</f>
        <v>0</v>
      </c>
      <c r="V13" s="33" cm="1">
        <f t="array" aca="1" ref="V13" ca="1">IFERROR(INDIRECT(_xlfn.CONCAT("Data!", A13, "120")), 0)</f>
        <v>0</v>
      </c>
      <c r="W13" s="33" cm="1">
        <f t="array" aca="1" ref="W13" ca="1">IFERROR(INDIRECT(_xlfn.CONCAT("Data!", A13, "216")), 0)</f>
        <v>0</v>
      </c>
      <c r="X13" s="33" cm="1">
        <f t="array" aca="1" ref="X13" ca="1">IFERROR(INDIRECT(_xlfn.CONCAT("Data!", A13, "220")), 0)</f>
        <v>0</v>
      </c>
      <c r="Y13" s="33" cm="1">
        <f t="array" aca="1" ref="Y13" ca="1">IFERROR(INDIRECT(_xlfn.CONCAT("Data!", "CK120")), 0)</f>
        <v>0</v>
      </c>
      <c r="Z13" s="33" cm="1">
        <f t="array" aca="1" ref="Z13" ca="1">IFERROR(INDIRECT(_xlfn.CONCAT("Data!", "BY120")), 0)</f>
        <v>0</v>
      </c>
      <c r="AA13" s="33" cm="1">
        <f t="array" aca="1" ref="AA13" ca="1">IFERROR(INDIRECT(_xlfn.CONCAT("Data!", "CG120")), 0)</f>
        <v>0</v>
      </c>
      <c r="AB13" s="33" cm="1">
        <f t="array" aca="1" ref="AB13" ca="1">IFERROR(INDIRECT(_xlfn.CONCAT("Data!", A13, "68")), 0)</f>
        <v>0</v>
      </c>
      <c r="AC13" s="33" cm="1">
        <f t="array" aca="1" ref="AC13" ca="1">IFERROR(INDIRECT(_xlfn.CONCAT("Data!", A13, "65")), 0)</f>
        <v>0</v>
      </c>
      <c r="AD13" s="33" cm="1">
        <f t="array" aca="1" ref="AD13" ca="1">IFERROR(INDIRECT(_xlfn.CONCAT("Data!", A13, "187")), 0)</f>
        <v>0</v>
      </c>
      <c r="AE13" s="33" cm="1">
        <f t="array" aca="1" ref="AE13" ca="1">IFERROR(INDIRECT(_xlfn.CONCAT("Data!", "CK64")), 0)</f>
        <v>0</v>
      </c>
      <c r="AF13" s="33" cm="1">
        <f t="array" aca="1" ref="AF13" ca="1">IFERROR(INDIRECT(_xlfn.CONCAT("Data!", "BY64")), 0)</f>
        <v>0</v>
      </c>
      <c r="AG13" s="33" cm="1">
        <f t="array" aca="1" ref="AG13" ca="1">IFERROR(INDIRECT(_xlfn.CONCAT("Data!", "CG64")), 0)</f>
        <v>0</v>
      </c>
      <c r="AH13" s="33" cm="1">
        <f t="array" aca="1" ref="AH13" ca="1">IFERROR(INDIRECT(_xlfn.CONCAT("Data!", A13, "62")), 0)</f>
        <v>0</v>
      </c>
      <c r="AI13" s="33" cm="1">
        <f t="array" aca="1" ref="AI13" ca="1">IFERROR(INDIRECT(_xlfn.CONCAT("Data!", A13, "63")), 0)</f>
        <v>0</v>
      </c>
      <c r="AJ13" s="33" cm="1">
        <f t="array" aca="1" ref="AJ13" ca="1">IFERROR(INDIRECT(_xlfn.CONCAT("Data!", A13, "181")), 0)</f>
        <v>0</v>
      </c>
      <c r="AK13" s="33" cm="1">
        <f t="array" aca="1" ref="AK13" ca="1">IFERROR(INDIRECT(_xlfn.CONCAT("Data!", "CK61")), 0)</f>
        <v>0</v>
      </c>
      <c r="AL13" s="33" cm="1">
        <f t="array" aca="1" ref="AL13" ca="1">IFERROR(INDIRECT(_xlfn.CONCAT("Data!", "BY61")), 0)</f>
        <v>0</v>
      </c>
      <c r="AM13" s="33" cm="1">
        <f t="array" aca="1" ref="AM13" ca="1">IFERROR(INDIRECT(_xlfn.CONCAT("Data!", "CG61")), 0)</f>
        <v>0</v>
      </c>
      <c r="AN13" s="34" cm="1">
        <f t="array" aca="1" ref="AN13" ca="1">IFERROR(INDIRECT(_xlfn.CONCAT("Data!", A13, "131")), 0)</f>
        <v>0</v>
      </c>
      <c r="AO13" s="34" cm="1">
        <f t="array" aca="1" ref="AO13" ca="1">IFERROR(INDIRECT(_xlfn.CONCAT("Data!", A13, "193")), 0)</f>
        <v>0</v>
      </c>
      <c r="AP13" s="33" cm="1">
        <f t="array" aca="1" ref="AP13" ca="1">IFERROR(INDIRECT(_xlfn.CONCAT("Data!", "CK131")), 0)</f>
        <v>0</v>
      </c>
      <c r="AQ13" s="33" cm="1">
        <f t="array" aca="1" ref="AQ13" ca="1">IFERROR(INDIRECT(_xlfn.CONCAT("Data!", "BY131")), 0)</f>
        <v>0</v>
      </c>
      <c r="AR13" s="33" cm="1">
        <f t="array" aca="1" ref="AR13" ca="1">IFERROR(INDIRECT(_xlfn.CONCAT("Data!", "CG131")), 0)</f>
        <v>0</v>
      </c>
      <c r="AS13" s="33" cm="1">
        <f t="array" aca="1" ref="AS13" ca="1">IFERROR(INDIRECT(_xlfn.CONCAT("Data!", A13, "15")), 0)</f>
        <v>0</v>
      </c>
      <c r="AT13" s="33" cm="1">
        <f t="array" aca="1" ref="AT13" ca="1">IFERROR(INDIRECT(_xlfn.CONCAT("Data!", A13, "14")), 0)</f>
        <v>0</v>
      </c>
      <c r="AU13" s="33" cm="1">
        <f t="array" aca="1" ref="AU13" ca="1">IFERROR(INDIRECT(_xlfn.CONCAT("Data!", A13, "142")), 0)</f>
        <v>0</v>
      </c>
      <c r="AV13" s="33" cm="1">
        <f t="array" aca="1" ref="AV13" ca="1">IFERROR(INDIRECT(_xlfn.CONCAT("Data!", "CK14")), 0)</f>
        <v>0</v>
      </c>
      <c r="AW13" s="33" cm="1">
        <f t="array" aca="1" ref="AW13" ca="1">IFERROR(INDIRECT(_xlfn.CONCAT("Data!", "BY14")), 0)</f>
        <v>0</v>
      </c>
      <c r="AX13" s="33" cm="1">
        <f t="array" aca="1" ref="AX13" ca="1">IFERROR(INDIRECT(_xlfn.CONCAT("Data!", "CG14")), 0)</f>
        <v>0</v>
      </c>
      <c r="AY13" s="33" cm="1">
        <f t="array" aca="1" ref="AY13" ca="1">IFERROR(INDIRECT(_xlfn.CONCAT("Data!", A13, "29")), 0)</f>
        <v>0</v>
      </c>
      <c r="AZ13" s="33" cm="1">
        <f t="array" aca="1" ref="AZ13" ca="1">IFERROR(INDIRECT(_xlfn.CONCAT("Data!", A13, "157")), 0)</f>
        <v>0</v>
      </c>
      <c r="BA13" s="33" cm="1">
        <f t="array" aca="1" ref="BA13" ca="1">IFERROR(INDIRECT(_xlfn.CONCAT("Data!", "CK29")), 0)</f>
        <v>0</v>
      </c>
      <c r="BB13" s="33" cm="1">
        <f t="array" aca="1" ref="BB13" ca="1">IFERROR(INDIRECT(_xlfn.CONCAT("Data!", "BY29")), 0)</f>
        <v>0</v>
      </c>
      <c r="BC13" s="33" cm="1">
        <f t="array" aca="1" ref="BC13" ca="1">IFERROR(INDIRECT(_xlfn.CONCAT("Data!", "CG29")), 0)</f>
        <v>0</v>
      </c>
      <c r="BD13" s="33" cm="1">
        <f t="array" aca="1" ref="BD13" ca="1">IFERROR(INDIRECT(_xlfn.CONCAT("Data!", A13, "44")), 0)</f>
        <v>0</v>
      </c>
      <c r="BE13" s="33" cm="1">
        <f t="array" aca="1" ref="BE13" ca="1">IFERROR(INDIRECT(_xlfn.CONCAT("Data!", A13, "168")), 0)</f>
        <v>0</v>
      </c>
      <c r="BF13" s="33" cm="1">
        <f t="array" aca="1" ref="BF13" ca="1">IFERROR(INDIRECT(_xlfn.CONCAT("Data!", "CK44")), 0)</f>
        <v>0</v>
      </c>
      <c r="BG13" s="33" cm="1">
        <f t="array" aca="1" ref="BG13" ca="1">IFERROR(INDIRECT(_xlfn.CONCAT("Data!", "BY44")), 0)</f>
        <v>0</v>
      </c>
      <c r="BH13" s="33" cm="1">
        <f t="array" aca="1" ref="BH13" ca="1">IFERROR(INDIRECT(_xlfn.CONCAT("Data!", "CG44")), 0)</f>
        <v>0</v>
      </c>
      <c r="BI13" s="34" cm="1">
        <f t="array" aca="1" ref="BI13" ca="1">IFERROR(INDIRECT(_xlfn.CONCAT("Data!", A13, "24")), 0)</f>
        <v>0</v>
      </c>
      <c r="BJ13" s="34" cm="1">
        <f t="array" aca="1" ref="BJ13" ca="1">IFERROR(INDIRECT(_xlfn.CONCAT("Data!", A13, "152")), 0)</f>
        <v>0</v>
      </c>
      <c r="BK13" s="33" cm="1">
        <f t="array" aca="1" ref="BK13" ca="1">IFERROR(INDIRECT(_xlfn.CONCAT("Data!", "CK24")), 0)</f>
        <v>0</v>
      </c>
      <c r="BL13" s="33" cm="1">
        <f t="array" aca="1" ref="BL13" ca="1">IFERROR(INDIRECT(_xlfn.CONCAT("Data!", "BY24")), 0)</f>
        <v>0</v>
      </c>
      <c r="BM13" s="33" cm="1">
        <f t="array" aca="1" ref="BM13" ca="1">IFERROR(INDIRECT(_xlfn.CONCAT("Data!", "CG24")), 0)</f>
        <v>0</v>
      </c>
      <c r="BN13" s="33" cm="1">
        <f t="array" aca="1" ref="BN13" ca="1">IFERROR(INDIRECT(_xlfn.CONCAT("Data!", A13, "38")), 0)</f>
        <v>0</v>
      </c>
      <c r="BO13" s="33" cm="1">
        <f t="array" aca="1" ref="BO13" ca="1">IFERROR(INDIRECT(_xlfn.CONCAT("Data!", A13, "36")), 0)</f>
        <v>0</v>
      </c>
      <c r="BP13" s="33" cm="1">
        <f t="array" aca="1" ref="BP13" ca="1">IFERROR(INDIRECT(_xlfn.CONCAT("Data!", A13, "37")), 0)</f>
        <v>0</v>
      </c>
      <c r="BQ13" s="33" cm="1">
        <f t="array" aca="1" ref="BQ13" ca="1">IFERROR(INDIRECT(_xlfn.CONCAT("Data!", A13, "163")), 0)</f>
        <v>0</v>
      </c>
      <c r="BR13" s="33" cm="1">
        <f t="array" aca="1" ref="BR13" ca="1">IFERROR(INDIRECT(_xlfn.CONCAT("Data!", A13, "34")), 0)</f>
        <v>0</v>
      </c>
      <c r="BS13" s="33" cm="1">
        <f t="array" aca="1" ref="BS13" ca="1">IFERROR(INDIRECT(_xlfn.CONCAT("Data!", "CK124")), 0)</f>
        <v>0</v>
      </c>
      <c r="BT13" s="33" cm="1">
        <f t="array" aca="1" ref="BT13" ca="1">IFERROR(INDIRECT(_xlfn.CONCAT("Data!", "BY124")), 0)</f>
        <v>0</v>
      </c>
      <c r="BU13" s="33" cm="1">
        <f t="array" aca="1" ref="BU13" ca="1">IFERROR(INDIRECT(_xlfn.CONCAT("Data!", "CG124")), 0)</f>
        <v>0</v>
      </c>
      <c r="BV13" s="34" cm="1">
        <f t="array" aca="1" ref="BV13" ca="1">IFERROR(INDIRECT(_xlfn.CONCAT("Data!", A13, "41")), 0)</f>
        <v>0</v>
      </c>
      <c r="BW13" s="34" cm="1">
        <f t="array" aca="1" ref="BW13" ca="1">IFERROR(INDIRECT(_xlfn.CONCAT("Data!", B13, "138")), 0)</f>
        <v>0</v>
      </c>
      <c r="BX13" s="33" cm="1">
        <f t="array" aca="1" ref="BX13" ca="1">IFERROR(INDIRECT(_xlfn.CONCAT("Data!", "CK41")), 0)</f>
        <v>0</v>
      </c>
      <c r="BY13" s="33" cm="1">
        <f t="array" aca="1" ref="BY13" ca="1">IFERROR(INDIRECT(_xlfn.CONCAT("Data!", "BY41")), 0)</f>
        <v>0</v>
      </c>
      <c r="BZ13" s="33" cm="1">
        <f t="array" aca="1" ref="BZ13" ca="1">IFERROR(INDIRECT(_xlfn.CONCAT("Data!", "CG41")), 0)</f>
        <v>0</v>
      </c>
      <c r="CA13" s="33" cm="1">
        <f t="array" aca="1" ref="CA13" ca="1">IFERROR(INDIRECT(_xlfn.CONCAT("Data!", A13, "128")), 0)</f>
        <v>0</v>
      </c>
      <c r="CB13" s="33" cm="1">
        <f t="array" aca="1" ref="CB13" ca="1">IFERROR(INDIRECT(_xlfn.CONCAT("Data!", A13, "196")), 0)</f>
        <v>0</v>
      </c>
      <c r="CC13" s="33" cm="1">
        <f t="array" aca="1" ref="CC13" ca="1">IFERROR(INDIRECT(_xlfn.CONCAT("Data!", "CK128")), 0)</f>
        <v>0</v>
      </c>
      <c r="CD13" s="33" cm="1">
        <f t="array" aca="1" ref="CD13" ca="1">IFERROR(INDIRECT(_xlfn.CONCAT("Data!", "BY128")), 0)</f>
        <v>0</v>
      </c>
      <c r="CE13" s="33" cm="1">
        <f t="array" aca="1" ref="CE13" ca="1">IFERROR(INDIRECT(_xlfn.CONCAT("Data!", "CG128")), 0)</f>
        <v>0</v>
      </c>
      <c r="CF13" s="33" cm="1">
        <f t="array" aca="1" ref="CF13" ca="1">IFERROR(INDIRECT(_xlfn.CONCAT("Data!", A13, "126")), 0)</f>
        <v>0</v>
      </c>
      <c r="CG13" s="33" cm="1">
        <f t="array" aca="1" ref="CG13" ca="1">IFERROR(INDIRECT(_xlfn.CONCAT("Data!", A13, "207")), 0)</f>
        <v>0</v>
      </c>
      <c r="CH13" s="33" cm="1">
        <f t="array" aca="1" ref="CH13" ca="1">IFERROR(INDIRECT(_xlfn.CONCAT("Data!", "CK126")), 0)</f>
        <v>0</v>
      </c>
      <c r="CI13" s="33" cm="1">
        <f t="array" aca="1" ref="CI13" ca="1">IFERROR(INDIRECT(_xlfn.CONCAT("Data!", "BY126")), 0)</f>
        <v>0</v>
      </c>
      <c r="CJ13" s="33" cm="1">
        <f t="array" aca="1" ref="CJ13" ca="1">IFERROR(INDIRECT(_xlfn.CONCAT("Data!", "CG126")), 0)</f>
        <v>0</v>
      </c>
      <c r="CK13" s="33" cm="1">
        <f t="array" aca="1" ref="CK13" ca="1">IFERROR(INDIRECT(_xlfn.CONCAT("Data!", A13, "133")), 0)</f>
        <v>0</v>
      </c>
      <c r="CL13" s="33" cm="1">
        <f t="array" aca="1" ref="CL13" ca="1">IFERROR(INDIRECT(_xlfn.CONCAT("Data!", "CK89")), 0)</f>
        <v>0</v>
      </c>
      <c r="CM13" s="33" cm="1">
        <f t="array" aca="1" ref="CM13" ca="1">IFERROR(INDIRECT(_xlfn.CONCAT("Data!", "BY89")), 0)</f>
        <v>0</v>
      </c>
      <c r="CN13" s="33" cm="1">
        <f t="array" aca="1" ref="CN13" ca="1">IFERROR(INDIRECT(_xlfn.CONCAT("Data!", "CG89")), 0)</f>
        <v>0</v>
      </c>
      <c r="CO13" s="33" cm="1">
        <f t="array" aca="1" ref="CO13" ca="1">IFERROR(INDIRECT(_xlfn.CONCAT("Data!", A13, "188")), 0)</f>
        <v>0</v>
      </c>
      <c r="CP13" s="33" cm="1">
        <f t="array" aca="1" ref="CP13" ca="1">IFERROR(INDIRECT(_xlfn.CONCAT("Data!", A13, "75")), 0)</f>
        <v>0</v>
      </c>
      <c r="CQ13" s="33" cm="1">
        <f t="array" aca="1" ref="CQ13" ca="1">IFERROR(INDIRECT(_xlfn.CONCAT("Data!", A13, "189")), 0)</f>
        <v>0</v>
      </c>
      <c r="CR13" s="33" cm="1">
        <f t="array" aca="1" ref="CR13" ca="1">IFERROR(INDIRECT(_xlfn.CONCAT("Data!", A13, "130")), 0)</f>
        <v>0</v>
      </c>
      <c r="CS13" s="33" cm="1">
        <f t="array" aca="1" ref="CS13" ca="1">IFERROR(INDIRECT(_xlfn.CONCAT("Data!", A13, "42")), 0)</f>
        <v>0</v>
      </c>
      <c r="CT13" s="33" cm="1">
        <f t="array" aca="1" ref="CT13" ca="1">IFERROR(INDIRECT(_xlfn.CONCAT("Data!", A13, "166")), 0)</f>
        <v>0</v>
      </c>
      <c r="CU13" s="33" cm="1">
        <f t="array" aca="1" ref="CU13" ca="1">IFERROR(INDIRECT(_xlfn.CONCAT("Data!", A13, "47")), 0)</f>
        <v>0</v>
      </c>
      <c r="CV13" s="33" cm="1">
        <f t="array" aca="1" ref="CV13" ca="1">IFERROR(INDIRECT(_xlfn.CONCAT("Data!", A13, "171")), 0)</f>
        <v>0</v>
      </c>
    </row>
    <row r="14" spans="1:100">
      <c r="A14" t="s">
        <v>226</v>
      </c>
      <c r="B14" s="24">
        <v>13</v>
      </c>
      <c r="C14" s="24">
        <v>2</v>
      </c>
      <c r="D14" s="31">
        <f t="shared" si="0"/>
        <v>13.2</v>
      </c>
      <c r="E14" s="24" cm="1">
        <f t="array" aca="1" ref="E14" ca="1">INDIRECT(_xlfn.CONCAT("Data!", "R2"))</f>
        <v>0</v>
      </c>
      <c r="F14" s="32" cm="1">
        <f t="array" aca="1" ref="F14" ca="1">INDIRECT(_xlfn.CONCAT("Data!", A14, "4"))</f>
        <v>0</v>
      </c>
      <c r="G14" cm="1">
        <f t="array" aca="1" ref="G14" ca="1">INDIRECT(_xlfn.CONCAT("Data!", A14, "5"))</f>
        <v>0</v>
      </c>
      <c r="H14" s="33" cm="1">
        <f t="array" aca="1" ref="H14" ca="1">IFERROR(INDIRECT(_xlfn.CONCAT("Data!", A14, "8")), 0)</f>
        <v>0</v>
      </c>
      <c r="I14" s="33" cm="1">
        <f t="array" aca="1" ref="I14" ca="1">IFERROR(INDIRECT(_xlfn.CONCAT("Data!", A14, "9")), 0)</f>
        <v>0</v>
      </c>
      <c r="J14" s="33" cm="1">
        <f t="array" aca="1" ref="J14" ca="1">IFERROR(INDIRECT(_xlfn.CONCAT("Data!", A14, "7")), 0)</f>
        <v>0</v>
      </c>
      <c r="K14" s="33" cm="1">
        <f t="array" aca="1" ref="K14" ca="1">IFERROR(INDIRECT(_xlfn.CONCAT("Data!", A14, "138")), 0)</f>
        <v>0</v>
      </c>
      <c r="L14" s="33" cm="1">
        <f t="array" aca="1" ref="L14" ca="1">IFERROR(INDIRECT(_xlfn.CONCAT("Data!", "CK7")), 0)</f>
        <v>0</v>
      </c>
      <c r="M14" s="33" cm="1">
        <f t="array" aca="1" ref="M14" ca="1">IFERROR(INDIRECT(_xlfn.CONCAT("Data!", "BY7")), 0)</f>
        <v>0</v>
      </c>
      <c r="N14" s="33" cm="1">
        <f t="array" aca="1" ref="N14" ca="1">IFERROR(INDIRECT(_xlfn.CONCAT("Data!", "CG7")), 0)</f>
        <v>0</v>
      </c>
      <c r="O14" s="34" cm="1">
        <f t="array" aca="1" ref="O14" ca="1">IFERROR(INDIRECT(_xlfn.CONCAT("Data!", A14, "115")), 0)</f>
        <v>0</v>
      </c>
      <c r="P14" s="34" cm="1">
        <f t="array" aca="1" ref="P14" ca="1">IFERROR(INDIRECT(_xlfn.CONCAT("Data!", A14, "211")), 0)</f>
        <v>0</v>
      </c>
      <c r="Q14" s="33" cm="1">
        <f t="array" aca="1" ref="Q14" ca="1">IFERROR(INDIRECT(_xlfn.CONCAT("Data!", A14, "114")), 0)</f>
        <v>0</v>
      </c>
      <c r="R14" s="33" cm="1">
        <f t="array" aca="1" ref="R14" ca="1">IFERROR(INDIRECT(_xlfn.CONCAT("Data!", A14, "210")), 0)</f>
        <v>0</v>
      </c>
      <c r="S14" s="33" cm="1">
        <f t="array" aca="1" ref="S14" ca="1">IFERROR(INDIRECT(_xlfn.CONCAT("Data!", "CK114")), 0)</f>
        <v>0</v>
      </c>
      <c r="T14" s="33" cm="1">
        <f t="array" aca="1" ref="T14" ca="1">IFERROR(INDIRECT(_xlfn.CONCAT("Data!", "BY114")), 0)</f>
        <v>0</v>
      </c>
      <c r="U14" s="33" cm="1">
        <f t="array" aca="1" ref="U14" ca="1">IFERROR(INDIRECT(_xlfn.CONCAT("Data!", "CG114")), 0)</f>
        <v>0</v>
      </c>
      <c r="V14" s="33" cm="1">
        <f t="array" aca="1" ref="V14" ca="1">IFERROR(INDIRECT(_xlfn.CONCAT("Data!", A14, "120")), 0)</f>
        <v>0</v>
      </c>
      <c r="W14" s="33" cm="1">
        <f t="array" aca="1" ref="W14" ca="1">IFERROR(INDIRECT(_xlfn.CONCAT("Data!", A14, "216")), 0)</f>
        <v>0</v>
      </c>
      <c r="X14" s="33" cm="1">
        <f t="array" aca="1" ref="X14" ca="1">IFERROR(INDIRECT(_xlfn.CONCAT("Data!", A14, "220")), 0)</f>
        <v>0</v>
      </c>
      <c r="Y14" s="33" cm="1">
        <f t="array" aca="1" ref="Y14" ca="1">IFERROR(INDIRECT(_xlfn.CONCAT("Data!", "CK120")), 0)</f>
        <v>0</v>
      </c>
      <c r="Z14" s="33" cm="1">
        <f t="array" aca="1" ref="Z14" ca="1">IFERROR(INDIRECT(_xlfn.CONCAT("Data!", "BY120")), 0)</f>
        <v>0</v>
      </c>
      <c r="AA14" s="33" cm="1">
        <f t="array" aca="1" ref="AA14" ca="1">IFERROR(INDIRECT(_xlfn.CONCAT("Data!", "CG120")), 0)</f>
        <v>0</v>
      </c>
      <c r="AB14" s="33" cm="1">
        <f t="array" aca="1" ref="AB14" ca="1">IFERROR(INDIRECT(_xlfn.CONCAT("Data!", A14, "68")), 0)</f>
        <v>0</v>
      </c>
      <c r="AC14" s="33" cm="1">
        <f t="array" aca="1" ref="AC14" ca="1">IFERROR(INDIRECT(_xlfn.CONCAT("Data!", A14, "65")), 0)</f>
        <v>0</v>
      </c>
      <c r="AD14" s="33" cm="1">
        <f t="array" aca="1" ref="AD14" ca="1">IFERROR(INDIRECT(_xlfn.CONCAT("Data!", A14, "187")), 0)</f>
        <v>0</v>
      </c>
      <c r="AE14" s="33" cm="1">
        <f t="array" aca="1" ref="AE14" ca="1">IFERROR(INDIRECT(_xlfn.CONCAT("Data!", "CK64")), 0)</f>
        <v>0</v>
      </c>
      <c r="AF14" s="33" cm="1">
        <f t="array" aca="1" ref="AF14" ca="1">IFERROR(INDIRECT(_xlfn.CONCAT("Data!", "BY64")), 0)</f>
        <v>0</v>
      </c>
      <c r="AG14" s="33" cm="1">
        <f t="array" aca="1" ref="AG14" ca="1">IFERROR(INDIRECT(_xlfn.CONCAT("Data!", "CG64")), 0)</f>
        <v>0</v>
      </c>
      <c r="AH14" s="33" cm="1">
        <f t="array" aca="1" ref="AH14" ca="1">IFERROR(INDIRECT(_xlfn.CONCAT("Data!", A14, "62")), 0)</f>
        <v>0</v>
      </c>
      <c r="AI14" s="33" cm="1">
        <f t="array" aca="1" ref="AI14" ca="1">IFERROR(INDIRECT(_xlfn.CONCAT("Data!", A14, "63")), 0)</f>
        <v>0</v>
      </c>
      <c r="AJ14" s="33" cm="1">
        <f t="array" aca="1" ref="AJ14" ca="1">IFERROR(INDIRECT(_xlfn.CONCAT("Data!", A14, "181")), 0)</f>
        <v>0</v>
      </c>
      <c r="AK14" s="33" cm="1">
        <f t="array" aca="1" ref="AK14" ca="1">IFERROR(INDIRECT(_xlfn.CONCAT("Data!", "CK61")), 0)</f>
        <v>0</v>
      </c>
      <c r="AL14" s="33" cm="1">
        <f t="array" aca="1" ref="AL14" ca="1">IFERROR(INDIRECT(_xlfn.CONCAT("Data!", "BY61")), 0)</f>
        <v>0</v>
      </c>
      <c r="AM14" s="33" cm="1">
        <f t="array" aca="1" ref="AM14" ca="1">IFERROR(INDIRECT(_xlfn.CONCAT("Data!", "CG61")), 0)</f>
        <v>0</v>
      </c>
      <c r="AN14" s="34" cm="1">
        <f t="array" aca="1" ref="AN14" ca="1">IFERROR(INDIRECT(_xlfn.CONCAT("Data!", A14, "131")), 0)</f>
        <v>0</v>
      </c>
      <c r="AO14" s="34" cm="1">
        <f t="array" aca="1" ref="AO14" ca="1">IFERROR(INDIRECT(_xlfn.CONCAT("Data!", A14, "193")), 0)</f>
        <v>0</v>
      </c>
      <c r="AP14" s="33" cm="1">
        <f t="array" aca="1" ref="AP14" ca="1">IFERROR(INDIRECT(_xlfn.CONCAT("Data!", "CK131")), 0)</f>
        <v>0</v>
      </c>
      <c r="AQ14" s="33" cm="1">
        <f t="array" aca="1" ref="AQ14" ca="1">IFERROR(INDIRECT(_xlfn.CONCAT("Data!", "BY131")), 0)</f>
        <v>0</v>
      </c>
      <c r="AR14" s="33" cm="1">
        <f t="array" aca="1" ref="AR14" ca="1">IFERROR(INDIRECT(_xlfn.CONCAT("Data!", "CG131")), 0)</f>
        <v>0</v>
      </c>
      <c r="AS14" s="33" cm="1">
        <f t="array" aca="1" ref="AS14" ca="1">IFERROR(INDIRECT(_xlfn.CONCAT("Data!", A14, "15")), 0)</f>
        <v>0</v>
      </c>
      <c r="AT14" s="33" cm="1">
        <f t="array" aca="1" ref="AT14" ca="1">IFERROR(INDIRECT(_xlfn.CONCAT("Data!", A14, "14")), 0)</f>
        <v>0</v>
      </c>
      <c r="AU14" s="33" cm="1">
        <f t="array" aca="1" ref="AU14" ca="1">IFERROR(INDIRECT(_xlfn.CONCAT("Data!", A14, "142")), 0)</f>
        <v>0</v>
      </c>
      <c r="AV14" s="33" cm="1">
        <f t="array" aca="1" ref="AV14" ca="1">IFERROR(INDIRECT(_xlfn.CONCAT("Data!", "CK14")), 0)</f>
        <v>0</v>
      </c>
      <c r="AW14" s="33" cm="1">
        <f t="array" aca="1" ref="AW14" ca="1">IFERROR(INDIRECT(_xlfn.CONCAT("Data!", "BY14")), 0)</f>
        <v>0</v>
      </c>
      <c r="AX14" s="33" cm="1">
        <f t="array" aca="1" ref="AX14" ca="1">IFERROR(INDIRECT(_xlfn.CONCAT("Data!", "CG14")), 0)</f>
        <v>0</v>
      </c>
      <c r="AY14" s="33" cm="1">
        <f t="array" aca="1" ref="AY14" ca="1">IFERROR(INDIRECT(_xlfn.CONCAT("Data!", A14, "29")), 0)</f>
        <v>0</v>
      </c>
      <c r="AZ14" s="33" cm="1">
        <f t="array" aca="1" ref="AZ14" ca="1">IFERROR(INDIRECT(_xlfn.CONCAT("Data!", A14, "157")), 0)</f>
        <v>0</v>
      </c>
      <c r="BA14" s="33" cm="1">
        <f t="array" aca="1" ref="BA14" ca="1">IFERROR(INDIRECT(_xlfn.CONCAT("Data!", "CK29")), 0)</f>
        <v>0</v>
      </c>
      <c r="BB14" s="33" cm="1">
        <f t="array" aca="1" ref="BB14" ca="1">IFERROR(INDIRECT(_xlfn.CONCAT("Data!", "BY29")), 0)</f>
        <v>0</v>
      </c>
      <c r="BC14" s="33" cm="1">
        <f t="array" aca="1" ref="BC14" ca="1">IFERROR(INDIRECT(_xlfn.CONCAT("Data!", "CG29")), 0)</f>
        <v>0</v>
      </c>
      <c r="BD14" s="33" cm="1">
        <f t="array" aca="1" ref="BD14" ca="1">IFERROR(INDIRECT(_xlfn.CONCAT("Data!", A14, "44")), 0)</f>
        <v>0</v>
      </c>
      <c r="BE14" s="33" cm="1">
        <f t="array" aca="1" ref="BE14" ca="1">IFERROR(INDIRECT(_xlfn.CONCAT("Data!", A14, "168")), 0)</f>
        <v>0</v>
      </c>
      <c r="BF14" s="33" cm="1">
        <f t="array" aca="1" ref="BF14" ca="1">IFERROR(INDIRECT(_xlfn.CONCAT("Data!", "CK44")), 0)</f>
        <v>0</v>
      </c>
      <c r="BG14" s="33" cm="1">
        <f t="array" aca="1" ref="BG14" ca="1">IFERROR(INDIRECT(_xlfn.CONCAT("Data!", "BY44")), 0)</f>
        <v>0</v>
      </c>
      <c r="BH14" s="33" cm="1">
        <f t="array" aca="1" ref="BH14" ca="1">IFERROR(INDIRECT(_xlfn.CONCAT("Data!", "CG44")), 0)</f>
        <v>0</v>
      </c>
      <c r="BI14" s="34" cm="1">
        <f t="array" aca="1" ref="BI14" ca="1">IFERROR(INDIRECT(_xlfn.CONCAT("Data!", A14, "24")), 0)</f>
        <v>0</v>
      </c>
      <c r="BJ14" s="34" cm="1">
        <f t="array" aca="1" ref="BJ14" ca="1">IFERROR(INDIRECT(_xlfn.CONCAT("Data!", A14, "152")), 0)</f>
        <v>0</v>
      </c>
      <c r="BK14" s="33" cm="1">
        <f t="array" aca="1" ref="BK14" ca="1">IFERROR(INDIRECT(_xlfn.CONCAT("Data!", "CK24")), 0)</f>
        <v>0</v>
      </c>
      <c r="BL14" s="33" cm="1">
        <f t="array" aca="1" ref="BL14" ca="1">IFERROR(INDIRECT(_xlfn.CONCAT("Data!", "BY24")), 0)</f>
        <v>0</v>
      </c>
      <c r="BM14" s="33" cm="1">
        <f t="array" aca="1" ref="BM14" ca="1">IFERROR(INDIRECT(_xlfn.CONCAT("Data!", "CG24")), 0)</f>
        <v>0</v>
      </c>
      <c r="BN14" s="33" cm="1">
        <f t="array" aca="1" ref="BN14" ca="1">IFERROR(INDIRECT(_xlfn.CONCAT("Data!", A14, "38")), 0)</f>
        <v>0</v>
      </c>
      <c r="BO14" s="33" cm="1">
        <f t="array" aca="1" ref="BO14" ca="1">IFERROR(INDIRECT(_xlfn.CONCAT("Data!", A14, "36")), 0)</f>
        <v>0</v>
      </c>
      <c r="BP14" s="33" cm="1">
        <f t="array" aca="1" ref="BP14" ca="1">IFERROR(INDIRECT(_xlfn.CONCAT("Data!", A14, "37")), 0)</f>
        <v>0</v>
      </c>
      <c r="BQ14" s="33" cm="1">
        <f t="array" aca="1" ref="BQ14" ca="1">IFERROR(INDIRECT(_xlfn.CONCAT("Data!", A14, "163")), 0)</f>
        <v>0</v>
      </c>
      <c r="BR14" s="33" cm="1">
        <f t="array" aca="1" ref="BR14" ca="1">IFERROR(INDIRECT(_xlfn.CONCAT("Data!", A14, "34")), 0)</f>
        <v>0</v>
      </c>
      <c r="BS14" s="33" cm="1">
        <f t="array" aca="1" ref="BS14" ca="1">IFERROR(INDIRECT(_xlfn.CONCAT("Data!", "CK124")), 0)</f>
        <v>0</v>
      </c>
      <c r="BT14" s="33" cm="1">
        <f t="array" aca="1" ref="BT14" ca="1">IFERROR(INDIRECT(_xlfn.CONCAT("Data!", "BY124")), 0)</f>
        <v>0</v>
      </c>
      <c r="BU14" s="33" cm="1">
        <f t="array" aca="1" ref="BU14" ca="1">IFERROR(INDIRECT(_xlfn.CONCAT("Data!", "CG124")), 0)</f>
        <v>0</v>
      </c>
      <c r="BV14" s="34" cm="1">
        <f t="array" aca="1" ref="BV14" ca="1">IFERROR(INDIRECT(_xlfn.CONCAT("Data!", A14, "41")), 0)</f>
        <v>0</v>
      </c>
      <c r="BW14" s="34" cm="1">
        <f t="array" aca="1" ref="BW14" ca="1">IFERROR(INDIRECT(_xlfn.CONCAT("Data!", B14, "138")), 0)</f>
        <v>0</v>
      </c>
      <c r="BX14" s="33" cm="1">
        <f t="array" aca="1" ref="BX14" ca="1">IFERROR(INDIRECT(_xlfn.CONCAT("Data!", "CK41")), 0)</f>
        <v>0</v>
      </c>
      <c r="BY14" s="33" cm="1">
        <f t="array" aca="1" ref="BY14" ca="1">IFERROR(INDIRECT(_xlfn.CONCAT("Data!", "BY41")), 0)</f>
        <v>0</v>
      </c>
      <c r="BZ14" s="33" cm="1">
        <f t="array" aca="1" ref="BZ14" ca="1">IFERROR(INDIRECT(_xlfn.CONCAT("Data!", "CG41")), 0)</f>
        <v>0</v>
      </c>
      <c r="CA14" s="33" cm="1">
        <f t="array" aca="1" ref="CA14" ca="1">IFERROR(INDIRECT(_xlfn.CONCAT("Data!", A14, "128")), 0)</f>
        <v>0</v>
      </c>
      <c r="CB14" s="33" cm="1">
        <f t="array" aca="1" ref="CB14" ca="1">IFERROR(INDIRECT(_xlfn.CONCAT("Data!", A14, "196")), 0)</f>
        <v>0</v>
      </c>
      <c r="CC14" s="33" cm="1">
        <f t="array" aca="1" ref="CC14" ca="1">IFERROR(INDIRECT(_xlfn.CONCAT("Data!", "CK128")), 0)</f>
        <v>0</v>
      </c>
      <c r="CD14" s="33" cm="1">
        <f t="array" aca="1" ref="CD14" ca="1">IFERROR(INDIRECT(_xlfn.CONCAT("Data!", "BY128")), 0)</f>
        <v>0</v>
      </c>
      <c r="CE14" s="33" cm="1">
        <f t="array" aca="1" ref="CE14" ca="1">IFERROR(INDIRECT(_xlfn.CONCAT("Data!", "CG128")), 0)</f>
        <v>0</v>
      </c>
      <c r="CF14" s="33" cm="1">
        <f t="array" aca="1" ref="CF14" ca="1">IFERROR(INDIRECT(_xlfn.CONCAT("Data!", A14, "126")), 0)</f>
        <v>0</v>
      </c>
      <c r="CG14" s="33" cm="1">
        <f t="array" aca="1" ref="CG14" ca="1">IFERROR(INDIRECT(_xlfn.CONCAT("Data!", A14, "207")), 0)</f>
        <v>0</v>
      </c>
      <c r="CH14" s="33" cm="1">
        <f t="array" aca="1" ref="CH14" ca="1">IFERROR(INDIRECT(_xlfn.CONCAT("Data!", "CK126")), 0)</f>
        <v>0</v>
      </c>
      <c r="CI14" s="33" cm="1">
        <f t="array" aca="1" ref="CI14" ca="1">IFERROR(INDIRECT(_xlfn.CONCAT("Data!", "BY126")), 0)</f>
        <v>0</v>
      </c>
      <c r="CJ14" s="33" cm="1">
        <f t="array" aca="1" ref="CJ14" ca="1">IFERROR(INDIRECT(_xlfn.CONCAT("Data!", "CG126")), 0)</f>
        <v>0</v>
      </c>
      <c r="CK14" s="33" cm="1">
        <f t="array" aca="1" ref="CK14" ca="1">IFERROR(INDIRECT(_xlfn.CONCAT("Data!", A14, "133")), 0)</f>
        <v>0</v>
      </c>
      <c r="CL14" s="33" cm="1">
        <f t="array" aca="1" ref="CL14" ca="1">IFERROR(INDIRECT(_xlfn.CONCAT("Data!", "CK89")), 0)</f>
        <v>0</v>
      </c>
      <c r="CM14" s="33" cm="1">
        <f t="array" aca="1" ref="CM14" ca="1">IFERROR(INDIRECT(_xlfn.CONCAT("Data!", "BY89")), 0)</f>
        <v>0</v>
      </c>
      <c r="CN14" s="33" cm="1">
        <f t="array" aca="1" ref="CN14" ca="1">IFERROR(INDIRECT(_xlfn.CONCAT("Data!", "CG89")), 0)</f>
        <v>0</v>
      </c>
      <c r="CO14" s="33" cm="1">
        <f t="array" aca="1" ref="CO14" ca="1">IFERROR(INDIRECT(_xlfn.CONCAT("Data!", A14, "188")), 0)</f>
        <v>0</v>
      </c>
      <c r="CP14" s="33" cm="1">
        <f t="array" aca="1" ref="CP14" ca="1">IFERROR(INDIRECT(_xlfn.CONCAT("Data!", A14, "75")), 0)</f>
        <v>0</v>
      </c>
      <c r="CQ14" s="33" cm="1">
        <f t="array" aca="1" ref="CQ14" ca="1">IFERROR(INDIRECT(_xlfn.CONCAT("Data!", A14, "189")), 0)</f>
        <v>0</v>
      </c>
      <c r="CR14" s="33" cm="1">
        <f t="array" aca="1" ref="CR14" ca="1">IFERROR(INDIRECT(_xlfn.CONCAT("Data!", A14, "130")), 0)</f>
        <v>0</v>
      </c>
      <c r="CS14" s="33" cm="1">
        <f t="array" aca="1" ref="CS14" ca="1">IFERROR(INDIRECT(_xlfn.CONCAT("Data!", A14, "42")), 0)</f>
        <v>0</v>
      </c>
      <c r="CT14" s="33" cm="1">
        <f t="array" aca="1" ref="CT14" ca="1">IFERROR(INDIRECT(_xlfn.CONCAT("Data!", A14, "166")), 0)</f>
        <v>0</v>
      </c>
      <c r="CU14" s="33" cm="1">
        <f t="array" aca="1" ref="CU14" ca="1">IFERROR(INDIRECT(_xlfn.CONCAT("Data!", A14, "47")), 0)</f>
        <v>0</v>
      </c>
      <c r="CV14" s="33" cm="1">
        <f t="array" aca="1" ref="CV14" ca="1">IFERROR(INDIRECT(_xlfn.CONCAT("Data!", A14, "171")), 0)</f>
        <v>0</v>
      </c>
    </row>
    <row r="15" spans="1:100">
      <c r="A15" t="s">
        <v>227</v>
      </c>
      <c r="B15" s="24">
        <v>14</v>
      </c>
      <c r="C15" s="24">
        <v>2</v>
      </c>
      <c r="D15" s="31">
        <f t="shared" si="0"/>
        <v>14.2</v>
      </c>
      <c r="E15" s="24" cm="1">
        <f t="array" aca="1" ref="E15" ca="1">INDIRECT(_xlfn.CONCAT("Data!", "R2"))</f>
        <v>0</v>
      </c>
      <c r="F15" s="32" cm="1">
        <f t="array" aca="1" ref="F15" ca="1">INDIRECT(_xlfn.CONCAT("Data!", A15, "4"))</f>
        <v>0</v>
      </c>
      <c r="G15" cm="1">
        <f t="array" aca="1" ref="G15" ca="1">INDIRECT(_xlfn.CONCAT("Data!", A15, "5"))</f>
        <v>0</v>
      </c>
      <c r="H15" s="33" cm="1">
        <f t="array" aca="1" ref="H15" ca="1">IFERROR(INDIRECT(_xlfn.CONCAT("Data!", A15, "8")), 0)</f>
        <v>0</v>
      </c>
      <c r="I15" s="33" cm="1">
        <f t="array" aca="1" ref="I15" ca="1">IFERROR(INDIRECT(_xlfn.CONCAT("Data!", A15, "9")), 0)</f>
        <v>0</v>
      </c>
      <c r="J15" s="33" cm="1">
        <f t="array" aca="1" ref="J15" ca="1">IFERROR(INDIRECT(_xlfn.CONCAT("Data!", A15, "7")), 0)</f>
        <v>0</v>
      </c>
      <c r="K15" s="33" cm="1">
        <f t="array" aca="1" ref="K15" ca="1">IFERROR(INDIRECT(_xlfn.CONCAT("Data!", A15, "138")), 0)</f>
        <v>0</v>
      </c>
      <c r="L15" s="33" cm="1">
        <f t="array" aca="1" ref="L15" ca="1">IFERROR(INDIRECT(_xlfn.CONCAT("Data!", "CK7")), 0)</f>
        <v>0</v>
      </c>
      <c r="M15" s="33" cm="1">
        <f t="array" aca="1" ref="M15" ca="1">IFERROR(INDIRECT(_xlfn.CONCAT("Data!", "BY7")), 0)</f>
        <v>0</v>
      </c>
      <c r="N15" s="33" cm="1">
        <f t="array" aca="1" ref="N15" ca="1">IFERROR(INDIRECT(_xlfn.CONCAT("Data!", "CG7")), 0)</f>
        <v>0</v>
      </c>
      <c r="O15" s="34" cm="1">
        <f t="array" aca="1" ref="O15" ca="1">IFERROR(INDIRECT(_xlfn.CONCAT("Data!", A15, "115")), 0)</f>
        <v>0</v>
      </c>
      <c r="P15" s="34" cm="1">
        <f t="array" aca="1" ref="P15" ca="1">IFERROR(INDIRECT(_xlfn.CONCAT("Data!", A15, "211")), 0)</f>
        <v>0</v>
      </c>
      <c r="Q15" s="33" cm="1">
        <f t="array" aca="1" ref="Q15" ca="1">IFERROR(INDIRECT(_xlfn.CONCAT("Data!", A15, "114")), 0)</f>
        <v>0</v>
      </c>
      <c r="R15" s="33" cm="1">
        <f t="array" aca="1" ref="R15" ca="1">IFERROR(INDIRECT(_xlfn.CONCAT("Data!", A15, "210")), 0)</f>
        <v>0</v>
      </c>
      <c r="S15" s="33" cm="1">
        <f t="array" aca="1" ref="S15" ca="1">IFERROR(INDIRECT(_xlfn.CONCAT("Data!", "CK114")), 0)</f>
        <v>0</v>
      </c>
      <c r="T15" s="33" cm="1">
        <f t="array" aca="1" ref="T15" ca="1">IFERROR(INDIRECT(_xlfn.CONCAT("Data!", "BY114")), 0)</f>
        <v>0</v>
      </c>
      <c r="U15" s="33" cm="1">
        <f t="array" aca="1" ref="U15" ca="1">IFERROR(INDIRECT(_xlfn.CONCAT("Data!", "CG114")), 0)</f>
        <v>0</v>
      </c>
      <c r="V15" s="33" cm="1">
        <f t="array" aca="1" ref="V15" ca="1">IFERROR(INDIRECT(_xlfn.CONCAT("Data!", A15, "120")), 0)</f>
        <v>0</v>
      </c>
      <c r="W15" s="33" cm="1">
        <f t="array" aca="1" ref="W15" ca="1">IFERROR(INDIRECT(_xlfn.CONCAT("Data!", A15, "216")), 0)</f>
        <v>0</v>
      </c>
      <c r="X15" s="33" cm="1">
        <f t="array" aca="1" ref="X15" ca="1">IFERROR(INDIRECT(_xlfn.CONCAT("Data!", A15, "220")), 0)</f>
        <v>0</v>
      </c>
      <c r="Y15" s="33" cm="1">
        <f t="array" aca="1" ref="Y15" ca="1">IFERROR(INDIRECT(_xlfn.CONCAT("Data!", "CK120")), 0)</f>
        <v>0</v>
      </c>
      <c r="Z15" s="33" cm="1">
        <f t="array" aca="1" ref="Z15" ca="1">IFERROR(INDIRECT(_xlfn.CONCAT("Data!", "BY120")), 0)</f>
        <v>0</v>
      </c>
      <c r="AA15" s="33" cm="1">
        <f t="array" aca="1" ref="AA15" ca="1">IFERROR(INDIRECT(_xlfn.CONCAT("Data!", "CG120")), 0)</f>
        <v>0</v>
      </c>
      <c r="AB15" s="33" cm="1">
        <f t="array" aca="1" ref="AB15" ca="1">IFERROR(INDIRECT(_xlfn.CONCAT("Data!", A15, "68")), 0)</f>
        <v>0</v>
      </c>
      <c r="AC15" s="33" cm="1">
        <f t="array" aca="1" ref="AC15" ca="1">IFERROR(INDIRECT(_xlfn.CONCAT("Data!", A15, "65")), 0)</f>
        <v>0</v>
      </c>
      <c r="AD15" s="33" cm="1">
        <f t="array" aca="1" ref="AD15" ca="1">IFERROR(INDIRECT(_xlfn.CONCAT("Data!", A15, "187")), 0)</f>
        <v>0</v>
      </c>
      <c r="AE15" s="33" cm="1">
        <f t="array" aca="1" ref="AE15" ca="1">IFERROR(INDIRECT(_xlfn.CONCAT("Data!", "CK64")), 0)</f>
        <v>0</v>
      </c>
      <c r="AF15" s="33" cm="1">
        <f t="array" aca="1" ref="AF15" ca="1">IFERROR(INDIRECT(_xlfn.CONCAT("Data!", "BY64")), 0)</f>
        <v>0</v>
      </c>
      <c r="AG15" s="33" cm="1">
        <f t="array" aca="1" ref="AG15" ca="1">IFERROR(INDIRECT(_xlfn.CONCAT("Data!", "CG64")), 0)</f>
        <v>0</v>
      </c>
      <c r="AH15" s="33" cm="1">
        <f t="array" aca="1" ref="AH15" ca="1">IFERROR(INDIRECT(_xlfn.CONCAT("Data!", A15, "62")), 0)</f>
        <v>0</v>
      </c>
      <c r="AI15" s="33" cm="1">
        <f t="array" aca="1" ref="AI15" ca="1">IFERROR(INDIRECT(_xlfn.CONCAT("Data!", A15, "63")), 0)</f>
        <v>0</v>
      </c>
      <c r="AJ15" s="33" cm="1">
        <f t="array" aca="1" ref="AJ15" ca="1">IFERROR(INDIRECT(_xlfn.CONCAT("Data!", A15, "181")), 0)</f>
        <v>0</v>
      </c>
      <c r="AK15" s="33" cm="1">
        <f t="array" aca="1" ref="AK15" ca="1">IFERROR(INDIRECT(_xlfn.CONCAT("Data!", "CK61")), 0)</f>
        <v>0</v>
      </c>
      <c r="AL15" s="33" cm="1">
        <f t="array" aca="1" ref="AL15" ca="1">IFERROR(INDIRECT(_xlfn.CONCAT("Data!", "BY61")), 0)</f>
        <v>0</v>
      </c>
      <c r="AM15" s="33" cm="1">
        <f t="array" aca="1" ref="AM15" ca="1">IFERROR(INDIRECT(_xlfn.CONCAT("Data!", "CG61")), 0)</f>
        <v>0</v>
      </c>
      <c r="AN15" s="34" cm="1">
        <f t="array" aca="1" ref="AN15" ca="1">IFERROR(INDIRECT(_xlfn.CONCAT("Data!", A15, "131")), 0)</f>
        <v>0</v>
      </c>
      <c r="AO15" s="34" cm="1">
        <f t="array" aca="1" ref="AO15" ca="1">IFERROR(INDIRECT(_xlfn.CONCAT("Data!", A15, "193")), 0)</f>
        <v>0</v>
      </c>
      <c r="AP15" s="33" cm="1">
        <f t="array" aca="1" ref="AP15" ca="1">IFERROR(INDIRECT(_xlfn.CONCAT("Data!", "CK131")), 0)</f>
        <v>0</v>
      </c>
      <c r="AQ15" s="33" cm="1">
        <f t="array" aca="1" ref="AQ15" ca="1">IFERROR(INDIRECT(_xlfn.CONCAT("Data!", "BY131")), 0)</f>
        <v>0</v>
      </c>
      <c r="AR15" s="33" cm="1">
        <f t="array" aca="1" ref="AR15" ca="1">IFERROR(INDIRECT(_xlfn.CONCAT("Data!", "CG131")), 0)</f>
        <v>0</v>
      </c>
      <c r="AS15" s="33" cm="1">
        <f t="array" aca="1" ref="AS15" ca="1">IFERROR(INDIRECT(_xlfn.CONCAT("Data!", A15, "15")), 0)</f>
        <v>0</v>
      </c>
      <c r="AT15" s="33" cm="1">
        <f t="array" aca="1" ref="AT15" ca="1">IFERROR(INDIRECT(_xlfn.CONCAT("Data!", A15, "14")), 0)</f>
        <v>0</v>
      </c>
      <c r="AU15" s="33" cm="1">
        <f t="array" aca="1" ref="AU15" ca="1">IFERROR(INDIRECT(_xlfn.CONCAT("Data!", A15, "142")), 0)</f>
        <v>0</v>
      </c>
      <c r="AV15" s="33" cm="1">
        <f t="array" aca="1" ref="AV15" ca="1">IFERROR(INDIRECT(_xlfn.CONCAT("Data!", "CK14")), 0)</f>
        <v>0</v>
      </c>
      <c r="AW15" s="33" cm="1">
        <f t="array" aca="1" ref="AW15" ca="1">IFERROR(INDIRECT(_xlfn.CONCAT("Data!", "BY14")), 0)</f>
        <v>0</v>
      </c>
      <c r="AX15" s="33" cm="1">
        <f t="array" aca="1" ref="AX15" ca="1">IFERROR(INDIRECT(_xlfn.CONCAT("Data!", "CG14")), 0)</f>
        <v>0</v>
      </c>
      <c r="AY15" s="33" cm="1">
        <f t="array" aca="1" ref="AY15" ca="1">IFERROR(INDIRECT(_xlfn.CONCAT("Data!", A15, "29")), 0)</f>
        <v>0</v>
      </c>
      <c r="AZ15" s="33" cm="1">
        <f t="array" aca="1" ref="AZ15" ca="1">IFERROR(INDIRECT(_xlfn.CONCAT("Data!", A15, "157")), 0)</f>
        <v>0</v>
      </c>
      <c r="BA15" s="33" cm="1">
        <f t="array" aca="1" ref="BA15" ca="1">IFERROR(INDIRECT(_xlfn.CONCAT("Data!", "CK29")), 0)</f>
        <v>0</v>
      </c>
      <c r="BB15" s="33" cm="1">
        <f t="array" aca="1" ref="BB15" ca="1">IFERROR(INDIRECT(_xlfn.CONCAT("Data!", "BY29")), 0)</f>
        <v>0</v>
      </c>
      <c r="BC15" s="33" cm="1">
        <f t="array" aca="1" ref="BC15" ca="1">IFERROR(INDIRECT(_xlfn.CONCAT("Data!", "CG29")), 0)</f>
        <v>0</v>
      </c>
      <c r="BD15" s="33" cm="1">
        <f t="array" aca="1" ref="BD15" ca="1">IFERROR(INDIRECT(_xlfn.CONCAT("Data!", A15, "44")), 0)</f>
        <v>0</v>
      </c>
      <c r="BE15" s="33" cm="1">
        <f t="array" aca="1" ref="BE15" ca="1">IFERROR(INDIRECT(_xlfn.CONCAT("Data!", A15, "168")), 0)</f>
        <v>0</v>
      </c>
      <c r="BF15" s="33" cm="1">
        <f t="array" aca="1" ref="BF15" ca="1">IFERROR(INDIRECT(_xlfn.CONCAT("Data!", "CK44")), 0)</f>
        <v>0</v>
      </c>
      <c r="BG15" s="33" cm="1">
        <f t="array" aca="1" ref="BG15" ca="1">IFERROR(INDIRECT(_xlfn.CONCAT("Data!", "BY44")), 0)</f>
        <v>0</v>
      </c>
      <c r="BH15" s="33" cm="1">
        <f t="array" aca="1" ref="BH15" ca="1">IFERROR(INDIRECT(_xlfn.CONCAT("Data!", "CG44")), 0)</f>
        <v>0</v>
      </c>
      <c r="BI15" s="34" cm="1">
        <f t="array" aca="1" ref="BI15" ca="1">IFERROR(INDIRECT(_xlfn.CONCAT("Data!", A15, "24")), 0)</f>
        <v>0</v>
      </c>
      <c r="BJ15" s="34" cm="1">
        <f t="array" aca="1" ref="BJ15" ca="1">IFERROR(INDIRECT(_xlfn.CONCAT("Data!", A15, "152")), 0)</f>
        <v>0</v>
      </c>
      <c r="BK15" s="33" cm="1">
        <f t="array" aca="1" ref="BK15" ca="1">IFERROR(INDIRECT(_xlfn.CONCAT("Data!", "CK24")), 0)</f>
        <v>0</v>
      </c>
      <c r="BL15" s="33" cm="1">
        <f t="array" aca="1" ref="BL15" ca="1">IFERROR(INDIRECT(_xlfn.CONCAT("Data!", "BY24")), 0)</f>
        <v>0</v>
      </c>
      <c r="BM15" s="33" cm="1">
        <f t="array" aca="1" ref="BM15" ca="1">IFERROR(INDIRECT(_xlfn.CONCAT("Data!", "CG24")), 0)</f>
        <v>0</v>
      </c>
      <c r="BN15" s="33" cm="1">
        <f t="array" aca="1" ref="BN15" ca="1">IFERROR(INDIRECT(_xlfn.CONCAT("Data!", A15, "38")), 0)</f>
        <v>0</v>
      </c>
      <c r="BO15" s="33" cm="1">
        <f t="array" aca="1" ref="BO15" ca="1">IFERROR(INDIRECT(_xlfn.CONCAT("Data!", A15, "36")), 0)</f>
        <v>0</v>
      </c>
      <c r="BP15" s="33" cm="1">
        <f t="array" aca="1" ref="BP15" ca="1">IFERROR(INDIRECT(_xlfn.CONCAT("Data!", A15, "37")), 0)</f>
        <v>0</v>
      </c>
      <c r="BQ15" s="33" cm="1">
        <f t="array" aca="1" ref="BQ15" ca="1">IFERROR(INDIRECT(_xlfn.CONCAT("Data!", A15, "163")), 0)</f>
        <v>0</v>
      </c>
      <c r="BR15" s="33" cm="1">
        <f t="array" aca="1" ref="BR15" ca="1">IFERROR(INDIRECT(_xlfn.CONCAT("Data!", A15, "34")), 0)</f>
        <v>0</v>
      </c>
      <c r="BS15" s="33" cm="1">
        <f t="array" aca="1" ref="BS15" ca="1">IFERROR(INDIRECT(_xlfn.CONCAT("Data!", "CK124")), 0)</f>
        <v>0</v>
      </c>
      <c r="BT15" s="33" cm="1">
        <f t="array" aca="1" ref="BT15" ca="1">IFERROR(INDIRECT(_xlfn.CONCAT("Data!", "BY124")), 0)</f>
        <v>0</v>
      </c>
      <c r="BU15" s="33" cm="1">
        <f t="array" aca="1" ref="BU15" ca="1">IFERROR(INDIRECT(_xlfn.CONCAT("Data!", "CG124")), 0)</f>
        <v>0</v>
      </c>
      <c r="BV15" s="34" cm="1">
        <f t="array" aca="1" ref="BV15" ca="1">IFERROR(INDIRECT(_xlfn.CONCAT("Data!", A15, "41")), 0)</f>
        <v>0</v>
      </c>
      <c r="BW15" s="34" cm="1">
        <f t="array" aca="1" ref="BW15" ca="1">IFERROR(INDIRECT(_xlfn.CONCAT("Data!", B15, "138")), 0)</f>
        <v>0</v>
      </c>
      <c r="BX15" s="33" cm="1">
        <f t="array" aca="1" ref="BX15" ca="1">IFERROR(INDIRECT(_xlfn.CONCAT("Data!", "CK41")), 0)</f>
        <v>0</v>
      </c>
      <c r="BY15" s="33" cm="1">
        <f t="array" aca="1" ref="BY15" ca="1">IFERROR(INDIRECT(_xlfn.CONCAT("Data!", "BY41")), 0)</f>
        <v>0</v>
      </c>
      <c r="BZ15" s="33" cm="1">
        <f t="array" aca="1" ref="BZ15" ca="1">IFERROR(INDIRECT(_xlfn.CONCAT("Data!", "CG41")), 0)</f>
        <v>0</v>
      </c>
      <c r="CA15" s="33" cm="1">
        <f t="array" aca="1" ref="CA15" ca="1">IFERROR(INDIRECT(_xlfn.CONCAT("Data!", A15, "128")), 0)</f>
        <v>0</v>
      </c>
      <c r="CB15" s="33" cm="1">
        <f t="array" aca="1" ref="CB15" ca="1">IFERROR(INDIRECT(_xlfn.CONCAT("Data!", A15, "196")), 0)</f>
        <v>0</v>
      </c>
      <c r="CC15" s="33" cm="1">
        <f t="array" aca="1" ref="CC15" ca="1">IFERROR(INDIRECT(_xlfn.CONCAT("Data!", "CK128")), 0)</f>
        <v>0</v>
      </c>
      <c r="CD15" s="33" cm="1">
        <f t="array" aca="1" ref="CD15" ca="1">IFERROR(INDIRECT(_xlfn.CONCAT("Data!", "BY128")), 0)</f>
        <v>0</v>
      </c>
      <c r="CE15" s="33" cm="1">
        <f t="array" aca="1" ref="CE15" ca="1">IFERROR(INDIRECT(_xlfn.CONCAT("Data!", "CG128")), 0)</f>
        <v>0</v>
      </c>
      <c r="CF15" s="33" cm="1">
        <f t="array" aca="1" ref="CF15" ca="1">IFERROR(INDIRECT(_xlfn.CONCAT("Data!", A15, "126")), 0)</f>
        <v>0</v>
      </c>
      <c r="CG15" s="33" cm="1">
        <f t="array" aca="1" ref="CG15" ca="1">IFERROR(INDIRECT(_xlfn.CONCAT("Data!", A15, "207")), 0)</f>
        <v>0</v>
      </c>
      <c r="CH15" s="33" cm="1">
        <f t="array" aca="1" ref="CH15" ca="1">IFERROR(INDIRECT(_xlfn.CONCAT("Data!", "CK126")), 0)</f>
        <v>0</v>
      </c>
      <c r="CI15" s="33" cm="1">
        <f t="array" aca="1" ref="CI15" ca="1">IFERROR(INDIRECT(_xlfn.CONCAT("Data!", "BY126")), 0)</f>
        <v>0</v>
      </c>
      <c r="CJ15" s="33" cm="1">
        <f t="array" aca="1" ref="CJ15" ca="1">IFERROR(INDIRECT(_xlfn.CONCAT("Data!", "CG126")), 0)</f>
        <v>0</v>
      </c>
      <c r="CK15" s="33" cm="1">
        <f t="array" aca="1" ref="CK15" ca="1">IFERROR(INDIRECT(_xlfn.CONCAT("Data!", A15, "133")), 0)</f>
        <v>0</v>
      </c>
      <c r="CL15" s="33" cm="1">
        <f t="array" aca="1" ref="CL15" ca="1">IFERROR(INDIRECT(_xlfn.CONCAT("Data!", "CK89")), 0)</f>
        <v>0</v>
      </c>
      <c r="CM15" s="33" cm="1">
        <f t="array" aca="1" ref="CM15" ca="1">IFERROR(INDIRECT(_xlfn.CONCAT("Data!", "BY89")), 0)</f>
        <v>0</v>
      </c>
      <c r="CN15" s="33" cm="1">
        <f t="array" aca="1" ref="CN15" ca="1">IFERROR(INDIRECT(_xlfn.CONCAT("Data!", "CG89")), 0)</f>
        <v>0</v>
      </c>
      <c r="CO15" s="33" cm="1">
        <f t="array" aca="1" ref="CO15" ca="1">IFERROR(INDIRECT(_xlfn.CONCAT("Data!", A15, "188")), 0)</f>
        <v>0</v>
      </c>
      <c r="CP15" s="33" cm="1">
        <f t="array" aca="1" ref="CP15" ca="1">IFERROR(INDIRECT(_xlfn.CONCAT("Data!", A15, "75")), 0)</f>
        <v>0</v>
      </c>
      <c r="CQ15" s="33" cm="1">
        <f t="array" aca="1" ref="CQ15" ca="1">IFERROR(INDIRECT(_xlfn.CONCAT("Data!", A15, "189")), 0)</f>
        <v>0</v>
      </c>
      <c r="CR15" s="33" cm="1">
        <f t="array" aca="1" ref="CR15" ca="1">IFERROR(INDIRECT(_xlfn.CONCAT("Data!", A15, "130")), 0)</f>
        <v>0</v>
      </c>
      <c r="CS15" s="33" cm="1">
        <f t="array" aca="1" ref="CS15" ca="1">IFERROR(INDIRECT(_xlfn.CONCAT("Data!", A15, "42")), 0)</f>
        <v>0</v>
      </c>
      <c r="CT15" s="33" cm="1">
        <f t="array" aca="1" ref="CT15" ca="1">IFERROR(INDIRECT(_xlfn.CONCAT("Data!", A15, "166")), 0)</f>
        <v>0</v>
      </c>
      <c r="CU15" s="33" cm="1">
        <f t="array" aca="1" ref="CU15" ca="1">IFERROR(INDIRECT(_xlfn.CONCAT("Data!", A15, "47")), 0)</f>
        <v>0</v>
      </c>
      <c r="CV15" s="33" cm="1">
        <f t="array" aca="1" ref="CV15" ca="1">IFERROR(INDIRECT(_xlfn.CONCAT("Data!", A15, "171")), 0)</f>
        <v>0</v>
      </c>
    </row>
    <row r="16" spans="1:100">
      <c r="A16" t="s">
        <v>228</v>
      </c>
      <c r="B16" s="24">
        <v>15</v>
      </c>
      <c r="C16" s="24">
        <v>2</v>
      </c>
      <c r="D16" s="31">
        <f t="shared" si="0"/>
        <v>15.2</v>
      </c>
      <c r="E16" s="24" cm="1">
        <f t="array" aca="1" ref="E16" ca="1">INDIRECT(_xlfn.CONCAT("Data!", "R2"))</f>
        <v>0</v>
      </c>
      <c r="F16" s="32" cm="1">
        <f t="array" aca="1" ref="F16" ca="1">INDIRECT(_xlfn.CONCAT("Data!", A16, "4"))</f>
        <v>0</v>
      </c>
      <c r="G16" cm="1">
        <f t="array" aca="1" ref="G16" ca="1">INDIRECT(_xlfn.CONCAT("Data!", A16, "5"))</f>
        <v>0</v>
      </c>
      <c r="H16" s="33" cm="1">
        <f t="array" aca="1" ref="H16" ca="1">IFERROR(INDIRECT(_xlfn.CONCAT("Data!", A16, "8")), 0)</f>
        <v>0</v>
      </c>
      <c r="I16" s="33" cm="1">
        <f t="array" aca="1" ref="I16" ca="1">IFERROR(INDIRECT(_xlfn.CONCAT("Data!", A16, "9")), 0)</f>
        <v>0</v>
      </c>
      <c r="J16" s="33" cm="1">
        <f t="array" aca="1" ref="J16" ca="1">IFERROR(INDIRECT(_xlfn.CONCAT("Data!", A16, "7")), 0)</f>
        <v>0</v>
      </c>
      <c r="K16" s="33" cm="1">
        <f t="array" aca="1" ref="K16" ca="1">IFERROR(INDIRECT(_xlfn.CONCAT("Data!", A16, "138")), 0)</f>
        <v>0</v>
      </c>
      <c r="L16" s="33" cm="1">
        <f t="array" aca="1" ref="L16" ca="1">IFERROR(INDIRECT(_xlfn.CONCAT("Data!", "CK7")), 0)</f>
        <v>0</v>
      </c>
      <c r="M16" s="33" cm="1">
        <f t="array" aca="1" ref="M16" ca="1">IFERROR(INDIRECT(_xlfn.CONCAT("Data!", "BY7")), 0)</f>
        <v>0</v>
      </c>
      <c r="N16" s="33" cm="1">
        <f t="array" aca="1" ref="N16" ca="1">IFERROR(INDIRECT(_xlfn.CONCAT("Data!", "CG7")), 0)</f>
        <v>0</v>
      </c>
      <c r="O16" s="34" cm="1">
        <f t="array" aca="1" ref="O16" ca="1">IFERROR(INDIRECT(_xlfn.CONCAT("Data!", A16, "115")), 0)</f>
        <v>0</v>
      </c>
      <c r="P16" s="34" cm="1">
        <f t="array" aca="1" ref="P16" ca="1">IFERROR(INDIRECT(_xlfn.CONCAT("Data!", A16, "211")), 0)</f>
        <v>0</v>
      </c>
      <c r="Q16" s="33" cm="1">
        <f t="array" aca="1" ref="Q16" ca="1">IFERROR(INDIRECT(_xlfn.CONCAT("Data!", A16, "114")), 0)</f>
        <v>0</v>
      </c>
      <c r="R16" s="33" cm="1">
        <f t="array" aca="1" ref="R16" ca="1">IFERROR(INDIRECT(_xlfn.CONCAT("Data!", A16, "210")), 0)</f>
        <v>0</v>
      </c>
      <c r="S16" s="33" cm="1">
        <f t="array" aca="1" ref="S16" ca="1">IFERROR(INDIRECT(_xlfn.CONCAT("Data!", "CK114")), 0)</f>
        <v>0</v>
      </c>
      <c r="T16" s="33" cm="1">
        <f t="array" aca="1" ref="T16" ca="1">IFERROR(INDIRECT(_xlfn.CONCAT("Data!", "BY114")), 0)</f>
        <v>0</v>
      </c>
      <c r="U16" s="33" cm="1">
        <f t="array" aca="1" ref="U16" ca="1">IFERROR(INDIRECT(_xlfn.CONCAT("Data!", "CG114")), 0)</f>
        <v>0</v>
      </c>
      <c r="V16" s="33" cm="1">
        <f t="array" aca="1" ref="V16" ca="1">IFERROR(INDIRECT(_xlfn.CONCAT("Data!", A16, "120")), 0)</f>
        <v>0</v>
      </c>
      <c r="W16" s="33" cm="1">
        <f t="array" aca="1" ref="W16" ca="1">IFERROR(INDIRECT(_xlfn.CONCAT("Data!", A16, "216")), 0)</f>
        <v>0</v>
      </c>
      <c r="X16" s="33" cm="1">
        <f t="array" aca="1" ref="X16" ca="1">IFERROR(INDIRECT(_xlfn.CONCAT("Data!", A16, "220")), 0)</f>
        <v>0</v>
      </c>
      <c r="Y16" s="33" cm="1">
        <f t="array" aca="1" ref="Y16" ca="1">IFERROR(INDIRECT(_xlfn.CONCAT("Data!", "CK120")), 0)</f>
        <v>0</v>
      </c>
      <c r="Z16" s="33" cm="1">
        <f t="array" aca="1" ref="Z16" ca="1">IFERROR(INDIRECT(_xlfn.CONCAT("Data!", "BY120")), 0)</f>
        <v>0</v>
      </c>
      <c r="AA16" s="33" cm="1">
        <f t="array" aca="1" ref="AA16" ca="1">IFERROR(INDIRECT(_xlfn.CONCAT("Data!", "CG120")), 0)</f>
        <v>0</v>
      </c>
      <c r="AB16" s="33" cm="1">
        <f t="array" aca="1" ref="AB16" ca="1">IFERROR(INDIRECT(_xlfn.CONCAT("Data!", A16, "68")), 0)</f>
        <v>0</v>
      </c>
      <c r="AC16" s="33" cm="1">
        <f t="array" aca="1" ref="AC16" ca="1">IFERROR(INDIRECT(_xlfn.CONCAT("Data!", A16, "65")), 0)</f>
        <v>0</v>
      </c>
      <c r="AD16" s="33" cm="1">
        <f t="array" aca="1" ref="AD16" ca="1">IFERROR(INDIRECT(_xlfn.CONCAT("Data!", A16, "187")), 0)</f>
        <v>0</v>
      </c>
      <c r="AE16" s="33" cm="1">
        <f t="array" aca="1" ref="AE16" ca="1">IFERROR(INDIRECT(_xlfn.CONCAT("Data!", "CK64")), 0)</f>
        <v>0</v>
      </c>
      <c r="AF16" s="33" cm="1">
        <f t="array" aca="1" ref="AF16" ca="1">IFERROR(INDIRECT(_xlfn.CONCAT("Data!", "BY64")), 0)</f>
        <v>0</v>
      </c>
      <c r="AG16" s="33" cm="1">
        <f t="array" aca="1" ref="AG16" ca="1">IFERROR(INDIRECT(_xlfn.CONCAT("Data!", "CG64")), 0)</f>
        <v>0</v>
      </c>
      <c r="AH16" s="33" cm="1">
        <f t="array" aca="1" ref="AH16" ca="1">IFERROR(INDIRECT(_xlfn.CONCAT("Data!", A16, "62")), 0)</f>
        <v>0</v>
      </c>
      <c r="AI16" s="33" cm="1">
        <f t="array" aca="1" ref="AI16" ca="1">IFERROR(INDIRECT(_xlfn.CONCAT("Data!", A16, "63")), 0)</f>
        <v>0</v>
      </c>
      <c r="AJ16" s="33" cm="1">
        <f t="array" aca="1" ref="AJ16" ca="1">IFERROR(INDIRECT(_xlfn.CONCAT("Data!", A16, "181")), 0)</f>
        <v>0</v>
      </c>
      <c r="AK16" s="33" cm="1">
        <f t="array" aca="1" ref="AK16" ca="1">IFERROR(INDIRECT(_xlfn.CONCAT("Data!", "CK61")), 0)</f>
        <v>0</v>
      </c>
      <c r="AL16" s="33" cm="1">
        <f t="array" aca="1" ref="AL16" ca="1">IFERROR(INDIRECT(_xlfn.CONCAT("Data!", "BY61")), 0)</f>
        <v>0</v>
      </c>
      <c r="AM16" s="33" cm="1">
        <f t="array" aca="1" ref="AM16" ca="1">IFERROR(INDIRECT(_xlfn.CONCAT("Data!", "CG61")), 0)</f>
        <v>0</v>
      </c>
      <c r="AN16" s="34" cm="1">
        <f t="array" aca="1" ref="AN16" ca="1">IFERROR(INDIRECT(_xlfn.CONCAT("Data!", A16, "131")), 0)</f>
        <v>0</v>
      </c>
      <c r="AO16" s="34" cm="1">
        <f t="array" aca="1" ref="AO16" ca="1">IFERROR(INDIRECT(_xlfn.CONCAT("Data!", A16, "193")), 0)</f>
        <v>0</v>
      </c>
      <c r="AP16" s="33" cm="1">
        <f t="array" aca="1" ref="AP16" ca="1">IFERROR(INDIRECT(_xlfn.CONCAT("Data!", "CK131")), 0)</f>
        <v>0</v>
      </c>
      <c r="AQ16" s="33" cm="1">
        <f t="array" aca="1" ref="AQ16" ca="1">IFERROR(INDIRECT(_xlfn.CONCAT("Data!", "BY131")), 0)</f>
        <v>0</v>
      </c>
      <c r="AR16" s="33" cm="1">
        <f t="array" aca="1" ref="AR16" ca="1">IFERROR(INDIRECT(_xlfn.CONCAT("Data!", "CG131")), 0)</f>
        <v>0</v>
      </c>
      <c r="AS16" s="33" cm="1">
        <f t="array" aca="1" ref="AS16" ca="1">IFERROR(INDIRECT(_xlfn.CONCAT("Data!", A16, "15")), 0)</f>
        <v>0</v>
      </c>
      <c r="AT16" s="33" cm="1">
        <f t="array" aca="1" ref="AT16" ca="1">IFERROR(INDIRECT(_xlfn.CONCAT("Data!", A16, "14")), 0)</f>
        <v>0</v>
      </c>
      <c r="AU16" s="33" cm="1">
        <f t="array" aca="1" ref="AU16" ca="1">IFERROR(INDIRECT(_xlfn.CONCAT("Data!", A16, "142")), 0)</f>
        <v>0</v>
      </c>
      <c r="AV16" s="33" cm="1">
        <f t="array" aca="1" ref="AV16" ca="1">IFERROR(INDIRECT(_xlfn.CONCAT("Data!", "CK14")), 0)</f>
        <v>0</v>
      </c>
      <c r="AW16" s="33" cm="1">
        <f t="array" aca="1" ref="AW16" ca="1">IFERROR(INDIRECT(_xlfn.CONCAT("Data!", "BY14")), 0)</f>
        <v>0</v>
      </c>
      <c r="AX16" s="33" cm="1">
        <f t="array" aca="1" ref="AX16" ca="1">IFERROR(INDIRECT(_xlfn.CONCAT("Data!", "CG14")), 0)</f>
        <v>0</v>
      </c>
      <c r="AY16" s="33" cm="1">
        <f t="array" aca="1" ref="AY16" ca="1">IFERROR(INDIRECT(_xlfn.CONCAT("Data!", A16, "29")), 0)</f>
        <v>0</v>
      </c>
      <c r="AZ16" s="33" cm="1">
        <f t="array" aca="1" ref="AZ16" ca="1">IFERROR(INDIRECT(_xlfn.CONCAT("Data!", A16, "157")), 0)</f>
        <v>0</v>
      </c>
      <c r="BA16" s="33" cm="1">
        <f t="array" aca="1" ref="BA16" ca="1">IFERROR(INDIRECT(_xlfn.CONCAT("Data!", "CK29")), 0)</f>
        <v>0</v>
      </c>
      <c r="BB16" s="33" cm="1">
        <f t="array" aca="1" ref="BB16" ca="1">IFERROR(INDIRECT(_xlfn.CONCAT("Data!", "BY29")), 0)</f>
        <v>0</v>
      </c>
      <c r="BC16" s="33" cm="1">
        <f t="array" aca="1" ref="BC16" ca="1">IFERROR(INDIRECT(_xlfn.CONCAT("Data!", "CG29")), 0)</f>
        <v>0</v>
      </c>
      <c r="BD16" s="33" cm="1">
        <f t="array" aca="1" ref="BD16" ca="1">IFERROR(INDIRECT(_xlfn.CONCAT("Data!", A16, "44")), 0)</f>
        <v>0</v>
      </c>
      <c r="BE16" s="33" cm="1">
        <f t="array" aca="1" ref="BE16" ca="1">IFERROR(INDIRECT(_xlfn.CONCAT("Data!", A16, "168")), 0)</f>
        <v>0</v>
      </c>
      <c r="BF16" s="33" cm="1">
        <f t="array" aca="1" ref="BF16" ca="1">IFERROR(INDIRECT(_xlfn.CONCAT("Data!", "CK44")), 0)</f>
        <v>0</v>
      </c>
      <c r="BG16" s="33" cm="1">
        <f t="array" aca="1" ref="BG16" ca="1">IFERROR(INDIRECT(_xlfn.CONCAT("Data!", "BY44")), 0)</f>
        <v>0</v>
      </c>
      <c r="BH16" s="33" cm="1">
        <f t="array" aca="1" ref="BH16" ca="1">IFERROR(INDIRECT(_xlfn.CONCAT("Data!", "CG44")), 0)</f>
        <v>0</v>
      </c>
      <c r="BI16" s="34" cm="1">
        <f t="array" aca="1" ref="BI16" ca="1">IFERROR(INDIRECT(_xlfn.CONCAT("Data!", A16, "24")), 0)</f>
        <v>0</v>
      </c>
      <c r="BJ16" s="34" cm="1">
        <f t="array" aca="1" ref="BJ16" ca="1">IFERROR(INDIRECT(_xlfn.CONCAT("Data!", A16, "152")), 0)</f>
        <v>0</v>
      </c>
      <c r="BK16" s="33" cm="1">
        <f t="array" aca="1" ref="BK16" ca="1">IFERROR(INDIRECT(_xlfn.CONCAT("Data!", "CK24")), 0)</f>
        <v>0</v>
      </c>
      <c r="BL16" s="33" cm="1">
        <f t="array" aca="1" ref="BL16" ca="1">IFERROR(INDIRECT(_xlfn.CONCAT("Data!", "BY24")), 0)</f>
        <v>0</v>
      </c>
      <c r="BM16" s="33" cm="1">
        <f t="array" aca="1" ref="BM16" ca="1">IFERROR(INDIRECT(_xlfn.CONCAT("Data!", "CG24")), 0)</f>
        <v>0</v>
      </c>
      <c r="BN16" s="33" cm="1">
        <f t="array" aca="1" ref="BN16" ca="1">IFERROR(INDIRECT(_xlfn.CONCAT("Data!", A16, "38")), 0)</f>
        <v>0</v>
      </c>
      <c r="BO16" s="33" cm="1">
        <f t="array" aca="1" ref="BO16" ca="1">IFERROR(INDIRECT(_xlfn.CONCAT("Data!", A16, "36")), 0)</f>
        <v>0</v>
      </c>
      <c r="BP16" s="33" cm="1">
        <f t="array" aca="1" ref="BP16" ca="1">IFERROR(INDIRECT(_xlfn.CONCAT("Data!", A16, "37")), 0)</f>
        <v>0</v>
      </c>
      <c r="BQ16" s="33" cm="1">
        <f t="array" aca="1" ref="BQ16" ca="1">IFERROR(INDIRECT(_xlfn.CONCAT("Data!", A16, "163")), 0)</f>
        <v>0</v>
      </c>
      <c r="BR16" s="33" cm="1">
        <f t="array" aca="1" ref="BR16" ca="1">IFERROR(INDIRECT(_xlfn.CONCAT("Data!", A16, "34")), 0)</f>
        <v>0</v>
      </c>
      <c r="BS16" s="33" cm="1">
        <f t="array" aca="1" ref="BS16" ca="1">IFERROR(INDIRECT(_xlfn.CONCAT("Data!", "CK124")), 0)</f>
        <v>0</v>
      </c>
      <c r="BT16" s="33" cm="1">
        <f t="array" aca="1" ref="BT16" ca="1">IFERROR(INDIRECT(_xlfn.CONCAT("Data!", "BY124")), 0)</f>
        <v>0</v>
      </c>
      <c r="BU16" s="33" cm="1">
        <f t="array" aca="1" ref="BU16" ca="1">IFERROR(INDIRECT(_xlfn.CONCAT("Data!", "CG124")), 0)</f>
        <v>0</v>
      </c>
      <c r="BV16" s="34" cm="1">
        <f t="array" aca="1" ref="BV16" ca="1">IFERROR(INDIRECT(_xlfn.CONCAT("Data!", A16, "41")), 0)</f>
        <v>0</v>
      </c>
      <c r="BW16" s="34" cm="1">
        <f t="array" aca="1" ref="BW16" ca="1">IFERROR(INDIRECT(_xlfn.CONCAT("Data!", B16, "138")), 0)</f>
        <v>0</v>
      </c>
      <c r="BX16" s="33" cm="1">
        <f t="array" aca="1" ref="BX16" ca="1">IFERROR(INDIRECT(_xlfn.CONCAT("Data!", "CK41")), 0)</f>
        <v>0</v>
      </c>
      <c r="BY16" s="33" cm="1">
        <f t="array" aca="1" ref="BY16" ca="1">IFERROR(INDIRECT(_xlfn.CONCAT("Data!", "BY41")), 0)</f>
        <v>0</v>
      </c>
      <c r="BZ16" s="33" cm="1">
        <f t="array" aca="1" ref="BZ16" ca="1">IFERROR(INDIRECT(_xlfn.CONCAT("Data!", "CG41")), 0)</f>
        <v>0</v>
      </c>
      <c r="CA16" s="33" cm="1">
        <f t="array" aca="1" ref="CA16" ca="1">IFERROR(INDIRECT(_xlfn.CONCAT("Data!", A16, "128")), 0)</f>
        <v>0</v>
      </c>
      <c r="CB16" s="33" cm="1">
        <f t="array" aca="1" ref="CB16" ca="1">IFERROR(INDIRECT(_xlfn.CONCAT("Data!", A16, "196")), 0)</f>
        <v>0</v>
      </c>
      <c r="CC16" s="33" cm="1">
        <f t="array" aca="1" ref="CC16" ca="1">IFERROR(INDIRECT(_xlfn.CONCAT("Data!", "CK128")), 0)</f>
        <v>0</v>
      </c>
      <c r="CD16" s="33" cm="1">
        <f t="array" aca="1" ref="CD16" ca="1">IFERROR(INDIRECT(_xlfn.CONCAT("Data!", "BY128")), 0)</f>
        <v>0</v>
      </c>
      <c r="CE16" s="33" cm="1">
        <f t="array" aca="1" ref="CE16" ca="1">IFERROR(INDIRECT(_xlfn.CONCAT("Data!", "CG128")), 0)</f>
        <v>0</v>
      </c>
      <c r="CF16" s="33" cm="1">
        <f t="array" aca="1" ref="CF16" ca="1">IFERROR(INDIRECT(_xlfn.CONCAT("Data!", A16, "126")), 0)</f>
        <v>0</v>
      </c>
      <c r="CG16" s="33" cm="1">
        <f t="array" aca="1" ref="CG16" ca="1">IFERROR(INDIRECT(_xlfn.CONCAT("Data!", A16, "207")), 0)</f>
        <v>0</v>
      </c>
      <c r="CH16" s="33" cm="1">
        <f t="array" aca="1" ref="CH16" ca="1">IFERROR(INDIRECT(_xlfn.CONCAT("Data!", "CK126")), 0)</f>
        <v>0</v>
      </c>
      <c r="CI16" s="33" cm="1">
        <f t="array" aca="1" ref="CI16" ca="1">IFERROR(INDIRECT(_xlfn.CONCAT("Data!", "BY126")), 0)</f>
        <v>0</v>
      </c>
      <c r="CJ16" s="33" cm="1">
        <f t="array" aca="1" ref="CJ16" ca="1">IFERROR(INDIRECT(_xlfn.CONCAT("Data!", "CG126")), 0)</f>
        <v>0</v>
      </c>
      <c r="CK16" s="33" cm="1">
        <f t="array" aca="1" ref="CK16" ca="1">IFERROR(INDIRECT(_xlfn.CONCAT("Data!", A16, "133")), 0)</f>
        <v>0</v>
      </c>
      <c r="CL16" s="33" cm="1">
        <f t="array" aca="1" ref="CL16" ca="1">IFERROR(INDIRECT(_xlfn.CONCAT("Data!", "CK89")), 0)</f>
        <v>0</v>
      </c>
      <c r="CM16" s="33" cm="1">
        <f t="array" aca="1" ref="CM16" ca="1">IFERROR(INDIRECT(_xlfn.CONCAT("Data!", "BY89")), 0)</f>
        <v>0</v>
      </c>
      <c r="CN16" s="33" cm="1">
        <f t="array" aca="1" ref="CN16" ca="1">IFERROR(INDIRECT(_xlfn.CONCAT("Data!", "CG89")), 0)</f>
        <v>0</v>
      </c>
      <c r="CO16" s="33" cm="1">
        <f t="array" aca="1" ref="CO16" ca="1">IFERROR(INDIRECT(_xlfn.CONCAT("Data!", A16, "188")), 0)</f>
        <v>0</v>
      </c>
      <c r="CP16" s="33" cm="1">
        <f t="array" aca="1" ref="CP16" ca="1">IFERROR(INDIRECT(_xlfn.CONCAT("Data!", A16, "75")), 0)</f>
        <v>0</v>
      </c>
      <c r="CQ16" s="33" cm="1">
        <f t="array" aca="1" ref="CQ16" ca="1">IFERROR(INDIRECT(_xlfn.CONCAT("Data!", A16, "189")), 0)</f>
        <v>0</v>
      </c>
      <c r="CR16" s="33" cm="1">
        <f t="array" aca="1" ref="CR16" ca="1">IFERROR(INDIRECT(_xlfn.CONCAT("Data!", A16, "130")), 0)</f>
        <v>0</v>
      </c>
      <c r="CS16" s="33" cm="1">
        <f t="array" aca="1" ref="CS16" ca="1">IFERROR(INDIRECT(_xlfn.CONCAT("Data!", A16, "42")), 0)</f>
        <v>0</v>
      </c>
      <c r="CT16" s="33" cm="1">
        <f t="array" aca="1" ref="CT16" ca="1">IFERROR(INDIRECT(_xlfn.CONCAT("Data!", A16, "166")), 0)</f>
        <v>0</v>
      </c>
      <c r="CU16" s="33" cm="1">
        <f t="array" aca="1" ref="CU16" ca="1">IFERROR(INDIRECT(_xlfn.CONCAT("Data!", A16, "47")), 0)</f>
        <v>0</v>
      </c>
      <c r="CV16" s="33" cm="1">
        <f t="array" aca="1" ref="CV16" ca="1">IFERROR(INDIRECT(_xlfn.CONCAT("Data!", A16, "171")), 0)</f>
        <v>0</v>
      </c>
    </row>
    <row r="17" spans="1:100">
      <c r="A17" t="s">
        <v>229</v>
      </c>
      <c r="B17" s="24">
        <v>16</v>
      </c>
      <c r="C17" s="24">
        <v>2</v>
      </c>
      <c r="D17" s="31">
        <f t="shared" si="0"/>
        <v>16.2</v>
      </c>
      <c r="E17" s="24" cm="1">
        <f t="array" aca="1" ref="E17" ca="1">INDIRECT(_xlfn.CONCAT("Data!", "R2"))</f>
        <v>0</v>
      </c>
      <c r="F17" s="32" cm="1">
        <f t="array" aca="1" ref="F17" ca="1">INDIRECT(_xlfn.CONCAT("Data!", A17, "4"))</f>
        <v>0</v>
      </c>
      <c r="G17" cm="1">
        <f t="array" aca="1" ref="G17" ca="1">INDIRECT(_xlfn.CONCAT("Data!", A17, "5"))</f>
        <v>0</v>
      </c>
      <c r="H17" s="33" cm="1">
        <f t="array" aca="1" ref="H17" ca="1">IFERROR(INDIRECT(_xlfn.CONCAT("Data!", A17, "8")), 0)</f>
        <v>0</v>
      </c>
      <c r="I17" s="33" cm="1">
        <f t="array" aca="1" ref="I17" ca="1">IFERROR(INDIRECT(_xlfn.CONCAT("Data!", A17, "9")), 0)</f>
        <v>0</v>
      </c>
      <c r="J17" s="33" cm="1">
        <f t="array" aca="1" ref="J17" ca="1">IFERROR(INDIRECT(_xlfn.CONCAT("Data!", A17, "7")), 0)</f>
        <v>0</v>
      </c>
      <c r="K17" s="33" cm="1">
        <f t="array" aca="1" ref="K17" ca="1">IFERROR(INDIRECT(_xlfn.CONCAT("Data!", A17, "138")), 0)</f>
        <v>0</v>
      </c>
      <c r="L17" s="33" cm="1">
        <f t="array" aca="1" ref="L17" ca="1">IFERROR(INDIRECT(_xlfn.CONCAT("Data!", "CK7")), 0)</f>
        <v>0</v>
      </c>
      <c r="M17" s="33" cm="1">
        <f t="array" aca="1" ref="M17" ca="1">IFERROR(INDIRECT(_xlfn.CONCAT("Data!", "BY7")), 0)</f>
        <v>0</v>
      </c>
      <c r="N17" s="33" cm="1">
        <f t="array" aca="1" ref="N17" ca="1">IFERROR(INDIRECT(_xlfn.CONCAT("Data!", "CG7")), 0)</f>
        <v>0</v>
      </c>
      <c r="O17" s="34" cm="1">
        <f t="array" aca="1" ref="O17" ca="1">IFERROR(INDIRECT(_xlfn.CONCAT("Data!", A17, "115")), 0)</f>
        <v>0</v>
      </c>
      <c r="P17" s="34" cm="1">
        <f t="array" aca="1" ref="P17" ca="1">IFERROR(INDIRECT(_xlfn.CONCAT("Data!", A17, "211")), 0)</f>
        <v>0</v>
      </c>
      <c r="Q17" s="33" cm="1">
        <f t="array" aca="1" ref="Q17" ca="1">IFERROR(INDIRECT(_xlfn.CONCAT("Data!", A17, "114")), 0)</f>
        <v>0</v>
      </c>
      <c r="R17" s="33" cm="1">
        <f t="array" aca="1" ref="R17" ca="1">IFERROR(INDIRECT(_xlfn.CONCAT("Data!", A17, "210")), 0)</f>
        <v>0</v>
      </c>
      <c r="S17" s="33" cm="1">
        <f t="array" aca="1" ref="S17" ca="1">IFERROR(INDIRECT(_xlfn.CONCAT("Data!", "CK114")), 0)</f>
        <v>0</v>
      </c>
      <c r="T17" s="33" cm="1">
        <f t="array" aca="1" ref="T17" ca="1">IFERROR(INDIRECT(_xlfn.CONCAT("Data!", "BY114")), 0)</f>
        <v>0</v>
      </c>
      <c r="U17" s="33" cm="1">
        <f t="array" aca="1" ref="U17" ca="1">IFERROR(INDIRECT(_xlfn.CONCAT("Data!", "CG114")), 0)</f>
        <v>0</v>
      </c>
      <c r="V17" s="33" cm="1">
        <f t="array" aca="1" ref="V17" ca="1">IFERROR(INDIRECT(_xlfn.CONCAT("Data!", A17, "120")), 0)</f>
        <v>0</v>
      </c>
      <c r="W17" s="33" cm="1">
        <f t="array" aca="1" ref="W17" ca="1">IFERROR(INDIRECT(_xlfn.CONCAT("Data!", A17, "216")), 0)</f>
        <v>0</v>
      </c>
      <c r="X17" s="33" cm="1">
        <f t="array" aca="1" ref="X17" ca="1">IFERROR(INDIRECT(_xlfn.CONCAT("Data!", A17, "220")), 0)</f>
        <v>0</v>
      </c>
      <c r="Y17" s="33" cm="1">
        <f t="array" aca="1" ref="Y17" ca="1">IFERROR(INDIRECT(_xlfn.CONCAT("Data!", "CK120")), 0)</f>
        <v>0</v>
      </c>
      <c r="Z17" s="33" cm="1">
        <f t="array" aca="1" ref="Z17" ca="1">IFERROR(INDIRECT(_xlfn.CONCAT("Data!", "BY120")), 0)</f>
        <v>0</v>
      </c>
      <c r="AA17" s="33" cm="1">
        <f t="array" aca="1" ref="AA17" ca="1">IFERROR(INDIRECT(_xlfn.CONCAT("Data!", "CG120")), 0)</f>
        <v>0</v>
      </c>
      <c r="AB17" s="33" cm="1">
        <f t="array" aca="1" ref="AB17" ca="1">IFERROR(INDIRECT(_xlfn.CONCAT("Data!", A17, "68")), 0)</f>
        <v>0</v>
      </c>
      <c r="AC17" s="33" cm="1">
        <f t="array" aca="1" ref="AC17" ca="1">IFERROR(INDIRECT(_xlfn.CONCAT("Data!", A17, "65")), 0)</f>
        <v>0</v>
      </c>
      <c r="AD17" s="33" cm="1">
        <f t="array" aca="1" ref="AD17" ca="1">IFERROR(INDIRECT(_xlfn.CONCAT("Data!", A17, "187")), 0)</f>
        <v>0</v>
      </c>
      <c r="AE17" s="33" cm="1">
        <f t="array" aca="1" ref="AE17" ca="1">IFERROR(INDIRECT(_xlfn.CONCAT("Data!", "CK64")), 0)</f>
        <v>0</v>
      </c>
      <c r="AF17" s="33" cm="1">
        <f t="array" aca="1" ref="AF17" ca="1">IFERROR(INDIRECT(_xlfn.CONCAT("Data!", "BY64")), 0)</f>
        <v>0</v>
      </c>
      <c r="AG17" s="33" cm="1">
        <f t="array" aca="1" ref="AG17" ca="1">IFERROR(INDIRECT(_xlfn.CONCAT("Data!", "CG64")), 0)</f>
        <v>0</v>
      </c>
      <c r="AH17" s="33" cm="1">
        <f t="array" aca="1" ref="AH17" ca="1">IFERROR(INDIRECT(_xlfn.CONCAT("Data!", A17, "62")), 0)</f>
        <v>0</v>
      </c>
      <c r="AI17" s="33" cm="1">
        <f t="array" aca="1" ref="AI17" ca="1">IFERROR(INDIRECT(_xlfn.CONCAT("Data!", A17, "63")), 0)</f>
        <v>0</v>
      </c>
      <c r="AJ17" s="33" cm="1">
        <f t="array" aca="1" ref="AJ17" ca="1">IFERROR(INDIRECT(_xlfn.CONCAT("Data!", A17, "181")), 0)</f>
        <v>0</v>
      </c>
      <c r="AK17" s="33" cm="1">
        <f t="array" aca="1" ref="AK17" ca="1">IFERROR(INDIRECT(_xlfn.CONCAT("Data!", "CK61")), 0)</f>
        <v>0</v>
      </c>
      <c r="AL17" s="33" cm="1">
        <f t="array" aca="1" ref="AL17" ca="1">IFERROR(INDIRECT(_xlfn.CONCAT("Data!", "BY61")), 0)</f>
        <v>0</v>
      </c>
      <c r="AM17" s="33" cm="1">
        <f t="array" aca="1" ref="AM17" ca="1">IFERROR(INDIRECT(_xlfn.CONCAT("Data!", "CG61")), 0)</f>
        <v>0</v>
      </c>
      <c r="AN17" s="34" cm="1">
        <f t="array" aca="1" ref="AN17" ca="1">IFERROR(INDIRECT(_xlfn.CONCAT("Data!", A17, "131")), 0)</f>
        <v>0</v>
      </c>
      <c r="AO17" s="34" cm="1">
        <f t="array" aca="1" ref="AO17" ca="1">IFERROR(INDIRECT(_xlfn.CONCAT("Data!", A17, "193")), 0)</f>
        <v>0</v>
      </c>
      <c r="AP17" s="33" cm="1">
        <f t="array" aca="1" ref="AP17" ca="1">IFERROR(INDIRECT(_xlfn.CONCAT("Data!", "CK131")), 0)</f>
        <v>0</v>
      </c>
      <c r="AQ17" s="33" cm="1">
        <f t="array" aca="1" ref="AQ17" ca="1">IFERROR(INDIRECT(_xlfn.CONCAT("Data!", "BY131")), 0)</f>
        <v>0</v>
      </c>
      <c r="AR17" s="33" cm="1">
        <f t="array" aca="1" ref="AR17" ca="1">IFERROR(INDIRECT(_xlfn.CONCAT("Data!", "CG131")), 0)</f>
        <v>0</v>
      </c>
      <c r="AS17" s="33" cm="1">
        <f t="array" aca="1" ref="AS17" ca="1">IFERROR(INDIRECT(_xlfn.CONCAT("Data!", A17, "15")), 0)</f>
        <v>0</v>
      </c>
      <c r="AT17" s="33" cm="1">
        <f t="array" aca="1" ref="AT17" ca="1">IFERROR(INDIRECT(_xlfn.CONCAT("Data!", A17, "14")), 0)</f>
        <v>0</v>
      </c>
      <c r="AU17" s="33" cm="1">
        <f t="array" aca="1" ref="AU17" ca="1">IFERROR(INDIRECT(_xlfn.CONCAT("Data!", A17, "142")), 0)</f>
        <v>0</v>
      </c>
      <c r="AV17" s="33" cm="1">
        <f t="array" aca="1" ref="AV17" ca="1">IFERROR(INDIRECT(_xlfn.CONCAT("Data!", "CK14")), 0)</f>
        <v>0</v>
      </c>
      <c r="AW17" s="33" cm="1">
        <f t="array" aca="1" ref="AW17" ca="1">IFERROR(INDIRECT(_xlfn.CONCAT("Data!", "BY14")), 0)</f>
        <v>0</v>
      </c>
      <c r="AX17" s="33" cm="1">
        <f t="array" aca="1" ref="AX17" ca="1">IFERROR(INDIRECT(_xlfn.CONCAT("Data!", "CG14")), 0)</f>
        <v>0</v>
      </c>
      <c r="AY17" s="33" cm="1">
        <f t="array" aca="1" ref="AY17" ca="1">IFERROR(INDIRECT(_xlfn.CONCAT("Data!", A17, "29")), 0)</f>
        <v>0</v>
      </c>
      <c r="AZ17" s="33" cm="1">
        <f t="array" aca="1" ref="AZ17" ca="1">IFERROR(INDIRECT(_xlfn.CONCAT("Data!", A17, "157")), 0)</f>
        <v>0</v>
      </c>
      <c r="BA17" s="33" cm="1">
        <f t="array" aca="1" ref="BA17" ca="1">IFERROR(INDIRECT(_xlfn.CONCAT("Data!", "CK29")), 0)</f>
        <v>0</v>
      </c>
      <c r="BB17" s="33" cm="1">
        <f t="array" aca="1" ref="BB17" ca="1">IFERROR(INDIRECT(_xlfn.CONCAT("Data!", "BY29")), 0)</f>
        <v>0</v>
      </c>
      <c r="BC17" s="33" cm="1">
        <f t="array" aca="1" ref="BC17" ca="1">IFERROR(INDIRECT(_xlfn.CONCAT("Data!", "CG29")), 0)</f>
        <v>0</v>
      </c>
      <c r="BD17" s="33" cm="1">
        <f t="array" aca="1" ref="BD17" ca="1">IFERROR(INDIRECT(_xlfn.CONCAT("Data!", A17, "44")), 0)</f>
        <v>0</v>
      </c>
      <c r="BE17" s="33" cm="1">
        <f t="array" aca="1" ref="BE17" ca="1">IFERROR(INDIRECT(_xlfn.CONCAT("Data!", A17, "168")), 0)</f>
        <v>0</v>
      </c>
      <c r="BF17" s="33" cm="1">
        <f t="array" aca="1" ref="BF17" ca="1">IFERROR(INDIRECT(_xlfn.CONCAT("Data!", "CK44")), 0)</f>
        <v>0</v>
      </c>
      <c r="BG17" s="33" cm="1">
        <f t="array" aca="1" ref="BG17" ca="1">IFERROR(INDIRECT(_xlfn.CONCAT("Data!", "BY44")), 0)</f>
        <v>0</v>
      </c>
      <c r="BH17" s="33" cm="1">
        <f t="array" aca="1" ref="BH17" ca="1">IFERROR(INDIRECT(_xlfn.CONCAT("Data!", "CG44")), 0)</f>
        <v>0</v>
      </c>
      <c r="BI17" s="34" cm="1">
        <f t="array" aca="1" ref="BI17" ca="1">IFERROR(INDIRECT(_xlfn.CONCAT("Data!", A17, "24")), 0)</f>
        <v>0</v>
      </c>
      <c r="BJ17" s="34" cm="1">
        <f t="array" aca="1" ref="BJ17" ca="1">IFERROR(INDIRECT(_xlfn.CONCAT("Data!", A17, "152")), 0)</f>
        <v>0</v>
      </c>
      <c r="BK17" s="33" cm="1">
        <f t="array" aca="1" ref="BK17" ca="1">IFERROR(INDIRECT(_xlfn.CONCAT("Data!", "CK24")), 0)</f>
        <v>0</v>
      </c>
      <c r="BL17" s="33" cm="1">
        <f t="array" aca="1" ref="BL17" ca="1">IFERROR(INDIRECT(_xlfn.CONCAT("Data!", "BY24")), 0)</f>
        <v>0</v>
      </c>
      <c r="BM17" s="33" cm="1">
        <f t="array" aca="1" ref="BM17" ca="1">IFERROR(INDIRECT(_xlfn.CONCAT("Data!", "CG24")), 0)</f>
        <v>0</v>
      </c>
      <c r="BN17" s="33" cm="1">
        <f t="array" aca="1" ref="BN17" ca="1">IFERROR(INDIRECT(_xlfn.CONCAT("Data!", A17, "38")), 0)</f>
        <v>0</v>
      </c>
      <c r="BO17" s="33" cm="1">
        <f t="array" aca="1" ref="BO17" ca="1">IFERROR(INDIRECT(_xlfn.CONCAT("Data!", A17, "36")), 0)</f>
        <v>0</v>
      </c>
      <c r="BP17" s="33" cm="1">
        <f t="array" aca="1" ref="BP17" ca="1">IFERROR(INDIRECT(_xlfn.CONCAT("Data!", A17, "37")), 0)</f>
        <v>0</v>
      </c>
      <c r="BQ17" s="33" cm="1">
        <f t="array" aca="1" ref="BQ17" ca="1">IFERROR(INDIRECT(_xlfn.CONCAT("Data!", A17, "163")), 0)</f>
        <v>0</v>
      </c>
      <c r="BR17" s="33" cm="1">
        <f t="array" aca="1" ref="BR17" ca="1">IFERROR(INDIRECT(_xlfn.CONCAT("Data!", A17, "34")), 0)</f>
        <v>0</v>
      </c>
      <c r="BS17" s="33" cm="1">
        <f t="array" aca="1" ref="BS17" ca="1">IFERROR(INDIRECT(_xlfn.CONCAT("Data!", "CK124")), 0)</f>
        <v>0</v>
      </c>
      <c r="BT17" s="33" cm="1">
        <f t="array" aca="1" ref="BT17" ca="1">IFERROR(INDIRECT(_xlfn.CONCAT("Data!", "BY124")), 0)</f>
        <v>0</v>
      </c>
      <c r="BU17" s="33" cm="1">
        <f t="array" aca="1" ref="BU17" ca="1">IFERROR(INDIRECT(_xlfn.CONCAT("Data!", "CG124")), 0)</f>
        <v>0</v>
      </c>
      <c r="BV17" s="34" cm="1">
        <f t="array" aca="1" ref="BV17" ca="1">IFERROR(INDIRECT(_xlfn.CONCAT("Data!", A17, "41")), 0)</f>
        <v>0</v>
      </c>
      <c r="BW17" s="34" cm="1">
        <f t="array" aca="1" ref="BW17" ca="1">IFERROR(INDIRECT(_xlfn.CONCAT("Data!", B17, "138")), 0)</f>
        <v>0</v>
      </c>
      <c r="BX17" s="33" cm="1">
        <f t="array" aca="1" ref="BX17" ca="1">IFERROR(INDIRECT(_xlfn.CONCAT("Data!", "CK41")), 0)</f>
        <v>0</v>
      </c>
      <c r="BY17" s="33" cm="1">
        <f t="array" aca="1" ref="BY17" ca="1">IFERROR(INDIRECT(_xlfn.CONCAT("Data!", "BY41")), 0)</f>
        <v>0</v>
      </c>
      <c r="BZ17" s="33" cm="1">
        <f t="array" aca="1" ref="BZ17" ca="1">IFERROR(INDIRECT(_xlfn.CONCAT("Data!", "CG41")), 0)</f>
        <v>0</v>
      </c>
      <c r="CA17" s="33" cm="1">
        <f t="array" aca="1" ref="CA17" ca="1">IFERROR(INDIRECT(_xlfn.CONCAT("Data!", A17, "128")), 0)</f>
        <v>0</v>
      </c>
      <c r="CB17" s="33" cm="1">
        <f t="array" aca="1" ref="CB17" ca="1">IFERROR(INDIRECT(_xlfn.CONCAT("Data!", A17, "196")), 0)</f>
        <v>0</v>
      </c>
      <c r="CC17" s="33" cm="1">
        <f t="array" aca="1" ref="CC17" ca="1">IFERROR(INDIRECT(_xlfn.CONCAT("Data!", "CK128")), 0)</f>
        <v>0</v>
      </c>
      <c r="CD17" s="33" cm="1">
        <f t="array" aca="1" ref="CD17" ca="1">IFERROR(INDIRECT(_xlfn.CONCAT("Data!", "BY128")), 0)</f>
        <v>0</v>
      </c>
      <c r="CE17" s="33" cm="1">
        <f t="array" aca="1" ref="CE17" ca="1">IFERROR(INDIRECT(_xlfn.CONCAT("Data!", "CG128")), 0)</f>
        <v>0</v>
      </c>
      <c r="CF17" s="33" cm="1">
        <f t="array" aca="1" ref="CF17" ca="1">IFERROR(INDIRECT(_xlfn.CONCAT("Data!", A17, "126")), 0)</f>
        <v>0</v>
      </c>
      <c r="CG17" s="33" cm="1">
        <f t="array" aca="1" ref="CG17" ca="1">IFERROR(INDIRECT(_xlfn.CONCAT("Data!", A17, "207")), 0)</f>
        <v>0</v>
      </c>
      <c r="CH17" s="33" cm="1">
        <f t="array" aca="1" ref="CH17" ca="1">IFERROR(INDIRECT(_xlfn.CONCAT("Data!", "CK126")), 0)</f>
        <v>0</v>
      </c>
      <c r="CI17" s="33" cm="1">
        <f t="array" aca="1" ref="CI17" ca="1">IFERROR(INDIRECT(_xlfn.CONCAT("Data!", "BY126")), 0)</f>
        <v>0</v>
      </c>
      <c r="CJ17" s="33" cm="1">
        <f t="array" aca="1" ref="CJ17" ca="1">IFERROR(INDIRECT(_xlfn.CONCAT("Data!", "CG126")), 0)</f>
        <v>0</v>
      </c>
      <c r="CK17" s="33" cm="1">
        <f t="array" aca="1" ref="CK17" ca="1">IFERROR(INDIRECT(_xlfn.CONCAT("Data!", A17, "133")), 0)</f>
        <v>0</v>
      </c>
      <c r="CL17" s="33" cm="1">
        <f t="array" aca="1" ref="CL17" ca="1">IFERROR(INDIRECT(_xlfn.CONCAT("Data!", "CK89")), 0)</f>
        <v>0</v>
      </c>
      <c r="CM17" s="33" cm="1">
        <f t="array" aca="1" ref="CM17" ca="1">IFERROR(INDIRECT(_xlfn.CONCAT("Data!", "BY89")), 0)</f>
        <v>0</v>
      </c>
      <c r="CN17" s="33" cm="1">
        <f t="array" aca="1" ref="CN17" ca="1">IFERROR(INDIRECT(_xlfn.CONCAT("Data!", "CG89")), 0)</f>
        <v>0</v>
      </c>
      <c r="CO17" s="33" cm="1">
        <f t="array" aca="1" ref="CO17" ca="1">IFERROR(INDIRECT(_xlfn.CONCAT("Data!", A17, "188")), 0)</f>
        <v>0</v>
      </c>
      <c r="CP17" s="33" cm="1">
        <f t="array" aca="1" ref="CP17" ca="1">IFERROR(INDIRECT(_xlfn.CONCAT("Data!", A17, "75")), 0)</f>
        <v>0</v>
      </c>
      <c r="CQ17" s="33" cm="1">
        <f t="array" aca="1" ref="CQ17" ca="1">IFERROR(INDIRECT(_xlfn.CONCAT("Data!", A17, "189")), 0)</f>
        <v>0</v>
      </c>
      <c r="CR17" s="33" cm="1">
        <f t="array" aca="1" ref="CR17" ca="1">IFERROR(INDIRECT(_xlfn.CONCAT("Data!", A17, "130")), 0)</f>
        <v>0</v>
      </c>
      <c r="CS17" s="33" cm="1">
        <f t="array" aca="1" ref="CS17" ca="1">IFERROR(INDIRECT(_xlfn.CONCAT("Data!", A17, "42")), 0)</f>
        <v>0</v>
      </c>
      <c r="CT17" s="33" cm="1">
        <f t="array" aca="1" ref="CT17" ca="1">IFERROR(INDIRECT(_xlfn.CONCAT("Data!", A17, "166")), 0)</f>
        <v>0</v>
      </c>
      <c r="CU17" s="33" cm="1">
        <f t="array" aca="1" ref="CU17" ca="1">IFERROR(INDIRECT(_xlfn.CONCAT("Data!", A17, "47")), 0)</f>
        <v>0</v>
      </c>
      <c r="CV17" s="33" cm="1">
        <f t="array" aca="1" ref="CV17" ca="1">IFERROR(INDIRECT(_xlfn.CONCAT("Data!", A17, "171")), 0)</f>
        <v>0</v>
      </c>
    </row>
    <row r="18" spans="1:100">
      <c r="A18" t="s">
        <v>230</v>
      </c>
      <c r="B18" s="24">
        <v>17</v>
      </c>
      <c r="C18" s="24">
        <v>2</v>
      </c>
      <c r="D18" s="31">
        <f t="shared" si="0"/>
        <v>17.2</v>
      </c>
      <c r="E18" s="24" cm="1">
        <f t="array" aca="1" ref="E18" ca="1">INDIRECT(_xlfn.CONCAT("Data!", "R2"))</f>
        <v>0</v>
      </c>
      <c r="F18" s="32" cm="1">
        <f t="array" aca="1" ref="F18" ca="1">INDIRECT(_xlfn.CONCAT("Data!", A18, "4"))</f>
        <v>0</v>
      </c>
      <c r="G18" cm="1">
        <f t="array" aca="1" ref="G18" ca="1">INDIRECT(_xlfn.CONCAT("Data!", A18, "5"))</f>
        <v>0</v>
      </c>
      <c r="H18" s="33" cm="1">
        <f t="array" aca="1" ref="H18" ca="1">IFERROR(INDIRECT(_xlfn.CONCAT("Data!", A18, "8")), 0)</f>
        <v>0</v>
      </c>
      <c r="I18" s="33" cm="1">
        <f t="array" aca="1" ref="I18" ca="1">IFERROR(INDIRECT(_xlfn.CONCAT("Data!", A18, "9")), 0)</f>
        <v>0</v>
      </c>
      <c r="J18" s="33" cm="1">
        <f t="array" aca="1" ref="J18" ca="1">IFERROR(INDIRECT(_xlfn.CONCAT("Data!", A18, "7")), 0)</f>
        <v>0</v>
      </c>
      <c r="K18" s="33" cm="1">
        <f t="array" aca="1" ref="K18" ca="1">IFERROR(INDIRECT(_xlfn.CONCAT("Data!", A18, "138")), 0)</f>
        <v>0</v>
      </c>
      <c r="L18" s="33" cm="1">
        <f t="array" aca="1" ref="L18" ca="1">IFERROR(INDIRECT(_xlfn.CONCAT("Data!", "CK7")), 0)</f>
        <v>0</v>
      </c>
      <c r="M18" s="33" cm="1">
        <f t="array" aca="1" ref="M18" ca="1">IFERROR(INDIRECT(_xlfn.CONCAT("Data!", "BY7")), 0)</f>
        <v>0</v>
      </c>
      <c r="N18" s="33" cm="1">
        <f t="array" aca="1" ref="N18" ca="1">IFERROR(INDIRECT(_xlfn.CONCAT("Data!", "CG7")), 0)</f>
        <v>0</v>
      </c>
      <c r="O18" s="34" cm="1">
        <f t="array" aca="1" ref="O18" ca="1">IFERROR(INDIRECT(_xlfn.CONCAT("Data!", A18, "115")), 0)</f>
        <v>0</v>
      </c>
      <c r="P18" s="34" cm="1">
        <f t="array" aca="1" ref="P18" ca="1">IFERROR(INDIRECT(_xlfn.CONCAT("Data!", A18, "211")), 0)</f>
        <v>0</v>
      </c>
      <c r="Q18" s="33" cm="1">
        <f t="array" aca="1" ref="Q18" ca="1">IFERROR(INDIRECT(_xlfn.CONCAT("Data!", A18, "114")), 0)</f>
        <v>0</v>
      </c>
      <c r="R18" s="33" cm="1">
        <f t="array" aca="1" ref="R18" ca="1">IFERROR(INDIRECT(_xlfn.CONCAT("Data!", A18, "210")), 0)</f>
        <v>0</v>
      </c>
      <c r="S18" s="33" cm="1">
        <f t="array" aca="1" ref="S18" ca="1">IFERROR(INDIRECT(_xlfn.CONCAT("Data!", "CK114")), 0)</f>
        <v>0</v>
      </c>
      <c r="T18" s="33" cm="1">
        <f t="array" aca="1" ref="T18" ca="1">IFERROR(INDIRECT(_xlfn.CONCAT("Data!", "BY114")), 0)</f>
        <v>0</v>
      </c>
      <c r="U18" s="33" cm="1">
        <f t="array" aca="1" ref="U18" ca="1">IFERROR(INDIRECT(_xlfn.CONCAT("Data!", "CG114")), 0)</f>
        <v>0</v>
      </c>
      <c r="V18" s="33" cm="1">
        <f t="array" aca="1" ref="V18" ca="1">IFERROR(INDIRECT(_xlfn.CONCAT("Data!", A18, "120")), 0)</f>
        <v>0</v>
      </c>
      <c r="W18" s="33" cm="1">
        <f t="array" aca="1" ref="W18" ca="1">IFERROR(INDIRECT(_xlfn.CONCAT("Data!", A18, "216")), 0)</f>
        <v>0</v>
      </c>
      <c r="X18" s="33" cm="1">
        <f t="array" aca="1" ref="X18" ca="1">IFERROR(INDIRECT(_xlfn.CONCAT("Data!", A18, "220")), 0)</f>
        <v>0</v>
      </c>
      <c r="Y18" s="33" cm="1">
        <f t="array" aca="1" ref="Y18" ca="1">IFERROR(INDIRECT(_xlfn.CONCAT("Data!", "CK120")), 0)</f>
        <v>0</v>
      </c>
      <c r="Z18" s="33" cm="1">
        <f t="array" aca="1" ref="Z18" ca="1">IFERROR(INDIRECT(_xlfn.CONCAT("Data!", "BY120")), 0)</f>
        <v>0</v>
      </c>
      <c r="AA18" s="33" cm="1">
        <f t="array" aca="1" ref="AA18" ca="1">IFERROR(INDIRECT(_xlfn.CONCAT("Data!", "CG120")), 0)</f>
        <v>0</v>
      </c>
      <c r="AB18" s="33" cm="1">
        <f t="array" aca="1" ref="AB18" ca="1">IFERROR(INDIRECT(_xlfn.CONCAT("Data!", A18, "68")), 0)</f>
        <v>0</v>
      </c>
      <c r="AC18" s="33" cm="1">
        <f t="array" aca="1" ref="AC18" ca="1">IFERROR(INDIRECT(_xlfn.CONCAT("Data!", A18, "65")), 0)</f>
        <v>0</v>
      </c>
      <c r="AD18" s="33" cm="1">
        <f t="array" aca="1" ref="AD18" ca="1">IFERROR(INDIRECT(_xlfn.CONCAT("Data!", A18, "187")), 0)</f>
        <v>0</v>
      </c>
      <c r="AE18" s="33" cm="1">
        <f t="array" aca="1" ref="AE18" ca="1">IFERROR(INDIRECT(_xlfn.CONCAT("Data!", "CK64")), 0)</f>
        <v>0</v>
      </c>
      <c r="AF18" s="33" cm="1">
        <f t="array" aca="1" ref="AF18" ca="1">IFERROR(INDIRECT(_xlfn.CONCAT("Data!", "BY64")), 0)</f>
        <v>0</v>
      </c>
      <c r="AG18" s="33" cm="1">
        <f t="array" aca="1" ref="AG18" ca="1">IFERROR(INDIRECT(_xlfn.CONCAT("Data!", "CG64")), 0)</f>
        <v>0</v>
      </c>
      <c r="AH18" s="33" cm="1">
        <f t="array" aca="1" ref="AH18" ca="1">IFERROR(INDIRECT(_xlfn.CONCAT("Data!", A18, "62")), 0)</f>
        <v>0</v>
      </c>
      <c r="AI18" s="33" cm="1">
        <f t="array" aca="1" ref="AI18" ca="1">IFERROR(INDIRECT(_xlfn.CONCAT("Data!", A18, "63")), 0)</f>
        <v>0</v>
      </c>
      <c r="AJ18" s="33" cm="1">
        <f t="array" aca="1" ref="AJ18" ca="1">IFERROR(INDIRECT(_xlfn.CONCAT("Data!", A18, "181")), 0)</f>
        <v>0</v>
      </c>
      <c r="AK18" s="33" cm="1">
        <f t="array" aca="1" ref="AK18" ca="1">IFERROR(INDIRECT(_xlfn.CONCAT("Data!", "CK61")), 0)</f>
        <v>0</v>
      </c>
      <c r="AL18" s="33" cm="1">
        <f t="array" aca="1" ref="AL18" ca="1">IFERROR(INDIRECT(_xlfn.CONCAT("Data!", "BY61")), 0)</f>
        <v>0</v>
      </c>
      <c r="AM18" s="33" cm="1">
        <f t="array" aca="1" ref="AM18" ca="1">IFERROR(INDIRECT(_xlfn.CONCAT("Data!", "CG61")), 0)</f>
        <v>0</v>
      </c>
      <c r="AN18" s="34" cm="1">
        <f t="array" aca="1" ref="AN18" ca="1">IFERROR(INDIRECT(_xlfn.CONCAT("Data!", A18, "131")), 0)</f>
        <v>0</v>
      </c>
      <c r="AO18" s="34" cm="1">
        <f t="array" aca="1" ref="AO18" ca="1">IFERROR(INDIRECT(_xlfn.CONCAT("Data!", A18, "193")), 0)</f>
        <v>0</v>
      </c>
      <c r="AP18" s="33" cm="1">
        <f t="array" aca="1" ref="AP18" ca="1">IFERROR(INDIRECT(_xlfn.CONCAT("Data!", "CK131")), 0)</f>
        <v>0</v>
      </c>
      <c r="AQ18" s="33" cm="1">
        <f t="array" aca="1" ref="AQ18" ca="1">IFERROR(INDIRECT(_xlfn.CONCAT("Data!", "BY131")), 0)</f>
        <v>0</v>
      </c>
      <c r="AR18" s="33" cm="1">
        <f t="array" aca="1" ref="AR18" ca="1">IFERROR(INDIRECT(_xlfn.CONCAT("Data!", "CG131")), 0)</f>
        <v>0</v>
      </c>
      <c r="AS18" s="33" cm="1">
        <f t="array" aca="1" ref="AS18" ca="1">IFERROR(INDIRECT(_xlfn.CONCAT("Data!", A18, "15")), 0)</f>
        <v>0</v>
      </c>
      <c r="AT18" s="33" cm="1">
        <f t="array" aca="1" ref="AT18" ca="1">IFERROR(INDIRECT(_xlfn.CONCAT("Data!", A18, "14")), 0)</f>
        <v>0</v>
      </c>
      <c r="AU18" s="33" cm="1">
        <f t="array" aca="1" ref="AU18" ca="1">IFERROR(INDIRECT(_xlfn.CONCAT("Data!", A18, "142")), 0)</f>
        <v>0</v>
      </c>
      <c r="AV18" s="33" cm="1">
        <f t="array" aca="1" ref="AV18" ca="1">IFERROR(INDIRECT(_xlfn.CONCAT("Data!", "CK14")), 0)</f>
        <v>0</v>
      </c>
      <c r="AW18" s="33" cm="1">
        <f t="array" aca="1" ref="AW18" ca="1">IFERROR(INDIRECT(_xlfn.CONCAT("Data!", "BY14")), 0)</f>
        <v>0</v>
      </c>
      <c r="AX18" s="33" cm="1">
        <f t="array" aca="1" ref="AX18" ca="1">IFERROR(INDIRECT(_xlfn.CONCAT("Data!", "CG14")), 0)</f>
        <v>0</v>
      </c>
      <c r="AY18" s="33" cm="1">
        <f t="array" aca="1" ref="AY18" ca="1">IFERROR(INDIRECT(_xlfn.CONCAT("Data!", A18, "29")), 0)</f>
        <v>0</v>
      </c>
      <c r="AZ18" s="33" cm="1">
        <f t="array" aca="1" ref="AZ18" ca="1">IFERROR(INDIRECT(_xlfn.CONCAT("Data!", A18, "157")), 0)</f>
        <v>0</v>
      </c>
      <c r="BA18" s="33" cm="1">
        <f t="array" aca="1" ref="BA18" ca="1">IFERROR(INDIRECT(_xlfn.CONCAT("Data!", "CK29")), 0)</f>
        <v>0</v>
      </c>
      <c r="BB18" s="33" cm="1">
        <f t="array" aca="1" ref="BB18" ca="1">IFERROR(INDIRECT(_xlfn.CONCAT("Data!", "BY29")), 0)</f>
        <v>0</v>
      </c>
      <c r="BC18" s="33" cm="1">
        <f t="array" aca="1" ref="BC18" ca="1">IFERROR(INDIRECT(_xlfn.CONCAT("Data!", "CG29")), 0)</f>
        <v>0</v>
      </c>
      <c r="BD18" s="33" cm="1">
        <f t="array" aca="1" ref="BD18" ca="1">IFERROR(INDIRECT(_xlfn.CONCAT("Data!", A18, "44")), 0)</f>
        <v>0</v>
      </c>
      <c r="BE18" s="33" cm="1">
        <f t="array" aca="1" ref="BE18" ca="1">IFERROR(INDIRECT(_xlfn.CONCAT("Data!", A18, "168")), 0)</f>
        <v>0</v>
      </c>
      <c r="BF18" s="33" cm="1">
        <f t="array" aca="1" ref="BF18" ca="1">IFERROR(INDIRECT(_xlfn.CONCAT("Data!", "CK44")), 0)</f>
        <v>0</v>
      </c>
      <c r="BG18" s="33" cm="1">
        <f t="array" aca="1" ref="BG18" ca="1">IFERROR(INDIRECT(_xlfn.CONCAT("Data!", "BY44")), 0)</f>
        <v>0</v>
      </c>
      <c r="BH18" s="33" cm="1">
        <f t="array" aca="1" ref="BH18" ca="1">IFERROR(INDIRECT(_xlfn.CONCAT("Data!", "CG44")), 0)</f>
        <v>0</v>
      </c>
      <c r="BI18" s="34" cm="1">
        <f t="array" aca="1" ref="BI18" ca="1">IFERROR(INDIRECT(_xlfn.CONCAT("Data!", A18, "24")), 0)</f>
        <v>0</v>
      </c>
      <c r="BJ18" s="34" cm="1">
        <f t="array" aca="1" ref="BJ18" ca="1">IFERROR(INDIRECT(_xlfn.CONCAT("Data!", A18, "152")), 0)</f>
        <v>0</v>
      </c>
      <c r="BK18" s="33" cm="1">
        <f t="array" aca="1" ref="BK18" ca="1">IFERROR(INDIRECT(_xlfn.CONCAT("Data!", "CK24")), 0)</f>
        <v>0</v>
      </c>
      <c r="BL18" s="33" cm="1">
        <f t="array" aca="1" ref="BL18" ca="1">IFERROR(INDIRECT(_xlfn.CONCAT("Data!", "BY24")), 0)</f>
        <v>0</v>
      </c>
      <c r="BM18" s="33" cm="1">
        <f t="array" aca="1" ref="BM18" ca="1">IFERROR(INDIRECT(_xlfn.CONCAT("Data!", "CG24")), 0)</f>
        <v>0</v>
      </c>
      <c r="BN18" s="33" cm="1">
        <f t="array" aca="1" ref="BN18" ca="1">IFERROR(INDIRECT(_xlfn.CONCAT("Data!", A18, "38")), 0)</f>
        <v>0</v>
      </c>
      <c r="BO18" s="33" cm="1">
        <f t="array" aca="1" ref="BO18" ca="1">IFERROR(INDIRECT(_xlfn.CONCAT("Data!", A18, "36")), 0)</f>
        <v>0</v>
      </c>
      <c r="BP18" s="33" cm="1">
        <f t="array" aca="1" ref="BP18" ca="1">IFERROR(INDIRECT(_xlfn.CONCAT("Data!", A18, "37")), 0)</f>
        <v>0</v>
      </c>
      <c r="BQ18" s="33" cm="1">
        <f t="array" aca="1" ref="BQ18" ca="1">IFERROR(INDIRECT(_xlfn.CONCAT("Data!", A18, "163")), 0)</f>
        <v>0</v>
      </c>
      <c r="BR18" s="33" cm="1">
        <f t="array" aca="1" ref="BR18" ca="1">IFERROR(INDIRECT(_xlfn.CONCAT("Data!", A18, "34")), 0)</f>
        <v>0</v>
      </c>
      <c r="BS18" s="33" cm="1">
        <f t="array" aca="1" ref="BS18" ca="1">IFERROR(INDIRECT(_xlfn.CONCAT("Data!", "CK124")), 0)</f>
        <v>0</v>
      </c>
      <c r="BT18" s="33" cm="1">
        <f t="array" aca="1" ref="BT18" ca="1">IFERROR(INDIRECT(_xlfn.CONCAT("Data!", "BY124")), 0)</f>
        <v>0</v>
      </c>
      <c r="BU18" s="33" cm="1">
        <f t="array" aca="1" ref="BU18" ca="1">IFERROR(INDIRECT(_xlfn.CONCAT("Data!", "CG124")), 0)</f>
        <v>0</v>
      </c>
      <c r="BV18" s="34" cm="1">
        <f t="array" aca="1" ref="BV18" ca="1">IFERROR(INDIRECT(_xlfn.CONCAT("Data!", A18, "41")), 0)</f>
        <v>0</v>
      </c>
      <c r="BW18" s="34" cm="1">
        <f t="array" aca="1" ref="BW18" ca="1">IFERROR(INDIRECT(_xlfn.CONCAT("Data!", B18, "138")), 0)</f>
        <v>0</v>
      </c>
      <c r="BX18" s="33" cm="1">
        <f t="array" aca="1" ref="BX18" ca="1">IFERROR(INDIRECT(_xlfn.CONCAT("Data!", "CK41")), 0)</f>
        <v>0</v>
      </c>
      <c r="BY18" s="33" cm="1">
        <f t="array" aca="1" ref="BY18" ca="1">IFERROR(INDIRECT(_xlfn.CONCAT("Data!", "BY41")), 0)</f>
        <v>0</v>
      </c>
      <c r="BZ18" s="33" cm="1">
        <f t="array" aca="1" ref="BZ18" ca="1">IFERROR(INDIRECT(_xlfn.CONCAT("Data!", "CG41")), 0)</f>
        <v>0</v>
      </c>
      <c r="CA18" s="33" cm="1">
        <f t="array" aca="1" ref="CA18" ca="1">IFERROR(INDIRECT(_xlfn.CONCAT("Data!", A18, "128")), 0)</f>
        <v>0</v>
      </c>
      <c r="CB18" s="33" cm="1">
        <f t="array" aca="1" ref="CB18" ca="1">IFERROR(INDIRECT(_xlfn.CONCAT("Data!", A18, "196")), 0)</f>
        <v>0</v>
      </c>
      <c r="CC18" s="33" cm="1">
        <f t="array" aca="1" ref="CC18" ca="1">IFERROR(INDIRECT(_xlfn.CONCAT("Data!", "CK128")), 0)</f>
        <v>0</v>
      </c>
      <c r="CD18" s="33" cm="1">
        <f t="array" aca="1" ref="CD18" ca="1">IFERROR(INDIRECT(_xlfn.CONCAT("Data!", "BY128")), 0)</f>
        <v>0</v>
      </c>
      <c r="CE18" s="33" cm="1">
        <f t="array" aca="1" ref="CE18" ca="1">IFERROR(INDIRECT(_xlfn.CONCAT("Data!", "CG128")), 0)</f>
        <v>0</v>
      </c>
      <c r="CF18" s="33" cm="1">
        <f t="array" aca="1" ref="CF18" ca="1">IFERROR(INDIRECT(_xlfn.CONCAT("Data!", A18, "126")), 0)</f>
        <v>0</v>
      </c>
      <c r="CG18" s="33" cm="1">
        <f t="array" aca="1" ref="CG18" ca="1">IFERROR(INDIRECT(_xlfn.CONCAT("Data!", A18, "207")), 0)</f>
        <v>0</v>
      </c>
      <c r="CH18" s="33" cm="1">
        <f t="array" aca="1" ref="CH18" ca="1">IFERROR(INDIRECT(_xlfn.CONCAT("Data!", "CK126")), 0)</f>
        <v>0</v>
      </c>
      <c r="CI18" s="33" cm="1">
        <f t="array" aca="1" ref="CI18" ca="1">IFERROR(INDIRECT(_xlfn.CONCAT("Data!", "BY126")), 0)</f>
        <v>0</v>
      </c>
      <c r="CJ18" s="33" cm="1">
        <f t="array" aca="1" ref="CJ18" ca="1">IFERROR(INDIRECT(_xlfn.CONCAT("Data!", "CG126")), 0)</f>
        <v>0</v>
      </c>
      <c r="CK18" s="33" cm="1">
        <f t="array" aca="1" ref="CK18" ca="1">IFERROR(INDIRECT(_xlfn.CONCAT("Data!", A18, "133")), 0)</f>
        <v>0</v>
      </c>
      <c r="CL18" s="33" cm="1">
        <f t="array" aca="1" ref="CL18" ca="1">IFERROR(INDIRECT(_xlfn.CONCAT("Data!", "CK89")), 0)</f>
        <v>0</v>
      </c>
      <c r="CM18" s="33" cm="1">
        <f t="array" aca="1" ref="CM18" ca="1">IFERROR(INDIRECT(_xlfn.CONCAT("Data!", "BY89")), 0)</f>
        <v>0</v>
      </c>
      <c r="CN18" s="33" cm="1">
        <f t="array" aca="1" ref="CN18" ca="1">IFERROR(INDIRECT(_xlfn.CONCAT("Data!", "CG89")), 0)</f>
        <v>0</v>
      </c>
      <c r="CO18" s="33" cm="1">
        <f t="array" aca="1" ref="CO18" ca="1">IFERROR(INDIRECT(_xlfn.CONCAT("Data!", A18, "188")), 0)</f>
        <v>0</v>
      </c>
      <c r="CP18" s="33" cm="1">
        <f t="array" aca="1" ref="CP18" ca="1">IFERROR(INDIRECT(_xlfn.CONCAT("Data!", A18, "75")), 0)</f>
        <v>0</v>
      </c>
      <c r="CQ18" s="33" cm="1">
        <f t="array" aca="1" ref="CQ18" ca="1">IFERROR(INDIRECT(_xlfn.CONCAT("Data!", A18, "189")), 0)</f>
        <v>0</v>
      </c>
      <c r="CR18" s="33" cm="1">
        <f t="array" aca="1" ref="CR18" ca="1">IFERROR(INDIRECT(_xlfn.CONCAT("Data!", A18, "130")), 0)</f>
        <v>0</v>
      </c>
      <c r="CS18" s="33" cm="1">
        <f t="array" aca="1" ref="CS18" ca="1">IFERROR(INDIRECT(_xlfn.CONCAT("Data!", A18, "42")), 0)</f>
        <v>0</v>
      </c>
      <c r="CT18" s="33" cm="1">
        <f t="array" aca="1" ref="CT18" ca="1">IFERROR(INDIRECT(_xlfn.CONCAT("Data!", A18, "166")), 0)</f>
        <v>0</v>
      </c>
      <c r="CU18" s="33" cm="1">
        <f t="array" aca="1" ref="CU18" ca="1">IFERROR(INDIRECT(_xlfn.CONCAT("Data!", A18, "47")), 0)</f>
        <v>0</v>
      </c>
      <c r="CV18" s="33" cm="1">
        <f t="array" aca="1" ref="CV18" ca="1">IFERROR(INDIRECT(_xlfn.CONCAT("Data!", A18, "171")), 0)</f>
        <v>0</v>
      </c>
    </row>
    <row r="19" spans="1:100">
      <c r="A19" t="s">
        <v>231</v>
      </c>
      <c r="B19" s="24">
        <v>18</v>
      </c>
      <c r="C19" s="24">
        <v>2</v>
      </c>
      <c r="D19" s="31">
        <f t="shared" si="0"/>
        <v>18.2</v>
      </c>
      <c r="E19" s="24" cm="1">
        <f t="array" aca="1" ref="E19" ca="1">INDIRECT(_xlfn.CONCAT("Data!", "R2"))</f>
        <v>0</v>
      </c>
      <c r="F19" s="32" cm="1">
        <f t="array" aca="1" ref="F19" ca="1">INDIRECT(_xlfn.CONCAT("Data!", A19, "4"))</f>
        <v>0</v>
      </c>
      <c r="G19" cm="1">
        <f t="array" aca="1" ref="G19" ca="1">INDIRECT(_xlfn.CONCAT("Data!", A19, "5"))</f>
        <v>0</v>
      </c>
      <c r="H19" s="33" cm="1">
        <f t="array" aca="1" ref="H19" ca="1">IFERROR(INDIRECT(_xlfn.CONCAT("Data!", A19, "8")), 0)</f>
        <v>0</v>
      </c>
      <c r="I19" s="33" cm="1">
        <f t="array" aca="1" ref="I19" ca="1">IFERROR(INDIRECT(_xlfn.CONCAT("Data!", A19, "9")), 0)</f>
        <v>0</v>
      </c>
      <c r="J19" s="33" cm="1">
        <f t="array" aca="1" ref="J19" ca="1">IFERROR(INDIRECT(_xlfn.CONCAT("Data!", A19, "7")), 0)</f>
        <v>0</v>
      </c>
      <c r="K19" s="33" cm="1">
        <f t="array" aca="1" ref="K19" ca="1">IFERROR(INDIRECT(_xlfn.CONCAT("Data!", A19, "138")), 0)</f>
        <v>0</v>
      </c>
      <c r="L19" s="33" cm="1">
        <f t="array" aca="1" ref="L19" ca="1">IFERROR(INDIRECT(_xlfn.CONCAT("Data!", "CK7")), 0)</f>
        <v>0</v>
      </c>
      <c r="M19" s="33" cm="1">
        <f t="array" aca="1" ref="M19" ca="1">IFERROR(INDIRECT(_xlfn.CONCAT("Data!", "BY7")), 0)</f>
        <v>0</v>
      </c>
      <c r="N19" s="33" cm="1">
        <f t="array" aca="1" ref="N19" ca="1">IFERROR(INDIRECT(_xlfn.CONCAT("Data!", "CG7")), 0)</f>
        <v>0</v>
      </c>
      <c r="O19" s="34" cm="1">
        <f t="array" aca="1" ref="O19" ca="1">IFERROR(INDIRECT(_xlfn.CONCAT("Data!", A19, "115")), 0)</f>
        <v>0</v>
      </c>
      <c r="P19" s="34" cm="1">
        <f t="array" aca="1" ref="P19" ca="1">IFERROR(INDIRECT(_xlfn.CONCAT("Data!", A19, "211")), 0)</f>
        <v>0</v>
      </c>
      <c r="Q19" s="33" cm="1">
        <f t="array" aca="1" ref="Q19" ca="1">IFERROR(INDIRECT(_xlfn.CONCAT("Data!", A19, "114")), 0)</f>
        <v>0</v>
      </c>
      <c r="R19" s="33" cm="1">
        <f t="array" aca="1" ref="R19" ca="1">IFERROR(INDIRECT(_xlfn.CONCAT("Data!", A19, "210")), 0)</f>
        <v>0</v>
      </c>
      <c r="S19" s="33" cm="1">
        <f t="array" aca="1" ref="S19" ca="1">IFERROR(INDIRECT(_xlfn.CONCAT("Data!", "CK114")), 0)</f>
        <v>0</v>
      </c>
      <c r="T19" s="33" cm="1">
        <f t="array" aca="1" ref="T19" ca="1">IFERROR(INDIRECT(_xlfn.CONCAT("Data!", "BY114")), 0)</f>
        <v>0</v>
      </c>
      <c r="U19" s="33" cm="1">
        <f t="array" aca="1" ref="U19" ca="1">IFERROR(INDIRECT(_xlfn.CONCAT("Data!", "CG114")), 0)</f>
        <v>0</v>
      </c>
      <c r="V19" s="33" cm="1">
        <f t="array" aca="1" ref="V19" ca="1">IFERROR(INDIRECT(_xlfn.CONCAT("Data!", A19, "120")), 0)</f>
        <v>0</v>
      </c>
      <c r="W19" s="33" cm="1">
        <f t="array" aca="1" ref="W19" ca="1">IFERROR(INDIRECT(_xlfn.CONCAT("Data!", A19, "216")), 0)</f>
        <v>0</v>
      </c>
      <c r="X19" s="33" cm="1">
        <f t="array" aca="1" ref="X19" ca="1">IFERROR(INDIRECT(_xlfn.CONCAT("Data!", A19, "220")), 0)</f>
        <v>0</v>
      </c>
      <c r="Y19" s="33" cm="1">
        <f t="array" aca="1" ref="Y19" ca="1">IFERROR(INDIRECT(_xlfn.CONCAT("Data!", "CK120")), 0)</f>
        <v>0</v>
      </c>
      <c r="Z19" s="33" cm="1">
        <f t="array" aca="1" ref="Z19" ca="1">IFERROR(INDIRECT(_xlfn.CONCAT("Data!", "BY120")), 0)</f>
        <v>0</v>
      </c>
      <c r="AA19" s="33" cm="1">
        <f t="array" aca="1" ref="AA19" ca="1">IFERROR(INDIRECT(_xlfn.CONCAT("Data!", "CG120")), 0)</f>
        <v>0</v>
      </c>
      <c r="AB19" s="33" cm="1">
        <f t="array" aca="1" ref="AB19" ca="1">IFERROR(INDIRECT(_xlfn.CONCAT("Data!", A19, "68")), 0)</f>
        <v>0</v>
      </c>
      <c r="AC19" s="33" cm="1">
        <f t="array" aca="1" ref="AC19" ca="1">IFERROR(INDIRECT(_xlfn.CONCAT("Data!", A19, "65")), 0)</f>
        <v>0</v>
      </c>
      <c r="AD19" s="33" cm="1">
        <f t="array" aca="1" ref="AD19" ca="1">IFERROR(INDIRECT(_xlfn.CONCAT("Data!", A19, "187")), 0)</f>
        <v>0</v>
      </c>
      <c r="AE19" s="33" cm="1">
        <f t="array" aca="1" ref="AE19" ca="1">IFERROR(INDIRECT(_xlfn.CONCAT("Data!", "CK64")), 0)</f>
        <v>0</v>
      </c>
      <c r="AF19" s="33" cm="1">
        <f t="array" aca="1" ref="AF19" ca="1">IFERROR(INDIRECT(_xlfn.CONCAT("Data!", "BY64")), 0)</f>
        <v>0</v>
      </c>
      <c r="AG19" s="33" cm="1">
        <f t="array" aca="1" ref="AG19" ca="1">IFERROR(INDIRECT(_xlfn.CONCAT("Data!", "CG64")), 0)</f>
        <v>0</v>
      </c>
      <c r="AH19" s="33" cm="1">
        <f t="array" aca="1" ref="AH19" ca="1">IFERROR(INDIRECT(_xlfn.CONCAT("Data!", A19, "62")), 0)</f>
        <v>0</v>
      </c>
      <c r="AI19" s="33" cm="1">
        <f t="array" aca="1" ref="AI19" ca="1">IFERROR(INDIRECT(_xlfn.CONCAT("Data!", A19, "63")), 0)</f>
        <v>0</v>
      </c>
      <c r="AJ19" s="33" cm="1">
        <f t="array" aca="1" ref="AJ19" ca="1">IFERROR(INDIRECT(_xlfn.CONCAT("Data!", A19, "181")), 0)</f>
        <v>0</v>
      </c>
      <c r="AK19" s="33" cm="1">
        <f t="array" aca="1" ref="AK19" ca="1">IFERROR(INDIRECT(_xlfn.CONCAT("Data!", "CK61")), 0)</f>
        <v>0</v>
      </c>
      <c r="AL19" s="33" cm="1">
        <f t="array" aca="1" ref="AL19" ca="1">IFERROR(INDIRECT(_xlfn.CONCAT("Data!", "BY61")), 0)</f>
        <v>0</v>
      </c>
      <c r="AM19" s="33" cm="1">
        <f t="array" aca="1" ref="AM19" ca="1">IFERROR(INDIRECT(_xlfn.CONCAT("Data!", "CG61")), 0)</f>
        <v>0</v>
      </c>
      <c r="AN19" s="34" cm="1">
        <f t="array" aca="1" ref="AN19" ca="1">IFERROR(INDIRECT(_xlfn.CONCAT("Data!", A19, "131")), 0)</f>
        <v>0</v>
      </c>
      <c r="AO19" s="34" cm="1">
        <f t="array" aca="1" ref="AO19" ca="1">IFERROR(INDIRECT(_xlfn.CONCAT("Data!", A19, "193")), 0)</f>
        <v>0</v>
      </c>
      <c r="AP19" s="33" cm="1">
        <f t="array" aca="1" ref="AP19" ca="1">IFERROR(INDIRECT(_xlfn.CONCAT("Data!", "CK131")), 0)</f>
        <v>0</v>
      </c>
      <c r="AQ19" s="33" cm="1">
        <f t="array" aca="1" ref="AQ19" ca="1">IFERROR(INDIRECT(_xlfn.CONCAT("Data!", "BY131")), 0)</f>
        <v>0</v>
      </c>
      <c r="AR19" s="33" cm="1">
        <f t="array" aca="1" ref="AR19" ca="1">IFERROR(INDIRECT(_xlfn.CONCAT("Data!", "CG131")), 0)</f>
        <v>0</v>
      </c>
      <c r="AS19" s="33" cm="1">
        <f t="array" aca="1" ref="AS19" ca="1">IFERROR(INDIRECT(_xlfn.CONCAT("Data!", A19, "15")), 0)</f>
        <v>0</v>
      </c>
      <c r="AT19" s="33" cm="1">
        <f t="array" aca="1" ref="AT19" ca="1">IFERROR(INDIRECT(_xlfn.CONCAT("Data!", A19, "14")), 0)</f>
        <v>0</v>
      </c>
      <c r="AU19" s="33" cm="1">
        <f t="array" aca="1" ref="AU19" ca="1">IFERROR(INDIRECT(_xlfn.CONCAT("Data!", A19, "142")), 0)</f>
        <v>0</v>
      </c>
      <c r="AV19" s="33" cm="1">
        <f t="array" aca="1" ref="AV19" ca="1">IFERROR(INDIRECT(_xlfn.CONCAT("Data!", "CK14")), 0)</f>
        <v>0</v>
      </c>
      <c r="AW19" s="33" cm="1">
        <f t="array" aca="1" ref="AW19" ca="1">IFERROR(INDIRECT(_xlfn.CONCAT("Data!", "BY14")), 0)</f>
        <v>0</v>
      </c>
      <c r="AX19" s="33" cm="1">
        <f t="array" aca="1" ref="AX19" ca="1">IFERROR(INDIRECT(_xlfn.CONCAT("Data!", "CG14")), 0)</f>
        <v>0</v>
      </c>
      <c r="AY19" s="33" cm="1">
        <f t="array" aca="1" ref="AY19" ca="1">IFERROR(INDIRECT(_xlfn.CONCAT("Data!", A19, "29")), 0)</f>
        <v>0</v>
      </c>
      <c r="AZ19" s="33" cm="1">
        <f t="array" aca="1" ref="AZ19" ca="1">IFERROR(INDIRECT(_xlfn.CONCAT("Data!", A19, "157")), 0)</f>
        <v>0</v>
      </c>
      <c r="BA19" s="33" cm="1">
        <f t="array" aca="1" ref="BA19" ca="1">IFERROR(INDIRECT(_xlfn.CONCAT("Data!", "CK29")), 0)</f>
        <v>0</v>
      </c>
      <c r="BB19" s="33" cm="1">
        <f t="array" aca="1" ref="BB19" ca="1">IFERROR(INDIRECT(_xlfn.CONCAT("Data!", "BY29")), 0)</f>
        <v>0</v>
      </c>
      <c r="BC19" s="33" cm="1">
        <f t="array" aca="1" ref="BC19" ca="1">IFERROR(INDIRECT(_xlfn.CONCAT("Data!", "CG29")), 0)</f>
        <v>0</v>
      </c>
      <c r="BD19" s="33" cm="1">
        <f t="array" aca="1" ref="BD19" ca="1">IFERROR(INDIRECT(_xlfn.CONCAT("Data!", A19, "44")), 0)</f>
        <v>0</v>
      </c>
      <c r="BE19" s="33" cm="1">
        <f t="array" aca="1" ref="BE19" ca="1">IFERROR(INDIRECT(_xlfn.CONCAT("Data!", A19, "168")), 0)</f>
        <v>0</v>
      </c>
      <c r="BF19" s="33" cm="1">
        <f t="array" aca="1" ref="BF19" ca="1">IFERROR(INDIRECT(_xlfn.CONCAT("Data!", "CK44")), 0)</f>
        <v>0</v>
      </c>
      <c r="BG19" s="33" cm="1">
        <f t="array" aca="1" ref="BG19" ca="1">IFERROR(INDIRECT(_xlfn.CONCAT("Data!", "BY44")), 0)</f>
        <v>0</v>
      </c>
      <c r="BH19" s="33" cm="1">
        <f t="array" aca="1" ref="BH19" ca="1">IFERROR(INDIRECT(_xlfn.CONCAT("Data!", "CG44")), 0)</f>
        <v>0</v>
      </c>
      <c r="BI19" s="34" cm="1">
        <f t="array" aca="1" ref="BI19" ca="1">IFERROR(INDIRECT(_xlfn.CONCAT("Data!", A19, "24")), 0)</f>
        <v>0</v>
      </c>
      <c r="BJ19" s="34" cm="1">
        <f t="array" aca="1" ref="BJ19" ca="1">IFERROR(INDIRECT(_xlfn.CONCAT("Data!", A19, "152")), 0)</f>
        <v>0</v>
      </c>
      <c r="BK19" s="33" cm="1">
        <f t="array" aca="1" ref="BK19" ca="1">IFERROR(INDIRECT(_xlfn.CONCAT("Data!", "CK24")), 0)</f>
        <v>0</v>
      </c>
      <c r="BL19" s="33" cm="1">
        <f t="array" aca="1" ref="BL19" ca="1">IFERROR(INDIRECT(_xlfn.CONCAT("Data!", "BY24")), 0)</f>
        <v>0</v>
      </c>
      <c r="BM19" s="33" cm="1">
        <f t="array" aca="1" ref="BM19" ca="1">IFERROR(INDIRECT(_xlfn.CONCAT("Data!", "CG24")), 0)</f>
        <v>0</v>
      </c>
      <c r="BN19" s="33" cm="1">
        <f t="array" aca="1" ref="BN19" ca="1">IFERROR(INDIRECT(_xlfn.CONCAT("Data!", A19, "38")), 0)</f>
        <v>0</v>
      </c>
      <c r="BO19" s="33" cm="1">
        <f t="array" aca="1" ref="BO19" ca="1">IFERROR(INDIRECT(_xlfn.CONCAT("Data!", A19, "36")), 0)</f>
        <v>0</v>
      </c>
      <c r="BP19" s="33" cm="1">
        <f t="array" aca="1" ref="BP19" ca="1">IFERROR(INDIRECT(_xlfn.CONCAT("Data!", A19, "37")), 0)</f>
        <v>0</v>
      </c>
      <c r="BQ19" s="33" cm="1">
        <f t="array" aca="1" ref="BQ19" ca="1">IFERROR(INDIRECT(_xlfn.CONCAT("Data!", A19, "163")), 0)</f>
        <v>0</v>
      </c>
      <c r="BR19" s="33" cm="1">
        <f t="array" aca="1" ref="BR19" ca="1">IFERROR(INDIRECT(_xlfn.CONCAT("Data!", A19, "34")), 0)</f>
        <v>0</v>
      </c>
      <c r="BS19" s="33" cm="1">
        <f t="array" aca="1" ref="BS19" ca="1">IFERROR(INDIRECT(_xlfn.CONCAT("Data!", "CK124")), 0)</f>
        <v>0</v>
      </c>
      <c r="BT19" s="33" cm="1">
        <f t="array" aca="1" ref="BT19" ca="1">IFERROR(INDIRECT(_xlfn.CONCAT("Data!", "BY124")), 0)</f>
        <v>0</v>
      </c>
      <c r="BU19" s="33" cm="1">
        <f t="array" aca="1" ref="BU19" ca="1">IFERROR(INDIRECT(_xlfn.CONCAT("Data!", "CG124")), 0)</f>
        <v>0</v>
      </c>
      <c r="BV19" s="34" cm="1">
        <f t="array" aca="1" ref="BV19" ca="1">IFERROR(INDIRECT(_xlfn.CONCAT("Data!", A19, "41")), 0)</f>
        <v>0</v>
      </c>
      <c r="BW19" s="34" cm="1">
        <f t="array" aca="1" ref="BW19" ca="1">IFERROR(INDIRECT(_xlfn.CONCAT("Data!", B19, "138")), 0)</f>
        <v>0</v>
      </c>
      <c r="BX19" s="33" cm="1">
        <f t="array" aca="1" ref="BX19" ca="1">IFERROR(INDIRECT(_xlfn.CONCAT("Data!", "CK41")), 0)</f>
        <v>0</v>
      </c>
      <c r="BY19" s="33" cm="1">
        <f t="array" aca="1" ref="BY19" ca="1">IFERROR(INDIRECT(_xlfn.CONCAT("Data!", "BY41")), 0)</f>
        <v>0</v>
      </c>
      <c r="BZ19" s="33" cm="1">
        <f t="array" aca="1" ref="BZ19" ca="1">IFERROR(INDIRECT(_xlfn.CONCAT("Data!", "CG41")), 0)</f>
        <v>0</v>
      </c>
      <c r="CA19" s="33" cm="1">
        <f t="array" aca="1" ref="CA19" ca="1">IFERROR(INDIRECT(_xlfn.CONCAT("Data!", A19, "128")), 0)</f>
        <v>0</v>
      </c>
      <c r="CB19" s="33" cm="1">
        <f t="array" aca="1" ref="CB19" ca="1">IFERROR(INDIRECT(_xlfn.CONCAT("Data!", A19, "196")), 0)</f>
        <v>0</v>
      </c>
      <c r="CC19" s="33" cm="1">
        <f t="array" aca="1" ref="CC19" ca="1">IFERROR(INDIRECT(_xlfn.CONCAT("Data!", "CK128")), 0)</f>
        <v>0</v>
      </c>
      <c r="CD19" s="33" cm="1">
        <f t="array" aca="1" ref="CD19" ca="1">IFERROR(INDIRECT(_xlfn.CONCAT("Data!", "BY128")), 0)</f>
        <v>0</v>
      </c>
      <c r="CE19" s="33" cm="1">
        <f t="array" aca="1" ref="CE19" ca="1">IFERROR(INDIRECT(_xlfn.CONCAT("Data!", "CG128")), 0)</f>
        <v>0</v>
      </c>
      <c r="CF19" s="33" cm="1">
        <f t="array" aca="1" ref="CF19" ca="1">IFERROR(INDIRECT(_xlfn.CONCAT("Data!", A19, "126")), 0)</f>
        <v>0</v>
      </c>
      <c r="CG19" s="33" cm="1">
        <f t="array" aca="1" ref="CG19" ca="1">IFERROR(INDIRECT(_xlfn.CONCAT("Data!", A19, "207")), 0)</f>
        <v>0</v>
      </c>
      <c r="CH19" s="33" cm="1">
        <f t="array" aca="1" ref="CH19" ca="1">IFERROR(INDIRECT(_xlfn.CONCAT("Data!", "CK126")), 0)</f>
        <v>0</v>
      </c>
      <c r="CI19" s="33" cm="1">
        <f t="array" aca="1" ref="CI19" ca="1">IFERROR(INDIRECT(_xlfn.CONCAT("Data!", "BY126")), 0)</f>
        <v>0</v>
      </c>
      <c r="CJ19" s="33" cm="1">
        <f t="array" aca="1" ref="CJ19" ca="1">IFERROR(INDIRECT(_xlfn.CONCAT("Data!", "CG126")), 0)</f>
        <v>0</v>
      </c>
      <c r="CK19" s="33" cm="1">
        <f t="array" aca="1" ref="CK19" ca="1">IFERROR(INDIRECT(_xlfn.CONCAT("Data!", A19, "133")), 0)</f>
        <v>0</v>
      </c>
      <c r="CL19" s="33" cm="1">
        <f t="array" aca="1" ref="CL19" ca="1">IFERROR(INDIRECT(_xlfn.CONCAT("Data!", "CK89")), 0)</f>
        <v>0</v>
      </c>
      <c r="CM19" s="33" cm="1">
        <f t="array" aca="1" ref="CM19" ca="1">IFERROR(INDIRECT(_xlfn.CONCAT("Data!", "BY89")), 0)</f>
        <v>0</v>
      </c>
      <c r="CN19" s="33" cm="1">
        <f t="array" aca="1" ref="CN19" ca="1">IFERROR(INDIRECT(_xlfn.CONCAT("Data!", "CG89")), 0)</f>
        <v>0</v>
      </c>
      <c r="CO19" s="33" cm="1">
        <f t="array" aca="1" ref="CO19" ca="1">IFERROR(INDIRECT(_xlfn.CONCAT("Data!", A19, "188")), 0)</f>
        <v>0</v>
      </c>
      <c r="CP19" s="33" cm="1">
        <f t="array" aca="1" ref="CP19" ca="1">IFERROR(INDIRECT(_xlfn.CONCAT("Data!", A19, "75")), 0)</f>
        <v>0</v>
      </c>
      <c r="CQ19" s="33" cm="1">
        <f t="array" aca="1" ref="CQ19" ca="1">IFERROR(INDIRECT(_xlfn.CONCAT("Data!", A19, "189")), 0)</f>
        <v>0</v>
      </c>
      <c r="CR19" s="33" cm="1">
        <f t="array" aca="1" ref="CR19" ca="1">IFERROR(INDIRECT(_xlfn.CONCAT("Data!", A19, "130")), 0)</f>
        <v>0</v>
      </c>
      <c r="CS19" s="33" cm="1">
        <f t="array" aca="1" ref="CS19" ca="1">IFERROR(INDIRECT(_xlfn.CONCAT("Data!", A19, "42")), 0)</f>
        <v>0</v>
      </c>
      <c r="CT19" s="33" cm="1">
        <f t="array" aca="1" ref="CT19" ca="1">IFERROR(INDIRECT(_xlfn.CONCAT("Data!", A19, "166")), 0)</f>
        <v>0</v>
      </c>
      <c r="CU19" s="33" cm="1">
        <f t="array" aca="1" ref="CU19" ca="1">IFERROR(INDIRECT(_xlfn.CONCAT("Data!", A19, "47")), 0)</f>
        <v>0</v>
      </c>
      <c r="CV19" s="33" cm="1">
        <f t="array" aca="1" ref="CV19" ca="1">IFERROR(INDIRECT(_xlfn.CONCAT("Data!", A19, "171")), 0)</f>
        <v>0</v>
      </c>
    </row>
    <row r="20" spans="1:100">
      <c r="A20" t="s">
        <v>232</v>
      </c>
      <c r="B20" s="24">
        <v>19</v>
      </c>
      <c r="C20" s="24">
        <v>2</v>
      </c>
      <c r="D20" s="31">
        <f t="shared" si="0"/>
        <v>19.2</v>
      </c>
      <c r="E20" s="24" cm="1">
        <f t="array" aca="1" ref="E20" ca="1">INDIRECT(_xlfn.CONCAT("Data!", "R2"))</f>
        <v>0</v>
      </c>
      <c r="F20" s="32" cm="1">
        <f t="array" aca="1" ref="F20" ca="1">INDIRECT(_xlfn.CONCAT("Data!", A20, "4"))</f>
        <v>0</v>
      </c>
      <c r="G20" cm="1">
        <f t="array" aca="1" ref="G20" ca="1">INDIRECT(_xlfn.CONCAT("Data!", A20, "5"))</f>
        <v>0</v>
      </c>
      <c r="H20" s="33" cm="1">
        <f t="array" aca="1" ref="H20" ca="1">IFERROR(INDIRECT(_xlfn.CONCAT("Data!", A20, "8")), 0)</f>
        <v>0</v>
      </c>
      <c r="I20" s="33" cm="1">
        <f t="array" aca="1" ref="I20" ca="1">IFERROR(INDIRECT(_xlfn.CONCAT("Data!", A20, "9")), 0)</f>
        <v>0</v>
      </c>
      <c r="J20" s="33" cm="1">
        <f t="array" aca="1" ref="J20" ca="1">IFERROR(INDIRECT(_xlfn.CONCAT("Data!", A20, "7")), 0)</f>
        <v>0</v>
      </c>
      <c r="K20" s="33" cm="1">
        <f t="array" aca="1" ref="K20" ca="1">IFERROR(INDIRECT(_xlfn.CONCAT("Data!", A20, "138")), 0)</f>
        <v>0</v>
      </c>
      <c r="L20" s="33" cm="1">
        <f t="array" aca="1" ref="L20" ca="1">IFERROR(INDIRECT(_xlfn.CONCAT("Data!", "CK7")), 0)</f>
        <v>0</v>
      </c>
      <c r="M20" s="33" cm="1">
        <f t="array" aca="1" ref="M20" ca="1">IFERROR(INDIRECT(_xlfn.CONCAT("Data!", "BY7")), 0)</f>
        <v>0</v>
      </c>
      <c r="N20" s="33" cm="1">
        <f t="array" aca="1" ref="N20" ca="1">IFERROR(INDIRECT(_xlfn.CONCAT("Data!", "CG7")), 0)</f>
        <v>0</v>
      </c>
      <c r="O20" s="34" cm="1">
        <f t="array" aca="1" ref="O20" ca="1">IFERROR(INDIRECT(_xlfn.CONCAT("Data!", A20, "115")), 0)</f>
        <v>0</v>
      </c>
      <c r="P20" s="34" cm="1">
        <f t="array" aca="1" ref="P20" ca="1">IFERROR(INDIRECT(_xlfn.CONCAT("Data!", A20, "211")), 0)</f>
        <v>0</v>
      </c>
      <c r="Q20" s="33" cm="1">
        <f t="array" aca="1" ref="Q20" ca="1">IFERROR(INDIRECT(_xlfn.CONCAT("Data!", A20, "114")), 0)</f>
        <v>0</v>
      </c>
      <c r="R20" s="33" cm="1">
        <f t="array" aca="1" ref="R20" ca="1">IFERROR(INDIRECT(_xlfn.CONCAT("Data!", A20, "210")), 0)</f>
        <v>0</v>
      </c>
      <c r="S20" s="33" cm="1">
        <f t="array" aca="1" ref="S20" ca="1">IFERROR(INDIRECT(_xlfn.CONCAT("Data!", "CK114")), 0)</f>
        <v>0</v>
      </c>
      <c r="T20" s="33" cm="1">
        <f t="array" aca="1" ref="T20" ca="1">IFERROR(INDIRECT(_xlfn.CONCAT("Data!", "BY114")), 0)</f>
        <v>0</v>
      </c>
      <c r="U20" s="33" cm="1">
        <f t="array" aca="1" ref="U20" ca="1">IFERROR(INDIRECT(_xlfn.CONCAT("Data!", "CG114")), 0)</f>
        <v>0</v>
      </c>
      <c r="V20" s="33" cm="1">
        <f t="array" aca="1" ref="V20" ca="1">IFERROR(INDIRECT(_xlfn.CONCAT("Data!", A20, "120")), 0)</f>
        <v>0</v>
      </c>
      <c r="W20" s="33" cm="1">
        <f t="array" aca="1" ref="W20" ca="1">IFERROR(INDIRECT(_xlfn.CONCAT("Data!", A20, "216")), 0)</f>
        <v>0</v>
      </c>
      <c r="X20" s="33" cm="1">
        <f t="array" aca="1" ref="X20" ca="1">IFERROR(INDIRECT(_xlfn.CONCAT("Data!", A20, "220")), 0)</f>
        <v>0</v>
      </c>
      <c r="Y20" s="33" cm="1">
        <f t="array" aca="1" ref="Y20" ca="1">IFERROR(INDIRECT(_xlfn.CONCAT("Data!", "CK120")), 0)</f>
        <v>0</v>
      </c>
      <c r="Z20" s="33" cm="1">
        <f t="array" aca="1" ref="Z20" ca="1">IFERROR(INDIRECT(_xlfn.CONCAT("Data!", "BY120")), 0)</f>
        <v>0</v>
      </c>
      <c r="AA20" s="33" cm="1">
        <f t="array" aca="1" ref="AA20" ca="1">IFERROR(INDIRECT(_xlfn.CONCAT("Data!", "CG120")), 0)</f>
        <v>0</v>
      </c>
      <c r="AB20" s="33" cm="1">
        <f t="array" aca="1" ref="AB20" ca="1">IFERROR(INDIRECT(_xlfn.CONCAT("Data!", A20, "68")), 0)</f>
        <v>0</v>
      </c>
      <c r="AC20" s="33" cm="1">
        <f t="array" aca="1" ref="AC20" ca="1">IFERROR(INDIRECT(_xlfn.CONCAT("Data!", A20, "65")), 0)</f>
        <v>0</v>
      </c>
      <c r="AD20" s="33" cm="1">
        <f t="array" aca="1" ref="AD20" ca="1">IFERROR(INDIRECT(_xlfn.CONCAT("Data!", A20, "187")), 0)</f>
        <v>0</v>
      </c>
      <c r="AE20" s="33" cm="1">
        <f t="array" aca="1" ref="AE20" ca="1">IFERROR(INDIRECT(_xlfn.CONCAT("Data!", "CK64")), 0)</f>
        <v>0</v>
      </c>
      <c r="AF20" s="33" cm="1">
        <f t="array" aca="1" ref="AF20" ca="1">IFERROR(INDIRECT(_xlfn.CONCAT("Data!", "BY64")), 0)</f>
        <v>0</v>
      </c>
      <c r="AG20" s="33" cm="1">
        <f t="array" aca="1" ref="AG20" ca="1">IFERROR(INDIRECT(_xlfn.CONCAT("Data!", "CG64")), 0)</f>
        <v>0</v>
      </c>
      <c r="AH20" s="33" cm="1">
        <f t="array" aca="1" ref="AH20" ca="1">IFERROR(INDIRECT(_xlfn.CONCAT("Data!", A20, "62")), 0)</f>
        <v>0</v>
      </c>
      <c r="AI20" s="33" cm="1">
        <f t="array" aca="1" ref="AI20" ca="1">IFERROR(INDIRECT(_xlfn.CONCAT("Data!", A20, "63")), 0)</f>
        <v>0</v>
      </c>
      <c r="AJ20" s="33" cm="1">
        <f t="array" aca="1" ref="AJ20" ca="1">IFERROR(INDIRECT(_xlfn.CONCAT("Data!", A20, "181")), 0)</f>
        <v>0</v>
      </c>
      <c r="AK20" s="33" cm="1">
        <f t="array" aca="1" ref="AK20" ca="1">IFERROR(INDIRECT(_xlfn.CONCAT("Data!", "CK61")), 0)</f>
        <v>0</v>
      </c>
      <c r="AL20" s="33" cm="1">
        <f t="array" aca="1" ref="AL20" ca="1">IFERROR(INDIRECT(_xlfn.CONCAT("Data!", "BY61")), 0)</f>
        <v>0</v>
      </c>
      <c r="AM20" s="33" cm="1">
        <f t="array" aca="1" ref="AM20" ca="1">IFERROR(INDIRECT(_xlfn.CONCAT("Data!", "CG61")), 0)</f>
        <v>0</v>
      </c>
      <c r="AN20" s="34" cm="1">
        <f t="array" aca="1" ref="AN20" ca="1">IFERROR(INDIRECT(_xlfn.CONCAT("Data!", A20, "131")), 0)</f>
        <v>0</v>
      </c>
      <c r="AO20" s="34" cm="1">
        <f t="array" aca="1" ref="AO20" ca="1">IFERROR(INDIRECT(_xlfn.CONCAT("Data!", A20, "193")), 0)</f>
        <v>0</v>
      </c>
      <c r="AP20" s="33" cm="1">
        <f t="array" aca="1" ref="AP20" ca="1">IFERROR(INDIRECT(_xlfn.CONCAT("Data!", "CK131")), 0)</f>
        <v>0</v>
      </c>
      <c r="AQ20" s="33" cm="1">
        <f t="array" aca="1" ref="AQ20" ca="1">IFERROR(INDIRECT(_xlfn.CONCAT("Data!", "BY131")), 0)</f>
        <v>0</v>
      </c>
      <c r="AR20" s="33" cm="1">
        <f t="array" aca="1" ref="AR20" ca="1">IFERROR(INDIRECT(_xlfn.CONCAT("Data!", "CG131")), 0)</f>
        <v>0</v>
      </c>
      <c r="AS20" s="33" cm="1">
        <f t="array" aca="1" ref="AS20" ca="1">IFERROR(INDIRECT(_xlfn.CONCAT("Data!", A20, "15")), 0)</f>
        <v>0</v>
      </c>
      <c r="AT20" s="33" cm="1">
        <f t="array" aca="1" ref="AT20" ca="1">IFERROR(INDIRECT(_xlfn.CONCAT("Data!", A20, "14")), 0)</f>
        <v>0</v>
      </c>
      <c r="AU20" s="33" cm="1">
        <f t="array" aca="1" ref="AU20" ca="1">IFERROR(INDIRECT(_xlfn.CONCAT("Data!", A20, "142")), 0)</f>
        <v>0</v>
      </c>
      <c r="AV20" s="33" cm="1">
        <f t="array" aca="1" ref="AV20" ca="1">IFERROR(INDIRECT(_xlfn.CONCAT("Data!", "CK14")), 0)</f>
        <v>0</v>
      </c>
      <c r="AW20" s="33" cm="1">
        <f t="array" aca="1" ref="AW20" ca="1">IFERROR(INDIRECT(_xlfn.CONCAT("Data!", "BY14")), 0)</f>
        <v>0</v>
      </c>
      <c r="AX20" s="33" cm="1">
        <f t="array" aca="1" ref="AX20" ca="1">IFERROR(INDIRECT(_xlfn.CONCAT("Data!", "CG14")), 0)</f>
        <v>0</v>
      </c>
      <c r="AY20" s="33" cm="1">
        <f t="array" aca="1" ref="AY20" ca="1">IFERROR(INDIRECT(_xlfn.CONCAT("Data!", A20, "29")), 0)</f>
        <v>0</v>
      </c>
      <c r="AZ20" s="33" cm="1">
        <f t="array" aca="1" ref="AZ20" ca="1">IFERROR(INDIRECT(_xlfn.CONCAT("Data!", A20, "157")), 0)</f>
        <v>0</v>
      </c>
      <c r="BA20" s="33" cm="1">
        <f t="array" aca="1" ref="BA20" ca="1">IFERROR(INDIRECT(_xlfn.CONCAT("Data!", "CK29")), 0)</f>
        <v>0</v>
      </c>
      <c r="BB20" s="33" cm="1">
        <f t="array" aca="1" ref="BB20" ca="1">IFERROR(INDIRECT(_xlfn.CONCAT("Data!", "BY29")), 0)</f>
        <v>0</v>
      </c>
      <c r="BC20" s="33" cm="1">
        <f t="array" aca="1" ref="BC20" ca="1">IFERROR(INDIRECT(_xlfn.CONCAT("Data!", "CG29")), 0)</f>
        <v>0</v>
      </c>
      <c r="BD20" s="33" cm="1">
        <f t="array" aca="1" ref="BD20" ca="1">IFERROR(INDIRECT(_xlfn.CONCAT("Data!", A20, "44")), 0)</f>
        <v>0</v>
      </c>
      <c r="BE20" s="33" cm="1">
        <f t="array" aca="1" ref="BE20" ca="1">IFERROR(INDIRECT(_xlfn.CONCAT("Data!", A20, "168")), 0)</f>
        <v>0</v>
      </c>
      <c r="BF20" s="33" cm="1">
        <f t="array" aca="1" ref="BF20" ca="1">IFERROR(INDIRECT(_xlfn.CONCAT("Data!", "CK44")), 0)</f>
        <v>0</v>
      </c>
      <c r="BG20" s="33" cm="1">
        <f t="array" aca="1" ref="BG20" ca="1">IFERROR(INDIRECT(_xlfn.CONCAT("Data!", "BY44")), 0)</f>
        <v>0</v>
      </c>
      <c r="BH20" s="33" cm="1">
        <f t="array" aca="1" ref="BH20" ca="1">IFERROR(INDIRECT(_xlfn.CONCAT("Data!", "CG44")), 0)</f>
        <v>0</v>
      </c>
      <c r="BI20" s="34" cm="1">
        <f t="array" aca="1" ref="BI20" ca="1">IFERROR(INDIRECT(_xlfn.CONCAT("Data!", A20, "24")), 0)</f>
        <v>0</v>
      </c>
      <c r="BJ20" s="34" cm="1">
        <f t="array" aca="1" ref="BJ20" ca="1">IFERROR(INDIRECT(_xlfn.CONCAT("Data!", A20, "152")), 0)</f>
        <v>0</v>
      </c>
      <c r="BK20" s="33" cm="1">
        <f t="array" aca="1" ref="BK20" ca="1">IFERROR(INDIRECT(_xlfn.CONCAT("Data!", "CK24")), 0)</f>
        <v>0</v>
      </c>
      <c r="BL20" s="33" cm="1">
        <f t="array" aca="1" ref="BL20" ca="1">IFERROR(INDIRECT(_xlfn.CONCAT("Data!", "BY24")), 0)</f>
        <v>0</v>
      </c>
      <c r="BM20" s="33" cm="1">
        <f t="array" aca="1" ref="BM20" ca="1">IFERROR(INDIRECT(_xlfn.CONCAT("Data!", "CG24")), 0)</f>
        <v>0</v>
      </c>
      <c r="BN20" s="33" cm="1">
        <f t="array" aca="1" ref="BN20" ca="1">IFERROR(INDIRECT(_xlfn.CONCAT("Data!", A20, "38")), 0)</f>
        <v>0</v>
      </c>
      <c r="BO20" s="33" cm="1">
        <f t="array" aca="1" ref="BO20" ca="1">IFERROR(INDIRECT(_xlfn.CONCAT("Data!", A20, "36")), 0)</f>
        <v>0</v>
      </c>
      <c r="BP20" s="33" cm="1">
        <f t="array" aca="1" ref="BP20" ca="1">IFERROR(INDIRECT(_xlfn.CONCAT("Data!", A20, "37")), 0)</f>
        <v>0</v>
      </c>
      <c r="BQ20" s="33" cm="1">
        <f t="array" aca="1" ref="BQ20" ca="1">IFERROR(INDIRECT(_xlfn.CONCAT("Data!", A20, "163")), 0)</f>
        <v>0</v>
      </c>
      <c r="BR20" s="33" cm="1">
        <f t="array" aca="1" ref="BR20" ca="1">IFERROR(INDIRECT(_xlfn.CONCAT("Data!", A20, "34")), 0)</f>
        <v>0</v>
      </c>
      <c r="BS20" s="33" cm="1">
        <f t="array" aca="1" ref="BS20" ca="1">IFERROR(INDIRECT(_xlfn.CONCAT("Data!", "CK124")), 0)</f>
        <v>0</v>
      </c>
      <c r="BT20" s="33" cm="1">
        <f t="array" aca="1" ref="BT20" ca="1">IFERROR(INDIRECT(_xlfn.CONCAT("Data!", "BY124")), 0)</f>
        <v>0</v>
      </c>
      <c r="BU20" s="33" cm="1">
        <f t="array" aca="1" ref="BU20" ca="1">IFERROR(INDIRECT(_xlfn.CONCAT("Data!", "CG124")), 0)</f>
        <v>0</v>
      </c>
      <c r="BV20" s="34" cm="1">
        <f t="array" aca="1" ref="BV20" ca="1">IFERROR(INDIRECT(_xlfn.CONCAT("Data!", A20, "41")), 0)</f>
        <v>0</v>
      </c>
      <c r="BW20" s="34" cm="1">
        <f t="array" aca="1" ref="BW20" ca="1">IFERROR(INDIRECT(_xlfn.CONCAT("Data!", B20, "138")), 0)</f>
        <v>0</v>
      </c>
      <c r="BX20" s="33" cm="1">
        <f t="array" aca="1" ref="BX20" ca="1">IFERROR(INDIRECT(_xlfn.CONCAT("Data!", "CK41")), 0)</f>
        <v>0</v>
      </c>
      <c r="BY20" s="33" cm="1">
        <f t="array" aca="1" ref="BY20" ca="1">IFERROR(INDIRECT(_xlfn.CONCAT("Data!", "BY41")), 0)</f>
        <v>0</v>
      </c>
      <c r="BZ20" s="33" cm="1">
        <f t="array" aca="1" ref="BZ20" ca="1">IFERROR(INDIRECT(_xlfn.CONCAT("Data!", "CG41")), 0)</f>
        <v>0</v>
      </c>
      <c r="CA20" s="33" cm="1">
        <f t="array" aca="1" ref="CA20" ca="1">IFERROR(INDIRECT(_xlfn.CONCAT("Data!", A20, "128")), 0)</f>
        <v>0</v>
      </c>
      <c r="CB20" s="33" cm="1">
        <f t="array" aca="1" ref="CB20" ca="1">IFERROR(INDIRECT(_xlfn.CONCAT("Data!", A20, "196")), 0)</f>
        <v>0</v>
      </c>
      <c r="CC20" s="33" cm="1">
        <f t="array" aca="1" ref="CC20" ca="1">IFERROR(INDIRECT(_xlfn.CONCAT("Data!", "CK128")), 0)</f>
        <v>0</v>
      </c>
      <c r="CD20" s="33" cm="1">
        <f t="array" aca="1" ref="CD20" ca="1">IFERROR(INDIRECT(_xlfn.CONCAT("Data!", "BY128")), 0)</f>
        <v>0</v>
      </c>
      <c r="CE20" s="33" cm="1">
        <f t="array" aca="1" ref="CE20" ca="1">IFERROR(INDIRECT(_xlfn.CONCAT("Data!", "CG128")), 0)</f>
        <v>0</v>
      </c>
      <c r="CF20" s="33" cm="1">
        <f t="array" aca="1" ref="CF20" ca="1">IFERROR(INDIRECT(_xlfn.CONCAT("Data!", A20, "126")), 0)</f>
        <v>0</v>
      </c>
      <c r="CG20" s="33" cm="1">
        <f t="array" aca="1" ref="CG20" ca="1">IFERROR(INDIRECT(_xlfn.CONCAT("Data!", A20, "207")), 0)</f>
        <v>0</v>
      </c>
      <c r="CH20" s="33" cm="1">
        <f t="array" aca="1" ref="CH20" ca="1">IFERROR(INDIRECT(_xlfn.CONCAT("Data!", "CK126")), 0)</f>
        <v>0</v>
      </c>
      <c r="CI20" s="33" cm="1">
        <f t="array" aca="1" ref="CI20" ca="1">IFERROR(INDIRECT(_xlfn.CONCAT("Data!", "BY126")), 0)</f>
        <v>0</v>
      </c>
      <c r="CJ20" s="33" cm="1">
        <f t="array" aca="1" ref="CJ20" ca="1">IFERROR(INDIRECT(_xlfn.CONCAT("Data!", "CG126")), 0)</f>
        <v>0</v>
      </c>
      <c r="CK20" s="33" cm="1">
        <f t="array" aca="1" ref="CK20" ca="1">IFERROR(INDIRECT(_xlfn.CONCAT("Data!", A20, "133")), 0)</f>
        <v>0</v>
      </c>
      <c r="CL20" s="33" cm="1">
        <f t="array" aca="1" ref="CL20" ca="1">IFERROR(INDIRECT(_xlfn.CONCAT("Data!", "CK89")), 0)</f>
        <v>0</v>
      </c>
      <c r="CM20" s="33" cm="1">
        <f t="array" aca="1" ref="CM20" ca="1">IFERROR(INDIRECT(_xlfn.CONCAT("Data!", "BY89")), 0)</f>
        <v>0</v>
      </c>
      <c r="CN20" s="33" cm="1">
        <f t="array" aca="1" ref="CN20" ca="1">IFERROR(INDIRECT(_xlfn.CONCAT("Data!", "CG89")), 0)</f>
        <v>0</v>
      </c>
      <c r="CO20" s="33" cm="1">
        <f t="array" aca="1" ref="CO20" ca="1">IFERROR(INDIRECT(_xlfn.CONCAT("Data!", A20, "188")), 0)</f>
        <v>0</v>
      </c>
      <c r="CP20" s="33" cm="1">
        <f t="array" aca="1" ref="CP20" ca="1">IFERROR(INDIRECT(_xlfn.CONCAT("Data!", A20, "75")), 0)</f>
        <v>0</v>
      </c>
      <c r="CQ20" s="33" cm="1">
        <f t="array" aca="1" ref="CQ20" ca="1">IFERROR(INDIRECT(_xlfn.CONCAT("Data!", A20, "189")), 0)</f>
        <v>0</v>
      </c>
      <c r="CR20" s="33" cm="1">
        <f t="array" aca="1" ref="CR20" ca="1">IFERROR(INDIRECT(_xlfn.CONCAT("Data!", A20, "130")), 0)</f>
        <v>0</v>
      </c>
      <c r="CS20" s="33" cm="1">
        <f t="array" aca="1" ref="CS20" ca="1">IFERROR(INDIRECT(_xlfn.CONCAT("Data!", A20, "42")), 0)</f>
        <v>0</v>
      </c>
      <c r="CT20" s="33" cm="1">
        <f t="array" aca="1" ref="CT20" ca="1">IFERROR(INDIRECT(_xlfn.CONCAT("Data!", A20, "166")), 0)</f>
        <v>0</v>
      </c>
      <c r="CU20" s="33" cm="1">
        <f t="array" aca="1" ref="CU20" ca="1">IFERROR(INDIRECT(_xlfn.CONCAT("Data!", A20, "47")), 0)</f>
        <v>0</v>
      </c>
      <c r="CV20" s="33" cm="1">
        <f t="array" aca="1" ref="CV20" ca="1">IFERROR(INDIRECT(_xlfn.CONCAT("Data!", A20, "171")), 0)</f>
        <v>0</v>
      </c>
    </row>
    <row r="21" spans="1:100">
      <c r="A21" t="s">
        <v>233</v>
      </c>
      <c r="B21" s="24">
        <v>20</v>
      </c>
      <c r="C21" s="24">
        <v>2</v>
      </c>
      <c r="D21" s="31">
        <f t="shared" si="0"/>
        <v>20.2</v>
      </c>
      <c r="E21" s="24" cm="1">
        <f t="array" aca="1" ref="E21" ca="1">INDIRECT(_xlfn.CONCAT("Data!", "R2"))</f>
        <v>0</v>
      </c>
      <c r="F21" s="32" cm="1">
        <f t="array" aca="1" ref="F21" ca="1">INDIRECT(_xlfn.CONCAT("Data!", A21, "4"))</f>
        <v>0</v>
      </c>
      <c r="G21" cm="1">
        <f t="array" aca="1" ref="G21" ca="1">INDIRECT(_xlfn.CONCAT("Data!", A21, "5"))</f>
        <v>0</v>
      </c>
      <c r="H21" s="33" cm="1">
        <f t="array" aca="1" ref="H21" ca="1">IFERROR(INDIRECT(_xlfn.CONCAT("Data!", A21, "8")), 0)</f>
        <v>0</v>
      </c>
      <c r="I21" s="33" cm="1">
        <f t="array" aca="1" ref="I21" ca="1">IFERROR(INDIRECT(_xlfn.CONCAT("Data!", A21, "9")), 0)</f>
        <v>0</v>
      </c>
      <c r="J21" s="33" cm="1">
        <f t="array" aca="1" ref="J21" ca="1">IFERROR(INDIRECT(_xlfn.CONCAT("Data!", A21, "7")), 0)</f>
        <v>0</v>
      </c>
      <c r="K21" s="33" cm="1">
        <f t="array" aca="1" ref="K21" ca="1">IFERROR(INDIRECT(_xlfn.CONCAT("Data!", A21, "138")), 0)</f>
        <v>0</v>
      </c>
      <c r="L21" s="33" cm="1">
        <f t="array" aca="1" ref="L21" ca="1">IFERROR(INDIRECT(_xlfn.CONCAT("Data!", "CK7")), 0)</f>
        <v>0</v>
      </c>
      <c r="M21" s="33" cm="1">
        <f t="array" aca="1" ref="M21" ca="1">IFERROR(INDIRECT(_xlfn.CONCAT("Data!", "BY7")), 0)</f>
        <v>0</v>
      </c>
      <c r="N21" s="33" cm="1">
        <f t="array" aca="1" ref="N21" ca="1">IFERROR(INDIRECT(_xlfn.CONCAT("Data!", "CG7")), 0)</f>
        <v>0</v>
      </c>
      <c r="O21" s="34" cm="1">
        <f t="array" aca="1" ref="O21" ca="1">IFERROR(INDIRECT(_xlfn.CONCAT("Data!", A21, "115")), 0)</f>
        <v>0</v>
      </c>
      <c r="P21" s="34" cm="1">
        <f t="array" aca="1" ref="P21" ca="1">IFERROR(INDIRECT(_xlfn.CONCAT("Data!", A21, "211")), 0)</f>
        <v>0</v>
      </c>
      <c r="Q21" s="33" cm="1">
        <f t="array" aca="1" ref="Q21" ca="1">IFERROR(INDIRECT(_xlfn.CONCAT("Data!", A21, "114")), 0)</f>
        <v>0</v>
      </c>
      <c r="R21" s="33" cm="1">
        <f t="array" aca="1" ref="R21" ca="1">IFERROR(INDIRECT(_xlfn.CONCAT("Data!", A21, "210")), 0)</f>
        <v>0</v>
      </c>
      <c r="S21" s="33" cm="1">
        <f t="array" aca="1" ref="S21" ca="1">IFERROR(INDIRECT(_xlfn.CONCAT("Data!", "CK114")), 0)</f>
        <v>0</v>
      </c>
      <c r="T21" s="33" cm="1">
        <f t="array" aca="1" ref="T21" ca="1">IFERROR(INDIRECT(_xlfn.CONCAT("Data!", "BY114")), 0)</f>
        <v>0</v>
      </c>
      <c r="U21" s="33" cm="1">
        <f t="array" aca="1" ref="U21" ca="1">IFERROR(INDIRECT(_xlfn.CONCAT("Data!", "CG114")), 0)</f>
        <v>0</v>
      </c>
      <c r="V21" s="33" cm="1">
        <f t="array" aca="1" ref="V21" ca="1">IFERROR(INDIRECT(_xlfn.CONCAT("Data!", A21, "120")), 0)</f>
        <v>0</v>
      </c>
      <c r="W21" s="33" cm="1">
        <f t="array" aca="1" ref="W21" ca="1">IFERROR(INDIRECT(_xlfn.CONCAT("Data!", A21, "216")), 0)</f>
        <v>0</v>
      </c>
      <c r="X21" s="33" cm="1">
        <f t="array" aca="1" ref="X21" ca="1">IFERROR(INDIRECT(_xlfn.CONCAT("Data!", A21, "220")), 0)</f>
        <v>0</v>
      </c>
      <c r="Y21" s="33" cm="1">
        <f t="array" aca="1" ref="Y21" ca="1">IFERROR(INDIRECT(_xlfn.CONCAT("Data!", "CK120")), 0)</f>
        <v>0</v>
      </c>
      <c r="Z21" s="33" cm="1">
        <f t="array" aca="1" ref="Z21" ca="1">IFERROR(INDIRECT(_xlfn.CONCAT("Data!", "BY120")), 0)</f>
        <v>0</v>
      </c>
      <c r="AA21" s="33" cm="1">
        <f t="array" aca="1" ref="AA21" ca="1">IFERROR(INDIRECT(_xlfn.CONCAT("Data!", "CG120")), 0)</f>
        <v>0</v>
      </c>
      <c r="AB21" s="33" cm="1">
        <f t="array" aca="1" ref="AB21" ca="1">IFERROR(INDIRECT(_xlfn.CONCAT("Data!", A21, "68")), 0)</f>
        <v>0</v>
      </c>
      <c r="AC21" s="33" cm="1">
        <f t="array" aca="1" ref="AC21" ca="1">IFERROR(INDIRECT(_xlfn.CONCAT("Data!", A21, "65")), 0)</f>
        <v>0</v>
      </c>
      <c r="AD21" s="33" cm="1">
        <f t="array" aca="1" ref="AD21" ca="1">IFERROR(INDIRECT(_xlfn.CONCAT("Data!", A21, "187")), 0)</f>
        <v>0</v>
      </c>
      <c r="AE21" s="33" cm="1">
        <f t="array" aca="1" ref="AE21" ca="1">IFERROR(INDIRECT(_xlfn.CONCAT("Data!", "CK64")), 0)</f>
        <v>0</v>
      </c>
      <c r="AF21" s="33" cm="1">
        <f t="array" aca="1" ref="AF21" ca="1">IFERROR(INDIRECT(_xlfn.CONCAT("Data!", "BY64")), 0)</f>
        <v>0</v>
      </c>
      <c r="AG21" s="33" cm="1">
        <f t="array" aca="1" ref="AG21" ca="1">IFERROR(INDIRECT(_xlfn.CONCAT("Data!", "CG64")), 0)</f>
        <v>0</v>
      </c>
      <c r="AH21" s="33" cm="1">
        <f t="array" aca="1" ref="AH21" ca="1">IFERROR(INDIRECT(_xlfn.CONCAT("Data!", A21, "62")), 0)</f>
        <v>0</v>
      </c>
      <c r="AI21" s="33" cm="1">
        <f t="array" aca="1" ref="AI21" ca="1">IFERROR(INDIRECT(_xlfn.CONCAT("Data!", A21, "63")), 0)</f>
        <v>0</v>
      </c>
      <c r="AJ21" s="33" cm="1">
        <f t="array" aca="1" ref="AJ21" ca="1">IFERROR(INDIRECT(_xlfn.CONCAT("Data!", A21, "181")), 0)</f>
        <v>0</v>
      </c>
      <c r="AK21" s="33" cm="1">
        <f t="array" aca="1" ref="AK21" ca="1">IFERROR(INDIRECT(_xlfn.CONCAT("Data!", "CK61")), 0)</f>
        <v>0</v>
      </c>
      <c r="AL21" s="33" cm="1">
        <f t="array" aca="1" ref="AL21" ca="1">IFERROR(INDIRECT(_xlfn.CONCAT("Data!", "BY61")), 0)</f>
        <v>0</v>
      </c>
      <c r="AM21" s="33" cm="1">
        <f t="array" aca="1" ref="AM21" ca="1">IFERROR(INDIRECT(_xlfn.CONCAT("Data!", "CG61")), 0)</f>
        <v>0</v>
      </c>
      <c r="AN21" s="34" cm="1">
        <f t="array" aca="1" ref="AN21" ca="1">IFERROR(INDIRECT(_xlfn.CONCAT("Data!", A21, "131")), 0)</f>
        <v>0</v>
      </c>
      <c r="AO21" s="34" cm="1">
        <f t="array" aca="1" ref="AO21" ca="1">IFERROR(INDIRECT(_xlfn.CONCAT("Data!", A21, "193")), 0)</f>
        <v>0</v>
      </c>
      <c r="AP21" s="33" cm="1">
        <f t="array" aca="1" ref="AP21" ca="1">IFERROR(INDIRECT(_xlfn.CONCAT("Data!", "CK131")), 0)</f>
        <v>0</v>
      </c>
      <c r="AQ21" s="33" cm="1">
        <f t="array" aca="1" ref="AQ21" ca="1">IFERROR(INDIRECT(_xlfn.CONCAT("Data!", "BY131")), 0)</f>
        <v>0</v>
      </c>
      <c r="AR21" s="33" cm="1">
        <f t="array" aca="1" ref="AR21" ca="1">IFERROR(INDIRECT(_xlfn.CONCAT("Data!", "CG131")), 0)</f>
        <v>0</v>
      </c>
      <c r="AS21" s="33" cm="1">
        <f t="array" aca="1" ref="AS21" ca="1">IFERROR(INDIRECT(_xlfn.CONCAT("Data!", A21, "15")), 0)</f>
        <v>0</v>
      </c>
      <c r="AT21" s="33" cm="1">
        <f t="array" aca="1" ref="AT21" ca="1">IFERROR(INDIRECT(_xlfn.CONCAT("Data!", A21, "14")), 0)</f>
        <v>0</v>
      </c>
      <c r="AU21" s="33" cm="1">
        <f t="array" aca="1" ref="AU21" ca="1">IFERROR(INDIRECT(_xlfn.CONCAT("Data!", A21, "142")), 0)</f>
        <v>0</v>
      </c>
      <c r="AV21" s="33" cm="1">
        <f t="array" aca="1" ref="AV21" ca="1">IFERROR(INDIRECT(_xlfn.CONCAT("Data!", "CK14")), 0)</f>
        <v>0</v>
      </c>
      <c r="AW21" s="33" cm="1">
        <f t="array" aca="1" ref="AW21" ca="1">IFERROR(INDIRECT(_xlfn.CONCAT("Data!", "BY14")), 0)</f>
        <v>0</v>
      </c>
      <c r="AX21" s="33" cm="1">
        <f t="array" aca="1" ref="AX21" ca="1">IFERROR(INDIRECT(_xlfn.CONCAT("Data!", "CG14")), 0)</f>
        <v>0</v>
      </c>
      <c r="AY21" s="33" cm="1">
        <f t="array" aca="1" ref="AY21" ca="1">IFERROR(INDIRECT(_xlfn.CONCAT("Data!", A21, "29")), 0)</f>
        <v>0</v>
      </c>
      <c r="AZ21" s="33" cm="1">
        <f t="array" aca="1" ref="AZ21" ca="1">IFERROR(INDIRECT(_xlfn.CONCAT("Data!", A21, "157")), 0)</f>
        <v>0</v>
      </c>
      <c r="BA21" s="33" cm="1">
        <f t="array" aca="1" ref="BA21" ca="1">IFERROR(INDIRECT(_xlfn.CONCAT("Data!", "CK29")), 0)</f>
        <v>0</v>
      </c>
      <c r="BB21" s="33" cm="1">
        <f t="array" aca="1" ref="BB21" ca="1">IFERROR(INDIRECT(_xlfn.CONCAT("Data!", "BY29")), 0)</f>
        <v>0</v>
      </c>
      <c r="BC21" s="33" cm="1">
        <f t="array" aca="1" ref="BC21" ca="1">IFERROR(INDIRECT(_xlfn.CONCAT("Data!", "CG29")), 0)</f>
        <v>0</v>
      </c>
      <c r="BD21" s="33" cm="1">
        <f t="array" aca="1" ref="BD21" ca="1">IFERROR(INDIRECT(_xlfn.CONCAT("Data!", A21, "44")), 0)</f>
        <v>0</v>
      </c>
      <c r="BE21" s="33" cm="1">
        <f t="array" aca="1" ref="BE21" ca="1">IFERROR(INDIRECT(_xlfn.CONCAT("Data!", A21, "168")), 0)</f>
        <v>0</v>
      </c>
      <c r="BF21" s="33" cm="1">
        <f t="array" aca="1" ref="BF21" ca="1">IFERROR(INDIRECT(_xlfn.CONCAT("Data!", "CK44")), 0)</f>
        <v>0</v>
      </c>
      <c r="BG21" s="33" cm="1">
        <f t="array" aca="1" ref="BG21" ca="1">IFERROR(INDIRECT(_xlfn.CONCAT("Data!", "BY44")), 0)</f>
        <v>0</v>
      </c>
      <c r="BH21" s="33" cm="1">
        <f t="array" aca="1" ref="BH21" ca="1">IFERROR(INDIRECT(_xlfn.CONCAT("Data!", "CG44")), 0)</f>
        <v>0</v>
      </c>
      <c r="BI21" s="34" cm="1">
        <f t="array" aca="1" ref="BI21" ca="1">IFERROR(INDIRECT(_xlfn.CONCAT("Data!", A21, "24")), 0)</f>
        <v>0</v>
      </c>
      <c r="BJ21" s="34" cm="1">
        <f t="array" aca="1" ref="BJ21" ca="1">IFERROR(INDIRECT(_xlfn.CONCAT("Data!", A21, "152")), 0)</f>
        <v>0</v>
      </c>
      <c r="BK21" s="33" cm="1">
        <f t="array" aca="1" ref="BK21" ca="1">IFERROR(INDIRECT(_xlfn.CONCAT("Data!", "CK24")), 0)</f>
        <v>0</v>
      </c>
      <c r="BL21" s="33" cm="1">
        <f t="array" aca="1" ref="BL21" ca="1">IFERROR(INDIRECT(_xlfn.CONCAT("Data!", "BY24")), 0)</f>
        <v>0</v>
      </c>
      <c r="BM21" s="33" cm="1">
        <f t="array" aca="1" ref="BM21" ca="1">IFERROR(INDIRECT(_xlfn.CONCAT("Data!", "CG24")), 0)</f>
        <v>0</v>
      </c>
      <c r="BN21" s="33" cm="1">
        <f t="array" aca="1" ref="BN21" ca="1">IFERROR(INDIRECT(_xlfn.CONCAT("Data!", A21, "38")), 0)</f>
        <v>0</v>
      </c>
      <c r="BO21" s="33" cm="1">
        <f t="array" aca="1" ref="BO21" ca="1">IFERROR(INDIRECT(_xlfn.CONCAT("Data!", A21, "36")), 0)</f>
        <v>0</v>
      </c>
      <c r="BP21" s="33" cm="1">
        <f t="array" aca="1" ref="BP21" ca="1">IFERROR(INDIRECT(_xlfn.CONCAT("Data!", A21, "37")), 0)</f>
        <v>0</v>
      </c>
      <c r="BQ21" s="33" cm="1">
        <f t="array" aca="1" ref="BQ21" ca="1">IFERROR(INDIRECT(_xlfn.CONCAT("Data!", A21, "163")), 0)</f>
        <v>0</v>
      </c>
      <c r="BR21" s="33" cm="1">
        <f t="array" aca="1" ref="BR21" ca="1">IFERROR(INDIRECT(_xlfn.CONCAT("Data!", A21, "34")), 0)</f>
        <v>0</v>
      </c>
      <c r="BS21" s="33" cm="1">
        <f t="array" aca="1" ref="BS21" ca="1">IFERROR(INDIRECT(_xlfn.CONCAT("Data!", "CK124")), 0)</f>
        <v>0</v>
      </c>
      <c r="BT21" s="33" cm="1">
        <f t="array" aca="1" ref="BT21" ca="1">IFERROR(INDIRECT(_xlfn.CONCAT("Data!", "BY124")), 0)</f>
        <v>0</v>
      </c>
      <c r="BU21" s="33" cm="1">
        <f t="array" aca="1" ref="BU21" ca="1">IFERROR(INDIRECT(_xlfn.CONCAT("Data!", "CG124")), 0)</f>
        <v>0</v>
      </c>
      <c r="BV21" s="34" cm="1">
        <f t="array" aca="1" ref="BV21" ca="1">IFERROR(INDIRECT(_xlfn.CONCAT("Data!", A21, "41")), 0)</f>
        <v>0</v>
      </c>
      <c r="BW21" s="34" cm="1">
        <f t="array" aca="1" ref="BW21" ca="1">IFERROR(INDIRECT(_xlfn.CONCAT("Data!", B21, "138")), 0)</f>
        <v>0</v>
      </c>
      <c r="BX21" s="33" cm="1">
        <f t="array" aca="1" ref="BX21" ca="1">IFERROR(INDIRECT(_xlfn.CONCAT("Data!", "CK41")), 0)</f>
        <v>0</v>
      </c>
      <c r="BY21" s="33" cm="1">
        <f t="array" aca="1" ref="BY21" ca="1">IFERROR(INDIRECT(_xlfn.CONCAT("Data!", "BY41")), 0)</f>
        <v>0</v>
      </c>
      <c r="BZ21" s="33" cm="1">
        <f t="array" aca="1" ref="BZ21" ca="1">IFERROR(INDIRECT(_xlfn.CONCAT("Data!", "CG41")), 0)</f>
        <v>0</v>
      </c>
      <c r="CA21" s="33" cm="1">
        <f t="array" aca="1" ref="CA21" ca="1">IFERROR(INDIRECT(_xlfn.CONCAT("Data!", A21, "128")), 0)</f>
        <v>0</v>
      </c>
      <c r="CB21" s="33" cm="1">
        <f t="array" aca="1" ref="CB21" ca="1">IFERROR(INDIRECT(_xlfn.CONCAT("Data!", A21, "196")), 0)</f>
        <v>0</v>
      </c>
      <c r="CC21" s="33" cm="1">
        <f t="array" aca="1" ref="CC21" ca="1">IFERROR(INDIRECT(_xlfn.CONCAT("Data!", "CK128")), 0)</f>
        <v>0</v>
      </c>
      <c r="CD21" s="33" cm="1">
        <f t="array" aca="1" ref="CD21" ca="1">IFERROR(INDIRECT(_xlfn.CONCAT("Data!", "BY128")), 0)</f>
        <v>0</v>
      </c>
      <c r="CE21" s="33" cm="1">
        <f t="array" aca="1" ref="CE21" ca="1">IFERROR(INDIRECT(_xlfn.CONCAT("Data!", "CG128")), 0)</f>
        <v>0</v>
      </c>
      <c r="CF21" s="33" cm="1">
        <f t="array" aca="1" ref="CF21" ca="1">IFERROR(INDIRECT(_xlfn.CONCAT("Data!", A21, "126")), 0)</f>
        <v>0</v>
      </c>
      <c r="CG21" s="33" cm="1">
        <f t="array" aca="1" ref="CG21" ca="1">IFERROR(INDIRECT(_xlfn.CONCAT("Data!", A21, "207")), 0)</f>
        <v>0</v>
      </c>
      <c r="CH21" s="33" cm="1">
        <f t="array" aca="1" ref="CH21" ca="1">IFERROR(INDIRECT(_xlfn.CONCAT("Data!", "CK126")), 0)</f>
        <v>0</v>
      </c>
      <c r="CI21" s="33" cm="1">
        <f t="array" aca="1" ref="CI21" ca="1">IFERROR(INDIRECT(_xlfn.CONCAT("Data!", "BY126")), 0)</f>
        <v>0</v>
      </c>
      <c r="CJ21" s="33" cm="1">
        <f t="array" aca="1" ref="CJ21" ca="1">IFERROR(INDIRECT(_xlfn.CONCAT("Data!", "CG126")), 0)</f>
        <v>0</v>
      </c>
      <c r="CK21" s="33" cm="1">
        <f t="array" aca="1" ref="CK21" ca="1">IFERROR(INDIRECT(_xlfn.CONCAT("Data!", A21, "133")), 0)</f>
        <v>0</v>
      </c>
      <c r="CL21" s="33" cm="1">
        <f t="array" aca="1" ref="CL21" ca="1">IFERROR(INDIRECT(_xlfn.CONCAT("Data!", "CK89")), 0)</f>
        <v>0</v>
      </c>
      <c r="CM21" s="33" cm="1">
        <f t="array" aca="1" ref="CM21" ca="1">IFERROR(INDIRECT(_xlfn.CONCAT("Data!", "BY89")), 0)</f>
        <v>0</v>
      </c>
      <c r="CN21" s="33" cm="1">
        <f t="array" aca="1" ref="CN21" ca="1">IFERROR(INDIRECT(_xlfn.CONCAT("Data!", "CG89")), 0)</f>
        <v>0</v>
      </c>
      <c r="CO21" s="33" cm="1">
        <f t="array" aca="1" ref="CO21" ca="1">IFERROR(INDIRECT(_xlfn.CONCAT("Data!", A21, "188")), 0)</f>
        <v>0</v>
      </c>
      <c r="CP21" s="33" cm="1">
        <f t="array" aca="1" ref="CP21" ca="1">IFERROR(INDIRECT(_xlfn.CONCAT("Data!", A21, "75")), 0)</f>
        <v>0</v>
      </c>
      <c r="CQ21" s="33" cm="1">
        <f t="array" aca="1" ref="CQ21" ca="1">IFERROR(INDIRECT(_xlfn.CONCAT("Data!", A21, "189")), 0)</f>
        <v>0</v>
      </c>
      <c r="CR21" s="33" cm="1">
        <f t="array" aca="1" ref="CR21" ca="1">IFERROR(INDIRECT(_xlfn.CONCAT("Data!", A21, "130")), 0)</f>
        <v>0</v>
      </c>
      <c r="CS21" s="33" cm="1">
        <f t="array" aca="1" ref="CS21" ca="1">IFERROR(INDIRECT(_xlfn.CONCAT("Data!", A21, "42")), 0)</f>
        <v>0</v>
      </c>
      <c r="CT21" s="33" cm="1">
        <f t="array" aca="1" ref="CT21" ca="1">IFERROR(INDIRECT(_xlfn.CONCAT("Data!", A21, "166")), 0)</f>
        <v>0</v>
      </c>
      <c r="CU21" s="33" cm="1">
        <f t="array" aca="1" ref="CU21" ca="1">IFERROR(INDIRECT(_xlfn.CONCAT("Data!", A21, "47")), 0)</f>
        <v>0</v>
      </c>
      <c r="CV21" s="33" cm="1">
        <f t="array" aca="1" ref="CV21" ca="1">IFERROR(INDIRECT(_xlfn.CONCAT("Data!", A21, "171")), 0)</f>
        <v>0</v>
      </c>
    </row>
    <row r="22" spans="1:100">
      <c r="A22" t="s">
        <v>234</v>
      </c>
      <c r="B22" s="24">
        <v>21</v>
      </c>
      <c r="C22" s="24">
        <v>2</v>
      </c>
      <c r="D22" s="31">
        <f t="shared" si="0"/>
        <v>21.2</v>
      </c>
      <c r="E22" s="24" cm="1">
        <f t="array" aca="1" ref="E22" ca="1">INDIRECT(_xlfn.CONCAT("Data!", "R2"))</f>
        <v>0</v>
      </c>
      <c r="F22" s="32" cm="1">
        <f t="array" aca="1" ref="F22" ca="1">INDIRECT(_xlfn.CONCAT("Data!", A22, "4"))</f>
        <v>0</v>
      </c>
      <c r="G22" cm="1">
        <f t="array" aca="1" ref="G22" ca="1">INDIRECT(_xlfn.CONCAT("Data!", A22, "5"))</f>
        <v>0</v>
      </c>
      <c r="H22" s="33" cm="1">
        <f t="array" aca="1" ref="H22" ca="1">IFERROR(INDIRECT(_xlfn.CONCAT("Data!", A22, "8")), 0)</f>
        <v>0</v>
      </c>
      <c r="I22" s="33" cm="1">
        <f t="array" aca="1" ref="I22" ca="1">IFERROR(INDIRECT(_xlfn.CONCAT("Data!", A22, "9")), 0)</f>
        <v>0</v>
      </c>
      <c r="J22" s="33" cm="1">
        <f t="array" aca="1" ref="J22" ca="1">IFERROR(INDIRECT(_xlfn.CONCAT("Data!", A22, "7")), 0)</f>
        <v>0</v>
      </c>
      <c r="K22" s="33" cm="1">
        <f t="array" aca="1" ref="K22" ca="1">IFERROR(INDIRECT(_xlfn.CONCAT("Data!", A22, "138")), 0)</f>
        <v>0</v>
      </c>
      <c r="L22" s="33" cm="1">
        <f t="array" aca="1" ref="L22" ca="1">IFERROR(INDIRECT(_xlfn.CONCAT("Data!", "CK7")), 0)</f>
        <v>0</v>
      </c>
      <c r="M22" s="33" cm="1">
        <f t="array" aca="1" ref="M22" ca="1">IFERROR(INDIRECT(_xlfn.CONCAT("Data!", "BY7")), 0)</f>
        <v>0</v>
      </c>
      <c r="N22" s="33" cm="1">
        <f t="array" aca="1" ref="N22" ca="1">IFERROR(INDIRECT(_xlfn.CONCAT("Data!", "CG7")), 0)</f>
        <v>0</v>
      </c>
      <c r="O22" s="34" cm="1">
        <f t="array" aca="1" ref="O22" ca="1">IFERROR(INDIRECT(_xlfn.CONCAT("Data!", A22, "115")), 0)</f>
        <v>0</v>
      </c>
      <c r="P22" s="34" cm="1">
        <f t="array" aca="1" ref="P22" ca="1">IFERROR(INDIRECT(_xlfn.CONCAT("Data!", A22, "211")), 0)</f>
        <v>0</v>
      </c>
      <c r="Q22" s="33" cm="1">
        <f t="array" aca="1" ref="Q22" ca="1">IFERROR(INDIRECT(_xlfn.CONCAT("Data!", A22, "114")), 0)</f>
        <v>0</v>
      </c>
      <c r="R22" s="33" cm="1">
        <f t="array" aca="1" ref="R22" ca="1">IFERROR(INDIRECT(_xlfn.CONCAT("Data!", A22, "210")), 0)</f>
        <v>0</v>
      </c>
      <c r="S22" s="33" cm="1">
        <f t="array" aca="1" ref="S22" ca="1">IFERROR(INDIRECT(_xlfn.CONCAT("Data!", "CK114")), 0)</f>
        <v>0</v>
      </c>
      <c r="T22" s="33" cm="1">
        <f t="array" aca="1" ref="T22" ca="1">IFERROR(INDIRECT(_xlfn.CONCAT("Data!", "BY114")), 0)</f>
        <v>0</v>
      </c>
      <c r="U22" s="33" cm="1">
        <f t="array" aca="1" ref="U22" ca="1">IFERROR(INDIRECT(_xlfn.CONCAT("Data!", "CG114")), 0)</f>
        <v>0</v>
      </c>
      <c r="V22" s="33" cm="1">
        <f t="array" aca="1" ref="V22" ca="1">IFERROR(INDIRECT(_xlfn.CONCAT("Data!", A22, "120")), 0)</f>
        <v>0</v>
      </c>
      <c r="W22" s="33" cm="1">
        <f t="array" aca="1" ref="W22" ca="1">IFERROR(INDIRECT(_xlfn.CONCAT("Data!", A22, "216")), 0)</f>
        <v>0</v>
      </c>
      <c r="X22" s="33" cm="1">
        <f t="array" aca="1" ref="X22" ca="1">IFERROR(INDIRECT(_xlfn.CONCAT("Data!", A22, "220")), 0)</f>
        <v>0</v>
      </c>
      <c r="Y22" s="33" cm="1">
        <f t="array" aca="1" ref="Y22" ca="1">IFERROR(INDIRECT(_xlfn.CONCAT("Data!", "CK120")), 0)</f>
        <v>0</v>
      </c>
      <c r="Z22" s="33" cm="1">
        <f t="array" aca="1" ref="Z22" ca="1">IFERROR(INDIRECT(_xlfn.CONCAT("Data!", "BY120")), 0)</f>
        <v>0</v>
      </c>
      <c r="AA22" s="33" cm="1">
        <f t="array" aca="1" ref="AA22" ca="1">IFERROR(INDIRECT(_xlfn.CONCAT("Data!", "CG120")), 0)</f>
        <v>0</v>
      </c>
      <c r="AB22" s="33" cm="1">
        <f t="array" aca="1" ref="AB22" ca="1">IFERROR(INDIRECT(_xlfn.CONCAT("Data!", A22, "68")), 0)</f>
        <v>0</v>
      </c>
      <c r="AC22" s="33" cm="1">
        <f t="array" aca="1" ref="AC22" ca="1">IFERROR(INDIRECT(_xlfn.CONCAT("Data!", A22, "65")), 0)</f>
        <v>0</v>
      </c>
      <c r="AD22" s="33" cm="1">
        <f t="array" aca="1" ref="AD22" ca="1">IFERROR(INDIRECT(_xlfn.CONCAT("Data!", A22, "187")), 0)</f>
        <v>0</v>
      </c>
      <c r="AE22" s="33" cm="1">
        <f t="array" aca="1" ref="AE22" ca="1">IFERROR(INDIRECT(_xlfn.CONCAT("Data!", "CK64")), 0)</f>
        <v>0</v>
      </c>
      <c r="AF22" s="33" cm="1">
        <f t="array" aca="1" ref="AF22" ca="1">IFERROR(INDIRECT(_xlfn.CONCAT("Data!", "BY64")), 0)</f>
        <v>0</v>
      </c>
      <c r="AG22" s="33" cm="1">
        <f t="array" aca="1" ref="AG22" ca="1">IFERROR(INDIRECT(_xlfn.CONCAT("Data!", "CG64")), 0)</f>
        <v>0</v>
      </c>
      <c r="AH22" s="33" cm="1">
        <f t="array" aca="1" ref="AH22" ca="1">IFERROR(INDIRECT(_xlfn.CONCAT("Data!", A22, "62")), 0)</f>
        <v>0</v>
      </c>
      <c r="AI22" s="33" cm="1">
        <f t="array" aca="1" ref="AI22" ca="1">IFERROR(INDIRECT(_xlfn.CONCAT("Data!", A22, "63")), 0)</f>
        <v>0</v>
      </c>
      <c r="AJ22" s="33" cm="1">
        <f t="array" aca="1" ref="AJ22" ca="1">IFERROR(INDIRECT(_xlfn.CONCAT("Data!", A22, "181")), 0)</f>
        <v>0</v>
      </c>
      <c r="AK22" s="33" cm="1">
        <f t="array" aca="1" ref="AK22" ca="1">IFERROR(INDIRECT(_xlfn.CONCAT("Data!", "CK61")), 0)</f>
        <v>0</v>
      </c>
      <c r="AL22" s="33" cm="1">
        <f t="array" aca="1" ref="AL22" ca="1">IFERROR(INDIRECT(_xlfn.CONCAT("Data!", "BY61")), 0)</f>
        <v>0</v>
      </c>
      <c r="AM22" s="33" cm="1">
        <f t="array" aca="1" ref="AM22" ca="1">IFERROR(INDIRECT(_xlfn.CONCAT("Data!", "CG61")), 0)</f>
        <v>0</v>
      </c>
      <c r="AN22" s="34" cm="1">
        <f t="array" aca="1" ref="AN22" ca="1">IFERROR(INDIRECT(_xlfn.CONCAT("Data!", A22, "131")), 0)</f>
        <v>0</v>
      </c>
      <c r="AO22" s="34" cm="1">
        <f t="array" aca="1" ref="AO22" ca="1">IFERROR(INDIRECT(_xlfn.CONCAT("Data!", A22, "193")), 0)</f>
        <v>0</v>
      </c>
      <c r="AP22" s="33" cm="1">
        <f t="array" aca="1" ref="AP22" ca="1">IFERROR(INDIRECT(_xlfn.CONCAT("Data!", "CK131")), 0)</f>
        <v>0</v>
      </c>
      <c r="AQ22" s="33" cm="1">
        <f t="array" aca="1" ref="AQ22" ca="1">IFERROR(INDIRECT(_xlfn.CONCAT("Data!", "BY131")), 0)</f>
        <v>0</v>
      </c>
      <c r="AR22" s="33" cm="1">
        <f t="array" aca="1" ref="AR22" ca="1">IFERROR(INDIRECT(_xlfn.CONCAT("Data!", "CG131")), 0)</f>
        <v>0</v>
      </c>
      <c r="AS22" s="33" cm="1">
        <f t="array" aca="1" ref="AS22" ca="1">IFERROR(INDIRECT(_xlfn.CONCAT("Data!", A22, "15")), 0)</f>
        <v>0</v>
      </c>
      <c r="AT22" s="33" cm="1">
        <f t="array" aca="1" ref="AT22" ca="1">IFERROR(INDIRECT(_xlfn.CONCAT("Data!", A22, "14")), 0)</f>
        <v>0</v>
      </c>
      <c r="AU22" s="33" cm="1">
        <f t="array" aca="1" ref="AU22" ca="1">IFERROR(INDIRECT(_xlfn.CONCAT("Data!", A22, "142")), 0)</f>
        <v>0</v>
      </c>
      <c r="AV22" s="33" cm="1">
        <f t="array" aca="1" ref="AV22" ca="1">IFERROR(INDIRECT(_xlfn.CONCAT("Data!", "CK14")), 0)</f>
        <v>0</v>
      </c>
      <c r="AW22" s="33" cm="1">
        <f t="array" aca="1" ref="AW22" ca="1">IFERROR(INDIRECT(_xlfn.CONCAT("Data!", "BY14")), 0)</f>
        <v>0</v>
      </c>
      <c r="AX22" s="33" cm="1">
        <f t="array" aca="1" ref="AX22" ca="1">IFERROR(INDIRECT(_xlfn.CONCAT("Data!", "CG14")), 0)</f>
        <v>0</v>
      </c>
      <c r="AY22" s="33" cm="1">
        <f t="array" aca="1" ref="AY22" ca="1">IFERROR(INDIRECT(_xlfn.CONCAT("Data!", A22, "29")), 0)</f>
        <v>0</v>
      </c>
      <c r="AZ22" s="33" cm="1">
        <f t="array" aca="1" ref="AZ22" ca="1">IFERROR(INDIRECT(_xlfn.CONCAT("Data!", A22, "157")), 0)</f>
        <v>0</v>
      </c>
      <c r="BA22" s="33" cm="1">
        <f t="array" aca="1" ref="BA22" ca="1">IFERROR(INDIRECT(_xlfn.CONCAT("Data!", "CK29")), 0)</f>
        <v>0</v>
      </c>
      <c r="BB22" s="33" cm="1">
        <f t="array" aca="1" ref="BB22" ca="1">IFERROR(INDIRECT(_xlfn.CONCAT("Data!", "BY29")), 0)</f>
        <v>0</v>
      </c>
      <c r="BC22" s="33" cm="1">
        <f t="array" aca="1" ref="BC22" ca="1">IFERROR(INDIRECT(_xlfn.CONCAT("Data!", "CG29")), 0)</f>
        <v>0</v>
      </c>
      <c r="BD22" s="33" cm="1">
        <f t="array" aca="1" ref="BD22" ca="1">IFERROR(INDIRECT(_xlfn.CONCAT("Data!", A22, "44")), 0)</f>
        <v>0</v>
      </c>
      <c r="BE22" s="33" cm="1">
        <f t="array" aca="1" ref="BE22" ca="1">IFERROR(INDIRECT(_xlfn.CONCAT("Data!", A22, "168")), 0)</f>
        <v>0</v>
      </c>
      <c r="BF22" s="33" cm="1">
        <f t="array" aca="1" ref="BF22" ca="1">IFERROR(INDIRECT(_xlfn.CONCAT("Data!", "CK44")), 0)</f>
        <v>0</v>
      </c>
      <c r="BG22" s="33" cm="1">
        <f t="array" aca="1" ref="BG22" ca="1">IFERROR(INDIRECT(_xlfn.CONCAT("Data!", "BY44")), 0)</f>
        <v>0</v>
      </c>
      <c r="BH22" s="33" cm="1">
        <f t="array" aca="1" ref="BH22" ca="1">IFERROR(INDIRECT(_xlfn.CONCAT("Data!", "CG44")), 0)</f>
        <v>0</v>
      </c>
      <c r="BI22" s="34" cm="1">
        <f t="array" aca="1" ref="BI22" ca="1">IFERROR(INDIRECT(_xlfn.CONCAT("Data!", A22, "24")), 0)</f>
        <v>0</v>
      </c>
      <c r="BJ22" s="34" cm="1">
        <f t="array" aca="1" ref="BJ22" ca="1">IFERROR(INDIRECT(_xlfn.CONCAT("Data!", A22, "152")), 0)</f>
        <v>0</v>
      </c>
      <c r="BK22" s="33" cm="1">
        <f t="array" aca="1" ref="BK22" ca="1">IFERROR(INDIRECT(_xlfn.CONCAT("Data!", "CK24")), 0)</f>
        <v>0</v>
      </c>
      <c r="BL22" s="33" cm="1">
        <f t="array" aca="1" ref="BL22" ca="1">IFERROR(INDIRECT(_xlfn.CONCAT("Data!", "BY24")), 0)</f>
        <v>0</v>
      </c>
      <c r="BM22" s="33" cm="1">
        <f t="array" aca="1" ref="BM22" ca="1">IFERROR(INDIRECT(_xlfn.CONCAT("Data!", "CG24")), 0)</f>
        <v>0</v>
      </c>
      <c r="BN22" s="33" cm="1">
        <f t="array" aca="1" ref="BN22" ca="1">IFERROR(INDIRECT(_xlfn.CONCAT("Data!", A22, "38")), 0)</f>
        <v>0</v>
      </c>
      <c r="BO22" s="33" cm="1">
        <f t="array" aca="1" ref="BO22" ca="1">IFERROR(INDIRECT(_xlfn.CONCAT("Data!", A22, "36")), 0)</f>
        <v>0</v>
      </c>
      <c r="BP22" s="33" cm="1">
        <f t="array" aca="1" ref="BP22" ca="1">IFERROR(INDIRECT(_xlfn.CONCAT("Data!", A22, "37")), 0)</f>
        <v>0</v>
      </c>
      <c r="BQ22" s="33" cm="1">
        <f t="array" aca="1" ref="BQ22" ca="1">IFERROR(INDIRECT(_xlfn.CONCAT("Data!", A22, "163")), 0)</f>
        <v>0</v>
      </c>
      <c r="BR22" s="33" cm="1">
        <f t="array" aca="1" ref="BR22" ca="1">IFERROR(INDIRECT(_xlfn.CONCAT("Data!", A22, "34")), 0)</f>
        <v>0</v>
      </c>
      <c r="BS22" s="33" cm="1">
        <f t="array" aca="1" ref="BS22" ca="1">IFERROR(INDIRECT(_xlfn.CONCAT("Data!", "CK124")), 0)</f>
        <v>0</v>
      </c>
      <c r="BT22" s="33" cm="1">
        <f t="array" aca="1" ref="BT22" ca="1">IFERROR(INDIRECT(_xlfn.CONCAT("Data!", "BY124")), 0)</f>
        <v>0</v>
      </c>
      <c r="BU22" s="33" cm="1">
        <f t="array" aca="1" ref="BU22" ca="1">IFERROR(INDIRECT(_xlfn.CONCAT("Data!", "CG124")), 0)</f>
        <v>0</v>
      </c>
      <c r="BV22" s="34" cm="1">
        <f t="array" aca="1" ref="BV22" ca="1">IFERROR(INDIRECT(_xlfn.CONCAT("Data!", A22, "41")), 0)</f>
        <v>0</v>
      </c>
      <c r="BW22" s="34" cm="1">
        <f t="array" aca="1" ref="BW22" ca="1">IFERROR(INDIRECT(_xlfn.CONCAT("Data!", B22, "138")), 0)</f>
        <v>0</v>
      </c>
      <c r="BX22" s="33" cm="1">
        <f t="array" aca="1" ref="BX22" ca="1">IFERROR(INDIRECT(_xlfn.CONCAT("Data!", "CK41")), 0)</f>
        <v>0</v>
      </c>
      <c r="BY22" s="33" cm="1">
        <f t="array" aca="1" ref="BY22" ca="1">IFERROR(INDIRECT(_xlfn.CONCAT("Data!", "BY41")), 0)</f>
        <v>0</v>
      </c>
      <c r="BZ22" s="33" cm="1">
        <f t="array" aca="1" ref="BZ22" ca="1">IFERROR(INDIRECT(_xlfn.CONCAT("Data!", "CG41")), 0)</f>
        <v>0</v>
      </c>
      <c r="CA22" s="33" cm="1">
        <f t="array" aca="1" ref="CA22" ca="1">IFERROR(INDIRECT(_xlfn.CONCAT("Data!", A22, "128")), 0)</f>
        <v>0</v>
      </c>
      <c r="CB22" s="33" cm="1">
        <f t="array" aca="1" ref="CB22" ca="1">IFERROR(INDIRECT(_xlfn.CONCAT("Data!", A22, "196")), 0)</f>
        <v>0</v>
      </c>
      <c r="CC22" s="33" cm="1">
        <f t="array" aca="1" ref="CC22" ca="1">IFERROR(INDIRECT(_xlfn.CONCAT("Data!", "CK128")), 0)</f>
        <v>0</v>
      </c>
      <c r="CD22" s="33" cm="1">
        <f t="array" aca="1" ref="CD22" ca="1">IFERROR(INDIRECT(_xlfn.CONCAT("Data!", "BY128")), 0)</f>
        <v>0</v>
      </c>
      <c r="CE22" s="33" cm="1">
        <f t="array" aca="1" ref="CE22" ca="1">IFERROR(INDIRECT(_xlfn.CONCAT("Data!", "CG128")), 0)</f>
        <v>0</v>
      </c>
      <c r="CF22" s="33" cm="1">
        <f t="array" aca="1" ref="CF22" ca="1">IFERROR(INDIRECT(_xlfn.CONCAT("Data!", A22, "126")), 0)</f>
        <v>0</v>
      </c>
      <c r="CG22" s="33" cm="1">
        <f t="array" aca="1" ref="CG22" ca="1">IFERROR(INDIRECT(_xlfn.CONCAT("Data!", A22, "207")), 0)</f>
        <v>0</v>
      </c>
      <c r="CH22" s="33" cm="1">
        <f t="array" aca="1" ref="CH22" ca="1">IFERROR(INDIRECT(_xlfn.CONCAT("Data!", "CK126")), 0)</f>
        <v>0</v>
      </c>
      <c r="CI22" s="33" cm="1">
        <f t="array" aca="1" ref="CI22" ca="1">IFERROR(INDIRECT(_xlfn.CONCAT("Data!", "BY126")), 0)</f>
        <v>0</v>
      </c>
      <c r="CJ22" s="33" cm="1">
        <f t="array" aca="1" ref="CJ22" ca="1">IFERROR(INDIRECT(_xlfn.CONCAT("Data!", "CG126")), 0)</f>
        <v>0</v>
      </c>
      <c r="CK22" s="33" cm="1">
        <f t="array" aca="1" ref="CK22" ca="1">IFERROR(INDIRECT(_xlfn.CONCAT("Data!", A22, "133")), 0)</f>
        <v>0</v>
      </c>
      <c r="CL22" s="33" cm="1">
        <f t="array" aca="1" ref="CL22" ca="1">IFERROR(INDIRECT(_xlfn.CONCAT("Data!", "CK89")), 0)</f>
        <v>0</v>
      </c>
      <c r="CM22" s="33" cm="1">
        <f t="array" aca="1" ref="CM22" ca="1">IFERROR(INDIRECT(_xlfn.CONCAT("Data!", "BY89")), 0)</f>
        <v>0</v>
      </c>
      <c r="CN22" s="33" cm="1">
        <f t="array" aca="1" ref="CN22" ca="1">IFERROR(INDIRECT(_xlfn.CONCAT("Data!", "CG89")), 0)</f>
        <v>0</v>
      </c>
      <c r="CO22" s="33" cm="1">
        <f t="array" aca="1" ref="CO22" ca="1">IFERROR(INDIRECT(_xlfn.CONCAT("Data!", A22, "188")), 0)</f>
        <v>0</v>
      </c>
      <c r="CP22" s="33" cm="1">
        <f t="array" aca="1" ref="CP22" ca="1">IFERROR(INDIRECT(_xlfn.CONCAT("Data!", A22, "75")), 0)</f>
        <v>0</v>
      </c>
      <c r="CQ22" s="33" cm="1">
        <f t="array" aca="1" ref="CQ22" ca="1">IFERROR(INDIRECT(_xlfn.CONCAT("Data!", A22, "189")), 0)</f>
        <v>0</v>
      </c>
      <c r="CR22" s="33" cm="1">
        <f t="array" aca="1" ref="CR22" ca="1">IFERROR(INDIRECT(_xlfn.CONCAT("Data!", A22, "130")), 0)</f>
        <v>0</v>
      </c>
      <c r="CS22" s="33" cm="1">
        <f t="array" aca="1" ref="CS22" ca="1">IFERROR(INDIRECT(_xlfn.CONCAT("Data!", A22, "42")), 0)</f>
        <v>0</v>
      </c>
      <c r="CT22" s="33" cm="1">
        <f t="array" aca="1" ref="CT22" ca="1">IFERROR(INDIRECT(_xlfn.CONCAT("Data!", A22, "166")), 0)</f>
        <v>0</v>
      </c>
      <c r="CU22" s="33" cm="1">
        <f t="array" aca="1" ref="CU22" ca="1">IFERROR(INDIRECT(_xlfn.CONCAT("Data!", A22, "47")), 0)</f>
        <v>0</v>
      </c>
      <c r="CV22" s="33" cm="1">
        <f t="array" aca="1" ref="CV22" ca="1">IFERROR(INDIRECT(_xlfn.CONCAT("Data!", A22, "171")), 0)</f>
        <v>0</v>
      </c>
    </row>
    <row r="23" spans="1:100">
      <c r="A23" t="s">
        <v>235</v>
      </c>
      <c r="B23" s="24">
        <v>22</v>
      </c>
      <c r="C23" s="24">
        <v>2</v>
      </c>
      <c r="D23" s="31">
        <f t="shared" si="0"/>
        <v>22.2</v>
      </c>
      <c r="E23" s="24" cm="1">
        <f t="array" aca="1" ref="E23" ca="1">INDIRECT(_xlfn.CONCAT("Data!", "R2"))</f>
        <v>0</v>
      </c>
      <c r="F23" s="32" cm="1">
        <f t="array" aca="1" ref="F23" ca="1">INDIRECT(_xlfn.CONCAT("Data!", A23, "4"))</f>
        <v>0</v>
      </c>
      <c r="G23" cm="1">
        <f t="array" aca="1" ref="G23" ca="1">INDIRECT(_xlfn.CONCAT("Data!", A23, "5"))</f>
        <v>0</v>
      </c>
      <c r="H23" s="33" cm="1">
        <f t="array" aca="1" ref="H23" ca="1">IFERROR(INDIRECT(_xlfn.CONCAT("Data!", A23, "8")), 0)</f>
        <v>0</v>
      </c>
      <c r="I23" s="33" cm="1">
        <f t="array" aca="1" ref="I23" ca="1">IFERROR(INDIRECT(_xlfn.CONCAT("Data!", A23, "9")), 0)</f>
        <v>0</v>
      </c>
      <c r="J23" s="33" cm="1">
        <f t="array" aca="1" ref="J23" ca="1">IFERROR(INDIRECT(_xlfn.CONCAT("Data!", A23, "7")), 0)</f>
        <v>0</v>
      </c>
      <c r="K23" s="33" cm="1">
        <f t="array" aca="1" ref="K23" ca="1">IFERROR(INDIRECT(_xlfn.CONCAT("Data!", A23, "138")), 0)</f>
        <v>0</v>
      </c>
      <c r="L23" s="33" cm="1">
        <f t="array" aca="1" ref="L23" ca="1">IFERROR(INDIRECT(_xlfn.CONCAT("Data!", "CK7")), 0)</f>
        <v>0</v>
      </c>
      <c r="M23" s="33" cm="1">
        <f t="array" aca="1" ref="M23" ca="1">IFERROR(INDIRECT(_xlfn.CONCAT("Data!", "BY7")), 0)</f>
        <v>0</v>
      </c>
      <c r="N23" s="33" cm="1">
        <f t="array" aca="1" ref="N23" ca="1">IFERROR(INDIRECT(_xlfn.CONCAT("Data!", "CG7")), 0)</f>
        <v>0</v>
      </c>
      <c r="O23" s="34" cm="1">
        <f t="array" aca="1" ref="O23" ca="1">IFERROR(INDIRECT(_xlfn.CONCAT("Data!", A23, "115")), 0)</f>
        <v>0</v>
      </c>
      <c r="P23" s="34" cm="1">
        <f t="array" aca="1" ref="P23" ca="1">IFERROR(INDIRECT(_xlfn.CONCAT("Data!", A23, "211")), 0)</f>
        <v>0</v>
      </c>
      <c r="Q23" s="33" cm="1">
        <f t="array" aca="1" ref="Q23" ca="1">IFERROR(INDIRECT(_xlfn.CONCAT("Data!", A23, "114")), 0)</f>
        <v>0</v>
      </c>
      <c r="R23" s="33" cm="1">
        <f t="array" aca="1" ref="R23" ca="1">IFERROR(INDIRECT(_xlfn.CONCAT("Data!", A23, "210")), 0)</f>
        <v>0</v>
      </c>
      <c r="S23" s="33" cm="1">
        <f t="array" aca="1" ref="S23" ca="1">IFERROR(INDIRECT(_xlfn.CONCAT("Data!", "CK114")), 0)</f>
        <v>0</v>
      </c>
      <c r="T23" s="33" cm="1">
        <f t="array" aca="1" ref="T23" ca="1">IFERROR(INDIRECT(_xlfn.CONCAT("Data!", "BY114")), 0)</f>
        <v>0</v>
      </c>
      <c r="U23" s="33" cm="1">
        <f t="array" aca="1" ref="U23" ca="1">IFERROR(INDIRECT(_xlfn.CONCAT("Data!", "CG114")), 0)</f>
        <v>0</v>
      </c>
      <c r="V23" s="33" cm="1">
        <f t="array" aca="1" ref="V23" ca="1">IFERROR(INDIRECT(_xlfn.CONCAT("Data!", A23, "120")), 0)</f>
        <v>0</v>
      </c>
      <c r="W23" s="33" cm="1">
        <f t="array" aca="1" ref="W23" ca="1">IFERROR(INDIRECT(_xlfn.CONCAT("Data!", A23, "216")), 0)</f>
        <v>0</v>
      </c>
      <c r="X23" s="33" cm="1">
        <f t="array" aca="1" ref="X23" ca="1">IFERROR(INDIRECT(_xlfn.CONCAT("Data!", A23, "220")), 0)</f>
        <v>0</v>
      </c>
      <c r="Y23" s="33" cm="1">
        <f t="array" aca="1" ref="Y23" ca="1">IFERROR(INDIRECT(_xlfn.CONCAT("Data!", "CK120")), 0)</f>
        <v>0</v>
      </c>
      <c r="Z23" s="33" cm="1">
        <f t="array" aca="1" ref="Z23" ca="1">IFERROR(INDIRECT(_xlfn.CONCAT("Data!", "BY120")), 0)</f>
        <v>0</v>
      </c>
      <c r="AA23" s="33" cm="1">
        <f t="array" aca="1" ref="AA23" ca="1">IFERROR(INDIRECT(_xlfn.CONCAT("Data!", "CG120")), 0)</f>
        <v>0</v>
      </c>
      <c r="AB23" s="33" cm="1">
        <f t="array" aca="1" ref="AB23" ca="1">IFERROR(INDIRECT(_xlfn.CONCAT("Data!", A23, "68")), 0)</f>
        <v>0</v>
      </c>
      <c r="AC23" s="33" cm="1">
        <f t="array" aca="1" ref="AC23" ca="1">IFERROR(INDIRECT(_xlfn.CONCAT("Data!", A23, "65")), 0)</f>
        <v>0</v>
      </c>
      <c r="AD23" s="33" cm="1">
        <f t="array" aca="1" ref="AD23" ca="1">IFERROR(INDIRECT(_xlfn.CONCAT("Data!", A23, "187")), 0)</f>
        <v>0</v>
      </c>
      <c r="AE23" s="33" cm="1">
        <f t="array" aca="1" ref="AE23" ca="1">IFERROR(INDIRECT(_xlfn.CONCAT("Data!", "CK64")), 0)</f>
        <v>0</v>
      </c>
      <c r="AF23" s="33" cm="1">
        <f t="array" aca="1" ref="AF23" ca="1">IFERROR(INDIRECT(_xlfn.CONCAT("Data!", "BY64")), 0)</f>
        <v>0</v>
      </c>
      <c r="AG23" s="33" cm="1">
        <f t="array" aca="1" ref="AG23" ca="1">IFERROR(INDIRECT(_xlfn.CONCAT("Data!", "CG64")), 0)</f>
        <v>0</v>
      </c>
      <c r="AH23" s="33" cm="1">
        <f t="array" aca="1" ref="AH23" ca="1">IFERROR(INDIRECT(_xlfn.CONCAT("Data!", A23, "62")), 0)</f>
        <v>0</v>
      </c>
      <c r="AI23" s="33" cm="1">
        <f t="array" aca="1" ref="AI23" ca="1">IFERROR(INDIRECT(_xlfn.CONCAT("Data!", A23, "63")), 0)</f>
        <v>0</v>
      </c>
      <c r="AJ23" s="33" cm="1">
        <f t="array" aca="1" ref="AJ23" ca="1">IFERROR(INDIRECT(_xlfn.CONCAT("Data!", A23, "181")), 0)</f>
        <v>0</v>
      </c>
      <c r="AK23" s="33" cm="1">
        <f t="array" aca="1" ref="AK23" ca="1">IFERROR(INDIRECT(_xlfn.CONCAT("Data!", "CK61")), 0)</f>
        <v>0</v>
      </c>
      <c r="AL23" s="33" cm="1">
        <f t="array" aca="1" ref="AL23" ca="1">IFERROR(INDIRECT(_xlfn.CONCAT("Data!", "BY61")), 0)</f>
        <v>0</v>
      </c>
      <c r="AM23" s="33" cm="1">
        <f t="array" aca="1" ref="AM23" ca="1">IFERROR(INDIRECT(_xlfn.CONCAT("Data!", "CG61")), 0)</f>
        <v>0</v>
      </c>
      <c r="AN23" s="34" cm="1">
        <f t="array" aca="1" ref="AN23" ca="1">IFERROR(INDIRECT(_xlfn.CONCAT("Data!", A23, "131")), 0)</f>
        <v>0</v>
      </c>
      <c r="AO23" s="34" cm="1">
        <f t="array" aca="1" ref="AO23" ca="1">IFERROR(INDIRECT(_xlfn.CONCAT("Data!", A23, "193")), 0)</f>
        <v>0</v>
      </c>
      <c r="AP23" s="33" cm="1">
        <f t="array" aca="1" ref="AP23" ca="1">IFERROR(INDIRECT(_xlfn.CONCAT("Data!", "CK131")), 0)</f>
        <v>0</v>
      </c>
      <c r="AQ23" s="33" cm="1">
        <f t="array" aca="1" ref="AQ23" ca="1">IFERROR(INDIRECT(_xlfn.CONCAT("Data!", "BY131")), 0)</f>
        <v>0</v>
      </c>
      <c r="AR23" s="33" cm="1">
        <f t="array" aca="1" ref="AR23" ca="1">IFERROR(INDIRECT(_xlfn.CONCAT("Data!", "CG131")), 0)</f>
        <v>0</v>
      </c>
      <c r="AS23" s="33" cm="1">
        <f t="array" aca="1" ref="AS23" ca="1">IFERROR(INDIRECT(_xlfn.CONCAT("Data!", A23, "15")), 0)</f>
        <v>0</v>
      </c>
      <c r="AT23" s="33" cm="1">
        <f t="array" aca="1" ref="AT23" ca="1">IFERROR(INDIRECT(_xlfn.CONCAT("Data!", A23, "14")), 0)</f>
        <v>0</v>
      </c>
      <c r="AU23" s="33" cm="1">
        <f t="array" aca="1" ref="AU23" ca="1">IFERROR(INDIRECT(_xlfn.CONCAT("Data!", A23, "142")), 0)</f>
        <v>0</v>
      </c>
      <c r="AV23" s="33" cm="1">
        <f t="array" aca="1" ref="AV23" ca="1">IFERROR(INDIRECT(_xlfn.CONCAT("Data!", "CK14")), 0)</f>
        <v>0</v>
      </c>
      <c r="AW23" s="33" cm="1">
        <f t="array" aca="1" ref="AW23" ca="1">IFERROR(INDIRECT(_xlfn.CONCAT("Data!", "BY14")), 0)</f>
        <v>0</v>
      </c>
      <c r="AX23" s="33" cm="1">
        <f t="array" aca="1" ref="AX23" ca="1">IFERROR(INDIRECT(_xlfn.CONCAT("Data!", "CG14")), 0)</f>
        <v>0</v>
      </c>
      <c r="AY23" s="33" cm="1">
        <f t="array" aca="1" ref="AY23" ca="1">IFERROR(INDIRECT(_xlfn.CONCAT("Data!", A23, "29")), 0)</f>
        <v>0</v>
      </c>
      <c r="AZ23" s="33" cm="1">
        <f t="array" aca="1" ref="AZ23" ca="1">IFERROR(INDIRECT(_xlfn.CONCAT("Data!", A23, "157")), 0)</f>
        <v>0</v>
      </c>
      <c r="BA23" s="33" cm="1">
        <f t="array" aca="1" ref="BA23" ca="1">IFERROR(INDIRECT(_xlfn.CONCAT("Data!", "CK29")), 0)</f>
        <v>0</v>
      </c>
      <c r="BB23" s="33" cm="1">
        <f t="array" aca="1" ref="BB23" ca="1">IFERROR(INDIRECT(_xlfn.CONCAT("Data!", "BY29")), 0)</f>
        <v>0</v>
      </c>
      <c r="BC23" s="33" cm="1">
        <f t="array" aca="1" ref="BC23" ca="1">IFERROR(INDIRECT(_xlfn.CONCAT("Data!", "CG29")), 0)</f>
        <v>0</v>
      </c>
      <c r="BD23" s="33" cm="1">
        <f t="array" aca="1" ref="BD23" ca="1">IFERROR(INDIRECT(_xlfn.CONCAT("Data!", A23, "44")), 0)</f>
        <v>0</v>
      </c>
      <c r="BE23" s="33" cm="1">
        <f t="array" aca="1" ref="BE23" ca="1">IFERROR(INDIRECT(_xlfn.CONCAT("Data!", A23, "168")), 0)</f>
        <v>0</v>
      </c>
      <c r="BF23" s="33" cm="1">
        <f t="array" aca="1" ref="BF23" ca="1">IFERROR(INDIRECT(_xlfn.CONCAT("Data!", "CK44")), 0)</f>
        <v>0</v>
      </c>
      <c r="BG23" s="33" cm="1">
        <f t="array" aca="1" ref="BG23" ca="1">IFERROR(INDIRECT(_xlfn.CONCAT("Data!", "BY44")), 0)</f>
        <v>0</v>
      </c>
      <c r="BH23" s="33" cm="1">
        <f t="array" aca="1" ref="BH23" ca="1">IFERROR(INDIRECT(_xlfn.CONCAT("Data!", "CG44")), 0)</f>
        <v>0</v>
      </c>
      <c r="BI23" s="34" cm="1">
        <f t="array" aca="1" ref="BI23" ca="1">IFERROR(INDIRECT(_xlfn.CONCAT("Data!", A23, "24")), 0)</f>
        <v>0</v>
      </c>
      <c r="BJ23" s="34" cm="1">
        <f t="array" aca="1" ref="BJ23" ca="1">IFERROR(INDIRECT(_xlfn.CONCAT("Data!", A23, "152")), 0)</f>
        <v>0</v>
      </c>
      <c r="BK23" s="33" cm="1">
        <f t="array" aca="1" ref="BK23" ca="1">IFERROR(INDIRECT(_xlfn.CONCAT("Data!", "CK24")), 0)</f>
        <v>0</v>
      </c>
      <c r="BL23" s="33" cm="1">
        <f t="array" aca="1" ref="BL23" ca="1">IFERROR(INDIRECT(_xlfn.CONCAT("Data!", "BY24")), 0)</f>
        <v>0</v>
      </c>
      <c r="BM23" s="33" cm="1">
        <f t="array" aca="1" ref="BM23" ca="1">IFERROR(INDIRECT(_xlfn.CONCAT("Data!", "CG24")), 0)</f>
        <v>0</v>
      </c>
      <c r="BN23" s="33" cm="1">
        <f t="array" aca="1" ref="BN23" ca="1">IFERROR(INDIRECT(_xlfn.CONCAT("Data!", A23, "38")), 0)</f>
        <v>0</v>
      </c>
      <c r="BO23" s="33" cm="1">
        <f t="array" aca="1" ref="BO23" ca="1">IFERROR(INDIRECT(_xlfn.CONCAT("Data!", A23, "36")), 0)</f>
        <v>0</v>
      </c>
      <c r="BP23" s="33" cm="1">
        <f t="array" aca="1" ref="BP23" ca="1">IFERROR(INDIRECT(_xlfn.CONCAT("Data!", A23, "37")), 0)</f>
        <v>0</v>
      </c>
      <c r="BQ23" s="33" cm="1">
        <f t="array" aca="1" ref="BQ23" ca="1">IFERROR(INDIRECT(_xlfn.CONCAT("Data!", A23, "163")), 0)</f>
        <v>0</v>
      </c>
      <c r="BR23" s="33" cm="1">
        <f t="array" aca="1" ref="BR23" ca="1">IFERROR(INDIRECT(_xlfn.CONCAT("Data!", A23, "34")), 0)</f>
        <v>0</v>
      </c>
      <c r="BS23" s="33" cm="1">
        <f t="array" aca="1" ref="BS23" ca="1">IFERROR(INDIRECT(_xlfn.CONCAT("Data!", "CK124")), 0)</f>
        <v>0</v>
      </c>
      <c r="BT23" s="33" cm="1">
        <f t="array" aca="1" ref="BT23" ca="1">IFERROR(INDIRECT(_xlfn.CONCAT("Data!", "BY124")), 0)</f>
        <v>0</v>
      </c>
      <c r="BU23" s="33" cm="1">
        <f t="array" aca="1" ref="BU23" ca="1">IFERROR(INDIRECT(_xlfn.CONCAT("Data!", "CG124")), 0)</f>
        <v>0</v>
      </c>
      <c r="BV23" s="34" cm="1">
        <f t="array" aca="1" ref="BV23" ca="1">IFERROR(INDIRECT(_xlfn.CONCAT("Data!", A23, "41")), 0)</f>
        <v>0</v>
      </c>
      <c r="BW23" s="34" cm="1">
        <f t="array" aca="1" ref="BW23" ca="1">IFERROR(INDIRECT(_xlfn.CONCAT("Data!", B23, "138")), 0)</f>
        <v>0</v>
      </c>
      <c r="BX23" s="33" cm="1">
        <f t="array" aca="1" ref="BX23" ca="1">IFERROR(INDIRECT(_xlfn.CONCAT("Data!", "CK41")), 0)</f>
        <v>0</v>
      </c>
      <c r="BY23" s="33" cm="1">
        <f t="array" aca="1" ref="BY23" ca="1">IFERROR(INDIRECT(_xlfn.CONCAT("Data!", "BY41")), 0)</f>
        <v>0</v>
      </c>
      <c r="BZ23" s="33" cm="1">
        <f t="array" aca="1" ref="BZ23" ca="1">IFERROR(INDIRECT(_xlfn.CONCAT("Data!", "CG41")), 0)</f>
        <v>0</v>
      </c>
      <c r="CA23" s="33" cm="1">
        <f t="array" aca="1" ref="CA23" ca="1">IFERROR(INDIRECT(_xlfn.CONCAT("Data!", A23, "128")), 0)</f>
        <v>0</v>
      </c>
      <c r="CB23" s="33" cm="1">
        <f t="array" aca="1" ref="CB23" ca="1">IFERROR(INDIRECT(_xlfn.CONCAT("Data!", A23, "196")), 0)</f>
        <v>0</v>
      </c>
      <c r="CC23" s="33" cm="1">
        <f t="array" aca="1" ref="CC23" ca="1">IFERROR(INDIRECT(_xlfn.CONCAT("Data!", "CK128")), 0)</f>
        <v>0</v>
      </c>
      <c r="CD23" s="33" cm="1">
        <f t="array" aca="1" ref="CD23" ca="1">IFERROR(INDIRECT(_xlfn.CONCAT("Data!", "BY128")), 0)</f>
        <v>0</v>
      </c>
      <c r="CE23" s="33" cm="1">
        <f t="array" aca="1" ref="CE23" ca="1">IFERROR(INDIRECT(_xlfn.CONCAT("Data!", "CG128")), 0)</f>
        <v>0</v>
      </c>
      <c r="CF23" s="33" cm="1">
        <f t="array" aca="1" ref="CF23" ca="1">IFERROR(INDIRECT(_xlfn.CONCAT("Data!", A23, "126")), 0)</f>
        <v>0</v>
      </c>
      <c r="CG23" s="33" cm="1">
        <f t="array" aca="1" ref="CG23" ca="1">IFERROR(INDIRECT(_xlfn.CONCAT("Data!", A23, "207")), 0)</f>
        <v>0</v>
      </c>
      <c r="CH23" s="33" cm="1">
        <f t="array" aca="1" ref="CH23" ca="1">IFERROR(INDIRECT(_xlfn.CONCAT("Data!", "CK126")), 0)</f>
        <v>0</v>
      </c>
      <c r="CI23" s="33" cm="1">
        <f t="array" aca="1" ref="CI23" ca="1">IFERROR(INDIRECT(_xlfn.CONCAT("Data!", "BY126")), 0)</f>
        <v>0</v>
      </c>
      <c r="CJ23" s="33" cm="1">
        <f t="array" aca="1" ref="CJ23" ca="1">IFERROR(INDIRECT(_xlfn.CONCAT("Data!", "CG126")), 0)</f>
        <v>0</v>
      </c>
      <c r="CK23" s="33" cm="1">
        <f t="array" aca="1" ref="CK23" ca="1">IFERROR(INDIRECT(_xlfn.CONCAT("Data!", A23, "133")), 0)</f>
        <v>0</v>
      </c>
      <c r="CL23" s="33" cm="1">
        <f t="array" aca="1" ref="CL23" ca="1">IFERROR(INDIRECT(_xlfn.CONCAT("Data!", "CK89")), 0)</f>
        <v>0</v>
      </c>
      <c r="CM23" s="33" cm="1">
        <f t="array" aca="1" ref="CM23" ca="1">IFERROR(INDIRECT(_xlfn.CONCAT("Data!", "BY89")), 0)</f>
        <v>0</v>
      </c>
      <c r="CN23" s="33" cm="1">
        <f t="array" aca="1" ref="CN23" ca="1">IFERROR(INDIRECT(_xlfn.CONCAT("Data!", "CG89")), 0)</f>
        <v>0</v>
      </c>
      <c r="CO23" s="33" cm="1">
        <f t="array" aca="1" ref="CO23" ca="1">IFERROR(INDIRECT(_xlfn.CONCAT("Data!", A23, "188")), 0)</f>
        <v>0</v>
      </c>
      <c r="CP23" s="33" cm="1">
        <f t="array" aca="1" ref="CP23" ca="1">IFERROR(INDIRECT(_xlfn.CONCAT("Data!", A23, "75")), 0)</f>
        <v>0</v>
      </c>
      <c r="CQ23" s="33" cm="1">
        <f t="array" aca="1" ref="CQ23" ca="1">IFERROR(INDIRECT(_xlfn.CONCAT("Data!", A23, "189")), 0)</f>
        <v>0</v>
      </c>
      <c r="CR23" s="33" cm="1">
        <f t="array" aca="1" ref="CR23" ca="1">IFERROR(INDIRECT(_xlfn.CONCAT("Data!", A23, "130")), 0)</f>
        <v>0</v>
      </c>
      <c r="CS23" s="33" cm="1">
        <f t="array" aca="1" ref="CS23" ca="1">IFERROR(INDIRECT(_xlfn.CONCAT("Data!", A23, "42")), 0)</f>
        <v>0</v>
      </c>
      <c r="CT23" s="33" cm="1">
        <f t="array" aca="1" ref="CT23" ca="1">IFERROR(INDIRECT(_xlfn.CONCAT("Data!", A23, "166")), 0)</f>
        <v>0</v>
      </c>
      <c r="CU23" s="33" cm="1">
        <f t="array" aca="1" ref="CU23" ca="1">IFERROR(INDIRECT(_xlfn.CONCAT("Data!", A23, "47")), 0)</f>
        <v>0</v>
      </c>
      <c r="CV23" s="33" cm="1">
        <f t="array" aca="1" ref="CV23" ca="1">IFERROR(INDIRECT(_xlfn.CONCAT("Data!", A23, "171")), 0)</f>
        <v>0</v>
      </c>
    </row>
    <row r="24" spans="1:100">
      <c r="A24" t="s">
        <v>236</v>
      </c>
      <c r="B24" s="24">
        <v>23</v>
      </c>
      <c r="C24" s="24">
        <v>2</v>
      </c>
      <c r="D24" s="31">
        <f t="shared" si="0"/>
        <v>23.2</v>
      </c>
      <c r="E24" s="24" cm="1">
        <f t="array" aca="1" ref="E24" ca="1">INDIRECT(_xlfn.CONCAT("Data!", "R2"))</f>
        <v>0</v>
      </c>
      <c r="F24" s="32" cm="1">
        <f t="array" aca="1" ref="F24" ca="1">INDIRECT(_xlfn.CONCAT("Data!", A24, "4"))</f>
        <v>0</v>
      </c>
      <c r="G24" cm="1">
        <f t="array" aca="1" ref="G24" ca="1">INDIRECT(_xlfn.CONCAT("Data!", A24, "5"))</f>
        <v>0</v>
      </c>
      <c r="H24" s="33" cm="1">
        <f t="array" aca="1" ref="H24" ca="1">IFERROR(INDIRECT(_xlfn.CONCAT("Data!", A24, "8")), 0)</f>
        <v>0</v>
      </c>
      <c r="I24" s="33" cm="1">
        <f t="array" aca="1" ref="I24" ca="1">IFERROR(INDIRECT(_xlfn.CONCAT("Data!", A24, "9")), 0)</f>
        <v>0</v>
      </c>
      <c r="J24" s="33" cm="1">
        <f t="array" aca="1" ref="J24" ca="1">IFERROR(INDIRECT(_xlfn.CONCAT("Data!", A24, "7")), 0)</f>
        <v>0</v>
      </c>
      <c r="K24" s="33" cm="1">
        <f t="array" aca="1" ref="K24" ca="1">IFERROR(INDIRECT(_xlfn.CONCAT("Data!", A24, "138")), 0)</f>
        <v>0</v>
      </c>
      <c r="L24" s="33" cm="1">
        <f t="array" aca="1" ref="L24" ca="1">IFERROR(INDIRECT(_xlfn.CONCAT("Data!", "CK7")), 0)</f>
        <v>0</v>
      </c>
      <c r="M24" s="33" cm="1">
        <f t="array" aca="1" ref="M24" ca="1">IFERROR(INDIRECT(_xlfn.CONCAT("Data!", "BY7")), 0)</f>
        <v>0</v>
      </c>
      <c r="N24" s="33" cm="1">
        <f t="array" aca="1" ref="N24" ca="1">IFERROR(INDIRECT(_xlfn.CONCAT("Data!", "CG7")), 0)</f>
        <v>0</v>
      </c>
      <c r="O24" s="34" cm="1">
        <f t="array" aca="1" ref="O24" ca="1">IFERROR(INDIRECT(_xlfn.CONCAT("Data!", A24, "115")), 0)</f>
        <v>0</v>
      </c>
      <c r="P24" s="34" cm="1">
        <f t="array" aca="1" ref="P24" ca="1">IFERROR(INDIRECT(_xlfn.CONCAT("Data!", A24, "211")), 0)</f>
        <v>0</v>
      </c>
      <c r="Q24" s="33" cm="1">
        <f t="array" aca="1" ref="Q24" ca="1">IFERROR(INDIRECT(_xlfn.CONCAT("Data!", A24, "114")), 0)</f>
        <v>0</v>
      </c>
      <c r="R24" s="33" cm="1">
        <f t="array" aca="1" ref="R24" ca="1">IFERROR(INDIRECT(_xlfn.CONCAT("Data!", A24, "210")), 0)</f>
        <v>0</v>
      </c>
      <c r="S24" s="33" cm="1">
        <f t="array" aca="1" ref="S24" ca="1">IFERROR(INDIRECT(_xlfn.CONCAT("Data!", "CK114")), 0)</f>
        <v>0</v>
      </c>
      <c r="T24" s="33" cm="1">
        <f t="array" aca="1" ref="T24" ca="1">IFERROR(INDIRECT(_xlfn.CONCAT("Data!", "BY114")), 0)</f>
        <v>0</v>
      </c>
      <c r="U24" s="33" cm="1">
        <f t="array" aca="1" ref="U24" ca="1">IFERROR(INDIRECT(_xlfn.CONCAT("Data!", "CG114")), 0)</f>
        <v>0</v>
      </c>
      <c r="V24" s="33" cm="1">
        <f t="array" aca="1" ref="V24" ca="1">IFERROR(INDIRECT(_xlfn.CONCAT("Data!", A24, "120")), 0)</f>
        <v>0</v>
      </c>
      <c r="W24" s="33" cm="1">
        <f t="array" aca="1" ref="W24" ca="1">IFERROR(INDIRECT(_xlfn.CONCAT("Data!", A24, "216")), 0)</f>
        <v>0</v>
      </c>
      <c r="X24" s="33" cm="1">
        <f t="array" aca="1" ref="X24" ca="1">IFERROR(INDIRECT(_xlfn.CONCAT("Data!", A24, "220")), 0)</f>
        <v>0</v>
      </c>
      <c r="Y24" s="33" cm="1">
        <f t="array" aca="1" ref="Y24" ca="1">IFERROR(INDIRECT(_xlfn.CONCAT("Data!", "CK120")), 0)</f>
        <v>0</v>
      </c>
      <c r="Z24" s="33" cm="1">
        <f t="array" aca="1" ref="Z24" ca="1">IFERROR(INDIRECT(_xlfn.CONCAT("Data!", "BY120")), 0)</f>
        <v>0</v>
      </c>
      <c r="AA24" s="33" cm="1">
        <f t="array" aca="1" ref="AA24" ca="1">IFERROR(INDIRECT(_xlfn.CONCAT("Data!", "CG120")), 0)</f>
        <v>0</v>
      </c>
      <c r="AB24" s="33" cm="1">
        <f t="array" aca="1" ref="AB24" ca="1">IFERROR(INDIRECT(_xlfn.CONCAT("Data!", A24, "68")), 0)</f>
        <v>0</v>
      </c>
      <c r="AC24" s="33" cm="1">
        <f t="array" aca="1" ref="AC24" ca="1">IFERROR(INDIRECT(_xlfn.CONCAT("Data!", A24, "65")), 0)</f>
        <v>0</v>
      </c>
      <c r="AD24" s="33" cm="1">
        <f t="array" aca="1" ref="AD24" ca="1">IFERROR(INDIRECT(_xlfn.CONCAT("Data!", A24, "187")), 0)</f>
        <v>0</v>
      </c>
      <c r="AE24" s="33" cm="1">
        <f t="array" aca="1" ref="AE24" ca="1">IFERROR(INDIRECT(_xlfn.CONCAT("Data!", "CK64")), 0)</f>
        <v>0</v>
      </c>
      <c r="AF24" s="33" cm="1">
        <f t="array" aca="1" ref="AF24" ca="1">IFERROR(INDIRECT(_xlfn.CONCAT("Data!", "BY64")), 0)</f>
        <v>0</v>
      </c>
      <c r="AG24" s="33" cm="1">
        <f t="array" aca="1" ref="AG24" ca="1">IFERROR(INDIRECT(_xlfn.CONCAT("Data!", "CG64")), 0)</f>
        <v>0</v>
      </c>
      <c r="AH24" s="33" cm="1">
        <f t="array" aca="1" ref="AH24" ca="1">IFERROR(INDIRECT(_xlfn.CONCAT("Data!", A24, "62")), 0)</f>
        <v>0</v>
      </c>
      <c r="AI24" s="33" cm="1">
        <f t="array" aca="1" ref="AI24" ca="1">IFERROR(INDIRECT(_xlfn.CONCAT("Data!", A24, "63")), 0)</f>
        <v>0</v>
      </c>
      <c r="AJ24" s="33" cm="1">
        <f t="array" aca="1" ref="AJ24" ca="1">IFERROR(INDIRECT(_xlfn.CONCAT("Data!", A24, "181")), 0)</f>
        <v>0</v>
      </c>
      <c r="AK24" s="33" cm="1">
        <f t="array" aca="1" ref="AK24" ca="1">IFERROR(INDIRECT(_xlfn.CONCAT("Data!", "CK61")), 0)</f>
        <v>0</v>
      </c>
      <c r="AL24" s="33" cm="1">
        <f t="array" aca="1" ref="AL24" ca="1">IFERROR(INDIRECT(_xlfn.CONCAT("Data!", "BY61")), 0)</f>
        <v>0</v>
      </c>
      <c r="AM24" s="33" cm="1">
        <f t="array" aca="1" ref="AM24" ca="1">IFERROR(INDIRECT(_xlfn.CONCAT("Data!", "CG61")), 0)</f>
        <v>0</v>
      </c>
      <c r="AN24" s="34" cm="1">
        <f t="array" aca="1" ref="AN24" ca="1">IFERROR(INDIRECT(_xlfn.CONCAT("Data!", A24, "131")), 0)</f>
        <v>0</v>
      </c>
      <c r="AO24" s="34" cm="1">
        <f t="array" aca="1" ref="AO24" ca="1">IFERROR(INDIRECT(_xlfn.CONCAT("Data!", A24, "193")), 0)</f>
        <v>0</v>
      </c>
      <c r="AP24" s="33" cm="1">
        <f t="array" aca="1" ref="AP24" ca="1">IFERROR(INDIRECT(_xlfn.CONCAT("Data!", "CK131")), 0)</f>
        <v>0</v>
      </c>
      <c r="AQ24" s="33" cm="1">
        <f t="array" aca="1" ref="AQ24" ca="1">IFERROR(INDIRECT(_xlfn.CONCAT("Data!", "BY131")), 0)</f>
        <v>0</v>
      </c>
      <c r="AR24" s="33" cm="1">
        <f t="array" aca="1" ref="AR24" ca="1">IFERROR(INDIRECT(_xlfn.CONCAT("Data!", "CG131")), 0)</f>
        <v>0</v>
      </c>
      <c r="AS24" s="33" cm="1">
        <f t="array" aca="1" ref="AS24" ca="1">IFERROR(INDIRECT(_xlfn.CONCAT("Data!", A24, "15")), 0)</f>
        <v>0</v>
      </c>
      <c r="AT24" s="33" cm="1">
        <f t="array" aca="1" ref="AT24" ca="1">IFERROR(INDIRECT(_xlfn.CONCAT("Data!", A24, "14")), 0)</f>
        <v>0</v>
      </c>
      <c r="AU24" s="33" cm="1">
        <f t="array" aca="1" ref="AU24" ca="1">IFERROR(INDIRECT(_xlfn.CONCAT("Data!", A24, "142")), 0)</f>
        <v>0</v>
      </c>
      <c r="AV24" s="33" cm="1">
        <f t="array" aca="1" ref="AV24" ca="1">IFERROR(INDIRECT(_xlfn.CONCAT("Data!", "CK14")), 0)</f>
        <v>0</v>
      </c>
      <c r="AW24" s="33" cm="1">
        <f t="array" aca="1" ref="AW24" ca="1">IFERROR(INDIRECT(_xlfn.CONCAT("Data!", "BY14")), 0)</f>
        <v>0</v>
      </c>
      <c r="AX24" s="33" cm="1">
        <f t="array" aca="1" ref="AX24" ca="1">IFERROR(INDIRECT(_xlfn.CONCAT("Data!", "CG14")), 0)</f>
        <v>0</v>
      </c>
      <c r="AY24" s="33" cm="1">
        <f t="array" aca="1" ref="AY24" ca="1">IFERROR(INDIRECT(_xlfn.CONCAT("Data!", A24, "29")), 0)</f>
        <v>0</v>
      </c>
      <c r="AZ24" s="33" cm="1">
        <f t="array" aca="1" ref="AZ24" ca="1">IFERROR(INDIRECT(_xlfn.CONCAT("Data!", A24, "157")), 0)</f>
        <v>0</v>
      </c>
      <c r="BA24" s="33" cm="1">
        <f t="array" aca="1" ref="BA24" ca="1">IFERROR(INDIRECT(_xlfn.CONCAT("Data!", "CK29")), 0)</f>
        <v>0</v>
      </c>
      <c r="BB24" s="33" cm="1">
        <f t="array" aca="1" ref="BB24" ca="1">IFERROR(INDIRECT(_xlfn.CONCAT("Data!", "BY29")), 0)</f>
        <v>0</v>
      </c>
      <c r="BC24" s="33" cm="1">
        <f t="array" aca="1" ref="BC24" ca="1">IFERROR(INDIRECT(_xlfn.CONCAT("Data!", "CG29")), 0)</f>
        <v>0</v>
      </c>
      <c r="BD24" s="33" cm="1">
        <f t="array" aca="1" ref="BD24" ca="1">IFERROR(INDIRECT(_xlfn.CONCAT("Data!", A24, "44")), 0)</f>
        <v>0</v>
      </c>
      <c r="BE24" s="33" cm="1">
        <f t="array" aca="1" ref="BE24" ca="1">IFERROR(INDIRECT(_xlfn.CONCAT("Data!", A24, "168")), 0)</f>
        <v>0</v>
      </c>
      <c r="BF24" s="33" cm="1">
        <f t="array" aca="1" ref="BF24" ca="1">IFERROR(INDIRECT(_xlfn.CONCAT("Data!", "CK44")), 0)</f>
        <v>0</v>
      </c>
      <c r="BG24" s="33" cm="1">
        <f t="array" aca="1" ref="BG24" ca="1">IFERROR(INDIRECT(_xlfn.CONCAT("Data!", "BY44")), 0)</f>
        <v>0</v>
      </c>
      <c r="BH24" s="33" cm="1">
        <f t="array" aca="1" ref="BH24" ca="1">IFERROR(INDIRECT(_xlfn.CONCAT("Data!", "CG44")), 0)</f>
        <v>0</v>
      </c>
      <c r="BI24" s="34" cm="1">
        <f t="array" aca="1" ref="BI24" ca="1">IFERROR(INDIRECT(_xlfn.CONCAT("Data!", A24, "24")), 0)</f>
        <v>0</v>
      </c>
      <c r="BJ24" s="34" cm="1">
        <f t="array" aca="1" ref="BJ24" ca="1">IFERROR(INDIRECT(_xlfn.CONCAT("Data!", A24, "152")), 0)</f>
        <v>0</v>
      </c>
      <c r="BK24" s="33" cm="1">
        <f t="array" aca="1" ref="BK24" ca="1">IFERROR(INDIRECT(_xlfn.CONCAT("Data!", "CK24")), 0)</f>
        <v>0</v>
      </c>
      <c r="BL24" s="33" cm="1">
        <f t="array" aca="1" ref="BL24" ca="1">IFERROR(INDIRECT(_xlfn.CONCAT("Data!", "BY24")), 0)</f>
        <v>0</v>
      </c>
      <c r="BM24" s="33" cm="1">
        <f t="array" aca="1" ref="BM24" ca="1">IFERROR(INDIRECT(_xlfn.CONCAT("Data!", "CG24")), 0)</f>
        <v>0</v>
      </c>
      <c r="BN24" s="33" cm="1">
        <f t="array" aca="1" ref="BN24" ca="1">IFERROR(INDIRECT(_xlfn.CONCAT("Data!", A24, "38")), 0)</f>
        <v>0</v>
      </c>
      <c r="BO24" s="33" cm="1">
        <f t="array" aca="1" ref="BO24" ca="1">IFERROR(INDIRECT(_xlfn.CONCAT("Data!", A24, "36")), 0)</f>
        <v>0</v>
      </c>
      <c r="BP24" s="33" cm="1">
        <f t="array" aca="1" ref="BP24" ca="1">IFERROR(INDIRECT(_xlfn.CONCAT("Data!", A24, "37")), 0)</f>
        <v>0</v>
      </c>
      <c r="BQ24" s="33" cm="1">
        <f t="array" aca="1" ref="BQ24" ca="1">IFERROR(INDIRECT(_xlfn.CONCAT("Data!", A24, "163")), 0)</f>
        <v>0</v>
      </c>
      <c r="BR24" s="33" cm="1">
        <f t="array" aca="1" ref="BR24" ca="1">IFERROR(INDIRECT(_xlfn.CONCAT("Data!", A24, "34")), 0)</f>
        <v>0</v>
      </c>
      <c r="BS24" s="33" cm="1">
        <f t="array" aca="1" ref="BS24" ca="1">IFERROR(INDIRECT(_xlfn.CONCAT("Data!", "CK124")), 0)</f>
        <v>0</v>
      </c>
      <c r="BT24" s="33" cm="1">
        <f t="array" aca="1" ref="BT24" ca="1">IFERROR(INDIRECT(_xlfn.CONCAT("Data!", "BY124")), 0)</f>
        <v>0</v>
      </c>
      <c r="BU24" s="33" cm="1">
        <f t="array" aca="1" ref="BU24" ca="1">IFERROR(INDIRECT(_xlfn.CONCAT("Data!", "CG124")), 0)</f>
        <v>0</v>
      </c>
      <c r="BV24" s="34" cm="1">
        <f t="array" aca="1" ref="BV24" ca="1">IFERROR(INDIRECT(_xlfn.CONCAT("Data!", A24, "41")), 0)</f>
        <v>0</v>
      </c>
      <c r="BW24" s="34" cm="1">
        <f t="array" aca="1" ref="BW24" ca="1">IFERROR(INDIRECT(_xlfn.CONCAT("Data!", B24, "138")), 0)</f>
        <v>0</v>
      </c>
      <c r="BX24" s="33" cm="1">
        <f t="array" aca="1" ref="BX24" ca="1">IFERROR(INDIRECT(_xlfn.CONCAT("Data!", "CK41")), 0)</f>
        <v>0</v>
      </c>
      <c r="BY24" s="33" cm="1">
        <f t="array" aca="1" ref="BY24" ca="1">IFERROR(INDIRECT(_xlfn.CONCAT("Data!", "BY41")), 0)</f>
        <v>0</v>
      </c>
      <c r="BZ24" s="33" cm="1">
        <f t="array" aca="1" ref="BZ24" ca="1">IFERROR(INDIRECT(_xlfn.CONCAT("Data!", "CG41")), 0)</f>
        <v>0</v>
      </c>
      <c r="CA24" s="33" cm="1">
        <f t="array" aca="1" ref="CA24" ca="1">IFERROR(INDIRECT(_xlfn.CONCAT("Data!", A24, "128")), 0)</f>
        <v>0</v>
      </c>
      <c r="CB24" s="33" cm="1">
        <f t="array" aca="1" ref="CB24" ca="1">IFERROR(INDIRECT(_xlfn.CONCAT("Data!", A24, "196")), 0)</f>
        <v>0</v>
      </c>
      <c r="CC24" s="33" cm="1">
        <f t="array" aca="1" ref="CC24" ca="1">IFERROR(INDIRECT(_xlfn.CONCAT("Data!", "CK128")), 0)</f>
        <v>0</v>
      </c>
      <c r="CD24" s="33" cm="1">
        <f t="array" aca="1" ref="CD24" ca="1">IFERROR(INDIRECT(_xlfn.CONCAT("Data!", "BY128")), 0)</f>
        <v>0</v>
      </c>
      <c r="CE24" s="33" cm="1">
        <f t="array" aca="1" ref="CE24" ca="1">IFERROR(INDIRECT(_xlfn.CONCAT("Data!", "CG128")), 0)</f>
        <v>0</v>
      </c>
      <c r="CF24" s="33" cm="1">
        <f t="array" aca="1" ref="CF24" ca="1">IFERROR(INDIRECT(_xlfn.CONCAT("Data!", A24, "126")), 0)</f>
        <v>0</v>
      </c>
      <c r="CG24" s="33" cm="1">
        <f t="array" aca="1" ref="CG24" ca="1">IFERROR(INDIRECT(_xlfn.CONCAT("Data!", A24, "207")), 0)</f>
        <v>0</v>
      </c>
      <c r="CH24" s="33" cm="1">
        <f t="array" aca="1" ref="CH24" ca="1">IFERROR(INDIRECT(_xlfn.CONCAT("Data!", "CK126")), 0)</f>
        <v>0</v>
      </c>
      <c r="CI24" s="33" cm="1">
        <f t="array" aca="1" ref="CI24" ca="1">IFERROR(INDIRECT(_xlfn.CONCAT("Data!", "BY126")), 0)</f>
        <v>0</v>
      </c>
      <c r="CJ24" s="33" cm="1">
        <f t="array" aca="1" ref="CJ24" ca="1">IFERROR(INDIRECT(_xlfn.CONCAT("Data!", "CG126")), 0)</f>
        <v>0</v>
      </c>
      <c r="CK24" s="33" cm="1">
        <f t="array" aca="1" ref="CK24" ca="1">IFERROR(INDIRECT(_xlfn.CONCAT("Data!", A24, "133")), 0)</f>
        <v>0</v>
      </c>
      <c r="CL24" s="33" cm="1">
        <f t="array" aca="1" ref="CL24" ca="1">IFERROR(INDIRECT(_xlfn.CONCAT("Data!", "CK89")), 0)</f>
        <v>0</v>
      </c>
      <c r="CM24" s="33" cm="1">
        <f t="array" aca="1" ref="CM24" ca="1">IFERROR(INDIRECT(_xlfn.CONCAT("Data!", "BY89")), 0)</f>
        <v>0</v>
      </c>
      <c r="CN24" s="33" cm="1">
        <f t="array" aca="1" ref="CN24" ca="1">IFERROR(INDIRECT(_xlfn.CONCAT("Data!", "CG89")), 0)</f>
        <v>0</v>
      </c>
      <c r="CO24" s="33" cm="1">
        <f t="array" aca="1" ref="CO24" ca="1">IFERROR(INDIRECT(_xlfn.CONCAT("Data!", A24, "188")), 0)</f>
        <v>0</v>
      </c>
      <c r="CP24" s="33" cm="1">
        <f t="array" aca="1" ref="CP24" ca="1">IFERROR(INDIRECT(_xlfn.CONCAT("Data!", A24, "75")), 0)</f>
        <v>0</v>
      </c>
      <c r="CQ24" s="33" cm="1">
        <f t="array" aca="1" ref="CQ24" ca="1">IFERROR(INDIRECT(_xlfn.CONCAT("Data!", A24, "189")), 0)</f>
        <v>0</v>
      </c>
      <c r="CR24" s="33" cm="1">
        <f t="array" aca="1" ref="CR24" ca="1">IFERROR(INDIRECT(_xlfn.CONCAT("Data!", A24, "130")), 0)</f>
        <v>0</v>
      </c>
      <c r="CS24" s="33" cm="1">
        <f t="array" aca="1" ref="CS24" ca="1">IFERROR(INDIRECT(_xlfn.CONCAT("Data!", A24, "42")), 0)</f>
        <v>0</v>
      </c>
      <c r="CT24" s="33" cm="1">
        <f t="array" aca="1" ref="CT24" ca="1">IFERROR(INDIRECT(_xlfn.CONCAT("Data!", A24, "166")), 0)</f>
        <v>0</v>
      </c>
      <c r="CU24" s="33" cm="1">
        <f t="array" aca="1" ref="CU24" ca="1">IFERROR(INDIRECT(_xlfn.CONCAT("Data!", A24, "47")), 0)</f>
        <v>0</v>
      </c>
      <c r="CV24" s="33" cm="1">
        <f t="array" aca="1" ref="CV24" ca="1">IFERROR(INDIRECT(_xlfn.CONCAT("Data!", A24, "171")), 0)</f>
        <v>0</v>
      </c>
    </row>
    <row r="25" spans="1:100">
      <c r="A25" t="s">
        <v>237</v>
      </c>
      <c r="B25" s="24">
        <v>24</v>
      </c>
      <c r="C25" s="24">
        <v>2</v>
      </c>
      <c r="D25" s="31">
        <f t="shared" si="0"/>
        <v>24.2</v>
      </c>
      <c r="E25" s="24" cm="1">
        <f t="array" aca="1" ref="E25" ca="1">INDIRECT(_xlfn.CONCAT("Data!", "R2"))</f>
        <v>0</v>
      </c>
      <c r="F25" s="32" cm="1">
        <f t="array" aca="1" ref="F25" ca="1">INDIRECT(_xlfn.CONCAT("Data!", A25, "4"))</f>
        <v>0</v>
      </c>
      <c r="G25" cm="1">
        <f t="array" aca="1" ref="G25" ca="1">INDIRECT(_xlfn.CONCAT("Data!", A25, "5"))</f>
        <v>0</v>
      </c>
      <c r="H25" s="33" cm="1">
        <f t="array" aca="1" ref="H25" ca="1">IFERROR(INDIRECT(_xlfn.CONCAT("Data!", A25, "8")), 0)</f>
        <v>0</v>
      </c>
      <c r="I25" s="33" cm="1">
        <f t="array" aca="1" ref="I25" ca="1">IFERROR(INDIRECT(_xlfn.CONCAT("Data!", A25, "9")), 0)</f>
        <v>0</v>
      </c>
      <c r="J25" s="33" cm="1">
        <f t="array" aca="1" ref="J25" ca="1">IFERROR(INDIRECT(_xlfn.CONCAT("Data!", A25, "7")), 0)</f>
        <v>0</v>
      </c>
      <c r="K25" s="33" cm="1">
        <f t="array" aca="1" ref="K25" ca="1">IFERROR(INDIRECT(_xlfn.CONCAT("Data!", A25, "138")), 0)</f>
        <v>0</v>
      </c>
      <c r="L25" s="33" cm="1">
        <f t="array" aca="1" ref="L25" ca="1">IFERROR(INDIRECT(_xlfn.CONCAT("Data!", "CK7")), 0)</f>
        <v>0</v>
      </c>
      <c r="M25" s="33" cm="1">
        <f t="array" aca="1" ref="M25" ca="1">IFERROR(INDIRECT(_xlfn.CONCAT("Data!", "BY7")), 0)</f>
        <v>0</v>
      </c>
      <c r="N25" s="33" cm="1">
        <f t="array" aca="1" ref="N25" ca="1">IFERROR(INDIRECT(_xlfn.CONCAT("Data!", "CG7")), 0)</f>
        <v>0</v>
      </c>
      <c r="O25" s="34" cm="1">
        <f t="array" aca="1" ref="O25" ca="1">IFERROR(INDIRECT(_xlfn.CONCAT("Data!", A25, "115")), 0)</f>
        <v>0</v>
      </c>
      <c r="P25" s="34" cm="1">
        <f t="array" aca="1" ref="P25" ca="1">IFERROR(INDIRECT(_xlfn.CONCAT("Data!", A25, "211")), 0)</f>
        <v>0</v>
      </c>
      <c r="Q25" s="33" cm="1">
        <f t="array" aca="1" ref="Q25" ca="1">IFERROR(INDIRECT(_xlfn.CONCAT("Data!", A25, "114")), 0)</f>
        <v>0</v>
      </c>
      <c r="R25" s="33" cm="1">
        <f t="array" aca="1" ref="R25" ca="1">IFERROR(INDIRECT(_xlfn.CONCAT("Data!", A25, "210")), 0)</f>
        <v>0</v>
      </c>
      <c r="S25" s="33" cm="1">
        <f t="array" aca="1" ref="S25" ca="1">IFERROR(INDIRECT(_xlfn.CONCAT("Data!", "CK114")), 0)</f>
        <v>0</v>
      </c>
      <c r="T25" s="33" cm="1">
        <f t="array" aca="1" ref="T25" ca="1">IFERROR(INDIRECT(_xlfn.CONCAT("Data!", "BY114")), 0)</f>
        <v>0</v>
      </c>
      <c r="U25" s="33" cm="1">
        <f t="array" aca="1" ref="U25" ca="1">IFERROR(INDIRECT(_xlfn.CONCAT("Data!", "CG114")), 0)</f>
        <v>0</v>
      </c>
      <c r="V25" s="33" cm="1">
        <f t="array" aca="1" ref="V25" ca="1">IFERROR(INDIRECT(_xlfn.CONCAT("Data!", A25, "120")), 0)</f>
        <v>0</v>
      </c>
      <c r="W25" s="33" cm="1">
        <f t="array" aca="1" ref="W25" ca="1">IFERROR(INDIRECT(_xlfn.CONCAT("Data!", A25, "216")), 0)</f>
        <v>0</v>
      </c>
      <c r="X25" s="33" cm="1">
        <f t="array" aca="1" ref="X25" ca="1">IFERROR(INDIRECT(_xlfn.CONCAT("Data!", A25, "220")), 0)</f>
        <v>0</v>
      </c>
      <c r="Y25" s="33" cm="1">
        <f t="array" aca="1" ref="Y25" ca="1">IFERROR(INDIRECT(_xlfn.CONCAT("Data!", "CK120")), 0)</f>
        <v>0</v>
      </c>
      <c r="Z25" s="33" cm="1">
        <f t="array" aca="1" ref="Z25" ca="1">IFERROR(INDIRECT(_xlfn.CONCAT("Data!", "BY120")), 0)</f>
        <v>0</v>
      </c>
      <c r="AA25" s="33" cm="1">
        <f t="array" aca="1" ref="AA25" ca="1">IFERROR(INDIRECT(_xlfn.CONCAT("Data!", "CG120")), 0)</f>
        <v>0</v>
      </c>
      <c r="AB25" s="33" cm="1">
        <f t="array" aca="1" ref="AB25" ca="1">IFERROR(INDIRECT(_xlfn.CONCAT("Data!", A25, "68")), 0)</f>
        <v>0</v>
      </c>
      <c r="AC25" s="33" cm="1">
        <f t="array" aca="1" ref="AC25" ca="1">IFERROR(INDIRECT(_xlfn.CONCAT("Data!", A25, "65")), 0)</f>
        <v>0</v>
      </c>
      <c r="AD25" s="33" cm="1">
        <f t="array" aca="1" ref="AD25" ca="1">IFERROR(INDIRECT(_xlfn.CONCAT("Data!", A25, "187")), 0)</f>
        <v>0</v>
      </c>
      <c r="AE25" s="33" cm="1">
        <f t="array" aca="1" ref="AE25" ca="1">IFERROR(INDIRECT(_xlfn.CONCAT("Data!", "CK64")), 0)</f>
        <v>0</v>
      </c>
      <c r="AF25" s="33" cm="1">
        <f t="array" aca="1" ref="AF25" ca="1">IFERROR(INDIRECT(_xlfn.CONCAT("Data!", "BY64")), 0)</f>
        <v>0</v>
      </c>
      <c r="AG25" s="33" cm="1">
        <f t="array" aca="1" ref="AG25" ca="1">IFERROR(INDIRECT(_xlfn.CONCAT("Data!", "CG64")), 0)</f>
        <v>0</v>
      </c>
      <c r="AH25" s="33" cm="1">
        <f t="array" aca="1" ref="AH25" ca="1">IFERROR(INDIRECT(_xlfn.CONCAT("Data!", A25, "62")), 0)</f>
        <v>0</v>
      </c>
      <c r="AI25" s="33" cm="1">
        <f t="array" aca="1" ref="AI25" ca="1">IFERROR(INDIRECT(_xlfn.CONCAT("Data!", A25, "63")), 0)</f>
        <v>0</v>
      </c>
      <c r="AJ25" s="33" cm="1">
        <f t="array" aca="1" ref="AJ25" ca="1">IFERROR(INDIRECT(_xlfn.CONCAT("Data!", A25, "181")), 0)</f>
        <v>0</v>
      </c>
      <c r="AK25" s="33" cm="1">
        <f t="array" aca="1" ref="AK25" ca="1">IFERROR(INDIRECT(_xlfn.CONCAT("Data!", "CK61")), 0)</f>
        <v>0</v>
      </c>
      <c r="AL25" s="33" cm="1">
        <f t="array" aca="1" ref="AL25" ca="1">IFERROR(INDIRECT(_xlfn.CONCAT("Data!", "BY61")), 0)</f>
        <v>0</v>
      </c>
      <c r="AM25" s="33" cm="1">
        <f t="array" aca="1" ref="AM25" ca="1">IFERROR(INDIRECT(_xlfn.CONCAT("Data!", "CG61")), 0)</f>
        <v>0</v>
      </c>
      <c r="AN25" s="34" cm="1">
        <f t="array" aca="1" ref="AN25" ca="1">IFERROR(INDIRECT(_xlfn.CONCAT("Data!", A25, "131")), 0)</f>
        <v>0</v>
      </c>
      <c r="AO25" s="34" cm="1">
        <f t="array" aca="1" ref="AO25" ca="1">IFERROR(INDIRECT(_xlfn.CONCAT("Data!", A25, "193")), 0)</f>
        <v>0</v>
      </c>
      <c r="AP25" s="33" cm="1">
        <f t="array" aca="1" ref="AP25" ca="1">IFERROR(INDIRECT(_xlfn.CONCAT("Data!", "CK131")), 0)</f>
        <v>0</v>
      </c>
      <c r="AQ25" s="33" cm="1">
        <f t="array" aca="1" ref="AQ25" ca="1">IFERROR(INDIRECT(_xlfn.CONCAT("Data!", "BY131")), 0)</f>
        <v>0</v>
      </c>
      <c r="AR25" s="33" cm="1">
        <f t="array" aca="1" ref="AR25" ca="1">IFERROR(INDIRECT(_xlfn.CONCAT("Data!", "CG131")), 0)</f>
        <v>0</v>
      </c>
      <c r="AS25" s="33" cm="1">
        <f t="array" aca="1" ref="AS25" ca="1">IFERROR(INDIRECT(_xlfn.CONCAT("Data!", A25, "15")), 0)</f>
        <v>0</v>
      </c>
      <c r="AT25" s="33" cm="1">
        <f t="array" aca="1" ref="AT25" ca="1">IFERROR(INDIRECT(_xlfn.CONCAT("Data!", A25, "14")), 0)</f>
        <v>0</v>
      </c>
      <c r="AU25" s="33" cm="1">
        <f t="array" aca="1" ref="AU25" ca="1">IFERROR(INDIRECT(_xlfn.CONCAT("Data!", A25, "142")), 0)</f>
        <v>0</v>
      </c>
      <c r="AV25" s="33" cm="1">
        <f t="array" aca="1" ref="AV25" ca="1">IFERROR(INDIRECT(_xlfn.CONCAT("Data!", "CK14")), 0)</f>
        <v>0</v>
      </c>
      <c r="AW25" s="33" cm="1">
        <f t="array" aca="1" ref="AW25" ca="1">IFERROR(INDIRECT(_xlfn.CONCAT("Data!", "BY14")), 0)</f>
        <v>0</v>
      </c>
      <c r="AX25" s="33" cm="1">
        <f t="array" aca="1" ref="AX25" ca="1">IFERROR(INDIRECT(_xlfn.CONCAT("Data!", "CG14")), 0)</f>
        <v>0</v>
      </c>
      <c r="AY25" s="33" cm="1">
        <f t="array" aca="1" ref="AY25" ca="1">IFERROR(INDIRECT(_xlfn.CONCAT("Data!", A25, "29")), 0)</f>
        <v>0</v>
      </c>
      <c r="AZ25" s="33" cm="1">
        <f t="array" aca="1" ref="AZ25" ca="1">IFERROR(INDIRECT(_xlfn.CONCAT("Data!", A25, "157")), 0)</f>
        <v>0</v>
      </c>
      <c r="BA25" s="33" cm="1">
        <f t="array" aca="1" ref="BA25" ca="1">IFERROR(INDIRECT(_xlfn.CONCAT("Data!", "CK29")), 0)</f>
        <v>0</v>
      </c>
      <c r="BB25" s="33" cm="1">
        <f t="array" aca="1" ref="BB25" ca="1">IFERROR(INDIRECT(_xlfn.CONCAT("Data!", "BY29")), 0)</f>
        <v>0</v>
      </c>
      <c r="BC25" s="33" cm="1">
        <f t="array" aca="1" ref="BC25" ca="1">IFERROR(INDIRECT(_xlfn.CONCAT("Data!", "CG29")), 0)</f>
        <v>0</v>
      </c>
      <c r="BD25" s="33" cm="1">
        <f t="array" aca="1" ref="BD25" ca="1">IFERROR(INDIRECT(_xlfn.CONCAT("Data!", A25, "44")), 0)</f>
        <v>0</v>
      </c>
      <c r="BE25" s="33" cm="1">
        <f t="array" aca="1" ref="BE25" ca="1">IFERROR(INDIRECT(_xlfn.CONCAT("Data!", A25, "168")), 0)</f>
        <v>0</v>
      </c>
      <c r="BF25" s="33" cm="1">
        <f t="array" aca="1" ref="BF25" ca="1">IFERROR(INDIRECT(_xlfn.CONCAT("Data!", "CK44")), 0)</f>
        <v>0</v>
      </c>
      <c r="BG25" s="33" cm="1">
        <f t="array" aca="1" ref="BG25" ca="1">IFERROR(INDIRECT(_xlfn.CONCAT("Data!", "BY44")), 0)</f>
        <v>0</v>
      </c>
      <c r="BH25" s="33" cm="1">
        <f t="array" aca="1" ref="BH25" ca="1">IFERROR(INDIRECT(_xlfn.CONCAT("Data!", "CG44")), 0)</f>
        <v>0</v>
      </c>
      <c r="BI25" s="34" cm="1">
        <f t="array" aca="1" ref="BI25" ca="1">IFERROR(INDIRECT(_xlfn.CONCAT("Data!", A25, "24")), 0)</f>
        <v>0</v>
      </c>
      <c r="BJ25" s="34" cm="1">
        <f t="array" aca="1" ref="BJ25" ca="1">IFERROR(INDIRECT(_xlfn.CONCAT("Data!", A25, "152")), 0)</f>
        <v>0</v>
      </c>
      <c r="BK25" s="33" cm="1">
        <f t="array" aca="1" ref="BK25" ca="1">IFERROR(INDIRECT(_xlfn.CONCAT("Data!", "CK24")), 0)</f>
        <v>0</v>
      </c>
      <c r="BL25" s="33" cm="1">
        <f t="array" aca="1" ref="BL25" ca="1">IFERROR(INDIRECT(_xlfn.CONCAT("Data!", "BY24")), 0)</f>
        <v>0</v>
      </c>
      <c r="BM25" s="33" cm="1">
        <f t="array" aca="1" ref="BM25" ca="1">IFERROR(INDIRECT(_xlfn.CONCAT("Data!", "CG24")), 0)</f>
        <v>0</v>
      </c>
      <c r="BN25" s="33" cm="1">
        <f t="array" aca="1" ref="BN25" ca="1">IFERROR(INDIRECT(_xlfn.CONCAT("Data!", A25, "38")), 0)</f>
        <v>0</v>
      </c>
      <c r="BO25" s="33" cm="1">
        <f t="array" aca="1" ref="BO25" ca="1">IFERROR(INDIRECT(_xlfn.CONCAT("Data!", A25, "36")), 0)</f>
        <v>0</v>
      </c>
      <c r="BP25" s="33" cm="1">
        <f t="array" aca="1" ref="BP25" ca="1">IFERROR(INDIRECT(_xlfn.CONCAT("Data!", A25, "37")), 0)</f>
        <v>0</v>
      </c>
      <c r="BQ25" s="33" cm="1">
        <f t="array" aca="1" ref="BQ25" ca="1">IFERROR(INDIRECT(_xlfn.CONCAT("Data!", A25, "163")), 0)</f>
        <v>0</v>
      </c>
      <c r="BR25" s="33" cm="1">
        <f t="array" aca="1" ref="BR25" ca="1">IFERROR(INDIRECT(_xlfn.CONCAT("Data!", A25, "34")), 0)</f>
        <v>0</v>
      </c>
      <c r="BS25" s="33" cm="1">
        <f t="array" aca="1" ref="BS25" ca="1">IFERROR(INDIRECT(_xlfn.CONCAT("Data!", "CK124")), 0)</f>
        <v>0</v>
      </c>
      <c r="BT25" s="33" cm="1">
        <f t="array" aca="1" ref="BT25" ca="1">IFERROR(INDIRECT(_xlfn.CONCAT("Data!", "BY124")), 0)</f>
        <v>0</v>
      </c>
      <c r="BU25" s="33" cm="1">
        <f t="array" aca="1" ref="BU25" ca="1">IFERROR(INDIRECT(_xlfn.CONCAT("Data!", "CG124")), 0)</f>
        <v>0</v>
      </c>
      <c r="BV25" s="34" cm="1">
        <f t="array" aca="1" ref="BV25" ca="1">IFERROR(INDIRECT(_xlfn.CONCAT("Data!", A25, "41")), 0)</f>
        <v>0</v>
      </c>
      <c r="BW25" s="34" cm="1">
        <f t="array" aca="1" ref="BW25" ca="1">IFERROR(INDIRECT(_xlfn.CONCAT("Data!", B25, "138")), 0)</f>
        <v>0</v>
      </c>
      <c r="BX25" s="33" cm="1">
        <f t="array" aca="1" ref="BX25" ca="1">IFERROR(INDIRECT(_xlfn.CONCAT("Data!", "CK41")), 0)</f>
        <v>0</v>
      </c>
      <c r="BY25" s="33" cm="1">
        <f t="array" aca="1" ref="BY25" ca="1">IFERROR(INDIRECT(_xlfn.CONCAT("Data!", "BY41")), 0)</f>
        <v>0</v>
      </c>
      <c r="BZ25" s="33" cm="1">
        <f t="array" aca="1" ref="BZ25" ca="1">IFERROR(INDIRECT(_xlfn.CONCAT("Data!", "CG41")), 0)</f>
        <v>0</v>
      </c>
      <c r="CA25" s="33" cm="1">
        <f t="array" aca="1" ref="CA25" ca="1">IFERROR(INDIRECT(_xlfn.CONCAT("Data!", A25, "128")), 0)</f>
        <v>0</v>
      </c>
      <c r="CB25" s="33" cm="1">
        <f t="array" aca="1" ref="CB25" ca="1">IFERROR(INDIRECT(_xlfn.CONCAT("Data!", A25, "196")), 0)</f>
        <v>0</v>
      </c>
      <c r="CC25" s="33" cm="1">
        <f t="array" aca="1" ref="CC25" ca="1">IFERROR(INDIRECT(_xlfn.CONCAT("Data!", "CK128")), 0)</f>
        <v>0</v>
      </c>
      <c r="CD25" s="33" cm="1">
        <f t="array" aca="1" ref="CD25" ca="1">IFERROR(INDIRECT(_xlfn.CONCAT("Data!", "BY128")), 0)</f>
        <v>0</v>
      </c>
      <c r="CE25" s="33" cm="1">
        <f t="array" aca="1" ref="CE25" ca="1">IFERROR(INDIRECT(_xlfn.CONCAT("Data!", "CG128")), 0)</f>
        <v>0</v>
      </c>
      <c r="CF25" s="33" cm="1">
        <f t="array" aca="1" ref="CF25" ca="1">IFERROR(INDIRECT(_xlfn.CONCAT("Data!", A25, "126")), 0)</f>
        <v>0</v>
      </c>
      <c r="CG25" s="33" cm="1">
        <f t="array" aca="1" ref="CG25" ca="1">IFERROR(INDIRECT(_xlfn.CONCAT("Data!", A25, "207")), 0)</f>
        <v>0</v>
      </c>
      <c r="CH25" s="33" cm="1">
        <f t="array" aca="1" ref="CH25" ca="1">IFERROR(INDIRECT(_xlfn.CONCAT("Data!", "CK126")), 0)</f>
        <v>0</v>
      </c>
      <c r="CI25" s="33" cm="1">
        <f t="array" aca="1" ref="CI25" ca="1">IFERROR(INDIRECT(_xlfn.CONCAT("Data!", "BY126")), 0)</f>
        <v>0</v>
      </c>
      <c r="CJ25" s="33" cm="1">
        <f t="array" aca="1" ref="CJ25" ca="1">IFERROR(INDIRECT(_xlfn.CONCAT("Data!", "CG126")), 0)</f>
        <v>0</v>
      </c>
      <c r="CK25" s="33" cm="1">
        <f t="array" aca="1" ref="CK25" ca="1">IFERROR(INDIRECT(_xlfn.CONCAT("Data!", A25, "133")), 0)</f>
        <v>0</v>
      </c>
      <c r="CL25" s="33" cm="1">
        <f t="array" aca="1" ref="CL25" ca="1">IFERROR(INDIRECT(_xlfn.CONCAT("Data!", "CK89")), 0)</f>
        <v>0</v>
      </c>
      <c r="CM25" s="33" cm="1">
        <f t="array" aca="1" ref="CM25" ca="1">IFERROR(INDIRECT(_xlfn.CONCAT("Data!", "BY89")), 0)</f>
        <v>0</v>
      </c>
      <c r="CN25" s="33" cm="1">
        <f t="array" aca="1" ref="CN25" ca="1">IFERROR(INDIRECT(_xlfn.CONCAT("Data!", "CG89")), 0)</f>
        <v>0</v>
      </c>
      <c r="CO25" s="33" cm="1">
        <f t="array" aca="1" ref="CO25" ca="1">IFERROR(INDIRECT(_xlfn.CONCAT("Data!", A25, "188")), 0)</f>
        <v>0</v>
      </c>
      <c r="CP25" s="33" cm="1">
        <f t="array" aca="1" ref="CP25" ca="1">IFERROR(INDIRECT(_xlfn.CONCAT("Data!", A25, "75")), 0)</f>
        <v>0</v>
      </c>
      <c r="CQ25" s="33" cm="1">
        <f t="array" aca="1" ref="CQ25" ca="1">IFERROR(INDIRECT(_xlfn.CONCAT("Data!", A25, "189")), 0)</f>
        <v>0</v>
      </c>
      <c r="CR25" s="33" cm="1">
        <f t="array" aca="1" ref="CR25" ca="1">IFERROR(INDIRECT(_xlfn.CONCAT("Data!", A25, "130")), 0)</f>
        <v>0</v>
      </c>
      <c r="CS25" s="33" cm="1">
        <f t="array" aca="1" ref="CS25" ca="1">IFERROR(INDIRECT(_xlfn.CONCAT("Data!", A25, "42")), 0)</f>
        <v>0</v>
      </c>
      <c r="CT25" s="33" cm="1">
        <f t="array" aca="1" ref="CT25" ca="1">IFERROR(INDIRECT(_xlfn.CONCAT("Data!", A25, "166")), 0)</f>
        <v>0</v>
      </c>
      <c r="CU25" s="33" cm="1">
        <f t="array" aca="1" ref="CU25" ca="1">IFERROR(INDIRECT(_xlfn.CONCAT("Data!", A25, "47")), 0)</f>
        <v>0</v>
      </c>
      <c r="CV25" s="33" cm="1">
        <f t="array" aca="1" ref="CV25" ca="1">IFERROR(INDIRECT(_xlfn.CONCAT("Data!", A25, "171")), 0)</f>
        <v>0</v>
      </c>
    </row>
    <row r="26" spans="1:100">
      <c r="A26" t="s">
        <v>238</v>
      </c>
      <c r="B26" s="24">
        <v>25</v>
      </c>
      <c r="C26" s="24">
        <v>2</v>
      </c>
      <c r="D26" s="31">
        <f t="shared" si="0"/>
        <v>25.2</v>
      </c>
      <c r="E26" s="24" cm="1">
        <f t="array" aca="1" ref="E26" ca="1">INDIRECT(_xlfn.CONCAT("Data!", "R2"))</f>
        <v>0</v>
      </c>
      <c r="F26" s="32" cm="1">
        <f t="array" aca="1" ref="F26" ca="1">INDIRECT(_xlfn.CONCAT("Data!", A26, "4"))</f>
        <v>0</v>
      </c>
      <c r="G26" cm="1">
        <f t="array" aca="1" ref="G26" ca="1">INDIRECT(_xlfn.CONCAT("Data!", A26, "5"))</f>
        <v>0</v>
      </c>
      <c r="H26" s="33" cm="1">
        <f t="array" aca="1" ref="H26" ca="1">IFERROR(INDIRECT(_xlfn.CONCAT("Data!", A26, "8")), 0)</f>
        <v>0</v>
      </c>
      <c r="I26" s="33" cm="1">
        <f t="array" aca="1" ref="I26" ca="1">IFERROR(INDIRECT(_xlfn.CONCAT("Data!", A26, "9")), 0)</f>
        <v>0</v>
      </c>
      <c r="J26" s="33" cm="1">
        <f t="array" aca="1" ref="J26" ca="1">IFERROR(INDIRECT(_xlfn.CONCAT("Data!", A26, "7")), 0)</f>
        <v>0</v>
      </c>
      <c r="K26" s="33" cm="1">
        <f t="array" aca="1" ref="K26" ca="1">IFERROR(INDIRECT(_xlfn.CONCAT("Data!", A26, "138")), 0)</f>
        <v>0</v>
      </c>
      <c r="L26" s="33" cm="1">
        <f t="array" aca="1" ref="L26" ca="1">IFERROR(INDIRECT(_xlfn.CONCAT("Data!", "CK7")), 0)</f>
        <v>0</v>
      </c>
      <c r="M26" s="33" cm="1">
        <f t="array" aca="1" ref="M26" ca="1">IFERROR(INDIRECT(_xlfn.CONCAT("Data!", "BY7")), 0)</f>
        <v>0</v>
      </c>
      <c r="N26" s="33" cm="1">
        <f t="array" aca="1" ref="N26" ca="1">IFERROR(INDIRECT(_xlfn.CONCAT("Data!", "CG7")), 0)</f>
        <v>0</v>
      </c>
      <c r="O26" s="34" cm="1">
        <f t="array" aca="1" ref="O26" ca="1">IFERROR(INDIRECT(_xlfn.CONCAT("Data!", A26, "115")), 0)</f>
        <v>0</v>
      </c>
      <c r="P26" s="34" cm="1">
        <f t="array" aca="1" ref="P26" ca="1">IFERROR(INDIRECT(_xlfn.CONCAT("Data!", A26, "211")), 0)</f>
        <v>0</v>
      </c>
      <c r="Q26" s="33" cm="1">
        <f t="array" aca="1" ref="Q26" ca="1">IFERROR(INDIRECT(_xlfn.CONCAT("Data!", A26, "114")), 0)</f>
        <v>0</v>
      </c>
      <c r="R26" s="33" cm="1">
        <f t="array" aca="1" ref="R26" ca="1">IFERROR(INDIRECT(_xlfn.CONCAT("Data!", A26, "210")), 0)</f>
        <v>0</v>
      </c>
      <c r="S26" s="33" cm="1">
        <f t="array" aca="1" ref="S26" ca="1">IFERROR(INDIRECT(_xlfn.CONCAT("Data!", "CK114")), 0)</f>
        <v>0</v>
      </c>
      <c r="T26" s="33" cm="1">
        <f t="array" aca="1" ref="T26" ca="1">IFERROR(INDIRECT(_xlfn.CONCAT("Data!", "BY114")), 0)</f>
        <v>0</v>
      </c>
      <c r="U26" s="33" cm="1">
        <f t="array" aca="1" ref="U26" ca="1">IFERROR(INDIRECT(_xlfn.CONCAT("Data!", "CG114")), 0)</f>
        <v>0</v>
      </c>
      <c r="V26" s="33" cm="1">
        <f t="array" aca="1" ref="V26" ca="1">IFERROR(INDIRECT(_xlfn.CONCAT("Data!", A26, "120")), 0)</f>
        <v>0</v>
      </c>
      <c r="W26" s="33" cm="1">
        <f t="array" aca="1" ref="W26" ca="1">IFERROR(INDIRECT(_xlfn.CONCAT("Data!", A26, "216")), 0)</f>
        <v>0</v>
      </c>
      <c r="X26" s="33" cm="1">
        <f t="array" aca="1" ref="X26" ca="1">IFERROR(INDIRECT(_xlfn.CONCAT("Data!", A26, "220")), 0)</f>
        <v>0</v>
      </c>
      <c r="Y26" s="33" cm="1">
        <f t="array" aca="1" ref="Y26" ca="1">IFERROR(INDIRECT(_xlfn.CONCAT("Data!", "CK120")), 0)</f>
        <v>0</v>
      </c>
      <c r="Z26" s="33" cm="1">
        <f t="array" aca="1" ref="Z26" ca="1">IFERROR(INDIRECT(_xlfn.CONCAT("Data!", "BY120")), 0)</f>
        <v>0</v>
      </c>
      <c r="AA26" s="33" cm="1">
        <f t="array" aca="1" ref="AA26" ca="1">IFERROR(INDIRECT(_xlfn.CONCAT("Data!", "CG120")), 0)</f>
        <v>0</v>
      </c>
      <c r="AB26" s="33" cm="1">
        <f t="array" aca="1" ref="AB26" ca="1">IFERROR(INDIRECT(_xlfn.CONCAT("Data!", A26, "68")), 0)</f>
        <v>0</v>
      </c>
      <c r="AC26" s="33" cm="1">
        <f t="array" aca="1" ref="AC26" ca="1">IFERROR(INDIRECT(_xlfn.CONCAT("Data!", A26, "65")), 0)</f>
        <v>0</v>
      </c>
      <c r="AD26" s="33" cm="1">
        <f t="array" aca="1" ref="AD26" ca="1">IFERROR(INDIRECT(_xlfn.CONCAT("Data!", A26, "187")), 0)</f>
        <v>0</v>
      </c>
      <c r="AE26" s="33" cm="1">
        <f t="array" aca="1" ref="AE26" ca="1">IFERROR(INDIRECT(_xlfn.CONCAT("Data!", "CK64")), 0)</f>
        <v>0</v>
      </c>
      <c r="AF26" s="33" cm="1">
        <f t="array" aca="1" ref="AF26" ca="1">IFERROR(INDIRECT(_xlfn.CONCAT("Data!", "BY64")), 0)</f>
        <v>0</v>
      </c>
      <c r="AG26" s="33" cm="1">
        <f t="array" aca="1" ref="AG26" ca="1">IFERROR(INDIRECT(_xlfn.CONCAT("Data!", "CG64")), 0)</f>
        <v>0</v>
      </c>
      <c r="AH26" s="33" cm="1">
        <f t="array" aca="1" ref="AH26" ca="1">IFERROR(INDIRECT(_xlfn.CONCAT("Data!", A26, "62")), 0)</f>
        <v>0</v>
      </c>
      <c r="AI26" s="33" cm="1">
        <f t="array" aca="1" ref="AI26" ca="1">IFERROR(INDIRECT(_xlfn.CONCAT("Data!", A26, "63")), 0)</f>
        <v>0</v>
      </c>
      <c r="AJ26" s="33" cm="1">
        <f t="array" aca="1" ref="AJ26" ca="1">IFERROR(INDIRECT(_xlfn.CONCAT("Data!", A26, "181")), 0)</f>
        <v>0</v>
      </c>
      <c r="AK26" s="33" cm="1">
        <f t="array" aca="1" ref="AK26" ca="1">IFERROR(INDIRECT(_xlfn.CONCAT("Data!", "CK61")), 0)</f>
        <v>0</v>
      </c>
      <c r="AL26" s="33" cm="1">
        <f t="array" aca="1" ref="AL26" ca="1">IFERROR(INDIRECT(_xlfn.CONCAT("Data!", "BY61")), 0)</f>
        <v>0</v>
      </c>
      <c r="AM26" s="33" cm="1">
        <f t="array" aca="1" ref="AM26" ca="1">IFERROR(INDIRECT(_xlfn.CONCAT("Data!", "CG61")), 0)</f>
        <v>0</v>
      </c>
      <c r="AN26" s="34" cm="1">
        <f t="array" aca="1" ref="AN26" ca="1">IFERROR(INDIRECT(_xlfn.CONCAT("Data!", A26, "131")), 0)</f>
        <v>0</v>
      </c>
      <c r="AO26" s="34" cm="1">
        <f t="array" aca="1" ref="AO26" ca="1">IFERROR(INDIRECT(_xlfn.CONCAT("Data!", A26, "193")), 0)</f>
        <v>0</v>
      </c>
      <c r="AP26" s="33" cm="1">
        <f t="array" aca="1" ref="AP26" ca="1">IFERROR(INDIRECT(_xlfn.CONCAT("Data!", "CK131")), 0)</f>
        <v>0</v>
      </c>
      <c r="AQ26" s="33" cm="1">
        <f t="array" aca="1" ref="AQ26" ca="1">IFERROR(INDIRECT(_xlfn.CONCAT("Data!", "BY131")), 0)</f>
        <v>0</v>
      </c>
      <c r="AR26" s="33" cm="1">
        <f t="array" aca="1" ref="AR26" ca="1">IFERROR(INDIRECT(_xlfn.CONCAT("Data!", "CG131")), 0)</f>
        <v>0</v>
      </c>
      <c r="AS26" s="33" cm="1">
        <f t="array" aca="1" ref="AS26" ca="1">IFERROR(INDIRECT(_xlfn.CONCAT("Data!", A26, "15")), 0)</f>
        <v>0</v>
      </c>
      <c r="AT26" s="33" cm="1">
        <f t="array" aca="1" ref="AT26" ca="1">IFERROR(INDIRECT(_xlfn.CONCAT("Data!", A26, "14")), 0)</f>
        <v>0</v>
      </c>
      <c r="AU26" s="33" cm="1">
        <f t="array" aca="1" ref="AU26" ca="1">IFERROR(INDIRECT(_xlfn.CONCAT("Data!", A26, "142")), 0)</f>
        <v>0</v>
      </c>
      <c r="AV26" s="33" cm="1">
        <f t="array" aca="1" ref="AV26" ca="1">IFERROR(INDIRECT(_xlfn.CONCAT("Data!", "CK14")), 0)</f>
        <v>0</v>
      </c>
      <c r="AW26" s="33" cm="1">
        <f t="array" aca="1" ref="AW26" ca="1">IFERROR(INDIRECT(_xlfn.CONCAT("Data!", "BY14")), 0)</f>
        <v>0</v>
      </c>
      <c r="AX26" s="33" cm="1">
        <f t="array" aca="1" ref="AX26" ca="1">IFERROR(INDIRECT(_xlfn.CONCAT("Data!", "CG14")), 0)</f>
        <v>0</v>
      </c>
      <c r="AY26" s="33" cm="1">
        <f t="array" aca="1" ref="AY26" ca="1">IFERROR(INDIRECT(_xlfn.CONCAT("Data!", A26, "29")), 0)</f>
        <v>0</v>
      </c>
      <c r="AZ26" s="33" cm="1">
        <f t="array" aca="1" ref="AZ26" ca="1">IFERROR(INDIRECT(_xlfn.CONCAT("Data!", A26, "157")), 0)</f>
        <v>0</v>
      </c>
      <c r="BA26" s="33" cm="1">
        <f t="array" aca="1" ref="BA26" ca="1">IFERROR(INDIRECT(_xlfn.CONCAT("Data!", "CK29")), 0)</f>
        <v>0</v>
      </c>
      <c r="BB26" s="33" cm="1">
        <f t="array" aca="1" ref="BB26" ca="1">IFERROR(INDIRECT(_xlfn.CONCAT("Data!", "BY29")), 0)</f>
        <v>0</v>
      </c>
      <c r="BC26" s="33" cm="1">
        <f t="array" aca="1" ref="BC26" ca="1">IFERROR(INDIRECT(_xlfn.CONCAT("Data!", "CG29")), 0)</f>
        <v>0</v>
      </c>
      <c r="BD26" s="33" cm="1">
        <f t="array" aca="1" ref="BD26" ca="1">IFERROR(INDIRECT(_xlfn.CONCAT("Data!", A26, "44")), 0)</f>
        <v>0</v>
      </c>
      <c r="BE26" s="33" cm="1">
        <f t="array" aca="1" ref="BE26" ca="1">IFERROR(INDIRECT(_xlfn.CONCAT("Data!", A26, "168")), 0)</f>
        <v>0</v>
      </c>
      <c r="BF26" s="33" cm="1">
        <f t="array" aca="1" ref="BF26" ca="1">IFERROR(INDIRECT(_xlfn.CONCAT("Data!", "CK44")), 0)</f>
        <v>0</v>
      </c>
      <c r="BG26" s="33" cm="1">
        <f t="array" aca="1" ref="BG26" ca="1">IFERROR(INDIRECT(_xlfn.CONCAT("Data!", "BY44")), 0)</f>
        <v>0</v>
      </c>
      <c r="BH26" s="33" cm="1">
        <f t="array" aca="1" ref="BH26" ca="1">IFERROR(INDIRECT(_xlfn.CONCAT("Data!", "CG44")), 0)</f>
        <v>0</v>
      </c>
      <c r="BI26" s="34" cm="1">
        <f t="array" aca="1" ref="BI26" ca="1">IFERROR(INDIRECT(_xlfn.CONCAT("Data!", A26, "24")), 0)</f>
        <v>0</v>
      </c>
      <c r="BJ26" s="34" cm="1">
        <f t="array" aca="1" ref="BJ26" ca="1">IFERROR(INDIRECT(_xlfn.CONCAT("Data!", A26, "152")), 0)</f>
        <v>0</v>
      </c>
      <c r="BK26" s="33" cm="1">
        <f t="array" aca="1" ref="BK26" ca="1">IFERROR(INDIRECT(_xlfn.CONCAT("Data!", "CK24")), 0)</f>
        <v>0</v>
      </c>
      <c r="BL26" s="33" cm="1">
        <f t="array" aca="1" ref="BL26" ca="1">IFERROR(INDIRECT(_xlfn.CONCAT("Data!", "BY24")), 0)</f>
        <v>0</v>
      </c>
      <c r="BM26" s="33" cm="1">
        <f t="array" aca="1" ref="BM26" ca="1">IFERROR(INDIRECT(_xlfn.CONCAT("Data!", "CG24")), 0)</f>
        <v>0</v>
      </c>
      <c r="BN26" s="33" cm="1">
        <f t="array" aca="1" ref="BN26" ca="1">IFERROR(INDIRECT(_xlfn.CONCAT("Data!", A26, "38")), 0)</f>
        <v>0</v>
      </c>
      <c r="BO26" s="33" cm="1">
        <f t="array" aca="1" ref="BO26" ca="1">IFERROR(INDIRECT(_xlfn.CONCAT("Data!", A26, "36")), 0)</f>
        <v>0</v>
      </c>
      <c r="BP26" s="33" cm="1">
        <f t="array" aca="1" ref="BP26" ca="1">IFERROR(INDIRECT(_xlfn.CONCAT("Data!", A26, "37")), 0)</f>
        <v>0</v>
      </c>
      <c r="BQ26" s="33" cm="1">
        <f t="array" aca="1" ref="BQ26" ca="1">IFERROR(INDIRECT(_xlfn.CONCAT("Data!", A26, "163")), 0)</f>
        <v>0</v>
      </c>
      <c r="BR26" s="33" cm="1">
        <f t="array" aca="1" ref="BR26" ca="1">IFERROR(INDIRECT(_xlfn.CONCAT("Data!", A26, "34")), 0)</f>
        <v>0</v>
      </c>
      <c r="BS26" s="33" cm="1">
        <f t="array" aca="1" ref="BS26" ca="1">IFERROR(INDIRECT(_xlfn.CONCAT("Data!", "CK124")), 0)</f>
        <v>0</v>
      </c>
      <c r="BT26" s="33" cm="1">
        <f t="array" aca="1" ref="BT26" ca="1">IFERROR(INDIRECT(_xlfn.CONCAT("Data!", "BY124")), 0)</f>
        <v>0</v>
      </c>
      <c r="BU26" s="33" cm="1">
        <f t="array" aca="1" ref="BU26" ca="1">IFERROR(INDIRECT(_xlfn.CONCAT("Data!", "CG124")), 0)</f>
        <v>0</v>
      </c>
      <c r="BV26" s="34" cm="1">
        <f t="array" aca="1" ref="BV26" ca="1">IFERROR(INDIRECT(_xlfn.CONCAT("Data!", A26, "41")), 0)</f>
        <v>0</v>
      </c>
      <c r="BW26" s="34" cm="1">
        <f t="array" aca="1" ref="BW26" ca="1">IFERROR(INDIRECT(_xlfn.CONCAT("Data!", B26, "138")), 0)</f>
        <v>0</v>
      </c>
      <c r="BX26" s="33" cm="1">
        <f t="array" aca="1" ref="BX26" ca="1">IFERROR(INDIRECT(_xlfn.CONCAT("Data!", "CK41")), 0)</f>
        <v>0</v>
      </c>
      <c r="BY26" s="33" cm="1">
        <f t="array" aca="1" ref="BY26" ca="1">IFERROR(INDIRECT(_xlfn.CONCAT("Data!", "BY41")), 0)</f>
        <v>0</v>
      </c>
      <c r="BZ26" s="33" cm="1">
        <f t="array" aca="1" ref="BZ26" ca="1">IFERROR(INDIRECT(_xlfn.CONCAT("Data!", "CG41")), 0)</f>
        <v>0</v>
      </c>
      <c r="CA26" s="33" cm="1">
        <f t="array" aca="1" ref="CA26" ca="1">IFERROR(INDIRECT(_xlfn.CONCAT("Data!", A26, "128")), 0)</f>
        <v>0</v>
      </c>
      <c r="CB26" s="33" cm="1">
        <f t="array" aca="1" ref="CB26" ca="1">IFERROR(INDIRECT(_xlfn.CONCAT("Data!", A26, "196")), 0)</f>
        <v>0</v>
      </c>
      <c r="CC26" s="33" cm="1">
        <f t="array" aca="1" ref="CC26" ca="1">IFERROR(INDIRECT(_xlfn.CONCAT("Data!", "CK128")), 0)</f>
        <v>0</v>
      </c>
      <c r="CD26" s="33" cm="1">
        <f t="array" aca="1" ref="CD26" ca="1">IFERROR(INDIRECT(_xlfn.CONCAT("Data!", "BY128")), 0)</f>
        <v>0</v>
      </c>
      <c r="CE26" s="33" cm="1">
        <f t="array" aca="1" ref="CE26" ca="1">IFERROR(INDIRECT(_xlfn.CONCAT("Data!", "CG128")), 0)</f>
        <v>0</v>
      </c>
      <c r="CF26" s="33" cm="1">
        <f t="array" aca="1" ref="CF26" ca="1">IFERROR(INDIRECT(_xlfn.CONCAT("Data!", A26, "126")), 0)</f>
        <v>0</v>
      </c>
      <c r="CG26" s="33" cm="1">
        <f t="array" aca="1" ref="CG26" ca="1">IFERROR(INDIRECT(_xlfn.CONCAT("Data!", A26, "207")), 0)</f>
        <v>0</v>
      </c>
      <c r="CH26" s="33" cm="1">
        <f t="array" aca="1" ref="CH26" ca="1">IFERROR(INDIRECT(_xlfn.CONCAT("Data!", "CK126")), 0)</f>
        <v>0</v>
      </c>
      <c r="CI26" s="33" cm="1">
        <f t="array" aca="1" ref="CI26" ca="1">IFERROR(INDIRECT(_xlfn.CONCAT("Data!", "BY126")), 0)</f>
        <v>0</v>
      </c>
      <c r="CJ26" s="33" cm="1">
        <f t="array" aca="1" ref="CJ26" ca="1">IFERROR(INDIRECT(_xlfn.CONCAT("Data!", "CG126")), 0)</f>
        <v>0</v>
      </c>
      <c r="CK26" s="33" cm="1">
        <f t="array" aca="1" ref="CK26" ca="1">IFERROR(INDIRECT(_xlfn.CONCAT("Data!", A26, "133")), 0)</f>
        <v>0</v>
      </c>
      <c r="CL26" s="33" cm="1">
        <f t="array" aca="1" ref="CL26" ca="1">IFERROR(INDIRECT(_xlfn.CONCAT("Data!", "CK89")), 0)</f>
        <v>0</v>
      </c>
      <c r="CM26" s="33" cm="1">
        <f t="array" aca="1" ref="CM26" ca="1">IFERROR(INDIRECT(_xlfn.CONCAT("Data!", "BY89")), 0)</f>
        <v>0</v>
      </c>
      <c r="CN26" s="33" cm="1">
        <f t="array" aca="1" ref="CN26" ca="1">IFERROR(INDIRECT(_xlfn.CONCAT("Data!", "CG89")), 0)</f>
        <v>0</v>
      </c>
      <c r="CO26" s="33" cm="1">
        <f t="array" aca="1" ref="CO26" ca="1">IFERROR(INDIRECT(_xlfn.CONCAT("Data!", A26, "188")), 0)</f>
        <v>0</v>
      </c>
      <c r="CP26" s="33" cm="1">
        <f t="array" aca="1" ref="CP26" ca="1">IFERROR(INDIRECT(_xlfn.CONCAT("Data!", A26, "75")), 0)</f>
        <v>0</v>
      </c>
      <c r="CQ26" s="33" cm="1">
        <f t="array" aca="1" ref="CQ26" ca="1">IFERROR(INDIRECT(_xlfn.CONCAT("Data!", A26, "189")), 0)</f>
        <v>0</v>
      </c>
      <c r="CR26" s="33" cm="1">
        <f t="array" aca="1" ref="CR26" ca="1">IFERROR(INDIRECT(_xlfn.CONCAT("Data!", A26, "130")), 0)</f>
        <v>0</v>
      </c>
      <c r="CS26" s="33" cm="1">
        <f t="array" aca="1" ref="CS26" ca="1">IFERROR(INDIRECT(_xlfn.CONCAT("Data!", A26, "42")), 0)</f>
        <v>0</v>
      </c>
      <c r="CT26" s="33" cm="1">
        <f t="array" aca="1" ref="CT26" ca="1">IFERROR(INDIRECT(_xlfn.CONCAT("Data!", A26, "166")), 0)</f>
        <v>0</v>
      </c>
      <c r="CU26" s="33" cm="1">
        <f t="array" aca="1" ref="CU26" ca="1">IFERROR(INDIRECT(_xlfn.CONCAT("Data!", A26, "47")), 0)</f>
        <v>0</v>
      </c>
      <c r="CV26" s="33" cm="1">
        <f t="array" aca="1" ref="CV26" ca="1">IFERROR(INDIRECT(_xlfn.CONCAT("Data!", A26, "171")), 0)</f>
        <v>0</v>
      </c>
    </row>
    <row r="27" spans="1:100">
      <c r="A27" t="s">
        <v>239</v>
      </c>
      <c r="B27" s="24">
        <v>26</v>
      </c>
      <c r="C27" s="24">
        <v>2</v>
      </c>
      <c r="D27" s="31">
        <f t="shared" si="0"/>
        <v>26.2</v>
      </c>
      <c r="E27" s="24" cm="1">
        <f t="array" aca="1" ref="E27" ca="1">INDIRECT(_xlfn.CONCAT("Data!", "R2"))</f>
        <v>0</v>
      </c>
      <c r="F27" s="32" cm="1">
        <f t="array" aca="1" ref="F27" ca="1">INDIRECT(_xlfn.CONCAT("Data!", A27, "4"))</f>
        <v>0</v>
      </c>
      <c r="G27" cm="1">
        <f t="array" aca="1" ref="G27" ca="1">INDIRECT(_xlfn.CONCAT("Data!", A27, "5"))</f>
        <v>0</v>
      </c>
      <c r="H27" s="33" cm="1">
        <f t="array" aca="1" ref="H27" ca="1">IFERROR(INDIRECT(_xlfn.CONCAT("Data!", A27, "8")), 0)</f>
        <v>0</v>
      </c>
      <c r="I27" s="33" cm="1">
        <f t="array" aca="1" ref="I27" ca="1">IFERROR(INDIRECT(_xlfn.CONCAT("Data!", A27, "9")), 0)</f>
        <v>0</v>
      </c>
      <c r="J27" s="33" cm="1">
        <f t="array" aca="1" ref="J27" ca="1">IFERROR(INDIRECT(_xlfn.CONCAT("Data!", A27, "7")), 0)</f>
        <v>0</v>
      </c>
      <c r="K27" s="33" cm="1">
        <f t="array" aca="1" ref="K27" ca="1">IFERROR(INDIRECT(_xlfn.CONCAT("Data!", A27, "138")), 0)</f>
        <v>0</v>
      </c>
      <c r="L27" s="33" cm="1">
        <f t="array" aca="1" ref="L27" ca="1">IFERROR(INDIRECT(_xlfn.CONCAT("Data!", "CK7")), 0)</f>
        <v>0</v>
      </c>
      <c r="M27" s="33" cm="1">
        <f t="array" aca="1" ref="M27" ca="1">IFERROR(INDIRECT(_xlfn.CONCAT("Data!", "BY7")), 0)</f>
        <v>0</v>
      </c>
      <c r="N27" s="33" cm="1">
        <f t="array" aca="1" ref="N27" ca="1">IFERROR(INDIRECT(_xlfn.CONCAT("Data!", "CG7")), 0)</f>
        <v>0</v>
      </c>
      <c r="O27" s="34" cm="1">
        <f t="array" aca="1" ref="O27" ca="1">IFERROR(INDIRECT(_xlfn.CONCAT("Data!", A27, "115")), 0)</f>
        <v>0</v>
      </c>
      <c r="P27" s="34" cm="1">
        <f t="array" aca="1" ref="P27" ca="1">IFERROR(INDIRECT(_xlfn.CONCAT("Data!", A27, "211")), 0)</f>
        <v>0</v>
      </c>
      <c r="Q27" s="33" cm="1">
        <f t="array" aca="1" ref="Q27" ca="1">IFERROR(INDIRECT(_xlfn.CONCAT("Data!", A27, "114")), 0)</f>
        <v>0</v>
      </c>
      <c r="R27" s="33" cm="1">
        <f t="array" aca="1" ref="R27" ca="1">IFERROR(INDIRECT(_xlfn.CONCAT("Data!", A27, "210")), 0)</f>
        <v>0</v>
      </c>
      <c r="S27" s="33" cm="1">
        <f t="array" aca="1" ref="S27" ca="1">IFERROR(INDIRECT(_xlfn.CONCAT("Data!", "CK114")), 0)</f>
        <v>0</v>
      </c>
      <c r="T27" s="33" cm="1">
        <f t="array" aca="1" ref="T27" ca="1">IFERROR(INDIRECT(_xlfn.CONCAT("Data!", "BY114")), 0)</f>
        <v>0</v>
      </c>
      <c r="U27" s="33" cm="1">
        <f t="array" aca="1" ref="U27" ca="1">IFERROR(INDIRECT(_xlfn.CONCAT("Data!", "CG114")), 0)</f>
        <v>0</v>
      </c>
      <c r="V27" s="33" cm="1">
        <f t="array" aca="1" ref="V27" ca="1">IFERROR(INDIRECT(_xlfn.CONCAT("Data!", A27, "120")), 0)</f>
        <v>0</v>
      </c>
      <c r="W27" s="33" cm="1">
        <f t="array" aca="1" ref="W27" ca="1">IFERROR(INDIRECT(_xlfn.CONCAT("Data!", A27, "216")), 0)</f>
        <v>0</v>
      </c>
      <c r="X27" s="33" cm="1">
        <f t="array" aca="1" ref="X27" ca="1">IFERROR(INDIRECT(_xlfn.CONCAT("Data!", A27, "220")), 0)</f>
        <v>0</v>
      </c>
      <c r="Y27" s="33" cm="1">
        <f t="array" aca="1" ref="Y27" ca="1">IFERROR(INDIRECT(_xlfn.CONCAT("Data!", "CK120")), 0)</f>
        <v>0</v>
      </c>
      <c r="Z27" s="33" cm="1">
        <f t="array" aca="1" ref="Z27" ca="1">IFERROR(INDIRECT(_xlfn.CONCAT("Data!", "BY120")), 0)</f>
        <v>0</v>
      </c>
      <c r="AA27" s="33" cm="1">
        <f t="array" aca="1" ref="AA27" ca="1">IFERROR(INDIRECT(_xlfn.CONCAT("Data!", "CG120")), 0)</f>
        <v>0</v>
      </c>
      <c r="AB27" s="33" cm="1">
        <f t="array" aca="1" ref="AB27" ca="1">IFERROR(INDIRECT(_xlfn.CONCAT("Data!", A27, "68")), 0)</f>
        <v>0</v>
      </c>
      <c r="AC27" s="33" cm="1">
        <f t="array" aca="1" ref="AC27" ca="1">IFERROR(INDIRECT(_xlfn.CONCAT("Data!", A27, "65")), 0)</f>
        <v>0</v>
      </c>
      <c r="AD27" s="33" cm="1">
        <f t="array" aca="1" ref="AD27" ca="1">IFERROR(INDIRECT(_xlfn.CONCAT("Data!", A27, "187")), 0)</f>
        <v>0</v>
      </c>
      <c r="AE27" s="33" cm="1">
        <f t="array" aca="1" ref="AE27" ca="1">IFERROR(INDIRECT(_xlfn.CONCAT("Data!", "CK64")), 0)</f>
        <v>0</v>
      </c>
      <c r="AF27" s="33" cm="1">
        <f t="array" aca="1" ref="AF27" ca="1">IFERROR(INDIRECT(_xlfn.CONCAT("Data!", "BY64")), 0)</f>
        <v>0</v>
      </c>
      <c r="AG27" s="33" cm="1">
        <f t="array" aca="1" ref="AG27" ca="1">IFERROR(INDIRECT(_xlfn.CONCAT("Data!", "CG64")), 0)</f>
        <v>0</v>
      </c>
      <c r="AH27" s="33" cm="1">
        <f t="array" aca="1" ref="AH27" ca="1">IFERROR(INDIRECT(_xlfn.CONCAT("Data!", A27, "62")), 0)</f>
        <v>0</v>
      </c>
      <c r="AI27" s="33" cm="1">
        <f t="array" aca="1" ref="AI27" ca="1">IFERROR(INDIRECT(_xlfn.CONCAT("Data!", A27, "63")), 0)</f>
        <v>0</v>
      </c>
      <c r="AJ27" s="33" cm="1">
        <f t="array" aca="1" ref="AJ27" ca="1">IFERROR(INDIRECT(_xlfn.CONCAT("Data!", A27, "181")), 0)</f>
        <v>0</v>
      </c>
      <c r="AK27" s="33" cm="1">
        <f t="array" aca="1" ref="AK27" ca="1">IFERROR(INDIRECT(_xlfn.CONCAT("Data!", "CK61")), 0)</f>
        <v>0</v>
      </c>
      <c r="AL27" s="33" cm="1">
        <f t="array" aca="1" ref="AL27" ca="1">IFERROR(INDIRECT(_xlfn.CONCAT("Data!", "BY61")), 0)</f>
        <v>0</v>
      </c>
      <c r="AM27" s="33" cm="1">
        <f t="array" aca="1" ref="AM27" ca="1">IFERROR(INDIRECT(_xlfn.CONCAT("Data!", "CG61")), 0)</f>
        <v>0</v>
      </c>
      <c r="AN27" s="34" cm="1">
        <f t="array" aca="1" ref="AN27" ca="1">IFERROR(INDIRECT(_xlfn.CONCAT("Data!", A27, "131")), 0)</f>
        <v>0</v>
      </c>
      <c r="AO27" s="34" cm="1">
        <f t="array" aca="1" ref="AO27" ca="1">IFERROR(INDIRECT(_xlfn.CONCAT("Data!", A27, "193")), 0)</f>
        <v>0</v>
      </c>
      <c r="AP27" s="33" cm="1">
        <f t="array" aca="1" ref="AP27" ca="1">IFERROR(INDIRECT(_xlfn.CONCAT("Data!", "CK131")), 0)</f>
        <v>0</v>
      </c>
      <c r="AQ27" s="33" cm="1">
        <f t="array" aca="1" ref="AQ27" ca="1">IFERROR(INDIRECT(_xlfn.CONCAT("Data!", "BY131")), 0)</f>
        <v>0</v>
      </c>
      <c r="AR27" s="33" cm="1">
        <f t="array" aca="1" ref="AR27" ca="1">IFERROR(INDIRECT(_xlfn.CONCAT("Data!", "CG131")), 0)</f>
        <v>0</v>
      </c>
      <c r="AS27" s="33" cm="1">
        <f t="array" aca="1" ref="AS27" ca="1">IFERROR(INDIRECT(_xlfn.CONCAT("Data!", A27, "15")), 0)</f>
        <v>0</v>
      </c>
      <c r="AT27" s="33" cm="1">
        <f t="array" aca="1" ref="AT27" ca="1">IFERROR(INDIRECT(_xlfn.CONCAT("Data!", A27, "14")), 0)</f>
        <v>0</v>
      </c>
      <c r="AU27" s="33" cm="1">
        <f t="array" aca="1" ref="AU27" ca="1">IFERROR(INDIRECT(_xlfn.CONCAT("Data!", A27, "142")), 0)</f>
        <v>0</v>
      </c>
      <c r="AV27" s="33" cm="1">
        <f t="array" aca="1" ref="AV27" ca="1">IFERROR(INDIRECT(_xlfn.CONCAT("Data!", "CK14")), 0)</f>
        <v>0</v>
      </c>
      <c r="AW27" s="33" cm="1">
        <f t="array" aca="1" ref="AW27" ca="1">IFERROR(INDIRECT(_xlfn.CONCAT("Data!", "BY14")), 0)</f>
        <v>0</v>
      </c>
      <c r="AX27" s="33" cm="1">
        <f t="array" aca="1" ref="AX27" ca="1">IFERROR(INDIRECT(_xlfn.CONCAT("Data!", "CG14")), 0)</f>
        <v>0</v>
      </c>
      <c r="AY27" s="33" cm="1">
        <f t="array" aca="1" ref="AY27" ca="1">IFERROR(INDIRECT(_xlfn.CONCAT("Data!", A27, "29")), 0)</f>
        <v>0</v>
      </c>
      <c r="AZ27" s="33" cm="1">
        <f t="array" aca="1" ref="AZ27" ca="1">IFERROR(INDIRECT(_xlfn.CONCAT("Data!", A27, "157")), 0)</f>
        <v>0</v>
      </c>
      <c r="BA27" s="33" cm="1">
        <f t="array" aca="1" ref="BA27" ca="1">IFERROR(INDIRECT(_xlfn.CONCAT("Data!", "CK29")), 0)</f>
        <v>0</v>
      </c>
      <c r="BB27" s="33" cm="1">
        <f t="array" aca="1" ref="BB27" ca="1">IFERROR(INDIRECT(_xlfn.CONCAT("Data!", "BY29")), 0)</f>
        <v>0</v>
      </c>
      <c r="BC27" s="33" cm="1">
        <f t="array" aca="1" ref="BC27" ca="1">IFERROR(INDIRECT(_xlfn.CONCAT("Data!", "CG29")), 0)</f>
        <v>0</v>
      </c>
      <c r="BD27" s="33" cm="1">
        <f t="array" aca="1" ref="BD27" ca="1">IFERROR(INDIRECT(_xlfn.CONCAT("Data!", A27, "44")), 0)</f>
        <v>0</v>
      </c>
      <c r="BE27" s="33" cm="1">
        <f t="array" aca="1" ref="BE27" ca="1">IFERROR(INDIRECT(_xlfn.CONCAT("Data!", A27, "168")), 0)</f>
        <v>0</v>
      </c>
      <c r="BF27" s="33" cm="1">
        <f t="array" aca="1" ref="BF27" ca="1">IFERROR(INDIRECT(_xlfn.CONCAT("Data!", "CK44")), 0)</f>
        <v>0</v>
      </c>
      <c r="BG27" s="33" cm="1">
        <f t="array" aca="1" ref="BG27" ca="1">IFERROR(INDIRECT(_xlfn.CONCAT("Data!", "BY44")), 0)</f>
        <v>0</v>
      </c>
      <c r="BH27" s="33" cm="1">
        <f t="array" aca="1" ref="BH27" ca="1">IFERROR(INDIRECT(_xlfn.CONCAT("Data!", "CG44")), 0)</f>
        <v>0</v>
      </c>
      <c r="BI27" s="34" cm="1">
        <f t="array" aca="1" ref="BI27" ca="1">IFERROR(INDIRECT(_xlfn.CONCAT("Data!", A27, "24")), 0)</f>
        <v>0</v>
      </c>
      <c r="BJ27" s="34" cm="1">
        <f t="array" aca="1" ref="BJ27" ca="1">IFERROR(INDIRECT(_xlfn.CONCAT("Data!", A27, "152")), 0)</f>
        <v>0</v>
      </c>
      <c r="BK27" s="33" cm="1">
        <f t="array" aca="1" ref="BK27" ca="1">IFERROR(INDIRECT(_xlfn.CONCAT("Data!", "CK24")), 0)</f>
        <v>0</v>
      </c>
      <c r="BL27" s="33" cm="1">
        <f t="array" aca="1" ref="BL27" ca="1">IFERROR(INDIRECT(_xlfn.CONCAT("Data!", "BY24")), 0)</f>
        <v>0</v>
      </c>
      <c r="BM27" s="33" cm="1">
        <f t="array" aca="1" ref="BM27" ca="1">IFERROR(INDIRECT(_xlfn.CONCAT("Data!", "CG24")), 0)</f>
        <v>0</v>
      </c>
      <c r="BN27" s="33" cm="1">
        <f t="array" aca="1" ref="BN27" ca="1">IFERROR(INDIRECT(_xlfn.CONCAT("Data!", A27, "38")), 0)</f>
        <v>0</v>
      </c>
      <c r="BO27" s="33" cm="1">
        <f t="array" aca="1" ref="BO27" ca="1">IFERROR(INDIRECT(_xlfn.CONCAT("Data!", A27, "36")), 0)</f>
        <v>0</v>
      </c>
      <c r="BP27" s="33" cm="1">
        <f t="array" aca="1" ref="BP27" ca="1">IFERROR(INDIRECT(_xlfn.CONCAT("Data!", A27, "37")), 0)</f>
        <v>0</v>
      </c>
      <c r="BQ27" s="33" cm="1">
        <f t="array" aca="1" ref="BQ27" ca="1">IFERROR(INDIRECT(_xlfn.CONCAT("Data!", A27, "163")), 0)</f>
        <v>0</v>
      </c>
      <c r="BR27" s="33" cm="1">
        <f t="array" aca="1" ref="BR27" ca="1">IFERROR(INDIRECT(_xlfn.CONCAT("Data!", A27, "34")), 0)</f>
        <v>0</v>
      </c>
      <c r="BS27" s="33" cm="1">
        <f t="array" aca="1" ref="BS27" ca="1">IFERROR(INDIRECT(_xlfn.CONCAT("Data!", "CK124")), 0)</f>
        <v>0</v>
      </c>
      <c r="BT27" s="33" cm="1">
        <f t="array" aca="1" ref="BT27" ca="1">IFERROR(INDIRECT(_xlfn.CONCAT("Data!", "BY124")), 0)</f>
        <v>0</v>
      </c>
      <c r="BU27" s="33" cm="1">
        <f t="array" aca="1" ref="BU27" ca="1">IFERROR(INDIRECT(_xlfn.CONCAT("Data!", "CG124")), 0)</f>
        <v>0</v>
      </c>
      <c r="BV27" s="34" cm="1">
        <f t="array" aca="1" ref="BV27" ca="1">IFERROR(INDIRECT(_xlfn.CONCAT("Data!", A27, "41")), 0)</f>
        <v>0</v>
      </c>
      <c r="BW27" s="34" cm="1">
        <f t="array" aca="1" ref="BW27" ca="1">IFERROR(INDIRECT(_xlfn.CONCAT("Data!", B27, "138")), 0)</f>
        <v>0</v>
      </c>
      <c r="BX27" s="33" cm="1">
        <f t="array" aca="1" ref="BX27" ca="1">IFERROR(INDIRECT(_xlfn.CONCAT("Data!", "CK41")), 0)</f>
        <v>0</v>
      </c>
      <c r="BY27" s="33" cm="1">
        <f t="array" aca="1" ref="BY27" ca="1">IFERROR(INDIRECT(_xlfn.CONCAT("Data!", "BY41")), 0)</f>
        <v>0</v>
      </c>
      <c r="BZ27" s="33" cm="1">
        <f t="array" aca="1" ref="BZ27" ca="1">IFERROR(INDIRECT(_xlfn.CONCAT("Data!", "CG41")), 0)</f>
        <v>0</v>
      </c>
      <c r="CA27" s="33" cm="1">
        <f t="array" aca="1" ref="CA27" ca="1">IFERROR(INDIRECT(_xlfn.CONCAT("Data!", A27, "128")), 0)</f>
        <v>0</v>
      </c>
      <c r="CB27" s="33" cm="1">
        <f t="array" aca="1" ref="CB27" ca="1">IFERROR(INDIRECT(_xlfn.CONCAT("Data!", A27, "196")), 0)</f>
        <v>0</v>
      </c>
      <c r="CC27" s="33" cm="1">
        <f t="array" aca="1" ref="CC27" ca="1">IFERROR(INDIRECT(_xlfn.CONCAT("Data!", "CK128")), 0)</f>
        <v>0</v>
      </c>
      <c r="CD27" s="33" cm="1">
        <f t="array" aca="1" ref="CD27" ca="1">IFERROR(INDIRECT(_xlfn.CONCAT("Data!", "BY128")), 0)</f>
        <v>0</v>
      </c>
      <c r="CE27" s="33" cm="1">
        <f t="array" aca="1" ref="CE27" ca="1">IFERROR(INDIRECT(_xlfn.CONCAT("Data!", "CG128")), 0)</f>
        <v>0</v>
      </c>
      <c r="CF27" s="33" cm="1">
        <f t="array" aca="1" ref="CF27" ca="1">IFERROR(INDIRECT(_xlfn.CONCAT("Data!", A27, "126")), 0)</f>
        <v>0</v>
      </c>
      <c r="CG27" s="33" cm="1">
        <f t="array" aca="1" ref="CG27" ca="1">IFERROR(INDIRECT(_xlfn.CONCAT("Data!", A27, "207")), 0)</f>
        <v>0</v>
      </c>
      <c r="CH27" s="33" cm="1">
        <f t="array" aca="1" ref="CH27" ca="1">IFERROR(INDIRECT(_xlfn.CONCAT("Data!", "CK126")), 0)</f>
        <v>0</v>
      </c>
      <c r="CI27" s="33" cm="1">
        <f t="array" aca="1" ref="CI27" ca="1">IFERROR(INDIRECT(_xlfn.CONCAT("Data!", "BY126")), 0)</f>
        <v>0</v>
      </c>
      <c r="CJ27" s="33" cm="1">
        <f t="array" aca="1" ref="CJ27" ca="1">IFERROR(INDIRECT(_xlfn.CONCAT("Data!", "CG126")), 0)</f>
        <v>0</v>
      </c>
      <c r="CK27" s="33" cm="1">
        <f t="array" aca="1" ref="CK27" ca="1">IFERROR(INDIRECT(_xlfn.CONCAT("Data!", A27, "133")), 0)</f>
        <v>0</v>
      </c>
      <c r="CL27" s="33" cm="1">
        <f t="array" aca="1" ref="CL27" ca="1">IFERROR(INDIRECT(_xlfn.CONCAT("Data!", "CK89")), 0)</f>
        <v>0</v>
      </c>
      <c r="CM27" s="33" cm="1">
        <f t="array" aca="1" ref="CM27" ca="1">IFERROR(INDIRECT(_xlfn.CONCAT("Data!", "BY89")), 0)</f>
        <v>0</v>
      </c>
      <c r="CN27" s="33" cm="1">
        <f t="array" aca="1" ref="CN27" ca="1">IFERROR(INDIRECT(_xlfn.CONCAT("Data!", "CG89")), 0)</f>
        <v>0</v>
      </c>
      <c r="CO27" s="33" cm="1">
        <f t="array" aca="1" ref="CO27" ca="1">IFERROR(INDIRECT(_xlfn.CONCAT("Data!", A27, "188")), 0)</f>
        <v>0</v>
      </c>
      <c r="CP27" s="33" cm="1">
        <f t="array" aca="1" ref="CP27" ca="1">IFERROR(INDIRECT(_xlfn.CONCAT("Data!", A27, "75")), 0)</f>
        <v>0</v>
      </c>
      <c r="CQ27" s="33" cm="1">
        <f t="array" aca="1" ref="CQ27" ca="1">IFERROR(INDIRECT(_xlfn.CONCAT("Data!", A27, "189")), 0)</f>
        <v>0</v>
      </c>
      <c r="CR27" s="33" cm="1">
        <f t="array" aca="1" ref="CR27" ca="1">IFERROR(INDIRECT(_xlfn.CONCAT("Data!", A27, "130")), 0)</f>
        <v>0</v>
      </c>
      <c r="CS27" s="33" cm="1">
        <f t="array" aca="1" ref="CS27" ca="1">IFERROR(INDIRECT(_xlfn.CONCAT("Data!", A27, "42")), 0)</f>
        <v>0</v>
      </c>
      <c r="CT27" s="33" cm="1">
        <f t="array" aca="1" ref="CT27" ca="1">IFERROR(INDIRECT(_xlfn.CONCAT("Data!", A27, "166")), 0)</f>
        <v>0</v>
      </c>
      <c r="CU27" s="33" cm="1">
        <f t="array" aca="1" ref="CU27" ca="1">IFERROR(INDIRECT(_xlfn.CONCAT("Data!", A27, "47")), 0)</f>
        <v>0</v>
      </c>
      <c r="CV27" s="33" cm="1">
        <f t="array" aca="1" ref="CV27" ca="1">IFERROR(INDIRECT(_xlfn.CONCAT("Data!", A27, "171")), 0)</f>
        <v>0</v>
      </c>
    </row>
    <row r="28" spans="1:100">
      <c r="A28" t="s">
        <v>240</v>
      </c>
      <c r="B28" s="24">
        <v>27</v>
      </c>
      <c r="C28" s="24">
        <v>2</v>
      </c>
      <c r="D28" s="31">
        <f t="shared" si="0"/>
        <v>27.2</v>
      </c>
      <c r="E28" s="24" cm="1">
        <f t="array" aca="1" ref="E28" ca="1">INDIRECT(_xlfn.CONCAT("Data!", "R2"))</f>
        <v>0</v>
      </c>
      <c r="F28" s="32" cm="1">
        <f t="array" aca="1" ref="F28" ca="1">INDIRECT(_xlfn.CONCAT("Data!", A28, "4"))</f>
        <v>0</v>
      </c>
      <c r="G28" cm="1">
        <f t="array" aca="1" ref="G28" ca="1">INDIRECT(_xlfn.CONCAT("Data!", A28, "5"))</f>
        <v>0</v>
      </c>
      <c r="H28" s="33" cm="1">
        <f t="array" aca="1" ref="H28" ca="1">IFERROR(INDIRECT(_xlfn.CONCAT("Data!", A28, "8")), 0)</f>
        <v>0</v>
      </c>
      <c r="I28" s="33" cm="1">
        <f t="array" aca="1" ref="I28" ca="1">IFERROR(INDIRECT(_xlfn.CONCAT("Data!", A28, "9")), 0)</f>
        <v>0</v>
      </c>
      <c r="J28" s="33" cm="1">
        <f t="array" aca="1" ref="J28" ca="1">IFERROR(INDIRECT(_xlfn.CONCAT("Data!", A28, "7")), 0)</f>
        <v>0</v>
      </c>
      <c r="K28" s="33" cm="1">
        <f t="array" aca="1" ref="K28" ca="1">IFERROR(INDIRECT(_xlfn.CONCAT("Data!", A28, "138")), 0)</f>
        <v>0</v>
      </c>
      <c r="L28" s="33" cm="1">
        <f t="array" aca="1" ref="L28" ca="1">IFERROR(INDIRECT(_xlfn.CONCAT("Data!", "CK7")), 0)</f>
        <v>0</v>
      </c>
      <c r="M28" s="33" cm="1">
        <f t="array" aca="1" ref="M28" ca="1">IFERROR(INDIRECT(_xlfn.CONCAT("Data!", "BY7")), 0)</f>
        <v>0</v>
      </c>
      <c r="N28" s="33" cm="1">
        <f t="array" aca="1" ref="N28" ca="1">IFERROR(INDIRECT(_xlfn.CONCAT("Data!", "CG7")), 0)</f>
        <v>0</v>
      </c>
      <c r="O28" s="34" cm="1">
        <f t="array" aca="1" ref="O28" ca="1">IFERROR(INDIRECT(_xlfn.CONCAT("Data!", A28, "115")), 0)</f>
        <v>0</v>
      </c>
      <c r="P28" s="34" cm="1">
        <f t="array" aca="1" ref="P28" ca="1">IFERROR(INDIRECT(_xlfn.CONCAT("Data!", A28, "211")), 0)</f>
        <v>0</v>
      </c>
      <c r="Q28" s="33" cm="1">
        <f t="array" aca="1" ref="Q28" ca="1">IFERROR(INDIRECT(_xlfn.CONCAT("Data!", A28, "114")), 0)</f>
        <v>0</v>
      </c>
      <c r="R28" s="33" cm="1">
        <f t="array" aca="1" ref="R28" ca="1">IFERROR(INDIRECT(_xlfn.CONCAT("Data!", A28, "210")), 0)</f>
        <v>0</v>
      </c>
      <c r="S28" s="33" cm="1">
        <f t="array" aca="1" ref="S28" ca="1">IFERROR(INDIRECT(_xlfn.CONCAT("Data!", "CK114")), 0)</f>
        <v>0</v>
      </c>
      <c r="T28" s="33" cm="1">
        <f t="array" aca="1" ref="T28" ca="1">IFERROR(INDIRECT(_xlfn.CONCAT("Data!", "BY114")), 0)</f>
        <v>0</v>
      </c>
      <c r="U28" s="33" cm="1">
        <f t="array" aca="1" ref="U28" ca="1">IFERROR(INDIRECT(_xlfn.CONCAT("Data!", "CG114")), 0)</f>
        <v>0</v>
      </c>
      <c r="V28" s="33" cm="1">
        <f t="array" aca="1" ref="V28" ca="1">IFERROR(INDIRECT(_xlfn.CONCAT("Data!", A28, "120")), 0)</f>
        <v>0</v>
      </c>
      <c r="W28" s="33" cm="1">
        <f t="array" aca="1" ref="W28" ca="1">IFERROR(INDIRECT(_xlfn.CONCAT("Data!", A28, "216")), 0)</f>
        <v>0</v>
      </c>
      <c r="X28" s="33" cm="1">
        <f t="array" aca="1" ref="X28" ca="1">IFERROR(INDIRECT(_xlfn.CONCAT("Data!", A28, "220")), 0)</f>
        <v>0</v>
      </c>
      <c r="Y28" s="33" cm="1">
        <f t="array" aca="1" ref="Y28" ca="1">IFERROR(INDIRECT(_xlfn.CONCAT("Data!", "CK120")), 0)</f>
        <v>0</v>
      </c>
      <c r="Z28" s="33" cm="1">
        <f t="array" aca="1" ref="Z28" ca="1">IFERROR(INDIRECT(_xlfn.CONCAT("Data!", "BY120")), 0)</f>
        <v>0</v>
      </c>
      <c r="AA28" s="33" cm="1">
        <f t="array" aca="1" ref="AA28" ca="1">IFERROR(INDIRECT(_xlfn.CONCAT("Data!", "CG120")), 0)</f>
        <v>0</v>
      </c>
      <c r="AB28" s="33" cm="1">
        <f t="array" aca="1" ref="AB28" ca="1">IFERROR(INDIRECT(_xlfn.CONCAT("Data!", A28, "68")), 0)</f>
        <v>0</v>
      </c>
      <c r="AC28" s="33" cm="1">
        <f t="array" aca="1" ref="AC28" ca="1">IFERROR(INDIRECT(_xlfn.CONCAT("Data!", A28, "65")), 0)</f>
        <v>0</v>
      </c>
      <c r="AD28" s="33" cm="1">
        <f t="array" aca="1" ref="AD28" ca="1">IFERROR(INDIRECT(_xlfn.CONCAT("Data!", A28, "187")), 0)</f>
        <v>0</v>
      </c>
      <c r="AE28" s="33" cm="1">
        <f t="array" aca="1" ref="AE28" ca="1">IFERROR(INDIRECT(_xlfn.CONCAT("Data!", "CK64")), 0)</f>
        <v>0</v>
      </c>
      <c r="AF28" s="33" cm="1">
        <f t="array" aca="1" ref="AF28" ca="1">IFERROR(INDIRECT(_xlfn.CONCAT("Data!", "BY64")), 0)</f>
        <v>0</v>
      </c>
      <c r="AG28" s="33" cm="1">
        <f t="array" aca="1" ref="AG28" ca="1">IFERROR(INDIRECT(_xlfn.CONCAT("Data!", "CG64")), 0)</f>
        <v>0</v>
      </c>
      <c r="AH28" s="33" cm="1">
        <f t="array" aca="1" ref="AH28" ca="1">IFERROR(INDIRECT(_xlfn.CONCAT("Data!", A28, "62")), 0)</f>
        <v>0</v>
      </c>
      <c r="AI28" s="33" cm="1">
        <f t="array" aca="1" ref="AI28" ca="1">IFERROR(INDIRECT(_xlfn.CONCAT("Data!", A28, "63")), 0)</f>
        <v>0</v>
      </c>
      <c r="AJ28" s="33" cm="1">
        <f t="array" aca="1" ref="AJ28" ca="1">IFERROR(INDIRECT(_xlfn.CONCAT("Data!", A28, "181")), 0)</f>
        <v>0</v>
      </c>
      <c r="AK28" s="33" cm="1">
        <f t="array" aca="1" ref="AK28" ca="1">IFERROR(INDIRECT(_xlfn.CONCAT("Data!", "CK61")), 0)</f>
        <v>0</v>
      </c>
      <c r="AL28" s="33" cm="1">
        <f t="array" aca="1" ref="AL28" ca="1">IFERROR(INDIRECT(_xlfn.CONCAT("Data!", "BY61")), 0)</f>
        <v>0</v>
      </c>
      <c r="AM28" s="33" cm="1">
        <f t="array" aca="1" ref="AM28" ca="1">IFERROR(INDIRECT(_xlfn.CONCAT("Data!", "CG61")), 0)</f>
        <v>0</v>
      </c>
      <c r="AN28" s="34" cm="1">
        <f t="array" aca="1" ref="AN28" ca="1">IFERROR(INDIRECT(_xlfn.CONCAT("Data!", A28, "131")), 0)</f>
        <v>0</v>
      </c>
      <c r="AO28" s="34" cm="1">
        <f t="array" aca="1" ref="AO28" ca="1">IFERROR(INDIRECT(_xlfn.CONCAT("Data!", A28, "193")), 0)</f>
        <v>0</v>
      </c>
      <c r="AP28" s="33" cm="1">
        <f t="array" aca="1" ref="AP28" ca="1">IFERROR(INDIRECT(_xlfn.CONCAT("Data!", "CK131")), 0)</f>
        <v>0</v>
      </c>
      <c r="AQ28" s="33" cm="1">
        <f t="array" aca="1" ref="AQ28" ca="1">IFERROR(INDIRECT(_xlfn.CONCAT("Data!", "BY131")), 0)</f>
        <v>0</v>
      </c>
      <c r="AR28" s="33" cm="1">
        <f t="array" aca="1" ref="AR28" ca="1">IFERROR(INDIRECT(_xlfn.CONCAT("Data!", "CG131")), 0)</f>
        <v>0</v>
      </c>
      <c r="AS28" s="33" cm="1">
        <f t="array" aca="1" ref="AS28" ca="1">IFERROR(INDIRECT(_xlfn.CONCAT("Data!", A28, "15")), 0)</f>
        <v>0</v>
      </c>
      <c r="AT28" s="33" cm="1">
        <f t="array" aca="1" ref="AT28" ca="1">IFERROR(INDIRECT(_xlfn.CONCAT("Data!", A28, "14")), 0)</f>
        <v>0</v>
      </c>
      <c r="AU28" s="33" cm="1">
        <f t="array" aca="1" ref="AU28" ca="1">IFERROR(INDIRECT(_xlfn.CONCAT("Data!", A28, "142")), 0)</f>
        <v>0</v>
      </c>
      <c r="AV28" s="33" cm="1">
        <f t="array" aca="1" ref="AV28" ca="1">IFERROR(INDIRECT(_xlfn.CONCAT("Data!", "CK14")), 0)</f>
        <v>0</v>
      </c>
      <c r="AW28" s="33" cm="1">
        <f t="array" aca="1" ref="AW28" ca="1">IFERROR(INDIRECT(_xlfn.CONCAT("Data!", "BY14")), 0)</f>
        <v>0</v>
      </c>
      <c r="AX28" s="33" cm="1">
        <f t="array" aca="1" ref="AX28" ca="1">IFERROR(INDIRECT(_xlfn.CONCAT("Data!", "CG14")), 0)</f>
        <v>0</v>
      </c>
      <c r="AY28" s="33" cm="1">
        <f t="array" aca="1" ref="AY28" ca="1">IFERROR(INDIRECT(_xlfn.CONCAT("Data!", A28, "29")), 0)</f>
        <v>0</v>
      </c>
      <c r="AZ28" s="33" cm="1">
        <f t="array" aca="1" ref="AZ28" ca="1">IFERROR(INDIRECT(_xlfn.CONCAT("Data!", A28, "157")), 0)</f>
        <v>0</v>
      </c>
      <c r="BA28" s="33" cm="1">
        <f t="array" aca="1" ref="BA28" ca="1">IFERROR(INDIRECT(_xlfn.CONCAT("Data!", "CK29")), 0)</f>
        <v>0</v>
      </c>
      <c r="BB28" s="33" cm="1">
        <f t="array" aca="1" ref="BB28" ca="1">IFERROR(INDIRECT(_xlfn.CONCAT("Data!", "BY29")), 0)</f>
        <v>0</v>
      </c>
      <c r="BC28" s="33" cm="1">
        <f t="array" aca="1" ref="BC28" ca="1">IFERROR(INDIRECT(_xlfn.CONCAT("Data!", "CG29")), 0)</f>
        <v>0</v>
      </c>
      <c r="BD28" s="33" cm="1">
        <f t="array" aca="1" ref="BD28" ca="1">IFERROR(INDIRECT(_xlfn.CONCAT("Data!", A28, "44")), 0)</f>
        <v>0</v>
      </c>
      <c r="BE28" s="33" cm="1">
        <f t="array" aca="1" ref="BE28" ca="1">IFERROR(INDIRECT(_xlfn.CONCAT("Data!", A28, "168")), 0)</f>
        <v>0</v>
      </c>
      <c r="BF28" s="33" cm="1">
        <f t="array" aca="1" ref="BF28" ca="1">IFERROR(INDIRECT(_xlfn.CONCAT("Data!", "CK44")), 0)</f>
        <v>0</v>
      </c>
      <c r="BG28" s="33" cm="1">
        <f t="array" aca="1" ref="BG28" ca="1">IFERROR(INDIRECT(_xlfn.CONCAT("Data!", "BY44")), 0)</f>
        <v>0</v>
      </c>
      <c r="BH28" s="33" cm="1">
        <f t="array" aca="1" ref="BH28" ca="1">IFERROR(INDIRECT(_xlfn.CONCAT("Data!", "CG44")), 0)</f>
        <v>0</v>
      </c>
      <c r="BI28" s="34" cm="1">
        <f t="array" aca="1" ref="BI28" ca="1">IFERROR(INDIRECT(_xlfn.CONCAT("Data!", A28, "24")), 0)</f>
        <v>0</v>
      </c>
      <c r="BJ28" s="34" cm="1">
        <f t="array" aca="1" ref="BJ28" ca="1">IFERROR(INDIRECT(_xlfn.CONCAT("Data!", A28, "152")), 0)</f>
        <v>0</v>
      </c>
      <c r="BK28" s="33" cm="1">
        <f t="array" aca="1" ref="BK28" ca="1">IFERROR(INDIRECT(_xlfn.CONCAT("Data!", "CK24")), 0)</f>
        <v>0</v>
      </c>
      <c r="BL28" s="33" cm="1">
        <f t="array" aca="1" ref="BL28" ca="1">IFERROR(INDIRECT(_xlfn.CONCAT("Data!", "BY24")), 0)</f>
        <v>0</v>
      </c>
      <c r="BM28" s="33" cm="1">
        <f t="array" aca="1" ref="BM28" ca="1">IFERROR(INDIRECT(_xlfn.CONCAT("Data!", "CG24")), 0)</f>
        <v>0</v>
      </c>
      <c r="BN28" s="33" cm="1">
        <f t="array" aca="1" ref="BN28" ca="1">IFERROR(INDIRECT(_xlfn.CONCAT("Data!", A28, "38")), 0)</f>
        <v>0</v>
      </c>
      <c r="BO28" s="33" cm="1">
        <f t="array" aca="1" ref="BO28" ca="1">IFERROR(INDIRECT(_xlfn.CONCAT("Data!", A28, "36")), 0)</f>
        <v>0</v>
      </c>
      <c r="BP28" s="33" cm="1">
        <f t="array" aca="1" ref="BP28" ca="1">IFERROR(INDIRECT(_xlfn.CONCAT("Data!", A28, "37")), 0)</f>
        <v>0</v>
      </c>
      <c r="BQ28" s="33" cm="1">
        <f t="array" aca="1" ref="BQ28" ca="1">IFERROR(INDIRECT(_xlfn.CONCAT("Data!", A28, "163")), 0)</f>
        <v>0</v>
      </c>
      <c r="BR28" s="33" cm="1">
        <f t="array" aca="1" ref="BR28" ca="1">IFERROR(INDIRECT(_xlfn.CONCAT("Data!", A28, "34")), 0)</f>
        <v>0</v>
      </c>
      <c r="BS28" s="33" cm="1">
        <f t="array" aca="1" ref="BS28" ca="1">IFERROR(INDIRECT(_xlfn.CONCAT("Data!", "CK124")), 0)</f>
        <v>0</v>
      </c>
      <c r="BT28" s="33" cm="1">
        <f t="array" aca="1" ref="BT28" ca="1">IFERROR(INDIRECT(_xlfn.CONCAT("Data!", "BY124")), 0)</f>
        <v>0</v>
      </c>
      <c r="BU28" s="33" cm="1">
        <f t="array" aca="1" ref="BU28" ca="1">IFERROR(INDIRECT(_xlfn.CONCAT("Data!", "CG124")), 0)</f>
        <v>0</v>
      </c>
      <c r="BV28" s="34" cm="1">
        <f t="array" aca="1" ref="BV28" ca="1">IFERROR(INDIRECT(_xlfn.CONCAT("Data!", A28, "41")), 0)</f>
        <v>0</v>
      </c>
      <c r="BW28" s="34" cm="1">
        <f t="array" aca="1" ref="BW28" ca="1">IFERROR(INDIRECT(_xlfn.CONCAT("Data!", B28, "138")), 0)</f>
        <v>0</v>
      </c>
      <c r="BX28" s="33" cm="1">
        <f t="array" aca="1" ref="BX28" ca="1">IFERROR(INDIRECT(_xlfn.CONCAT("Data!", "CK41")), 0)</f>
        <v>0</v>
      </c>
      <c r="BY28" s="33" cm="1">
        <f t="array" aca="1" ref="BY28" ca="1">IFERROR(INDIRECT(_xlfn.CONCAT("Data!", "BY41")), 0)</f>
        <v>0</v>
      </c>
      <c r="BZ28" s="33" cm="1">
        <f t="array" aca="1" ref="BZ28" ca="1">IFERROR(INDIRECT(_xlfn.CONCAT("Data!", "CG41")), 0)</f>
        <v>0</v>
      </c>
      <c r="CA28" s="33" cm="1">
        <f t="array" aca="1" ref="CA28" ca="1">IFERROR(INDIRECT(_xlfn.CONCAT("Data!", A28, "128")), 0)</f>
        <v>0</v>
      </c>
      <c r="CB28" s="33" cm="1">
        <f t="array" aca="1" ref="CB28" ca="1">IFERROR(INDIRECT(_xlfn.CONCAT("Data!", A28, "196")), 0)</f>
        <v>0</v>
      </c>
      <c r="CC28" s="33" cm="1">
        <f t="array" aca="1" ref="CC28" ca="1">IFERROR(INDIRECT(_xlfn.CONCAT("Data!", "CK128")), 0)</f>
        <v>0</v>
      </c>
      <c r="CD28" s="33" cm="1">
        <f t="array" aca="1" ref="CD28" ca="1">IFERROR(INDIRECT(_xlfn.CONCAT("Data!", "BY128")), 0)</f>
        <v>0</v>
      </c>
      <c r="CE28" s="33" cm="1">
        <f t="array" aca="1" ref="CE28" ca="1">IFERROR(INDIRECT(_xlfn.CONCAT("Data!", "CG128")), 0)</f>
        <v>0</v>
      </c>
      <c r="CF28" s="33" cm="1">
        <f t="array" aca="1" ref="CF28" ca="1">IFERROR(INDIRECT(_xlfn.CONCAT("Data!", A28, "126")), 0)</f>
        <v>0</v>
      </c>
      <c r="CG28" s="33" cm="1">
        <f t="array" aca="1" ref="CG28" ca="1">IFERROR(INDIRECT(_xlfn.CONCAT("Data!", A28, "207")), 0)</f>
        <v>0</v>
      </c>
      <c r="CH28" s="33" cm="1">
        <f t="array" aca="1" ref="CH28" ca="1">IFERROR(INDIRECT(_xlfn.CONCAT("Data!", "CK126")), 0)</f>
        <v>0</v>
      </c>
      <c r="CI28" s="33" cm="1">
        <f t="array" aca="1" ref="CI28" ca="1">IFERROR(INDIRECT(_xlfn.CONCAT("Data!", "BY126")), 0)</f>
        <v>0</v>
      </c>
      <c r="CJ28" s="33" cm="1">
        <f t="array" aca="1" ref="CJ28" ca="1">IFERROR(INDIRECT(_xlfn.CONCAT("Data!", "CG126")), 0)</f>
        <v>0</v>
      </c>
      <c r="CK28" s="33" cm="1">
        <f t="array" aca="1" ref="CK28" ca="1">IFERROR(INDIRECT(_xlfn.CONCAT("Data!", A28, "133")), 0)</f>
        <v>0</v>
      </c>
      <c r="CL28" s="33" cm="1">
        <f t="array" aca="1" ref="CL28" ca="1">IFERROR(INDIRECT(_xlfn.CONCAT("Data!", "CK89")), 0)</f>
        <v>0</v>
      </c>
      <c r="CM28" s="33" cm="1">
        <f t="array" aca="1" ref="CM28" ca="1">IFERROR(INDIRECT(_xlfn.CONCAT("Data!", "BY89")), 0)</f>
        <v>0</v>
      </c>
      <c r="CN28" s="33" cm="1">
        <f t="array" aca="1" ref="CN28" ca="1">IFERROR(INDIRECT(_xlfn.CONCAT("Data!", "CG89")), 0)</f>
        <v>0</v>
      </c>
      <c r="CO28" s="33" cm="1">
        <f t="array" aca="1" ref="CO28" ca="1">IFERROR(INDIRECT(_xlfn.CONCAT("Data!", A28, "188")), 0)</f>
        <v>0</v>
      </c>
      <c r="CP28" s="33" cm="1">
        <f t="array" aca="1" ref="CP28" ca="1">IFERROR(INDIRECT(_xlfn.CONCAT("Data!", A28, "75")), 0)</f>
        <v>0</v>
      </c>
      <c r="CQ28" s="33" cm="1">
        <f t="array" aca="1" ref="CQ28" ca="1">IFERROR(INDIRECT(_xlfn.CONCAT("Data!", A28, "189")), 0)</f>
        <v>0</v>
      </c>
      <c r="CR28" s="33" cm="1">
        <f t="array" aca="1" ref="CR28" ca="1">IFERROR(INDIRECT(_xlfn.CONCAT("Data!", A28, "130")), 0)</f>
        <v>0</v>
      </c>
      <c r="CS28" s="33" cm="1">
        <f t="array" aca="1" ref="CS28" ca="1">IFERROR(INDIRECT(_xlfn.CONCAT("Data!", A28, "42")), 0)</f>
        <v>0</v>
      </c>
      <c r="CT28" s="33" cm="1">
        <f t="array" aca="1" ref="CT28" ca="1">IFERROR(INDIRECT(_xlfn.CONCAT("Data!", A28, "166")), 0)</f>
        <v>0</v>
      </c>
      <c r="CU28" s="33" cm="1">
        <f t="array" aca="1" ref="CU28" ca="1">IFERROR(INDIRECT(_xlfn.CONCAT("Data!", A28, "47")), 0)</f>
        <v>0</v>
      </c>
      <c r="CV28" s="33" cm="1">
        <f t="array" aca="1" ref="CV28" ca="1">IFERROR(INDIRECT(_xlfn.CONCAT("Data!", A28, "171")), 0)</f>
        <v>0</v>
      </c>
    </row>
    <row r="29" spans="1:100">
      <c r="A29" t="s">
        <v>241</v>
      </c>
      <c r="B29" s="24">
        <v>28</v>
      </c>
      <c r="C29" s="24">
        <v>2</v>
      </c>
      <c r="D29" s="31">
        <f t="shared" si="0"/>
        <v>28.2</v>
      </c>
      <c r="E29" s="24" cm="1">
        <f t="array" aca="1" ref="E29" ca="1">INDIRECT(_xlfn.CONCAT("Data!", "R2"))</f>
        <v>0</v>
      </c>
      <c r="F29" s="32" cm="1">
        <f t="array" aca="1" ref="F29" ca="1">INDIRECT(_xlfn.CONCAT("Data!", A29, "4"))</f>
        <v>0</v>
      </c>
      <c r="G29" cm="1">
        <f t="array" aca="1" ref="G29" ca="1">INDIRECT(_xlfn.CONCAT("Data!", A29, "5"))</f>
        <v>0</v>
      </c>
      <c r="H29" s="33" cm="1">
        <f t="array" aca="1" ref="H29" ca="1">IFERROR(INDIRECT(_xlfn.CONCAT("Data!", A29, "8")), 0)</f>
        <v>0</v>
      </c>
      <c r="I29" s="33" cm="1">
        <f t="array" aca="1" ref="I29" ca="1">IFERROR(INDIRECT(_xlfn.CONCAT("Data!", A29, "9")), 0)</f>
        <v>0</v>
      </c>
      <c r="J29" s="33" cm="1">
        <f t="array" aca="1" ref="J29" ca="1">IFERROR(INDIRECT(_xlfn.CONCAT("Data!", A29, "7")), 0)</f>
        <v>0</v>
      </c>
      <c r="K29" s="33" cm="1">
        <f t="array" aca="1" ref="K29" ca="1">IFERROR(INDIRECT(_xlfn.CONCAT("Data!", A29, "138")), 0)</f>
        <v>0</v>
      </c>
      <c r="L29" s="33" cm="1">
        <f t="array" aca="1" ref="L29" ca="1">IFERROR(INDIRECT(_xlfn.CONCAT("Data!", "CK7")), 0)</f>
        <v>0</v>
      </c>
      <c r="M29" s="33" cm="1">
        <f t="array" aca="1" ref="M29" ca="1">IFERROR(INDIRECT(_xlfn.CONCAT("Data!", "BY7")), 0)</f>
        <v>0</v>
      </c>
      <c r="N29" s="33" cm="1">
        <f t="array" aca="1" ref="N29" ca="1">IFERROR(INDIRECT(_xlfn.CONCAT("Data!", "CG7")), 0)</f>
        <v>0</v>
      </c>
      <c r="O29" s="34" cm="1">
        <f t="array" aca="1" ref="O29" ca="1">IFERROR(INDIRECT(_xlfn.CONCAT("Data!", A29, "115")), 0)</f>
        <v>0</v>
      </c>
      <c r="P29" s="34" cm="1">
        <f t="array" aca="1" ref="P29" ca="1">IFERROR(INDIRECT(_xlfn.CONCAT("Data!", A29, "211")), 0)</f>
        <v>0</v>
      </c>
      <c r="Q29" s="33" cm="1">
        <f t="array" aca="1" ref="Q29" ca="1">IFERROR(INDIRECT(_xlfn.CONCAT("Data!", A29, "114")), 0)</f>
        <v>0</v>
      </c>
      <c r="R29" s="33" cm="1">
        <f t="array" aca="1" ref="R29" ca="1">IFERROR(INDIRECT(_xlfn.CONCAT("Data!", A29, "210")), 0)</f>
        <v>0</v>
      </c>
      <c r="S29" s="33" cm="1">
        <f t="array" aca="1" ref="S29" ca="1">IFERROR(INDIRECT(_xlfn.CONCAT("Data!", "CK114")), 0)</f>
        <v>0</v>
      </c>
      <c r="T29" s="33" cm="1">
        <f t="array" aca="1" ref="T29" ca="1">IFERROR(INDIRECT(_xlfn.CONCAT("Data!", "BY114")), 0)</f>
        <v>0</v>
      </c>
      <c r="U29" s="33" cm="1">
        <f t="array" aca="1" ref="U29" ca="1">IFERROR(INDIRECT(_xlfn.CONCAT("Data!", "CG114")), 0)</f>
        <v>0</v>
      </c>
      <c r="V29" s="33" cm="1">
        <f t="array" aca="1" ref="V29" ca="1">IFERROR(INDIRECT(_xlfn.CONCAT("Data!", A29, "120")), 0)</f>
        <v>0</v>
      </c>
      <c r="W29" s="33" cm="1">
        <f t="array" aca="1" ref="W29" ca="1">IFERROR(INDIRECT(_xlfn.CONCAT("Data!", A29, "216")), 0)</f>
        <v>0</v>
      </c>
      <c r="X29" s="33" cm="1">
        <f t="array" aca="1" ref="X29" ca="1">IFERROR(INDIRECT(_xlfn.CONCAT("Data!", A29, "220")), 0)</f>
        <v>0</v>
      </c>
      <c r="Y29" s="33" cm="1">
        <f t="array" aca="1" ref="Y29" ca="1">IFERROR(INDIRECT(_xlfn.CONCAT("Data!", "CK120")), 0)</f>
        <v>0</v>
      </c>
      <c r="Z29" s="33" cm="1">
        <f t="array" aca="1" ref="Z29" ca="1">IFERROR(INDIRECT(_xlfn.CONCAT("Data!", "BY120")), 0)</f>
        <v>0</v>
      </c>
      <c r="AA29" s="33" cm="1">
        <f t="array" aca="1" ref="AA29" ca="1">IFERROR(INDIRECT(_xlfn.CONCAT("Data!", "CG120")), 0)</f>
        <v>0</v>
      </c>
      <c r="AB29" s="33" cm="1">
        <f t="array" aca="1" ref="AB29" ca="1">IFERROR(INDIRECT(_xlfn.CONCAT("Data!", A29, "68")), 0)</f>
        <v>0</v>
      </c>
      <c r="AC29" s="33" cm="1">
        <f t="array" aca="1" ref="AC29" ca="1">IFERROR(INDIRECT(_xlfn.CONCAT("Data!", A29, "65")), 0)</f>
        <v>0</v>
      </c>
      <c r="AD29" s="33" cm="1">
        <f t="array" aca="1" ref="AD29" ca="1">IFERROR(INDIRECT(_xlfn.CONCAT("Data!", A29, "187")), 0)</f>
        <v>0</v>
      </c>
      <c r="AE29" s="33" cm="1">
        <f t="array" aca="1" ref="AE29" ca="1">IFERROR(INDIRECT(_xlfn.CONCAT("Data!", "CK64")), 0)</f>
        <v>0</v>
      </c>
      <c r="AF29" s="33" cm="1">
        <f t="array" aca="1" ref="AF29" ca="1">IFERROR(INDIRECT(_xlfn.CONCAT("Data!", "BY64")), 0)</f>
        <v>0</v>
      </c>
      <c r="AG29" s="33" cm="1">
        <f t="array" aca="1" ref="AG29" ca="1">IFERROR(INDIRECT(_xlfn.CONCAT("Data!", "CG64")), 0)</f>
        <v>0</v>
      </c>
      <c r="AH29" s="33" cm="1">
        <f t="array" aca="1" ref="AH29" ca="1">IFERROR(INDIRECT(_xlfn.CONCAT("Data!", A29, "62")), 0)</f>
        <v>0</v>
      </c>
      <c r="AI29" s="33" cm="1">
        <f t="array" aca="1" ref="AI29" ca="1">IFERROR(INDIRECT(_xlfn.CONCAT("Data!", A29, "63")), 0)</f>
        <v>0</v>
      </c>
      <c r="AJ29" s="33" cm="1">
        <f t="array" aca="1" ref="AJ29" ca="1">IFERROR(INDIRECT(_xlfn.CONCAT("Data!", A29, "181")), 0)</f>
        <v>0</v>
      </c>
      <c r="AK29" s="33" cm="1">
        <f t="array" aca="1" ref="AK29" ca="1">IFERROR(INDIRECT(_xlfn.CONCAT("Data!", "CK61")), 0)</f>
        <v>0</v>
      </c>
      <c r="AL29" s="33" cm="1">
        <f t="array" aca="1" ref="AL29" ca="1">IFERROR(INDIRECT(_xlfn.CONCAT("Data!", "BY61")), 0)</f>
        <v>0</v>
      </c>
      <c r="AM29" s="33" cm="1">
        <f t="array" aca="1" ref="AM29" ca="1">IFERROR(INDIRECT(_xlfn.CONCAT("Data!", "CG61")), 0)</f>
        <v>0</v>
      </c>
      <c r="AN29" s="34" cm="1">
        <f t="array" aca="1" ref="AN29" ca="1">IFERROR(INDIRECT(_xlfn.CONCAT("Data!", A29, "131")), 0)</f>
        <v>0</v>
      </c>
      <c r="AO29" s="34" cm="1">
        <f t="array" aca="1" ref="AO29" ca="1">IFERROR(INDIRECT(_xlfn.CONCAT("Data!", A29, "193")), 0)</f>
        <v>0</v>
      </c>
      <c r="AP29" s="33" cm="1">
        <f t="array" aca="1" ref="AP29" ca="1">IFERROR(INDIRECT(_xlfn.CONCAT("Data!", "CK131")), 0)</f>
        <v>0</v>
      </c>
      <c r="AQ29" s="33" cm="1">
        <f t="array" aca="1" ref="AQ29" ca="1">IFERROR(INDIRECT(_xlfn.CONCAT("Data!", "BY131")), 0)</f>
        <v>0</v>
      </c>
      <c r="AR29" s="33" cm="1">
        <f t="array" aca="1" ref="AR29" ca="1">IFERROR(INDIRECT(_xlfn.CONCAT("Data!", "CG131")), 0)</f>
        <v>0</v>
      </c>
      <c r="AS29" s="33" cm="1">
        <f t="array" aca="1" ref="AS29" ca="1">IFERROR(INDIRECT(_xlfn.CONCAT("Data!", A29, "15")), 0)</f>
        <v>0</v>
      </c>
      <c r="AT29" s="33" cm="1">
        <f t="array" aca="1" ref="AT29" ca="1">IFERROR(INDIRECT(_xlfn.CONCAT("Data!", A29, "14")), 0)</f>
        <v>0</v>
      </c>
      <c r="AU29" s="33" cm="1">
        <f t="array" aca="1" ref="AU29" ca="1">IFERROR(INDIRECT(_xlfn.CONCAT("Data!", A29, "142")), 0)</f>
        <v>0</v>
      </c>
      <c r="AV29" s="33" cm="1">
        <f t="array" aca="1" ref="AV29" ca="1">IFERROR(INDIRECT(_xlfn.CONCAT("Data!", "CK14")), 0)</f>
        <v>0</v>
      </c>
      <c r="AW29" s="33" cm="1">
        <f t="array" aca="1" ref="AW29" ca="1">IFERROR(INDIRECT(_xlfn.CONCAT("Data!", "BY14")), 0)</f>
        <v>0</v>
      </c>
      <c r="AX29" s="33" cm="1">
        <f t="array" aca="1" ref="AX29" ca="1">IFERROR(INDIRECT(_xlfn.CONCAT("Data!", "CG14")), 0)</f>
        <v>0</v>
      </c>
      <c r="AY29" s="33" cm="1">
        <f t="array" aca="1" ref="AY29" ca="1">IFERROR(INDIRECT(_xlfn.CONCAT("Data!", A29, "29")), 0)</f>
        <v>0</v>
      </c>
      <c r="AZ29" s="33" cm="1">
        <f t="array" aca="1" ref="AZ29" ca="1">IFERROR(INDIRECT(_xlfn.CONCAT("Data!", A29, "157")), 0)</f>
        <v>0</v>
      </c>
      <c r="BA29" s="33" cm="1">
        <f t="array" aca="1" ref="BA29" ca="1">IFERROR(INDIRECT(_xlfn.CONCAT("Data!", "CK29")), 0)</f>
        <v>0</v>
      </c>
      <c r="BB29" s="33" cm="1">
        <f t="array" aca="1" ref="BB29" ca="1">IFERROR(INDIRECT(_xlfn.CONCAT("Data!", "BY29")), 0)</f>
        <v>0</v>
      </c>
      <c r="BC29" s="33" cm="1">
        <f t="array" aca="1" ref="BC29" ca="1">IFERROR(INDIRECT(_xlfn.CONCAT("Data!", "CG29")), 0)</f>
        <v>0</v>
      </c>
      <c r="BD29" s="33" cm="1">
        <f t="array" aca="1" ref="BD29" ca="1">IFERROR(INDIRECT(_xlfn.CONCAT("Data!", A29, "44")), 0)</f>
        <v>0</v>
      </c>
      <c r="BE29" s="33" cm="1">
        <f t="array" aca="1" ref="BE29" ca="1">IFERROR(INDIRECT(_xlfn.CONCAT("Data!", A29, "168")), 0)</f>
        <v>0</v>
      </c>
      <c r="BF29" s="33" cm="1">
        <f t="array" aca="1" ref="BF29" ca="1">IFERROR(INDIRECT(_xlfn.CONCAT("Data!", "CK44")), 0)</f>
        <v>0</v>
      </c>
      <c r="BG29" s="33" cm="1">
        <f t="array" aca="1" ref="BG29" ca="1">IFERROR(INDIRECT(_xlfn.CONCAT("Data!", "BY44")), 0)</f>
        <v>0</v>
      </c>
      <c r="BH29" s="33" cm="1">
        <f t="array" aca="1" ref="BH29" ca="1">IFERROR(INDIRECT(_xlfn.CONCAT("Data!", "CG44")), 0)</f>
        <v>0</v>
      </c>
      <c r="BI29" s="34" cm="1">
        <f t="array" aca="1" ref="BI29" ca="1">IFERROR(INDIRECT(_xlfn.CONCAT("Data!", A29, "24")), 0)</f>
        <v>0</v>
      </c>
      <c r="BJ29" s="34" cm="1">
        <f t="array" aca="1" ref="BJ29" ca="1">IFERROR(INDIRECT(_xlfn.CONCAT("Data!", A29, "152")), 0)</f>
        <v>0</v>
      </c>
      <c r="BK29" s="33" cm="1">
        <f t="array" aca="1" ref="BK29" ca="1">IFERROR(INDIRECT(_xlfn.CONCAT("Data!", "CK24")), 0)</f>
        <v>0</v>
      </c>
      <c r="BL29" s="33" cm="1">
        <f t="array" aca="1" ref="BL29" ca="1">IFERROR(INDIRECT(_xlfn.CONCAT("Data!", "BY24")), 0)</f>
        <v>0</v>
      </c>
      <c r="BM29" s="33" cm="1">
        <f t="array" aca="1" ref="BM29" ca="1">IFERROR(INDIRECT(_xlfn.CONCAT("Data!", "CG24")), 0)</f>
        <v>0</v>
      </c>
      <c r="BN29" s="33" cm="1">
        <f t="array" aca="1" ref="BN29" ca="1">IFERROR(INDIRECT(_xlfn.CONCAT("Data!", A29, "38")), 0)</f>
        <v>0</v>
      </c>
      <c r="BO29" s="33" cm="1">
        <f t="array" aca="1" ref="BO29" ca="1">IFERROR(INDIRECT(_xlfn.CONCAT("Data!", A29, "36")), 0)</f>
        <v>0</v>
      </c>
      <c r="BP29" s="33" cm="1">
        <f t="array" aca="1" ref="BP29" ca="1">IFERROR(INDIRECT(_xlfn.CONCAT("Data!", A29, "37")), 0)</f>
        <v>0</v>
      </c>
      <c r="BQ29" s="33" cm="1">
        <f t="array" aca="1" ref="BQ29" ca="1">IFERROR(INDIRECT(_xlfn.CONCAT("Data!", A29, "163")), 0)</f>
        <v>0</v>
      </c>
      <c r="BR29" s="33" cm="1">
        <f t="array" aca="1" ref="BR29" ca="1">IFERROR(INDIRECT(_xlfn.CONCAT("Data!", A29, "34")), 0)</f>
        <v>0</v>
      </c>
      <c r="BS29" s="33" cm="1">
        <f t="array" aca="1" ref="BS29" ca="1">IFERROR(INDIRECT(_xlfn.CONCAT("Data!", "CK124")), 0)</f>
        <v>0</v>
      </c>
      <c r="BT29" s="33" cm="1">
        <f t="array" aca="1" ref="BT29" ca="1">IFERROR(INDIRECT(_xlfn.CONCAT("Data!", "BY124")), 0)</f>
        <v>0</v>
      </c>
      <c r="BU29" s="33" cm="1">
        <f t="array" aca="1" ref="BU29" ca="1">IFERROR(INDIRECT(_xlfn.CONCAT("Data!", "CG124")), 0)</f>
        <v>0</v>
      </c>
      <c r="BV29" s="34" cm="1">
        <f t="array" aca="1" ref="BV29" ca="1">IFERROR(INDIRECT(_xlfn.CONCAT("Data!", A29, "41")), 0)</f>
        <v>0</v>
      </c>
      <c r="BW29" s="34" cm="1">
        <f t="array" aca="1" ref="BW29" ca="1">IFERROR(INDIRECT(_xlfn.CONCAT("Data!", B29, "138")), 0)</f>
        <v>0</v>
      </c>
      <c r="BX29" s="33" cm="1">
        <f t="array" aca="1" ref="BX29" ca="1">IFERROR(INDIRECT(_xlfn.CONCAT("Data!", "CK41")), 0)</f>
        <v>0</v>
      </c>
      <c r="BY29" s="33" cm="1">
        <f t="array" aca="1" ref="BY29" ca="1">IFERROR(INDIRECT(_xlfn.CONCAT("Data!", "BY41")), 0)</f>
        <v>0</v>
      </c>
      <c r="BZ29" s="33" cm="1">
        <f t="array" aca="1" ref="BZ29" ca="1">IFERROR(INDIRECT(_xlfn.CONCAT("Data!", "CG41")), 0)</f>
        <v>0</v>
      </c>
      <c r="CA29" s="33" cm="1">
        <f t="array" aca="1" ref="CA29" ca="1">IFERROR(INDIRECT(_xlfn.CONCAT("Data!", A29, "128")), 0)</f>
        <v>0</v>
      </c>
      <c r="CB29" s="33" cm="1">
        <f t="array" aca="1" ref="CB29" ca="1">IFERROR(INDIRECT(_xlfn.CONCAT("Data!", A29, "196")), 0)</f>
        <v>0</v>
      </c>
      <c r="CC29" s="33" cm="1">
        <f t="array" aca="1" ref="CC29" ca="1">IFERROR(INDIRECT(_xlfn.CONCAT("Data!", "CK128")), 0)</f>
        <v>0</v>
      </c>
      <c r="CD29" s="33" cm="1">
        <f t="array" aca="1" ref="CD29" ca="1">IFERROR(INDIRECT(_xlfn.CONCAT("Data!", "BY128")), 0)</f>
        <v>0</v>
      </c>
      <c r="CE29" s="33" cm="1">
        <f t="array" aca="1" ref="CE29" ca="1">IFERROR(INDIRECT(_xlfn.CONCAT("Data!", "CG128")), 0)</f>
        <v>0</v>
      </c>
      <c r="CF29" s="33" cm="1">
        <f t="array" aca="1" ref="CF29" ca="1">IFERROR(INDIRECT(_xlfn.CONCAT("Data!", A29, "126")), 0)</f>
        <v>0</v>
      </c>
      <c r="CG29" s="33" cm="1">
        <f t="array" aca="1" ref="CG29" ca="1">IFERROR(INDIRECT(_xlfn.CONCAT("Data!", A29, "207")), 0)</f>
        <v>0</v>
      </c>
      <c r="CH29" s="33" cm="1">
        <f t="array" aca="1" ref="CH29" ca="1">IFERROR(INDIRECT(_xlfn.CONCAT("Data!", "CK126")), 0)</f>
        <v>0</v>
      </c>
      <c r="CI29" s="33" cm="1">
        <f t="array" aca="1" ref="CI29" ca="1">IFERROR(INDIRECT(_xlfn.CONCAT("Data!", "BY126")), 0)</f>
        <v>0</v>
      </c>
      <c r="CJ29" s="33" cm="1">
        <f t="array" aca="1" ref="CJ29" ca="1">IFERROR(INDIRECT(_xlfn.CONCAT("Data!", "CG126")), 0)</f>
        <v>0</v>
      </c>
      <c r="CK29" s="33" cm="1">
        <f t="array" aca="1" ref="CK29" ca="1">IFERROR(INDIRECT(_xlfn.CONCAT("Data!", A29, "133")), 0)</f>
        <v>0</v>
      </c>
      <c r="CL29" s="33" cm="1">
        <f t="array" aca="1" ref="CL29" ca="1">IFERROR(INDIRECT(_xlfn.CONCAT("Data!", "CK89")), 0)</f>
        <v>0</v>
      </c>
      <c r="CM29" s="33" cm="1">
        <f t="array" aca="1" ref="CM29" ca="1">IFERROR(INDIRECT(_xlfn.CONCAT("Data!", "BY89")), 0)</f>
        <v>0</v>
      </c>
      <c r="CN29" s="33" cm="1">
        <f t="array" aca="1" ref="CN29" ca="1">IFERROR(INDIRECT(_xlfn.CONCAT("Data!", "CG89")), 0)</f>
        <v>0</v>
      </c>
      <c r="CO29" s="33" cm="1">
        <f t="array" aca="1" ref="CO29" ca="1">IFERROR(INDIRECT(_xlfn.CONCAT("Data!", A29, "188")), 0)</f>
        <v>0</v>
      </c>
      <c r="CP29" s="33" cm="1">
        <f t="array" aca="1" ref="CP29" ca="1">IFERROR(INDIRECT(_xlfn.CONCAT("Data!", A29, "75")), 0)</f>
        <v>0</v>
      </c>
      <c r="CQ29" s="33" cm="1">
        <f t="array" aca="1" ref="CQ29" ca="1">IFERROR(INDIRECT(_xlfn.CONCAT("Data!", A29, "189")), 0)</f>
        <v>0</v>
      </c>
      <c r="CR29" s="33" cm="1">
        <f t="array" aca="1" ref="CR29" ca="1">IFERROR(INDIRECT(_xlfn.CONCAT("Data!", A29, "130")), 0)</f>
        <v>0</v>
      </c>
      <c r="CS29" s="33" cm="1">
        <f t="array" aca="1" ref="CS29" ca="1">IFERROR(INDIRECT(_xlfn.CONCAT("Data!", A29, "42")), 0)</f>
        <v>0</v>
      </c>
      <c r="CT29" s="33" cm="1">
        <f t="array" aca="1" ref="CT29" ca="1">IFERROR(INDIRECT(_xlfn.CONCAT("Data!", A29, "166")), 0)</f>
        <v>0</v>
      </c>
      <c r="CU29" s="33" cm="1">
        <f t="array" aca="1" ref="CU29" ca="1">IFERROR(INDIRECT(_xlfn.CONCAT("Data!", A29, "47")), 0)</f>
        <v>0</v>
      </c>
      <c r="CV29" s="33" cm="1">
        <f t="array" aca="1" ref="CV29" ca="1">IFERROR(INDIRECT(_xlfn.CONCAT("Data!", A29, "171")), 0)</f>
        <v>0</v>
      </c>
    </row>
    <row r="30" spans="1:100">
      <c r="A30" t="s">
        <v>242</v>
      </c>
      <c r="B30" s="24">
        <v>29</v>
      </c>
      <c r="C30" s="24">
        <v>2</v>
      </c>
      <c r="D30" s="31">
        <f t="shared" si="0"/>
        <v>29.2</v>
      </c>
      <c r="E30" s="24" cm="1">
        <f t="array" aca="1" ref="E30" ca="1">INDIRECT(_xlfn.CONCAT("Data!", "R2"))</f>
        <v>0</v>
      </c>
      <c r="F30" s="32" cm="1">
        <f t="array" aca="1" ref="F30" ca="1">INDIRECT(_xlfn.CONCAT("Data!", A30, "4"))</f>
        <v>0</v>
      </c>
      <c r="G30" cm="1">
        <f t="array" aca="1" ref="G30" ca="1">INDIRECT(_xlfn.CONCAT("Data!", A30, "5"))</f>
        <v>0</v>
      </c>
      <c r="H30" s="33" cm="1">
        <f t="array" aca="1" ref="H30" ca="1">IFERROR(INDIRECT(_xlfn.CONCAT("Data!", A30, "8")), 0)</f>
        <v>0</v>
      </c>
      <c r="I30" s="33" cm="1">
        <f t="array" aca="1" ref="I30" ca="1">IFERROR(INDIRECT(_xlfn.CONCAT("Data!", A30, "9")), 0)</f>
        <v>0</v>
      </c>
      <c r="J30" s="33" cm="1">
        <f t="array" aca="1" ref="J30" ca="1">IFERROR(INDIRECT(_xlfn.CONCAT("Data!", A30, "7")), 0)</f>
        <v>0</v>
      </c>
      <c r="K30" s="33" cm="1">
        <f t="array" aca="1" ref="K30" ca="1">IFERROR(INDIRECT(_xlfn.CONCAT("Data!", A30, "138")), 0)</f>
        <v>0</v>
      </c>
      <c r="L30" s="33" cm="1">
        <f t="array" aca="1" ref="L30" ca="1">IFERROR(INDIRECT(_xlfn.CONCAT("Data!", "CK7")), 0)</f>
        <v>0</v>
      </c>
      <c r="M30" s="33" cm="1">
        <f t="array" aca="1" ref="M30" ca="1">IFERROR(INDIRECT(_xlfn.CONCAT("Data!", "BY7")), 0)</f>
        <v>0</v>
      </c>
      <c r="N30" s="33" cm="1">
        <f t="array" aca="1" ref="N30" ca="1">IFERROR(INDIRECT(_xlfn.CONCAT("Data!", "CG7")), 0)</f>
        <v>0</v>
      </c>
      <c r="O30" s="34" cm="1">
        <f t="array" aca="1" ref="O30" ca="1">IFERROR(INDIRECT(_xlfn.CONCAT("Data!", A30, "115")), 0)</f>
        <v>0</v>
      </c>
      <c r="P30" s="34" cm="1">
        <f t="array" aca="1" ref="P30" ca="1">IFERROR(INDIRECT(_xlfn.CONCAT("Data!", A30, "211")), 0)</f>
        <v>0</v>
      </c>
      <c r="Q30" s="33" cm="1">
        <f t="array" aca="1" ref="Q30" ca="1">IFERROR(INDIRECT(_xlfn.CONCAT("Data!", A30, "114")), 0)</f>
        <v>0</v>
      </c>
      <c r="R30" s="33" cm="1">
        <f t="array" aca="1" ref="R30" ca="1">IFERROR(INDIRECT(_xlfn.CONCAT("Data!", A30, "210")), 0)</f>
        <v>0</v>
      </c>
      <c r="S30" s="33" cm="1">
        <f t="array" aca="1" ref="S30" ca="1">IFERROR(INDIRECT(_xlfn.CONCAT("Data!", "CK114")), 0)</f>
        <v>0</v>
      </c>
      <c r="T30" s="33" cm="1">
        <f t="array" aca="1" ref="T30" ca="1">IFERROR(INDIRECT(_xlfn.CONCAT("Data!", "BY114")), 0)</f>
        <v>0</v>
      </c>
      <c r="U30" s="33" cm="1">
        <f t="array" aca="1" ref="U30" ca="1">IFERROR(INDIRECT(_xlfn.CONCAT("Data!", "CG114")), 0)</f>
        <v>0</v>
      </c>
      <c r="V30" s="33" cm="1">
        <f t="array" aca="1" ref="V30" ca="1">IFERROR(INDIRECT(_xlfn.CONCAT("Data!", A30, "120")), 0)</f>
        <v>0</v>
      </c>
      <c r="W30" s="33" cm="1">
        <f t="array" aca="1" ref="W30" ca="1">IFERROR(INDIRECT(_xlfn.CONCAT("Data!", A30, "216")), 0)</f>
        <v>0</v>
      </c>
      <c r="X30" s="33" cm="1">
        <f t="array" aca="1" ref="X30" ca="1">IFERROR(INDIRECT(_xlfn.CONCAT("Data!", A30, "220")), 0)</f>
        <v>0</v>
      </c>
      <c r="Y30" s="33" cm="1">
        <f t="array" aca="1" ref="Y30" ca="1">IFERROR(INDIRECT(_xlfn.CONCAT("Data!", "CK120")), 0)</f>
        <v>0</v>
      </c>
      <c r="Z30" s="33" cm="1">
        <f t="array" aca="1" ref="Z30" ca="1">IFERROR(INDIRECT(_xlfn.CONCAT("Data!", "BY120")), 0)</f>
        <v>0</v>
      </c>
      <c r="AA30" s="33" cm="1">
        <f t="array" aca="1" ref="AA30" ca="1">IFERROR(INDIRECT(_xlfn.CONCAT("Data!", "CG120")), 0)</f>
        <v>0</v>
      </c>
      <c r="AB30" s="33" cm="1">
        <f t="array" aca="1" ref="AB30" ca="1">IFERROR(INDIRECT(_xlfn.CONCAT("Data!", A30, "68")), 0)</f>
        <v>0</v>
      </c>
      <c r="AC30" s="33" cm="1">
        <f t="array" aca="1" ref="AC30" ca="1">IFERROR(INDIRECT(_xlfn.CONCAT("Data!", A30, "65")), 0)</f>
        <v>0</v>
      </c>
      <c r="AD30" s="33" cm="1">
        <f t="array" aca="1" ref="AD30" ca="1">IFERROR(INDIRECT(_xlfn.CONCAT("Data!", A30, "187")), 0)</f>
        <v>0</v>
      </c>
      <c r="AE30" s="33" cm="1">
        <f t="array" aca="1" ref="AE30" ca="1">IFERROR(INDIRECT(_xlfn.CONCAT("Data!", "CK64")), 0)</f>
        <v>0</v>
      </c>
      <c r="AF30" s="33" cm="1">
        <f t="array" aca="1" ref="AF30" ca="1">IFERROR(INDIRECT(_xlfn.CONCAT("Data!", "BY64")), 0)</f>
        <v>0</v>
      </c>
      <c r="AG30" s="33" cm="1">
        <f t="array" aca="1" ref="AG30" ca="1">IFERROR(INDIRECT(_xlfn.CONCAT("Data!", "CG64")), 0)</f>
        <v>0</v>
      </c>
      <c r="AH30" s="33" cm="1">
        <f t="array" aca="1" ref="AH30" ca="1">IFERROR(INDIRECT(_xlfn.CONCAT("Data!", A30, "62")), 0)</f>
        <v>0</v>
      </c>
      <c r="AI30" s="33" cm="1">
        <f t="array" aca="1" ref="AI30" ca="1">IFERROR(INDIRECT(_xlfn.CONCAT("Data!", A30, "63")), 0)</f>
        <v>0</v>
      </c>
      <c r="AJ30" s="33" cm="1">
        <f t="array" aca="1" ref="AJ30" ca="1">IFERROR(INDIRECT(_xlfn.CONCAT("Data!", A30, "181")), 0)</f>
        <v>0</v>
      </c>
      <c r="AK30" s="33" cm="1">
        <f t="array" aca="1" ref="AK30" ca="1">IFERROR(INDIRECT(_xlfn.CONCAT("Data!", "CK61")), 0)</f>
        <v>0</v>
      </c>
      <c r="AL30" s="33" cm="1">
        <f t="array" aca="1" ref="AL30" ca="1">IFERROR(INDIRECT(_xlfn.CONCAT("Data!", "BY61")), 0)</f>
        <v>0</v>
      </c>
      <c r="AM30" s="33" cm="1">
        <f t="array" aca="1" ref="AM30" ca="1">IFERROR(INDIRECT(_xlfn.CONCAT("Data!", "CG61")), 0)</f>
        <v>0</v>
      </c>
      <c r="AN30" s="34" cm="1">
        <f t="array" aca="1" ref="AN30" ca="1">IFERROR(INDIRECT(_xlfn.CONCAT("Data!", A30, "131")), 0)</f>
        <v>0</v>
      </c>
      <c r="AO30" s="34" cm="1">
        <f t="array" aca="1" ref="AO30" ca="1">IFERROR(INDIRECT(_xlfn.CONCAT("Data!", A30, "193")), 0)</f>
        <v>0</v>
      </c>
      <c r="AP30" s="33" cm="1">
        <f t="array" aca="1" ref="AP30" ca="1">IFERROR(INDIRECT(_xlfn.CONCAT("Data!", "CK131")), 0)</f>
        <v>0</v>
      </c>
      <c r="AQ30" s="33" cm="1">
        <f t="array" aca="1" ref="AQ30" ca="1">IFERROR(INDIRECT(_xlfn.CONCAT("Data!", "BY131")), 0)</f>
        <v>0</v>
      </c>
      <c r="AR30" s="33" cm="1">
        <f t="array" aca="1" ref="AR30" ca="1">IFERROR(INDIRECT(_xlfn.CONCAT("Data!", "CG131")), 0)</f>
        <v>0</v>
      </c>
      <c r="AS30" s="33" cm="1">
        <f t="array" aca="1" ref="AS30" ca="1">IFERROR(INDIRECT(_xlfn.CONCAT("Data!", A30, "15")), 0)</f>
        <v>0</v>
      </c>
      <c r="AT30" s="33" cm="1">
        <f t="array" aca="1" ref="AT30" ca="1">IFERROR(INDIRECT(_xlfn.CONCAT("Data!", A30, "14")), 0)</f>
        <v>0</v>
      </c>
      <c r="AU30" s="33" cm="1">
        <f t="array" aca="1" ref="AU30" ca="1">IFERROR(INDIRECT(_xlfn.CONCAT("Data!", A30, "142")), 0)</f>
        <v>0</v>
      </c>
      <c r="AV30" s="33" cm="1">
        <f t="array" aca="1" ref="AV30" ca="1">IFERROR(INDIRECT(_xlfn.CONCAT("Data!", "CK14")), 0)</f>
        <v>0</v>
      </c>
      <c r="AW30" s="33" cm="1">
        <f t="array" aca="1" ref="AW30" ca="1">IFERROR(INDIRECT(_xlfn.CONCAT("Data!", "BY14")), 0)</f>
        <v>0</v>
      </c>
      <c r="AX30" s="33" cm="1">
        <f t="array" aca="1" ref="AX30" ca="1">IFERROR(INDIRECT(_xlfn.CONCAT("Data!", "CG14")), 0)</f>
        <v>0</v>
      </c>
      <c r="AY30" s="33" cm="1">
        <f t="array" aca="1" ref="AY30" ca="1">IFERROR(INDIRECT(_xlfn.CONCAT("Data!", A30, "29")), 0)</f>
        <v>0</v>
      </c>
      <c r="AZ30" s="33" cm="1">
        <f t="array" aca="1" ref="AZ30" ca="1">IFERROR(INDIRECT(_xlfn.CONCAT("Data!", A30, "157")), 0)</f>
        <v>0</v>
      </c>
      <c r="BA30" s="33" cm="1">
        <f t="array" aca="1" ref="BA30" ca="1">IFERROR(INDIRECT(_xlfn.CONCAT("Data!", "CK29")), 0)</f>
        <v>0</v>
      </c>
      <c r="BB30" s="33" cm="1">
        <f t="array" aca="1" ref="BB30" ca="1">IFERROR(INDIRECT(_xlfn.CONCAT("Data!", "BY29")), 0)</f>
        <v>0</v>
      </c>
      <c r="BC30" s="33" cm="1">
        <f t="array" aca="1" ref="BC30" ca="1">IFERROR(INDIRECT(_xlfn.CONCAT("Data!", "CG29")), 0)</f>
        <v>0</v>
      </c>
      <c r="BD30" s="33" cm="1">
        <f t="array" aca="1" ref="BD30" ca="1">IFERROR(INDIRECT(_xlfn.CONCAT("Data!", A30, "44")), 0)</f>
        <v>0</v>
      </c>
      <c r="BE30" s="33" cm="1">
        <f t="array" aca="1" ref="BE30" ca="1">IFERROR(INDIRECT(_xlfn.CONCAT("Data!", A30, "168")), 0)</f>
        <v>0</v>
      </c>
      <c r="BF30" s="33" cm="1">
        <f t="array" aca="1" ref="BF30" ca="1">IFERROR(INDIRECT(_xlfn.CONCAT("Data!", "CK44")), 0)</f>
        <v>0</v>
      </c>
      <c r="BG30" s="33" cm="1">
        <f t="array" aca="1" ref="BG30" ca="1">IFERROR(INDIRECT(_xlfn.CONCAT("Data!", "BY44")), 0)</f>
        <v>0</v>
      </c>
      <c r="BH30" s="33" cm="1">
        <f t="array" aca="1" ref="BH30" ca="1">IFERROR(INDIRECT(_xlfn.CONCAT("Data!", "CG44")), 0)</f>
        <v>0</v>
      </c>
      <c r="BI30" s="34" cm="1">
        <f t="array" aca="1" ref="BI30" ca="1">IFERROR(INDIRECT(_xlfn.CONCAT("Data!", A30, "24")), 0)</f>
        <v>0</v>
      </c>
      <c r="BJ30" s="34" cm="1">
        <f t="array" aca="1" ref="BJ30" ca="1">IFERROR(INDIRECT(_xlfn.CONCAT("Data!", A30, "152")), 0)</f>
        <v>0</v>
      </c>
      <c r="BK30" s="33" cm="1">
        <f t="array" aca="1" ref="BK30" ca="1">IFERROR(INDIRECT(_xlfn.CONCAT("Data!", "CK24")), 0)</f>
        <v>0</v>
      </c>
      <c r="BL30" s="33" cm="1">
        <f t="array" aca="1" ref="BL30" ca="1">IFERROR(INDIRECT(_xlfn.CONCAT("Data!", "BY24")), 0)</f>
        <v>0</v>
      </c>
      <c r="BM30" s="33" cm="1">
        <f t="array" aca="1" ref="BM30" ca="1">IFERROR(INDIRECT(_xlfn.CONCAT("Data!", "CG24")), 0)</f>
        <v>0</v>
      </c>
      <c r="BN30" s="33" cm="1">
        <f t="array" aca="1" ref="BN30" ca="1">IFERROR(INDIRECT(_xlfn.CONCAT("Data!", A30, "38")), 0)</f>
        <v>0</v>
      </c>
      <c r="BO30" s="33" cm="1">
        <f t="array" aca="1" ref="BO30" ca="1">IFERROR(INDIRECT(_xlfn.CONCAT("Data!", A30, "36")), 0)</f>
        <v>0</v>
      </c>
      <c r="BP30" s="33" cm="1">
        <f t="array" aca="1" ref="BP30" ca="1">IFERROR(INDIRECT(_xlfn.CONCAT("Data!", A30, "37")), 0)</f>
        <v>0</v>
      </c>
      <c r="BQ30" s="33" cm="1">
        <f t="array" aca="1" ref="BQ30" ca="1">IFERROR(INDIRECT(_xlfn.CONCAT("Data!", A30, "163")), 0)</f>
        <v>0</v>
      </c>
      <c r="BR30" s="33" cm="1">
        <f t="array" aca="1" ref="BR30" ca="1">IFERROR(INDIRECT(_xlfn.CONCAT("Data!", A30, "34")), 0)</f>
        <v>0</v>
      </c>
      <c r="BS30" s="33" cm="1">
        <f t="array" aca="1" ref="BS30" ca="1">IFERROR(INDIRECT(_xlfn.CONCAT("Data!", "CK124")), 0)</f>
        <v>0</v>
      </c>
      <c r="BT30" s="33" cm="1">
        <f t="array" aca="1" ref="BT30" ca="1">IFERROR(INDIRECT(_xlfn.CONCAT("Data!", "BY124")), 0)</f>
        <v>0</v>
      </c>
      <c r="BU30" s="33" cm="1">
        <f t="array" aca="1" ref="BU30" ca="1">IFERROR(INDIRECT(_xlfn.CONCAT("Data!", "CG124")), 0)</f>
        <v>0</v>
      </c>
      <c r="BV30" s="34" cm="1">
        <f t="array" aca="1" ref="BV30" ca="1">IFERROR(INDIRECT(_xlfn.CONCAT("Data!", A30, "41")), 0)</f>
        <v>0</v>
      </c>
      <c r="BW30" s="34" cm="1">
        <f t="array" aca="1" ref="BW30" ca="1">IFERROR(INDIRECT(_xlfn.CONCAT("Data!", B30, "138")), 0)</f>
        <v>0</v>
      </c>
      <c r="BX30" s="33" cm="1">
        <f t="array" aca="1" ref="BX30" ca="1">IFERROR(INDIRECT(_xlfn.CONCAT("Data!", "CK41")), 0)</f>
        <v>0</v>
      </c>
      <c r="BY30" s="33" cm="1">
        <f t="array" aca="1" ref="BY30" ca="1">IFERROR(INDIRECT(_xlfn.CONCAT("Data!", "BY41")), 0)</f>
        <v>0</v>
      </c>
      <c r="BZ30" s="33" cm="1">
        <f t="array" aca="1" ref="BZ30" ca="1">IFERROR(INDIRECT(_xlfn.CONCAT("Data!", "CG41")), 0)</f>
        <v>0</v>
      </c>
      <c r="CA30" s="33" cm="1">
        <f t="array" aca="1" ref="CA30" ca="1">IFERROR(INDIRECT(_xlfn.CONCAT("Data!", A30, "128")), 0)</f>
        <v>0</v>
      </c>
      <c r="CB30" s="33" cm="1">
        <f t="array" aca="1" ref="CB30" ca="1">IFERROR(INDIRECT(_xlfn.CONCAT("Data!", A30, "196")), 0)</f>
        <v>0</v>
      </c>
      <c r="CC30" s="33" cm="1">
        <f t="array" aca="1" ref="CC30" ca="1">IFERROR(INDIRECT(_xlfn.CONCAT("Data!", "CK128")), 0)</f>
        <v>0</v>
      </c>
      <c r="CD30" s="33" cm="1">
        <f t="array" aca="1" ref="CD30" ca="1">IFERROR(INDIRECT(_xlfn.CONCAT("Data!", "BY128")), 0)</f>
        <v>0</v>
      </c>
      <c r="CE30" s="33" cm="1">
        <f t="array" aca="1" ref="CE30" ca="1">IFERROR(INDIRECT(_xlfn.CONCAT("Data!", "CG128")), 0)</f>
        <v>0</v>
      </c>
      <c r="CF30" s="33" cm="1">
        <f t="array" aca="1" ref="CF30" ca="1">IFERROR(INDIRECT(_xlfn.CONCAT("Data!", A30, "126")), 0)</f>
        <v>0</v>
      </c>
      <c r="CG30" s="33" cm="1">
        <f t="array" aca="1" ref="CG30" ca="1">IFERROR(INDIRECT(_xlfn.CONCAT("Data!", A30, "207")), 0)</f>
        <v>0</v>
      </c>
      <c r="CH30" s="33" cm="1">
        <f t="array" aca="1" ref="CH30" ca="1">IFERROR(INDIRECT(_xlfn.CONCAT("Data!", "CK126")), 0)</f>
        <v>0</v>
      </c>
      <c r="CI30" s="33" cm="1">
        <f t="array" aca="1" ref="CI30" ca="1">IFERROR(INDIRECT(_xlfn.CONCAT("Data!", "BY126")), 0)</f>
        <v>0</v>
      </c>
      <c r="CJ30" s="33" cm="1">
        <f t="array" aca="1" ref="CJ30" ca="1">IFERROR(INDIRECT(_xlfn.CONCAT("Data!", "CG126")), 0)</f>
        <v>0</v>
      </c>
      <c r="CK30" s="33" cm="1">
        <f t="array" aca="1" ref="CK30" ca="1">IFERROR(INDIRECT(_xlfn.CONCAT("Data!", A30, "133")), 0)</f>
        <v>0</v>
      </c>
      <c r="CL30" s="33" cm="1">
        <f t="array" aca="1" ref="CL30" ca="1">IFERROR(INDIRECT(_xlfn.CONCAT("Data!", "CK89")), 0)</f>
        <v>0</v>
      </c>
      <c r="CM30" s="33" cm="1">
        <f t="array" aca="1" ref="CM30" ca="1">IFERROR(INDIRECT(_xlfn.CONCAT("Data!", "BY89")), 0)</f>
        <v>0</v>
      </c>
      <c r="CN30" s="33" cm="1">
        <f t="array" aca="1" ref="CN30" ca="1">IFERROR(INDIRECT(_xlfn.CONCAT("Data!", "CG89")), 0)</f>
        <v>0</v>
      </c>
      <c r="CO30" s="33" cm="1">
        <f t="array" aca="1" ref="CO30" ca="1">IFERROR(INDIRECT(_xlfn.CONCAT("Data!", A30, "188")), 0)</f>
        <v>0</v>
      </c>
      <c r="CP30" s="33" cm="1">
        <f t="array" aca="1" ref="CP30" ca="1">IFERROR(INDIRECT(_xlfn.CONCAT("Data!", A30, "75")), 0)</f>
        <v>0</v>
      </c>
      <c r="CQ30" s="33" cm="1">
        <f t="array" aca="1" ref="CQ30" ca="1">IFERROR(INDIRECT(_xlfn.CONCAT("Data!", A30, "189")), 0)</f>
        <v>0</v>
      </c>
      <c r="CR30" s="33" cm="1">
        <f t="array" aca="1" ref="CR30" ca="1">IFERROR(INDIRECT(_xlfn.CONCAT("Data!", A30, "130")), 0)</f>
        <v>0</v>
      </c>
      <c r="CS30" s="33" cm="1">
        <f t="array" aca="1" ref="CS30" ca="1">IFERROR(INDIRECT(_xlfn.CONCAT("Data!", A30, "42")), 0)</f>
        <v>0</v>
      </c>
      <c r="CT30" s="33" cm="1">
        <f t="array" aca="1" ref="CT30" ca="1">IFERROR(INDIRECT(_xlfn.CONCAT("Data!", A30, "166")), 0)</f>
        <v>0</v>
      </c>
      <c r="CU30" s="33" cm="1">
        <f t="array" aca="1" ref="CU30" ca="1">IFERROR(INDIRECT(_xlfn.CONCAT("Data!", A30, "47")), 0)</f>
        <v>0</v>
      </c>
      <c r="CV30" s="33" cm="1">
        <f t="array" aca="1" ref="CV30" ca="1">IFERROR(INDIRECT(_xlfn.CONCAT("Data!", A30, "171")), 0)</f>
        <v>0</v>
      </c>
    </row>
    <row r="31" spans="1:100">
      <c r="A31" t="s">
        <v>243</v>
      </c>
      <c r="B31" s="24">
        <v>30</v>
      </c>
      <c r="C31" s="24">
        <v>2</v>
      </c>
      <c r="D31" s="31">
        <f t="shared" si="0"/>
        <v>30.2</v>
      </c>
      <c r="E31" s="24" cm="1">
        <f t="array" aca="1" ref="E31" ca="1">INDIRECT(_xlfn.CONCAT("Data!", "R2"))</f>
        <v>0</v>
      </c>
      <c r="F31" s="32" cm="1">
        <f t="array" aca="1" ref="F31" ca="1">INDIRECT(_xlfn.CONCAT("Data!", A31, "4"))</f>
        <v>0</v>
      </c>
      <c r="G31" cm="1">
        <f t="array" aca="1" ref="G31" ca="1">INDIRECT(_xlfn.CONCAT("Data!", A31, "5"))</f>
        <v>0</v>
      </c>
      <c r="H31" s="33" cm="1">
        <f t="array" aca="1" ref="H31" ca="1">IFERROR(INDIRECT(_xlfn.CONCAT("Data!", A31, "8")), 0)</f>
        <v>0</v>
      </c>
      <c r="I31" s="33" cm="1">
        <f t="array" aca="1" ref="I31" ca="1">IFERROR(INDIRECT(_xlfn.CONCAT("Data!", A31, "9")), 0)</f>
        <v>0</v>
      </c>
      <c r="J31" s="33" cm="1">
        <f t="array" aca="1" ref="J31" ca="1">IFERROR(INDIRECT(_xlfn.CONCAT("Data!", A31, "7")), 0)</f>
        <v>0</v>
      </c>
      <c r="K31" s="33" cm="1">
        <f t="array" aca="1" ref="K31" ca="1">IFERROR(INDIRECT(_xlfn.CONCAT("Data!", A31, "138")), 0)</f>
        <v>0</v>
      </c>
      <c r="L31" s="33" cm="1">
        <f t="array" aca="1" ref="L31" ca="1">IFERROR(INDIRECT(_xlfn.CONCAT("Data!", "CK7")), 0)</f>
        <v>0</v>
      </c>
      <c r="M31" s="33" cm="1">
        <f t="array" aca="1" ref="M31" ca="1">IFERROR(INDIRECT(_xlfn.CONCAT("Data!", "BY7")), 0)</f>
        <v>0</v>
      </c>
      <c r="N31" s="33" cm="1">
        <f t="array" aca="1" ref="N31" ca="1">IFERROR(INDIRECT(_xlfn.CONCAT("Data!", "CG7")), 0)</f>
        <v>0</v>
      </c>
      <c r="O31" s="34" cm="1">
        <f t="array" aca="1" ref="O31" ca="1">IFERROR(INDIRECT(_xlfn.CONCAT("Data!", A31, "115")), 0)</f>
        <v>0</v>
      </c>
      <c r="P31" s="34" cm="1">
        <f t="array" aca="1" ref="P31" ca="1">IFERROR(INDIRECT(_xlfn.CONCAT("Data!", A31, "211")), 0)</f>
        <v>0</v>
      </c>
      <c r="Q31" s="33" cm="1">
        <f t="array" aca="1" ref="Q31" ca="1">IFERROR(INDIRECT(_xlfn.CONCAT("Data!", A31, "114")), 0)</f>
        <v>0</v>
      </c>
      <c r="R31" s="33" cm="1">
        <f t="array" aca="1" ref="R31" ca="1">IFERROR(INDIRECT(_xlfn.CONCAT("Data!", A31, "210")), 0)</f>
        <v>0</v>
      </c>
      <c r="S31" s="33" cm="1">
        <f t="array" aca="1" ref="S31" ca="1">IFERROR(INDIRECT(_xlfn.CONCAT("Data!", "CK114")), 0)</f>
        <v>0</v>
      </c>
      <c r="T31" s="33" cm="1">
        <f t="array" aca="1" ref="T31" ca="1">IFERROR(INDIRECT(_xlfn.CONCAT("Data!", "BY114")), 0)</f>
        <v>0</v>
      </c>
      <c r="U31" s="33" cm="1">
        <f t="array" aca="1" ref="U31" ca="1">IFERROR(INDIRECT(_xlfn.CONCAT("Data!", "CG114")), 0)</f>
        <v>0</v>
      </c>
      <c r="V31" s="33" cm="1">
        <f t="array" aca="1" ref="V31" ca="1">IFERROR(INDIRECT(_xlfn.CONCAT("Data!", A31, "120")), 0)</f>
        <v>0</v>
      </c>
      <c r="W31" s="33" cm="1">
        <f t="array" aca="1" ref="W31" ca="1">IFERROR(INDIRECT(_xlfn.CONCAT("Data!", A31, "216")), 0)</f>
        <v>0</v>
      </c>
      <c r="X31" s="33" cm="1">
        <f t="array" aca="1" ref="X31" ca="1">IFERROR(INDIRECT(_xlfn.CONCAT("Data!", A31, "220")), 0)</f>
        <v>0</v>
      </c>
      <c r="Y31" s="33" cm="1">
        <f t="array" aca="1" ref="Y31" ca="1">IFERROR(INDIRECT(_xlfn.CONCAT("Data!", "CK120")), 0)</f>
        <v>0</v>
      </c>
      <c r="Z31" s="33" cm="1">
        <f t="array" aca="1" ref="Z31" ca="1">IFERROR(INDIRECT(_xlfn.CONCAT("Data!", "BY120")), 0)</f>
        <v>0</v>
      </c>
      <c r="AA31" s="33" cm="1">
        <f t="array" aca="1" ref="AA31" ca="1">IFERROR(INDIRECT(_xlfn.CONCAT("Data!", "CG120")), 0)</f>
        <v>0</v>
      </c>
      <c r="AB31" s="33" cm="1">
        <f t="array" aca="1" ref="AB31" ca="1">IFERROR(INDIRECT(_xlfn.CONCAT("Data!", A31, "68")), 0)</f>
        <v>0</v>
      </c>
      <c r="AC31" s="33" cm="1">
        <f t="array" aca="1" ref="AC31" ca="1">IFERROR(INDIRECT(_xlfn.CONCAT("Data!", A31, "65")), 0)</f>
        <v>0</v>
      </c>
      <c r="AD31" s="33" cm="1">
        <f t="array" aca="1" ref="AD31" ca="1">IFERROR(INDIRECT(_xlfn.CONCAT("Data!", A31, "187")), 0)</f>
        <v>0</v>
      </c>
      <c r="AE31" s="33" cm="1">
        <f t="array" aca="1" ref="AE31" ca="1">IFERROR(INDIRECT(_xlfn.CONCAT("Data!", "CK64")), 0)</f>
        <v>0</v>
      </c>
      <c r="AF31" s="33" cm="1">
        <f t="array" aca="1" ref="AF31" ca="1">IFERROR(INDIRECT(_xlfn.CONCAT("Data!", "BY64")), 0)</f>
        <v>0</v>
      </c>
      <c r="AG31" s="33" cm="1">
        <f t="array" aca="1" ref="AG31" ca="1">IFERROR(INDIRECT(_xlfn.CONCAT("Data!", "CG64")), 0)</f>
        <v>0</v>
      </c>
      <c r="AH31" s="33" cm="1">
        <f t="array" aca="1" ref="AH31" ca="1">IFERROR(INDIRECT(_xlfn.CONCAT("Data!", A31, "62")), 0)</f>
        <v>0</v>
      </c>
      <c r="AI31" s="33" cm="1">
        <f t="array" aca="1" ref="AI31" ca="1">IFERROR(INDIRECT(_xlfn.CONCAT("Data!", A31, "63")), 0)</f>
        <v>0</v>
      </c>
      <c r="AJ31" s="33" cm="1">
        <f t="array" aca="1" ref="AJ31" ca="1">IFERROR(INDIRECT(_xlfn.CONCAT("Data!", A31, "181")), 0)</f>
        <v>0</v>
      </c>
      <c r="AK31" s="33" cm="1">
        <f t="array" aca="1" ref="AK31" ca="1">IFERROR(INDIRECT(_xlfn.CONCAT("Data!", "CK61")), 0)</f>
        <v>0</v>
      </c>
      <c r="AL31" s="33" cm="1">
        <f t="array" aca="1" ref="AL31" ca="1">IFERROR(INDIRECT(_xlfn.CONCAT("Data!", "BY61")), 0)</f>
        <v>0</v>
      </c>
      <c r="AM31" s="33" cm="1">
        <f t="array" aca="1" ref="AM31" ca="1">IFERROR(INDIRECT(_xlfn.CONCAT("Data!", "CG61")), 0)</f>
        <v>0</v>
      </c>
      <c r="AN31" s="34" cm="1">
        <f t="array" aca="1" ref="AN31" ca="1">IFERROR(INDIRECT(_xlfn.CONCAT("Data!", A31, "131")), 0)</f>
        <v>0</v>
      </c>
      <c r="AO31" s="34" cm="1">
        <f t="array" aca="1" ref="AO31" ca="1">IFERROR(INDIRECT(_xlfn.CONCAT("Data!", A31, "193")), 0)</f>
        <v>0</v>
      </c>
      <c r="AP31" s="33" cm="1">
        <f t="array" aca="1" ref="AP31" ca="1">IFERROR(INDIRECT(_xlfn.CONCAT("Data!", "CK131")), 0)</f>
        <v>0</v>
      </c>
      <c r="AQ31" s="33" cm="1">
        <f t="array" aca="1" ref="AQ31" ca="1">IFERROR(INDIRECT(_xlfn.CONCAT("Data!", "BY131")), 0)</f>
        <v>0</v>
      </c>
      <c r="AR31" s="33" cm="1">
        <f t="array" aca="1" ref="AR31" ca="1">IFERROR(INDIRECT(_xlfn.CONCAT("Data!", "CG131")), 0)</f>
        <v>0</v>
      </c>
      <c r="AS31" s="33" cm="1">
        <f t="array" aca="1" ref="AS31" ca="1">IFERROR(INDIRECT(_xlfn.CONCAT("Data!", A31, "15")), 0)</f>
        <v>0</v>
      </c>
      <c r="AT31" s="33" cm="1">
        <f t="array" aca="1" ref="AT31" ca="1">IFERROR(INDIRECT(_xlfn.CONCAT("Data!", A31, "14")), 0)</f>
        <v>0</v>
      </c>
      <c r="AU31" s="33" cm="1">
        <f t="array" aca="1" ref="AU31" ca="1">IFERROR(INDIRECT(_xlfn.CONCAT("Data!", A31, "142")), 0)</f>
        <v>0</v>
      </c>
      <c r="AV31" s="33" cm="1">
        <f t="array" aca="1" ref="AV31" ca="1">IFERROR(INDIRECT(_xlfn.CONCAT("Data!", "CK14")), 0)</f>
        <v>0</v>
      </c>
      <c r="AW31" s="33" cm="1">
        <f t="array" aca="1" ref="AW31" ca="1">IFERROR(INDIRECT(_xlfn.CONCAT("Data!", "BY14")), 0)</f>
        <v>0</v>
      </c>
      <c r="AX31" s="33" cm="1">
        <f t="array" aca="1" ref="AX31" ca="1">IFERROR(INDIRECT(_xlfn.CONCAT("Data!", "CG14")), 0)</f>
        <v>0</v>
      </c>
      <c r="AY31" s="33" cm="1">
        <f t="array" aca="1" ref="AY31" ca="1">IFERROR(INDIRECT(_xlfn.CONCAT("Data!", A31, "29")), 0)</f>
        <v>0</v>
      </c>
      <c r="AZ31" s="33" cm="1">
        <f t="array" aca="1" ref="AZ31" ca="1">IFERROR(INDIRECT(_xlfn.CONCAT("Data!", A31, "157")), 0)</f>
        <v>0</v>
      </c>
      <c r="BA31" s="33" cm="1">
        <f t="array" aca="1" ref="BA31" ca="1">IFERROR(INDIRECT(_xlfn.CONCAT("Data!", "CK29")), 0)</f>
        <v>0</v>
      </c>
      <c r="BB31" s="33" cm="1">
        <f t="array" aca="1" ref="BB31" ca="1">IFERROR(INDIRECT(_xlfn.CONCAT("Data!", "BY29")), 0)</f>
        <v>0</v>
      </c>
      <c r="BC31" s="33" cm="1">
        <f t="array" aca="1" ref="BC31" ca="1">IFERROR(INDIRECT(_xlfn.CONCAT("Data!", "CG29")), 0)</f>
        <v>0</v>
      </c>
      <c r="BD31" s="33" cm="1">
        <f t="array" aca="1" ref="BD31" ca="1">IFERROR(INDIRECT(_xlfn.CONCAT("Data!", A31, "44")), 0)</f>
        <v>0</v>
      </c>
      <c r="BE31" s="33" cm="1">
        <f t="array" aca="1" ref="BE31" ca="1">IFERROR(INDIRECT(_xlfn.CONCAT("Data!", A31, "168")), 0)</f>
        <v>0</v>
      </c>
      <c r="BF31" s="33" cm="1">
        <f t="array" aca="1" ref="BF31" ca="1">IFERROR(INDIRECT(_xlfn.CONCAT("Data!", "CK44")), 0)</f>
        <v>0</v>
      </c>
      <c r="BG31" s="33" cm="1">
        <f t="array" aca="1" ref="BG31" ca="1">IFERROR(INDIRECT(_xlfn.CONCAT("Data!", "BY44")), 0)</f>
        <v>0</v>
      </c>
      <c r="BH31" s="33" cm="1">
        <f t="array" aca="1" ref="BH31" ca="1">IFERROR(INDIRECT(_xlfn.CONCAT("Data!", "CG44")), 0)</f>
        <v>0</v>
      </c>
      <c r="BI31" s="34" cm="1">
        <f t="array" aca="1" ref="BI31" ca="1">IFERROR(INDIRECT(_xlfn.CONCAT("Data!", A31, "24")), 0)</f>
        <v>0</v>
      </c>
      <c r="BJ31" s="34" cm="1">
        <f t="array" aca="1" ref="BJ31" ca="1">IFERROR(INDIRECT(_xlfn.CONCAT("Data!", A31, "152")), 0)</f>
        <v>0</v>
      </c>
      <c r="BK31" s="33" cm="1">
        <f t="array" aca="1" ref="BK31" ca="1">IFERROR(INDIRECT(_xlfn.CONCAT("Data!", "CK24")), 0)</f>
        <v>0</v>
      </c>
      <c r="BL31" s="33" cm="1">
        <f t="array" aca="1" ref="BL31" ca="1">IFERROR(INDIRECT(_xlfn.CONCAT("Data!", "BY24")), 0)</f>
        <v>0</v>
      </c>
      <c r="BM31" s="33" cm="1">
        <f t="array" aca="1" ref="BM31" ca="1">IFERROR(INDIRECT(_xlfn.CONCAT("Data!", "CG24")), 0)</f>
        <v>0</v>
      </c>
      <c r="BN31" s="33" cm="1">
        <f t="array" aca="1" ref="BN31" ca="1">IFERROR(INDIRECT(_xlfn.CONCAT("Data!", A31, "38")), 0)</f>
        <v>0</v>
      </c>
      <c r="BO31" s="33" cm="1">
        <f t="array" aca="1" ref="BO31" ca="1">IFERROR(INDIRECT(_xlfn.CONCAT("Data!", A31, "36")), 0)</f>
        <v>0</v>
      </c>
      <c r="BP31" s="33" cm="1">
        <f t="array" aca="1" ref="BP31" ca="1">IFERROR(INDIRECT(_xlfn.CONCAT("Data!", A31, "37")), 0)</f>
        <v>0</v>
      </c>
      <c r="BQ31" s="33" cm="1">
        <f t="array" aca="1" ref="BQ31" ca="1">IFERROR(INDIRECT(_xlfn.CONCAT("Data!", A31, "163")), 0)</f>
        <v>0</v>
      </c>
      <c r="BR31" s="33" cm="1">
        <f t="array" aca="1" ref="BR31" ca="1">IFERROR(INDIRECT(_xlfn.CONCAT("Data!", A31, "34")), 0)</f>
        <v>0</v>
      </c>
      <c r="BS31" s="33" cm="1">
        <f t="array" aca="1" ref="BS31" ca="1">IFERROR(INDIRECT(_xlfn.CONCAT("Data!", "CK124")), 0)</f>
        <v>0</v>
      </c>
      <c r="BT31" s="33" cm="1">
        <f t="array" aca="1" ref="BT31" ca="1">IFERROR(INDIRECT(_xlfn.CONCAT("Data!", "BY124")), 0)</f>
        <v>0</v>
      </c>
      <c r="BU31" s="33" cm="1">
        <f t="array" aca="1" ref="BU31" ca="1">IFERROR(INDIRECT(_xlfn.CONCAT("Data!", "CG124")), 0)</f>
        <v>0</v>
      </c>
      <c r="BV31" s="34" cm="1">
        <f t="array" aca="1" ref="BV31" ca="1">IFERROR(INDIRECT(_xlfn.CONCAT("Data!", A31, "41")), 0)</f>
        <v>0</v>
      </c>
      <c r="BW31" s="34" cm="1">
        <f t="array" aca="1" ref="BW31" ca="1">IFERROR(INDIRECT(_xlfn.CONCAT("Data!", B31, "138")), 0)</f>
        <v>0</v>
      </c>
      <c r="BX31" s="33" cm="1">
        <f t="array" aca="1" ref="BX31" ca="1">IFERROR(INDIRECT(_xlfn.CONCAT("Data!", "CK41")), 0)</f>
        <v>0</v>
      </c>
      <c r="BY31" s="33" cm="1">
        <f t="array" aca="1" ref="BY31" ca="1">IFERROR(INDIRECT(_xlfn.CONCAT("Data!", "BY41")), 0)</f>
        <v>0</v>
      </c>
      <c r="BZ31" s="33" cm="1">
        <f t="array" aca="1" ref="BZ31" ca="1">IFERROR(INDIRECT(_xlfn.CONCAT("Data!", "CG41")), 0)</f>
        <v>0</v>
      </c>
      <c r="CA31" s="33" cm="1">
        <f t="array" aca="1" ref="CA31" ca="1">IFERROR(INDIRECT(_xlfn.CONCAT("Data!", A31, "128")), 0)</f>
        <v>0</v>
      </c>
      <c r="CB31" s="33" cm="1">
        <f t="array" aca="1" ref="CB31" ca="1">IFERROR(INDIRECT(_xlfn.CONCAT("Data!", A31, "196")), 0)</f>
        <v>0</v>
      </c>
      <c r="CC31" s="33" cm="1">
        <f t="array" aca="1" ref="CC31" ca="1">IFERROR(INDIRECT(_xlfn.CONCAT("Data!", "CK128")), 0)</f>
        <v>0</v>
      </c>
      <c r="CD31" s="33" cm="1">
        <f t="array" aca="1" ref="CD31" ca="1">IFERROR(INDIRECT(_xlfn.CONCAT("Data!", "BY128")), 0)</f>
        <v>0</v>
      </c>
      <c r="CE31" s="33" cm="1">
        <f t="array" aca="1" ref="CE31" ca="1">IFERROR(INDIRECT(_xlfn.CONCAT("Data!", "CG128")), 0)</f>
        <v>0</v>
      </c>
      <c r="CF31" s="33" cm="1">
        <f t="array" aca="1" ref="CF31" ca="1">IFERROR(INDIRECT(_xlfn.CONCAT("Data!", A31, "126")), 0)</f>
        <v>0</v>
      </c>
      <c r="CG31" s="33" cm="1">
        <f t="array" aca="1" ref="CG31" ca="1">IFERROR(INDIRECT(_xlfn.CONCAT("Data!", A31, "207")), 0)</f>
        <v>0</v>
      </c>
      <c r="CH31" s="33" cm="1">
        <f t="array" aca="1" ref="CH31" ca="1">IFERROR(INDIRECT(_xlfn.CONCAT("Data!", "CK126")), 0)</f>
        <v>0</v>
      </c>
      <c r="CI31" s="33" cm="1">
        <f t="array" aca="1" ref="CI31" ca="1">IFERROR(INDIRECT(_xlfn.CONCAT("Data!", "BY126")), 0)</f>
        <v>0</v>
      </c>
      <c r="CJ31" s="33" cm="1">
        <f t="array" aca="1" ref="CJ31" ca="1">IFERROR(INDIRECT(_xlfn.CONCAT("Data!", "CG126")), 0)</f>
        <v>0</v>
      </c>
      <c r="CK31" s="33" cm="1">
        <f t="array" aca="1" ref="CK31" ca="1">IFERROR(INDIRECT(_xlfn.CONCAT("Data!", A31, "133")), 0)</f>
        <v>0</v>
      </c>
      <c r="CL31" s="33" cm="1">
        <f t="array" aca="1" ref="CL31" ca="1">IFERROR(INDIRECT(_xlfn.CONCAT("Data!", "CK89")), 0)</f>
        <v>0</v>
      </c>
      <c r="CM31" s="33" cm="1">
        <f t="array" aca="1" ref="CM31" ca="1">IFERROR(INDIRECT(_xlfn.CONCAT("Data!", "BY89")), 0)</f>
        <v>0</v>
      </c>
      <c r="CN31" s="33" cm="1">
        <f t="array" aca="1" ref="CN31" ca="1">IFERROR(INDIRECT(_xlfn.CONCAT("Data!", "CG89")), 0)</f>
        <v>0</v>
      </c>
      <c r="CO31" s="33" cm="1">
        <f t="array" aca="1" ref="CO31" ca="1">IFERROR(INDIRECT(_xlfn.CONCAT("Data!", A31, "188")), 0)</f>
        <v>0</v>
      </c>
      <c r="CP31" s="33" cm="1">
        <f t="array" aca="1" ref="CP31" ca="1">IFERROR(INDIRECT(_xlfn.CONCAT("Data!", A31, "75")), 0)</f>
        <v>0</v>
      </c>
      <c r="CQ31" s="33" cm="1">
        <f t="array" aca="1" ref="CQ31" ca="1">IFERROR(INDIRECT(_xlfn.CONCAT("Data!", A31, "189")), 0)</f>
        <v>0</v>
      </c>
      <c r="CR31" s="33" cm="1">
        <f t="array" aca="1" ref="CR31" ca="1">IFERROR(INDIRECT(_xlfn.CONCAT("Data!", A31, "130")), 0)</f>
        <v>0</v>
      </c>
      <c r="CS31" s="33" cm="1">
        <f t="array" aca="1" ref="CS31" ca="1">IFERROR(INDIRECT(_xlfn.CONCAT("Data!", A31, "42")), 0)</f>
        <v>0</v>
      </c>
      <c r="CT31" s="33" cm="1">
        <f t="array" aca="1" ref="CT31" ca="1">IFERROR(INDIRECT(_xlfn.CONCAT("Data!", A31, "166")), 0)</f>
        <v>0</v>
      </c>
      <c r="CU31" s="33" cm="1">
        <f t="array" aca="1" ref="CU31" ca="1">IFERROR(INDIRECT(_xlfn.CONCAT("Data!", A31, "47")), 0)</f>
        <v>0</v>
      </c>
      <c r="CV31" s="33" cm="1">
        <f t="array" aca="1" ref="CV31" ca="1">IFERROR(INDIRECT(_xlfn.CONCAT("Data!", A31, "171")), 0)</f>
        <v>0</v>
      </c>
    </row>
    <row r="32" spans="1:100">
      <c r="A32" t="s">
        <v>244</v>
      </c>
      <c r="B32" s="24">
        <v>31</v>
      </c>
      <c r="C32" s="24">
        <v>2</v>
      </c>
      <c r="D32" s="31">
        <f t="shared" si="0"/>
        <v>31.2</v>
      </c>
      <c r="E32" s="24" cm="1">
        <f t="array" aca="1" ref="E32" ca="1">INDIRECT(_xlfn.CONCAT("Data!", "R2"))</f>
        <v>0</v>
      </c>
      <c r="F32" s="32" cm="1">
        <f t="array" aca="1" ref="F32" ca="1">INDIRECT(_xlfn.CONCAT("Data!", A32, "4"))</f>
        <v>0</v>
      </c>
      <c r="G32" cm="1">
        <f t="array" aca="1" ref="G32" ca="1">INDIRECT(_xlfn.CONCAT("Data!", A32, "5"))</f>
        <v>0</v>
      </c>
      <c r="H32" s="33" cm="1">
        <f t="array" aca="1" ref="H32" ca="1">IFERROR(INDIRECT(_xlfn.CONCAT("Data!", A32, "8")), 0)</f>
        <v>0</v>
      </c>
      <c r="I32" s="33" cm="1">
        <f t="array" aca="1" ref="I32" ca="1">IFERROR(INDIRECT(_xlfn.CONCAT("Data!", A32, "9")), 0)</f>
        <v>0</v>
      </c>
      <c r="J32" s="33" cm="1">
        <f t="array" aca="1" ref="J32" ca="1">IFERROR(INDIRECT(_xlfn.CONCAT("Data!", A32, "7")), 0)</f>
        <v>0</v>
      </c>
      <c r="K32" s="33" cm="1">
        <f t="array" aca="1" ref="K32" ca="1">IFERROR(INDIRECT(_xlfn.CONCAT("Data!", A32, "138")), 0)</f>
        <v>0</v>
      </c>
      <c r="L32" s="33" cm="1">
        <f t="array" aca="1" ref="L32" ca="1">IFERROR(INDIRECT(_xlfn.CONCAT("Data!", "CK7")), 0)</f>
        <v>0</v>
      </c>
      <c r="M32" s="33" cm="1">
        <f t="array" aca="1" ref="M32" ca="1">IFERROR(INDIRECT(_xlfn.CONCAT("Data!", "BY7")), 0)</f>
        <v>0</v>
      </c>
      <c r="N32" s="33" cm="1">
        <f t="array" aca="1" ref="N32" ca="1">IFERROR(INDIRECT(_xlfn.CONCAT("Data!", "CG7")), 0)</f>
        <v>0</v>
      </c>
      <c r="O32" s="34" cm="1">
        <f t="array" aca="1" ref="O32" ca="1">IFERROR(INDIRECT(_xlfn.CONCAT("Data!", A32, "115")), 0)</f>
        <v>0</v>
      </c>
      <c r="P32" s="34" cm="1">
        <f t="array" aca="1" ref="P32" ca="1">IFERROR(INDIRECT(_xlfn.CONCAT("Data!", A32, "211")), 0)</f>
        <v>0</v>
      </c>
      <c r="Q32" s="33" cm="1">
        <f t="array" aca="1" ref="Q32" ca="1">IFERROR(INDIRECT(_xlfn.CONCAT("Data!", A32, "114")), 0)</f>
        <v>0</v>
      </c>
      <c r="R32" s="33" cm="1">
        <f t="array" aca="1" ref="R32" ca="1">IFERROR(INDIRECT(_xlfn.CONCAT("Data!", A32, "210")), 0)</f>
        <v>0</v>
      </c>
      <c r="S32" s="33" cm="1">
        <f t="array" aca="1" ref="S32" ca="1">IFERROR(INDIRECT(_xlfn.CONCAT("Data!", "CK114")), 0)</f>
        <v>0</v>
      </c>
      <c r="T32" s="33" cm="1">
        <f t="array" aca="1" ref="T32" ca="1">IFERROR(INDIRECT(_xlfn.CONCAT("Data!", "BY114")), 0)</f>
        <v>0</v>
      </c>
      <c r="U32" s="33" cm="1">
        <f t="array" aca="1" ref="U32" ca="1">IFERROR(INDIRECT(_xlfn.CONCAT("Data!", "CG114")), 0)</f>
        <v>0</v>
      </c>
      <c r="V32" s="33" cm="1">
        <f t="array" aca="1" ref="V32" ca="1">IFERROR(INDIRECT(_xlfn.CONCAT("Data!", A32, "120")), 0)</f>
        <v>0</v>
      </c>
      <c r="W32" s="33" cm="1">
        <f t="array" aca="1" ref="W32" ca="1">IFERROR(INDIRECT(_xlfn.CONCAT("Data!", A32, "216")), 0)</f>
        <v>0</v>
      </c>
      <c r="X32" s="33" cm="1">
        <f t="array" aca="1" ref="X32" ca="1">IFERROR(INDIRECT(_xlfn.CONCAT("Data!", A32, "220")), 0)</f>
        <v>0</v>
      </c>
      <c r="Y32" s="33" cm="1">
        <f t="array" aca="1" ref="Y32" ca="1">IFERROR(INDIRECT(_xlfn.CONCAT("Data!", "CK120")), 0)</f>
        <v>0</v>
      </c>
      <c r="Z32" s="33" cm="1">
        <f t="array" aca="1" ref="Z32" ca="1">IFERROR(INDIRECT(_xlfn.CONCAT("Data!", "BY120")), 0)</f>
        <v>0</v>
      </c>
      <c r="AA32" s="33" cm="1">
        <f t="array" aca="1" ref="AA32" ca="1">IFERROR(INDIRECT(_xlfn.CONCAT("Data!", "CG120")), 0)</f>
        <v>0</v>
      </c>
      <c r="AB32" s="33" cm="1">
        <f t="array" aca="1" ref="AB32" ca="1">IFERROR(INDIRECT(_xlfn.CONCAT("Data!", A32, "68")), 0)</f>
        <v>0</v>
      </c>
      <c r="AC32" s="33" cm="1">
        <f t="array" aca="1" ref="AC32" ca="1">IFERROR(INDIRECT(_xlfn.CONCAT("Data!", A32, "65")), 0)</f>
        <v>0</v>
      </c>
      <c r="AD32" s="33" cm="1">
        <f t="array" aca="1" ref="AD32" ca="1">IFERROR(INDIRECT(_xlfn.CONCAT("Data!", A32, "187")), 0)</f>
        <v>0</v>
      </c>
      <c r="AE32" s="33" cm="1">
        <f t="array" aca="1" ref="AE32" ca="1">IFERROR(INDIRECT(_xlfn.CONCAT("Data!", "CK64")), 0)</f>
        <v>0</v>
      </c>
      <c r="AF32" s="33" cm="1">
        <f t="array" aca="1" ref="AF32" ca="1">IFERROR(INDIRECT(_xlfn.CONCAT("Data!", "BY64")), 0)</f>
        <v>0</v>
      </c>
      <c r="AG32" s="33" cm="1">
        <f t="array" aca="1" ref="AG32" ca="1">IFERROR(INDIRECT(_xlfn.CONCAT("Data!", "CG64")), 0)</f>
        <v>0</v>
      </c>
      <c r="AH32" s="33" cm="1">
        <f t="array" aca="1" ref="AH32" ca="1">IFERROR(INDIRECT(_xlfn.CONCAT("Data!", A32, "62")), 0)</f>
        <v>0</v>
      </c>
      <c r="AI32" s="33" cm="1">
        <f t="array" aca="1" ref="AI32" ca="1">IFERROR(INDIRECT(_xlfn.CONCAT("Data!", A32, "63")), 0)</f>
        <v>0</v>
      </c>
      <c r="AJ32" s="33" cm="1">
        <f t="array" aca="1" ref="AJ32" ca="1">IFERROR(INDIRECT(_xlfn.CONCAT("Data!", A32, "181")), 0)</f>
        <v>0</v>
      </c>
      <c r="AK32" s="33" cm="1">
        <f t="array" aca="1" ref="AK32" ca="1">IFERROR(INDIRECT(_xlfn.CONCAT("Data!", "CK61")), 0)</f>
        <v>0</v>
      </c>
      <c r="AL32" s="33" cm="1">
        <f t="array" aca="1" ref="AL32" ca="1">IFERROR(INDIRECT(_xlfn.CONCAT("Data!", "BY61")), 0)</f>
        <v>0</v>
      </c>
      <c r="AM32" s="33" cm="1">
        <f t="array" aca="1" ref="AM32" ca="1">IFERROR(INDIRECT(_xlfn.CONCAT("Data!", "CG61")), 0)</f>
        <v>0</v>
      </c>
      <c r="AN32" s="34" cm="1">
        <f t="array" aca="1" ref="AN32" ca="1">IFERROR(INDIRECT(_xlfn.CONCAT("Data!", A32, "131")), 0)</f>
        <v>0</v>
      </c>
      <c r="AO32" s="34" cm="1">
        <f t="array" aca="1" ref="AO32" ca="1">IFERROR(INDIRECT(_xlfn.CONCAT("Data!", A32, "193")), 0)</f>
        <v>0</v>
      </c>
      <c r="AP32" s="33" cm="1">
        <f t="array" aca="1" ref="AP32" ca="1">IFERROR(INDIRECT(_xlfn.CONCAT("Data!", "CK131")), 0)</f>
        <v>0</v>
      </c>
      <c r="AQ32" s="33" cm="1">
        <f t="array" aca="1" ref="AQ32" ca="1">IFERROR(INDIRECT(_xlfn.CONCAT("Data!", "BY131")), 0)</f>
        <v>0</v>
      </c>
      <c r="AR32" s="33" cm="1">
        <f t="array" aca="1" ref="AR32" ca="1">IFERROR(INDIRECT(_xlfn.CONCAT("Data!", "CG131")), 0)</f>
        <v>0</v>
      </c>
      <c r="AS32" s="33" cm="1">
        <f t="array" aca="1" ref="AS32" ca="1">IFERROR(INDIRECT(_xlfn.CONCAT("Data!", A32, "15")), 0)</f>
        <v>0</v>
      </c>
      <c r="AT32" s="33" cm="1">
        <f t="array" aca="1" ref="AT32" ca="1">IFERROR(INDIRECT(_xlfn.CONCAT("Data!", A32, "14")), 0)</f>
        <v>0</v>
      </c>
      <c r="AU32" s="33" cm="1">
        <f t="array" aca="1" ref="AU32" ca="1">IFERROR(INDIRECT(_xlfn.CONCAT("Data!", A32, "142")), 0)</f>
        <v>0</v>
      </c>
      <c r="AV32" s="33" cm="1">
        <f t="array" aca="1" ref="AV32" ca="1">IFERROR(INDIRECT(_xlfn.CONCAT("Data!", "CK14")), 0)</f>
        <v>0</v>
      </c>
      <c r="AW32" s="33" cm="1">
        <f t="array" aca="1" ref="AW32" ca="1">IFERROR(INDIRECT(_xlfn.CONCAT("Data!", "BY14")), 0)</f>
        <v>0</v>
      </c>
      <c r="AX32" s="33" cm="1">
        <f t="array" aca="1" ref="AX32" ca="1">IFERROR(INDIRECT(_xlfn.CONCAT("Data!", "CG14")), 0)</f>
        <v>0</v>
      </c>
      <c r="AY32" s="33" cm="1">
        <f t="array" aca="1" ref="AY32" ca="1">IFERROR(INDIRECT(_xlfn.CONCAT("Data!", A32, "29")), 0)</f>
        <v>0</v>
      </c>
      <c r="AZ32" s="33" cm="1">
        <f t="array" aca="1" ref="AZ32" ca="1">IFERROR(INDIRECT(_xlfn.CONCAT("Data!", A32, "157")), 0)</f>
        <v>0</v>
      </c>
      <c r="BA32" s="33" cm="1">
        <f t="array" aca="1" ref="BA32" ca="1">IFERROR(INDIRECT(_xlfn.CONCAT("Data!", "CK29")), 0)</f>
        <v>0</v>
      </c>
      <c r="BB32" s="33" cm="1">
        <f t="array" aca="1" ref="BB32" ca="1">IFERROR(INDIRECT(_xlfn.CONCAT("Data!", "BY29")), 0)</f>
        <v>0</v>
      </c>
      <c r="BC32" s="33" cm="1">
        <f t="array" aca="1" ref="BC32" ca="1">IFERROR(INDIRECT(_xlfn.CONCAT("Data!", "CG29")), 0)</f>
        <v>0</v>
      </c>
      <c r="BD32" s="33" cm="1">
        <f t="array" aca="1" ref="BD32" ca="1">IFERROR(INDIRECT(_xlfn.CONCAT("Data!", A32, "44")), 0)</f>
        <v>0</v>
      </c>
      <c r="BE32" s="33" cm="1">
        <f t="array" aca="1" ref="BE32" ca="1">IFERROR(INDIRECT(_xlfn.CONCAT("Data!", A32, "168")), 0)</f>
        <v>0</v>
      </c>
      <c r="BF32" s="33" cm="1">
        <f t="array" aca="1" ref="BF32" ca="1">IFERROR(INDIRECT(_xlfn.CONCAT("Data!", "CK44")), 0)</f>
        <v>0</v>
      </c>
      <c r="BG32" s="33" cm="1">
        <f t="array" aca="1" ref="BG32" ca="1">IFERROR(INDIRECT(_xlfn.CONCAT("Data!", "BY44")), 0)</f>
        <v>0</v>
      </c>
      <c r="BH32" s="33" cm="1">
        <f t="array" aca="1" ref="BH32" ca="1">IFERROR(INDIRECT(_xlfn.CONCAT("Data!", "CG44")), 0)</f>
        <v>0</v>
      </c>
      <c r="BI32" s="34" cm="1">
        <f t="array" aca="1" ref="BI32" ca="1">IFERROR(INDIRECT(_xlfn.CONCAT("Data!", A32, "24")), 0)</f>
        <v>0</v>
      </c>
      <c r="BJ32" s="34" cm="1">
        <f t="array" aca="1" ref="BJ32" ca="1">IFERROR(INDIRECT(_xlfn.CONCAT("Data!", A32, "152")), 0)</f>
        <v>0</v>
      </c>
      <c r="BK32" s="33" cm="1">
        <f t="array" aca="1" ref="BK32" ca="1">IFERROR(INDIRECT(_xlfn.CONCAT("Data!", "CK24")), 0)</f>
        <v>0</v>
      </c>
      <c r="BL32" s="33" cm="1">
        <f t="array" aca="1" ref="BL32" ca="1">IFERROR(INDIRECT(_xlfn.CONCAT("Data!", "BY24")), 0)</f>
        <v>0</v>
      </c>
      <c r="BM32" s="33" cm="1">
        <f t="array" aca="1" ref="BM32" ca="1">IFERROR(INDIRECT(_xlfn.CONCAT("Data!", "CG24")), 0)</f>
        <v>0</v>
      </c>
      <c r="BN32" s="33" cm="1">
        <f t="array" aca="1" ref="BN32" ca="1">IFERROR(INDIRECT(_xlfn.CONCAT("Data!", A32, "38")), 0)</f>
        <v>0</v>
      </c>
      <c r="BO32" s="33" cm="1">
        <f t="array" aca="1" ref="BO32" ca="1">IFERROR(INDIRECT(_xlfn.CONCAT("Data!", A32, "36")), 0)</f>
        <v>0</v>
      </c>
      <c r="BP32" s="33" cm="1">
        <f t="array" aca="1" ref="BP32" ca="1">IFERROR(INDIRECT(_xlfn.CONCAT("Data!", A32, "37")), 0)</f>
        <v>0</v>
      </c>
      <c r="BQ32" s="33" cm="1">
        <f t="array" aca="1" ref="BQ32" ca="1">IFERROR(INDIRECT(_xlfn.CONCAT("Data!", A32, "163")), 0)</f>
        <v>0</v>
      </c>
      <c r="BR32" s="33" cm="1">
        <f t="array" aca="1" ref="BR32" ca="1">IFERROR(INDIRECT(_xlfn.CONCAT("Data!", A32, "34")), 0)</f>
        <v>0</v>
      </c>
      <c r="BS32" s="33" cm="1">
        <f t="array" aca="1" ref="BS32" ca="1">IFERROR(INDIRECT(_xlfn.CONCAT("Data!", "CK124")), 0)</f>
        <v>0</v>
      </c>
      <c r="BT32" s="33" cm="1">
        <f t="array" aca="1" ref="BT32" ca="1">IFERROR(INDIRECT(_xlfn.CONCAT("Data!", "BY124")), 0)</f>
        <v>0</v>
      </c>
      <c r="BU32" s="33" cm="1">
        <f t="array" aca="1" ref="BU32" ca="1">IFERROR(INDIRECT(_xlfn.CONCAT("Data!", "CG124")), 0)</f>
        <v>0</v>
      </c>
      <c r="BV32" s="34" cm="1">
        <f t="array" aca="1" ref="BV32" ca="1">IFERROR(INDIRECT(_xlfn.CONCAT("Data!", A32, "41")), 0)</f>
        <v>0</v>
      </c>
      <c r="BW32" s="34" cm="1">
        <f t="array" aca="1" ref="BW32" ca="1">IFERROR(INDIRECT(_xlfn.CONCAT("Data!", B32, "138")), 0)</f>
        <v>0</v>
      </c>
      <c r="BX32" s="33" cm="1">
        <f t="array" aca="1" ref="BX32" ca="1">IFERROR(INDIRECT(_xlfn.CONCAT("Data!", "CK41")), 0)</f>
        <v>0</v>
      </c>
      <c r="BY32" s="33" cm="1">
        <f t="array" aca="1" ref="BY32" ca="1">IFERROR(INDIRECT(_xlfn.CONCAT("Data!", "BY41")), 0)</f>
        <v>0</v>
      </c>
      <c r="BZ32" s="33" cm="1">
        <f t="array" aca="1" ref="BZ32" ca="1">IFERROR(INDIRECT(_xlfn.CONCAT("Data!", "CG41")), 0)</f>
        <v>0</v>
      </c>
      <c r="CA32" s="33" cm="1">
        <f t="array" aca="1" ref="CA32" ca="1">IFERROR(INDIRECT(_xlfn.CONCAT("Data!", A32, "128")), 0)</f>
        <v>0</v>
      </c>
      <c r="CB32" s="33" cm="1">
        <f t="array" aca="1" ref="CB32" ca="1">IFERROR(INDIRECT(_xlfn.CONCAT("Data!", A32, "196")), 0)</f>
        <v>0</v>
      </c>
      <c r="CC32" s="33" cm="1">
        <f t="array" aca="1" ref="CC32" ca="1">IFERROR(INDIRECT(_xlfn.CONCAT("Data!", "CK128")), 0)</f>
        <v>0</v>
      </c>
      <c r="CD32" s="33" cm="1">
        <f t="array" aca="1" ref="CD32" ca="1">IFERROR(INDIRECT(_xlfn.CONCAT("Data!", "BY128")), 0)</f>
        <v>0</v>
      </c>
      <c r="CE32" s="33" cm="1">
        <f t="array" aca="1" ref="CE32" ca="1">IFERROR(INDIRECT(_xlfn.CONCAT("Data!", "CG128")), 0)</f>
        <v>0</v>
      </c>
      <c r="CF32" s="33" cm="1">
        <f t="array" aca="1" ref="CF32" ca="1">IFERROR(INDIRECT(_xlfn.CONCAT("Data!", A32, "126")), 0)</f>
        <v>0</v>
      </c>
      <c r="CG32" s="33" cm="1">
        <f t="array" aca="1" ref="CG32" ca="1">IFERROR(INDIRECT(_xlfn.CONCAT("Data!", A32, "207")), 0)</f>
        <v>0</v>
      </c>
      <c r="CH32" s="33" cm="1">
        <f t="array" aca="1" ref="CH32" ca="1">IFERROR(INDIRECT(_xlfn.CONCAT("Data!", "CK126")), 0)</f>
        <v>0</v>
      </c>
      <c r="CI32" s="33" cm="1">
        <f t="array" aca="1" ref="CI32" ca="1">IFERROR(INDIRECT(_xlfn.CONCAT("Data!", "BY126")), 0)</f>
        <v>0</v>
      </c>
      <c r="CJ32" s="33" cm="1">
        <f t="array" aca="1" ref="CJ32" ca="1">IFERROR(INDIRECT(_xlfn.CONCAT("Data!", "CG126")), 0)</f>
        <v>0</v>
      </c>
      <c r="CK32" s="33" cm="1">
        <f t="array" aca="1" ref="CK32" ca="1">IFERROR(INDIRECT(_xlfn.CONCAT("Data!", A32, "133")), 0)</f>
        <v>0</v>
      </c>
      <c r="CL32" s="33" cm="1">
        <f t="array" aca="1" ref="CL32" ca="1">IFERROR(INDIRECT(_xlfn.CONCAT("Data!", "CK89")), 0)</f>
        <v>0</v>
      </c>
      <c r="CM32" s="33" cm="1">
        <f t="array" aca="1" ref="CM32" ca="1">IFERROR(INDIRECT(_xlfn.CONCAT("Data!", "BY89")), 0)</f>
        <v>0</v>
      </c>
      <c r="CN32" s="33" cm="1">
        <f t="array" aca="1" ref="CN32" ca="1">IFERROR(INDIRECT(_xlfn.CONCAT("Data!", "CG89")), 0)</f>
        <v>0</v>
      </c>
      <c r="CO32" s="33" cm="1">
        <f t="array" aca="1" ref="CO32" ca="1">IFERROR(INDIRECT(_xlfn.CONCAT("Data!", A32, "188")), 0)</f>
        <v>0</v>
      </c>
      <c r="CP32" s="33" cm="1">
        <f t="array" aca="1" ref="CP32" ca="1">IFERROR(INDIRECT(_xlfn.CONCAT("Data!", A32, "75")), 0)</f>
        <v>0</v>
      </c>
      <c r="CQ32" s="33" cm="1">
        <f t="array" aca="1" ref="CQ32" ca="1">IFERROR(INDIRECT(_xlfn.CONCAT("Data!", A32, "189")), 0)</f>
        <v>0</v>
      </c>
      <c r="CR32" s="33" cm="1">
        <f t="array" aca="1" ref="CR32" ca="1">IFERROR(INDIRECT(_xlfn.CONCAT("Data!", A32, "130")), 0)</f>
        <v>0</v>
      </c>
      <c r="CS32" s="33" cm="1">
        <f t="array" aca="1" ref="CS32" ca="1">IFERROR(INDIRECT(_xlfn.CONCAT("Data!", A32, "42")), 0)</f>
        <v>0</v>
      </c>
      <c r="CT32" s="33" cm="1">
        <f t="array" aca="1" ref="CT32" ca="1">IFERROR(INDIRECT(_xlfn.CONCAT("Data!", A32, "166")), 0)</f>
        <v>0</v>
      </c>
      <c r="CU32" s="33" cm="1">
        <f t="array" aca="1" ref="CU32" ca="1">IFERROR(INDIRECT(_xlfn.CONCAT("Data!", A32, "47")), 0)</f>
        <v>0</v>
      </c>
      <c r="CV32" s="33" cm="1">
        <f t="array" aca="1" ref="CV32" ca="1">IFERROR(INDIRECT(_xlfn.CONCAT("Data!", A32, "171")), 0)</f>
        <v>0</v>
      </c>
    </row>
    <row r="33" spans="1:100">
      <c r="A33" t="s">
        <v>245</v>
      </c>
      <c r="B33" s="24">
        <v>32</v>
      </c>
      <c r="C33" s="24">
        <v>2</v>
      </c>
      <c r="D33" s="31">
        <f t="shared" si="0"/>
        <v>32.200000000000003</v>
      </c>
      <c r="E33" s="24" cm="1">
        <f t="array" aca="1" ref="E33" ca="1">INDIRECT(_xlfn.CONCAT("Data!", "R2"))</f>
        <v>0</v>
      </c>
      <c r="F33" s="32" cm="1">
        <f t="array" aca="1" ref="F33" ca="1">INDIRECT(_xlfn.CONCAT("Data!", A33, "4"))</f>
        <v>0</v>
      </c>
      <c r="G33" cm="1">
        <f t="array" aca="1" ref="G33" ca="1">INDIRECT(_xlfn.CONCAT("Data!", A33, "5"))</f>
        <v>0</v>
      </c>
      <c r="H33" s="33" cm="1">
        <f t="array" aca="1" ref="H33" ca="1">IFERROR(INDIRECT(_xlfn.CONCAT("Data!", A33, "8")), 0)</f>
        <v>0</v>
      </c>
      <c r="I33" s="33" cm="1">
        <f t="array" aca="1" ref="I33" ca="1">IFERROR(INDIRECT(_xlfn.CONCAT("Data!", A33, "9")), 0)</f>
        <v>0</v>
      </c>
      <c r="J33" s="33" cm="1">
        <f t="array" aca="1" ref="J33" ca="1">IFERROR(INDIRECT(_xlfn.CONCAT("Data!", A33, "7")), 0)</f>
        <v>0</v>
      </c>
      <c r="K33" s="33" cm="1">
        <f t="array" aca="1" ref="K33" ca="1">IFERROR(INDIRECT(_xlfn.CONCAT("Data!", A33, "138")), 0)</f>
        <v>0</v>
      </c>
      <c r="L33" s="33" cm="1">
        <f t="array" aca="1" ref="L33" ca="1">IFERROR(INDIRECT(_xlfn.CONCAT("Data!", "CK7")), 0)</f>
        <v>0</v>
      </c>
      <c r="M33" s="33" cm="1">
        <f t="array" aca="1" ref="M33" ca="1">IFERROR(INDIRECT(_xlfn.CONCAT("Data!", "BY7")), 0)</f>
        <v>0</v>
      </c>
      <c r="N33" s="33" cm="1">
        <f t="array" aca="1" ref="N33" ca="1">IFERROR(INDIRECT(_xlfn.CONCAT("Data!", "CG7")), 0)</f>
        <v>0</v>
      </c>
      <c r="O33" s="34" cm="1">
        <f t="array" aca="1" ref="O33" ca="1">IFERROR(INDIRECT(_xlfn.CONCAT("Data!", A33, "115")), 0)</f>
        <v>0</v>
      </c>
      <c r="P33" s="34" cm="1">
        <f t="array" aca="1" ref="P33" ca="1">IFERROR(INDIRECT(_xlfn.CONCAT("Data!", A33, "211")), 0)</f>
        <v>0</v>
      </c>
      <c r="Q33" s="33" cm="1">
        <f t="array" aca="1" ref="Q33" ca="1">IFERROR(INDIRECT(_xlfn.CONCAT("Data!", A33, "114")), 0)</f>
        <v>0</v>
      </c>
      <c r="R33" s="33" cm="1">
        <f t="array" aca="1" ref="R33" ca="1">IFERROR(INDIRECT(_xlfn.CONCAT("Data!", A33, "210")), 0)</f>
        <v>0</v>
      </c>
      <c r="S33" s="33" cm="1">
        <f t="array" aca="1" ref="S33" ca="1">IFERROR(INDIRECT(_xlfn.CONCAT("Data!", "CK114")), 0)</f>
        <v>0</v>
      </c>
      <c r="T33" s="33" cm="1">
        <f t="array" aca="1" ref="T33" ca="1">IFERROR(INDIRECT(_xlfn.CONCAT("Data!", "BY114")), 0)</f>
        <v>0</v>
      </c>
      <c r="U33" s="33" cm="1">
        <f t="array" aca="1" ref="U33" ca="1">IFERROR(INDIRECT(_xlfn.CONCAT("Data!", "CG114")), 0)</f>
        <v>0</v>
      </c>
      <c r="V33" s="33" cm="1">
        <f t="array" aca="1" ref="V33" ca="1">IFERROR(INDIRECT(_xlfn.CONCAT("Data!", A33, "120")), 0)</f>
        <v>0</v>
      </c>
      <c r="W33" s="33" cm="1">
        <f t="array" aca="1" ref="W33" ca="1">IFERROR(INDIRECT(_xlfn.CONCAT("Data!", A33, "216")), 0)</f>
        <v>0</v>
      </c>
      <c r="X33" s="33" cm="1">
        <f t="array" aca="1" ref="X33" ca="1">IFERROR(INDIRECT(_xlfn.CONCAT("Data!", A33, "220")), 0)</f>
        <v>0</v>
      </c>
      <c r="Y33" s="33" cm="1">
        <f t="array" aca="1" ref="Y33" ca="1">IFERROR(INDIRECT(_xlfn.CONCAT("Data!", "CK120")), 0)</f>
        <v>0</v>
      </c>
      <c r="Z33" s="33" cm="1">
        <f t="array" aca="1" ref="Z33" ca="1">IFERROR(INDIRECT(_xlfn.CONCAT("Data!", "BY120")), 0)</f>
        <v>0</v>
      </c>
      <c r="AA33" s="33" cm="1">
        <f t="array" aca="1" ref="AA33" ca="1">IFERROR(INDIRECT(_xlfn.CONCAT("Data!", "CG120")), 0)</f>
        <v>0</v>
      </c>
      <c r="AB33" s="33" cm="1">
        <f t="array" aca="1" ref="AB33" ca="1">IFERROR(INDIRECT(_xlfn.CONCAT("Data!", A33, "68")), 0)</f>
        <v>0</v>
      </c>
      <c r="AC33" s="33" cm="1">
        <f t="array" aca="1" ref="AC33" ca="1">IFERROR(INDIRECT(_xlfn.CONCAT("Data!", A33, "65")), 0)</f>
        <v>0</v>
      </c>
      <c r="AD33" s="33" cm="1">
        <f t="array" aca="1" ref="AD33" ca="1">IFERROR(INDIRECT(_xlfn.CONCAT("Data!", A33, "187")), 0)</f>
        <v>0</v>
      </c>
      <c r="AE33" s="33" cm="1">
        <f t="array" aca="1" ref="AE33" ca="1">IFERROR(INDIRECT(_xlfn.CONCAT("Data!", "CK64")), 0)</f>
        <v>0</v>
      </c>
      <c r="AF33" s="33" cm="1">
        <f t="array" aca="1" ref="AF33" ca="1">IFERROR(INDIRECT(_xlfn.CONCAT("Data!", "BY64")), 0)</f>
        <v>0</v>
      </c>
      <c r="AG33" s="33" cm="1">
        <f t="array" aca="1" ref="AG33" ca="1">IFERROR(INDIRECT(_xlfn.CONCAT("Data!", "CG64")), 0)</f>
        <v>0</v>
      </c>
      <c r="AH33" s="33" cm="1">
        <f t="array" aca="1" ref="AH33" ca="1">IFERROR(INDIRECT(_xlfn.CONCAT("Data!", A33, "62")), 0)</f>
        <v>0</v>
      </c>
      <c r="AI33" s="33" cm="1">
        <f t="array" aca="1" ref="AI33" ca="1">IFERROR(INDIRECT(_xlfn.CONCAT("Data!", A33, "63")), 0)</f>
        <v>0</v>
      </c>
      <c r="AJ33" s="33" cm="1">
        <f t="array" aca="1" ref="AJ33" ca="1">IFERROR(INDIRECT(_xlfn.CONCAT("Data!", A33, "181")), 0)</f>
        <v>0</v>
      </c>
      <c r="AK33" s="33" cm="1">
        <f t="array" aca="1" ref="AK33" ca="1">IFERROR(INDIRECT(_xlfn.CONCAT("Data!", "CK61")), 0)</f>
        <v>0</v>
      </c>
      <c r="AL33" s="33" cm="1">
        <f t="array" aca="1" ref="AL33" ca="1">IFERROR(INDIRECT(_xlfn.CONCAT("Data!", "BY61")), 0)</f>
        <v>0</v>
      </c>
      <c r="AM33" s="33" cm="1">
        <f t="array" aca="1" ref="AM33" ca="1">IFERROR(INDIRECT(_xlfn.CONCAT("Data!", "CG61")), 0)</f>
        <v>0</v>
      </c>
      <c r="AN33" s="34" cm="1">
        <f t="array" aca="1" ref="AN33" ca="1">IFERROR(INDIRECT(_xlfn.CONCAT("Data!", A33, "131")), 0)</f>
        <v>0</v>
      </c>
      <c r="AO33" s="34" cm="1">
        <f t="array" aca="1" ref="AO33" ca="1">IFERROR(INDIRECT(_xlfn.CONCAT("Data!", A33, "193")), 0)</f>
        <v>0</v>
      </c>
      <c r="AP33" s="33" cm="1">
        <f t="array" aca="1" ref="AP33" ca="1">IFERROR(INDIRECT(_xlfn.CONCAT("Data!", "CK131")), 0)</f>
        <v>0</v>
      </c>
      <c r="AQ33" s="33" cm="1">
        <f t="array" aca="1" ref="AQ33" ca="1">IFERROR(INDIRECT(_xlfn.CONCAT("Data!", "BY131")), 0)</f>
        <v>0</v>
      </c>
      <c r="AR33" s="33" cm="1">
        <f t="array" aca="1" ref="AR33" ca="1">IFERROR(INDIRECT(_xlfn.CONCAT("Data!", "CG131")), 0)</f>
        <v>0</v>
      </c>
      <c r="AS33" s="33" cm="1">
        <f t="array" aca="1" ref="AS33" ca="1">IFERROR(INDIRECT(_xlfn.CONCAT("Data!", A33, "15")), 0)</f>
        <v>0</v>
      </c>
      <c r="AT33" s="33" cm="1">
        <f t="array" aca="1" ref="AT33" ca="1">IFERROR(INDIRECT(_xlfn.CONCAT("Data!", A33, "14")), 0)</f>
        <v>0</v>
      </c>
      <c r="AU33" s="33" cm="1">
        <f t="array" aca="1" ref="AU33" ca="1">IFERROR(INDIRECT(_xlfn.CONCAT("Data!", A33, "142")), 0)</f>
        <v>0</v>
      </c>
      <c r="AV33" s="33" cm="1">
        <f t="array" aca="1" ref="AV33" ca="1">IFERROR(INDIRECT(_xlfn.CONCAT("Data!", "CK14")), 0)</f>
        <v>0</v>
      </c>
      <c r="AW33" s="33" cm="1">
        <f t="array" aca="1" ref="AW33" ca="1">IFERROR(INDIRECT(_xlfn.CONCAT("Data!", "BY14")), 0)</f>
        <v>0</v>
      </c>
      <c r="AX33" s="33" cm="1">
        <f t="array" aca="1" ref="AX33" ca="1">IFERROR(INDIRECT(_xlfn.CONCAT("Data!", "CG14")), 0)</f>
        <v>0</v>
      </c>
      <c r="AY33" s="33" cm="1">
        <f t="array" aca="1" ref="AY33" ca="1">IFERROR(INDIRECT(_xlfn.CONCAT("Data!", A33, "29")), 0)</f>
        <v>0</v>
      </c>
      <c r="AZ33" s="33" cm="1">
        <f t="array" aca="1" ref="AZ33" ca="1">IFERROR(INDIRECT(_xlfn.CONCAT("Data!", A33, "157")), 0)</f>
        <v>0</v>
      </c>
      <c r="BA33" s="33" cm="1">
        <f t="array" aca="1" ref="BA33" ca="1">IFERROR(INDIRECT(_xlfn.CONCAT("Data!", "CK29")), 0)</f>
        <v>0</v>
      </c>
      <c r="BB33" s="33" cm="1">
        <f t="array" aca="1" ref="BB33" ca="1">IFERROR(INDIRECT(_xlfn.CONCAT("Data!", "BY29")), 0)</f>
        <v>0</v>
      </c>
      <c r="BC33" s="33" cm="1">
        <f t="array" aca="1" ref="BC33" ca="1">IFERROR(INDIRECT(_xlfn.CONCAT("Data!", "CG29")), 0)</f>
        <v>0</v>
      </c>
      <c r="BD33" s="33" cm="1">
        <f t="array" aca="1" ref="BD33" ca="1">IFERROR(INDIRECT(_xlfn.CONCAT("Data!", A33, "44")), 0)</f>
        <v>0</v>
      </c>
      <c r="BE33" s="33" cm="1">
        <f t="array" aca="1" ref="BE33" ca="1">IFERROR(INDIRECT(_xlfn.CONCAT("Data!", A33, "168")), 0)</f>
        <v>0</v>
      </c>
      <c r="BF33" s="33" cm="1">
        <f t="array" aca="1" ref="BF33" ca="1">IFERROR(INDIRECT(_xlfn.CONCAT("Data!", "CK44")), 0)</f>
        <v>0</v>
      </c>
      <c r="BG33" s="33" cm="1">
        <f t="array" aca="1" ref="BG33" ca="1">IFERROR(INDIRECT(_xlfn.CONCAT("Data!", "BY44")), 0)</f>
        <v>0</v>
      </c>
      <c r="BH33" s="33" cm="1">
        <f t="array" aca="1" ref="BH33" ca="1">IFERROR(INDIRECT(_xlfn.CONCAT("Data!", "CG44")), 0)</f>
        <v>0</v>
      </c>
      <c r="BI33" s="34" cm="1">
        <f t="array" aca="1" ref="BI33" ca="1">IFERROR(INDIRECT(_xlfn.CONCAT("Data!", A33, "24")), 0)</f>
        <v>0</v>
      </c>
      <c r="BJ33" s="34" cm="1">
        <f t="array" aca="1" ref="BJ33" ca="1">IFERROR(INDIRECT(_xlfn.CONCAT("Data!", A33, "152")), 0)</f>
        <v>0</v>
      </c>
      <c r="BK33" s="33" cm="1">
        <f t="array" aca="1" ref="BK33" ca="1">IFERROR(INDIRECT(_xlfn.CONCAT("Data!", "CK24")), 0)</f>
        <v>0</v>
      </c>
      <c r="BL33" s="33" cm="1">
        <f t="array" aca="1" ref="BL33" ca="1">IFERROR(INDIRECT(_xlfn.CONCAT("Data!", "BY24")), 0)</f>
        <v>0</v>
      </c>
      <c r="BM33" s="33" cm="1">
        <f t="array" aca="1" ref="BM33" ca="1">IFERROR(INDIRECT(_xlfn.CONCAT("Data!", "CG24")), 0)</f>
        <v>0</v>
      </c>
      <c r="BN33" s="33" cm="1">
        <f t="array" aca="1" ref="BN33" ca="1">IFERROR(INDIRECT(_xlfn.CONCAT("Data!", A33, "38")), 0)</f>
        <v>0</v>
      </c>
      <c r="BO33" s="33" cm="1">
        <f t="array" aca="1" ref="BO33" ca="1">IFERROR(INDIRECT(_xlfn.CONCAT("Data!", A33, "36")), 0)</f>
        <v>0</v>
      </c>
      <c r="BP33" s="33" cm="1">
        <f t="array" aca="1" ref="BP33" ca="1">IFERROR(INDIRECT(_xlfn.CONCAT("Data!", A33, "37")), 0)</f>
        <v>0</v>
      </c>
      <c r="BQ33" s="33" cm="1">
        <f t="array" aca="1" ref="BQ33" ca="1">IFERROR(INDIRECT(_xlfn.CONCAT("Data!", A33, "163")), 0)</f>
        <v>0</v>
      </c>
      <c r="BR33" s="33" cm="1">
        <f t="array" aca="1" ref="BR33" ca="1">IFERROR(INDIRECT(_xlfn.CONCAT("Data!", A33, "34")), 0)</f>
        <v>0</v>
      </c>
      <c r="BS33" s="33" cm="1">
        <f t="array" aca="1" ref="BS33" ca="1">IFERROR(INDIRECT(_xlfn.CONCAT("Data!", "CK124")), 0)</f>
        <v>0</v>
      </c>
      <c r="BT33" s="33" cm="1">
        <f t="array" aca="1" ref="BT33" ca="1">IFERROR(INDIRECT(_xlfn.CONCAT("Data!", "BY124")), 0)</f>
        <v>0</v>
      </c>
      <c r="BU33" s="33" cm="1">
        <f t="array" aca="1" ref="BU33" ca="1">IFERROR(INDIRECT(_xlfn.CONCAT("Data!", "CG124")), 0)</f>
        <v>0</v>
      </c>
      <c r="BV33" s="34" cm="1">
        <f t="array" aca="1" ref="BV33" ca="1">IFERROR(INDIRECT(_xlfn.CONCAT("Data!", A33, "41")), 0)</f>
        <v>0</v>
      </c>
      <c r="BW33" s="34" cm="1">
        <f t="array" aca="1" ref="BW33" ca="1">IFERROR(INDIRECT(_xlfn.CONCAT("Data!", B33, "138")), 0)</f>
        <v>0</v>
      </c>
      <c r="BX33" s="33" cm="1">
        <f t="array" aca="1" ref="BX33" ca="1">IFERROR(INDIRECT(_xlfn.CONCAT("Data!", "CK41")), 0)</f>
        <v>0</v>
      </c>
      <c r="BY33" s="33" cm="1">
        <f t="array" aca="1" ref="BY33" ca="1">IFERROR(INDIRECT(_xlfn.CONCAT("Data!", "BY41")), 0)</f>
        <v>0</v>
      </c>
      <c r="BZ33" s="33" cm="1">
        <f t="array" aca="1" ref="BZ33" ca="1">IFERROR(INDIRECT(_xlfn.CONCAT("Data!", "CG41")), 0)</f>
        <v>0</v>
      </c>
      <c r="CA33" s="33" cm="1">
        <f t="array" aca="1" ref="CA33" ca="1">IFERROR(INDIRECT(_xlfn.CONCAT("Data!", A33, "128")), 0)</f>
        <v>0</v>
      </c>
      <c r="CB33" s="33" cm="1">
        <f t="array" aca="1" ref="CB33" ca="1">IFERROR(INDIRECT(_xlfn.CONCAT("Data!", A33, "196")), 0)</f>
        <v>0</v>
      </c>
      <c r="CC33" s="33" cm="1">
        <f t="array" aca="1" ref="CC33" ca="1">IFERROR(INDIRECT(_xlfn.CONCAT("Data!", "CK128")), 0)</f>
        <v>0</v>
      </c>
      <c r="CD33" s="33" cm="1">
        <f t="array" aca="1" ref="CD33" ca="1">IFERROR(INDIRECT(_xlfn.CONCAT("Data!", "BY128")), 0)</f>
        <v>0</v>
      </c>
      <c r="CE33" s="33" cm="1">
        <f t="array" aca="1" ref="CE33" ca="1">IFERROR(INDIRECT(_xlfn.CONCAT("Data!", "CG128")), 0)</f>
        <v>0</v>
      </c>
      <c r="CF33" s="33" cm="1">
        <f t="array" aca="1" ref="CF33" ca="1">IFERROR(INDIRECT(_xlfn.CONCAT("Data!", A33, "126")), 0)</f>
        <v>0</v>
      </c>
      <c r="CG33" s="33" cm="1">
        <f t="array" aca="1" ref="CG33" ca="1">IFERROR(INDIRECT(_xlfn.CONCAT("Data!", A33, "207")), 0)</f>
        <v>0</v>
      </c>
      <c r="CH33" s="33" cm="1">
        <f t="array" aca="1" ref="CH33" ca="1">IFERROR(INDIRECT(_xlfn.CONCAT("Data!", "CK126")), 0)</f>
        <v>0</v>
      </c>
      <c r="CI33" s="33" cm="1">
        <f t="array" aca="1" ref="CI33" ca="1">IFERROR(INDIRECT(_xlfn.CONCAT("Data!", "BY126")), 0)</f>
        <v>0</v>
      </c>
      <c r="CJ33" s="33" cm="1">
        <f t="array" aca="1" ref="CJ33" ca="1">IFERROR(INDIRECT(_xlfn.CONCAT("Data!", "CG126")), 0)</f>
        <v>0</v>
      </c>
      <c r="CK33" s="33" cm="1">
        <f t="array" aca="1" ref="CK33" ca="1">IFERROR(INDIRECT(_xlfn.CONCAT("Data!", A33, "133")), 0)</f>
        <v>0</v>
      </c>
      <c r="CL33" s="33" cm="1">
        <f t="array" aca="1" ref="CL33" ca="1">IFERROR(INDIRECT(_xlfn.CONCAT("Data!", "CK89")), 0)</f>
        <v>0</v>
      </c>
      <c r="CM33" s="33" cm="1">
        <f t="array" aca="1" ref="CM33" ca="1">IFERROR(INDIRECT(_xlfn.CONCAT("Data!", "BY89")), 0)</f>
        <v>0</v>
      </c>
      <c r="CN33" s="33" cm="1">
        <f t="array" aca="1" ref="CN33" ca="1">IFERROR(INDIRECT(_xlfn.CONCAT("Data!", "CG89")), 0)</f>
        <v>0</v>
      </c>
      <c r="CO33" s="33" cm="1">
        <f t="array" aca="1" ref="CO33" ca="1">IFERROR(INDIRECT(_xlfn.CONCAT("Data!", A33, "188")), 0)</f>
        <v>0</v>
      </c>
      <c r="CP33" s="33" cm="1">
        <f t="array" aca="1" ref="CP33" ca="1">IFERROR(INDIRECT(_xlfn.CONCAT("Data!", A33, "75")), 0)</f>
        <v>0</v>
      </c>
      <c r="CQ33" s="33" cm="1">
        <f t="array" aca="1" ref="CQ33" ca="1">IFERROR(INDIRECT(_xlfn.CONCAT("Data!", A33, "189")), 0)</f>
        <v>0</v>
      </c>
      <c r="CR33" s="33" cm="1">
        <f t="array" aca="1" ref="CR33" ca="1">IFERROR(INDIRECT(_xlfn.CONCAT("Data!", A33, "130")), 0)</f>
        <v>0</v>
      </c>
      <c r="CS33" s="33" cm="1">
        <f t="array" aca="1" ref="CS33" ca="1">IFERROR(INDIRECT(_xlfn.CONCAT("Data!", A33, "42")), 0)</f>
        <v>0</v>
      </c>
      <c r="CT33" s="33" cm="1">
        <f t="array" aca="1" ref="CT33" ca="1">IFERROR(INDIRECT(_xlfn.CONCAT("Data!", A33, "166")), 0)</f>
        <v>0</v>
      </c>
      <c r="CU33" s="33" cm="1">
        <f t="array" aca="1" ref="CU33" ca="1">IFERROR(INDIRECT(_xlfn.CONCAT("Data!", A33, "47")), 0)</f>
        <v>0</v>
      </c>
      <c r="CV33" s="33" cm="1">
        <f t="array" aca="1" ref="CV33" ca="1">IFERROR(INDIRECT(_xlfn.CONCAT("Data!", A33, "171")), 0)</f>
        <v>0</v>
      </c>
    </row>
    <row r="34" spans="1:100">
      <c r="A34" t="s">
        <v>246</v>
      </c>
      <c r="B34" s="24">
        <v>33</v>
      </c>
      <c r="C34" s="24">
        <v>2</v>
      </c>
      <c r="D34" s="31">
        <f t="shared" si="0"/>
        <v>33.200000000000003</v>
      </c>
      <c r="E34" s="24" cm="1">
        <f t="array" aca="1" ref="E34" ca="1">INDIRECT(_xlfn.CONCAT("Data!", "R2"))</f>
        <v>0</v>
      </c>
      <c r="F34" s="32" cm="1">
        <f t="array" aca="1" ref="F34" ca="1">INDIRECT(_xlfn.CONCAT("Data!", A34, "4"))</f>
        <v>0</v>
      </c>
      <c r="G34" cm="1">
        <f t="array" aca="1" ref="G34" ca="1">INDIRECT(_xlfn.CONCAT("Data!", A34, "5"))</f>
        <v>0</v>
      </c>
      <c r="H34" s="33" cm="1">
        <f t="array" aca="1" ref="H34" ca="1">IFERROR(INDIRECT(_xlfn.CONCAT("Data!", A34, "8")), 0)</f>
        <v>0</v>
      </c>
      <c r="I34" s="33" cm="1">
        <f t="array" aca="1" ref="I34" ca="1">IFERROR(INDIRECT(_xlfn.CONCAT("Data!", A34, "9")), 0)</f>
        <v>0</v>
      </c>
      <c r="J34" s="33" cm="1">
        <f t="array" aca="1" ref="J34" ca="1">IFERROR(INDIRECT(_xlfn.CONCAT("Data!", A34, "7")), 0)</f>
        <v>0</v>
      </c>
      <c r="K34" s="33" cm="1">
        <f t="array" aca="1" ref="K34" ca="1">IFERROR(INDIRECT(_xlfn.CONCAT("Data!", A34, "138")), 0)</f>
        <v>0</v>
      </c>
      <c r="L34" s="33" cm="1">
        <f t="array" aca="1" ref="L34" ca="1">IFERROR(INDIRECT(_xlfn.CONCAT("Data!", "CK7")), 0)</f>
        <v>0</v>
      </c>
      <c r="M34" s="33" cm="1">
        <f t="array" aca="1" ref="M34" ca="1">IFERROR(INDIRECT(_xlfn.CONCAT("Data!", "BY7")), 0)</f>
        <v>0</v>
      </c>
      <c r="N34" s="33" cm="1">
        <f t="array" aca="1" ref="N34" ca="1">IFERROR(INDIRECT(_xlfn.CONCAT("Data!", "CG7")), 0)</f>
        <v>0</v>
      </c>
      <c r="O34" s="34" cm="1">
        <f t="array" aca="1" ref="O34" ca="1">IFERROR(INDIRECT(_xlfn.CONCAT("Data!", A34, "115")), 0)</f>
        <v>0</v>
      </c>
      <c r="P34" s="34" cm="1">
        <f t="array" aca="1" ref="P34" ca="1">IFERROR(INDIRECT(_xlfn.CONCAT("Data!", A34, "211")), 0)</f>
        <v>0</v>
      </c>
      <c r="Q34" s="33" cm="1">
        <f t="array" aca="1" ref="Q34" ca="1">IFERROR(INDIRECT(_xlfn.CONCAT("Data!", A34, "114")), 0)</f>
        <v>0</v>
      </c>
      <c r="R34" s="33" cm="1">
        <f t="array" aca="1" ref="R34" ca="1">IFERROR(INDIRECT(_xlfn.CONCAT("Data!", A34, "210")), 0)</f>
        <v>0</v>
      </c>
      <c r="S34" s="33" cm="1">
        <f t="array" aca="1" ref="S34" ca="1">IFERROR(INDIRECT(_xlfn.CONCAT("Data!", "CK114")), 0)</f>
        <v>0</v>
      </c>
      <c r="T34" s="33" cm="1">
        <f t="array" aca="1" ref="T34" ca="1">IFERROR(INDIRECT(_xlfn.CONCAT("Data!", "BY114")), 0)</f>
        <v>0</v>
      </c>
      <c r="U34" s="33" cm="1">
        <f t="array" aca="1" ref="U34" ca="1">IFERROR(INDIRECT(_xlfn.CONCAT("Data!", "CG114")), 0)</f>
        <v>0</v>
      </c>
      <c r="V34" s="33" cm="1">
        <f t="array" aca="1" ref="V34" ca="1">IFERROR(INDIRECT(_xlfn.CONCAT("Data!", A34, "120")), 0)</f>
        <v>0</v>
      </c>
      <c r="W34" s="33" cm="1">
        <f t="array" aca="1" ref="W34" ca="1">IFERROR(INDIRECT(_xlfn.CONCAT("Data!", A34, "216")), 0)</f>
        <v>0</v>
      </c>
      <c r="X34" s="33" cm="1">
        <f t="array" aca="1" ref="X34" ca="1">IFERROR(INDIRECT(_xlfn.CONCAT("Data!", A34, "220")), 0)</f>
        <v>0</v>
      </c>
      <c r="Y34" s="33" cm="1">
        <f t="array" aca="1" ref="Y34" ca="1">IFERROR(INDIRECT(_xlfn.CONCAT("Data!", "CK120")), 0)</f>
        <v>0</v>
      </c>
      <c r="Z34" s="33" cm="1">
        <f t="array" aca="1" ref="Z34" ca="1">IFERROR(INDIRECT(_xlfn.CONCAT("Data!", "BY120")), 0)</f>
        <v>0</v>
      </c>
      <c r="AA34" s="33" cm="1">
        <f t="array" aca="1" ref="AA34" ca="1">IFERROR(INDIRECT(_xlfn.CONCAT("Data!", "CG120")), 0)</f>
        <v>0</v>
      </c>
      <c r="AB34" s="33" cm="1">
        <f t="array" aca="1" ref="AB34" ca="1">IFERROR(INDIRECT(_xlfn.CONCAT("Data!", A34, "68")), 0)</f>
        <v>0</v>
      </c>
      <c r="AC34" s="33" cm="1">
        <f t="array" aca="1" ref="AC34" ca="1">IFERROR(INDIRECT(_xlfn.CONCAT("Data!", A34, "65")), 0)</f>
        <v>0</v>
      </c>
      <c r="AD34" s="33" cm="1">
        <f t="array" aca="1" ref="AD34" ca="1">IFERROR(INDIRECT(_xlfn.CONCAT("Data!", A34, "187")), 0)</f>
        <v>0</v>
      </c>
      <c r="AE34" s="33" cm="1">
        <f t="array" aca="1" ref="AE34" ca="1">IFERROR(INDIRECT(_xlfn.CONCAT("Data!", "CK64")), 0)</f>
        <v>0</v>
      </c>
      <c r="AF34" s="33" cm="1">
        <f t="array" aca="1" ref="AF34" ca="1">IFERROR(INDIRECT(_xlfn.CONCAT("Data!", "BY64")), 0)</f>
        <v>0</v>
      </c>
      <c r="AG34" s="33" cm="1">
        <f t="array" aca="1" ref="AG34" ca="1">IFERROR(INDIRECT(_xlfn.CONCAT("Data!", "CG64")), 0)</f>
        <v>0</v>
      </c>
      <c r="AH34" s="33" cm="1">
        <f t="array" aca="1" ref="AH34" ca="1">IFERROR(INDIRECT(_xlfn.CONCAT("Data!", A34, "62")), 0)</f>
        <v>0</v>
      </c>
      <c r="AI34" s="33" cm="1">
        <f t="array" aca="1" ref="AI34" ca="1">IFERROR(INDIRECT(_xlfn.CONCAT("Data!", A34, "63")), 0)</f>
        <v>0</v>
      </c>
      <c r="AJ34" s="33" cm="1">
        <f t="array" aca="1" ref="AJ34" ca="1">IFERROR(INDIRECT(_xlfn.CONCAT("Data!", A34, "181")), 0)</f>
        <v>0</v>
      </c>
      <c r="AK34" s="33" cm="1">
        <f t="array" aca="1" ref="AK34" ca="1">IFERROR(INDIRECT(_xlfn.CONCAT("Data!", "CK61")), 0)</f>
        <v>0</v>
      </c>
      <c r="AL34" s="33" cm="1">
        <f t="array" aca="1" ref="AL34" ca="1">IFERROR(INDIRECT(_xlfn.CONCAT("Data!", "BY61")), 0)</f>
        <v>0</v>
      </c>
      <c r="AM34" s="33" cm="1">
        <f t="array" aca="1" ref="AM34" ca="1">IFERROR(INDIRECT(_xlfn.CONCAT("Data!", "CG61")), 0)</f>
        <v>0</v>
      </c>
      <c r="AN34" s="34" cm="1">
        <f t="array" aca="1" ref="AN34" ca="1">IFERROR(INDIRECT(_xlfn.CONCAT("Data!", A34, "131")), 0)</f>
        <v>0</v>
      </c>
      <c r="AO34" s="34" cm="1">
        <f t="array" aca="1" ref="AO34" ca="1">IFERROR(INDIRECT(_xlfn.CONCAT("Data!", A34, "193")), 0)</f>
        <v>0</v>
      </c>
      <c r="AP34" s="33" cm="1">
        <f t="array" aca="1" ref="AP34" ca="1">IFERROR(INDIRECT(_xlfn.CONCAT("Data!", "CK131")), 0)</f>
        <v>0</v>
      </c>
      <c r="AQ34" s="33" cm="1">
        <f t="array" aca="1" ref="AQ34" ca="1">IFERROR(INDIRECT(_xlfn.CONCAT("Data!", "BY131")), 0)</f>
        <v>0</v>
      </c>
      <c r="AR34" s="33" cm="1">
        <f t="array" aca="1" ref="AR34" ca="1">IFERROR(INDIRECT(_xlfn.CONCAT("Data!", "CG131")), 0)</f>
        <v>0</v>
      </c>
      <c r="AS34" s="33" cm="1">
        <f t="array" aca="1" ref="AS34" ca="1">IFERROR(INDIRECT(_xlfn.CONCAT("Data!", A34, "15")), 0)</f>
        <v>0</v>
      </c>
      <c r="AT34" s="33" cm="1">
        <f t="array" aca="1" ref="AT34" ca="1">IFERROR(INDIRECT(_xlfn.CONCAT("Data!", A34, "14")), 0)</f>
        <v>0</v>
      </c>
      <c r="AU34" s="33" cm="1">
        <f t="array" aca="1" ref="AU34" ca="1">IFERROR(INDIRECT(_xlfn.CONCAT("Data!", A34, "142")), 0)</f>
        <v>0</v>
      </c>
      <c r="AV34" s="33" cm="1">
        <f t="array" aca="1" ref="AV34" ca="1">IFERROR(INDIRECT(_xlfn.CONCAT("Data!", "CK14")), 0)</f>
        <v>0</v>
      </c>
      <c r="AW34" s="33" cm="1">
        <f t="array" aca="1" ref="AW34" ca="1">IFERROR(INDIRECT(_xlfn.CONCAT("Data!", "BY14")), 0)</f>
        <v>0</v>
      </c>
      <c r="AX34" s="33" cm="1">
        <f t="array" aca="1" ref="AX34" ca="1">IFERROR(INDIRECT(_xlfn.CONCAT("Data!", "CG14")), 0)</f>
        <v>0</v>
      </c>
      <c r="AY34" s="33" cm="1">
        <f t="array" aca="1" ref="AY34" ca="1">IFERROR(INDIRECT(_xlfn.CONCAT("Data!", A34, "29")), 0)</f>
        <v>0</v>
      </c>
      <c r="AZ34" s="33" cm="1">
        <f t="array" aca="1" ref="AZ34" ca="1">IFERROR(INDIRECT(_xlfn.CONCAT("Data!", A34, "157")), 0)</f>
        <v>0</v>
      </c>
      <c r="BA34" s="33" cm="1">
        <f t="array" aca="1" ref="BA34" ca="1">IFERROR(INDIRECT(_xlfn.CONCAT("Data!", "CK29")), 0)</f>
        <v>0</v>
      </c>
      <c r="BB34" s="33" cm="1">
        <f t="array" aca="1" ref="BB34" ca="1">IFERROR(INDIRECT(_xlfn.CONCAT("Data!", "BY29")), 0)</f>
        <v>0</v>
      </c>
      <c r="BC34" s="33" cm="1">
        <f t="array" aca="1" ref="BC34" ca="1">IFERROR(INDIRECT(_xlfn.CONCAT("Data!", "CG29")), 0)</f>
        <v>0</v>
      </c>
      <c r="BD34" s="33" cm="1">
        <f t="array" aca="1" ref="BD34" ca="1">IFERROR(INDIRECT(_xlfn.CONCAT("Data!", A34, "44")), 0)</f>
        <v>0</v>
      </c>
      <c r="BE34" s="33" cm="1">
        <f t="array" aca="1" ref="BE34" ca="1">IFERROR(INDIRECT(_xlfn.CONCAT("Data!", A34, "168")), 0)</f>
        <v>0</v>
      </c>
      <c r="BF34" s="33" cm="1">
        <f t="array" aca="1" ref="BF34" ca="1">IFERROR(INDIRECT(_xlfn.CONCAT("Data!", "CK44")), 0)</f>
        <v>0</v>
      </c>
      <c r="BG34" s="33" cm="1">
        <f t="array" aca="1" ref="BG34" ca="1">IFERROR(INDIRECT(_xlfn.CONCAT("Data!", "BY44")), 0)</f>
        <v>0</v>
      </c>
      <c r="BH34" s="33" cm="1">
        <f t="array" aca="1" ref="BH34" ca="1">IFERROR(INDIRECT(_xlfn.CONCAT("Data!", "CG44")), 0)</f>
        <v>0</v>
      </c>
      <c r="BI34" s="34" cm="1">
        <f t="array" aca="1" ref="BI34" ca="1">IFERROR(INDIRECT(_xlfn.CONCAT("Data!", A34, "24")), 0)</f>
        <v>0</v>
      </c>
      <c r="BJ34" s="34" cm="1">
        <f t="array" aca="1" ref="BJ34" ca="1">IFERROR(INDIRECT(_xlfn.CONCAT("Data!", A34, "152")), 0)</f>
        <v>0</v>
      </c>
      <c r="BK34" s="33" cm="1">
        <f t="array" aca="1" ref="BK34" ca="1">IFERROR(INDIRECT(_xlfn.CONCAT("Data!", "CK24")), 0)</f>
        <v>0</v>
      </c>
      <c r="BL34" s="33" cm="1">
        <f t="array" aca="1" ref="BL34" ca="1">IFERROR(INDIRECT(_xlfn.CONCAT("Data!", "BY24")), 0)</f>
        <v>0</v>
      </c>
      <c r="BM34" s="33" cm="1">
        <f t="array" aca="1" ref="BM34" ca="1">IFERROR(INDIRECT(_xlfn.CONCAT("Data!", "CG24")), 0)</f>
        <v>0</v>
      </c>
      <c r="BN34" s="33" cm="1">
        <f t="array" aca="1" ref="BN34" ca="1">IFERROR(INDIRECT(_xlfn.CONCAT("Data!", A34, "38")), 0)</f>
        <v>0</v>
      </c>
      <c r="BO34" s="33" cm="1">
        <f t="array" aca="1" ref="BO34" ca="1">IFERROR(INDIRECT(_xlfn.CONCAT("Data!", A34, "36")), 0)</f>
        <v>0</v>
      </c>
      <c r="BP34" s="33" cm="1">
        <f t="array" aca="1" ref="BP34" ca="1">IFERROR(INDIRECT(_xlfn.CONCAT("Data!", A34, "37")), 0)</f>
        <v>0</v>
      </c>
      <c r="BQ34" s="33" cm="1">
        <f t="array" aca="1" ref="BQ34" ca="1">IFERROR(INDIRECT(_xlfn.CONCAT("Data!", A34, "163")), 0)</f>
        <v>0</v>
      </c>
      <c r="BR34" s="33" cm="1">
        <f t="array" aca="1" ref="BR34" ca="1">IFERROR(INDIRECT(_xlfn.CONCAT("Data!", A34, "34")), 0)</f>
        <v>0</v>
      </c>
      <c r="BS34" s="33" cm="1">
        <f t="array" aca="1" ref="BS34" ca="1">IFERROR(INDIRECT(_xlfn.CONCAT("Data!", "CK124")), 0)</f>
        <v>0</v>
      </c>
      <c r="BT34" s="33" cm="1">
        <f t="array" aca="1" ref="BT34" ca="1">IFERROR(INDIRECT(_xlfn.CONCAT("Data!", "BY124")), 0)</f>
        <v>0</v>
      </c>
      <c r="BU34" s="33" cm="1">
        <f t="array" aca="1" ref="BU34" ca="1">IFERROR(INDIRECT(_xlfn.CONCAT("Data!", "CG124")), 0)</f>
        <v>0</v>
      </c>
      <c r="BV34" s="34" cm="1">
        <f t="array" aca="1" ref="BV34" ca="1">IFERROR(INDIRECT(_xlfn.CONCAT("Data!", A34, "41")), 0)</f>
        <v>0</v>
      </c>
      <c r="BW34" s="34" cm="1">
        <f t="array" aca="1" ref="BW34" ca="1">IFERROR(INDIRECT(_xlfn.CONCAT("Data!", B34, "138")), 0)</f>
        <v>0</v>
      </c>
      <c r="BX34" s="33" cm="1">
        <f t="array" aca="1" ref="BX34" ca="1">IFERROR(INDIRECT(_xlfn.CONCAT("Data!", "CK41")), 0)</f>
        <v>0</v>
      </c>
      <c r="BY34" s="33" cm="1">
        <f t="array" aca="1" ref="BY34" ca="1">IFERROR(INDIRECT(_xlfn.CONCAT("Data!", "BY41")), 0)</f>
        <v>0</v>
      </c>
      <c r="BZ34" s="33" cm="1">
        <f t="array" aca="1" ref="BZ34" ca="1">IFERROR(INDIRECT(_xlfn.CONCAT("Data!", "CG41")), 0)</f>
        <v>0</v>
      </c>
      <c r="CA34" s="33" cm="1">
        <f t="array" aca="1" ref="CA34" ca="1">IFERROR(INDIRECT(_xlfn.CONCAT("Data!", A34, "128")), 0)</f>
        <v>0</v>
      </c>
      <c r="CB34" s="33" cm="1">
        <f t="array" aca="1" ref="CB34" ca="1">IFERROR(INDIRECT(_xlfn.CONCAT("Data!", A34, "196")), 0)</f>
        <v>0</v>
      </c>
      <c r="CC34" s="33" cm="1">
        <f t="array" aca="1" ref="CC34" ca="1">IFERROR(INDIRECT(_xlfn.CONCAT("Data!", "CK128")), 0)</f>
        <v>0</v>
      </c>
      <c r="CD34" s="33" cm="1">
        <f t="array" aca="1" ref="CD34" ca="1">IFERROR(INDIRECT(_xlfn.CONCAT("Data!", "BY128")), 0)</f>
        <v>0</v>
      </c>
      <c r="CE34" s="33" cm="1">
        <f t="array" aca="1" ref="CE34" ca="1">IFERROR(INDIRECT(_xlfn.CONCAT("Data!", "CG128")), 0)</f>
        <v>0</v>
      </c>
      <c r="CF34" s="33" cm="1">
        <f t="array" aca="1" ref="CF34" ca="1">IFERROR(INDIRECT(_xlfn.CONCAT("Data!", A34, "126")), 0)</f>
        <v>0</v>
      </c>
      <c r="CG34" s="33" cm="1">
        <f t="array" aca="1" ref="CG34" ca="1">IFERROR(INDIRECT(_xlfn.CONCAT("Data!", A34, "207")), 0)</f>
        <v>0</v>
      </c>
      <c r="CH34" s="33" cm="1">
        <f t="array" aca="1" ref="CH34" ca="1">IFERROR(INDIRECT(_xlfn.CONCAT("Data!", "CK126")), 0)</f>
        <v>0</v>
      </c>
      <c r="CI34" s="33" cm="1">
        <f t="array" aca="1" ref="CI34" ca="1">IFERROR(INDIRECT(_xlfn.CONCAT("Data!", "BY126")), 0)</f>
        <v>0</v>
      </c>
      <c r="CJ34" s="33" cm="1">
        <f t="array" aca="1" ref="CJ34" ca="1">IFERROR(INDIRECT(_xlfn.CONCAT("Data!", "CG126")), 0)</f>
        <v>0</v>
      </c>
      <c r="CK34" s="33" cm="1">
        <f t="array" aca="1" ref="CK34" ca="1">IFERROR(INDIRECT(_xlfn.CONCAT("Data!", A34, "133")), 0)</f>
        <v>0</v>
      </c>
      <c r="CL34" s="33" cm="1">
        <f t="array" aca="1" ref="CL34" ca="1">IFERROR(INDIRECT(_xlfn.CONCAT("Data!", "CK89")), 0)</f>
        <v>0</v>
      </c>
      <c r="CM34" s="33" cm="1">
        <f t="array" aca="1" ref="CM34" ca="1">IFERROR(INDIRECT(_xlfn.CONCAT("Data!", "BY89")), 0)</f>
        <v>0</v>
      </c>
      <c r="CN34" s="33" cm="1">
        <f t="array" aca="1" ref="CN34" ca="1">IFERROR(INDIRECT(_xlfn.CONCAT("Data!", "CG89")), 0)</f>
        <v>0</v>
      </c>
      <c r="CO34" s="33" cm="1">
        <f t="array" aca="1" ref="CO34" ca="1">IFERROR(INDIRECT(_xlfn.CONCAT("Data!", A34, "188")), 0)</f>
        <v>0</v>
      </c>
      <c r="CP34" s="33" cm="1">
        <f t="array" aca="1" ref="CP34" ca="1">IFERROR(INDIRECT(_xlfn.CONCAT("Data!", A34, "75")), 0)</f>
        <v>0</v>
      </c>
      <c r="CQ34" s="33" cm="1">
        <f t="array" aca="1" ref="CQ34" ca="1">IFERROR(INDIRECT(_xlfn.CONCAT("Data!", A34, "189")), 0)</f>
        <v>0</v>
      </c>
      <c r="CR34" s="33" cm="1">
        <f t="array" aca="1" ref="CR34" ca="1">IFERROR(INDIRECT(_xlfn.CONCAT("Data!", A34, "130")), 0)</f>
        <v>0</v>
      </c>
      <c r="CS34" s="33" cm="1">
        <f t="array" aca="1" ref="CS34" ca="1">IFERROR(INDIRECT(_xlfn.CONCAT("Data!", A34, "42")), 0)</f>
        <v>0</v>
      </c>
      <c r="CT34" s="33" cm="1">
        <f t="array" aca="1" ref="CT34" ca="1">IFERROR(INDIRECT(_xlfn.CONCAT("Data!", A34, "166")), 0)</f>
        <v>0</v>
      </c>
      <c r="CU34" s="33" cm="1">
        <f t="array" aca="1" ref="CU34" ca="1">IFERROR(INDIRECT(_xlfn.CONCAT("Data!", A34, "47")), 0)</f>
        <v>0</v>
      </c>
      <c r="CV34" s="33" cm="1">
        <f t="array" aca="1" ref="CV34" ca="1">IFERROR(INDIRECT(_xlfn.CONCAT("Data!", A34, "171")), 0)</f>
        <v>0</v>
      </c>
    </row>
    <row r="35" spans="1:100">
      <c r="A35" t="s">
        <v>247</v>
      </c>
      <c r="B35" s="24">
        <v>34</v>
      </c>
      <c r="C35" s="24">
        <v>2</v>
      </c>
      <c r="D35" s="31">
        <f t="shared" si="0"/>
        <v>34.200000000000003</v>
      </c>
      <c r="E35" s="24" cm="1">
        <f t="array" aca="1" ref="E35" ca="1">INDIRECT(_xlfn.CONCAT("Data!", "R2"))</f>
        <v>0</v>
      </c>
      <c r="F35" s="32" cm="1">
        <f t="array" aca="1" ref="F35" ca="1">INDIRECT(_xlfn.CONCAT("Data!", A35, "4"))</f>
        <v>0</v>
      </c>
      <c r="G35" cm="1">
        <f t="array" aca="1" ref="G35" ca="1">INDIRECT(_xlfn.CONCAT("Data!", A35, "5"))</f>
        <v>0</v>
      </c>
      <c r="H35" s="33" cm="1">
        <f t="array" aca="1" ref="H35" ca="1">IFERROR(INDIRECT(_xlfn.CONCAT("Data!", A35, "8")), 0)</f>
        <v>0</v>
      </c>
      <c r="I35" s="33" cm="1">
        <f t="array" aca="1" ref="I35" ca="1">IFERROR(INDIRECT(_xlfn.CONCAT("Data!", A35, "9")), 0)</f>
        <v>0</v>
      </c>
      <c r="J35" s="33" cm="1">
        <f t="array" aca="1" ref="J35" ca="1">IFERROR(INDIRECT(_xlfn.CONCAT("Data!", A35, "7")), 0)</f>
        <v>0</v>
      </c>
      <c r="K35" s="33" cm="1">
        <f t="array" aca="1" ref="K35" ca="1">IFERROR(INDIRECT(_xlfn.CONCAT("Data!", A35, "138")), 0)</f>
        <v>0</v>
      </c>
      <c r="L35" s="33" cm="1">
        <f t="array" aca="1" ref="L35" ca="1">IFERROR(INDIRECT(_xlfn.CONCAT("Data!", "CK7")), 0)</f>
        <v>0</v>
      </c>
      <c r="M35" s="33" cm="1">
        <f t="array" aca="1" ref="M35" ca="1">IFERROR(INDIRECT(_xlfn.CONCAT("Data!", "BY7")), 0)</f>
        <v>0</v>
      </c>
      <c r="N35" s="33" cm="1">
        <f t="array" aca="1" ref="N35" ca="1">IFERROR(INDIRECT(_xlfn.CONCAT("Data!", "CG7")), 0)</f>
        <v>0</v>
      </c>
      <c r="O35" s="34" cm="1">
        <f t="array" aca="1" ref="O35" ca="1">IFERROR(INDIRECT(_xlfn.CONCAT("Data!", A35, "115")), 0)</f>
        <v>0</v>
      </c>
      <c r="P35" s="34" cm="1">
        <f t="array" aca="1" ref="P35" ca="1">IFERROR(INDIRECT(_xlfn.CONCAT("Data!", A35, "211")), 0)</f>
        <v>0</v>
      </c>
      <c r="Q35" s="33" cm="1">
        <f t="array" aca="1" ref="Q35" ca="1">IFERROR(INDIRECT(_xlfn.CONCAT("Data!", A35, "114")), 0)</f>
        <v>0</v>
      </c>
      <c r="R35" s="33" cm="1">
        <f t="array" aca="1" ref="R35" ca="1">IFERROR(INDIRECT(_xlfn.CONCAT("Data!", A35, "210")), 0)</f>
        <v>0</v>
      </c>
      <c r="S35" s="33" cm="1">
        <f t="array" aca="1" ref="S35" ca="1">IFERROR(INDIRECT(_xlfn.CONCAT("Data!", "CK114")), 0)</f>
        <v>0</v>
      </c>
      <c r="T35" s="33" cm="1">
        <f t="array" aca="1" ref="T35" ca="1">IFERROR(INDIRECT(_xlfn.CONCAT("Data!", "BY114")), 0)</f>
        <v>0</v>
      </c>
      <c r="U35" s="33" cm="1">
        <f t="array" aca="1" ref="U35" ca="1">IFERROR(INDIRECT(_xlfn.CONCAT("Data!", "CG114")), 0)</f>
        <v>0</v>
      </c>
      <c r="V35" s="33" cm="1">
        <f t="array" aca="1" ref="V35" ca="1">IFERROR(INDIRECT(_xlfn.CONCAT("Data!", A35, "120")), 0)</f>
        <v>0</v>
      </c>
      <c r="W35" s="33" cm="1">
        <f t="array" aca="1" ref="W35" ca="1">IFERROR(INDIRECT(_xlfn.CONCAT("Data!", A35, "216")), 0)</f>
        <v>0</v>
      </c>
      <c r="X35" s="33" cm="1">
        <f t="array" aca="1" ref="X35" ca="1">IFERROR(INDIRECT(_xlfn.CONCAT("Data!", A35, "220")), 0)</f>
        <v>0</v>
      </c>
      <c r="Y35" s="33" cm="1">
        <f t="array" aca="1" ref="Y35" ca="1">IFERROR(INDIRECT(_xlfn.CONCAT("Data!", "CK120")), 0)</f>
        <v>0</v>
      </c>
      <c r="Z35" s="33" cm="1">
        <f t="array" aca="1" ref="Z35" ca="1">IFERROR(INDIRECT(_xlfn.CONCAT("Data!", "BY120")), 0)</f>
        <v>0</v>
      </c>
      <c r="AA35" s="33" cm="1">
        <f t="array" aca="1" ref="AA35" ca="1">IFERROR(INDIRECT(_xlfn.CONCAT("Data!", "CG120")), 0)</f>
        <v>0</v>
      </c>
      <c r="AB35" s="33" cm="1">
        <f t="array" aca="1" ref="AB35" ca="1">IFERROR(INDIRECT(_xlfn.CONCAT("Data!", A35, "68")), 0)</f>
        <v>0</v>
      </c>
      <c r="AC35" s="33" cm="1">
        <f t="array" aca="1" ref="AC35" ca="1">IFERROR(INDIRECT(_xlfn.CONCAT("Data!", A35, "65")), 0)</f>
        <v>0</v>
      </c>
      <c r="AD35" s="33" cm="1">
        <f t="array" aca="1" ref="AD35" ca="1">IFERROR(INDIRECT(_xlfn.CONCAT("Data!", A35, "187")), 0)</f>
        <v>0</v>
      </c>
      <c r="AE35" s="33" cm="1">
        <f t="array" aca="1" ref="AE35" ca="1">IFERROR(INDIRECT(_xlfn.CONCAT("Data!", "CK64")), 0)</f>
        <v>0</v>
      </c>
      <c r="AF35" s="33" cm="1">
        <f t="array" aca="1" ref="AF35" ca="1">IFERROR(INDIRECT(_xlfn.CONCAT("Data!", "BY64")), 0)</f>
        <v>0</v>
      </c>
      <c r="AG35" s="33" cm="1">
        <f t="array" aca="1" ref="AG35" ca="1">IFERROR(INDIRECT(_xlfn.CONCAT("Data!", "CG64")), 0)</f>
        <v>0</v>
      </c>
      <c r="AH35" s="33" cm="1">
        <f t="array" aca="1" ref="AH35" ca="1">IFERROR(INDIRECT(_xlfn.CONCAT("Data!", A35, "62")), 0)</f>
        <v>0</v>
      </c>
      <c r="AI35" s="33" cm="1">
        <f t="array" aca="1" ref="AI35" ca="1">IFERROR(INDIRECT(_xlfn.CONCAT("Data!", A35, "63")), 0)</f>
        <v>0</v>
      </c>
      <c r="AJ35" s="33" cm="1">
        <f t="array" aca="1" ref="AJ35" ca="1">IFERROR(INDIRECT(_xlfn.CONCAT("Data!", A35, "181")), 0)</f>
        <v>0</v>
      </c>
      <c r="AK35" s="33" cm="1">
        <f t="array" aca="1" ref="AK35" ca="1">IFERROR(INDIRECT(_xlfn.CONCAT("Data!", "CK61")), 0)</f>
        <v>0</v>
      </c>
      <c r="AL35" s="33" cm="1">
        <f t="array" aca="1" ref="AL35" ca="1">IFERROR(INDIRECT(_xlfn.CONCAT("Data!", "BY61")), 0)</f>
        <v>0</v>
      </c>
      <c r="AM35" s="33" cm="1">
        <f t="array" aca="1" ref="AM35" ca="1">IFERROR(INDIRECT(_xlfn.CONCAT("Data!", "CG61")), 0)</f>
        <v>0</v>
      </c>
      <c r="AN35" s="34" cm="1">
        <f t="array" aca="1" ref="AN35" ca="1">IFERROR(INDIRECT(_xlfn.CONCAT("Data!", A35, "131")), 0)</f>
        <v>0</v>
      </c>
      <c r="AO35" s="34" cm="1">
        <f t="array" aca="1" ref="AO35" ca="1">IFERROR(INDIRECT(_xlfn.CONCAT("Data!", A35, "193")), 0)</f>
        <v>0</v>
      </c>
      <c r="AP35" s="33" cm="1">
        <f t="array" aca="1" ref="AP35" ca="1">IFERROR(INDIRECT(_xlfn.CONCAT("Data!", "CK131")), 0)</f>
        <v>0</v>
      </c>
      <c r="AQ35" s="33" cm="1">
        <f t="array" aca="1" ref="AQ35" ca="1">IFERROR(INDIRECT(_xlfn.CONCAT("Data!", "BY131")), 0)</f>
        <v>0</v>
      </c>
      <c r="AR35" s="33" cm="1">
        <f t="array" aca="1" ref="AR35" ca="1">IFERROR(INDIRECT(_xlfn.CONCAT("Data!", "CG131")), 0)</f>
        <v>0</v>
      </c>
      <c r="AS35" s="33" cm="1">
        <f t="array" aca="1" ref="AS35" ca="1">IFERROR(INDIRECT(_xlfn.CONCAT("Data!", A35, "15")), 0)</f>
        <v>0</v>
      </c>
      <c r="AT35" s="33" cm="1">
        <f t="array" aca="1" ref="AT35" ca="1">IFERROR(INDIRECT(_xlfn.CONCAT("Data!", A35, "14")), 0)</f>
        <v>0</v>
      </c>
      <c r="AU35" s="33" cm="1">
        <f t="array" aca="1" ref="AU35" ca="1">IFERROR(INDIRECT(_xlfn.CONCAT("Data!", A35, "142")), 0)</f>
        <v>0</v>
      </c>
      <c r="AV35" s="33" cm="1">
        <f t="array" aca="1" ref="AV35" ca="1">IFERROR(INDIRECT(_xlfn.CONCAT("Data!", "CK14")), 0)</f>
        <v>0</v>
      </c>
      <c r="AW35" s="33" cm="1">
        <f t="array" aca="1" ref="AW35" ca="1">IFERROR(INDIRECT(_xlfn.CONCAT("Data!", "BY14")), 0)</f>
        <v>0</v>
      </c>
      <c r="AX35" s="33" cm="1">
        <f t="array" aca="1" ref="AX35" ca="1">IFERROR(INDIRECT(_xlfn.CONCAT("Data!", "CG14")), 0)</f>
        <v>0</v>
      </c>
      <c r="AY35" s="33" cm="1">
        <f t="array" aca="1" ref="AY35" ca="1">IFERROR(INDIRECT(_xlfn.CONCAT("Data!", A35, "29")), 0)</f>
        <v>0</v>
      </c>
      <c r="AZ35" s="33" cm="1">
        <f t="array" aca="1" ref="AZ35" ca="1">IFERROR(INDIRECT(_xlfn.CONCAT("Data!", A35, "157")), 0)</f>
        <v>0</v>
      </c>
      <c r="BA35" s="33" cm="1">
        <f t="array" aca="1" ref="BA35" ca="1">IFERROR(INDIRECT(_xlfn.CONCAT("Data!", "CK29")), 0)</f>
        <v>0</v>
      </c>
      <c r="BB35" s="33" cm="1">
        <f t="array" aca="1" ref="BB35" ca="1">IFERROR(INDIRECT(_xlfn.CONCAT("Data!", "BY29")), 0)</f>
        <v>0</v>
      </c>
      <c r="BC35" s="33" cm="1">
        <f t="array" aca="1" ref="BC35" ca="1">IFERROR(INDIRECT(_xlfn.CONCAT("Data!", "CG29")), 0)</f>
        <v>0</v>
      </c>
      <c r="BD35" s="33" cm="1">
        <f t="array" aca="1" ref="BD35" ca="1">IFERROR(INDIRECT(_xlfn.CONCAT("Data!", A35, "44")), 0)</f>
        <v>0</v>
      </c>
      <c r="BE35" s="33" cm="1">
        <f t="array" aca="1" ref="BE35" ca="1">IFERROR(INDIRECT(_xlfn.CONCAT("Data!", A35, "168")), 0)</f>
        <v>0</v>
      </c>
      <c r="BF35" s="33" cm="1">
        <f t="array" aca="1" ref="BF35" ca="1">IFERROR(INDIRECT(_xlfn.CONCAT("Data!", "CK44")), 0)</f>
        <v>0</v>
      </c>
      <c r="BG35" s="33" cm="1">
        <f t="array" aca="1" ref="BG35" ca="1">IFERROR(INDIRECT(_xlfn.CONCAT("Data!", "BY44")), 0)</f>
        <v>0</v>
      </c>
      <c r="BH35" s="33" cm="1">
        <f t="array" aca="1" ref="BH35" ca="1">IFERROR(INDIRECT(_xlfn.CONCAT("Data!", "CG44")), 0)</f>
        <v>0</v>
      </c>
      <c r="BI35" s="34" cm="1">
        <f t="array" aca="1" ref="BI35" ca="1">IFERROR(INDIRECT(_xlfn.CONCAT("Data!", A35, "24")), 0)</f>
        <v>0</v>
      </c>
      <c r="BJ35" s="34" cm="1">
        <f t="array" aca="1" ref="BJ35" ca="1">IFERROR(INDIRECT(_xlfn.CONCAT("Data!", A35, "152")), 0)</f>
        <v>0</v>
      </c>
      <c r="BK35" s="33" cm="1">
        <f t="array" aca="1" ref="BK35" ca="1">IFERROR(INDIRECT(_xlfn.CONCAT("Data!", "CK24")), 0)</f>
        <v>0</v>
      </c>
      <c r="BL35" s="33" cm="1">
        <f t="array" aca="1" ref="BL35" ca="1">IFERROR(INDIRECT(_xlfn.CONCAT("Data!", "BY24")), 0)</f>
        <v>0</v>
      </c>
      <c r="BM35" s="33" cm="1">
        <f t="array" aca="1" ref="BM35" ca="1">IFERROR(INDIRECT(_xlfn.CONCAT("Data!", "CG24")), 0)</f>
        <v>0</v>
      </c>
      <c r="BN35" s="33" cm="1">
        <f t="array" aca="1" ref="BN35" ca="1">IFERROR(INDIRECT(_xlfn.CONCAT("Data!", A35, "38")), 0)</f>
        <v>0</v>
      </c>
      <c r="BO35" s="33" cm="1">
        <f t="array" aca="1" ref="BO35" ca="1">IFERROR(INDIRECT(_xlfn.CONCAT("Data!", A35, "36")), 0)</f>
        <v>0</v>
      </c>
      <c r="BP35" s="33" cm="1">
        <f t="array" aca="1" ref="BP35" ca="1">IFERROR(INDIRECT(_xlfn.CONCAT("Data!", A35, "37")), 0)</f>
        <v>0</v>
      </c>
      <c r="BQ35" s="33" cm="1">
        <f t="array" aca="1" ref="BQ35" ca="1">IFERROR(INDIRECT(_xlfn.CONCAT("Data!", A35, "163")), 0)</f>
        <v>0</v>
      </c>
      <c r="BR35" s="33" cm="1">
        <f t="array" aca="1" ref="BR35" ca="1">IFERROR(INDIRECT(_xlfn.CONCAT("Data!", A35, "34")), 0)</f>
        <v>0</v>
      </c>
      <c r="BS35" s="33" cm="1">
        <f t="array" aca="1" ref="BS35" ca="1">IFERROR(INDIRECT(_xlfn.CONCAT("Data!", "CK124")), 0)</f>
        <v>0</v>
      </c>
      <c r="BT35" s="33" cm="1">
        <f t="array" aca="1" ref="BT35" ca="1">IFERROR(INDIRECT(_xlfn.CONCAT("Data!", "BY124")), 0)</f>
        <v>0</v>
      </c>
      <c r="BU35" s="33" cm="1">
        <f t="array" aca="1" ref="BU35" ca="1">IFERROR(INDIRECT(_xlfn.CONCAT("Data!", "CG124")), 0)</f>
        <v>0</v>
      </c>
      <c r="BV35" s="34" cm="1">
        <f t="array" aca="1" ref="BV35" ca="1">IFERROR(INDIRECT(_xlfn.CONCAT("Data!", A35, "41")), 0)</f>
        <v>0</v>
      </c>
      <c r="BW35" s="34" cm="1">
        <f t="array" aca="1" ref="BW35" ca="1">IFERROR(INDIRECT(_xlfn.CONCAT("Data!", B35, "138")), 0)</f>
        <v>0</v>
      </c>
      <c r="BX35" s="33" cm="1">
        <f t="array" aca="1" ref="BX35" ca="1">IFERROR(INDIRECT(_xlfn.CONCAT("Data!", "CK41")), 0)</f>
        <v>0</v>
      </c>
      <c r="BY35" s="33" cm="1">
        <f t="array" aca="1" ref="BY35" ca="1">IFERROR(INDIRECT(_xlfn.CONCAT("Data!", "BY41")), 0)</f>
        <v>0</v>
      </c>
      <c r="BZ35" s="33" cm="1">
        <f t="array" aca="1" ref="BZ35" ca="1">IFERROR(INDIRECT(_xlfn.CONCAT("Data!", "CG41")), 0)</f>
        <v>0</v>
      </c>
      <c r="CA35" s="33" cm="1">
        <f t="array" aca="1" ref="CA35" ca="1">IFERROR(INDIRECT(_xlfn.CONCAT("Data!", A35, "128")), 0)</f>
        <v>0</v>
      </c>
      <c r="CB35" s="33" cm="1">
        <f t="array" aca="1" ref="CB35" ca="1">IFERROR(INDIRECT(_xlfn.CONCAT("Data!", A35, "196")), 0)</f>
        <v>0</v>
      </c>
      <c r="CC35" s="33" cm="1">
        <f t="array" aca="1" ref="CC35" ca="1">IFERROR(INDIRECT(_xlfn.CONCAT("Data!", "CK128")), 0)</f>
        <v>0</v>
      </c>
      <c r="CD35" s="33" cm="1">
        <f t="array" aca="1" ref="CD35" ca="1">IFERROR(INDIRECT(_xlfn.CONCAT("Data!", "BY128")), 0)</f>
        <v>0</v>
      </c>
      <c r="CE35" s="33" cm="1">
        <f t="array" aca="1" ref="CE35" ca="1">IFERROR(INDIRECT(_xlfn.CONCAT("Data!", "CG128")), 0)</f>
        <v>0</v>
      </c>
      <c r="CF35" s="33" cm="1">
        <f t="array" aca="1" ref="CF35" ca="1">IFERROR(INDIRECT(_xlfn.CONCAT("Data!", A35, "126")), 0)</f>
        <v>0</v>
      </c>
      <c r="CG35" s="33" cm="1">
        <f t="array" aca="1" ref="CG35" ca="1">IFERROR(INDIRECT(_xlfn.CONCAT("Data!", A35, "207")), 0)</f>
        <v>0</v>
      </c>
      <c r="CH35" s="33" cm="1">
        <f t="array" aca="1" ref="CH35" ca="1">IFERROR(INDIRECT(_xlfn.CONCAT("Data!", "CK126")), 0)</f>
        <v>0</v>
      </c>
      <c r="CI35" s="33" cm="1">
        <f t="array" aca="1" ref="CI35" ca="1">IFERROR(INDIRECT(_xlfn.CONCAT("Data!", "BY126")), 0)</f>
        <v>0</v>
      </c>
      <c r="CJ35" s="33" cm="1">
        <f t="array" aca="1" ref="CJ35" ca="1">IFERROR(INDIRECT(_xlfn.CONCAT("Data!", "CG126")), 0)</f>
        <v>0</v>
      </c>
      <c r="CK35" s="33" cm="1">
        <f t="array" aca="1" ref="CK35" ca="1">IFERROR(INDIRECT(_xlfn.CONCAT("Data!", A35, "133")), 0)</f>
        <v>0</v>
      </c>
      <c r="CL35" s="33" cm="1">
        <f t="array" aca="1" ref="CL35" ca="1">IFERROR(INDIRECT(_xlfn.CONCAT("Data!", "CK89")), 0)</f>
        <v>0</v>
      </c>
      <c r="CM35" s="33" cm="1">
        <f t="array" aca="1" ref="CM35" ca="1">IFERROR(INDIRECT(_xlfn.CONCAT("Data!", "BY89")), 0)</f>
        <v>0</v>
      </c>
      <c r="CN35" s="33" cm="1">
        <f t="array" aca="1" ref="CN35" ca="1">IFERROR(INDIRECT(_xlfn.CONCAT("Data!", "CG89")), 0)</f>
        <v>0</v>
      </c>
      <c r="CO35" s="33" cm="1">
        <f t="array" aca="1" ref="CO35" ca="1">IFERROR(INDIRECT(_xlfn.CONCAT("Data!", A35, "188")), 0)</f>
        <v>0</v>
      </c>
      <c r="CP35" s="33" cm="1">
        <f t="array" aca="1" ref="CP35" ca="1">IFERROR(INDIRECT(_xlfn.CONCAT("Data!", A35, "75")), 0)</f>
        <v>0</v>
      </c>
      <c r="CQ35" s="33" cm="1">
        <f t="array" aca="1" ref="CQ35" ca="1">IFERROR(INDIRECT(_xlfn.CONCAT("Data!", A35, "189")), 0)</f>
        <v>0</v>
      </c>
      <c r="CR35" s="33" cm="1">
        <f t="array" aca="1" ref="CR35" ca="1">IFERROR(INDIRECT(_xlfn.CONCAT("Data!", A35, "130")), 0)</f>
        <v>0</v>
      </c>
      <c r="CS35" s="33" cm="1">
        <f t="array" aca="1" ref="CS35" ca="1">IFERROR(INDIRECT(_xlfn.CONCAT("Data!", A35, "42")), 0)</f>
        <v>0</v>
      </c>
      <c r="CT35" s="33" cm="1">
        <f t="array" aca="1" ref="CT35" ca="1">IFERROR(INDIRECT(_xlfn.CONCAT("Data!", A35, "166")), 0)</f>
        <v>0</v>
      </c>
      <c r="CU35" s="33" cm="1">
        <f t="array" aca="1" ref="CU35" ca="1">IFERROR(INDIRECT(_xlfn.CONCAT("Data!", A35, "47")), 0)</f>
        <v>0</v>
      </c>
      <c r="CV35" s="33" cm="1">
        <f t="array" aca="1" ref="CV35" ca="1">IFERROR(INDIRECT(_xlfn.CONCAT("Data!", A35, "171")), 0)</f>
        <v>0</v>
      </c>
    </row>
    <row r="36" spans="1:100">
      <c r="A36" t="s">
        <v>248</v>
      </c>
      <c r="B36" s="24">
        <v>35</v>
      </c>
      <c r="C36" s="24">
        <v>2</v>
      </c>
      <c r="D36" s="31">
        <f t="shared" si="0"/>
        <v>35.200000000000003</v>
      </c>
      <c r="E36" s="24" cm="1">
        <f t="array" aca="1" ref="E36" ca="1">INDIRECT(_xlfn.CONCAT("Data!", "R2"))</f>
        <v>0</v>
      </c>
      <c r="F36" s="32" cm="1">
        <f t="array" aca="1" ref="F36" ca="1">INDIRECT(_xlfn.CONCAT("Data!", A36, "4"))</f>
        <v>0</v>
      </c>
      <c r="G36" cm="1">
        <f t="array" aca="1" ref="G36" ca="1">INDIRECT(_xlfn.CONCAT("Data!", A36, "5"))</f>
        <v>0</v>
      </c>
      <c r="H36" s="33" cm="1">
        <f t="array" aca="1" ref="H36" ca="1">IFERROR(INDIRECT(_xlfn.CONCAT("Data!", A36, "8")), 0)</f>
        <v>0</v>
      </c>
      <c r="I36" s="33" cm="1">
        <f t="array" aca="1" ref="I36" ca="1">IFERROR(INDIRECT(_xlfn.CONCAT("Data!", A36, "9")), 0)</f>
        <v>0</v>
      </c>
      <c r="J36" s="33" cm="1">
        <f t="array" aca="1" ref="J36" ca="1">IFERROR(INDIRECT(_xlfn.CONCAT("Data!", A36, "7")), 0)</f>
        <v>0</v>
      </c>
      <c r="K36" s="33" cm="1">
        <f t="array" aca="1" ref="K36" ca="1">IFERROR(INDIRECT(_xlfn.CONCAT("Data!", A36, "138")), 0)</f>
        <v>0</v>
      </c>
      <c r="L36" s="33" cm="1">
        <f t="array" aca="1" ref="L36" ca="1">IFERROR(INDIRECT(_xlfn.CONCAT("Data!", "CK7")), 0)</f>
        <v>0</v>
      </c>
      <c r="M36" s="33" cm="1">
        <f t="array" aca="1" ref="M36" ca="1">IFERROR(INDIRECT(_xlfn.CONCAT("Data!", "BY7")), 0)</f>
        <v>0</v>
      </c>
      <c r="N36" s="33" cm="1">
        <f t="array" aca="1" ref="N36" ca="1">IFERROR(INDIRECT(_xlfn.CONCAT("Data!", "CG7")), 0)</f>
        <v>0</v>
      </c>
      <c r="O36" s="34" cm="1">
        <f t="array" aca="1" ref="O36" ca="1">IFERROR(INDIRECT(_xlfn.CONCAT("Data!", A36, "115")), 0)</f>
        <v>0</v>
      </c>
      <c r="P36" s="34" cm="1">
        <f t="array" aca="1" ref="P36" ca="1">IFERROR(INDIRECT(_xlfn.CONCAT("Data!", A36, "211")), 0)</f>
        <v>0</v>
      </c>
      <c r="Q36" s="33" cm="1">
        <f t="array" aca="1" ref="Q36" ca="1">IFERROR(INDIRECT(_xlfn.CONCAT("Data!", A36, "114")), 0)</f>
        <v>0</v>
      </c>
      <c r="R36" s="33" cm="1">
        <f t="array" aca="1" ref="R36" ca="1">IFERROR(INDIRECT(_xlfn.CONCAT("Data!", A36, "210")), 0)</f>
        <v>0</v>
      </c>
      <c r="S36" s="33" cm="1">
        <f t="array" aca="1" ref="S36" ca="1">IFERROR(INDIRECT(_xlfn.CONCAT("Data!", "CK114")), 0)</f>
        <v>0</v>
      </c>
      <c r="T36" s="33" cm="1">
        <f t="array" aca="1" ref="T36" ca="1">IFERROR(INDIRECT(_xlfn.CONCAT("Data!", "BY114")), 0)</f>
        <v>0</v>
      </c>
      <c r="U36" s="33" cm="1">
        <f t="array" aca="1" ref="U36" ca="1">IFERROR(INDIRECT(_xlfn.CONCAT("Data!", "CG114")), 0)</f>
        <v>0</v>
      </c>
      <c r="V36" s="33" cm="1">
        <f t="array" aca="1" ref="V36" ca="1">IFERROR(INDIRECT(_xlfn.CONCAT("Data!", A36, "120")), 0)</f>
        <v>0</v>
      </c>
      <c r="W36" s="33" cm="1">
        <f t="array" aca="1" ref="W36" ca="1">IFERROR(INDIRECT(_xlfn.CONCAT("Data!", A36, "216")), 0)</f>
        <v>0</v>
      </c>
      <c r="X36" s="33" cm="1">
        <f t="array" aca="1" ref="X36" ca="1">IFERROR(INDIRECT(_xlfn.CONCAT("Data!", A36, "220")), 0)</f>
        <v>0</v>
      </c>
      <c r="Y36" s="33" cm="1">
        <f t="array" aca="1" ref="Y36" ca="1">IFERROR(INDIRECT(_xlfn.CONCAT("Data!", "CK120")), 0)</f>
        <v>0</v>
      </c>
      <c r="Z36" s="33" cm="1">
        <f t="array" aca="1" ref="Z36" ca="1">IFERROR(INDIRECT(_xlfn.CONCAT("Data!", "BY120")), 0)</f>
        <v>0</v>
      </c>
      <c r="AA36" s="33" cm="1">
        <f t="array" aca="1" ref="AA36" ca="1">IFERROR(INDIRECT(_xlfn.CONCAT("Data!", "CG120")), 0)</f>
        <v>0</v>
      </c>
      <c r="AB36" s="33" cm="1">
        <f t="array" aca="1" ref="AB36" ca="1">IFERROR(INDIRECT(_xlfn.CONCAT("Data!", A36, "68")), 0)</f>
        <v>0</v>
      </c>
      <c r="AC36" s="33" cm="1">
        <f t="array" aca="1" ref="AC36" ca="1">IFERROR(INDIRECT(_xlfn.CONCAT("Data!", A36, "65")), 0)</f>
        <v>0</v>
      </c>
      <c r="AD36" s="33" cm="1">
        <f t="array" aca="1" ref="AD36" ca="1">IFERROR(INDIRECT(_xlfn.CONCAT("Data!", A36, "187")), 0)</f>
        <v>0</v>
      </c>
      <c r="AE36" s="33" cm="1">
        <f t="array" aca="1" ref="AE36" ca="1">IFERROR(INDIRECT(_xlfn.CONCAT("Data!", "CK64")), 0)</f>
        <v>0</v>
      </c>
      <c r="AF36" s="33" cm="1">
        <f t="array" aca="1" ref="AF36" ca="1">IFERROR(INDIRECT(_xlfn.CONCAT("Data!", "BY64")), 0)</f>
        <v>0</v>
      </c>
      <c r="AG36" s="33" cm="1">
        <f t="array" aca="1" ref="AG36" ca="1">IFERROR(INDIRECT(_xlfn.CONCAT("Data!", "CG64")), 0)</f>
        <v>0</v>
      </c>
      <c r="AH36" s="33" cm="1">
        <f t="array" aca="1" ref="AH36" ca="1">IFERROR(INDIRECT(_xlfn.CONCAT("Data!", A36, "62")), 0)</f>
        <v>0</v>
      </c>
      <c r="AI36" s="33" cm="1">
        <f t="array" aca="1" ref="AI36" ca="1">IFERROR(INDIRECT(_xlfn.CONCAT("Data!", A36, "63")), 0)</f>
        <v>0</v>
      </c>
      <c r="AJ36" s="33" cm="1">
        <f t="array" aca="1" ref="AJ36" ca="1">IFERROR(INDIRECT(_xlfn.CONCAT("Data!", A36, "181")), 0)</f>
        <v>0</v>
      </c>
      <c r="AK36" s="33" cm="1">
        <f t="array" aca="1" ref="AK36" ca="1">IFERROR(INDIRECT(_xlfn.CONCAT("Data!", "CK61")), 0)</f>
        <v>0</v>
      </c>
      <c r="AL36" s="33" cm="1">
        <f t="array" aca="1" ref="AL36" ca="1">IFERROR(INDIRECT(_xlfn.CONCAT("Data!", "BY61")), 0)</f>
        <v>0</v>
      </c>
      <c r="AM36" s="33" cm="1">
        <f t="array" aca="1" ref="AM36" ca="1">IFERROR(INDIRECT(_xlfn.CONCAT("Data!", "CG61")), 0)</f>
        <v>0</v>
      </c>
      <c r="AN36" s="34" cm="1">
        <f t="array" aca="1" ref="AN36" ca="1">IFERROR(INDIRECT(_xlfn.CONCAT("Data!", A36, "131")), 0)</f>
        <v>0</v>
      </c>
      <c r="AO36" s="34" cm="1">
        <f t="array" aca="1" ref="AO36" ca="1">IFERROR(INDIRECT(_xlfn.CONCAT("Data!", A36, "193")), 0)</f>
        <v>0</v>
      </c>
      <c r="AP36" s="33" cm="1">
        <f t="array" aca="1" ref="AP36" ca="1">IFERROR(INDIRECT(_xlfn.CONCAT("Data!", "CK131")), 0)</f>
        <v>0</v>
      </c>
      <c r="AQ36" s="33" cm="1">
        <f t="array" aca="1" ref="AQ36" ca="1">IFERROR(INDIRECT(_xlfn.CONCAT("Data!", "BY131")), 0)</f>
        <v>0</v>
      </c>
      <c r="AR36" s="33" cm="1">
        <f t="array" aca="1" ref="AR36" ca="1">IFERROR(INDIRECT(_xlfn.CONCAT("Data!", "CG131")), 0)</f>
        <v>0</v>
      </c>
      <c r="AS36" s="33" cm="1">
        <f t="array" aca="1" ref="AS36" ca="1">IFERROR(INDIRECT(_xlfn.CONCAT("Data!", A36, "15")), 0)</f>
        <v>0</v>
      </c>
      <c r="AT36" s="33" cm="1">
        <f t="array" aca="1" ref="AT36" ca="1">IFERROR(INDIRECT(_xlfn.CONCAT("Data!", A36, "14")), 0)</f>
        <v>0</v>
      </c>
      <c r="AU36" s="33" cm="1">
        <f t="array" aca="1" ref="AU36" ca="1">IFERROR(INDIRECT(_xlfn.CONCAT("Data!", A36, "142")), 0)</f>
        <v>0</v>
      </c>
      <c r="AV36" s="33" cm="1">
        <f t="array" aca="1" ref="AV36" ca="1">IFERROR(INDIRECT(_xlfn.CONCAT("Data!", "CK14")), 0)</f>
        <v>0</v>
      </c>
      <c r="AW36" s="33" cm="1">
        <f t="array" aca="1" ref="AW36" ca="1">IFERROR(INDIRECT(_xlfn.CONCAT("Data!", "BY14")), 0)</f>
        <v>0</v>
      </c>
      <c r="AX36" s="33" cm="1">
        <f t="array" aca="1" ref="AX36" ca="1">IFERROR(INDIRECT(_xlfn.CONCAT("Data!", "CG14")), 0)</f>
        <v>0</v>
      </c>
      <c r="AY36" s="33" cm="1">
        <f t="array" aca="1" ref="AY36" ca="1">IFERROR(INDIRECT(_xlfn.CONCAT("Data!", A36, "29")), 0)</f>
        <v>0</v>
      </c>
      <c r="AZ36" s="33" cm="1">
        <f t="array" aca="1" ref="AZ36" ca="1">IFERROR(INDIRECT(_xlfn.CONCAT("Data!", A36, "157")), 0)</f>
        <v>0</v>
      </c>
      <c r="BA36" s="33" cm="1">
        <f t="array" aca="1" ref="BA36" ca="1">IFERROR(INDIRECT(_xlfn.CONCAT("Data!", "CK29")), 0)</f>
        <v>0</v>
      </c>
      <c r="BB36" s="33" cm="1">
        <f t="array" aca="1" ref="BB36" ca="1">IFERROR(INDIRECT(_xlfn.CONCAT("Data!", "BY29")), 0)</f>
        <v>0</v>
      </c>
      <c r="BC36" s="33" cm="1">
        <f t="array" aca="1" ref="BC36" ca="1">IFERROR(INDIRECT(_xlfn.CONCAT("Data!", "CG29")), 0)</f>
        <v>0</v>
      </c>
      <c r="BD36" s="33" cm="1">
        <f t="array" aca="1" ref="BD36" ca="1">IFERROR(INDIRECT(_xlfn.CONCAT("Data!", A36, "44")), 0)</f>
        <v>0</v>
      </c>
      <c r="BE36" s="33" cm="1">
        <f t="array" aca="1" ref="BE36" ca="1">IFERROR(INDIRECT(_xlfn.CONCAT("Data!", A36, "168")), 0)</f>
        <v>0</v>
      </c>
      <c r="BF36" s="33" cm="1">
        <f t="array" aca="1" ref="BF36" ca="1">IFERROR(INDIRECT(_xlfn.CONCAT("Data!", "CK44")), 0)</f>
        <v>0</v>
      </c>
      <c r="BG36" s="33" cm="1">
        <f t="array" aca="1" ref="BG36" ca="1">IFERROR(INDIRECT(_xlfn.CONCAT("Data!", "BY44")), 0)</f>
        <v>0</v>
      </c>
      <c r="BH36" s="33" cm="1">
        <f t="array" aca="1" ref="BH36" ca="1">IFERROR(INDIRECT(_xlfn.CONCAT("Data!", "CG44")), 0)</f>
        <v>0</v>
      </c>
      <c r="BI36" s="34" cm="1">
        <f t="array" aca="1" ref="BI36" ca="1">IFERROR(INDIRECT(_xlfn.CONCAT("Data!", A36, "24")), 0)</f>
        <v>0</v>
      </c>
      <c r="BJ36" s="34" cm="1">
        <f t="array" aca="1" ref="BJ36" ca="1">IFERROR(INDIRECT(_xlfn.CONCAT("Data!", A36, "152")), 0)</f>
        <v>0</v>
      </c>
      <c r="BK36" s="33" cm="1">
        <f t="array" aca="1" ref="BK36" ca="1">IFERROR(INDIRECT(_xlfn.CONCAT("Data!", "CK24")), 0)</f>
        <v>0</v>
      </c>
      <c r="BL36" s="33" cm="1">
        <f t="array" aca="1" ref="BL36" ca="1">IFERROR(INDIRECT(_xlfn.CONCAT("Data!", "BY24")), 0)</f>
        <v>0</v>
      </c>
      <c r="BM36" s="33" cm="1">
        <f t="array" aca="1" ref="BM36" ca="1">IFERROR(INDIRECT(_xlfn.CONCAT("Data!", "CG24")), 0)</f>
        <v>0</v>
      </c>
      <c r="BN36" s="33" cm="1">
        <f t="array" aca="1" ref="BN36" ca="1">IFERROR(INDIRECT(_xlfn.CONCAT("Data!", A36, "38")), 0)</f>
        <v>0</v>
      </c>
      <c r="BO36" s="33" cm="1">
        <f t="array" aca="1" ref="BO36" ca="1">IFERROR(INDIRECT(_xlfn.CONCAT("Data!", A36, "36")), 0)</f>
        <v>0</v>
      </c>
      <c r="BP36" s="33" cm="1">
        <f t="array" aca="1" ref="BP36" ca="1">IFERROR(INDIRECT(_xlfn.CONCAT("Data!", A36, "37")), 0)</f>
        <v>0</v>
      </c>
      <c r="BQ36" s="33" cm="1">
        <f t="array" aca="1" ref="BQ36" ca="1">IFERROR(INDIRECT(_xlfn.CONCAT("Data!", A36, "163")), 0)</f>
        <v>0</v>
      </c>
      <c r="BR36" s="33" cm="1">
        <f t="array" aca="1" ref="BR36" ca="1">IFERROR(INDIRECT(_xlfn.CONCAT("Data!", A36, "34")), 0)</f>
        <v>0</v>
      </c>
      <c r="BS36" s="33" cm="1">
        <f t="array" aca="1" ref="BS36" ca="1">IFERROR(INDIRECT(_xlfn.CONCAT("Data!", "CK124")), 0)</f>
        <v>0</v>
      </c>
      <c r="BT36" s="33" cm="1">
        <f t="array" aca="1" ref="BT36" ca="1">IFERROR(INDIRECT(_xlfn.CONCAT("Data!", "BY124")), 0)</f>
        <v>0</v>
      </c>
      <c r="BU36" s="33" cm="1">
        <f t="array" aca="1" ref="BU36" ca="1">IFERROR(INDIRECT(_xlfn.CONCAT("Data!", "CG124")), 0)</f>
        <v>0</v>
      </c>
      <c r="BV36" s="34" cm="1">
        <f t="array" aca="1" ref="BV36" ca="1">IFERROR(INDIRECT(_xlfn.CONCAT("Data!", A36, "41")), 0)</f>
        <v>0</v>
      </c>
      <c r="BW36" s="34" cm="1">
        <f t="array" aca="1" ref="BW36" ca="1">IFERROR(INDIRECT(_xlfn.CONCAT("Data!", B36, "138")), 0)</f>
        <v>0</v>
      </c>
      <c r="BX36" s="33" cm="1">
        <f t="array" aca="1" ref="BX36" ca="1">IFERROR(INDIRECT(_xlfn.CONCAT("Data!", "CK41")), 0)</f>
        <v>0</v>
      </c>
      <c r="BY36" s="33" cm="1">
        <f t="array" aca="1" ref="BY36" ca="1">IFERROR(INDIRECT(_xlfn.CONCAT("Data!", "BY41")), 0)</f>
        <v>0</v>
      </c>
      <c r="BZ36" s="33" cm="1">
        <f t="array" aca="1" ref="BZ36" ca="1">IFERROR(INDIRECT(_xlfn.CONCAT("Data!", "CG41")), 0)</f>
        <v>0</v>
      </c>
      <c r="CA36" s="33" cm="1">
        <f t="array" aca="1" ref="CA36" ca="1">IFERROR(INDIRECT(_xlfn.CONCAT("Data!", A36, "128")), 0)</f>
        <v>0</v>
      </c>
      <c r="CB36" s="33" cm="1">
        <f t="array" aca="1" ref="CB36" ca="1">IFERROR(INDIRECT(_xlfn.CONCAT("Data!", A36, "196")), 0)</f>
        <v>0</v>
      </c>
      <c r="CC36" s="33" cm="1">
        <f t="array" aca="1" ref="CC36" ca="1">IFERROR(INDIRECT(_xlfn.CONCAT("Data!", "CK128")), 0)</f>
        <v>0</v>
      </c>
      <c r="CD36" s="33" cm="1">
        <f t="array" aca="1" ref="CD36" ca="1">IFERROR(INDIRECT(_xlfn.CONCAT("Data!", "BY128")), 0)</f>
        <v>0</v>
      </c>
      <c r="CE36" s="33" cm="1">
        <f t="array" aca="1" ref="CE36" ca="1">IFERROR(INDIRECT(_xlfn.CONCAT("Data!", "CG128")), 0)</f>
        <v>0</v>
      </c>
      <c r="CF36" s="33" cm="1">
        <f t="array" aca="1" ref="CF36" ca="1">IFERROR(INDIRECT(_xlfn.CONCAT("Data!", A36, "126")), 0)</f>
        <v>0</v>
      </c>
      <c r="CG36" s="33" cm="1">
        <f t="array" aca="1" ref="CG36" ca="1">IFERROR(INDIRECT(_xlfn.CONCAT("Data!", A36, "207")), 0)</f>
        <v>0</v>
      </c>
      <c r="CH36" s="33" cm="1">
        <f t="array" aca="1" ref="CH36" ca="1">IFERROR(INDIRECT(_xlfn.CONCAT("Data!", "CK126")), 0)</f>
        <v>0</v>
      </c>
      <c r="CI36" s="33" cm="1">
        <f t="array" aca="1" ref="CI36" ca="1">IFERROR(INDIRECT(_xlfn.CONCAT("Data!", "BY126")), 0)</f>
        <v>0</v>
      </c>
      <c r="CJ36" s="33" cm="1">
        <f t="array" aca="1" ref="CJ36" ca="1">IFERROR(INDIRECT(_xlfn.CONCAT("Data!", "CG126")), 0)</f>
        <v>0</v>
      </c>
      <c r="CK36" s="33" cm="1">
        <f t="array" aca="1" ref="CK36" ca="1">IFERROR(INDIRECT(_xlfn.CONCAT("Data!", A36, "133")), 0)</f>
        <v>0</v>
      </c>
      <c r="CL36" s="33" cm="1">
        <f t="array" aca="1" ref="CL36" ca="1">IFERROR(INDIRECT(_xlfn.CONCAT("Data!", "CK89")), 0)</f>
        <v>0</v>
      </c>
      <c r="CM36" s="33" cm="1">
        <f t="array" aca="1" ref="CM36" ca="1">IFERROR(INDIRECT(_xlfn.CONCAT("Data!", "BY89")), 0)</f>
        <v>0</v>
      </c>
      <c r="CN36" s="33" cm="1">
        <f t="array" aca="1" ref="CN36" ca="1">IFERROR(INDIRECT(_xlfn.CONCAT("Data!", "CG89")), 0)</f>
        <v>0</v>
      </c>
      <c r="CO36" s="33" cm="1">
        <f t="array" aca="1" ref="CO36" ca="1">IFERROR(INDIRECT(_xlfn.CONCAT("Data!", A36, "188")), 0)</f>
        <v>0</v>
      </c>
      <c r="CP36" s="33" cm="1">
        <f t="array" aca="1" ref="CP36" ca="1">IFERROR(INDIRECT(_xlfn.CONCAT("Data!", A36, "75")), 0)</f>
        <v>0</v>
      </c>
      <c r="CQ36" s="33" cm="1">
        <f t="array" aca="1" ref="CQ36" ca="1">IFERROR(INDIRECT(_xlfn.CONCAT("Data!", A36, "189")), 0)</f>
        <v>0</v>
      </c>
      <c r="CR36" s="33" cm="1">
        <f t="array" aca="1" ref="CR36" ca="1">IFERROR(INDIRECT(_xlfn.CONCAT("Data!", A36, "130")), 0)</f>
        <v>0</v>
      </c>
      <c r="CS36" s="33" cm="1">
        <f t="array" aca="1" ref="CS36" ca="1">IFERROR(INDIRECT(_xlfn.CONCAT("Data!", A36, "42")), 0)</f>
        <v>0</v>
      </c>
      <c r="CT36" s="33" cm="1">
        <f t="array" aca="1" ref="CT36" ca="1">IFERROR(INDIRECT(_xlfn.CONCAT("Data!", A36, "166")), 0)</f>
        <v>0</v>
      </c>
      <c r="CU36" s="33" cm="1">
        <f t="array" aca="1" ref="CU36" ca="1">IFERROR(INDIRECT(_xlfn.CONCAT("Data!", A36, "47")), 0)</f>
        <v>0</v>
      </c>
      <c r="CV36" s="33" cm="1">
        <f t="array" aca="1" ref="CV36" ca="1">IFERROR(INDIRECT(_xlfn.CONCAT("Data!", A36, "171")), 0)</f>
        <v>0</v>
      </c>
    </row>
    <row r="37" spans="1:100">
      <c r="A37" t="s">
        <v>249</v>
      </c>
      <c r="B37" s="24">
        <v>36</v>
      </c>
      <c r="C37" s="24">
        <v>2</v>
      </c>
      <c r="D37" s="31">
        <f t="shared" si="0"/>
        <v>36.200000000000003</v>
      </c>
      <c r="E37" s="24" cm="1">
        <f t="array" aca="1" ref="E37" ca="1">INDIRECT(_xlfn.CONCAT("Data!", "R2"))</f>
        <v>0</v>
      </c>
      <c r="F37" s="32" cm="1">
        <f t="array" aca="1" ref="F37" ca="1">INDIRECT(_xlfn.CONCAT("Data!", A37, "4"))</f>
        <v>0</v>
      </c>
      <c r="G37" cm="1">
        <f t="array" aca="1" ref="G37" ca="1">INDIRECT(_xlfn.CONCAT("Data!", A37, "5"))</f>
        <v>0</v>
      </c>
      <c r="H37" s="33" cm="1">
        <f t="array" aca="1" ref="H37" ca="1">IFERROR(INDIRECT(_xlfn.CONCAT("Data!", A37, "8")), 0)</f>
        <v>0</v>
      </c>
      <c r="I37" s="33" cm="1">
        <f t="array" aca="1" ref="I37" ca="1">IFERROR(INDIRECT(_xlfn.CONCAT("Data!", A37, "9")), 0)</f>
        <v>0</v>
      </c>
      <c r="J37" s="33" cm="1">
        <f t="array" aca="1" ref="J37" ca="1">IFERROR(INDIRECT(_xlfn.CONCAT("Data!", A37, "7")), 0)</f>
        <v>0</v>
      </c>
      <c r="K37" s="33" cm="1">
        <f t="array" aca="1" ref="K37" ca="1">IFERROR(INDIRECT(_xlfn.CONCAT("Data!", A37, "138")), 0)</f>
        <v>0</v>
      </c>
      <c r="L37" s="33" cm="1">
        <f t="array" aca="1" ref="L37" ca="1">IFERROR(INDIRECT(_xlfn.CONCAT("Data!", "CK7")), 0)</f>
        <v>0</v>
      </c>
      <c r="M37" s="33" cm="1">
        <f t="array" aca="1" ref="M37" ca="1">IFERROR(INDIRECT(_xlfn.CONCAT("Data!", "BY7")), 0)</f>
        <v>0</v>
      </c>
      <c r="N37" s="33" cm="1">
        <f t="array" aca="1" ref="N37" ca="1">IFERROR(INDIRECT(_xlfn.CONCAT("Data!", "CG7")), 0)</f>
        <v>0</v>
      </c>
      <c r="O37" s="34" cm="1">
        <f t="array" aca="1" ref="O37" ca="1">IFERROR(INDIRECT(_xlfn.CONCAT("Data!", A37, "115")), 0)</f>
        <v>0</v>
      </c>
      <c r="P37" s="34" cm="1">
        <f t="array" aca="1" ref="P37" ca="1">IFERROR(INDIRECT(_xlfn.CONCAT("Data!", A37, "211")), 0)</f>
        <v>0</v>
      </c>
      <c r="Q37" s="33" cm="1">
        <f t="array" aca="1" ref="Q37" ca="1">IFERROR(INDIRECT(_xlfn.CONCAT("Data!", A37, "114")), 0)</f>
        <v>0</v>
      </c>
      <c r="R37" s="33" cm="1">
        <f t="array" aca="1" ref="R37" ca="1">IFERROR(INDIRECT(_xlfn.CONCAT("Data!", A37, "210")), 0)</f>
        <v>0</v>
      </c>
      <c r="S37" s="33" cm="1">
        <f t="array" aca="1" ref="S37" ca="1">IFERROR(INDIRECT(_xlfn.CONCAT("Data!", "CK114")), 0)</f>
        <v>0</v>
      </c>
      <c r="T37" s="33" cm="1">
        <f t="array" aca="1" ref="T37" ca="1">IFERROR(INDIRECT(_xlfn.CONCAT("Data!", "BY114")), 0)</f>
        <v>0</v>
      </c>
      <c r="U37" s="33" cm="1">
        <f t="array" aca="1" ref="U37" ca="1">IFERROR(INDIRECT(_xlfn.CONCAT("Data!", "CG114")), 0)</f>
        <v>0</v>
      </c>
      <c r="V37" s="33" cm="1">
        <f t="array" aca="1" ref="V37" ca="1">IFERROR(INDIRECT(_xlfn.CONCAT("Data!", A37, "120")), 0)</f>
        <v>0</v>
      </c>
      <c r="W37" s="33" cm="1">
        <f t="array" aca="1" ref="W37" ca="1">IFERROR(INDIRECT(_xlfn.CONCAT("Data!", A37, "216")), 0)</f>
        <v>0</v>
      </c>
      <c r="X37" s="33" cm="1">
        <f t="array" aca="1" ref="X37" ca="1">IFERROR(INDIRECT(_xlfn.CONCAT("Data!", A37, "220")), 0)</f>
        <v>0</v>
      </c>
      <c r="Y37" s="33" cm="1">
        <f t="array" aca="1" ref="Y37" ca="1">IFERROR(INDIRECT(_xlfn.CONCAT("Data!", "CK120")), 0)</f>
        <v>0</v>
      </c>
      <c r="Z37" s="33" cm="1">
        <f t="array" aca="1" ref="Z37" ca="1">IFERROR(INDIRECT(_xlfn.CONCAT("Data!", "BY120")), 0)</f>
        <v>0</v>
      </c>
      <c r="AA37" s="33" cm="1">
        <f t="array" aca="1" ref="AA37" ca="1">IFERROR(INDIRECT(_xlfn.CONCAT("Data!", "CG120")), 0)</f>
        <v>0</v>
      </c>
      <c r="AB37" s="33" cm="1">
        <f t="array" aca="1" ref="AB37" ca="1">IFERROR(INDIRECT(_xlfn.CONCAT("Data!", A37, "68")), 0)</f>
        <v>0</v>
      </c>
      <c r="AC37" s="33" cm="1">
        <f t="array" aca="1" ref="AC37" ca="1">IFERROR(INDIRECT(_xlfn.CONCAT("Data!", A37, "65")), 0)</f>
        <v>0</v>
      </c>
      <c r="AD37" s="33" cm="1">
        <f t="array" aca="1" ref="AD37" ca="1">IFERROR(INDIRECT(_xlfn.CONCAT("Data!", A37, "187")), 0)</f>
        <v>0</v>
      </c>
      <c r="AE37" s="33" cm="1">
        <f t="array" aca="1" ref="AE37" ca="1">IFERROR(INDIRECT(_xlfn.CONCAT("Data!", "CK64")), 0)</f>
        <v>0</v>
      </c>
      <c r="AF37" s="33" cm="1">
        <f t="array" aca="1" ref="AF37" ca="1">IFERROR(INDIRECT(_xlfn.CONCAT("Data!", "BY64")), 0)</f>
        <v>0</v>
      </c>
      <c r="AG37" s="33" cm="1">
        <f t="array" aca="1" ref="AG37" ca="1">IFERROR(INDIRECT(_xlfn.CONCAT("Data!", "CG64")), 0)</f>
        <v>0</v>
      </c>
      <c r="AH37" s="33" cm="1">
        <f t="array" aca="1" ref="AH37" ca="1">IFERROR(INDIRECT(_xlfn.CONCAT("Data!", A37, "62")), 0)</f>
        <v>0</v>
      </c>
      <c r="AI37" s="33" cm="1">
        <f t="array" aca="1" ref="AI37" ca="1">IFERROR(INDIRECT(_xlfn.CONCAT("Data!", A37, "63")), 0)</f>
        <v>0</v>
      </c>
      <c r="AJ37" s="33" cm="1">
        <f t="array" aca="1" ref="AJ37" ca="1">IFERROR(INDIRECT(_xlfn.CONCAT("Data!", A37, "181")), 0)</f>
        <v>0</v>
      </c>
      <c r="AK37" s="33" cm="1">
        <f t="array" aca="1" ref="AK37" ca="1">IFERROR(INDIRECT(_xlfn.CONCAT("Data!", "CK61")), 0)</f>
        <v>0</v>
      </c>
      <c r="AL37" s="33" cm="1">
        <f t="array" aca="1" ref="AL37" ca="1">IFERROR(INDIRECT(_xlfn.CONCAT("Data!", "BY61")), 0)</f>
        <v>0</v>
      </c>
      <c r="AM37" s="33" cm="1">
        <f t="array" aca="1" ref="AM37" ca="1">IFERROR(INDIRECT(_xlfn.CONCAT("Data!", "CG61")), 0)</f>
        <v>0</v>
      </c>
      <c r="AN37" s="34" cm="1">
        <f t="array" aca="1" ref="AN37" ca="1">IFERROR(INDIRECT(_xlfn.CONCAT("Data!", A37, "131")), 0)</f>
        <v>0</v>
      </c>
      <c r="AO37" s="34" cm="1">
        <f t="array" aca="1" ref="AO37" ca="1">IFERROR(INDIRECT(_xlfn.CONCAT("Data!", A37, "193")), 0)</f>
        <v>0</v>
      </c>
      <c r="AP37" s="33" cm="1">
        <f t="array" aca="1" ref="AP37" ca="1">IFERROR(INDIRECT(_xlfn.CONCAT("Data!", "CK131")), 0)</f>
        <v>0</v>
      </c>
      <c r="AQ37" s="33" cm="1">
        <f t="array" aca="1" ref="AQ37" ca="1">IFERROR(INDIRECT(_xlfn.CONCAT("Data!", "BY131")), 0)</f>
        <v>0</v>
      </c>
      <c r="AR37" s="33" cm="1">
        <f t="array" aca="1" ref="AR37" ca="1">IFERROR(INDIRECT(_xlfn.CONCAT("Data!", "CG131")), 0)</f>
        <v>0</v>
      </c>
      <c r="AS37" s="33" cm="1">
        <f t="array" aca="1" ref="AS37" ca="1">IFERROR(INDIRECT(_xlfn.CONCAT("Data!", A37, "15")), 0)</f>
        <v>0</v>
      </c>
      <c r="AT37" s="33" cm="1">
        <f t="array" aca="1" ref="AT37" ca="1">IFERROR(INDIRECT(_xlfn.CONCAT("Data!", A37, "14")), 0)</f>
        <v>0</v>
      </c>
      <c r="AU37" s="33" cm="1">
        <f t="array" aca="1" ref="AU37" ca="1">IFERROR(INDIRECT(_xlfn.CONCAT("Data!", A37, "142")), 0)</f>
        <v>0</v>
      </c>
      <c r="AV37" s="33" cm="1">
        <f t="array" aca="1" ref="AV37" ca="1">IFERROR(INDIRECT(_xlfn.CONCAT("Data!", "CK14")), 0)</f>
        <v>0</v>
      </c>
      <c r="AW37" s="33" cm="1">
        <f t="array" aca="1" ref="AW37" ca="1">IFERROR(INDIRECT(_xlfn.CONCAT("Data!", "BY14")), 0)</f>
        <v>0</v>
      </c>
      <c r="AX37" s="33" cm="1">
        <f t="array" aca="1" ref="AX37" ca="1">IFERROR(INDIRECT(_xlfn.CONCAT("Data!", "CG14")), 0)</f>
        <v>0</v>
      </c>
      <c r="AY37" s="33" cm="1">
        <f t="array" aca="1" ref="AY37" ca="1">IFERROR(INDIRECT(_xlfn.CONCAT("Data!", A37, "29")), 0)</f>
        <v>0</v>
      </c>
      <c r="AZ37" s="33" cm="1">
        <f t="array" aca="1" ref="AZ37" ca="1">IFERROR(INDIRECT(_xlfn.CONCAT("Data!", A37, "157")), 0)</f>
        <v>0</v>
      </c>
      <c r="BA37" s="33" cm="1">
        <f t="array" aca="1" ref="BA37" ca="1">IFERROR(INDIRECT(_xlfn.CONCAT("Data!", "CK29")), 0)</f>
        <v>0</v>
      </c>
      <c r="BB37" s="33" cm="1">
        <f t="array" aca="1" ref="BB37" ca="1">IFERROR(INDIRECT(_xlfn.CONCAT("Data!", "BY29")), 0)</f>
        <v>0</v>
      </c>
      <c r="BC37" s="33" cm="1">
        <f t="array" aca="1" ref="BC37" ca="1">IFERROR(INDIRECT(_xlfn.CONCAT("Data!", "CG29")), 0)</f>
        <v>0</v>
      </c>
      <c r="BD37" s="33" cm="1">
        <f t="array" aca="1" ref="BD37" ca="1">IFERROR(INDIRECT(_xlfn.CONCAT("Data!", A37, "44")), 0)</f>
        <v>0</v>
      </c>
      <c r="BE37" s="33" cm="1">
        <f t="array" aca="1" ref="BE37" ca="1">IFERROR(INDIRECT(_xlfn.CONCAT("Data!", A37, "168")), 0)</f>
        <v>0</v>
      </c>
      <c r="BF37" s="33" cm="1">
        <f t="array" aca="1" ref="BF37" ca="1">IFERROR(INDIRECT(_xlfn.CONCAT("Data!", "CK44")), 0)</f>
        <v>0</v>
      </c>
      <c r="BG37" s="33" cm="1">
        <f t="array" aca="1" ref="BG37" ca="1">IFERROR(INDIRECT(_xlfn.CONCAT("Data!", "BY44")), 0)</f>
        <v>0</v>
      </c>
      <c r="BH37" s="33" cm="1">
        <f t="array" aca="1" ref="BH37" ca="1">IFERROR(INDIRECT(_xlfn.CONCAT("Data!", "CG44")), 0)</f>
        <v>0</v>
      </c>
      <c r="BI37" s="34" cm="1">
        <f t="array" aca="1" ref="BI37" ca="1">IFERROR(INDIRECT(_xlfn.CONCAT("Data!", A37, "24")), 0)</f>
        <v>0</v>
      </c>
      <c r="BJ37" s="34" cm="1">
        <f t="array" aca="1" ref="BJ37" ca="1">IFERROR(INDIRECT(_xlfn.CONCAT("Data!", A37, "152")), 0)</f>
        <v>0</v>
      </c>
      <c r="BK37" s="33" cm="1">
        <f t="array" aca="1" ref="BK37" ca="1">IFERROR(INDIRECT(_xlfn.CONCAT("Data!", "CK24")), 0)</f>
        <v>0</v>
      </c>
      <c r="BL37" s="33" cm="1">
        <f t="array" aca="1" ref="BL37" ca="1">IFERROR(INDIRECT(_xlfn.CONCAT("Data!", "BY24")), 0)</f>
        <v>0</v>
      </c>
      <c r="BM37" s="33" cm="1">
        <f t="array" aca="1" ref="BM37" ca="1">IFERROR(INDIRECT(_xlfn.CONCAT("Data!", "CG24")), 0)</f>
        <v>0</v>
      </c>
      <c r="BN37" s="33" cm="1">
        <f t="array" aca="1" ref="BN37" ca="1">IFERROR(INDIRECT(_xlfn.CONCAT("Data!", A37, "38")), 0)</f>
        <v>0</v>
      </c>
      <c r="BO37" s="33" cm="1">
        <f t="array" aca="1" ref="BO37" ca="1">IFERROR(INDIRECT(_xlfn.CONCAT("Data!", A37, "36")), 0)</f>
        <v>0</v>
      </c>
      <c r="BP37" s="33" cm="1">
        <f t="array" aca="1" ref="BP37" ca="1">IFERROR(INDIRECT(_xlfn.CONCAT("Data!", A37, "37")), 0)</f>
        <v>0</v>
      </c>
      <c r="BQ37" s="33" cm="1">
        <f t="array" aca="1" ref="BQ37" ca="1">IFERROR(INDIRECT(_xlfn.CONCAT("Data!", A37, "163")), 0)</f>
        <v>0</v>
      </c>
      <c r="BR37" s="33" cm="1">
        <f t="array" aca="1" ref="BR37" ca="1">IFERROR(INDIRECT(_xlfn.CONCAT("Data!", A37, "34")), 0)</f>
        <v>0</v>
      </c>
      <c r="BS37" s="33" cm="1">
        <f t="array" aca="1" ref="BS37" ca="1">IFERROR(INDIRECT(_xlfn.CONCAT("Data!", "CK124")), 0)</f>
        <v>0</v>
      </c>
      <c r="BT37" s="33" cm="1">
        <f t="array" aca="1" ref="BT37" ca="1">IFERROR(INDIRECT(_xlfn.CONCAT("Data!", "BY124")), 0)</f>
        <v>0</v>
      </c>
      <c r="BU37" s="33" cm="1">
        <f t="array" aca="1" ref="BU37" ca="1">IFERROR(INDIRECT(_xlfn.CONCAT("Data!", "CG124")), 0)</f>
        <v>0</v>
      </c>
      <c r="BV37" s="34" cm="1">
        <f t="array" aca="1" ref="BV37" ca="1">IFERROR(INDIRECT(_xlfn.CONCAT("Data!", A37, "41")), 0)</f>
        <v>0</v>
      </c>
      <c r="BW37" s="34" cm="1">
        <f t="array" aca="1" ref="BW37" ca="1">IFERROR(INDIRECT(_xlfn.CONCAT("Data!", B37, "138")), 0)</f>
        <v>0</v>
      </c>
      <c r="BX37" s="33" cm="1">
        <f t="array" aca="1" ref="BX37" ca="1">IFERROR(INDIRECT(_xlfn.CONCAT("Data!", "CK41")), 0)</f>
        <v>0</v>
      </c>
      <c r="BY37" s="33" cm="1">
        <f t="array" aca="1" ref="BY37" ca="1">IFERROR(INDIRECT(_xlfn.CONCAT("Data!", "BY41")), 0)</f>
        <v>0</v>
      </c>
      <c r="BZ37" s="33" cm="1">
        <f t="array" aca="1" ref="BZ37" ca="1">IFERROR(INDIRECT(_xlfn.CONCAT("Data!", "CG41")), 0)</f>
        <v>0</v>
      </c>
      <c r="CA37" s="33" cm="1">
        <f t="array" aca="1" ref="CA37" ca="1">IFERROR(INDIRECT(_xlfn.CONCAT("Data!", A37, "128")), 0)</f>
        <v>0</v>
      </c>
      <c r="CB37" s="33" cm="1">
        <f t="array" aca="1" ref="CB37" ca="1">IFERROR(INDIRECT(_xlfn.CONCAT("Data!", A37, "196")), 0)</f>
        <v>0</v>
      </c>
      <c r="CC37" s="33" cm="1">
        <f t="array" aca="1" ref="CC37" ca="1">IFERROR(INDIRECT(_xlfn.CONCAT("Data!", "CK128")), 0)</f>
        <v>0</v>
      </c>
      <c r="CD37" s="33" cm="1">
        <f t="array" aca="1" ref="CD37" ca="1">IFERROR(INDIRECT(_xlfn.CONCAT("Data!", "BY128")), 0)</f>
        <v>0</v>
      </c>
      <c r="CE37" s="33" cm="1">
        <f t="array" aca="1" ref="CE37" ca="1">IFERROR(INDIRECT(_xlfn.CONCAT("Data!", "CG128")), 0)</f>
        <v>0</v>
      </c>
      <c r="CF37" s="33" cm="1">
        <f t="array" aca="1" ref="CF37" ca="1">IFERROR(INDIRECT(_xlfn.CONCAT("Data!", A37, "126")), 0)</f>
        <v>0</v>
      </c>
      <c r="CG37" s="33" cm="1">
        <f t="array" aca="1" ref="CG37" ca="1">IFERROR(INDIRECT(_xlfn.CONCAT("Data!", A37, "207")), 0)</f>
        <v>0</v>
      </c>
      <c r="CH37" s="33" cm="1">
        <f t="array" aca="1" ref="CH37" ca="1">IFERROR(INDIRECT(_xlfn.CONCAT("Data!", "CK126")), 0)</f>
        <v>0</v>
      </c>
      <c r="CI37" s="33" cm="1">
        <f t="array" aca="1" ref="CI37" ca="1">IFERROR(INDIRECT(_xlfn.CONCAT("Data!", "BY126")), 0)</f>
        <v>0</v>
      </c>
      <c r="CJ37" s="33" cm="1">
        <f t="array" aca="1" ref="CJ37" ca="1">IFERROR(INDIRECT(_xlfn.CONCAT("Data!", "CG126")), 0)</f>
        <v>0</v>
      </c>
      <c r="CK37" s="33" cm="1">
        <f t="array" aca="1" ref="CK37" ca="1">IFERROR(INDIRECT(_xlfn.CONCAT("Data!", A37, "133")), 0)</f>
        <v>0</v>
      </c>
      <c r="CL37" s="33" cm="1">
        <f t="array" aca="1" ref="CL37" ca="1">IFERROR(INDIRECT(_xlfn.CONCAT("Data!", "CK89")), 0)</f>
        <v>0</v>
      </c>
      <c r="CM37" s="33" cm="1">
        <f t="array" aca="1" ref="CM37" ca="1">IFERROR(INDIRECT(_xlfn.CONCAT("Data!", "BY89")), 0)</f>
        <v>0</v>
      </c>
      <c r="CN37" s="33" cm="1">
        <f t="array" aca="1" ref="CN37" ca="1">IFERROR(INDIRECT(_xlfn.CONCAT("Data!", "CG89")), 0)</f>
        <v>0</v>
      </c>
      <c r="CO37" s="33" cm="1">
        <f t="array" aca="1" ref="CO37" ca="1">IFERROR(INDIRECT(_xlfn.CONCAT("Data!", A37, "188")), 0)</f>
        <v>0</v>
      </c>
      <c r="CP37" s="33" cm="1">
        <f t="array" aca="1" ref="CP37" ca="1">IFERROR(INDIRECT(_xlfn.CONCAT("Data!", A37, "75")), 0)</f>
        <v>0</v>
      </c>
      <c r="CQ37" s="33" cm="1">
        <f t="array" aca="1" ref="CQ37" ca="1">IFERROR(INDIRECT(_xlfn.CONCAT("Data!", A37, "189")), 0)</f>
        <v>0</v>
      </c>
      <c r="CR37" s="33" cm="1">
        <f t="array" aca="1" ref="CR37" ca="1">IFERROR(INDIRECT(_xlfn.CONCAT("Data!", A37, "130")), 0)</f>
        <v>0</v>
      </c>
      <c r="CS37" s="33" cm="1">
        <f t="array" aca="1" ref="CS37" ca="1">IFERROR(INDIRECT(_xlfn.CONCAT("Data!", A37, "42")), 0)</f>
        <v>0</v>
      </c>
      <c r="CT37" s="33" cm="1">
        <f t="array" aca="1" ref="CT37" ca="1">IFERROR(INDIRECT(_xlfn.CONCAT("Data!", A37, "166")), 0)</f>
        <v>0</v>
      </c>
      <c r="CU37" s="33" cm="1">
        <f t="array" aca="1" ref="CU37" ca="1">IFERROR(INDIRECT(_xlfn.CONCAT("Data!", A37, "47")), 0)</f>
        <v>0</v>
      </c>
      <c r="CV37" s="33" cm="1">
        <f t="array" aca="1" ref="CV37" ca="1">IFERROR(INDIRECT(_xlfn.CONCAT("Data!", A37, "171")), 0)</f>
        <v>0</v>
      </c>
    </row>
    <row r="38" spans="1:100">
      <c r="A38" t="s">
        <v>250</v>
      </c>
      <c r="B38" s="24">
        <v>37</v>
      </c>
      <c r="C38" s="24">
        <v>2</v>
      </c>
      <c r="D38" s="31">
        <f t="shared" si="0"/>
        <v>37.200000000000003</v>
      </c>
      <c r="E38" s="24" cm="1">
        <f t="array" aca="1" ref="E38" ca="1">INDIRECT(_xlfn.CONCAT("Data!", "R2"))</f>
        <v>0</v>
      </c>
      <c r="F38" s="32" cm="1">
        <f t="array" aca="1" ref="F38" ca="1">INDIRECT(_xlfn.CONCAT("Data!", A38, "4"))</f>
        <v>0</v>
      </c>
      <c r="G38" cm="1">
        <f t="array" aca="1" ref="G38" ca="1">INDIRECT(_xlfn.CONCAT("Data!", A38, "5"))</f>
        <v>0</v>
      </c>
      <c r="H38" s="33" cm="1">
        <f t="array" aca="1" ref="H38" ca="1">IFERROR(INDIRECT(_xlfn.CONCAT("Data!", A38, "8")), 0)</f>
        <v>0</v>
      </c>
      <c r="I38" s="33" cm="1">
        <f t="array" aca="1" ref="I38" ca="1">IFERROR(INDIRECT(_xlfn.CONCAT("Data!", A38, "9")), 0)</f>
        <v>0</v>
      </c>
      <c r="J38" s="33" cm="1">
        <f t="array" aca="1" ref="J38" ca="1">IFERROR(INDIRECT(_xlfn.CONCAT("Data!", A38, "7")), 0)</f>
        <v>0</v>
      </c>
      <c r="K38" s="33" cm="1">
        <f t="array" aca="1" ref="K38" ca="1">IFERROR(INDIRECT(_xlfn.CONCAT("Data!", A38, "138")), 0)</f>
        <v>0</v>
      </c>
      <c r="L38" s="33" cm="1">
        <f t="array" aca="1" ref="L38" ca="1">IFERROR(INDIRECT(_xlfn.CONCAT("Data!", "CK7")), 0)</f>
        <v>0</v>
      </c>
      <c r="M38" s="33" cm="1">
        <f t="array" aca="1" ref="M38" ca="1">IFERROR(INDIRECT(_xlfn.CONCAT("Data!", "BY7")), 0)</f>
        <v>0</v>
      </c>
      <c r="N38" s="33" cm="1">
        <f t="array" aca="1" ref="N38" ca="1">IFERROR(INDIRECT(_xlfn.CONCAT("Data!", "CG7")), 0)</f>
        <v>0</v>
      </c>
      <c r="O38" s="34" cm="1">
        <f t="array" aca="1" ref="O38" ca="1">IFERROR(INDIRECT(_xlfn.CONCAT("Data!", A38, "115")), 0)</f>
        <v>0</v>
      </c>
      <c r="P38" s="34" cm="1">
        <f t="array" aca="1" ref="P38" ca="1">IFERROR(INDIRECT(_xlfn.CONCAT("Data!", A38, "211")), 0)</f>
        <v>0</v>
      </c>
      <c r="Q38" s="33" cm="1">
        <f t="array" aca="1" ref="Q38" ca="1">IFERROR(INDIRECT(_xlfn.CONCAT("Data!", A38, "114")), 0)</f>
        <v>0</v>
      </c>
      <c r="R38" s="33" cm="1">
        <f t="array" aca="1" ref="R38" ca="1">IFERROR(INDIRECT(_xlfn.CONCAT("Data!", A38, "210")), 0)</f>
        <v>0</v>
      </c>
      <c r="S38" s="33" cm="1">
        <f t="array" aca="1" ref="S38" ca="1">IFERROR(INDIRECT(_xlfn.CONCAT("Data!", "CK114")), 0)</f>
        <v>0</v>
      </c>
      <c r="T38" s="33" cm="1">
        <f t="array" aca="1" ref="T38" ca="1">IFERROR(INDIRECT(_xlfn.CONCAT("Data!", "BY114")), 0)</f>
        <v>0</v>
      </c>
      <c r="U38" s="33" cm="1">
        <f t="array" aca="1" ref="U38" ca="1">IFERROR(INDIRECT(_xlfn.CONCAT("Data!", "CG114")), 0)</f>
        <v>0</v>
      </c>
      <c r="V38" s="33" cm="1">
        <f t="array" aca="1" ref="V38" ca="1">IFERROR(INDIRECT(_xlfn.CONCAT("Data!", A38, "120")), 0)</f>
        <v>0</v>
      </c>
      <c r="W38" s="33" cm="1">
        <f t="array" aca="1" ref="W38" ca="1">IFERROR(INDIRECT(_xlfn.CONCAT("Data!", A38, "216")), 0)</f>
        <v>0</v>
      </c>
      <c r="X38" s="33" cm="1">
        <f t="array" aca="1" ref="X38" ca="1">IFERROR(INDIRECT(_xlfn.CONCAT("Data!", A38, "220")), 0)</f>
        <v>0</v>
      </c>
      <c r="Y38" s="33" cm="1">
        <f t="array" aca="1" ref="Y38" ca="1">IFERROR(INDIRECT(_xlfn.CONCAT("Data!", "CK120")), 0)</f>
        <v>0</v>
      </c>
      <c r="Z38" s="33" cm="1">
        <f t="array" aca="1" ref="Z38" ca="1">IFERROR(INDIRECT(_xlfn.CONCAT("Data!", "BY120")), 0)</f>
        <v>0</v>
      </c>
      <c r="AA38" s="33" cm="1">
        <f t="array" aca="1" ref="AA38" ca="1">IFERROR(INDIRECT(_xlfn.CONCAT("Data!", "CG120")), 0)</f>
        <v>0</v>
      </c>
      <c r="AB38" s="33" cm="1">
        <f t="array" aca="1" ref="AB38" ca="1">IFERROR(INDIRECT(_xlfn.CONCAT("Data!", A38, "68")), 0)</f>
        <v>0</v>
      </c>
      <c r="AC38" s="33" cm="1">
        <f t="array" aca="1" ref="AC38" ca="1">IFERROR(INDIRECT(_xlfn.CONCAT("Data!", A38, "65")), 0)</f>
        <v>0</v>
      </c>
      <c r="AD38" s="33" cm="1">
        <f t="array" aca="1" ref="AD38" ca="1">IFERROR(INDIRECT(_xlfn.CONCAT("Data!", A38, "187")), 0)</f>
        <v>0</v>
      </c>
      <c r="AE38" s="33" cm="1">
        <f t="array" aca="1" ref="AE38" ca="1">IFERROR(INDIRECT(_xlfn.CONCAT("Data!", "CK64")), 0)</f>
        <v>0</v>
      </c>
      <c r="AF38" s="33" cm="1">
        <f t="array" aca="1" ref="AF38" ca="1">IFERROR(INDIRECT(_xlfn.CONCAT("Data!", "BY64")), 0)</f>
        <v>0</v>
      </c>
      <c r="AG38" s="33" cm="1">
        <f t="array" aca="1" ref="AG38" ca="1">IFERROR(INDIRECT(_xlfn.CONCAT("Data!", "CG64")), 0)</f>
        <v>0</v>
      </c>
      <c r="AH38" s="33" cm="1">
        <f t="array" aca="1" ref="AH38" ca="1">IFERROR(INDIRECT(_xlfn.CONCAT("Data!", A38, "62")), 0)</f>
        <v>0</v>
      </c>
      <c r="AI38" s="33" cm="1">
        <f t="array" aca="1" ref="AI38" ca="1">IFERROR(INDIRECT(_xlfn.CONCAT("Data!", A38, "63")), 0)</f>
        <v>0</v>
      </c>
      <c r="AJ38" s="33" cm="1">
        <f t="array" aca="1" ref="AJ38" ca="1">IFERROR(INDIRECT(_xlfn.CONCAT("Data!", A38, "181")), 0)</f>
        <v>0</v>
      </c>
      <c r="AK38" s="33" cm="1">
        <f t="array" aca="1" ref="AK38" ca="1">IFERROR(INDIRECT(_xlfn.CONCAT("Data!", "CK61")), 0)</f>
        <v>0</v>
      </c>
      <c r="AL38" s="33" cm="1">
        <f t="array" aca="1" ref="AL38" ca="1">IFERROR(INDIRECT(_xlfn.CONCAT("Data!", "BY61")), 0)</f>
        <v>0</v>
      </c>
      <c r="AM38" s="33" cm="1">
        <f t="array" aca="1" ref="AM38" ca="1">IFERROR(INDIRECT(_xlfn.CONCAT("Data!", "CG61")), 0)</f>
        <v>0</v>
      </c>
      <c r="AN38" s="34" cm="1">
        <f t="array" aca="1" ref="AN38" ca="1">IFERROR(INDIRECT(_xlfn.CONCAT("Data!", A38, "131")), 0)</f>
        <v>0</v>
      </c>
      <c r="AO38" s="34" cm="1">
        <f t="array" aca="1" ref="AO38" ca="1">IFERROR(INDIRECT(_xlfn.CONCAT("Data!", A38, "193")), 0)</f>
        <v>0</v>
      </c>
      <c r="AP38" s="33" cm="1">
        <f t="array" aca="1" ref="AP38" ca="1">IFERROR(INDIRECT(_xlfn.CONCAT("Data!", "CK131")), 0)</f>
        <v>0</v>
      </c>
      <c r="AQ38" s="33" cm="1">
        <f t="array" aca="1" ref="AQ38" ca="1">IFERROR(INDIRECT(_xlfn.CONCAT("Data!", "BY131")), 0)</f>
        <v>0</v>
      </c>
      <c r="AR38" s="33" cm="1">
        <f t="array" aca="1" ref="AR38" ca="1">IFERROR(INDIRECT(_xlfn.CONCAT("Data!", "CG131")), 0)</f>
        <v>0</v>
      </c>
      <c r="AS38" s="33" cm="1">
        <f t="array" aca="1" ref="AS38" ca="1">IFERROR(INDIRECT(_xlfn.CONCAT("Data!", A38, "15")), 0)</f>
        <v>0</v>
      </c>
      <c r="AT38" s="33" cm="1">
        <f t="array" aca="1" ref="AT38" ca="1">IFERROR(INDIRECT(_xlfn.CONCAT("Data!", A38, "14")), 0)</f>
        <v>0</v>
      </c>
      <c r="AU38" s="33" cm="1">
        <f t="array" aca="1" ref="AU38" ca="1">IFERROR(INDIRECT(_xlfn.CONCAT("Data!", A38, "142")), 0)</f>
        <v>0</v>
      </c>
      <c r="AV38" s="33" cm="1">
        <f t="array" aca="1" ref="AV38" ca="1">IFERROR(INDIRECT(_xlfn.CONCAT("Data!", "CK14")), 0)</f>
        <v>0</v>
      </c>
      <c r="AW38" s="33" cm="1">
        <f t="array" aca="1" ref="AW38" ca="1">IFERROR(INDIRECT(_xlfn.CONCAT("Data!", "BY14")), 0)</f>
        <v>0</v>
      </c>
      <c r="AX38" s="33" cm="1">
        <f t="array" aca="1" ref="AX38" ca="1">IFERROR(INDIRECT(_xlfn.CONCAT("Data!", "CG14")), 0)</f>
        <v>0</v>
      </c>
      <c r="AY38" s="33" cm="1">
        <f t="array" aca="1" ref="AY38" ca="1">IFERROR(INDIRECT(_xlfn.CONCAT("Data!", A38, "29")), 0)</f>
        <v>0</v>
      </c>
      <c r="AZ38" s="33" cm="1">
        <f t="array" aca="1" ref="AZ38" ca="1">IFERROR(INDIRECT(_xlfn.CONCAT("Data!", A38, "157")), 0)</f>
        <v>0</v>
      </c>
      <c r="BA38" s="33" cm="1">
        <f t="array" aca="1" ref="BA38" ca="1">IFERROR(INDIRECT(_xlfn.CONCAT("Data!", "CK29")), 0)</f>
        <v>0</v>
      </c>
      <c r="BB38" s="33" cm="1">
        <f t="array" aca="1" ref="BB38" ca="1">IFERROR(INDIRECT(_xlfn.CONCAT("Data!", "BY29")), 0)</f>
        <v>0</v>
      </c>
      <c r="BC38" s="33" cm="1">
        <f t="array" aca="1" ref="BC38" ca="1">IFERROR(INDIRECT(_xlfn.CONCAT("Data!", "CG29")), 0)</f>
        <v>0</v>
      </c>
      <c r="BD38" s="33" cm="1">
        <f t="array" aca="1" ref="BD38" ca="1">IFERROR(INDIRECT(_xlfn.CONCAT("Data!", A38, "44")), 0)</f>
        <v>0</v>
      </c>
      <c r="BE38" s="33" cm="1">
        <f t="array" aca="1" ref="BE38" ca="1">IFERROR(INDIRECT(_xlfn.CONCAT("Data!", A38, "168")), 0)</f>
        <v>0</v>
      </c>
      <c r="BF38" s="33" cm="1">
        <f t="array" aca="1" ref="BF38" ca="1">IFERROR(INDIRECT(_xlfn.CONCAT("Data!", "CK44")), 0)</f>
        <v>0</v>
      </c>
      <c r="BG38" s="33" cm="1">
        <f t="array" aca="1" ref="BG38" ca="1">IFERROR(INDIRECT(_xlfn.CONCAT("Data!", "BY44")), 0)</f>
        <v>0</v>
      </c>
      <c r="BH38" s="33" cm="1">
        <f t="array" aca="1" ref="BH38" ca="1">IFERROR(INDIRECT(_xlfn.CONCAT("Data!", "CG44")), 0)</f>
        <v>0</v>
      </c>
      <c r="BI38" s="34" cm="1">
        <f t="array" aca="1" ref="BI38" ca="1">IFERROR(INDIRECT(_xlfn.CONCAT("Data!", A38, "24")), 0)</f>
        <v>0</v>
      </c>
      <c r="BJ38" s="34" cm="1">
        <f t="array" aca="1" ref="BJ38" ca="1">IFERROR(INDIRECT(_xlfn.CONCAT("Data!", A38, "152")), 0)</f>
        <v>0</v>
      </c>
      <c r="BK38" s="33" cm="1">
        <f t="array" aca="1" ref="BK38" ca="1">IFERROR(INDIRECT(_xlfn.CONCAT("Data!", "CK24")), 0)</f>
        <v>0</v>
      </c>
      <c r="BL38" s="33" cm="1">
        <f t="array" aca="1" ref="BL38" ca="1">IFERROR(INDIRECT(_xlfn.CONCAT("Data!", "BY24")), 0)</f>
        <v>0</v>
      </c>
      <c r="BM38" s="33" cm="1">
        <f t="array" aca="1" ref="BM38" ca="1">IFERROR(INDIRECT(_xlfn.CONCAT("Data!", "CG24")), 0)</f>
        <v>0</v>
      </c>
      <c r="BN38" s="33" cm="1">
        <f t="array" aca="1" ref="BN38" ca="1">IFERROR(INDIRECT(_xlfn.CONCAT("Data!", A38, "38")), 0)</f>
        <v>0</v>
      </c>
      <c r="BO38" s="33" cm="1">
        <f t="array" aca="1" ref="BO38" ca="1">IFERROR(INDIRECT(_xlfn.CONCAT("Data!", A38, "36")), 0)</f>
        <v>0</v>
      </c>
      <c r="BP38" s="33" cm="1">
        <f t="array" aca="1" ref="BP38" ca="1">IFERROR(INDIRECT(_xlfn.CONCAT("Data!", A38, "37")), 0)</f>
        <v>0</v>
      </c>
      <c r="BQ38" s="33" cm="1">
        <f t="array" aca="1" ref="BQ38" ca="1">IFERROR(INDIRECT(_xlfn.CONCAT("Data!", A38, "163")), 0)</f>
        <v>0</v>
      </c>
      <c r="BR38" s="33" cm="1">
        <f t="array" aca="1" ref="BR38" ca="1">IFERROR(INDIRECT(_xlfn.CONCAT("Data!", A38, "34")), 0)</f>
        <v>0</v>
      </c>
      <c r="BS38" s="33" cm="1">
        <f t="array" aca="1" ref="BS38" ca="1">IFERROR(INDIRECT(_xlfn.CONCAT("Data!", "CK124")), 0)</f>
        <v>0</v>
      </c>
      <c r="BT38" s="33" cm="1">
        <f t="array" aca="1" ref="BT38" ca="1">IFERROR(INDIRECT(_xlfn.CONCAT("Data!", "BY124")), 0)</f>
        <v>0</v>
      </c>
      <c r="BU38" s="33" cm="1">
        <f t="array" aca="1" ref="BU38" ca="1">IFERROR(INDIRECT(_xlfn.CONCAT("Data!", "CG124")), 0)</f>
        <v>0</v>
      </c>
      <c r="BV38" s="34" cm="1">
        <f t="array" aca="1" ref="BV38" ca="1">IFERROR(INDIRECT(_xlfn.CONCAT("Data!", A38, "41")), 0)</f>
        <v>0</v>
      </c>
      <c r="BW38" s="34" cm="1">
        <f t="array" aca="1" ref="BW38" ca="1">IFERROR(INDIRECT(_xlfn.CONCAT("Data!", B38, "138")), 0)</f>
        <v>0</v>
      </c>
      <c r="BX38" s="33" cm="1">
        <f t="array" aca="1" ref="BX38" ca="1">IFERROR(INDIRECT(_xlfn.CONCAT("Data!", "CK41")), 0)</f>
        <v>0</v>
      </c>
      <c r="BY38" s="33" cm="1">
        <f t="array" aca="1" ref="BY38" ca="1">IFERROR(INDIRECT(_xlfn.CONCAT("Data!", "BY41")), 0)</f>
        <v>0</v>
      </c>
      <c r="BZ38" s="33" cm="1">
        <f t="array" aca="1" ref="BZ38" ca="1">IFERROR(INDIRECT(_xlfn.CONCAT("Data!", "CG41")), 0)</f>
        <v>0</v>
      </c>
      <c r="CA38" s="33" cm="1">
        <f t="array" aca="1" ref="CA38" ca="1">IFERROR(INDIRECT(_xlfn.CONCAT("Data!", A38, "128")), 0)</f>
        <v>0</v>
      </c>
      <c r="CB38" s="33" cm="1">
        <f t="array" aca="1" ref="CB38" ca="1">IFERROR(INDIRECT(_xlfn.CONCAT("Data!", A38, "196")), 0)</f>
        <v>0</v>
      </c>
      <c r="CC38" s="33" cm="1">
        <f t="array" aca="1" ref="CC38" ca="1">IFERROR(INDIRECT(_xlfn.CONCAT("Data!", "CK128")), 0)</f>
        <v>0</v>
      </c>
      <c r="CD38" s="33" cm="1">
        <f t="array" aca="1" ref="CD38" ca="1">IFERROR(INDIRECT(_xlfn.CONCAT("Data!", "BY128")), 0)</f>
        <v>0</v>
      </c>
      <c r="CE38" s="33" cm="1">
        <f t="array" aca="1" ref="CE38" ca="1">IFERROR(INDIRECT(_xlfn.CONCAT("Data!", "CG128")), 0)</f>
        <v>0</v>
      </c>
      <c r="CF38" s="33" cm="1">
        <f t="array" aca="1" ref="CF38" ca="1">IFERROR(INDIRECT(_xlfn.CONCAT("Data!", A38, "126")), 0)</f>
        <v>0</v>
      </c>
      <c r="CG38" s="33" cm="1">
        <f t="array" aca="1" ref="CG38" ca="1">IFERROR(INDIRECT(_xlfn.CONCAT("Data!", A38, "207")), 0)</f>
        <v>0</v>
      </c>
      <c r="CH38" s="33" cm="1">
        <f t="array" aca="1" ref="CH38" ca="1">IFERROR(INDIRECT(_xlfn.CONCAT("Data!", "CK126")), 0)</f>
        <v>0</v>
      </c>
      <c r="CI38" s="33" cm="1">
        <f t="array" aca="1" ref="CI38" ca="1">IFERROR(INDIRECT(_xlfn.CONCAT("Data!", "BY126")), 0)</f>
        <v>0</v>
      </c>
      <c r="CJ38" s="33" cm="1">
        <f t="array" aca="1" ref="CJ38" ca="1">IFERROR(INDIRECT(_xlfn.CONCAT("Data!", "CG126")), 0)</f>
        <v>0</v>
      </c>
      <c r="CK38" s="33" cm="1">
        <f t="array" aca="1" ref="CK38" ca="1">IFERROR(INDIRECT(_xlfn.CONCAT("Data!", A38, "133")), 0)</f>
        <v>0</v>
      </c>
      <c r="CL38" s="33" cm="1">
        <f t="array" aca="1" ref="CL38" ca="1">IFERROR(INDIRECT(_xlfn.CONCAT("Data!", "CK89")), 0)</f>
        <v>0</v>
      </c>
      <c r="CM38" s="33" cm="1">
        <f t="array" aca="1" ref="CM38" ca="1">IFERROR(INDIRECT(_xlfn.CONCAT("Data!", "BY89")), 0)</f>
        <v>0</v>
      </c>
      <c r="CN38" s="33" cm="1">
        <f t="array" aca="1" ref="CN38" ca="1">IFERROR(INDIRECT(_xlfn.CONCAT("Data!", "CG89")), 0)</f>
        <v>0</v>
      </c>
      <c r="CO38" s="33" cm="1">
        <f t="array" aca="1" ref="CO38" ca="1">IFERROR(INDIRECT(_xlfn.CONCAT("Data!", A38, "188")), 0)</f>
        <v>0</v>
      </c>
      <c r="CP38" s="33" cm="1">
        <f t="array" aca="1" ref="CP38" ca="1">IFERROR(INDIRECT(_xlfn.CONCAT("Data!", A38, "75")), 0)</f>
        <v>0</v>
      </c>
      <c r="CQ38" s="33" cm="1">
        <f t="array" aca="1" ref="CQ38" ca="1">IFERROR(INDIRECT(_xlfn.CONCAT("Data!", A38, "189")), 0)</f>
        <v>0</v>
      </c>
      <c r="CR38" s="33" cm="1">
        <f t="array" aca="1" ref="CR38" ca="1">IFERROR(INDIRECT(_xlfn.CONCAT("Data!", A38, "130")), 0)</f>
        <v>0</v>
      </c>
      <c r="CS38" s="33" cm="1">
        <f t="array" aca="1" ref="CS38" ca="1">IFERROR(INDIRECT(_xlfn.CONCAT("Data!", A38, "42")), 0)</f>
        <v>0</v>
      </c>
      <c r="CT38" s="33" cm="1">
        <f t="array" aca="1" ref="CT38" ca="1">IFERROR(INDIRECT(_xlfn.CONCAT("Data!", A38, "166")), 0)</f>
        <v>0</v>
      </c>
      <c r="CU38" s="33" cm="1">
        <f t="array" aca="1" ref="CU38" ca="1">IFERROR(INDIRECT(_xlfn.CONCAT("Data!", A38, "47")), 0)</f>
        <v>0</v>
      </c>
      <c r="CV38" s="33" cm="1">
        <f t="array" aca="1" ref="CV38" ca="1">IFERROR(INDIRECT(_xlfn.CONCAT("Data!", A38, "171")), 0)</f>
        <v>0</v>
      </c>
    </row>
    <row r="39" spans="1:100">
      <c r="A39" t="s">
        <v>251</v>
      </c>
      <c r="B39" s="24">
        <v>38</v>
      </c>
      <c r="C39" s="24">
        <v>2</v>
      </c>
      <c r="D39" s="31">
        <f t="shared" si="0"/>
        <v>38.200000000000003</v>
      </c>
      <c r="E39" s="24" cm="1">
        <f t="array" aca="1" ref="E39" ca="1">INDIRECT(_xlfn.CONCAT("Data!", "R2"))</f>
        <v>0</v>
      </c>
      <c r="F39" s="32" cm="1">
        <f t="array" aca="1" ref="F39" ca="1">INDIRECT(_xlfn.CONCAT("Data!", A39, "4"))</f>
        <v>0</v>
      </c>
      <c r="G39" cm="1">
        <f t="array" aca="1" ref="G39" ca="1">INDIRECT(_xlfn.CONCAT("Data!", A39, "5"))</f>
        <v>0</v>
      </c>
      <c r="H39" s="33" cm="1">
        <f t="array" aca="1" ref="H39" ca="1">IFERROR(INDIRECT(_xlfn.CONCAT("Data!", A39, "8")), 0)</f>
        <v>0</v>
      </c>
      <c r="I39" s="33" cm="1">
        <f t="array" aca="1" ref="I39" ca="1">IFERROR(INDIRECT(_xlfn.CONCAT("Data!", A39, "9")), 0)</f>
        <v>0</v>
      </c>
      <c r="J39" s="33" cm="1">
        <f t="array" aca="1" ref="J39" ca="1">IFERROR(INDIRECT(_xlfn.CONCAT("Data!", A39, "7")), 0)</f>
        <v>0</v>
      </c>
      <c r="K39" s="33" cm="1">
        <f t="array" aca="1" ref="K39" ca="1">IFERROR(INDIRECT(_xlfn.CONCAT("Data!", A39, "138")), 0)</f>
        <v>0</v>
      </c>
      <c r="L39" s="33" cm="1">
        <f t="array" aca="1" ref="L39" ca="1">IFERROR(INDIRECT(_xlfn.CONCAT("Data!", "CK7")), 0)</f>
        <v>0</v>
      </c>
      <c r="M39" s="33" cm="1">
        <f t="array" aca="1" ref="M39" ca="1">IFERROR(INDIRECT(_xlfn.CONCAT("Data!", "BY7")), 0)</f>
        <v>0</v>
      </c>
      <c r="N39" s="33" cm="1">
        <f t="array" aca="1" ref="N39" ca="1">IFERROR(INDIRECT(_xlfn.CONCAT("Data!", "CG7")), 0)</f>
        <v>0</v>
      </c>
      <c r="O39" s="34" cm="1">
        <f t="array" aca="1" ref="O39" ca="1">IFERROR(INDIRECT(_xlfn.CONCAT("Data!", A39, "115")), 0)</f>
        <v>0</v>
      </c>
      <c r="P39" s="34" cm="1">
        <f t="array" aca="1" ref="P39" ca="1">IFERROR(INDIRECT(_xlfn.CONCAT("Data!", A39, "211")), 0)</f>
        <v>0</v>
      </c>
      <c r="Q39" s="33" cm="1">
        <f t="array" aca="1" ref="Q39" ca="1">IFERROR(INDIRECT(_xlfn.CONCAT("Data!", A39, "114")), 0)</f>
        <v>0</v>
      </c>
      <c r="R39" s="33" cm="1">
        <f t="array" aca="1" ref="R39" ca="1">IFERROR(INDIRECT(_xlfn.CONCAT("Data!", A39, "210")), 0)</f>
        <v>0</v>
      </c>
      <c r="S39" s="33" cm="1">
        <f t="array" aca="1" ref="S39" ca="1">IFERROR(INDIRECT(_xlfn.CONCAT("Data!", "CK114")), 0)</f>
        <v>0</v>
      </c>
      <c r="T39" s="33" cm="1">
        <f t="array" aca="1" ref="T39" ca="1">IFERROR(INDIRECT(_xlfn.CONCAT("Data!", "BY114")), 0)</f>
        <v>0</v>
      </c>
      <c r="U39" s="33" cm="1">
        <f t="array" aca="1" ref="U39" ca="1">IFERROR(INDIRECT(_xlfn.CONCAT("Data!", "CG114")), 0)</f>
        <v>0</v>
      </c>
      <c r="V39" s="33" cm="1">
        <f t="array" aca="1" ref="V39" ca="1">IFERROR(INDIRECT(_xlfn.CONCAT("Data!", A39, "120")), 0)</f>
        <v>0</v>
      </c>
      <c r="W39" s="33" cm="1">
        <f t="array" aca="1" ref="W39" ca="1">IFERROR(INDIRECT(_xlfn.CONCAT("Data!", A39, "216")), 0)</f>
        <v>0</v>
      </c>
      <c r="X39" s="33" cm="1">
        <f t="array" aca="1" ref="X39" ca="1">IFERROR(INDIRECT(_xlfn.CONCAT("Data!", A39, "220")), 0)</f>
        <v>0</v>
      </c>
      <c r="Y39" s="33" cm="1">
        <f t="array" aca="1" ref="Y39" ca="1">IFERROR(INDIRECT(_xlfn.CONCAT("Data!", "CK120")), 0)</f>
        <v>0</v>
      </c>
      <c r="Z39" s="33" cm="1">
        <f t="array" aca="1" ref="Z39" ca="1">IFERROR(INDIRECT(_xlfn.CONCAT("Data!", "BY120")), 0)</f>
        <v>0</v>
      </c>
      <c r="AA39" s="33" cm="1">
        <f t="array" aca="1" ref="AA39" ca="1">IFERROR(INDIRECT(_xlfn.CONCAT("Data!", "CG120")), 0)</f>
        <v>0</v>
      </c>
      <c r="AB39" s="33" cm="1">
        <f t="array" aca="1" ref="AB39" ca="1">IFERROR(INDIRECT(_xlfn.CONCAT("Data!", A39, "68")), 0)</f>
        <v>0</v>
      </c>
      <c r="AC39" s="33" cm="1">
        <f t="array" aca="1" ref="AC39" ca="1">IFERROR(INDIRECT(_xlfn.CONCAT("Data!", A39, "65")), 0)</f>
        <v>0</v>
      </c>
      <c r="AD39" s="33" cm="1">
        <f t="array" aca="1" ref="AD39" ca="1">IFERROR(INDIRECT(_xlfn.CONCAT("Data!", A39, "187")), 0)</f>
        <v>0</v>
      </c>
      <c r="AE39" s="33" cm="1">
        <f t="array" aca="1" ref="AE39" ca="1">IFERROR(INDIRECT(_xlfn.CONCAT("Data!", "CK64")), 0)</f>
        <v>0</v>
      </c>
      <c r="AF39" s="33" cm="1">
        <f t="array" aca="1" ref="AF39" ca="1">IFERROR(INDIRECT(_xlfn.CONCAT("Data!", "BY64")), 0)</f>
        <v>0</v>
      </c>
      <c r="AG39" s="33" cm="1">
        <f t="array" aca="1" ref="AG39" ca="1">IFERROR(INDIRECT(_xlfn.CONCAT("Data!", "CG64")), 0)</f>
        <v>0</v>
      </c>
      <c r="AH39" s="33" cm="1">
        <f t="array" aca="1" ref="AH39" ca="1">IFERROR(INDIRECT(_xlfn.CONCAT("Data!", A39, "62")), 0)</f>
        <v>0</v>
      </c>
      <c r="AI39" s="33" cm="1">
        <f t="array" aca="1" ref="AI39" ca="1">IFERROR(INDIRECT(_xlfn.CONCAT("Data!", A39, "63")), 0)</f>
        <v>0</v>
      </c>
      <c r="AJ39" s="33" cm="1">
        <f t="array" aca="1" ref="AJ39" ca="1">IFERROR(INDIRECT(_xlfn.CONCAT("Data!", A39, "181")), 0)</f>
        <v>0</v>
      </c>
      <c r="AK39" s="33" cm="1">
        <f t="array" aca="1" ref="AK39" ca="1">IFERROR(INDIRECT(_xlfn.CONCAT("Data!", "CK61")), 0)</f>
        <v>0</v>
      </c>
      <c r="AL39" s="33" cm="1">
        <f t="array" aca="1" ref="AL39" ca="1">IFERROR(INDIRECT(_xlfn.CONCAT("Data!", "BY61")), 0)</f>
        <v>0</v>
      </c>
      <c r="AM39" s="33" cm="1">
        <f t="array" aca="1" ref="AM39" ca="1">IFERROR(INDIRECT(_xlfn.CONCAT("Data!", "CG61")), 0)</f>
        <v>0</v>
      </c>
      <c r="AN39" s="34" cm="1">
        <f t="array" aca="1" ref="AN39" ca="1">IFERROR(INDIRECT(_xlfn.CONCAT("Data!", A39, "131")), 0)</f>
        <v>0</v>
      </c>
      <c r="AO39" s="34" cm="1">
        <f t="array" aca="1" ref="AO39" ca="1">IFERROR(INDIRECT(_xlfn.CONCAT("Data!", A39, "193")), 0)</f>
        <v>0</v>
      </c>
      <c r="AP39" s="33" cm="1">
        <f t="array" aca="1" ref="AP39" ca="1">IFERROR(INDIRECT(_xlfn.CONCAT("Data!", "CK131")), 0)</f>
        <v>0</v>
      </c>
      <c r="AQ39" s="33" cm="1">
        <f t="array" aca="1" ref="AQ39" ca="1">IFERROR(INDIRECT(_xlfn.CONCAT("Data!", "BY131")), 0)</f>
        <v>0</v>
      </c>
      <c r="AR39" s="33" cm="1">
        <f t="array" aca="1" ref="AR39" ca="1">IFERROR(INDIRECT(_xlfn.CONCAT("Data!", "CG131")), 0)</f>
        <v>0</v>
      </c>
      <c r="AS39" s="33" cm="1">
        <f t="array" aca="1" ref="AS39" ca="1">IFERROR(INDIRECT(_xlfn.CONCAT("Data!", A39, "15")), 0)</f>
        <v>0</v>
      </c>
      <c r="AT39" s="33" cm="1">
        <f t="array" aca="1" ref="AT39" ca="1">IFERROR(INDIRECT(_xlfn.CONCAT("Data!", A39, "14")), 0)</f>
        <v>0</v>
      </c>
      <c r="AU39" s="33" cm="1">
        <f t="array" aca="1" ref="AU39" ca="1">IFERROR(INDIRECT(_xlfn.CONCAT("Data!", A39, "142")), 0)</f>
        <v>0</v>
      </c>
      <c r="AV39" s="33" cm="1">
        <f t="array" aca="1" ref="AV39" ca="1">IFERROR(INDIRECT(_xlfn.CONCAT("Data!", "CK14")), 0)</f>
        <v>0</v>
      </c>
      <c r="AW39" s="33" cm="1">
        <f t="array" aca="1" ref="AW39" ca="1">IFERROR(INDIRECT(_xlfn.CONCAT("Data!", "BY14")), 0)</f>
        <v>0</v>
      </c>
      <c r="AX39" s="33" cm="1">
        <f t="array" aca="1" ref="AX39" ca="1">IFERROR(INDIRECT(_xlfn.CONCAT("Data!", "CG14")), 0)</f>
        <v>0</v>
      </c>
      <c r="AY39" s="33" cm="1">
        <f t="array" aca="1" ref="AY39" ca="1">IFERROR(INDIRECT(_xlfn.CONCAT("Data!", A39, "29")), 0)</f>
        <v>0</v>
      </c>
      <c r="AZ39" s="33" cm="1">
        <f t="array" aca="1" ref="AZ39" ca="1">IFERROR(INDIRECT(_xlfn.CONCAT("Data!", A39, "157")), 0)</f>
        <v>0</v>
      </c>
      <c r="BA39" s="33" cm="1">
        <f t="array" aca="1" ref="BA39" ca="1">IFERROR(INDIRECT(_xlfn.CONCAT("Data!", "CK29")), 0)</f>
        <v>0</v>
      </c>
      <c r="BB39" s="33" cm="1">
        <f t="array" aca="1" ref="BB39" ca="1">IFERROR(INDIRECT(_xlfn.CONCAT("Data!", "BY29")), 0)</f>
        <v>0</v>
      </c>
      <c r="BC39" s="33" cm="1">
        <f t="array" aca="1" ref="BC39" ca="1">IFERROR(INDIRECT(_xlfn.CONCAT("Data!", "CG29")), 0)</f>
        <v>0</v>
      </c>
      <c r="BD39" s="33" cm="1">
        <f t="array" aca="1" ref="BD39" ca="1">IFERROR(INDIRECT(_xlfn.CONCAT("Data!", A39, "44")), 0)</f>
        <v>0</v>
      </c>
      <c r="BE39" s="33" cm="1">
        <f t="array" aca="1" ref="BE39" ca="1">IFERROR(INDIRECT(_xlfn.CONCAT("Data!", A39, "168")), 0)</f>
        <v>0</v>
      </c>
      <c r="BF39" s="33" cm="1">
        <f t="array" aca="1" ref="BF39" ca="1">IFERROR(INDIRECT(_xlfn.CONCAT("Data!", "CK44")), 0)</f>
        <v>0</v>
      </c>
      <c r="BG39" s="33" cm="1">
        <f t="array" aca="1" ref="BG39" ca="1">IFERROR(INDIRECT(_xlfn.CONCAT("Data!", "BY44")), 0)</f>
        <v>0</v>
      </c>
      <c r="BH39" s="33" cm="1">
        <f t="array" aca="1" ref="BH39" ca="1">IFERROR(INDIRECT(_xlfn.CONCAT("Data!", "CG44")), 0)</f>
        <v>0</v>
      </c>
      <c r="BI39" s="34" cm="1">
        <f t="array" aca="1" ref="BI39" ca="1">IFERROR(INDIRECT(_xlfn.CONCAT("Data!", A39, "24")), 0)</f>
        <v>0</v>
      </c>
      <c r="BJ39" s="34" cm="1">
        <f t="array" aca="1" ref="BJ39" ca="1">IFERROR(INDIRECT(_xlfn.CONCAT("Data!", A39, "152")), 0)</f>
        <v>0</v>
      </c>
      <c r="BK39" s="33" cm="1">
        <f t="array" aca="1" ref="BK39" ca="1">IFERROR(INDIRECT(_xlfn.CONCAT("Data!", "CK24")), 0)</f>
        <v>0</v>
      </c>
      <c r="BL39" s="33" cm="1">
        <f t="array" aca="1" ref="BL39" ca="1">IFERROR(INDIRECT(_xlfn.CONCAT("Data!", "BY24")), 0)</f>
        <v>0</v>
      </c>
      <c r="BM39" s="33" cm="1">
        <f t="array" aca="1" ref="BM39" ca="1">IFERROR(INDIRECT(_xlfn.CONCAT("Data!", "CG24")), 0)</f>
        <v>0</v>
      </c>
      <c r="BN39" s="33" cm="1">
        <f t="array" aca="1" ref="BN39" ca="1">IFERROR(INDIRECT(_xlfn.CONCAT("Data!", A39, "38")), 0)</f>
        <v>0</v>
      </c>
      <c r="BO39" s="33" cm="1">
        <f t="array" aca="1" ref="BO39" ca="1">IFERROR(INDIRECT(_xlfn.CONCAT("Data!", A39, "36")), 0)</f>
        <v>0</v>
      </c>
      <c r="BP39" s="33" cm="1">
        <f t="array" aca="1" ref="BP39" ca="1">IFERROR(INDIRECT(_xlfn.CONCAT("Data!", A39, "37")), 0)</f>
        <v>0</v>
      </c>
      <c r="BQ39" s="33" cm="1">
        <f t="array" aca="1" ref="BQ39" ca="1">IFERROR(INDIRECT(_xlfn.CONCAT("Data!", A39, "163")), 0)</f>
        <v>0</v>
      </c>
      <c r="BR39" s="33" cm="1">
        <f t="array" aca="1" ref="BR39" ca="1">IFERROR(INDIRECT(_xlfn.CONCAT("Data!", A39, "34")), 0)</f>
        <v>0</v>
      </c>
      <c r="BS39" s="33" cm="1">
        <f t="array" aca="1" ref="BS39" ca="1">IFERROR(INDIRECT(_xlfn.CONCAT("Data!", "CK124")), 0)</f>
        <v>0</v>
      </c>
      <c r="BT39" s="33" cm="1">
        <f t="array" aca="1" ref="BT39" ca="1">IFERROR(INDIRECT(_xlfn.CONCAT("Data!", "BY124")), 0)</f>
        <v>0</v>
      </c>
      <c r="BU39" s="33" cm="1">
        <f t="array" aca="1" ref="BU39" ca="1">IFERROR(INDIRECT(_xlfn.CONCAT("Data!", "CG124")), 0)</f>
        <v>0</v>
      </c>
      <c r="BV39" s="34" cm="1">
        <f t="array" aca="1" ref="BV39" ca="1">IFERROR(INDIRECT(_xlfn.CONCAT("Data!", A39, "41")), 0)</f>
        <v>0</v>
      </c>
      <c r="BW39" s="34" cm="1">
        <f t="array" aca="1" ref="BW39" ca="1">IFERROR(INDIRECT(_xlfn.CONCAT("Data!", B39, "138")), 0)</f>
        <v>0</v>
      </c>
      <c r="BX39" s="33" cm="1">
        <f t="array" aca="1" ref="BX39" ca="1">IFERROR(INDIRECT(_xlfn.CONCAT("Data!", "CK41")), 0)</f>
        <v>0</v>
      </c>
      <c r="BY39" s="33" cm="1">
        <f t="array" aca="1" ref="BY39" ca="1">IFERROR(INDIRECT(_xlfn.CONCAT("Data!", "BY41")), 0)</f>
        <v>0</v>
      </c>
      <c r="BZ39" s="33" cm="1">
        <f t="array" aca="1" ref="BZ39" ca="1">IFERROR(INDIRECT(_xlfn.CONCAT("Data!", "CG41")), 0)</f>
        <v>0</v>
      </c>
      <c r="CA39" s="33" cm="1">
        <f t="array" aca="1" ref="CA39" ca="1">IFERROR(INDIRECT(_xlfn.CONCAT("Data!", A39, "128")), 0)</f>
        <v>0</v>
      </c>
      <c r="CB39" s="33" cm="1">
        <f t="array" aca="1" ref="CB39" ca="1">IFERROR(INDIRECT(_xlfn.CONCAT("Data!", A39, "196")), 0)</f>
        <v>0</v>
      </c>
      <c r="CC39" s="33" cm="1">
        <f t="array" aca="1" ref="CC39" ca="1">IFERROR(INDIRECT(_xlfn.CONCAT("Data!", "CK128")), 0)</f>
        <v>0</v>
      </c>
      <c r="CD39" s="33" cm="1">
        <f t="array" aca="1" ref="CD39" ca="1">IFERROR(INDIRECT(_xlfn.CONCAT("Data!", "BY128")), 0)</f>
        <v>0</v>
      </c>
      <c r="CE39" s="33" cm="1">
        <f t="array" aca="1" ref="CE39" ca="1">IFERROR(INDIRECT(_xlfn.CONCAT("Data!", "CG128")), 0)</f>
        <v>0</v>
      </c>
      <c r="CF39" s="33" cm="1">
        <f t="array" aca="1" ref="CF39" ca="1">IFERROR(INDIRECT(_xlfn.CONCAT("Data!", A39, "126")), 0)</f>
        <v>0</v>
      </c>
      <c r="CG39" s="33" cm="1">
        <f t="array" aca="1" ref="CG39" ca="1">IFERROR(INDIRECT(_xlfn.CONCAT("Data!", A39, "207")), 0)</f>
        <v>0</v>
      </c>
      <c r="CH39" s="33" cm="1">
        <f t="array" aca="1" ref="CH39" ca="1">IFERROR(INDIRECT(_xlfn.CONCAT("Data!", "CK126")), 0)</f>
        <v>0</v>
      </c>
      <c r="CI39" s="33" cm="1">
        <f t="array" aca="1" ref="CI39" ca="1">IFERROR(INDIRECT(_xlfn.CONCAT("Data!", "BY126")), 0)</f>
        <v>0</v>
      </c>
      <c r="CJ39" s="33" cm="1">
        <f t="array" aca="1" ref="CJ39" ca="1">IFERROR(INDIRECT(_xlfn.CONCAT("Data!", "CG126")), 0)</f>
        <v>0</v>
      </c>
      <c r="CK39" s="33" cm="1">
        <f t="array" aca="1" ref="CK39" ca="1">IFERROR(INDIRECT(_xlfn.CONCAT("Data!", A39, "133")), 0)</f>
        <v>0</v>
      </c>
      <c r="CL39" s="33" cm="1">
        <f t="array" aca="1" ref="CL39" ca="1">IFERROR(INDIRECT(_xlfn.CONCAT("Data!", "CK89")), 0)</f>
        <v>0</v>
      </c>
      <c r="CM39" s="33" cm="1">
        <f t="array" aca="1" ref="CM39" ca="1">IFERROR(INDIRECT(_xlfn.CONCAT("Data!", "BY89")), 0)</f>
        <v>0</v>
      </c>
      <c r="CN39" s="33" cm="1">
        <f t="array" aca="1" ref="CN39" ca="1">IFERROR(INDIRECT(_xlfn.CONCAT("Data!", "CG89")), 0)</f>
        <v>0</v>
      </c>
      <c r="CO39" s="33" cm="1">
        <f t="array" aca="1" ref="CO39" ca="1">IFERROR(INDIRECT(_xlfn.CONCAT("Data!", A39, "188")), 0)</f>
        <v>0</v>
      </c>
      <c r="CP39" s="33" cm="1">
        <f t="array" aca="1" ref="CP39" ca="1">IFERROR(INDIRECT(_xlfn.CONCAT("Data!", A39, "75")), 0)</f>
        <v>0</v>
      </c>
      <c r="CQ39" s="33" cm="1">
        <f t="array" aca="1" ref="CQ39" ca="1">IFERROR(INDIRECT(_xlfn.CONCAT("Data!", A39, "189")), 0)</f>
        <v>0</v>
      </c>
      <c r="CR39" s="33" cm="1">
        <f t="array" aca="1" ref="CR39" ca="1">IFERROR(INDIRECT(_xlfn.CONCAT("Data!", A39, "130")), 0)</f>
        <v>0</v>
      </c>
      <c r="CS39" s="33" cm="1">
        <f t="array" aca="1" ref="CS39" ca="1">IFERROR(INDIRECT(_xlfn.CONCAT("Data!", A39, "42")), 0)</f>
        <v>0</v>
      </c>
      <c r="CT39" s="33" cm="1">
        <f t="array" aca="1" ref="CT39" ca="1">IFERROR(INDIRECT(_xlfn.CONCAT("Data!", A39, "166")), 0)</f>
        <v>0</v>
      </c>
      <c r="CU39" s="33" cm="1">
        <f t="array" aca="1" ref="CU39" ca="1">IFERROR(INDIRECT(_xlfn.CONCAT("Data!", A39, "47")), 0)</f>
        <v>0</v>
      </c>
      <c r="CV39" s="33" cm="1">
        <f t="array" aca="1" ref="CV39" ca="1">IFERROR(INDIRECT(_xlfn.CONCAT("Data!", A39, "171")), 0)</f>
        <v>0</v>
      </c>
    </row>
    <row r="40" spans="1:100">
      <c r="A40" t="s">
        <v>252</v>
      </c>
      <c r="B40" s="24">
        <v>39</v>
      </c>
      <c r="C40" s="24">
        <v>2</v>
      </c>
      <c r="D40" s="31">
        <f t="shared" si="0"/>
        <v>39.200000000000003</v>
      </c>
      <c r="E40" s="24" cm="1">
        <f t="array" aca="1" ref="E40" ca="1">INDIRECT(_xlfn.CONCAT("Data!", "R2"))</f>
        <v>0</v>
      </c>
      <c r="F40" s="32" cm="1">
        <f t="array" aca="1" ref="F40" ca="1">INDIRECT(_xlfn.CONCAT("Data!", A40, "4"))</f>
        <v>0</v>
      </c>
      <c r="G40" cm="1">
        <f t="array" aca="1" ref="G40" ca="1">INDIRECT(_xlfn.CONCAT("Data!", A40, "5"))</f>
        <v>0</v>
      </c>
      <c r="H40" s="33" cm="1">
        <f t="array" aca="1" ref="H40" ca="1">IFERROR(INDIRECT(_xlfn.CONCAT("Data!", A40, "8")), 0)</f>
        <v>0</v>
      </c>
      <c r="I40" s="33" cm="1">
        <f t="array" aca="1" ref="I40" ca="1">IFERROR(INDIRECT(_xlfn.CONCAT("Data!", A40, "9")), 0)</f>
        <v>0</v>
      </c>
      <c r="J40" s="33" cm="1">
        <f t="array" aca="1" ref="J40" ca="1">IFERROR(INDIRECT(_xlfn.CONCAT("Data!", A40, "7")), 0)</f>
        <v>0</v>
      </c>
      <c r="K40" s="33" cm="1">
        <f t="array" aca="1" ref="K40" ca="1">IFERROR(INDIRECT(_xlfn.CONCAT("Data!", A40, "138")), 0)</f>
        <v>0</v>
      </c>
      <c r="L40" s="33" cm="1">
        <f t="array" aca="1" ref="L40" ca="1">IFERROR(INDIRECT(_xlfn.CONCAT("Data!", "CK7")), 0)</f>
        <v>0</v>
      </c>
      <c r="M40" s="33" cm="1">
        <f t="array" aca="1" ref="M40" ca="1">IFERROR(INDIRECT(_xlfn.CONCAT("Data!", "BY7")), 0)</f>
        <v>0</v>
      </c>
      <c r="N40" s="33" cm="1">
        <f t="array" aca="1" ref="N40" ca="1">IFERROR(INDIRECT(_xlfn.CONCAT("Data!", "CG7")), 0)</f>
        <v>0</v>
      </c>
      <c r="O40" s="34" cm="1">
        <f t="array" aca="1" ref="O40" ca="1">IFERROR(INDIRECT(_xlfn.CONCAT("Data!", A40, "115")), 0)</f>
        <v>0</v>
      </c>
      <c r="P40" s="34" cm="1">
        <f t="array" aca="1" ref="P40" ca="1">IFERROR(INDIRECT(_xlfn.CONCAT("Data!", A40, "211")), 0)</f>
        <v>0</v>
      </c>
      <c r="Q40" s="33" cm="1">
        <f t="array" aca="1" ref="Q40" ca="1">IFERROR(INDIRECT(_xlfn.CONCAT("Data!", A40, "114")), 0)</f>
        <v>0</v>
      </c>
      <c r="R40" s="33" cm="1">
        <f t="array" aca="1" ref="R40" ca="1">IFERROR(INDIRECT(_xlfn.CONCAT("Data!", A40, "210")), 0)</f>
        <v>0</v>
      </c>
      <c r="S40" s="33" cm="1">
        <f t="array" aca="1" ref="S40" ca="1">IFERROR(INDIRECT(_xlfn.CONCAT("Data!", "CK114")), 0)</f>
        <v>0</v>
      </c>
      <c r="T40" s="33" cm="1">
        <f t="array" aca="1" ref="T40" ca="1">IFERROR(INDIRECT(_xlfn.CONCAT("Data!", "BY114")), 0)</f>
        <v>0</v>
      </c>
      <c r="U40" s="33" cm="1">
        <f t="array" aca="1" ref="U40" ca="1">IFERROR(INDIRECT(_xlfn.CONCAT("Data!", "CG114")), 0)</f>
        <v>0</v>
      </c>
      <c r="V40" s="33" cm="1">
        <f t="array" aca="1" ref="V40" ca="1">IFERROR(INDIRECT(_xlfn.CONCAT("Data!", A40, "120")), 0)</f>
        <v>0</v>
      </c>
      <c r="W40" s="33" cm="1">
        <f t="array" aca="1" ref="W40" ca="1">IFERROR(INDIRECT(_xlfn.CONCAT("Data!", A40, "216")), 0)</f>
        <v>0</v>
      </c>
      <c r="X40" s="33" cm="1">
        <f t="array" aca="1" ref="X40" ca="1">IFERROR(INDIRECT(_xlfn.CONCAT("Data!", A40, "220")), 0)</f>
        <v>0</v>
      </c>
      <c r="Y40" s="33" cm="1">
        <f t="array" aca="1" ref="Y40" ca="1">IFERROR(INDIRECT(_xlfn.CONCAT("Data!", "CK120")), 0)</f>
        <v>0</v>
      </c>
      <c r="Z40" s="33" cm="1">
        <f t="array" aca="1" ref="Z40" ca="1">IFERROR(INDIRECT(_xlfn.CONCAT("Data!", "BY120")), 0)</f>
        <v>0</v>
      </c>
      <c r="AA40" s="33" cm="1">
        <f t="array" aca="1" ref="AA40" ca="1">IFERROR(INDIRECT(_xlfn.CONCAT("Data!", "CG120")), 0)</f>
        <v>0</v>
      </c>
      <c r="AB40" s="33" cm="1">
        <f t="array" aca="1" ref="AB40" ca="1">IFERROR(INDIRECT(_xlfn.CONCAT("Data!", A40, "68")), 0)</f>
        <v>0</v>
      </c>
      <c r="AC40" s="33" cm="1">
        <f t="array" aca="1" ref="AC40" ca="1">IFERROR(INDIRECT(_xlfn.CONCAT("Data!", A40, "65")), 0)</f>
        <v>0</v>
      </c>
      <c r="AD40" s="33" cm="1">
        <f t="array" aca="1" ref="AD40" ca="1">IFERROR(INDIRECT(_xlfn.CONCAT("Data!", A40, "187")), 0)</f>
        <v>0</v>
      </c>
      <c r="AE40" s="33" cm="1">
        <f t="array" aca="1" ref="AE40" ca="1">IFERROR(INDIRECT(_xlfn.CONCAT("Data!", "CK64")), 0)</f>
        <v>0</v>
      </c>
      <c r="AF40" s="33" cm="1">
        <f t="array" aca="1" ref="AF40" ca="1">IFERROR(INDIRECT(_xlfn.CONCAT("Data!", "BY64")), 0)</f>
        <v>0</v>
      </c>
      <c r="AG40" s="33" cm="1">
        <f t="array" aca="1" ref="AG40" ca="1">IFERROR(INDIRECT(_xlfn.CONCAT("Data!", "CG64")), 0)</f>
        <v>0</v>
      </c>
      <c r="AH40" s="33" cm="1">
        <f t="array" aca="1" ref="AH40" ca="1">IFERROR(INDIRECT(_xlfn.CONCAT("Data!", A40, "62")), 0)</f>
        <v>0</v>
      </c>
      <c r="AI40" s="33" cm="1">
        <f t="array" aca="1" ref="AI40" ca="1">IFERROR(INDIRECT(_xlfn.CONCAT("Data!", A40, "63")), 0)</f>
        <v>0</v>
      </c>
      <c r="AJ40" s="33" cm="1">
        <f t="array" aca="1" ref="AJ40" ca="1">IFERROR(INDIRECT(_xlfn.CONCAT("Data!", A40, "181")), 0)</f>
        <v>0</v>
      </c>
      <c r="AK40" s="33" cm="1">
        <f t="array" aca="1" ref="AK40" ca="1">IFERROR(INDIRECT(_xlfn.CONCAT("Data!", "CK61")), 0)</f>
        <v>0</v>
      </c>
      <c r="AL40" s="33" cm="1">
        <f t="array" aca="1" ref="AL40" ca="1">IFERROR(INDIRECT(_xlfn.CONCAT("Data!", "BY61")), 0)</f>
        <v>0</v>
      </c>
      <c r="AM40" s="33" cm="1">
        <f t="array" aca="1" ref="AM40" ca="1">IFERROR(INDIRECT(_xlfn.CONCAT("Data!", "CG61")), 0)</f>
        <v>0</v>
      </c>
      <c r="AN40" s="34" cm="1">
        <f t="array" aca="1" ref="AN40" ca="1">IFERROR(INDIRECT(_xlfn.CONCAT("Data!", A40, "131")), 0)</f>
        <v>0</v>
      </c>
      <c r="AO40" s="34" cm="1">
        <f t="array" aca="1" ref="AO40" ca="1">IFERROR(INDIRECT(_xlfn.CONCAT("Data!", A40, "193")), 0)</f>
        <v>0</v>
      </c>
      <c r="AP40" s="33" cm="1">
        <f t="array" aca="1" ref="AP40" ca="1">IFERROR(INDIRECT(_xlfn.CONCAT("Data!", "CK131")), 0)</f>
        <v>0</v>
      </c>
      <c r="AQ40" s="33" cm="1">
        <f t="array" aca="1" ref="AQ40" ca="1">IFERROR(INDIRECT(_xlfn.CONCAT("Data!", "BY131")), 0)</f>
        <v>0</v>
      </c>
      <c r="AR40" s="33" cm="1">
        <f t="array" aca="1" ref="AR40" ca="1">IFERROR(INDIRECT(_xlfn.CONCAT("Data!", "CG131")), 0)</f>
        <v>0</v>
      </c>
      <c r="AS40" s="33" cm="1">
        <f t="array" aca="1" ref="AS40" ca="1">IFERROR(INDIRECT(_xlfn.CONCAT("Data!", A40, "15")), 0)</f>
        <v>0</v>
      </c>
      <c r="AT40" s="33" cm="1">
        <f t="array" aca="1" ref="AT40" ca="1">IFERROR(INDIRECT(_xlfn.CONCAT("Data!", A40, "14")), 0)</f>
        <v>0</v>
      </c>
      <c r="AU40" s="33" cm="1">
        <f t="array" aca="1" ref="AU40" ca="1">IFERROR(INDIRECT(_xlfn.CONCAT("Data!", A40, "142")), 0)</f>
        <v>0</v>
      </c>
      <c r="AV40" s="33" cm="1">
        <f t="array" aca="1" ref="AV40" ca="1">IFERROR(INDIRECT(_xlfn.CONCAT("Data!", "CK14")), 0)</f>
        <v>0</v>
      </c>
      <c r="AW40" s="33" cm="1">
        <f t="array" aca="1" ref="AW40" ca="1">IFERROR(INDIRECT(_xlfn.CONCAT("Data!", "BY14")), 0)</f>
        <v>0</v>
      </c>
      <c r="AX40" s="33" cm="1">
        <f t="array" aca="1" ref="AX40" ca="1">IFERROR(INDIRECT(_xlfn.CONCAT("Data!", "CG14")), 0)</f>
        <v>0</v>
      </c>
      <c r="AY40" s="33" cm="1">
        <f t="array" aca="1" ref="AY40" ca="1">IFERROR(INDIRECT(_xlfn.CONCAT("Data!", A40, "29")), 0)</f>
        <v>0</v>
      </c>
      <c r="AZ40" s="33" cm="1">
        <f t="array" aca="1" ref="AZ40" ca="1">IFERROR(INDIRECT(_xlfn.CONCAT("Data!", A40, "157")), 0)</f>
        <v>0</v>
      </c>
      <c r="BA40" s="33" cm="1">
        <f t="array" aca="1" ref="BA40" ca="1">IFERROR(INDIRECT(_xlfn.CONCAT("Data!", "CK29")), 0)</f>
        <v>0</v>
      </c>
      <c r="BB40" s="33" cm="1">
        <f t="array" aca="1" ref="BB40" ca="1">IFERROR(INDIRECT(_xlfn.CONCAT("Data!", "BY29")), 0)</f>
        <v>0</v>
      </c>
      <c r="BC40" s="33" cm="1">
        <f t="array" aca="1" ref="BC40" ca="1">IFERROR(INDIRECT(_xlfn.CONCAT("Data!", "CG29")), 0)</f>
        <v>0</v>
      </c>
      <c r="BD40" s="33" cm="1">
        <f t="array" aca="1" ref="BD40" ca="1">IFERROR(INDIRECT(_xlfn.CONCAT("Data!", A40, "44")), 0)</f>
        <v>0</v>
      </c>
      <c r="BE40" s="33" cm="1">
        <f t="array" aca="1" ref="BE40" ca="1">IFERROR(INDIRECT(_xlfn.CONCAT("Data!", A40, "168")), 0)</f>
        <v>0</v>
      </c>
      <c r="BF40" s="33" cm="1">
        <f t="array" aca="1" ref="BF40" ca="1">IFERROR(INDIRECT(_xlfn.CONCAT("Data!", "CK44")), 0)</f>
        <v>0</v>
      </c>
      <c r="BG40" s="33" cm="1">
        <f t="array" aca="1" ref="BG40" ca="1">IFERROR(INDIRECT(_xlfn.CONCAT("Data!", "BY44")), 0)</f>
        <v>0</v>
      </c>
      <c r="BH40" s="33" cm="1">
        <f t="array" aca="1" ref="BH40" ca="1">IFERROR(INDIRECT(_xlfn.CONCAT("Data!", "CG44")), 0)</f>
        <v>0</v>
      </c>
      <c r="BI40" s="34" cm="1">
        <f t="array" aca="1" ref="BI40" ca="1">IFERROR(INDIRECT(_xlfn.CONCAT("Data!", A40, "24")), 0)</f>
        <v>0</v>
      </c>
      <c r="BJ40" s="34" cm="1">
        <f t="array" aca="1" ref="BJ40" ca="1">IFERROR(INDIRECT(_xlfn.CONCAT("Data!", A40, "152")), 0)</f>
        <v>0</v>
      </c>
      <c r="BK40" s="33" cm="1">
        <f t="array" aca="1" ref="BK40" ca="1">IFERROR(INDIRECT(_xlfn.CONCAT("Data!", "CK24")), 0)</f>
        <v>0</v>
      </c>
      <c r="BL40" s="33" cm="1">
        <f t="array" aca="1" ref="BL40" ca="1">IFERROR(INDIRECT(_xlfn.CONCAT("Data!", "BY24")), 0)</f>
        <v>0</v>
      </c>
      <c r="BM40" s="33" cm="1">
        <f t="array" aca="1" ref="BM40" ca="1">IFERROR(INDIRECT(_xlfn.CONCAT("Data!", "CG24")), 0)</f>
        <v>0</v>
      </c>
      <c r="BN40" s="33" cm="1">
        <f t="array" aca="1" ref="BN40" ca="1">IFERROR(INDIRECT(_xlfn.CONCAT("Data!", A40, "38")), 0)</f>
        <v>0</v>
      </c>
      <c r="BO40" s="33" cm="1">
        <f t="array" aca="1" ref="BO40" ca="1">IFERROR(INDIRECT(_xlfn.CONCAT("Data!", A40, "36")), 0)</f>
        <v>0</v>
      </c>
      <c r="BP40" s="33" cm="1">
        <f t="array" aca="1" ref="BP40" ca="1">IFERROR(INDIRECT(_xlfn.CONCAT("Data!", A40, "37")), 0)</f>
        <v>0</v>
      </c>
      <c r="BQ40" s="33" cm="1">
        <f t="array" aca="1" ref="BQ40" ca="1">IFERROR(INDIRECT(_xlfn.CONCAT("Data!", A40, "163")), 0)</f>
        <v>0</v>
      </c>
      <c r="BR40" s="33" cm="1">
        <f t="array" aca="1" ref="BR40" ca="1">IFERROR(INDIRECT(_xlfn.CONCAT("Data!", A40, "34")), 0)</f>
        <v>0</v>
      </c>
      <c r="BS40" s="33" cm="1">
        <f t="array" aca="1" ref="BS40" ca="1">IFERROR(INDIRECT(_xlfn.CONCAT("Data!", "CK124")), 0)</f>
        <v>0</v>
      </c>
      <c r="BT40" s="33" cm="1">
        <f t="array" aca="1" ref="BT40" ca="1">IFERROR(INDIRECT(_xlfn.CONCAT("Data!", "BY124")), 0)</f>
        <v>0</v>
      </c>
      <c r="BU40" s="33" cm="1">
        <f t="array" aca="1" ref="BU40" ca="1">IFERROR(INDIRECT(_xlfn.CONCAT("Data!", "CG124")), 0)</f>
        <v>0</v>
      </c>
      <c r="BV40" s="34" cm="1">
        <f t="array" aca="1" ref="BV40" ca="1">IFERROR(INDIRECT(_xlfn.CONCAT("Data!", A40, "41")), 0)</f>
        <v>0</v>
      </c>
      <c r="BW40" s="34" cm="1">
        <f t="array" aca="1" ref="BW40" ca="1">IFERROR(INDIRECT(_xlfn.CONCAT("Data!", B40, "138")), 0)</f>
        <v>0</v>
      </c>
      <c r="BX40" s="33" cm="1">
        <f t="array" aca="1" ref="BX40" ca="1">IFERROR(INDIRECT(_xlfn.CONCAT("Data!", "CK41")), 0)</f>
        <v>0</v>
      </c>
      <c r="BY40" s="33" cm="1">
        <f t="array" aca="1" ref="BY40" ca="1">IFERROR(INDIRECT(_xlfn.CONCAT("Data!", "BY41")), 0)</f>
        <v>0</v>
      </c>
      <c r="BZ40" s="33" cm="1">
        <f t="array" aca="1" ref="BZ40" ca="1">IFERROR(INDIRECT(_xlfn.CONCAT("Data!", "CG41")), 0)</f>
        <v>0</v>
      </c>
      <c r="CA40" s="33" cm="1">
        <f t="array" aca="1" ref="CA40" ca="1">IFERROR(INDIRECT(_xlfn.CONCAT("Data!", A40, "128")), 0)</f>
        <v>0</v>
      </c>
      <c r="CB40" s="33" cm="1">
        <f t="array" aca="1" ref="CB40" ca="1">IFERROR(INDIRECT(_xlfn.CONCAT("Data!", A40, "196")), 0)</f>
        <v>0</v>
      </c>
      <c r="CC40" s="33" cm="1">
        <f t="array" aca="1" ref="CC40" ca="1">IFERROR(INDIRECT(_xlfn.CONCAT("Data!", "CK128")), 0)</f>
        <v>0</v>
      </c>
      <c r="CD40" s="33" cm="1">
        <f t="array" aca="1" ref="CD40" ca="1">IFERROR(INDIRECT(_xlfn.CONCAT("Data!", "BY128")), 0)</f>
        <v>0</v>
      </c>
      <c r="CE40" s="33" cm="1">
        <f t="array" aca="1" ref="CE40" ca="1">IFERROR(INDIRECT(_xlfn.CONCAT("Data!", "CG128")), 0)</f>
        <v>0</v>
      </c>
      <c r="CF40" s="33" cm="1">
        <f t="array" aca="1" ref="CF40" ca="1">IFERROR(INDIRECT(_xlfn.CONCAT("Data!", A40, "126")), 0)</f>
        <v>0</v>
      </c>
      <c r="CG40" s="33" cm="1">
        <f t="array" aca="1" ref="CG40" ca="1">IFERROR(INDIRECT(_xlfn.CONCAT("Data!", A40, "207")), 0)</f>
        <v>0</v>
      </c>
      <c r="CH40" s="33" cm="1">
        <f t="array" aca="1" ref="CH40" ca="1">IFERROR(INDIRECT(_xlfn.CONCAT("Data!", "CK126")), 0)</f>
        <v>0</v>
      </c>
      <c r="CI40" s="33" cm="1">
        <f t="array" aca="1" ref="CI40" ca="1">IFERROR(INDIRECT(_xlfn.CONCAT("Data!", "BY126")), 0)</f>
        <v>0</v>
      </c>
      <c r="CJ40" s="33" cm="1">
        <f t="array" aca="1" ref="CJ40" ca="1">IFERROR(INDIRECT(_xlfn.CONCAT("Data!", "CG126")), 0)</f>
        <v>0</v>
      </c>
      <c r="CK40" s="33" cm="1">
        <f t="array" aca="1" ref="CK40" ca="1">IFERROR(INDIRECT(_xlfn.CONCAT("Data!", A40, "133")), 0)</f>
        <v>0</v>
      </c>
      <c r="CL40" s="33" cm="1">
        <f t="array" aca="1" ref="CL40" ca="1">IFERROR(INDIRECT(_xlfn.CONCAT("Data!", "CK89")), 0)</f>
        <v>0</v>
      </c>
      <c r="CM40" s="33" cm="1">
        <f t="array" aca="1" ref="CM40" ca="1">IFERROR(INDIRECT(_xlfn.CONCAT("Data!", "BY89")), 0)</f>
        <v>0</v>
      </c>
      <c r="CN40" s="33" cm="1">
        <f t="array" aca="1" ref="CN40" ca="1">IFERROR(INDIRECT(_xlfn.CONCAT("Data!", "CG89")), 0)</f>
        <v>0</v>
      </c>
      <c r="CO40" s="33" cm="1">
        <f t="array" aca="1" ref="CO40" ca="1">IFERROR(INDIRECT(_xlfn.CONCAT("Data!", A40, "188")), 0)</f>
        <v>0</v>
      </c>
      <c r="CP40" s="33" cm="1">
        <f t="array" aca="1" ref="CP40" ca="1">IFERROR(INDIRECT(_xlfn.CONCAT("Data!", A40, "75")), 0)</f>
        <v>0</v>
      </c>
      <c r="CQ40" s="33" cm="1">
        <f t="array" aca="1" ref="CQ40" ca="1">IFERROR(INDIRECT(_xlfn.CONCAT("Data!", A40, "189")), 0)</f>
        <v>0</v>
      </c>
      <c r="CR40" s="33" cm="1">
        <f t="array" aca="1" ref="CR40" ca="1">IFERROR(INDIRECT(_xlfn.CONCAT("Data!", A40, "130")), 0)</f>
        <v>0</v>
      </c>
      <c r="CS40" s="33" cm="1">
        <f t="array" aca="1" ref="CS40" ca="1">IFERROR(INDIRECT(_xlfn.CONCAT("Data!", A40, "42")), 0)</f>
        <v>0</v>
      </c>
      <c r="CT40" s="33" cm="1">
        <f t="array" aca="1" ref="CT40" ca="1">IFERROR(INDIRECT(_xlfn.CONCAT("Data!", A40, "166")), 0)</f>
        <v>0</v>
      </c>
      <c r="CU40" s="33" cm="1">
        <f t="array" aca="1" ref="CU40" ca="1">IFERROR(INDIRECT(_xlfn.CONCAT("Data!", A40, "47")), 0)</f>
        <v>0</v>
      </c>
      <c r="CV40" s="33" cm="1">
        <f t="array" aca="1" ref="CV40" ca="1">IFERROR(INDIRECT(_xlfn.CONCAT("Data!", A40, "171")), 0)</f>
        <v>0</v>
      </c>
    </row>
    <row r="41" spans="1:100">
      <c r="A41" t="s">
        <v>253</v>
      </c>
      <c r="B41" s="24">
        <v>40</v>
      </c>
      <c r="C41" s="24">
        <v>2</v>
      </c>
      <c r="D41" s="31">
        <f t="shared" si="0"/>
        <v>40.200000000000003</v>
      </c>
      <c r="E41" s="24" cm="1">
        <f t="array" aca="1" ref="E41" ca="1">INDIRECT(_xlfn.CONCAT("Data!", "R2"))</f>
        <v>0</v>
      </c>
      <c r="F41" s="32" cm="1">
        <f t="array" aca="1" ref="F41" ca="1">INDIRECT(_xlfn.CONCAT("Data!", A41, "4"))</f>
        <v>0</v>
      </c>
      <c r="G41" cm="1">
        <f t="array" aca="1" ref="G41" ca="1">INDIRECT(_xlfn.CONCAT("Data!", A41, "5"))</f>
        <v>0</v>
      </c>
      <c r="H41" s="33" cm="1">
        <f t="array" aca="1" ref="H41" ca="1">IFERROR(INDIRECT(_xlfn.CONCAT("Data!", A41, "8")), 0)</f>
        <v>0</v>
      </c>
      <c r="I41" s="33" cm="1">
        <f t="array" aca="1" ref="I41" ca="1">IFERROR(INDIRECT(_xlfn.CONCAT("Data!", A41, "9")), 0)</f>
        <v>0</v>
      </c>
      <c r="J41" s="33" cm="1">
        <f t="array" aca="1" ref="J41" ca="1">IFERROR(INDIRECT(_xlfn.CONCAT("Data!", A41, "7")), 0)</f>
        <v>0</v>
      </c>
      <c r="K41" s="33" cm="1">
        <f t="array" aca="1" ref="K41" ca="1">IFERROR(INDIRECT(_xlfn.CONCAT("Data!", A41, "138")), 0)</f>
        <v>0</v>
      </c>
      <c r="L41" s="33" cm="1">
        <f t="array" aca="1" ref="L41" ca="1">IFERROR(INDIRECT(_xlfn.CONCAT("Data!", "CK7")), 0)</f>
        <v>0</v>
      </c>
      <c r="M41" s="33" cm="1">
        <f t="array" aca="1" ref="M41" ca="1">IFERROR(INDIRECT(_xlfn.CONCAT("Data!", "BY7")), 0)</f>
        <v>0</v>
      </c>
      <c r="N41" s="33" cm="1">
        <f t="array" aca="1" ref="N41" ca="1">IFERROR(INDIRECT(_xlfn.CONCAT("Data!", "CG7")), 0)</f>
        <v>0</v>
      </c>
      <c r="O41" s="34" cm="1">
        <f t="array" aca="1" ref="O41" ca="1">IFERROR(INDIRECT(_xlfn.CONCAT("Data!", A41, "115")), 0)</f>
        <v>0</v>
      </c>
      <c r="P41" s="34" cm="1">
        <f t="array" aca="1" ref="P41" ca="1">IFERROR(INDIRECT(_xlfn.CONCAT("Data!", A41, "211")), 0)</f>
        <v>0</v>
      </c>
      <c r="Q41" s="33" cm="1">
        <f t="array" aca="1" ref="Q41" ca="1">IFERROR(INDIRECT(_xlfn.CONCAT("Data!", A41, "114")), 0)</f>
        <v>0</v>
      </c>
      <c r="R41" s="33" cm="1">
        <f t="array" aca="1" ref="R41" ca="1">IFERROR(INDIRECT(_xlfn.CONCAT("Data!", A41, "210")), 0)</f>
        <v>0</v>
      </c>
      <c r="S41" s="33" cm="1">
        <f t="array" aca="1" ref="S41" ca="1">IFERROR(INDIRECT(_xlfn.CONCAT("Data!", "CK114")), 0)</f>
        <v>0</v>
      </c>
      <c r="T41" s="33" cm="1">
        <f t="array" aca="1" ref="T41" ca="1">IFERROR(INDIRECT(_xlfn.CONCAT("Data!", "BY114")), 0)</f>
        <v>0</v>
      </c>
      <c r="U41" s="33" cm="1">
        <f t="array" aca="1" ref="U41" ca="1">IFERROR(INDIRECT(_xlfn.CONCAT("Data!", "CG114")), 0)</f>
        <v>0</v>
      </c>
      <c r="V41" s="33" cm="1">
        <f t="array" aca="1" ref="V41" ca="1">IFERROR(INDIRECT(_xlfn.CONCAT("Data!", A41, "120")), 0)</f>
        <v>0</v>
      </c>
      <c r="W41" s="33" cm="1">
        <f t="array" aca="1" ref="W41" ca="1">IFERROR(INDIRECT(_xlfn.CONCAT("Data!", A41, "216")), 0)</f>
        <v>0</v>
      </c>
      <c r="X41" s="33" cm="1">
        <f t="array" aca="1" ref="X41" ca="1">IFERROR(INDIRECT(_xlfn.CONCAT("Data!", A41, "220")), 0)</f>
        <v>0</v>
      </c>
      <c r="Y41" s="33" cm="1">
        <f t="array" aca="1" ref="Y41" ca="1">IFERROR(INDIRECT(_xlfn.CONCAT("Data!", "CK120")), 0)</f>
        <v>0</v>
      </c>
      <c r="Z41" s="33" cm="1">
        <f t="array" aca="1" ref="Z41" ca="1">IFERROR(INDIRECT(_xlfn.CONCAT("Data!", "BY120")), 0)</f>
        <v>0</v>
      </c>
      <c r="AA41" s="33" cm="1">
        <f t="array" aca="1" ref="AA41" ca="1">IFERROR(INDIRECT(_xlfn.CONCAT("Data!", "CG120")), 0)</f>
        <v>0</v>
      </c>
      <c r="AB41" s="33" cm="1">
        <f t="array" aca="1" ref="AB41" ca="1">IFERROR(INDIRECT(_xlfn.CONCAT("Data!", A41, "68")), 0)</f>
        <v>0</v>
      </c>
      <c r="AC41" s="33" cm="1">
        <f t="array" aca="1" ref="AC41" ca="1">IFERROR(INDIRECT(_xlfn.CONCAT("Data!", A41, "65")), 0)</f>
        <v>0</v>
      </c>
      <c r="AD41" s="33" cm="1">
        <f t="array" aca="1" ref="AD41" ca="1">IFERROR(INDIRECT(_xlfn.CONCAT("Data!", A41, "187")), 0)</f>
        <v>0</v>
      </c>
      <c r="AE41" s="33" cm="1">
        <f t="array" aca="1" ref="AE41" ca="1">IFERROR(INDIRECT(_xlfn.CONCAT("Data!", "CK64")), 0)</f>
        <v>0</v>
      </c>
      <c r="AF41" s="33" cm="1">
        <f t="array" aca="1" ref="AF41" ca="1">IFERROR(INDIRECT(_xlfn.CONCAT("Data!", "BY64")), 0)</f>
        <v>0</v>
      </c>
      <c r="AG41" s="33" cm="1">
        <f t="array" aca="1" ref="AG41" ca="1">IFERROR(INDIRECT(_xlfn.CONCAT("Data!", "CG64")), 0)</f>
        <v>0</v>
      </c>
      <c r="AH41" s="33" cm="1">
        <f t="array" aca="1" ref="AH41" ca="1">IFERROR(INDIRECT(_xlfn.CONCAT("Data!", A41, "62")), 0)</f>
        <v>0</v>
      </c>
      <c r="AI41" s="33" cm="1">
        <f t="array" aca="1" ref="AI41" ca="1">IFERROR(INDIRECT(_xlfn.CONCAT("Data!", A41, "63")), 0)</f>
        <v>0</v>
      </c>
      <c r="AJ41" s="33" cm="1">
        <f t="array" aca="1" ref="AJ41" ca="1">IFERROR(INDIRECT(_xlfn.CONCAT("Data!", A41, "181")), 0)</f>
        <v>0</v>
      </c>
      <c r="AK41" s="33" cm="1">
        <f t="array" aca="1" ref="AK41" ca="1">IFERROR(INDIRECT(_xlfn.CONCAT("Data!", "CK61")), 0)</f>
        <v>0</v>
      </c>
      <c r="AL41" s="33" cm="1">
        <f t="array" aca="1" ref="AL41" ca="1">IFERROR(INDIRECT(_xlfn.CONCAT("Data!", "BY61")), 0)</f>
        <v>0</v>
      </c>
      <c r="AM41" s="33" cm="1">
        <f t="array" aca="1" ref="AM41" ca="1">IFERROR(INDIRECT(_xlfn.CONCAT("Data!", "CG61")), 0)</f>
        <v>0</v>
      </c>
      <c r="AN41" s="34" cm="1">
        <f t="array" aca="1" ref="AN41" ca="1">IFERROR(INDIRECT(_xlfn.CONCAT("Data!", A41, "131")), 0)</f>
        <v>0</v>
      </c>
      <c r="AO41" s="34" cm="1">
        <f t="array" aca="1" ref="AO41" ca="1">IFERROR(INDIRECT(_xlfn.CONCAT("Data!", A41, "193")), 0)</f>
        <v>0</v>
      </c>
      <c r="AP41" s="33" cm="1">
        <f t="array" aca="1" ref="AP41" ca="1">IFERROR(INDIRECT(_xlfn.CONCAT("Data!", "CK131")), 0)</f>
        <v>0</v>
      </c>
      <c r="AQ41" s="33" cm="1">
        <f t="array" aca="1" ref="AQ41" ca="1">IFERROR(INDIRECT(_xlfn.CONCAT("Data!", "BY131")), 0)</f>
        <v>0</v>
      </c>
      <c r="AR41" s="33" cm="1">
        <f t="array" aca="1" ref="AR41" ca="1">IFERROR(INDIRECT(_xlfn.CONCAT("Data!", "CG131")), 0)</f>
        <v>0</v>
      </c>
      <c r="AS41" s="33" cm="1">
        <f t="array" aca="1" ref="AS41" ca="1">IFERROR(INDIRECT(_xlfn.CONCAT("Data!", A41, "15")), 0)</f>
        <v>0</v>
      </c>
      <c r="AT41" s="33" cm="1">
        <f t="array" aca="1" ref="AT41" ca="1">IFERROR(INDIRECT(_xlfn.CONCAT("Data!", A41, "14")), 0)</f>
        <v>0</v>
      </c>
      <c r="AU41" s="33" cm="1">
        <f t="array" aca="1" ref="AU41" ca="1">IFERROR(INDIRECT(_xlfn.CONCAT("Data!", A41, "142")), 0)</f>
        <v>0</v>
      </c>
      <c r="AV41" s="33" cm="1">
        <f t="array" aca="1" ref="AV41" ca="1">IFERROR(INDIRECT(_xlfn.CONCAT("Data!", "CK14")), 0)</f>
        <v>0</v>
      </c>
      <c r="AW41" s="33" cm="1">
        <f t="array" aca="1" ref="AW41" ca="1">IFERROR(INDIRECT(_xlfn.CONCAT("Data!", "BY14")), 0)</f>
        <v>0</v>
      </c>
      <c r="AX41" s="33" cm="1">
        <f t="array" aca="1" ref="AX41" ca="1">IFERROR(INDIRECT(_xlfn.CONCAT("Data!", "CG14")), 0)</f>
        <v>0</v>
      </c>
      <c r="AY41" s="33" cm="1">
        <f t="array" aca="1" ref="AY41" ca="1">IFERROR(INDIRECT(_xlfn.CONCAT("Data!", A41, "29")), 0)</f>
        <v>0</v>
      </c>
      <c r="AZ41" s="33" cm="1">
        <f t="array" aca="1" ref="AZ41" ca="1">IFERROR(INDIRECT(_xlfn.CONCAT("Data!", A41, "157")), 0)</f>
        <v>0</v>
      </c>
      <c r="BA41" s="33" cm="1">
        <f t="array" aca="1" ref="BA41" ca="1">IFERROR(INDIRECT(_xlfn.CONCAT("Data!", "CK29")), 0)</f>
        <v>0</v>
      </c>
      <c r="BB41" s="33" cm="1">
        <f t="array" aca="1" ref="BB41" ca="1">IFERROR(INDIRECT(_xlfn.CONCAT("Data!", "BY29")), 0)</f>
        <v>0</v>
      </c>
      <c r="BC41" s="33" cm="1">
        <f t="array" aca="1" ref="BC41" ca="1">IFERROR(INDIRECT(_xlfn.CONCAT("Data!", "CG29")), 0)</f>
        <v>0</v>
      </c>
      <c r="BD41" s="33" cm="1">
        <f t="array" aca="1" ref="BD41" ca="1">IFERROR(INDIRECT(_xlfn.CONCAT("Data!", A41, "44")), 0)</f>
        <v>0</v>
      </c>
      <c r="BE41" s="33" cm="1">
        <f t="array" aca="1" ref="BE41" ca="1">IFERROR(INDIRECT(_xlfn.CONCAT("Data!", A41, "168")), 0)</f>
        <v>0</v>
      </c>
      <c r="BF41" s="33" cm="1">
        <f t="array" aca="1" ref="BF41" ca="1">IFERROR(INDIRECT(_xlfn.CONCAT("Data!", "CK44")), 0)</f>
        <v>0</v>
      </c>
      <c r="BG41" s="33" cm="1">
        <f t="array" aca="1" ref="BG41" ca="1">IFERROR(INDIRECT(_xlfn.CONCAT("Data!", "BY44")), 0)</f>
        <v>0</v>
      </c>
      <c r="BH41" s="33" cm="1">
        <f t="array" aca="1" ref="BH41" ca="1">IFERROR(INDIRECT(_xlfn.CONCAT("Data!", "CG44")), 0)</f>
        <v>0</v>
      </c>
      <c r="BI41" s="34" cm="1">
        <f t="array" aca="1" ref="BI41" ca="1">IFERROR(INDIRECT(_xlfn.CONCAT("Data!", A41, "24")), 0)</f>
        <v>0</v>
      </c>
      <c r="BJ41" s="34" cm="1">
        <f t="array" aca="1" ref="BJ41" ca="1">IFERROR(INDIRECT(_xlfn.CONCAT("Data!", A41, "152")), 0)</f>
        <v>0</v>
      </c>
      <c r="BK41" s="33" cm="1">
        <f t="array" aca="1" ref="BK41" ca="1">IFERROR(INDIRECT(_xlfn.CONCAT("Data!", "CK24")), 0)</f>
        <v>0</v>
      </c>
      <c r="BL41" s="33" cm="1">
        <f t="array" aca="1" ref="BL41" ca="1">IFERROR(INDIRECT(_xlfn.CONCAT("Data!", "BY24")), 0)</f>
        <v>0</v>
      </c>
      <c r="BM41" s="33" cm="1">
        <f t="array" aca="1" ref="BM41" ca="1">IFERROR(INDIRECT(_xlfn.CONCAT("Data!", "CG24")), 0)</f>
        <v>0</v>
      </c>
      <c r="BN41" s="33" cm="1">
        <f t="array" aca="1" ref="BN41" ca="1">IFERROR(INDIRECT(_xlfn.CONCAT("Data!", A41, "38")), 0)</f>
        <v>0</v>
      </c>
      <c r="BO41" s="33" cm="1">
        <f t="array" aca="1" ref="BO41" ca="1">IFERROR(INDIRECT(_xlfn.CONCAT("Data!", A41, "36")), 0)</f>
        <v>0</v>
      </c>
      <c r="BP41" s="33" cm="1">
        <f t="array" aca="1" ref="BP41" ca="1">IFERROR(INDIRECT(_xlfn.CONCAT("Data!", A41, "37")), 0)</f>
        <v>0</v>
      </c>
      <c r="BQ41" s="33" cm="1">
        <f t="array" aca="1" ref="BQ41" ca="1">IFERROR(INDIRECT(_xlfn.CONCAT("Data!", A41, "163")), 0)</f>
        <v>0</v>
      </c>
      <c r="BR41" s="33" cm="1">
        <f t="array" aca="1" ref="BR41" ca="1">IFERROR(INDIRECT(_xlfn.CONCAT("Data!", A41, "34")), 0)</f>
        <v>0</v>
      </c>
      <c r="BS41" s="33" cm="1">
        <f t="array" aca="1" ref="BS41" ca="1">IFERROR(INDIRECT(_xlfn.CONCAT("Data!", "CK124")), 0)</f>
        <v>0</v>
      </c>
      <c r="BT41" s="33" cm="1">
        <f t="array" aca="1" ref="BT41" ca="1">IFERROR(INDIRECT(_xlfn.CONCAT("Data!", "BY124")), 0)</f>
        <v>0</v>
      </c>
      <c r="BU41" s="33" cm="1">
        <f t="array" aca="1" ref="BU41" ca="1">IFERROR(INDIRECT(_xlfn.CONCAT("Data!", "CG124")), 0)</f>
        <v>0</v>
      </c>
      <c r="BV41" s="34" cm="1">
        <f t="array" aca="1" ref="BV41" ca="1">IFERROR(INDIRECT(_xlfn.CONCAT("Data!", A41, "41")), 0)</f>
        <v>0</v>
      </c>
      <c r="BW41" s="34" cm="1">
        <f t="array" aca="1" ref="BW41" ca="1">IFERROR(INDIRECT(_xlfn.CONCAT("Data!", B41, "138")), 0)</f>
        <v>0</v>
      </c>
      <c r="BX41" s="33" cm="1">
        <f t="array" aca="1" ref="BX41" ca="1">IFERROR(INDIRECT(_xlfn.CONCAT("Data!", "CK41")), 0)</f>
        <v>0</v>
      </c>
      <c r="BY41" s="33" cm="1">
        <f t="array" aca="1" ref="BY41" ca="1">IFERROR(INDIRECT(_xlfn.CONCAT("Data!", "BY41")), 0)</f>
        <v>0</v>
      </c>
      <c r="BZ41" s="33" cm="1">
        <f t="array" aca="1" ref="BZ41" ca="1">IFERROR(INDIRECT(_xlfn.CONCAT("Data!", "CG41")), 0)</f>
        <v>0</v>
      </c>
      <c r="CA41" s="33" cm="1">
        <f t="array" aca="1" ref="CA41" ca="1">IFERROR(INDIRECT(_xlfn.CONCAT("Data!", A41, "128")), 0)</f>
        <v>0</v>
      </c>
      <c r="CB41" s="33" cm="1">
        <f t="array" aca="1" ref="CB41" ca="1">IFERROR(INDIRECT(_xlfn.CONCAT("Data!", A41, "196")), 0)</f>
        <v>0</v>
      </c>
      <c r="CC41" s="33" cm="1">
        <f t="array" aca="1" ref="CC41" ca="1">IFERROR(INDIRECT(_xlfn.CONCAT("Data!", "CK128")), 0)</f>
        <v>0</v>
      </c>
      <c r="CD41" s="33" cm="1">
        <f t="array" aca="1" ref="CD41" ca="1">IFERROR(INDIRECT(_xlfn.CONCAT("Data!", "BY128")), 0)</f>
        <v>0</v>
      </c>
      <c r="CE41" s="33" cm="1">
        <f t="array" aca="1" ref="CE41" ca="1">IFERROR(INDIRECT(_xlfn.CONCAT("Data!", "CG128")), 0)</f>
        <v>0</v>
      </c>
      <c r="CF41" s="33" cm="1">
        <f t="array" aca="1" ref="CF41" ca="1">IFERROR(INDIRECT(_xlfn.CONCAT("Data!", A41, "126")), 0)</f>
        <v>0</v>
      </c>
      <c r="CG41" s="33" cm="1">
        <f t="array" aca="1" ref="CG41" ca="1">IFERROR(INDIRECT(_xlfn.CONCAT("Data!", A41, "207")), 0)</f>
        <v>0</v>
      </c>
      <c r="CH41" s="33" cm="1">
        <f t="array" aca="1" ref="CH41" ca="1">IFERROR(INDIRECT(_xlfn.CONCAT("Data!", "CK126")), 0)</f>
        <v>0</v>
      </c>
      <c r="CI41" s="33" cm="1">
        <f t="array" aca="1" ref="CI41" ca="1">IFERROR(INDIRECT(_xlfn.CONCAT("Data!", "BY126")), 0)</f>
        <v>0</v>
      </c>
      <c r="CJ41" s="33" cm="1">
        <f t="array" aca="1" ref="CJ41" ca="1">IFERROR(INDIRECT(_xlfn.CONCAT("Data!", "CG126")), 0)</f>
        <v>0</v>
      </c>
      <c r="CK41" s="33" cm="1">
        <f t="array" aca="1" ref="CK41" ca="1">IFERROR(INDIRECT(_xlfn.CONCAT("Data!", A41, "133")), 0)</f>
        <v>0</v>
      </c>
      <c r="CL41" s="33" cm="1">
        <f t="array" aca="1" ref="CL41" ca="1">IFERROR(INDIRECT(_xlfn.CONCAT("Data!", "CK89")), 0)</f>
        <v>0</v>
      </c>
      <c r="CM41" s="33" cm="1">
        <f t="array" aca="1" ref="CM41" ca="1">IFERROR(INDIRECT(_xlfn.CONCAT("Data!", "BY89")), 0)</f>
        <v>0</v>
      </c>
      <c r="CN41" s="33" cm="1">
        <f t="array" aca="1" ref="CN41" ca="1">IFERROR(INDIRECT(_xlfn.CONCAT("Data!", "CG89")), 0)</f>
        <v>0</v>
      </c>
      <c r="CO41" s="33" cm="1">
        <f t="array" aca="1" ref="CO41" ca="1">IFERROR(INDIRECT(_xlfn.CONCAT("Data!", A41, "188")), 0)</f>
        <v>0</v>
      </c>
      <c r="CP41" s="33" cm="1">
        <f t="array" aca="1" ref="CP41" ca="1">IFERROR(INDIRECT(_xlfn.CONCAT("Data!", A41, "75")), 0)</f>
        <v>0</v>
      </c>
      <c r="CQ41" s="33" cm="1">
        <f t="array" aca="1" ref="CQ41" ca="1">IFERROR(INDIRECT(_xlfn.CONCAT("Data!", A41, "189")), 0)</f>
        <v>0</v>
      </c>
      <c r="CR41" s="33" cm="1">
        <f t="array" aca="1" ref="CR41" ca="1">IFERROR(INDIRECT(_xlfn.CONCAT("Data!", A41, "130")), 0)</f>
        <v>0</v>
      </c>
      <c r="CS41" s="33" cm="1">
        <f t="array" aca="1" ref="CS41" ca="1">IFERROR(INDIRECT(_xlfn.CONCAT("Data!", A41, "42")), 0)</f>
        <v>0</v>
      </c>
      <c r="CT41" s="33" cm="1">
        <f t="array" aca="1" ref="CT41" ca="1">IFERROR(INDIRECT(_xlfn.CONCAT("Data!", A41, "166")), 0)</f>
        <v>0</v>
      </c>
      <c r="CU41" s="33" cm="1">
        <f t="array" aca="1" ref="CU41" ca="1">IFERROR(INDIRECT(_xlfn.CONCAT("Data!", A41, "47")), 0)</f>
        <v>0</v>
      </c>
      <c r="CV41" s="33" cm="1">
        <f t="array" aca="1" ref="CV41" ca="1">IFERROR(INDIRECT(_xlfn.CONCAT("Data!", A41, "171")), 0)</f>
        <v>0</v>
      </c>
    </row>
    <row r="42" spans="1:100">
      <c r="A42" t="s">
        <v>254</v>
      </c>
      <c r="B42" s="24">
        <v>41</v>
      </c>
      <c r="C42" s="24">
        <v>2</v>
      </c>
      <c r="D42" s="31">
        <f t="shared" si="0"/>
        <v>41.2</v>
      </c>
      <c r="E42" s="24" cm="1">
        <f t="array" aca="1" ref="E42" ca="1">INDIRECT(_xlfn.CONCAT("Data!", "R2"))</f>
        <v>0</v>
      </c>
      <c r="F42" s="32" cm="1">
        <f t="array" aca="1" ref="F42" ca="1">INDIRECT(_xlfn.CONCAT("Data!", A42, "4"))</f>
        <v>0</v>
      </c>
      <c r="G42" cm="1">
        <f t="array" aca="1" ref="G42" ca="1">INDIRECT(_xlfn.CONCAT("Data!", A42, "5"))</f>
        <v>0</v>
      </c>
      <c r="H42" s="33" cm="1">
        <f t="array" aca="1" ref="H42" ca="1">IFERROR(INDIRECT(_xlfn.CONCAT("Data!", A42, "8")), 0)</f>
        <v>0</v>
      </c>
      <c r="I42" s="33" cm="1">
        <f t="array" aca="1" ref="I42" ca="1">IFERROR(INDIRECT(_xlfn.CONCAT("Data!", A42, "9")), 0)</f>
        <v>0</v>
      </c>
      <c r="J42" s="33" cm="1">
        <f t="array" aca="1" ref="J42" ca="1">IFERROR(INDIRECT(_xlfn.CONCAT("Data!", A42, "7")), 0)</f>
        <v>0</v>
      </c>
      <c r="K42" s="33" cm="1">
        <f t="array" aca="1" ref="K42" ca="1">IFERROR(INDIRECT(_xlfn.CONCAT("Data!", A42, "138")), 0)</f>
        <v>0</v>
      </c>
      <c r="L42" s="33" cm="1">
        <f t="array" aca="1" ref="L42" ca="1">IFERROR(INDIRECT(_xlfn.CONCAT("Data!", "CK7")), 0)</f>
        <v>0</v>
      </c>
      <c r="M42" s="33" cm="1">
        <f t="array" aca="1" ref="M42" ca="1">IFERROR(INDIRECT(_xlfn.CONCAT("Data!", "BY7")), 0)</f>
        <v>0</v>
      </c>
      <c r="N42" s="33" cm="1">
        <f t="array" aca="1" ref="N42" ca="1">IFERROR(INDIRECT(_xlfn.CONCAT("Data!", "CG7")), 0)</f>
        <v>0</v>
      </c>
      <c r="O42" s="34" cm="1">
        <f t="array" aca="1" ref="O42" ca="1">IFERROR(INDIRECT(_xlfn.CONCAT("Data!", A42, "115")), 0)</f>
        <v>0</v>
      </c>
      <c r="P42" s="34" cm="1">
        <f t="array" aca="1" ref="P42" ca="1">IFERROR(INDIRECT(_xlfn.CONCAT("Data!", A42, "211")), 0)</f>
        <v>0</v>
      </c>
      <c r="Q42" s="33" cm="1">
        <f t="array" aca="1" ref="Q42" ca="1">IFERROR(INDIRECT(_xlfn.CONCAT("Data!", A42, "114")), 0)</f>
        <v>0</v>
      </c>
      <c r="R42" s="33" cm="1">
        <f t="array" aca="1" ref="R42" ca="1">IFERROR(INDIRECT(_xlfn.CONCAT("Data!", A42, "210")), 0)</f>
        <v>0</v>
      </c>
      <c r="S42" s="33" cm="1">
        <f t="array" aca="1" ref="S42" ca="1">IFERROR(INDIRECT(_xlfn.CONCAT("Data!", "CK114")), 0)</f>
        <v>0</v>
      </c>
      <c r="T42" s="33" cm="1">
        <f t="array" aca="1" ref="T42" ca="1">IFERROR(INDIRECT(_xlfn.CONCAT("Data!", "BY114")), 0)</f>
        <v>0</v>
      </c>
      <c r="U42" s="33" cm="1">
        <f t="array" aca="1" ref="U42" ca="1">IFERROR(INDIRECT(_xlfn.CONCAT("Data!", "CG114")), 0)</f>
        <v>0</v>
      </c>
      <c r="V42" s="33" cm="1">
        <f t="array" aca="1" ref="V42" ca="1">IFERROR(INDIRECT(_xlfn.CONCAT("Data!", A42, "120")), 0)</f>
        <v>0</v>
      </c>
      <c r="W42" s="33" cm="1">
        <f t="array" aca="1" ref="W42" ca="1">IFERROR(INDIRECT(_xlfn.CONCAT("Data!", A42, "216")), 0)</f>
        <v>0</v>
      </c>
      <c r="X42" s="33" cm="1">
        <f t="array" aca="1" ref="X42" ca="1">IFERROR(INDIRECT(_xlfn.CONCAT("Data!", A42, "220")), 0)</f>
        <v>0</v>
      </c>
      <c r="Y42" s="33" cm="1">
        <f t="array" aca="1" ref="Y42" ca="1">IFERROR(INDIRECT(_xlfn.CONCAT("Data!", "CK120")), 0)</f>
        <v>0</v>
      </c>
      <c r="Z42" s="33" cm="1">
        <f t="array" aca="1" ref="Z42" ca="1">IFERROR(INDIRECT(_xlfn.CONCAT("Data!", "BY120")), 0)</f>
        <v>0</v>
      </c>
      <c r="AA42" s="33" cm="1">
        <f t="array" aca="1" ref="AA42" ca="1">IFERROR(INDIRECT(_xlfn.CONCAT("Data!", "CG120")), 0)</f>
        <v>0</v>
      </c>
      <c r="AB42" s="33" cm="1">
        <f t="array" aca="1" ref="AB42" ca="1">IFERROR(INDIRECT(_xlfn.CONCAT("Data!", A42, "68")), 0)</f>
        <v>0</v>
      </c>
      <c r="AC42" s="33" cm="1">
        <f t="array" aca="1" ref="AC42" ca="1">IFERROR(INDIRECT(_xlfn.CONCAT("Data!", A42, "65")), 0)</f>
        <v>0</v>
      </c>
      <c r="AD42" s="33" cm="1">
        <f t="array" aca="1" ref="AD42" ca="1">IFERROR(INDIRECT(_xlfn.CONCAT("Data!", A42, "187")), 0)</f>
        <v>0</v>
      </c>
      <c r="AE42" s="33" cm="1">
        <f t="array" aca="1" ref="AE42" ca="1">IFERROR(INDIRECT(_xlfn.CONCAT("Data!", "CK64")), 0)</f>
        <v>0</v>
      </c>
      <c r="AF42" s="33" cm="1">
        <f t="array" aca="1" ref="AF42" ca="1">IFERROR(INDIRECT(_xlfn.CONCAT("Data!", "BY64")), 0)</f>
        <v>0</v>
      </c>
      <c r="AG42" s="33" cm="1">
        <f t="array" aca="1" ref="AG42" ca="1">IFERROR(INDIRECT(_xlfn.CONCAT("Data!", "CG64")), 0)</f>
        <v>0</v>
      </c>
      <c r="AH42" s="33" cm="1">
        <f t="array" aca="1" ref="AH42" ca="1">IFERROR(INDIRECT(_xlfn.CONCAT("Data!", A42, "62")), 0)</f>
        <v>0</v>
      </c>
      <c r="AI42" s="33" cm="1">
        <f t="array" aca="1" ref="AI42" ca="1">IFERROR(INDIRECT(_xlfn.CONCAT("Data!", A42, "63")), 0)</f>
        <v>0</v>
      </c>
      <c r="AJ42" s="33" cm="1">
        <f t="array" aca="1" ref="AJ42" ca="1">IFERROR(INDIRECT(_xlfn.CONCAT("Data!", A42, "181")), 0)</f>
        <v>0</v>
      </c>
      <c r="AK42" s="33" cm="1">
        <f t="array" aca="1" ref="AK42" ca="1">IFERROR(INDIRECT(_xlfn.CONCAT("Data!", "CK61")), 0)</f>
        <v>0</v>
      </c>
      <c r="AL42" s="33" cm="1">
        <f t="array" aca="1" ref="AL42" ca="1">IFERROR(INDIRECT(_xlfn.CONCAT("Data!", "BY61")), 0)</f>
        <v>0</v>
      </c>
      <c r="AM42" s="33" cm="1">
        <f t="array" aca="1" ref="AM42" ca="1">IFERROR(INDIRECT(_xlfn.CONCAT("Data!", "CG61")), 0)</f>
        <v>0</v>
      </c>
      <c r="AN42" s="34" cm="1">
        <f t="array" aca="1" ref="AN42" ca="1">IFERROR(INDIRECT(_xlfn.CONCAT("Data!", A42, "131")), 0)</f>
        <v>0</v>
      </c>
      <c r="AO42" s="34" cm="1">
        <f t="array" aca="1" ref="AO42" ca="1">IFERROR(INDIRECT(_xlfn.CONCAT("Data!", A42, "193")), 0)</f>
        <v>0</v>
      </c>
      <c r="AP42" s="33" cm="1">
        <f t="array" aca="1" ref="AP42" ca="1">IFERROR(INDIRECT(_xlfn.CONCAT("Data!", "CK131")), 0)</f>
        <v>0</v>
      </c>
      <c r="AQ42" s="33" cm="1">
        <f t="array" aca="1" ref="AQ42" ca="1">IFERROR(INDIRECT(_xlfn.CONCAT("Data!", "BY131")), 0)</f>
        <v>0</v>
      </c>
      <c r="AR42" s="33" cm="1">
        <f t="array" aca="1" ref="AR42" ca="1">IFERROR(INDIRECT(_xlfn.CONCAT("Data!", "CG131")), 0)</f>
        <v>0</v>
      </c>
      <c r="AS42" s="33" cm="1">
        <f t="array" aca="1" ref="AS42" ca="1">IFERROR(INDIRECT(_xlfn.CONCAT("Data!", A42, "15")), 0)</f>
        <v>0</v>
      </c>
      <c r="AT42" s="33" cm="1">
        <f t="array" aca="1" ref="AT42" ca="1">IFERROR(INDIRECT(_xlfn.CONCAT("Data!", A42, "14")), 0)</f>
        <v>0</v>
      </c>
      <c r="AU42" s="33" cm="1">
        <f t="array" aca="1" ref="AU42" ca="1">IFERROR(INDIRECT(_xlfn.CONCAT("Data!", A42, "142")), 0)</f>
        <v>0</v>
      </c>
      <c r="AV42" s="33" cm="1">
        <f t="array" aca="1" ref="AV42" ca="1">IFERROR(INDIRECT(_xlfn.CONCAT("Data!", "CK14")), 0)</f>
        <v>0</v>
      </c>
      <c r="AW42" s="33" cm="1">
        <f t="array" aca="1" ref="AW42" ca="1">IFERROR(INDIRECT(_xlfn.CONCAT("Data!", "BY14")), 0)</f>
        <v>0</v>
      </c>
      <c r="AX42" s="33" cm="1">
        <f t="array" aca="1" ref="AX42" ca="1">IFERROR(INDIRECT(_xlfn.CONCAT("Data!", "CG14")), 0)</f>
        <v>0</v>
      </c>
      <c r="AY42" s="33" cm="1">
        <f t="array" aca="1" ref="AY42" ca="1">IFERROR(INDIRECT(_xlfn.CONCAT("Data!", A42, "29")), 0)</f>
        <v>0</v>
      </c>
      <c r="AZ42" s="33" cm="1">
        <f t="array" aca="1" ref="AZ42" ca="1">IFERROR(INDIRECT(_xlfn.CONCAT("Data!", A42, "157")), 0)</f>
        <v>0</v>
      </c>
      <c r="BA42" s="33" cm="1">
        <f t="array" aca="1" ref="BA42" ca="1">IFERROR(INDIRECT(_xlfn.CONCAT("Data!", "CK29")), 0)</f>
        <v>0</v>
      </c>
      <c r="BB42" s="33" cm="1">
        <f t="array" aca="1" ref="BB42" ca="1">IFERROR(INDIRECT(_xlfn.CONCAT("Data!", "BY29")), 0)</f>
        <v>0</v>
      </c>
      <c r="BC42" s="33" cm="1">
        <f t="array" aca="1" ref="BC42" ca="1">IFERROR(INDIRECT(_xlfn.CONCAT("Data!", "CG29")), 0)</f>
        <v>0</v>
      </c>
      <c r="BD42" s="33" cm="1">
        <f t="array" aca="1" ref="BD42" ca="1">IFERROR(INDIRECT(_xlfn.CONCAT("Data!", A42, "44")), 0)</f>
        <v>0</v>
      </c>
      <c r="BE42" s="33" cm="1">
        <f t="array" aca="1" ref="BE42" ca="1">IFERROR(INDIRECT(_xlfn.CONCAT("Data!", A42, "168")), 0)</f>
        <v>0</v>
      </c>
      <c r="BF42" s="33" cm="1">
        <f t="array" aca="1" ref="BF42" ca="1">IFERROR(INDIRECT(_xlfn.CONCAT("Data!", "CK44")), 0)</f>
        <v>0</v>
      </c>
      <c r="BG42" s="33" cm="1">
        <f t="array" aca="1" ref="BG42" ca="1">IFERROR(INDIRECT(_xlfn.CONCAT("Data!", "BY44")), 0)</f>
        <v>0</v>
      </c>
      <c r="BH42" s="33" cm="1">
        <f t="array" aca="1" ref="BH42" ca="1">IFERROR(INDIRECT(_xlfn.CONCAT("Data!", "CG44")), 0)</f>
        <v>0</v>
      </c>
      <c r="BI42" s="34" cm="1">
        <f t="array" aca="1" ref="BI42" ca="1">IFERROR(INDIRECT(_xlfn.CONCAT("Data!", A42, "24")), 0)</f>
        <v>0</v>
      </c>
      <c r="BJ42" s="34" cm="1">
        <f t="array" aca="1" ref="BJ42" ca="1">IFERROR(INDIRECT(_xlfn.CONCAT("Data!", A42, "152")), 0)</f>
        <v>0</v>
      </c>
      <c r="BK42" s="33" cm="1">
        <f t="array" aca="1" ref="BK42" ca="1">IFERROR(INDIRECT(_xlfn.CONCAT("Data!", "CK24")), 0)</f>
        <v>0</v>
      </c>
      <c r="BL42" s="33" cm="1">
        <f t="array" aca="1" ref="BL42" ca="1">IFERROR(INDIRECT(_xlfn.CONCAT("Data!", "BY24")), 0)</f>
        <v>0</v>
      </c>
      <c r="BM42" s="33" cm="1">
        <f t="array" aca="1" ref="BM42" ca="1">IFERROR(INDIRECT(_xlfn.CONCAT("Data!", "CG24")), 0)</f>
        <v>0</v>
      </c>
      <c r="BN42" s="33" cm="1">
        <f t="array" aca="1" ref="BN42" ca="1">IFERROR(INDIRECT(_xlfn.CONCAT("Data!", A42, "38")), 0)</f>
        <v>0</v>
      </c>
      <c r="BO42" s="33" cm="1">
        <f t="array" aca="1" ref="BO42" ca="1">IFERROR(INDIRECT(_xlfn.CONCAT("Data!", A42, "36")), 0)</f>
        <v>0</v>
      </c>
      <c r="BP42" s="33" cm="1">
        <f t="array" aca="1" ref="BP42" ca="1">IFERROR(INDIRECT(_xlfn.CONCAT("Data!", A42, "37")), 0)</f>
        <v>0</v>
      </c>
      <c r="BQ42" s="33" cm="1">
        <f t="array" aca="1" ref="BQ42" ca="1">IFERROR(INDIRECT(_xlfn.CONCAT("Data!", A42, "163")), 0)</f>
        <v>0</v>
      </c>
      <c r="BR42" s="33" cm="1">
        <f t="array" aca="1" ref="BR42" ca="1">IFERROR(INDIRECT(_xlfn.CONCAT("Data!", A42, "34")), 0)</f>
        <v>0</v>
      </c>
      <c r="BS42" s="33" cm="1">
        <f t="array" aca="1" ref="BS42" ca="1">IFERROR(INDIRECT(_xlfn.CONCAT("Data!", "CK124")), 0)</f>
        <v>0</v>
      </c>
      <c r="BT42" s="33" cm="1">
        <f t="array" aca="1" ref="BT42" ca="1">IFERROR(INDIRECT(_xlfn.CONCAT("Data!", "BY124")), 0)</f>
        <v>0</v>
      </c>
      <c r="BU42" s="33" cm="1">
        <f t="array" aca="1" ref="BU42" ca="1">IFERROR(INDIRECT(_xlfn.CONCAT("Data!", "CG124")), 0)</f>
        <v>0</v>
      </c>
      <c r="BV42" s="34" cm="1">
        <f t="array" aca="1" ref="BV42" ca="1">IFERROR(INDIRECT(_xlfn.CONCAT("Data!", A42, "41")), 0)</f>
        <v>0</v>
      </c>
      <c r="BW42" s="34" cm="1">
        <f t="array" aca="1" ref="BW42" ca="1">IFERROR(INDIRECT(_xlfn.CONCAT("Data!", B42, "138")), 0)</f>
        <v>0</v>
      </c>
      <c r="BX42" s="33" cm="1">
        <f t="array" aca="1" ref="BX42" ca="1">IFERROR(INDIRECT(_xlfn.CONCAT("Data!", "CK41")), 0)</f>
        <v>0</v>
      </c>
      <c r="BY42" s="33" cm="1">
        <f t="array" aca="1" ref="BY42" ca="1">IFERROR(INDIRECT(_xlfn.CONCAT("Data!", "BY41")), 0)</f>
        <v>0</v>
      </c>
      <c r="BZ42" s="33" cm="1">
        <f t="array" aca="1" ref="BZ42" ca="1">IFERROR(INDIRECT(_xlfn.CONCAT("Data!", "CG41")), 0)</f>
        <v>0</v>
      </c>
      <c r="CA42" s="33" cm="1">
        <f t="array" aca="1" ref="CA42" ca="1">IFERROR(INDIRECT(_xlfn.CONCAT("Data!", A42, "128")), 0)</f>
        <v>0</v>
      </c>
      <c r="CB42" s="33" cm="1">
        <f t="array" aca="1" ref="CB42" ca="1">IFERROR(INDIRECT(_xlfn.CONCAT("Data!", A42, "196")), 0)</f>
        <v>0</v>
      </c>
      <c r="CC42" s="33" cm="1">
        <f t="array" aca="1" ref="CC42" ca="1">IFERROR(INDIRECT(_xlfn.CONCAT("Data!", "CK128")), 0)</f>
        <v>0</v>
      </c>
      <c r="CD42" s="33" cm="1">
        <f t="array" aca="1" ref="CD42" ca="1">IFERROR(INDIRECT(_xlfn.CONCAT("Data!", "BY128")), 0)</f>
        <v>0</v>
      </c>
      <c r="CE42" s="33" cm="1">
        <f t="array" aca="1" ref="CE42" ca="1">IFERROR(INDIRECT(_xlfn.CONCAT("Data!", "CG128")), 0)</f>
        <v>0</v>
      </c>
      <c r="CF42" s="33" cm="1">
        <f t="array" aca="1" ref="CF42" ca="1">IFERROR(INDIRECT(_xlfn.CONCAT("Data!", A42, "126")), 0)</f>
        <v>0</v>
      </c>
      <c r="CG42" s="33" cm="1">
        <f t="array" aca="1" ref="CG42" ca="1">IFERROR(INDIRECT(_xlfn.CONCAT("Data!", A42, "207")), 0)</f>
        <v>0</v>
      </c>
      <c r="CH42" s="33" cm="1">
        <f t="array" aca="1" ref="CH42" ca="1">IFERROR(INDIRECT(_xlfn.CONCAT("Data!", "CK126")), 0)</f>
        <v>0</v>
      </c>
      <c r="CI42" s="33" cm="1">
        <f t="array" aca="1" ref="CI42" ca="1">IFERROR(INDIRECT(_xlfn.CONCAT("Data!", "BY126")), 0)</f>
        <v>0</v>
      </c>
      <c r="CJ42" s="33" cm="1">
        <f t="array" aca="1" ref="CJ42" ca="1">IFERROR(INDIRECT(_xlfn.CONCAT("Data!", "CG126")), 0)</f>
        <v>0</v>
      </c>
      <c r="CK42" s="33" cm="1">
        <f t="array" aca="1" ref="CK42" ca="1">IFERROR(INDIRECT(_xlfn.CONCAT("Data!", A42, "133")), 0)</f>
        <v>0</v>
      </c>
      <c r="CL42" s="33" cm="1">
        <f t="array" aca="1" ref="CL42" ca="1">IFERROR(INDIRECT(_xlfn.CONCAT("Data!", "CK89")), 0)</f>
        <v>0</v>
      </c>
      <c r="CM42" s="33" cm="1">
        <f t="array" aca="1" ref="CM42" ca="1">IFERROR(INDIRECT(_xlfn.CONCAT("Data!", "BY89")), 0)</f>
        <v>0</v>
      </c>
      <c r="CN42" s="33" cm="1">
        <f t="array" aca="1" ref="CN42" ca="1">IFERROR(INDIRECT(_xlfn.CONCAT("Data!", "CG89")), 0)</f>
        <v>0</v>
      </c>
      <c r="CO42" s="33" cm="1">
        <f t="array" aca="1" ref="CO42" ca="1">IFERROR(INDIRECT(_xlfn.CONCAT("Data!", A42, "188")), 0)</f>
        <v>0</v>
      </c>
      <c r="CP42" s="33" cm="1">
        <f t="array" aca="1" ref="CP42" ca="1">IFERROR(INDIRECT(_xlfn.CONCAT("Data!", A42, "75")), 0)</f>
        <v>0</v>
      </c>
      <c r="CQ42" s="33" cm="1">
        <f t="array" aca="1" ref="CQ42" ca="1">IFERROR(INDIRECT(_xlfn.CONCAT("Data!", A42, "189")), 0)</f>
        <v>0</v>
      </c>
      <c r="CR42" s="33" cm="1">
        <f t="array" aca="1" ref="CR42" ca="1">IFERROR(INDIRECT(_xlfn.CONCAT("Data!", A42, "130")), 0)</f>
        <v>0</v>
      </c>
      <c r="CS42" s="33" cm="1">
        <f t="array" aca="1" ref="CS42" ca="1">IFERROR(INDIRECT(_xlfn.CONCAT("Data!", A42, "42")), 0)</f>
        <v>0</v>
      </c>
      <c r="CT42" s="33" cm="1">
        <f t="array" aca="1" ref="CT42" ca="1">IFERROR(INDIRECT(_xlfn.CONCAT("Data!", A42, "166")), 0)</f>
        <v>0</v>
      </c>
      <c r="CU42" s="33" cm="1">
        <f t="array" aca="1" ref="CU42" ca="1">IFERROR(INDIRECT(_xlfn.CONCAT("Data!", A42, "47")), 0)</f>
        <v>0</v>
      </c>
      <c r="CV42" s="33" cm="1">
        <f t="array" aca="1" ref="CV42" ca="1">IFERROR(INDIRECT(_xlfn.CONCAT("Data!", A42, "171")), 0)</f>
        <v>0</v>
      </c>
    </row>
    <row r="43" spans="1:100">
      <c r="A43" t="s">
        <v>255</v>
      </c>
      <c r="B43" s="24">
        <v>42</v>
      </c>
      <c r="C43" s="24">
        <v>2</v>
      </c>
      <c r="D43" s="31">
        <f t="shared" si="0"/>
        <v>42.2</v>
      </c>
      <c r="E43" s="24" cm="1">
        <f t="array" aca="1" ref="E43" ca="1">INDIRECT(_xlfn.CONCAT("Data!", "R2"))</f>
        <v>0</v>
      </c>
      <c r="F43" s="32" cm="1">
        <f t="array" aca="1" ref="F43" ca="1">INDIRECT(_xlfn.CONCAT("Data!", A43, "4"))</f>
        <v>0</v>
      </c>
      <c r="G43" cm="1">
        <f t="array" aca="1" ref="G43" ca="1">INDIRECT(_xlfn.CONCAT("Data!", A43, "5"))</f>
        <v>0</v>
      </c>
      <c r="H43" s="33" cm="1">
        <f t="array" aca="1" ref="H43" ca="1">IFERROR(INDIRECT(_xlfn.CONCAT("Data!", A43, "8")), 0)</f>
        <v>0</v>
      </c>
      <c r="I43" s="33" cm="1">
        <f t="array" aca="1" ref="I43" ca="1">IFERROR(INDIRECT(_xlfn.CONCAT("Data!", A43, "9")), 0)</f>
        <v>0</v>
      </c>
      <c r="J43" s="33" cm="1">
        <f t="array" aca="1" ref="J43" ca="1">IFERROR(INDIRECT(_xlfn.CONCAT("Data!", A43, "7")), 0)</f>
        <v>0</v>
      </c>
      <c r="K43" s="33" cm="1">
        <f t="array" aca="1" ref="K43" ca="1">IFERROR(INDIRECT(_xlfn.CONCAT("Data!", A43, "138")), 0)</f>
        <v>0</v>
      </c>
      <c r="L43" s="33" cm="1">
        <f t="array" aca="1" ref="L43" ca="1">IFERROR(INDIRECT(_xlfn.CONCAT("Data!", "CK7")), 0)</f>
        <v>0</v>
      </c>
      <c r="M43" s="33" cm="1">
        <f t="array" aca="1" ref="M43" ca="1">IFERROR(INDIRECT(_xlfn.CONCAT("Data!", "BY7")), 0)</f>
        <v>0</v>
      </c>
      <c r="N43" s="33" cm="1">
        <f t="array" aca="1" ref="N43" ca="1">IFERROR(INDIRECT(_xlfn.CONCAT("Data!", "CG7")), 0)</f>
        <v>0</v>
      </c>
      <c r="O43" s="34" cm="1">
        <f t="array" aca="1" ref="O43" ca="1">IFERROR(INDIRECT(_xlfn.CONCAT("Data!", A43, "115")), 0)</f>
        <v>0</v>
      </c>
      <c r="P43" s="34" cm="1">
        <f t="array" aca="1" ref="P43" ca="1">IFERROR(INDIRECT(_xlfn.CONCAT("Data!", A43, "211")), 0)</f>
        <v>0</v>
      </c>
      <c r="Q43" s="33" cm="1">
        <f t="array" aca="1" ref="Q43" ca="1">IFERROR(INDIRECT(_xlfn.CONCAT("Data!", A43, "114")), 0)</f>
        <v>0</v>
      </c>
      <c r="R43" s="33" cm="1">
        <f t="array" aca="1" ref="R43" ca="1">IFERROR(INDIRECT(_xlfn.CONCAT("Data!", A43, "210")), 0)</f>
        <v>0</v>
      </c>
      <c r="S43" s="33" cm="1">
        <f t="array" aca="1" ref="S43" ca="1">IFERROR(INDIRECT(_xlfn.CONCAT("Data!", "CK114")), 0)</f>
        <v>0</v>
      </c>
      <c r="T43" s="33" cm="1">
        <f t="array" aca="1" ref="T43" ca="1">IFERROR(INDIRECT(_xlfn.CONCAT("Data!", "BY114")), 0)</f>
        <v>0</v>
      </c>
      <c r="U43" s="33" cm="1">
        <f t="array" aca="1" ref="U43" ca="1">IFERROR(INDIRECT(_xlfn.CONCAT("Data!", "CG114")), 0)</f>
        <v>0</v>
      </c>
      <c r="V43" s="33" cm="1">
        <f t="array" aca="1" ref="V43" ca="1">IFERROR(INDIRECT(_xlfn.CONCAT("Data!", A43, "120")), 0)</f>
        <v>0</v>
      </c>
      <c r="W43" s="33" cm="1">
        <f t="array" aca="1" ref="W43" ca="1">IFERROR(INDIRECT(_xlfn.CONCAT("Data!", A43, "216")), 0)</f>
        <v>0</v>
      </c>
      <c r="X43" s="33" cm="1">
        <f t="array" aca="1" ref="X43" ca="1">IFERROR(INDIRECT(_xlfn.CONCAT("Data!", A43, "220")), 0)</f>
        <v>0</v>
      </c>
      <c r="Y43" s="33" cm="1">
        <f t="array" aca="1" ref="Y43" ca="1">IFERROR(INDIRECT(_xlfn.CONCAT("Data!", "CK120")), 0)</f>
        <v>0</v>
      </c>
      <c r="Z43" s="33" cm="1">
        <f t="array" aca="1" ref="Z43" ca="1">IFERROR(INDIRECT(_xlfn.CONCAT("Data!", "BY120")), 0)</f>
        <v>0</v>
      </c>
      <c r="AA43" s="33" cm="1">
        <f t="array" aca="1" ref="AA43" ca="1">IFERROR(INDIRECT(_xlfn.CONCAT("Data!", "CG120")), 0)</f>
        <v>0</v>
      </c>
      <c r="AB43" s="33" cm="1">
        <f t="array" aca="1" ref="AB43" ca="1">IFERROR(INDIRECT(_xlfn.CONCAT("Data!", A43, "68")), 0)</f>
        <v>0</v>
      </c>
      <c r="AC43" s="33" cm="1">
        <f t="array" aca="1" ref="AC43" ca="1">IFERROR(INDIRECT(_xlfn.CONCAT("Data!", A43, "65")), 0)</f>
        <v>0</v>
      </c>
      <c r="AD43" s="33" cm="1">
        <f t="array" aca="1" ref="AD43" ca="1">IFERROR(INDIRECT(_xlfn.CONCAT("Data!", A43, "187")), 0)</f>
        <v>0</v>
      </c>
      <c r="AE43" s="33" cm="1">
        <f t="array" aca="1" ref="AE43" ca="1">IFERROR(INDIRECT(_xlfn.CONCAT("Data!", "CK64")), 0)</f>
        <v>0</v>
      </c>
      <c r="AF43" s="33" cm="1">
        <f t="array" aca="1" ref="AF43" ca="1">IFERROR(INDIRECT(_xlfn.CONCAT("Data!", "BY64")), 0)</f>
        <v>0</v>
      </c>
      <c r="AG43" s="33" cm="1">
        <f t="array" aca="1" ref="AG43" ca="1">IFERROR(INDIRECT(_xlfn.CONCAT("Data!", "CG64")), 0)</f>
        <v>0</v>
      </c>
      <c r="AH43" s="33" cm="1">
        <f t="array" aca="1" ref="AH43" ca="1">IFERROR(INDIRECT(_xlfn.CONCAT("Data!", A43, "62")), 0)</f>
        <v>0</v>
      </c>
      <c r="AI43" s="33" cm="1">
        <f t="array" aca="1" ref="AI43" ca="1">IFERROR(INDIRECT(_xlfn.CONCAT("Data!", A43, "63")), 0)</f>
        <v>0</v>
      </c>
      <c r="AJ43" s="33" cm="1">
        <f t="array" aca="1" ref="AJ43" ca="1">IFERROR(INDIRECT(_xlfn.CONCAT("Data!", A43, "181")), 0)</f>
        <v>0</v>
      </c>
      <c r="AK43" s="33" cm="1">
        <f t="array" aca="1" ref="AK43" ca="1">IFERROR(INDIRECT(_xlfn.CONCAT("Data!", "CK61")), 0)</f>
        <v>0</v>
      </c>
      <c r="AL43" s="33" cm="1">
        <f t="array" aca="1" ref="AL43" ca="1">IFERROR(INDIRECT(_xlfn.CONCAT("Data!", "BY61")), 0)</f>
        <v>0</v>
      </c>
      <c r="AM43" s="33" cm="1">
        <f t="array" aca="1" ref="AM43" ca="1">IFERROR(INDIRECT(_xlfn.CONCAT("Data!", "CG61")), 0)</f>
        <v>0</v>
      </c>
      <c r="AN43" s="34" cm="1">
        <f t="array" aca="1" ref="AN43" ca="1">IFERROR(INDIRECT(_xlfn.CONCAT("Data!", A43, "131")), 0)</f>
        <v>0</v>
      </c>
      <c r="AO43" s="34" cm="1">
        <f t="array" aca="1" ref="AO43" ca="1">IFERROR(INDIRECT(_xlfn.CONCAT("Data!", A43, "193")), 0)</f>
        <v>0</v>
      </c>
      <c r="AP43" s="33" cm="1">
        <f t="array" aca="1" ref="AP43" ca="1">IFERROR(INDIRECT(_xlfn.CONCAT("Data!", "CK131")), 0)</f>
        <v>0</v>
      </c>
      <c r="AQ43" s="33" cm="1">
        <f t="array" aca="1" ref="AQ43" ca="1">IFERROR(INDIRECT(_xlfn.CONCAT("Data!", "BY131")), 0)</f>
        <v>0</v>
      </c>
      <c r="AR43" s="33" cm="1">
        <f t="array" aca="1" ref="AR43" ca="1">IFERROR(INDIRECT(_xlfn.CONCAT("Data!", "CG131")), 0)</f>
        <v>0</v>
      </c>
      <c r="AS43" s="33" cm="1">
        <f t="array" aca="1" ref="AS43" ca="1">IFERROR(INDIRECT(_xlfn.CONCAT("Data!", A43, "15")), 0)</f>
        <v>0</v>
      </c>
      <c r="AT43" s="33" cm="1">
        <f t="array" aca="1" ref="AT43" ca="1">IFERROR(INDIRECT(_xlfn.CONCAT("Data!", A43, "14")), 0)</f>
        <v>0</v>
      </c>
      <c r="AU43" s="33" cm="1">
        <f t="array" aca="1" ref="AU43" ca="1">IFERROR(INDIRECT(_xlfn.CONCAT("Data!", A43, "142")), 0)</f>
        <v>0</v>
      </c>
      <c r="AV43" s="33" cm="1">
        <f t="array" aca="1" ref="AV43" ca="1">IFERROR(INDIRECT(_xlfn.CONCAT("Data!", "CK14")), 0)</f>
        <v>0</v>
      </c>
      <c r="AW43" s="33" cm="1">
        <f t="array" aca="1" ref="AW43" ca="1">IFERROR(INDIRECT(_xlfn.CONCAT("Data!", "BY14")), 0)</f>
        <v>0</v>
      </c>
      <c r="AX43" s="33" cm="1">
        <f t="array" aca="1" ref="AX43" ca="1">IFERROR(INDIRECT(_xlfn.CONCAT("Data!", "CG14")), 0)</f>
        <v>0</v>
      </c>
      <c r="AY43" s="33" cm="1">
        <f t="array" aca="1" ref="AY43" ca="1">IFERROR(INDIRECT(_xlfn.CONCAT("Data!", A43, "29")), 0)</f>
        <v>0</v>
      </c>
      <c r="AZ43" s="33" cm="1">
        <f t="array" aca="1" ref="AZ43" ca="1">IFERROR(INDIRECT(_xlfn.CONCAT("Data!", A43, "157")), 0)</f>
        <v>0</v>
      </c>
      <c r="BA43" s="33" cm="1">
        <f t="array" aca="1" ref="BA43" ca="1">IFERROR(INDIRECT(_xlfn.CONCAT("Data!", "CK29")), 0)</f>
        <v>0</v>
      </c>
      <c r="BB43" s="33" cm="1">
        <f t="array" aca="1" ref="BB43" ca="1">IFERROR(INDIRECT(_xlfn.CONCAT("Data!", "BY29")), 0)</f>
        <v>0</v>
      </c>
      <c r="BC43" s="33" cm="1">
        <f t="array" aca="1" ref="BC43" ca="1">IFERROR(INDIRECT(_xlfn.CONCAT("Data!", "CG29")), 0)</f>
        <v>0</v>
      </c>
      <c r="BD43" s="33" cm="1">
        <f t="array" aca="1" ref="BD43" ca="1">IFERROR(INDIRECT(_xlfn.CONCAT("Data!", A43, "44")), 0)</f>
        <v>0</v>
      </c>
      <c r="BE43" s="33" cm="1">
        <f t="array" aca="1" ref="BE43" ca="1">IFERROR(INDIRECT(_xlfn.CONCAT("Data!", A43, "168")), 0)</f>
        <v>0</v>
      </c>
      <c r="BF43" s="33" cm="1">
        <f t="array" aca="1" ref="BF43" ca="1">IFERROR(INDIRECT(_xlfn.CONCAT("Data!", "CK44")), 0)</f>
        <v>0</v>
      </c>
      <c r="BG43" s="33" cm="1">
        <f t="array" aca="1" ref="BG43" ca="1">IFERROR(INDIRECT(_xlfn.CONCAT("Data!", "BY44")), 0)</f>
        <v>0</v>
      </c>
      <c r="BH43" s="33" cm="1">
        <f t="array" aca="1" ref="BH43" ca="1">IFERROR(INDIRECT(_xlfn.CONCAT("Data!", "CG44")), 0)</f>
        <v>0</v>
      </c>
      <c r="BI43" s="34" cm="1">
        <f t="array" aca="1" ref="BI43" ca="1">IFERROR(INDIRECT(_xlfn.CONCAT("Data!", A43, "24")), 0)</f>
        <v>0</v>
      </c>
      <c r="BJ43" s="34" cm="1">
        <f t="array" aca="1" ref="BJ43" ca="1">IFERROR(INDIRECT(_xlfn.CONCAT("Data!", A43, "152")), 0)</f>
        <v>0</v>
      </c>
      <c r="BK43" s="33" cm="1">
        <f t="array" aca="1" ref="BK43" ca="1">IFERROR(INDIRECT(_xlfn.CONCAT("Data!", "CK24")), 0)</f>
        <v>0</v>
      </c>
      <c r="BL43" s="33" cm="1">
        <f t="array" aca="1" ref="BL43" ca="1">IFERROR(INDIRECT(_xlfn.CONCAT("Data!", "BY24")), 0)</f>
        <v>0</v>
      </c>
      <c r="BM43" s="33" cm="1">
        <f t="array" aca="1" ref="BM43" ca="1">IFERROR(INDIRECT(_xlfn.CONCAT("Data!", "CG24")), 0)</f>
        <v>0</v>
      </c>
      <c r="BN43" s="33" cm="1">
        <f t="array" aca="1" ref="BN43" ca="1">IFERROR(INDIRECT(_xlfn.CONCAT("Data!", A43, "38")), 0)</f>
        <v>0</v>
      </c>
      <c r="BO43" s="33" cm="1">
        <f t="array" aca="1" ref="BO43" ca="1">IFERROR(INDIRECT(_xlfn.CONCAT("Data!", A43, "36")), 0)</f>
        <v>0</v>
      </c>
      <c r="BP43" s="33" cm="1">
        <f t="array" aca="1" ref="BP43" ca="1">IFERROR(INDIRECT(_xlfn.CONCAT("Data!", A43, "37")), 0)</f>
        <v>0</v>
      </c>
      <c r="BQ43" s="33" cm="1">
        <f t="array" aca="1" ref="BQ43" ca="1">IFERROR(INDIRECT(_xlfn.CONCAT("Data!", A43, "163")), 0)</f>
        <v>0</v>
      </c>
      <c r="BR43" s="33" cm="1">
        <f t="array" aca="1" ref="BR43" ca="1">IFERROR(INDIRECT(_xlfn.CONCAT("Data!", A43, "34")), 0)</f>
        <v>0</v>
      </c>
      <c r="BS43" s="33" cm="1">
        <f t="array" aca="1" ref="BS43" ca="1">IFERROR(INDIRECT(_xlfn.CONCAT("Data!", "CK124")), 0)</f>
        <v>0</v>
      </c>
      <c r="BT43" s="33" cm="1">
        <f t="array" aca="1" ref="BT43" ca="1">IFERROR(INDIRECT(_xlfn.CONCAT("Data!", "BY124")), 0)</f>
        <v>0</v>
      </c>
      <c r="BU43" s="33" cm="1">
        <f t="array" aca="1" ref="BU43" ca="1">IFERROR(INDIRECT(_xlfn.CONCAT("Data!", "CG124")), 0)</f>
        <v>0</v>
      </c>
      <c r="BV43" s="34" cm="1">
        <f t="array" aca="1" ref="BV43" ca="1">IFERROR(INDIRECT(_xlfn.CONCAT("Data!", A43, "41")), 0)</f>
        <v>0</v>
      </c>
      <c r="BW43" s="34" cm="1">
        <f t="array" aca="1" ref="BW43" ca="1">IFERROR(INDIRECT(_xlfn.CONCAT("Data!", B43, "138")), 0)</f>
        <v>0</v>
      </c>
      <c r="BX43" s="33" cm="1">
        <f t="array" aca="1" ref="BX43" ca="1">IFERROR(INDIRECT(_xlfn.CONCAT("Data!", "CK41")), 0)</f>
        <v>0</v>
      </c>
      <c r="BY43" s="33" cm="1">
        <f t="array" aca="1" ref="BY43" ca="1">IFERROR(INDIRECT(_xlfn.CONCAT("Data!", "BY41")), 0)</f>
        <v>0</v>
      </c>
      <c r="BZ43" s="33" cm="1">
        <f t="array" aca="1" ref="BZ43" ca="1">IFERROR(INDIRECT(_xlfn.CONCAT("Data!", "CG41")), 0)</f>
        <v>0</v>
      </c>
      <c r="CA43" s="33" cm="1">
        <f t="array" aca="1" ref="CA43" ca="1">IFERROR(INDIRECT(_xlfn.CONCAT("Data!", A43, "128")), 0)</f>
        <v>0</v>
      </c>
      <c r="CB43" s="33" cm="1">
        <f t="array" aca="1" ref="CB43" ca="1">IFERROR(INDIRECT(_xlfn.CONCAT("Data!", A43, "196")), 0)</f>
        <v>0</v>
      </c>
      <c r="CC43" s="33" cm="1">
        <f t="array" aca="1" ref="CC43" ca="1">IFERROR(INDIRECT(_xlfn.CONCAT("Data!", "CK128")), 0)</f>
        <v>0</v>
      </c>
      <c r="CD43" s="33" cm="1">
        <f t="array" aca="1" ref="CD43" ca="1">IFERROR(INDIRECT(_xlfn.CONCAT("Data!", "BY128")), 0)</f>
        <v>0</v>
      </c>
      <c r="CE43" s="33" cm="1">
        <f t="array" aca="1" ref="CE43" ca="1">IFERROR(INDIRECT(_xlfn.CONCAT("Data!", "CG128")), 0)</f>
        <v>0</v>
      </c>
      <c r="CF43" s="33" cm="1">
        <f t="array" aca="1" ref="CF43" ca="1">IFERROR(INDIRECT(_xlfn.CONCAT("Data!", A43, "126")), 0)</f>
        <v>0</v>
      </c>
      <c r="CG43" s="33" cm="1">
        <f t="array" aca="1" ref="CG43" ca="1">IFERROR(INDIRECT(_xlfn.CONCAT("Data!", A43, "207")), 0)</f>
        <v>0</v>
      </c>
      <c r="CH43" s="33" cm="1">
        <f t="array" aca="1" ref="CH43" ca="1">IFERROR(INDIRECT(_xlfn.CONCAT("Data!", "CK126")), 0)</f>
        <v>0</v>
      </c>
      <c r="CI43" s="33" cm="1">
        <f t="array" aca="1" ref="CI43" ca="1">IFERROR(INDIRECT(_xlfn.CONCAT("Data!", "BY126")), 0)</f>
        <v>0</v>
      </c>
      <c r="CJ43" s="33" cm="1">
        <f t="array" aca="1" ref="CJ43" ca="1">IFERROR(INDIRECT(_xlfn.CONCAT("Data!", "CG126")), 0)</f>
        <v>0</v>
      </c>
      <c r="CK43" s="33" cm="1">
        <f t="array" aca="1" ref="CK43" ca="1">IFERROR(INDIRECT(_xlfn.CONCAT("Data!", A43, "133")), 0)</f>
        <v>0</v>
      </c>
      <c r="CL43" s="33" cm="1">
        <f t="array" aca="1" ref="CL43" ca="1">IFERROR(INDIRECT(_xlfn.CONCAT("Data!", "CK89")), 0)</f>
        <v>0</v>
      </c>
      <c r="CM43" s="33" cm="1">
        <f t="array" aca="1" ref="CM43" ca="1">IFERROR(INDIRECT(_xlfn.CONCAT("Data!", "BY89")), 0)</f>
        <v>0</v>
      </c>
      <c r="CN43" s="33" cm="1">
        <f t="array" aca="1" ref="CN43" ca="1">IFERROR(INDIRECT(_xlfn.CONCAT("Data!", "CG89")), 0)</f>
        <v>0</v>
      </c>
      <c r="CO43" s="33" cm="1">
        <f t="array" aca="1" ref="CO43" ca="1">IFERROR(INDIRECT(_xlfn.CONCAT("Data!", A43, "188")), 0)</f>
        <v>0</v>
      </c>
      <c r="CP43" s="33" cm="1">
        <f t="array" aca="1" ref="CP43" ca="1">IFERROR(INDIRECT(_xlfn.CONCAT("Data!", A43, "75")), 0)</f>
        <v>0</v>
      </c>
      <c r="CQ43" s="33" cm="1">
        <f t="array" aca="1" ref="CQ43" ca="1">IFERROR(INDIRECT(_xlfn.CONCAT("Data!", A43, "189")), 0)</f>
        <v>0</v>
      </c>
      <c r="CR43" s="33" cm="1">
        <f t="array" aca="1" ref="CR43" ca="1">IFERROR(INDIRECT(_xlfn.CONCAT("Data!", A43, "130")), 0)</f>
        <v>0</v>
      </c>
      <c r="CS43" s="33" cm="1">
        <f t="array" aca="1" ref="CS43" ca="1">IFERROR(INDIRECT(_xlfn.CONCAT("Data!", A43, "42")), 0)</f>
        <v>0</v>
      </c>
      <c r="CT43" s="33" cm="1">
        <f t="array" aca="1" ref="CT43" ca="1">IFERROR(INDIRECT(_xlfn.CONCAT("Data!", A43, "166")), 0)</f>
        <v>0</v>
      </c>
      <c r="CU43" s="33" cm="1">
        <f t="array" aca="1" ref="CU43" ca="1">IFERROR(INDIRECT(_xlfn.CONCAT("Data!", A43, "47")), 0)</f>
        <v>0</v>
      </c>
      <c r="CV43" s="33" cm="1">
        <f t="array" aca="1" ref="CV43" ca="1">IFERROR(INDIRECT(_xlfn.CONCAT("Data!", A43, "171")), 0)</f>
        <v>0</v>
      </c>
    </row>
    <row r="44" spans="1:100">
      <c r="A44" t="s">
        <v>256</v>
      </c>
      <c r="B44" s="24">
        <v>43</v>
      </c>
      <c r="C44" s="24">
        <v>2</v>
      </c>
      <c r="D44" s="31">
        <f t="shared" si="0"/>
        <v>43.2</v>
      </c>
      <c r="E44" s="24" cm="1">
        <f t="array" aca="1" ref="E44" ca="1">INDIRECT(_xlfn.CONCAT("Data!", "R2"))</f>
        <v>0</v>
      </c>
      <c r="F44" s="32" cm="1">
        <f t="array" aca="1" ref="F44" ca="1">INDIRECT(_xlfn.CONCAT("Data!", A44, "4"))</f>
        <v>0</v>
      </c>
      <c r="G44" cm="1">
        <f t="array" aca="1" ref="G44" ca="1">INDIRECT(_xlfn.CONCAT("Data!", A44, "5"))</f>
        <v>0</v>
      </c>
      <c r="H44" s="33" cm="1">
        <f t="array" aca="1" ref="H44" ca="1">IFERROR(INDIRECT(_xlfn.CONCAT("Data!", A44, "8")), 0)</f>
        <v>0</v>
      </c>
      <c r="I44" s="33" cm="1">
        <f t="array" aca="1" ref="I44" ca="1">IFERROR(INDIRECT(_xlfn.CONCAT("Data!", A44, "9")), 0)</f>
        <v>0</v>
      </c>
      <c r="J44" s="33" cm="1">
        <f t="array" aca="1" ref="J44" ca="1">IFERROR(INDIRECT(_xlfn.CONCAT("Data!", A44, "7")), 0)</f>
        <v>0</v>
      </c>
      <c r="K44" s="33" cm="1">
        <f t="array" aca="1" ref="K44" ca="1">IFERROR(INDIRECT(_xlfn.CONCAT("Data!", A44, "138")), 0)</f>
        <v>0</v>
      </c>
      <c r="L44" s="33" cm="1">
        <f t="array" aca="1" ref="L44" ca="1">IFERROR(INDIRECT(_xlfn.CONCAT("Data!", "CK7")), 0)</f>
        <v>0</v>
      </c>
      <c r="M44" s="33" cm="1">
        <f t="array" aca="1" ref="M44" ca="1">IFERROR(INDIRECT(_xlfn.CONCAT("Data!", "BY7")), 0)</f>
        <v>0</v>
      </c>
      <c r="N44" s="33" cm="1">
        <f t="array" aca="1" ref="N44" ca="1">IFERROR(INDIRECT(_xlfn.CONCAT("Data!", "CG7")), 0)</f>
        <v>0</v>
      </c>
      <c r="O44" s="34" cm="1">
        <f t="array" aca="1" ref="O44" ca="1">IFERROR(INDIRECT(_xlfn.CONCAT("Data!", A44, "115")), 0)</f>
        <v>0</v>
      </c>
      <c r="P44" s="34" cm="1">
        <f t="array" aca="1" ref="P44" ca="1">IFERROR(INDIRECT(_xlfn.CONCAT("Data!", A44, "211")), 0)</f>
        <v>0</v>
      </c>
      <c r="Q44" s="33" cm="1">
        <f t="array" aca="1" ref="Q44" ca="1">IFERROR(INDIRECT(_xlfn.CONCAT("Data!", A44, "114")), 0)</f>
        <v>0</v>
      </c>
      <c r="R44" s="33" cm="1">
        <f t="array" aca="1" ref="R44" ca="1">IFERROR(INDIRECT(_xlfn.CONCAT("Data!", A44, "210")), 0)</f>
        <v>0</v>
      </c>
      <c r="S44" s="33" cm="1">
        <f t="array" aca="1" ref="S44" ca="1">IFERROR(INDIRECT(_xlfn.CONCAT("Data!", "CK114")), 0)</f>
        <v>0</v>
      </c>
      <c r="T44" s="33" cm="1">
        <f t="array" aca="1" ref="T44" ca="1">IFERROR(INDIRECT(_xlfn.CONCAT("Data!", "BY114")), 0)</f>
        <v>0</v>
      </c>
      <c r="U44" s="33" cm="1">
        <f t="array" aca="1" ref="U44" ca="1">IFERROR(INDIRECT(_xlfn.CONCAT("Data!", "CG114")), 0)</f>
        <v>0</v>
      </c>
      <c r="V44" s="33" cm="1">
        <f t="array" aca="1" ref="V44" ca="1">IFERROR(INDIRECT(_xlfn.CONCAT("Data!", A44, "120")), 0)</f>
        <v>0</v>
      </c>
      <c r="W44" s="33" cm="1">
        <f t="array" aca="1" ref="W44" ca="1">IFERROR(INDIRECT(_xlfn.CONCAT("Data!", A44, "216")), 0)</f>
        <v>0</v>
      </c>
      <c r="X44" s="33" cm="1">
        <f t="array" aca="1" ref="X44" ca="1">IFERROR(INDIRECT(_xlfn.CONCAT("Data!", A44, "220")), 0)</f>
        <v>0</v>
      </c>
      <c r="Y44" s="33" cm="1">
        <f t="array" aca="1" ref="Y44" ca="1">IFERROR(INDIRECT(_xlfn.CONCAT("Data!", "CK120")), 0)</f>
        <v>0</v>
      </c>
      <c r="Z44" s="33" cm="1">
        <f t="array" aca="1" ref="Z44" ca="1">IFERROR(INDIRECT(_xlfn.CONCAT("Data!", "BY120")), 0)</f>
        <v>0</v>
      </c>
      <c r="AA44" s="33" cm="1">
        <f t="array" aca="1" ref="AA44" ca="1">IFERROR(INDIRECT(_xlfn.CONCAT("Data!", "CG120")), 0)</f>
        <v>0</v>
      </c>
      <c r="AB44" s="33" cm="1">
        <f t="array" aca="1" ref="AB44" ca="1">IFERROR(INDIRECT(_xlfn.CONCAT("Data!", A44, "68")), 0)</f>
        <v>0</v>
      </c>
      <c r="AC44" s="33" cm="1">
        <f t="array" aca="1" ref="AC44" ca="1">IFERROR(INDIRECT(_xlfn.CONCAT("Data!", A44, "65")), 0)</f>
        <v>0</v>
      </c>
      <c r="AD44" s="33" cm="1">
        <f t="array" aca="1" ref="AD44" ca="1">IFERROR(INDIRECT(_xlfn.CONCAT("Data!", A44, "187")), 0)</f>
        <v>0</v>
      </c>
      <c r="AE44" s="33" cm="1">
        <f t="array" aca="1" ref="AE44" ca="1">IFERROR(INDIRECT(_xlfn.CONCAT("Data!", "CK64")), 0)</f>
        <v>0</v>
      </c>
      <c r="AF44" s="33" cm="1">
        <f t="array" aca="1" ref="AF44" ca="1">IFERROR(INDIRECT(_xlfn.CONCAT("Data!", "BY64")), 0)</f>
        <v>0</v>
      </c>
      <c r="AG44" s="33" cm="1">
        <f t="array" aca="1" ref="AG44" ca="1">IFERROR(INDIRECT(_xlfn.CONCAT("Data!", "CG64")), 0)</f>
        <v>0</v>
      </c>
      <c r="AH44" s="33" cm="1">
        <f t="array" aca="1" ref="AH44" ca="1">IFERROR(INDIRECT(_xlfn.CONCAT("Data!", A44, "62")), 0)</f>
        <v>0</v>
      </c>
      <c r="AI44" s="33" cm="1">
        <f t="array" aca="1" ref="AI44" ca="1">IFERROR(INDIRECT(_xlfn.CONCAT("Data!", A44, "63")), 0)</f>
        <v>0</v>
      </c>
      <c r="AJ44" s="33" cm="1">
        <f t="array" aca="1" ref="AJ44" ca="1">IFERROR(INDIRECT(_xlfn.CONCAT("Data!", A44, "181")), 0)</f>
        <v>0</v>
      </c>
      <c r="AK44" s="33" cm="1">
        <f t="array" aca="1" ref="AK44" ca="1">IFERROR(INDIRECT(_xlfn.CONCAT("Data!", "CK61")), 0)</f>
        <v>0</v>
      </c>
      <c r="AL44" s="33" cm="1">
        <f t="array" aca="1" ref="AL44" ca="1">IFERROR(INDIRECT(_xlfn.CONCAT("Data!", "BY61")), 0)</f>
        <v>0</v>
      </c>
      <c r="AM44" s="33" cm="1">
        <f t="array" aca="1" ref="AM44" ca="1">IFERROR(INDIRECT(_xlfn.CONCAT("Data!", "CG61")), 0)</f>
        <v>0</v>
      </c>
      <c r="AN44" s="34" cm="1">
        <f t="array" aca="1" ref="AN44" ca="1">IFERROR(INDIRECT(_xlfn.CONCAT("Data!", A44, "131")), 0)</f>
        <v>0</v>
      </c>
      <c r="AO44" s="34" cm="1">
        <f t="array" aca="1" ref="AO44" ca="1">IFERROR(INDIRECT(_xlfn.CONCAT("Data!", A44, "193")), 0)</f>
        <v>0</v>
      </c>
      <c r="AP44" s="33" cm="1">
        <f t="array" aca="1" ref="AP44" ca="1">IFERROR(INDIRECT(_xlfn.CONCAT("Data!", "CK131")), 0)</f>
        <v>0</v>
      </c>
      <c r="AQ44" s="33" cm="1">
        <f t="array" aca="1" ref="AQ44" ca="1">IFERROR(INDIRECT(_xlfn.CONCAT("Data!", "BY131")), 0)</f>
        <v>0</v>
      </c>
      <c r="AR44" s="33" cm="1">
        <f t="array" aca="1" ref="AR44" ca="1">IFERROR(INDIRECT(_xlfn.CONCAT("Data!", "CG131")), 0)</f>
        <v>0</v>
      </c>
      <c r="AS44" s="33" cm="1">
        <f t="array" aca="1" ref="AS44" ca="1">IFERROR(INDIRECT(_xlfn.CONCAT("Data!", A44, "15")), 0)</f>
        <v>0</v>
      </c>
      <c r="AT44" s="33" cm="1">
        <f t="array" aca="1" ref="AT44" ca="1">IFERROR(INDIRECT(_xlfn.CONCAT("Data!", A44, "14")), 0)</f>
        <v>0</v>
      </c>
      <c r="AU44" s="33" cm="1">
        <f t="array" aca="1" ref="AU44" ca="1">IFERROR(INDIRECT(_xlfn.CONCAT("Data!", A44, "142")), 0)</f>
        <v>0</v>
      </c>
      <c r="AV44" s="33" cm="1">
        <f t="array" aca="1" ref="AV44" ca="1">IFERROR(INDIRECT(_xlfn.CONCAT("Data!", "CK14")), 0)</f>
        <v>0</v>
      </c>
      <c r="AW44" s="33" cm="1">
        <f t="array" aca="1" ref="AW44" ca="1">IFERROR(INDIRECT(_xlfn.CONCAT("Data!", "BY14")), 0)</f>
        <v>0</v>
      </c>
      <c r="AX44" s="33" cm="1">
        <f t="array" aca="1" ref="AX44" ca="1">IFERROR(INDIRECT(_xlfn.CONCAT("Data!", "CG14")), 0)</f>
        <v>0</v>
      </c>
      <c r="AY44" s="33" cm="1">
        <f t="array" aca="1" ref="AY44" ca="1">IFERROR(INDIRECT(_xlfn.CONCAT("Data!", A44, "29")), 0)</f>
        <v>0</v>
      </c>
      <c r="AZ44" s="33" cm="1">
        <f t="array" aca="1" ref="AZ44" ca="1">IFERROR(INDIRECT(_xlfn.CONCAT("Data!", A44, "157")), 0)</f>
        <v>0</v>
      </c>
      <c r="BA44" s="33" cm="1">
        <f t="array" aca="1" ref="BA44" ca="1">IFERROR(INDIRECT(_xlfn.CONCAT("Data!", "CK29")), 0)</f>
        <v>0</v>
      </c>
      <c r="BB44" s="33" cm="1">
        <f t="array" aca="1" ref="BB44" ca="1">IFERROR(INDIRECT(_xlfn.CONCAT("Data!", "BY29")), 0)</f>
        <v>0</v>
      </c>
      <c r="BC44" s="33" cm="1">
        <f t="array" aca="1" ref="BC44" ca="1">IFERROR(INDIRECT(_xlfn.CONCAT("Data!", "CG29")), 0)</f>
        <v>0</v>
      </c>
      <c r="BD44" s="33" cm="1">
        <f t="array" aca="1" ref="BD44" ca="1">IFERROR(INDIRECT(_xlfn.CONCAT("Data!", A44, "44")), 0)</f>
        <v>0</v>
      </c>
      <c r="BE44" s="33" cm="1">
        <f t="array" aca="1" ref="BE44" ca="1">IFERROR(INDIRECT(_xlfn.CONCAT("Data!", A44, "168")), 0)</f>
        <v>0</v>
      </c>
      <c r="BF44" s="33" cm="1">
        <f t="array" aca="1" ref="BF44" ca="1">IFERROR(INDIRECT(_xlfn.CONCAT("Data!", "CK44")), 0)</f>
        <v>0</v>
      </c>
      <c r="BG44" s="33" cm="1">
        <f t="array" aca="1" ref="BG44" ca="1">IFERROR(INDIRECT(_xlfn.CONCAT("Data!", "BY44")), 0)</f>
        <v>0</v>
      </c>
      <c r="BH44" s="33" cm="1">
        <f t="array" aca="1" ref="BH44" ca="1">IFERROR(INDIRECT(_xlfn.CONCAT("Data!", "CG44")), 0)</f>
        <v>0</v>
      </c>
      <c r="BI44" s="34" cm="1">
        <f t="array" aca="1" ref="BI44" ca="1">IFERROR(INDIRECT(_xlfn.CONCAT("Data!", A44, "24")), 0)</f>
        <v>0</v>
      </c>
      <c r="BJ44" s="34" cm="1">
        <f t="array" aca="1" ref="BJ44" ca="1">IFERROR(INDIRECT(_xlfn.CONCAT("Data!", A44, "152")), 0)</f>
        <v>0</v>
      </c>
      <c r="BK44" s="33" cm="1">
        <f t="array" aca="1" ref="BK44" ca="1">IFERROR(INDIRECT(_xlfn.CONCAT("Data!", "CK24")), 0)</f>
        <v>0</v>
      </c>
      <c r="BL44" s="33" cm="1">
        <f t="array" aca="1" ref="BL44" ca="1">IFERROR(INDIRECT(_xlfn.CONCAT("Data!", "BY24")), 0)</f>
        <v>0</v>
      </c>
      <c r="BM44" s="33" cm="1">
        <f t="array" aca="1" ref="BM44" ca="1">IFERROR(INDIRECT(_xlfn.CONCAT("Data!", "CG24")), 0)</f>
        <v>0</v>
      </c>
      <c r="BN44" s="33" cm="1">
        <f t="array" aca="1" ref="BN44" ca="1">IFERROR(INDIRECT(_xlfn.CONCAT("Data!", A44, "38")), 0)</f>
        <v>0</v>
      </c>
      <c r="BO44" s="33" cm="1">
        <f t="array" aca="1" ref="BO44" ca="1">IFERROR(INDIRECT(_xlfn.CONCAT("Data!", A44, "36")), 0)</f>
        <v>0</v>
      </c>
      <c r="BP44" s="33" cm="1">
        <f t="array" aca="1" ref="BP44" ca="1">IFERROR(INDIRECT(_xlfn.CONCAT("Data!", A44, "37")), 0)</f>
        <v>0</v>
      </c>
      <c r="BQ44" s="33" cm="1">
        <f t="array" aca="1" ref="BQ44" ca="1">IFERROR(INDIRECT(_xlfn.CONCAT("Data!", A44, "163")), 0)</f>
        <v>0</v>
      </c>
      <c r="BR44" s="33" cm="1">
        <f t="array" aca="1" ref="BR44" ca="1">IFERROR(INDIRECT(_xlfn.CONCAT("Data!", A44, "34")), 0)</f>
        <v>0</v>
      </c>
      <c r="BS44" s="33" cm="1">
        <f t="array" aca="1" ref="BS44" ca="1">IFERROR(INDIRECT(_xlfn.CONCAT("Data!", "CK124")), 0)</f>
        <v>0</v>
      </c>
      <c r="BT44" s="33" cm="1">
        <f t="array" aca="1" ref="BT44" ca="1">IFERROR(INDIRECT(_xlfn.CONCAT("Data!", "BY124")), 0)</f>
        <v>0</v>
      </c>
      <c r="BU44" s="33" cm="1">
        <f t="array" aca="1" ref="BU44" ca="1">IFERROR(INDIRECT(_xlfn.CONCAT("Data!", "CG124")), 0)</f>
        <v>0</v>
      </c>
      <c r="BV44" s="34" cm="1">
        <f t="array" aca="1" ref="BV44" ca="1">IFERROR(INDIRECT(_xlfn.CONCAT("Data!", A44, "41")), 0)</f>
        <v>0</v>
      </c>
      <c r="BW44" s="34" cm="1">
        <f t="array" aca="1" ref="BW44" ca="1">IFERROR(INDIRECT(_xlfn.CONCAT("Data!", B44, "138")), 0)</f>
        <v>0</v>
      </c>
      <c r="BX44" s="33" cm="1">
        <f t="array" aca="1" ref="BX44" ca="1">IFERROR(INDIRECT(_xlfn.CONCAT("Data!", "CK41")), 0)</f>
        <v>0</v>
      </c>
      <c r="BY44" s="33" cm="1">
        <f t="array" aca="1" ref="BY44" ca="1">IFERROR(INDIRECT(_xlfn.CONCAT("Data!", "BY41")), 0)</f>
        <v>0</v>
      </c>
      <c r="BZ44" s="33" cm="1">
        <f t="array" aca="1" ref="BZ44" ca="1">IFERROR(INDIRECT(_xlfn.CONCAT("Data!", "CG41")), 0)</f>
        <v>0</v>
      </c>
      <c r="CA44" s="33" cm="1">
        <f t="array" aca="1" ref="CA44" ca="1">IFERROR(INDIRECT(_xlfn.CONCAT("Data!", A44, "128")), 0)</f>
        <v>0</v>
      </c>
      <c r="CB44" s="33" cm="1">
        <f t="array" aca="1" ref="CB44" ca="1">IFERROR(INDIRECT(_xlfn.CONCAT("Data!", A44, "196")), 0)</f>
        <v>0</v>
      </c>
      <c r="CC44" s="33" cm="1">
        <f t="array" aca="1" ref="CC44" ca="1">IFERROR(INDIRECT(_xlfn.CONCAT("Data!", "CK128")), 0)</f>
        <v>0</v>
      </c>
      <c r="CD44" s="33" cm="1">
        <f t="array" aca="1" ref="CD44" ca="1">IFERROR(INDIRECT(_xlfn.CONCAT("Data!", "BY128")), 0)</f>
        <v>0</v>
      </c>
      <c r="CE44" s="33" cm="1">
        <f t="array" aca="1" ref="CE44" ca="1">IFERROR(INDIRECT(_xlfn.CONCAT("Data!", "CG128")), 0)</f>
        <v>0</v>
      </c>
      <c r="CF44" s="33" cm="1">
        <f t="array" aca="1" ref="CF44" ca="1">IFERROR(INDIRECT(_xlfn.CONCAT("Data!", A44, "126")), 0)</f>
        <v>0</v>
      </c>
      <c r="CG44" s="33" cm="1">
        <f t="array" aca="1" ref="CG44" ca="1">IFERROR(INDIRECT(_xlfn.CONCAT("Data!", A44, "207")), 0)</f>
        <v>0</v>
      </c>
      <c r="CH44" s="33" cm="1">
        <f t="array" aca="1" ref="CH44" ca="1">IFERROR(INDIRECT(_xlfn.CONCAT("Data!", "CK126")), 0)</f>
        <v>0</v>
      </c>
      <c r="CI44" s="33" cm="1">
        <f t="array" aca="1" ref="CI44" ca="1">IFERROR(INDIRECT(_xlfn.CONCAT("Data!", "BY126")), 0)</f>
        <v>0</v>
      </c>
      <c r="CJ44" s="33" cm="1">
        <f t="array" aca="1" ref="CJ44" ca="1">IFERROR(INDIRECT(_xlfn.CONCAT("Data!", "CG126")), 0)</f>
        <v>0</v>
      </c>
      <c r="CK44" s="33" cm="1">
        <f t="array" aca="1" ref="CK44" ca="1">IFERROR(INDIRECT(_xlfn.CONCAT("Data!", A44, "133")), 0)</f>
        <v>0</v>
      </c>
      <c r="CL44" s="33" cm="1">
        <f t="array" aca="1" ref="CL44" ca="1">IFERROR(INDIRECT(_xlfn.CONCAT("Data!", "CK89")), 0)</f>
        <v>0</v>
      </c>
      <c r="CM44" s="33" cm="1">
        <f t="array" aca="1" ref="CM44" ca="1">IFERROR(INDIRECT(_xlfn.CONCAT("Data!", "BY89")), 0)</f>
        <v>0</v>
      </c>
      <c r="CN44" s="33" cm="1">
        <f t="array" aca="1" ref="CN44" ca="1">IFERROR(INDIRECT(_xlfn.CONCAT("Data!", "CG89")), 0)</f>
        <v>0</v>
      </c>
      <c r="CO44" s="33" cm="1">
        <f t="array" aca="1" ref="CO44" ca="1">IFERROR(INDIRECT(_xlfn.CONCAT("Data!", A44, "188")), 0)</f>
        <v>0</v>
      </c>
      <c r="CP44" s="33" cm="1">
        <f t="array" aca="1" ref="CP44" ca="1">IFERROR(INDIRECT(_xlfn.CONCAT("Data!", A44, "75")), 0)</f>
        <v>0</v>
      </c>
      <c r="CQ44" s="33" cm="1">
        <f t="array" aca="1" ref="CQ44" ca="1">IFERROR(INDIRECT(_xlfn.CONCAT("Data!", A44, "189")), 0)</f>
        <v>0</v>
      </c>
      <c r="CR44" s="33" cm="1">
        <f t="array" aca="1" ref="CR44" ca="1">IFERROR(INDIRECT(_xlfn.CONCAT("Data!", A44, "130")), 0)</f>
        <v>0</v>
      </c>
      <c r="CS44" s="33" cm="1">
        <f t="array" aca="1" ref="CS44" ca="1">IFERROR(INDIRECT(_xlfn.CONCAT("Data!", A44, "42")), 0)</f>
        <v>0</v>
      </c>
      <c r="CT44" s="33" cm="1">
        <f t="array" aca="1" ref="CT44" ca="1">IFERROR(INDIRECT(_xlfn.CONCAT("Data!", A44, "166")), 0)</f>
        <v>0</v>
      </c>
      <c r="CU44" s="33" cm="1">
        <f t="array" aca="1" ref="CU44" ca="1">IFERROR(INDIRECT(_xlfn.CONCAT("Data!", A44, "47")), 0)</f>
        <v>0</v>
      </c>
      <c r="CV44" s="33" cm="1">
        <f t="array" aca="1" ref="CV44" ca="1">IFERROR(INDIRECT(_xlfn.CONCAT("Data!", A44, "171")), 0)</f>
        <v>0</v>
      </c>
    </row>
    <row r="45" spans="1:100">
      <c r="A45" t="s">
        <v>257</v>
      </c>
      <c r="B45" s="24">
        <v>44</v>
      </c>
      <c r="C45" s="24">
        <v>2</v>
      </c>
      <c r="D45" s="31">
        <f t="shared" si="0"/>
        <v>44.2</v>
      </c>
      <c r="E45" s="24" cm="1">
        <f t="array" aca="1" ref="E45" ca="1">INDIRECT(_xlfn.CONCAT("Data!", "R2"))</f>
        <v>0</v>
      </c>
      <c r="F45" s="32" cm="1">
        <f t="array" aca="1" ref="F45" ca="1">INDIRECT(_xlfn.CONCAT("Data!", A45, "4"))</f>
        <v>0</v>
      </c>
      <c r="G45" cm="1">
        <f t="array" aca="1" ref="G45" ca="1">INDIRECT(_xlfn.CONCAT("Data!", A45, "5"))</f>
        <v>0</v>
      </c>
      <c r="H45" s="33" cm="1">
        <f t="array" aca="1" ref="H45" ca="1">IFERROR(INDIRECT(_xlfn.CONCAT("Data!", A45, "8")), 0)</f>
        <v>0</v>
      </c>
      <c r="I45" s="33" cm="1">
        <f t="array" aca="1" ref="I45" ca="1">IFERROR(INDIRECT(_xlfn.CONCAT("Data!", A45, "9")), 0)</f>
        <v>0</v>
      </c>
      <c r="J45" s="33" cm="1">
        <f t="array" aca="1" ref="J45" ca="1">IFERROR(INDIRECT(_xlfn.CONCAT("Data!", A45, "7")), 0)</f>
        <v>0</v>
      </c>
      <c r="K45" s="33" cm="1">
        <f t="array" aca="1" ref="K45" ca="1">IFERROR(INDIRECT(_xlfn.CONCAT("Data!", A45, "138")), 0)</f>
        <v>0</v>
      </c>
      <c r="L45" s="33" cm="1">
        <f t="array" aca="1" ref="L45" ca="1">IFERROR(INDIRECT(_xlfn.CONCAT("Data!", "CK7")), 0)</f>
        <v>0</v>
      </c>
      <c r="M45" s="33" cm="1">
        <f t="array" aca="1" ref="M45" ca="1">IFERROR(INDIRECT(_xlfn.CONCAT("Data!", "BY7")), 0)</f>
        <v>0</v>
      </c>
      <c r="N45" s="33" cm="1">
        <f t="array" aca="1" ref="N45" ca="1">IFERROR(INDIRECT(_xlfn.CONCAT("Data!", "CG7")), 0)</f>
        <v>0</v>
      </c>
      <c r="O45" s="34" cm="1">
        <f t="array" aca="1" ref="O45" ca="1">IFERROR(INDIRECT(_xlfn.CONCAT("Data!", A45, "115")), 0)</f>
        <v>0</v>
      </c>
      <c r="P45" s="34" cm="1">
        <f t="array" aca="1" ref="P45" ca="1">IFERROR(INDIRECT(_xlfn.CONCAT("Data!", A45, "211")), 0)</f>
        <v>0</v>
      </c>
      <c r="Q45" s="33" cm="1">
        <f t="array" aca="1" ref="Q45" ca="1">IFERROR(INDIRECT(_xlfn.CONCAT("Data!", A45, "114")), 0)</f>
        <v>0</v>
      </c>
      <c r="R45" s="33" cm="1">
        <f t="array" aca="1" ref="R45" ca="1">IFERROR(INDIRECT(_xlfn.CONCAT("Data!", A45, "210")), 0)</f>
        <v>0</v>
      </c>
      <c r="S45" s="33" cm="1">
        <f t="array" aca="1" ref="S45" ca="1">IFERROR(INDIRECT(_xlfn.CONCAT("Data!", "CK114")), 0)</f>
        <v>0</v>
      </c>
      <c r="T45" s="33" cm="1">
        <f t="array" aca="1" ref="T45" ca="1">IFERROR(INDIRECT(_xlfn.CONCAT("Data!", "BY114")), 0)</f>
        <v>0</v>
      </c>
      <c r="U45" s="33" cm="1">
        <f t="array" aca="1" ref="U45" ca="1">IFERROR(INDIRECT(_xlfn.CONCAT("Data!", "CG114")), 0)</f>
        <v>0</v>
      </c>
      <c r="V45" s="33" cm="1">
        <f t="array" aca="1" ref="V45" ca="1">IFERROR(INDIRECT(_xlfn.CONCAT("Data!", A45, "120")), 0)</f>
        <v>0</v>
      </c>
      <c r="W45" s="33" cm="1">
        <f t="array" aca="1" ref="W45" ca="1">IFERROR(INDIRECT(_xlfn.CONCAT("Data!", A45, "216")), 0)</f>
        <v>0</v>
      </c>
      <c r="X45" s="33" cm="1">
        <f t="array" aca="1" ref="X45" ca="1">IFERROR(INDIRECT(_xlfn.CONCAT("Data!", A45, "220")), 0)</f>
        <v>0</v>
      </c>
      <c r="Y45" s="33" cm="1">
        <f t="array" aca="1" ref="Y45" ca="1">IFERROR(INDIRECT(_xlfn.CONCAT("Data!", "CK120")), 0)</f>
        <v>0</v>
      </c>
      <c r="Z45" s="33" cm="1">
        <f t="array" aca="1" ref="Z45" ca="1">IFERROR(INDIRECT(_xlfn.CONCAT("Data!", "BY120")), 0)</f>
        <v>0</v>
      </c>
      <c r="AA45" s="33" cm="1">
        <f t="array" aca="1" ref="AA45" ca="1">IFERROR(INDIRECT(_xlfn.CONCAT("Data!", "CG120")), 0)</f>
        <v>0</v>
      </c>
      <c r="AB45" s="33" cm="1">
        <f t="array" aca="1" ref="AB45" ca="1">IFERROR(INDIRECT(_xlfn.CONCAT("Data!", A45, "68")), 0)</f>
        <v>0</v>
      </c>
      <c r="AC45" s="33" cm="1">
        <f t="array" aca="1" ref="AC45" ca="1">IFERROR(INDIRECT(_xlfn.CONCAT("Data!", A45, "65")), 0)</f>
        <v>0</v>
      </c>
      <c r="AD45" s="33" cm="1">
        <f t="array" aca="1" ref="AD45" ca="1">IFERROR(INDIRECT(_xlfn.CONCAT("Data!", A45, "187")), 0)</f>
        <v>0</v>
      </c>
      <c r="AE45" s="33" cm="1">
        <f t="array" aca="1" ref="AE45" ca="1">IFERROR(INDIRECT(_xlfn.CONCAT("Data!", "CK64")), 0)</f>
        <v>0</v>
      </c>
      <c r="AF45" s="33" cm="1">
        <f t="array" aca="1" ref="AF45" ca="1">IFERROR(INDIRECT(_xlfn.CONCAT("Data!", "BY64")), 0)</f>
        <v>0</v>
      </c>
      <c r="AG45" s="33" cm="1">
        <f t="array" aca="1" ref="AG45" ca="1">IFERROR(INDIRECT(_xlfn.CONCAT("Data!", "CG64")), 0)</f>
        <v>0</v>
      </c>
      <c r="AH45" s="33" cm="1">
        <f t="array" aca="1" ref="AH45" ca="1">IFERROR(INDIRECT(_xlfn.CONCAT("Data!", A45, "62")), 0)</f>
        <v>0</v>
      </c>
      <c r="AI45" s="33" cm="1">
        <f t="array" aca="1" ref="AI45" ca="1">IFERROR(INDIRECT(_xlfn.CONCAT("Data!", A45, "63")), 0)</f>
        <v>0</v>
      </c>
      <c r="AJ45" s="33" cm="1">
        <f t="array" aca="1" ref="AJ45" ca="1">IFERROR(INDIRECT(_xlfn.CONCAT("Data!", A45, "181")), 0)</f>
        <v>0</v>
      </c>
      <c r="AK45" s="33" cm="1">
        <f t="array" aca="1" ref="AK45" ca="1">IFERROR(INDIRECT(_xlfn.CONCAT("Data!", "CK61")), 0)</f>
        <v>0</v>
      </c>
      <c r="AL45" s="33" cm="1">
        <f t="array" aca="1" ref="AL45" ca="1">IFERROR(INDIRECT(_xlfn.CONCAT("Data!", "BY61")), 0)</f>
        <v>0</v>
      </c>
      <c r="AM45" s="33" cm="1">
        <f t="array" aca="1" ref="AM45" ca="1">IFERROR(INDIRECT(_xlfn.CONCAT("Data!", "CG61")), 0)</f>
        <v>0</v>
      </c>
      <c r="AN45" s="34" cm="1">
        <f t="array" aca="1" ref="AN45" ca="1">IFERROR(INDIRECT(_xlfn.CONCAT("Data!", A45, "131")), 0)</f>
        <v>0</v>
      </c>
      <c r="AO45" s="34" cm="1">
        <f t="array" aca="1" ref="AO45" ca="1">IFERROR(INDIRECT(_xlfn.CONCAT("Data!", A45, "193")), 0)</f>
        <v>0</v>
      </c>
      <c r="AP45" s="33" cm="1">
        <f t="array" aca="1" ref="AP45" ca="1">IFERROR(INDIRECT(_xlfn.CONCAT("Data!", "CK131")), 0)</f>
        <v>0</v>
      </c>
      <c r="AQ45" s="33" cm="1">
        <f t="array" aca="1" ref="AQ45" ca="1">IFERROR(INDIRECT(_xlfn.CONCAT("Data!", "BY131")), 0)</f>
        <v>0</v>
      </c>
      <c r="AR45" s="33" cm="1">
        <f t="array" aca="1" ref="AR45" ca="1">IFERROR(INDIRECT(_xlfn.CONCAT("Data!", "CG131")), 0)</f>
        <v>0</v>
      </c>
      <c r="AS45" s="33" cm="1">
        <f t="array" aca="1" ref="AS45" ca="1">IFERROR(INDIRECT(_xlfn.CONCAT("Data!", A45, "15")), 0)</f>
        <v>0</v>
      </c>
      <c r="AT45" s="33" cm="1">
        <f t="array" aca="1" ref="AT45" ca="1">IFERROR(INDIRECT(_xlfn.CONCAT("Data!", A45, "14")), 0)</f>
        <v>0</v>
      </c>
      <c r="AU45" s="33" cm="1">
        <f t="array" aca="1" ref="AU45" ca="1">IFERROR(INDIRECT(_xlfn.CONCAT("Data!", A45, "142")), 0)</f>
        <v>0</v>
      </c>
      <c r="AV45" s="33" cm="1">
        <f t="array" aca="1" ref="AV45" ca="1">IFERROR(INDIRECT(_xlfn.CONCAT("Data!", "CK14")), 0)</f>
        <v>0</v>
      </c>
      <c r="AW45" s="33" cm="1">
        <f t="array" aca="1" ref="AW45" ca="1">IFERROR(INDIRECT(_xlfn.CONCAT("Data!", "BY14")), 0)</f>
        <v>0</v>
      </c>
      <c r="AX45" s="33" cm="1">
        <f t="array" aca="1" ref="AX45" ca="1">IFERROR(INDIRECT(_xlfn.CONCAT("Data!", "CG14")), 0)</f>
        <v>0</v>
      </c>
      <c r="AY45" s="33" cm="1">
        <f t="array" aca="1" ref="AY45" ca="1">IFERROR(INDIRECT(_xlfn.CONCAT("Data!", A45, "29")), 0)</f>
        <v>0</v>
      </c>
      <c r="AZ45" s="33" cm="1">
        <f t="array" aca="1" ref="AZ45" ca="1">IFERROR(INDIRECT(_xlfn.CONCAT("Data!", A45, "157")), 0)</f>
        <v>0</v>
      </c>
      <c r="BA45" s="33" cm="1">
        <f t="array" aca="1" ref="BA45" ca="1">IFERROR(INDIRECT(_xlfn.CONCAT("Data!", "CK29")), 0)</f>
        <v>0</v>
      </c>
      <c r="BB45" s="33" cm="1">
        <f t="array" aca="1" ref="BB45" ca="1">IFERROR(INDIRECT(_xlfn.CONCAT("Data!", "BY29")), 0)</f>
        <v>0</v>
      </c>
      <c r="BC45" s="33" cm="1">
        <f t="array" aca="1" ref="BC45" ca="1">IFERROR(INDIRECT(_xlfn.CONCAT("Data!", "CG29")), 0)</f>
        <v>0</v>
      </c>
      <c r="BD45" s="33" cm="1">
        <f t="array" aca="1" ref="BD45" ca="1">IFERROR(INDIRECT(_xlfn.CONCAT("Data!", A45, "44")), 0)</f>
        <v>0</v>
      </c>
      <c r="BE45" s="33" cm="1">
        <f t="array" aca="1" ref="BE45" ca="1">IFERROR(INDIRECT(_xlfn.CONCAT("Data!", A45, "168")), 0)</f>
        <v>0</v>
      </c>
      <c r="BF45" s="33" cm="1">
        <f t="array" aca="1" ref="BF45" ca="1">IFERROR(INDIRECT(_xlfn.CONCAT("Data!", "CK44")), 0)</f>
        <v>0</v>
      </c>
      <c r="BG45" s="33" cm="1">
        <f t="array" aca="1" ref="BG45" ca="1">IFERROR(INDIRECT(_xlfn.CONCAT("Data!", "BY44")), 0)</f>
        <v>0</v>
      </c>
      <c r="BH45" s="33" cm="1">
        <f t="array" aca="1" ref="BH45" ca="1">IFERROR(INDIRECT(_xlfn.CONCAT("Data!", "CG44")), 0)</f>
        <v>0</v>
      </c>
      <c r="BI45" s="34" cm="1">
        <f t="array" aca="1" ref="BI45" ca="1">IFERROR(INDIRECT(_xlfn.CONCAT("Data!", A45, "24")), 0)</f>
        <v>0</v>
      </c>
      <c r="BJ45" s="34" cm="1">
        <f t="array" aca="1" ref="BJ45" ca="1">IFERROR(INDIRECT(_xlfn.CONCAT("Data!", A45, "152")), 0)</f>
        <v>0</v>
      </c>
      <c r="BK45" s="33" cm="1">
        <f t="array" aca="1" ref="BK45" ca="1">IFERROR(INDIRECT(_xlfn.CONCAT("Data!", "CK24")), 0)</f>
        <v>0</v>
      </c>
      <c r="BL45" s="33" cm="1">
        <f t="array" aca="1" ref="BL45" ca="1">IFERROR(INDIRECT(_xlfn.CONCAT("Data!", "BY24")), 0)</f>
        <v>0</v>
      </c>
      <c r="BM45" s="33" cm="1">
        <f t="array" aca="1" ref="BM45" ca="1">IFERROR(INDIRECT(_xlfn.CONCAT("Data!", "CG24")), 0)</f>
        <v>0</v>
      </c>
      <c r="BN45" s="33" cm="1">
        <f t="array" aca="1" ref="BN45" ca="1">IFERROR(INDIRECT(_xlfn.CONCAT("Data!", A45, "38")), 0)</f>
        <v>0</v>
      </c>
      <c r="BO45" s="33" cm="1">
        <f t="array" aca="1" ref="BO45" ca="1">IFERROR(INDIRECT(_xlfn.CONCAT("Data!", A45, "36")), 0)</f>
        <v>0</v>
      </c>
      <c r="BP45" s="33" cm="1">
        <f t="array" aca="1" ref="BP45" ca="1">IFERROR(INDIRECT(_xlfn.CONCAT("Data!", A45, "37")), 0)</f>
        <v>0</v>
      </c>
      <c r="BQ45" s="33" cm="1">
        <f t="array" aca="1" ref="BQ45" ca="1">IFERROR(INDIRECT(_xlfn.CONCAT("Data!", A45, "163")), 0)</f>
        <v>0</v>
      </c>
      <c r="BR45" s="33" cm="1">
        <f t="array" aca="1" ref="BR45" ca="1">IFERROR(INDIRECT(_xlfn.CONCAT("Data!", A45, "34")), 0)</f>
        <v>0</v>
      </c>
      <c r="BS45" s="33" cm="1">
        <f t="array" aca="1" ref="BS45" ca="1">IFERROR(INDIRECT(_xlfn.CONCAT("Data!", "CK124")), 0)</f>
        <v>0</v>
      </c>
      <c r="BT45" s="33" cm="1">
        <f t="array" aca="1" ref="BT45" ca="1">IFERROR(INDIRECT(_xlfn.CONCAT("Data!", "BY124")), 0)</f>
        <v>0</v>
      </c>
      <c r="BU45" s="33" cm="1">
        <f t="array" aca="1" ref="BU45" ca="1">IFERROR(INDIRECT(_xlfn.CONCAT("Data!", "CG124")), 0)</f>
        <v>0</v>
      </c>
      <c r="BV45" s="34" cm="1">
        <f t="array" aca="1" ref="BV45" ca="1">IFERROR(INDIRECT(_xlfn.CONCAT("Data!", A45, "41")), 0)</f>
        <v>0</v>
      </c>
      <c r="BW45" s="34" cm="1">
        <f t="array" aca="1" ref="BW45" ca="1">IFERROR(INDIRECT(_xlfn.CONCAT("Data!", B45, "138")), 0)</f>
        <v>0</v>
      </c>
      <c r="BX45" s="33" cm="1">
        <f t="array" aca="1" ref="BX45" ca="1">IFERROR(INDIRECT(_xlfn.CONCAT("Data!", "CK41")), 0)</f>
        <v>0</v>
      </c>
      <c r="BY45" s="33" cm="1">
        <f t="array" aca="1" ref="BY45" ca="1">IFERROR(INDIRECT(_xlfn.CONCAT("Data!", "BY41")), 0)</f>
        <v>0</v>
      </c>
      <c r="BZ45" s="33" cm="1">
        <f t="array" aca="1" ref="BZ45" ca="1">IFERROR(INDIRECT(_xlfn.CONCAT("Data!", "CG41")), 0)</f>
        <v>0</v>
      </c>
      <c r="CA45" s="33" cm="1">
        <f t="array" aca="1" ref="CA45" ca="1">IFERROR(INDIRECT(_xlfn.CONCAT("Data!", A45, "128")), 0)</f>
        <v>0</v>
      </c>
      <c r="CB45" s="33" cm="1">
        <f t="array" aca="1" ref="CB45" ca="1">IFERROR(INDIRECT(_xlfn.CONCAT("Data!", A45, "196")), 0)</f>
        <v>0</v>
      </c>
      <c r="CC45" s="33" cm="1">
        <f t="array" aca="1" ref="CC45" ca="1">IFERROR(INDIRECT(_xlfn.CONCAT("Data!", "CK128")), 0)</f>
        <v>0</v>
      </c>
      <c r="CD45" s="33" cm="1">
        <f t="array" aca="1" ref="CD45" ca="1">IFERROR(INDIRECT(_xlfn.CONCAT("Data!", "BY128")), 0)</f>
        <v>0</v>
      </c>
      <c r="CE45" s="33" cm="1">
        <f t="array" aca="1" ref="CE45" ca="1">IFERROR(INDIRECT(_xlfn.CONCAT("Data!", "CG128")), 0)</f>
        <v>0</v>
      </c>
      <c r="CF45" s="33" cm="1">
        <f t="array" aca="1" ref="CF45" ca="1">IFERROR(INDIRECT(_xlfn.CONCAT("Data!", A45, "126")), 0)</f>
        <v>0</v>
      </c>
      <c r="CG45" s="33" cm="1">
        <f t="array" aca="1" ref="CG45" ca="1">IFERROR(INDIRECT(_xlfn.CONCAT("Data!", A45, "207")), 0)</f>
        <v>0</v>
      </c>
      <c r="CH45" s="33" cm="1">
        <f t="array" aca="1" ref="CH45" ca="1">IFERROR(INDIRECT(_xlfn.CONCAT("Data!", "CK126")), 0)</f>
        <v>0</v>
      </c>
      <c r="CI45" s="33" cm="1">
        <f t="array" aca="1" ref="CI45" ca="1">IFERROR(INDIRECT(_xlfn.CONCAT("Data!", "BY126")), 0)</f>
        <v>0</v>
      </c>
      <c r="CJ45" s="33" cm="1">
        <f t="array" aca="1" ref="CJ45" ca="1">IFERROR(INDIRECT(_xlfn.CONCAT("Data!", "CG126")), 0)</f>
        <v>0</v>
      </c>
      <c r="CK45" s="33" cm="1">
        <f t="array" aca="1" ref="CK45" ca="1">IFERROR(INDIRECT(_xlfn.CONCAT("Data!", A45, "133")), 0)</f>
        <v>0</v>
      </c>
      <c r="CL45" s="33" cm="1">
        <f t="array" aca="1" ref="CL45" ca="1">IFERROR(INDIRECT(_xlfn.CONCAT("Data!", "CK89")), 0)</f>
        <v>0</v>
      </c>
      <c r="CM45" s="33" cm="1">
        <f t="array" aca="1" ref="CM45" ca="1">IFERROR(INDIRECT(_xlfn.CONCAT("Data!", "BY89")), 0)</f>
        <v>0</v>
      </c>
      <c r="CN45" s="33" cm="1">
        <f t="array" aca="1" ref="CN45" ca="1">IFERROR(INDIRECT(_xlfn.CONCAT("Data!", "CG89")), 0)</f>
        <v>0</v>
      </c>
      <c r="CO45" s="33" cm="1">
        <f t="array" aca="1" ref="CO45" ca="1">IFERROR(INDIRECT(_xlfn.CONCAT("Data!", A45, "188")), 0)</f>
        <v>0</v>
      </c>
      <c r="CP45" s="33" cm="1">
        <f t="array" aca="1" ref="CP45" ca="1">IFERROR(INDIRECT(_xlfn.CONCAT("Data!", A45, "75")), 0)</f>
        <v>0</v>
      </c>
      <c r="CQ45" s="33" cm="1">
        <f t="array" aca="1" ref="CQ45" ca="1">IFERROR(INDIRECT(_xlfn.CONCAT("Data!", A45, "189")), 0)</f>
        <v>0</v>
      </c>
      <c r="CR45" s="33" cm="1">
        <f t="array" aca="1" ref="CR45" ca="1">IFERROR(INDIRECT(_xlfn.CONCAT("Data!", A45, "130")), 0)</f>
        <v>0</v>
      </c>
      <c r="CS45" s="33" cm="1">
        <f t="array" aca="1" ref="CS45" ca="1">IFERROR(INDIRECT(_xlfn.CONCAT("Data!", A45, "42")), 0)</f>
        <v>0</v>
      </c>
      <c r="CT45" s="33" cm="1">
        <f t="array" aca="1" ref="CT45" ca="1">IFERROR(INDIRECT(_xlfn.CONCAT("Data!", A45, "166")), 0)</f>
        <v>0</v>
      </c>
      <c r="CU45" s="33" cm="1">
        <f t="array" aca="1" ref="CU45" ca="1">IFERROR(INDIRECT(_xlfn.CONCAT("Data!", A45, "47")), 0)</f>
        <v>0</v>
      </c>
      <c r="CV45" s="33" cm="1">
        <f t="array" aca="1" ref="CV45" ca="1">IFERROR(INDIRECT(_xlfn.CONCAT("Data!", A45, "171")), 0)</f>
        <v>0</v>
      </c>
    </row>
    <row r="46" spans="1:100">
      <c r="A46" t="s">
        <v>258</v>
      </c>
      <c r="B46" s="24">
        <v>45</v>
      </c>
      <c r="C46" s="24">
        <v>2</v>
      </c>
      <c r="D46" s="31">
        <f t="shared" si="0"/>
        <v>45.2</v>
      </c>
      <c r="E46" s="24" cm="1">
        <f t="array" aca="1" ref="E46" ca="1">INDIRECT(_xlfn.CONCAT("Data!", "R2"))</f>
        <v>0</v>
      </c>
      <c r="F46" s="32" cm="1">
        <f t="array" aca="1" ref="F46" ca="1">INDIRECT(_xlfn.CONCAT("Data!", A46, "4"))</f>
        <v>0</v>
      </c>
      <c r="G46" cm="1">
        <f t="array" aca="1" ref="G46" ca="1">INDIRECT(_xlfn.CONCAT("Data!", A46, "5"))</f>
        <v>0</v>
      </c>
      <c r="H46" s="33" cm="1">
        <f t="array" aca="1" ref="H46" ca="1">IFERROR(INDIRECT(_xlfn.CONCAT("Data!", A46, "8")), 0)</f>
        <v>0</v>
      </c>
      <c r="I46" s="33" cm="1">
        <f t="array" aca="1" ref="I46" ca="1">IFERROR(INDIRECT(_xlfn.CONCAT("Data!", A46, "9")), 0)</f>
        <v>0</v>
      </c>
      <c r="J46" s="33" cm="1">
        <f t="array" aca="1" ref="J46" ca="1">IFERROR(INDIRECT(_xlfn.CONCAT("Data!", A46, "7")), 0)</f>
        <v>0</v>
      </c>
      <c r="K46" s="33" cm="1">
        <f t="array" aca="1" ref="K46" ca="1">IFERROR(INDIRECT(_xlfn.CONCAT("Data!", A46, "138")), 0)</f>
        <v>0</v>
      </c>
      <c r="L46" s="33" cm="1">
        <f t="array" aca="1" ref="L46" ca="1">IFERROR(INDIRECT(_xlfn.CONCAT("Data!", "CK7")), 0)</f>
        <v>0</v>
      </c>
      <c r="M46" s="33" cm="1">
        <f t="array" aca="1" ref="M46" ca="1">IFERROR(INDIRECT(_xlfn.CONCAT("Data!", "BY7")), 0)</f>
        <v>0</v>
      </c>
      <c r="N46" s="33" cm="1">
        <f t="array" aca="1" ref="N46" ca="1">IFERROR(INDIRECT(_xlfn.CONCAT("Data!", "CG7")), 0)</f>
        <v>0</v>
      </c>
      <c r="O46" s="34" cm="1">
        <f t="array" aca="1" ref="O46" ca="1">IFERROR(INDIRECT(_xlfn.CONCAT("Data!", A46, "115")), 0)</f>
        <v>0</v>
      </c>
      <c r="P46" s="34" cm="1">
        <f t="array" aca="1" ref="P46" ca="1">IFERROR(INDIRECT(_xlfn.CONCAT("Data!", A46, "211")), 0)</f>
        <v>0</v>
      </c>
      <c r="Q46" s="33" cm="1">
        <f t="array" aca="1" ref="Q46" ca="1">IFERROR(INDIRECT(_xlfn.CONCAT("Data!", A46, "114")), 0)</f>
        <v>0</v>
      </c>
      <c r="R46" s="33" cm="1">
        <f t="array" aca="1" ref="R46" ca="1">IFERROR(INDIRECT(_xlfn.CONCAT("Data!", A46, "210")), 0)</f>
        <v>0</v>
      </c>
      <c r="S46" s="33" cm="1">
        <f t="array" aca="1" ref="S46" ca="1">IFERROR(INDIRECT(_xlfn.CONCAT("Data!", "CK114")), 0)</f>
        <v>0</v>
      </c>
      <c r="T46" s="33" cm="1">
        <f t="array" aca="1" ref="T46" ca="1">IFERROR(INDIRECT(_xlfn.CONCAT("Data!", "BY114")), 0)</f>
        <v>0</v>
      </c>
      <c r="U46" s="33" cm="1">
        <f t="array" aca="1" ref="U46" ca="1">IFERROR(INDIRECT(_xlfn.CONCAT("Data!", "CG114")), 0)</f>
        <v>0</v>
      </c>
      <c r="V46" s="33" cm="1">
        <f t="array" aca="1" ref="V46" ca="1">IFERROR(INDIRECT(_xlfn.CONCAT("Data!", A46, "120")), 0)</f>
        <v>0</v>
      </c>
      <c r="W46" s="33" cm="1">
        <f t="array" aca="1" ref="W46" ca="1">IFERROR(INDIRECT(_xlfn.CONCAT("Data!", A46, "216")), 0)</f>
        <v>0</v>
      </c>
      <c r="X46" s="33" cm="1">
        <f t="array" aca="1" ref="X46" ca="1">IFERROR(INDIRECT(_xlfn.CONCAT("Data!", A46, "220")), 0)</f>
        <v>0</v>
      </c>
      <c r="Y46" s="33" cm="1">
        <f t="array" aca="1" ref="Y46" ca="1">IFERROR(INDIRECT(_xlfn.CONCAT("Data!", "CK120")), 0)</f>
        <v>0</v>
      </c>
      <c r="Z46" s="33" cm="1">
        <f t="array" aca="1" ref="Z46" ca="1">IFERROR(INDIRECT(_xlfn.CONCAT("Data!", "BY120")), 0)</f>
        <v>0</v>
      </c>
      <c r="AA46" s="33" cm="1">
        <f t="array" aca="1" ref="AA46" ca="1">IFERROR(INDIRECT(_xlfn.CONCAT("Data!", "CG120")), 0)</f>
        <v>0</v>
      </c>
      <c r="AB46" s="33" cm="1">
        <f t="array" aca="1" ref="AB46" ca="1">IFERROR(INDIRECT(_xlfn.CONCAT("Data!", A46, "68")), 0)</f>
        <v>0</v>
      </c>
      <c r="AC46" s="33" cm="1">
        <f t="array" aca="1" ref="AC46" ca="1">IFERROR(INDIRECT(_xlfn.CONCAT("Data!", A46, "65")), 0)</f>
        <v>0</v>
      </c>
      <c r="AD46" s="33" cm="1">
        <f t="array" aca="1" ref="AD46" ca="1">IFERROR(INDIRECT(_xlfn.CONCAT("Data!", A46, "187")), 0)</f>
        <v>0</v>
      </c>
      <c r="AE46" s="33" cm="1">
        <f t="array" aca="1" ref="AE46" ca="1">IFERROR(INDIRECT(_xlfn.CONCAT("Data!", "CK64")), 0)</f>
        <v>0</v>
      </c>
      <c r="AF46" s="33" cm="1">
        <f t="array" aca="1" ref="AF46" ca="1">IFERROR(INDIRECT(_xlfn.CONCAT("Data!", "BY64")), 0)</f>
        <v>0</v>
      </c>
      <c r="AG46" s="33" cm="1">
        <f t="array" aca="1" ref="AG46" ca="1">IFERROR(INDIRECT(_xlfn.CONCAT("Data!", "CG64")), 0)</f>
        <v>0</v>
      </c>
      <c r="AH46" s="33" cm="1">
        <f t="array" aca="1" ref="AH46" ca="1">IFERROR(INDIRECT(_xlfn.CONCAT("Data!", A46, "62")), 0)</f>
        <v>0</v>
      </c>
      <c r="AI46" s="33" cm="1">
        <f t="array" aca="1" ref="AI46" ca="1">IFERROR(INDIRECT(_xlfn.CONCAT("Data!", A46, "63")), 0)</f>
        <v>0</v>
      </c>
      <c r="AJ46" s="33" cm="1">
        <f t="array" aca="1" ref="AJ46" ca="1">IFERROR(INDIRECT(_xlfn.CONCAT("Data!", A46, "181")), 0)</f>
        <v>0</v>
      </c>
      <c r="AK46" s="33" cm="1">
        <f t="array" aca="1" ref="AK46" ca="1">IFERROR(INDIRECT(_xlfn.CONCAT("Data!", "CK61")), 0)</f>
        <v>0</v>
      </c>
      <c r="AL46" s="33" cm="1">
        <f t="array" aca="1" ref="AL46" ca="1">IFERROR(INDIRECT(_xlfn.CONCAT("Data!", "BY61")), 0)</f>
        <v>0</v>
      </c>
      <c r="AM46" s="33" cm="1">
        <f t="array" aca="1" ref="AM46" ca="1">IFERROR(INDIRECT(_xlfn.CONCAT("Data!", "CG61")), 0)</f>
        <v>0</v>
      </c>
      <c r="AN46" s="34" cm="1">
        <f t="array" aca="1" ref="AN46" ca="1">IFERROR(INDIRECT(_xlfn.CONCAT("Data!", A46, "131")), 0)</f>
        <v>0</v>
      </c>
      <c r="AO46" s="34" cm="1">
        <f t="array" aca="1" ref="AO46" ca="1">IFERROR(INDIRECT(_xlfn.CONCAT("Data!", A46, "193")), 0)</f>
        <v>0</v>
      </c>
      <c r="AP46" s="33" cm="1">
        <f t="array" aca="1" ref="AP46" ca="1">IFERROR(INDIRECT(_xlfn.CONCAT("Data!", "CK131")), 0)</f>
        <v>0</v>
      </c>
      <c r="AQ46" s="33" cm="1">
        <f t="array" aca="1" ref="AQ46" ca="1">IFERROR(INDIRECT(_xlfn.CONCAT("Data!", "BY131")), 0)</f>
        <v>0</v>
      </c>
      <c r="AR46" s="33" cm="1">
        <f t="array" aca="1" ref="AR46" ca="1">IFERROR(INDIRECT(_xlfn.CONCAT("Data!", "CG131")), 0)</f>
        <v>0</v>
      </c>
      <c r="AS46" s="33" cm="1">
        <f t="array" aca="1" ref="AS46" ca="1">IFERROR(INDIRECT(_xlfn.CONCAT("Data!", A46, "15")), 0)</f>
        <v>0</v>
      </c>
      <c r="AT46" s="33" cm="1">
        <f t="array" aca="1" ref="AT46" ca="1">IFERROR(INDIRECT(_xlfn.CONCAT("Data!", A46, "14")), 0)</f>
        <v>0</v>
      </c>
      <c r="AU46" s="33" cm="1">
        <f t="array" aca="1" ref="AU46" ca="1">IFERROR(INDIRECT(_xlfn.CONCAT("Data!", A46, "142")), 0)</f>
        <v>0</v>
      </c>
      <c r="AV46" s="33" cm="1">
        <f t="array" aca="1" ref="AV46" ca="1">IFERROR(INDIRECT(_xlfn.CONCAT("Data!", "CK14")), 0)</f>
        <v>0</v>
      </c>
      <c r="AW46" s="33" cm="1">
        <f t="array" aca="1" ref="AW46" ca="1">IFERROR(INDIRECT(_xlfn.CONCAT("Data!", "BY14")), 0)</f>
        <v>0</v>
      </c>
      <c r="AX46" s="33" cm="1">
        <f t="array" aca="1" ref="AX46" ca="1">IFERROR(INDIRECT(_xlfn.CONCAT("Data!", "CG14")), 0)</f>
        <v>0</v>
      </c>
      <c r="AY46" s="33" cm="1">
        <f t="array" aca="1" ref="AY46" ca="1">IFERROR(INDIRECT(_xlfn.CONCAT("Data!", A46, "29")), 0)</f>
        <v>0</v>
      </c>
      <c r="AZ46" s="33" cm="1">
        <f t="array" aca="1" ref="AZ46" ca="1">IFERROR(INDIRECT(_xlfn.CONCAT("Data!", A46, "157")), 0)</f>
        <v>0</v>
      </c>
      <c r="BA46" s="33" cm="1">
        <f t="array" aca="1" ref="BA46" ca="1">IFERROR(INDIRECT(_xlfn.CONCAT("Data!", "CK29")), 0)</f>
        <v>0</v>
      </c>
      <c r="BB46" s="33" cm="1">
        <f t="array" aca="1" ref="BB46" ca="1">IFERROR(INDIRECT(_xlfn.CONCAT("Data!", "BY29")), 0)</f>
        <v>0</v>
      </c>
      <c r="BC46" s="33" cm="1">
        <f t="array" aca="1" ref="BC46" ca="1">IFERROR(INDIRECT(_xlfn.CONCAT("Data!", "CG29")), 0)</f>
        <v>0</v>
      </c>
      <c r="BD46" s="33" cm="1">
        <f t="array" aca="1" ref="BD46" ca="1">IFERROR(INDIRECT(_xlfn.CONCAT("Data!", A46, "44")), 0)</f>
        <v>0</v>
      </c>
      <c r="BE46" s="33" cm="1">
        <f t="array" aca="1" ref="BE46" ca="1">IFERROR(INDIRECT(_xlfn.CONCAT("Data!", A46, "168")), 0)</f>
        <v>0</v>
      </c>
      <c r="BF46" s="33" cm="1">
        <f t="array" aca="1" ref="BF46" ca="1">IFERROR(INDIRECT(_xlfn.CONCAT("Data!", "CK44")), 0)</f>
        <v>0</v>
      </c>
      <c r="BG46" s="33" cm="1">
        <f t="array" aca="1" ref="BG46" ca="1">IFERROR(INDIRECT(_xlfn.CONCAT("Data!", "BY44")), 0)</f>
        <v>0</v>
      </c>
      <c r="BH46" s="33" cm="1">
        <f t="array" aca="1" ref="BH46" ca="1">IFERROR(INDIRECT(_xlfn.CONCAT("Data!", "CG44")), 0)</f>
        <v>0</v>
      </c>
      <c r="BI46" s="34" cm="1">
        <f t="array" aca="1" ref="BI46" ca="1">IFERROR(INDIRECT(_xlfn.CONCAT("Data!", A46, "24")), 0)</f>
        <v>0</v>
      </c>
      <c r="BJ46" s="34" cm="1">
        <f t="array" aca="1" ref="BJ46" ca="1">IFERROR(INDIRECT(_xlfn.CONCAT("Data!", A46, "152")), 0)</f>
        <v>0</v>
      </c>
      <c r="BK46" s="33" cm="1">
        <f t="array" aca="1" ref="BK46" ca="1">IFERROR(INDIRECT(_xlfn.CONCAT("Data!", "CK24")), 0)</f>
        <v>0</v>
      </c>
      <c r="BL46" s="33" cm="1">
        <f t="array" aca="1" ref="BL46" ca="1">IFERROR(INDIRECT(_xlfn.CONCAT("Data!", "BY24")), 0)</f>
        <v>0</v>
      </c>
      <c r="BM46" s="33" cm="1">
        <f t="array" aca="1" ref="BM46" ca="1">IFERROR(INDIRECT(_xlfn.CONCAT("Data!", "CG24")), 0)</f>
        <v>0</v>
      </c>
      <c r="BN46" s="33" cm="1">
        <f t="array" aca="1" ref="BN46" ca="1">IFERROR(INDIRECT(_xlfn.CONCAT("Data!", A46, "38")), 0)</f>
        <v>0</v>
      </c>
      <c r="BO46" s="33" cm="1">
        <f t="array" aca="1" ref="BO46" ca="1">IFERROR(INDIRECT(_xlfn.CONCAT("Data!", A46, "36")), 0)</f>
        <v>0</v>
      </c>
      <c r="BP46" s="33" cm="1">
        <f t="array" aca="1" ref="BP46" ca="1">IFERROR(INDIRECT(_xlfn.CONCAT("Data!", A46, "37")), 0)</f>
        <v>0</v>
      </c>
      <c r="BQ46" s="33" cm="1">
        <f t="array" aca="1" ref="BQ46" ca="1">IFERROR(INDIRECT(_xlfn.CONCAT("Data!", A46, "163")), 0)</f>
        <v>0</v>
      </c>
      <c r="BR46" s="33" cm="1">
        <f t="array" aca="1" ref="BR46" ca="1">IFERROR(INDIRECT(_xlfn.CONCAT("Data!", A46, "34")), 0)</f>
        <v>0</v>
      </c>
      <c r="BS46" s="33" cm="1">
        <f t="array" aca="1" ref="BS46" ca="1">IFERROR(INDIRECT(_xlfn.CONCAT("Data!", "CK124")), 0)</f>
        <v>0</v>
      </c>
      <c r="BT46" s="33" cm="1">
        <f t="array" aca="1" ref="BT46" ca="1">IFERROR(INDIRECT(_xlfn.CONCAT("Data!", "BY124")), 0)</f>
        <v>0</v>
      </c>
      <c r="BU46" s="33" cm="1">
        <f t="array" aca="1" ref="BU46" ca="1">IFERROR(INDIRECT(_xlfn.CONCAT("Data!", "CG124")), 0)</f>
        <v>0</v>
      </c>
      <c r="BV46" s="34" cm="1">
        <f t="array" aca="1" ref="BV46" ca="1">IFERROR(INDIRECT(_xlfn.CONCAT("Data!", A46, "41")), 0)</f>
        <v>0</v>
      </c>
      <c r="BW46" s="34" cm="1">
        <f t="array" aca="1" ref="BW46" ca="1">IFERROR(INDIRECT(_xlfn.CONCAT("Data!", B46, "138")), 0)</f>
        <v>0</v>
      </c>
      <c r="BX46" s="33" cm="1">
        <f t="array" aca="1" ref="BX46" ca="1">IFERROR(INDIRECT(_xlfn.CONCAT("Data!", "CK41")), 0)</f>
        <v>0</v>
      </c>
      <c r="BY46" s="33" cm="1">
        <f t="array" aca="1" ref="BY46" ca="1">IFERROR(INDIRECT(_xlfn.CONCAT("Data!", "BY41")), 0)</f>
        <v>0</v>
      </c>
      <c r="BZ46" s="33" cm="1">
        <f t="array" aca="1" ref="BZ46" ca="1">IFERROR(INDIRECT(_xlfn.CONCAT("Data!", "CG41")), 0)</f>
        <v>0</v>
      </c>
      <c r="CA46" s="33" cm="1">
        <f t="array" aca="1" ref="CA46" ca="1">IFERROR(INDIRECT(_xlfn.CONCAT("Data!", A46, "128")), 0)</f>
        <v>0</v>
      </c>
      <c r="CB46" s="33" cm="1">
        <f t="array" aca="1" ref="CB46" ca="1">IFERROR(INDIRECT(_xlfn.CONCAT("Data!", A46, "196")), 0)</f>
        <v>0</v>
      </c>
      <c r="CC46" s="33" cm="1">
        <f t="array" aca="1" ref="CC46" ca="1">IFERROR(INDIRECT(_xlfn.CONCAT("Data!", "CK128")), 0)</f>
        <v>0</v>
      </c>
      <c r="CD46" s="33" cm="1">
        <f t="array" aca="1" ref="CD46" ca="1">IFERROR(INDIRECT(_xlfn.CONCAT("Data!", "BY128")), 0)</f>
        <v>0</v>
      </c>
      <c r="CE46" s="33" cm="1">
        <f t="array" aca="1" ref="CE46" ca="1">IFERROR(INDIRECT(_xlfn.CONCAT("Data!", "CG128")), 0)</f>
        <v>0</v>
      </c>
      <c r="CF46" s="33" cm="1">
        <f t="array" aca="1" ref="CF46" ca="1">IFERROR(INDIRECT(_xlfn.CONCAT("Data!", A46, "126")), 0)</f>
        <v>0</v>
      </c>
      <c r="CG46" s="33" cm="1">
        <f t="array" aca="1" ref="CG46" ca="1">IFERROR(INDIRECT(_xlfn.CONCAT("Data!", A46, "207")), 0)</f>
        <v>0</v>
      </c>
      <c r="CH46" s="33" cm="1">
        <f t="array" aca="1" ref="CH46" ca="1">IFERROR(INDIRECT(_xlfn.CONCAT("Data!", "CK126")), 0)</f>
        <v>0</v>
      </c>
      <c r="CI46" s="33" cm="1">
        <f t="array" aca="1" ref="CI46" ca="1">IFERROR(INDIRECT(_xlfn.CONCAT("Data!", "BY126")), 0)</f>
        <v>0</v>
      </c>
      <c r="CJ46" s="33" cm="1">
        <f t="array" aca="1" ref="CJ46" ca="1">IFERROR(INDIRECT(_xlfn.CONCAT("Data!", "CG126")), 0)</f>
        <v>0</v>
      </c>
      <c r="CK46" s="33" cm="1">
        <f t="array" aca="1" ref="CK46" ca="1">IFERROR(INDIRECT(_xlfn.CONCAT("Data!", A46, "133")), 0)</f>
        <v>0</v>
      </c>
      <c r="CL46" s="33" cm="1">
        <f t="array" aca="1" ref="CL46" ca="1">IFERROR(INDIRECT(_xlfn.CONCAT("Data!", "CK89")), 0)</f>
        <v>0</v>
      </c>
      <c r="CM46" s="33" cm="1">
        <f t="array" aca="1" ref="CM46" ca="1">IFERROR(INDIRECT(_xlfn.CONCAT("Data!", "BY89")), 0)</f>
        <v>0</v>
      </c>
      <c r="CN46" s="33" cm="1">
        <f t="array" aca="1" ref="CN46" ca="1">IFERROR(INDIRECT(_xlfn.CONCAT("Data!", "CG89")), 0)</f>
        <v>0</v>
      </c>
      <c r="CO46" s="33" cm="1">
        <f t="array" aca="1" ref="CO46" ca="1">IFERROR(INDIRECT(_xlfn.CONCAT("Data!", A46, "188")), 0)</f>
        <v>0</v>
      </c>
      <c r="CP46" s="33" cm="1">
        <f t="array" aca="1" ref="CP46" ca="1">IFERROR(INDIRECT(_xlfn.CONCAT("Data!", A46, "75")), 0)</f>
        <v>0</v>
      </c>
      <c r="CQ46" s="33" cm="1">
        <f t="array" aca="1" ref="CQ46" ca="1">IFERROR(INDIRECT(_xlfn.CONCAT("Data!", A46, "189")), 0)</f>
        <v>0</v>
      </c>
      <c r="CR46" s="33" cm="1">
        <f t="array" aca="1" ref="CR46" ca="1">IFERROR(INDIRECT(_xlfn.CONCAT("Data!", A46, "130")), 0)</f>
        <v>0</v>
      </c>
      <c r="CS46" s="33" cm="1">
        <f t="array" aca="1" ref="CS46" ca="1">IFERROR(INDIRECT(_xlfn.CONCAT("Data!", A46, "42")), 0)</f>
        <v>0</v>
      </c>
      <c r="CT46" s="33" cm="1">
        <f t="array" aca="1" ref="CT46" ca="1">IFERROR(INDIRECT(_xlfn.CONCAT("Data!", A46, "166")), 0)</f>
        <v>0</v>
      </c>
      <c r="CU46" s="33" cm="1">
        <f t="array" aca="1" ref="CU46" ca="1">IFERROR(INDIRECT(_xlfn.CONCAT("Data!", A46, "47")), 0)</f>
        <v>0</v>
      </c>
      <c r="CV46" s="33" cm="1">
        <f t="array" aca="1" ref="CV46" ca="1">IFERROR(INDIRECT(_xlfn.CONCAT("Data!", A46, "171")), 0)</f>
        <v>0</v>
      </c>
    </row>
    <row r="47" spans="1:100">
      <c r="A47" t="s">
        <v>259</v>
      </c>
      <c r="B47" s="24">
        <v>46</v>
      </c>
      <c r="C47" s="24">
        <v>2</v>
      </c>
      <c r="D47" s="31">
        <f t="shared" si="0"/>
        <v>46.2</v>
      </c>
      <c r="E47" s="24" cm="1">
        <f t="array" aca="1" ref="E47" ca="1">INDIRECT(_xlfn.CONCAT("Data!", "R2"))</f>
        <v>0</v>
      </c>
      <c r="F47" s="32" cm="1">
        <f t="array" aca="1" ref="F47" ca="1">INDIRECT(_xlfn.CONCAT("Data!", A47, "4"))</f>
        <v>0</v>
      </c>
      <c r="G47" cm="1">
        <f t="array" aca="1" ref="G47" ca="1">INDIRECT(_xlfn.CONCAT("Data!", A47, "5"))</f>
        <v>0</v>
      </c>
      <c r="H47" s="33" cm="1">
        <f t="array" aca="1" ref="H47" ca="1">IFERROR(INDIRECT(_xlfn.CONCAT("Data!", A47, "8")), 0)</f>
        <v>0</v>
      </c>
      <c r="I47" s="33" cm="1">
        <f t="array" aca="1" ref="I47" ca="1">IFERROR(INDIRECT(_xlfn.CONCAT("Data!", A47, "9")), 0)</f>
        <v>0</v>
      </c>
      <c r="J47" s="33" cm="1">
        <f t="array" aca="1" ref="J47" ca="1">IFERROR(INDIRECT(_xlfn.CONCAT("Data!", A47, "7")), 0)</f>
        <v>0</v>
      </c>
      <c r="K47" s="33" cm="1">
        <f t="array" aca="1" ref="K47" ca="1">IFERROR(INDIRECT(_xlfn.CONCAT("Data!", A47, "138")), 0)</f>
        <v>0</v>
      </c>
      <c r="L47" s="33" cm="1">
        <f t="array" aca="1" ref="L47" ca="1">IFERROR(INDIRECT(_xlfn.CONCAT("Data!", "CK7")), 0)</f>
        <v>0</v>
      </c>
      <c r="M47" s="33" cm="1">
        <f t="array" aca="1" ref="M47" ca="1">IFERROR(INDIRECT(_xlfn.CONCAT("Data!", "BY7")), 0)</f>
        <v>0</v>
      </c>
      <c r="N47" s="33" cm="1">
        <f t="array" aca="1" ref="N47" ca="1">IFERROR(INDIRECT(_xlfn.CONCAT("Data!", "CG7")), 0)</f>
        <v>0</v>
      </c>
      <c r="O47" s="34" cm="1">
        <f t="array" aca="1" ref="O47" ca="1">IFERROR(INDIRECT(_xlfn.CONCAT("Data!", A47, "115")), 0)</f>
        <v>0</v>
      </c>
      <c r="P47" s="34" cm="1">
        <f t="array" aca="1" ref="P47" ca="1">IFERROR(INDIRECT(_xlfn.CONCAT("Data!", A47, "211")), 0)</f>
        <v>0</v>
      </c>
      <c r="Q47" s="33" cm="1">
        <f t="array" aca="1" ref="Q47" ca="1">IFERROR(INDIRECT(_xlfn.CONCAT("Data!", A47, "114")), 0)</f>
        <v>0</v>
      </c>
      <c r="R47" s="33" cm="1">
        <f t="array" aca="1" ref="R47" ca="1">IFERROR(INDIRECT(_xlfn.CONCAT("Data!", A47, "210")), 0)</f>
        <v>0</v>
      </c>
      <c r="S47" s="33" cm="1">
        <f t="array" aca="1" ref="S47" ca="1">IFERROR(INDIRECT(_xlfn.CONCAT("Data!", "CK114")), 0)</f>
        <v>0</v>
      </c>
      <c r="T47" s="33" cm="1">
        <f t="array" aca="1" ref="T47" ca="1">IFERROR(INDIRECT(_xlfn.CONCAT("Data!", "BY114")), 0)</f>
        <v>0</v>
      </c>
      <c r="U47" s="33" cm="1">
        <f t="array" aca="1" ref="U47" ca="1">IFERROR(INDIRECT(_xlfn.CONCAT("Data!", "CG114")), 0)</f>
        <v>0</v>
      </c>
      <c r="V47" s="33" cm="1">
        <f t="array" aca="1" ref="V47" ca="1">IFERROR(INDIRECT(_xlfn.CONCAT("Data!", A47, "120")), 0)</f>
        <v>0</v>
      </c>
      <c r="W47" s="33" cm="1">
        <f t="array" aca="1" ref="W47" ca="1">IFERROR(INDIRECT(_xlfn.CONCAT("Data!", A47, "216")), 0)</f>
        <v>0</v>
      </c>
      <c r="X47" s="33" cm="1">
        <f t="array" aca="1" ref="X47" ca="1">IFERROR(INDIRECT(_xlfn.CONCAT("Data!", A47, "220")), 0)</f>
        <v>0</v>
      </c>
      <c r="Y47" s="33" cm="1">
        <f t="array" aca="1" ref="Y47" ca="1">IFERROR(INDIRECT(_xlfn.CONCAT("Data!", "CK120")), 0)</f>
        <v>0</v>
      </c>
      <c r="Z47" s="33" cm="1">
        <f t="array" aca="1" ref="Z47" ca="1">IFERROR(INDIRECT(_xlfn.CONCAT("Data!", "BY120")), 0)</f>
        <v>0</v>
      </c>
      <c r="AA47" s="33" cm="1">
        <f t="array" aca="1" ref="AA47" ca="1">IFERROR(INDIRECT(_xlfn.CONCAT("Data!", "CG120")), 0)</f>
        <v>0</v>
      </c>
      <c r="AB47" s="33" cm="1">
        <f t="array" aca="1" ref="AB47" ca="1">IFERROR(INDIRECT(_xlfn.CONCAT("Data!", A47, "68")), 0)</f>
        <v>0</v>
      </c>
      <c r="AC47" s="33" cm="1">
        <f t="array" aca="1" ref="AC47" ca="1">IFERROR(INDIRECT(_xlfn.CONCAT("Data!", A47, "65")), 0)</f>
        <v>0</v>
      </c>
      <c r="AD47" s="33" cm="1">
        <f t="array" aca="1" ref="AD47" ca="1">IFERROR(INDIRECT(_xlfn.CONCAT("Data!", A47, "187")), 0)</f>
        <v>0</v>
      </c>
      <c r="AE47" s="33" cm="1">
        <f t="array" aca="1" ref="AE47" ca="1">IFERROR(INDIRECT(_xlfn.CONCAT("Data!", "CK64")), 0)</f>
        <v>0</v>
      </c>
      <c r="AF47" s="33" cm="1">
        <f t="array" aca="1" ref="AF47" ca="1">IFERROR(INDIRECT(_xlfn.CONCAT("Data!", "BY64")), 0)</f>
        <v>0</v>
      </c>
      <c r="AG47" s="33" cm="1">
        <f t="array" aca="1" ref="AG47" ca="1">IFERROR(INDIRECT(_xlfn.CONCAT("Data!", "CG64")), 0)</f>
        <v>0</v>
      </c>
      <c r="AH47" s="33" cm="1">
        <f t="array" aca="1" ref="AH47" ca="1">IFERROR(INDIRECT(_xlfn.CONCAT("Data!", A47, "62")), 0)</f>
        <v>0</v>
      </c>
      <c r="AI47" s="33" cm="1">
        <f t="array" aca="1" ref="AI47" ca="1">IFERROR(INDIRECT(_xlfn.CONCAT("Data!", A47, "63")), 0)</f>
        <v>0</v>
      </c>
      <c r="AJ47" s="33" cm="1">
        <f t="array" aca="1" ref="AJ47" ca="1">IFERROR(INDIRECT(_xlfn.CONCAT("Data!", A47, "181")), 0)</f>
        <v>0</v>
      </c>
      <c r="AK47" s="33" cm="1">
        <f t="array" aca="1" ref="AK47" ca="1">IFERROR(INDIRECT(_xlfn.CONCAT("Data!", "CK61")), 0)</f>
        <v>0</v>
      </c>
      <c r="AL47" s="33" cm="1">
        <f t="array" aca="1" ref="AL47" ca="1">IFERROR(INDIRECT(_xlfn.CONCAT("Data!", "BY61")), 0)</f>
        <v>0</v>
      </c>
      <c r="AM47" s="33" cm="1">
        <f t="array" aca="1" ref="AM47" ca="1">IFERROR(INDIRECT(_xlfn.CONCAT("Data!", "CG61")), 0)</f>
        <v>0</v>
      </c>
      <c r="AN47" s="34" cm="1">
        <f t="array" aca="1" ref="AN47" ca="1">IFERROR(INDIRECT(_xlfn.CONCAT("Data!", A47, "131")), 0)</f>
        <v>0</v>
      </c>
      <c r="AO47" s="34" cm="1">
        <f t="array" aca="1" ref="AO47" ca="1">IFERROR(INDIRECT(_xlfn.CONCAT("Data!", A47, "193")), 0)</f>
        <v>0</v>
      </c>
      <c r="AP47" s="33" cm="1">
        <f t="array" aca="1" ref="AP47" ca="1">IFERROR(INDIRECT(_xlfn.CONCAT("Data!", "CK131")), 0)</f>
        <v>0</v>
      </c>
      <c r="AQ47" s="33" cm="1">
        <f t="array" aca="1" ref="AQ47" ca="1">IFERROR(INDIRECT(_xlfn.CONCAT("Data!", "BY131")), 0)</f>
        <v>0</v>
      </c>
      <c r="AR47" s="33" cm="1">
        <f t="array" aca="1" ref="AR47" ca="1">IFERROR(INDIRECT(_xlfn.CONCAT("Data!", "CG131")), 0)</f>
        <v>0</v>
      </c>
      <c r="AS47" s="33" cm="1">
        <f t="array" aca="1" ref="AS47" ca="1">IFERROR(INDIRECT(_xlfn.CONCAT("Data!", A47, "15")), 0)</f>
        <v>0</v>
      </c>
      <c r="AT47" s="33" cm="1">
        <f t="array" aca="1" ref="AT47" ca="1">IFERROR(INDIRECT(_xlfn.CONCAT("Data!", A47, "14")), 0)</f>
        <v>0</v>
      </c>
      <c r="AU47" s="33" cm="1">
        <f t="array" aca="1" ref="AU47" ca="1">IFERROR(INDIRECT(_xlfn.CONCAT("Data!", A47, "142")), 0)</f>
        <v>0</v>
      </c>
      <c r="AV47" s="33" cm="1">
        <f t="array" aca="1" ref="AV47" ca="1">IFERROR(INDIRECT(_xlfn.CONCAT("Data!", "CK14")), 0)</f>
        <v>0</v>
      </c>
      <c r="AW47" s="33" cm="1">
        <f t="array" aca="1" ref="AW47" ca="1">IFERROR(INDIRECT(_xlfn.CONCAT("Data!", "BY14")), 0)</f>
        <v>0</v>
      </c>
      <c r="AX47" s="33" cm="1">
        <f t="array" aca="1" ref="AX47" ca="1">IFERROR(INDIRECT(_xlfn.CONCAT("Data!", "CG14")), 0)</f>
        <v>0</v>
      </c>
      <c r="AY47" s="33" cm="1">
        <f t="array" aca="1" ref="AY47" ca="1">IFERROR(INDIRECT(_xlfn.CONCAT("Data!", A47, "29")), 0)</f>
        <v>0</v>
      </c>
      <c r="AZ47" s="33" cm="1">
        <f t="array" aca="1" ref="AZ47" ca="1">IFERROR(INDIRECT(_xlfn.CONCAT("Data!", A47, "157")), 0)</f>
        <v>0</v>
      </c>
      <c r="BA47" s="33" cm="1">
        <f t="array" aca="1" ref="BA47" ca="1">IFERROR(INDIRECT(_xlfn.CONCAT("Data!", "CK29")), 0)</f>
        <v>0</v>
      </c>
      <c r="BB47" s="33" cm="1">
        <f t="array" aca="1" ref="BB47" ca="1">IFERROR(INDIRECT(_xlfn.CONCAT("Data!", "BY29")), 0)</f>
        <v>0</v>
      </c>
      <c r="BC47" s="33" cm="1">
        <f t="array" aca="1" ref="BC47" ca="1">IFERROR(INDIRECT(_xlfn.CONCAT("Data!", "CG29")), 0)</f>
        <v>0</v>
      </c>
      <c r="BD47" s="33" cm="1">
        <f t="array" aca="1" ref="BD47" ca="1">IFERROR(INDIRECT(_xlfn.CONCAT("Data!", A47, "44")), 0)</f>
        <v>0</v>
      </c>
      <c r="BE47" s="33" cm="1">
        <f t="array" aca="1" ref="BE47" ca="1">IFERROR(INDIRECT(_xlfn.CONCAT("Data!", A47, "168")), 0)</f>
        <v>0</v>
      </c>
      <c r="BF47" s="33" cm="1">
        <f t="array" aca="1" ref="BF47" ca="1">IFERROR(INDIRECT(_xlfn.CONCAT("Data!", "CK44")), 0)</f>
        <v>0</v>
      </c>
      <c r="BG47" s="33" cm="1">
        <f t="array" aca="1" ref="BG47" ca="1">IFERROR(INDIRECT(_xlfn.CONCAT("Data!", "BY44")), 0)</f>
        <v>0</v>
      </c>
      <c r="BH47" s="33" cm="1">
        <f t="array" aca="1" ref="BH47" ca="1">IFERROR(INDIRECT(_xlfn.CONCAT("Data!", "CG44")), 0)</f>
        <v>0</v>
      </c>
      <c r="BI47" s="34" cm="1">
        <f t="array" aca="1" ref="BI47" ca="1">IFERROR(INDIRECT(_xlfn.CONCAT("Data!", A47, "24")), 0)</f>
        <v>0</v>
      </c>
      <c r="BJ47" s="34" cm="1">
        <f t="array" aca="1" ref="BJ47" ca="1">IFERROR(INDIRECT(_xlfn.CONCAT("Data!", A47, "152")), 0)</f>
        <v>0</v>
      </c>
      <c r="BK47" s="33" cm="1">
        <f t="array" aca="1" ref="BK47" ca="1">IFERROR(INDIRECT(_xlfn.CONCAT("Data!", "CK24")), 0)</f>
        <v>0</v>
      </c>
      <c r="BL47" s="33" cm="1">
        <f t="array" aca="1" ref="BL47" ca="1">IFERROR(INDIRECT(_xlfn.CONCAT("Data!", "BY24")), 0)</f>
        <v>0</v>
      </c>
      <c r="BM47" s="33" cm="1">
        <f t="array" aca="1" ref="BM47" ca="1">IFERROR(INDIRECT(_xlfn.CONCAT("Data!", "CG24")), 0)</f>
        <v>0</v>
      </c>
      <c r="BN47" s="33" cm="1">
        <f t="array" aca="1" ref="BN47" ca="1">IFERROR(INDIRECT(_xlfn.CONCAT("Data!", A47, "38")), 0)</f>
        <v>0</v>
      </c>
      <c r="BO47" s="33" cm="1">
        <f t="array" aca="1" ref="BO47" ca="1">IFERROR(INDIRECT(_xlfn.CONCAT("Data!", A47, "36")), 0)</f>
        <v>0</v>
      </c>
      <c r="BP47" s="33" cm="1">
        <f t="array" aca="1" ref="BP47" ca="1">IFERROR(INDIRECT(_xlfn.CONCAT("Data!", A47, "37")), 0)</f>
        <v>0</v>
      </c>
      <c r="BQ47" s="33" cm="1">
        <f t="array" aca="1" ref="BQ47" ca="1">IFERROR(INDIRECT(_xlfn.CONCAT("Data!", A47, "163")), 0)</f>
        <v>0</v>
      </c>
      <c r="BR47" s="33" cm="1">
        <f t="array" aca="1" ref="BR47" ca="1">IFERROR(INDIRECT(_xlfn.CONCAT("Data!", A47, "34")), 0)</f>
        <v>0</v>
      </c>
      <c r="BS47" s="33" cm="1">
        <f t="array" aca="1" ref="BS47" ca="1">IFERROR(INDIRECT(_xlfn.CONCAT("Data!", "CK124")), 0)</f>
        <v>0</v>
      </c>
      <c r="BT47" s="33" cm="1">
        <f t="array" aca="1" ref="BT47" ca="1">IFERROR(INDIRECT(_xlfn.CONCAT("Data!", "BY124")), 0)</f>
        <v>0</v>
      </c>
      <c r="BU47" s="33" cm="1">
        <f t="array" aca="1" ref="BU47" ca="1">IFERROR(INDIRECT(_xlfn.CONCAT("Data!", "CG124")), 0)</f>
        <v>0</v>
      </c>
      <c r="BV47" s="34" cm="1">
        <f t="array" aca="1" ref="BV47" ca="1">IFERROR(INDIRECT(_xlfn.CONCAT("Data!", A47, "41")), 0)</f>
        <v>0</v>
      </c>
      <c r="BW47" s="34" cm="1">
        <f t="array" aca="1" ref="BW47" ca="1">IFERROR(INDIRECT(_xlfn.CONCAT("Data!", B47, "138")), 0)</f>
        <v>0</v>
      </c>
      <c r="BX47" s="33" cm="1">
        <f t="array" aca="1" ref="BX47" ca="1">IFERROR(INDIRECT(_xlfn.CONCAT("Data!", "CK41")), 0)</f>
        <v>0</v>
      </c>
      <c r="BY47" s="33" cm="1">
        <f t="array" aca="1" ref="BY47" ca="1">IFERROR(INDIRECT(_xlfn.CONCAT("Data!", "BY41")), 0)</f>
        <v>0</v>
      </c>
      <c r="BZ47" s="33" cm="1">
        <f t="array" aca="1" ref="BZ47" ca="1">IFERROR(INDIRECT(_xlfn.CONCAT("Data!", "CG41")), 0)</f>
        <v>0</v>
      </c>
      <c r="CA47" s="33" cm="1">
        <f t="array" aca="1" ref="CA47" ca="1">IFERROR(INDIRECT(_xlfn.CONCAT("Data!", A47, "128")), 0)</f>
        <v>0</v>
      </c>
      <c r="CB47" s="33" cm="1">
        <f t="array" aca="1" ref="CB47" ca="1">IFERROR(INDIRECT(_xlfn.CONCAT("Data!", A47, "196")), 0)</f>
        <v>0</v>
      </c>
      <c r="CC47" s="33" cm="1">
        <f t="array" aca="1" ref="CC47" ca="1">IFERROR(INDIRECT(_xlfn.CONCAT("Data!", "CK128")), 0)</f>
        <v>0</v>
      </c>
      <c r="CD47" s="33" cm="1">
        <f t="array" aca="1" ref="CD47" ca="1">IFERROR(INDIRECT(_xlfn.CONCAT("Data!", "BY128")), 0)</f>
        <v>0</v>
      </c>
      <c r="CE47" s="33" cm="1">
        <f t="array" aca="1" ref="CE47" ca="1">IFERROR(INDIRECT(_xlfn.CONCAT("Data!", "CG128")), 0)</f>
        <v>0</v>
      </c>
      <c r="CF47" s="33" cm="1">
        <f t="array" aca="1" ref="CF47" ca="1">IFERROR(INDIRECT(_xlfn.CONCAT("Data!", A47, "126")), 0)</f>
        <v>0</v>
      </c>
      <c r="CG47" s="33" cm="1">
        <f t="array" aca="1" ref="CG47" ca="1">IFERROR(INDIRECT(_xlfn.CONCAT("Data!", A47, "207")), 0)</f>
        <v>0</v>
      </c>
      <c r="CH47" s="33" cm="1">
        <f t="array" aca="1" ref="CH47" ca="1">IFERROR(INDIRECT(_xlfn.CONCAT("Data!", "CK126")), 0)</f>
        <v>0</v>
      </c>
      <c r="CI47" s="33" cm="1">
        <f t="array" aca="1" ref="CI47" ca="1">IFERROR(INDIRECT(_xlfn.CONCAT("Data!", "BY126")), 0)</f>
        <v>0</v>
      </c>
      <c r="CJ47" s="33" cm="1">
        <f t="array" aca="1" ref="CJ47" ca="1">IFERROR(INDIRECT(_xlfn.CONCAT("Data!", "CG126")), 0)</f>
        <v>0</v>
      </c>
      <c r="CK47" s="33" cm="1">
        <f t="array" aca="1" ref="CK47" ca="1">IFERROR(INDIRECT(_xlfn.CONCAT("Data!", A47, "133")), 0)</f>
        <v>0</v>
      </c>
      <c r="CL47" s="33" cm="1">
        <f t="array" aca="1" ref="CL47" ca="1">IFERROR(INDIRECT(_xlfn.CONCAT("Data!", "CK89")), 0)</f>
        <v>0</v>
      </c>
      <c r="CM47" s="33" cm="1">
        <f t="array" aca="1" ref="CM47" ca="1">IFERROR(INDIRECT(_xlfn.CONCAT("Data!", "BY89")), 0)</f>
        <v>0</v>
      </c>
      <c r="CN47" s="33" cm="1">
        <f t="array" aca="1" ref="CN47" ca="1">IFERROR(INDIRECT(_xlfn.CONCAT("Data!", "CG89")), 0)</f>
        <v>0</v>
      </c>
      <c r="CO47" s="33" cm="1">
        <f t="array" aca="1" ref="CO47" ca="1">IFERROR(INDIRECT(_xlfn.CONCAT("Data!", A47, "188")), 0)</f>
        <v>0</v>
      </c>
      <c r="CP47" s="33" cm="1">
        <f t="array" aca="1" ref="CP47" ca="1">IFERROR(INDIRECT(_xlfn.CONCAT("Data!", A47, "75")), 0)</f>
        <v>0</v>
      </c>
      <c r="CQ47" s="33" cm="1">
        <f t="array" aca="1" ref="CQ47" ca="1">IFERROR(INDIRECT(_xlfn.CONCAT("Data!", A47, "189")), 0)</f>
        <v>0</v>
      </c>
      <c r="CR47" s="33" cm="1">
        <f t="array" aca="1" ref="CR47" ca="1">IFERROR(INDIRECT(_xlfn.CONCAT("Data!", A47, "130")), 0)</f>
        <v>0</v>
      </c>
      <c r="CS47" s="33" cm="1">
        <f t="array" aca="1" ref="CS47" ca="1">IFERROR(INDIRECT(_xlfn.CONCAT("Data!", A47, "42")), 0)</f>
        <v>0</v>
      </c>
      <c r="CT47" s="33" cm="1">
        <f t="array" aca="1" ref="CT47" ca="1">IFERROR(INDIRECT(_xlfn.CONCAT("Data!", A47, "166")), 0)</f>
        <v>0</v>
      </c>
      <c r="CU47" s="33" cm="1">
        <f t="array" aca="1" ref="CU47" ca="1">IFERROR(INDIRECT(_xlfn.CONCAT("Data!", A47, "47")), 0)</f>
        <v>0</v>
      </c>
      <c r="CV47" s="33" cm="1">
        <f t="array" aca="1" ref="CV47" ca="1">IFERROR(INDIRECT(_xlfn.CONCAT("Data!", A47, "171")), 0)</f>
        <v>0</v>
      </c>
    </row>
    <row r="48" spans="1:100">
      <c r="A48" t="s">
        <v>260</v>
      </c>
      <c r="B48" s="24">
        <v>47</v>
      </c>
      <c r="C48" s="24">
        <v>2</v>
      </c>
      <c r="D48" s="31">
        <f t="shared" si="0"/>
        <v>47.2</v>
      </c>
      <c r="E48" s="24" cm="1">
        <f t="array" aca="1" ref="E48" ca="1">INDIRECT(_xlfn.CONCAT("Data!", "R2"))</f>
        <v>0</v>
      </c>
      <c r="F48" s="32" cm="1">
        <f t="array" aca="1" ref="F48" ca="1">INDIRECT(_xlfn.CONCAT("Data!", A48, "4"))</f>
        <v>0</v>
      </c>
      <c r="G48" cm="1">
        <f t="array" aca="1" ref="G48" ca="1">INDIRECT(_xlfn.CONCAT("Data!", A48, "5"))</f>
        <v>0</v>
      </c>
      <c r="H48" s="33" cm="1">
        <f t="array" aca="1" ref="H48" ca="1">IFERROR(INDIRECT(_xlfn.CONCAT("Data!", A48, "8")), 0)</f>
        <v>0</v>
      </c>
      <c r="I48" s="33" cm="1">
        <f t="array" aca="1" ref="I48" ca="1">IFERROR(INDIRECT(_xlfn.CONCAT("Data!", A48, "9")), 0)</f>
        <v>0</v>
      </c>
      <c r="J48" s="33" cm="1">
        <f t="array" aca="1" ref="J48" ca="1">IFERROR(INDIRECT(_xlfn.CONCAT("Data!", A48, "7")), 0)</f>
        <v>0</v>
      </c>
      <c r="K48" s="33" cm="1">
        <f t="array" aca="1" ref="K48" ca="1">IFERROR(INDIRECT(_xlfn.CONCAT("Data!", A48, "138")), 0)</f>
        <v>0</v>
      </c>
      <c r="L48" s="33" cm="1">
        <f t="array" aca="1" ref="L48" ca="1">IFERROR(INDIRECT(_xlfn.CONCAT("Data!", "CK7")), 0)</f>
        <v>0</v>
      </c>
      <c r="M48" s="33" cm="1">
        <f t="array" aca="1" ref="M48" ca="1">IFERROR(INDIRECT(_xlfn.CONCAT("Data!", "BY7")), 0)</f>
        <v>0</v>
      </c>
      <c r="N48" s="33" cm="1">
        <f t="array" aca="1" ref="N48" ca="1">IFERROR(INDIRECT(_xlfn.CONCAT("Data!", "CG7")), 0)</f>
        <v>0</v>
      </c>
      <c r="O48" s="34" cm="1">
        <f t="array" aca="1" ref="O48" ca="1">IFERROR(INDIRECT(_xlfn.CONCAT("Data!", A48, "115")), 0)</f>
        <v>0</v>
      </c>
      <c r="P48" s="34" cm="1">
        <f t="array" aca="1" ref="P48" ca="1">IFERROR(INDIRECT(_xlfn.CONCAT("Data!", A48, "211")), 0)</f>
        <v>0</v>
      </c>
      <c r="Q48" s="33" cm="1">
        <f t="array" aca="1" ref="Q48" ca="1">IFERROR(INDIRECT(_xlfn.CONCAT("Data!", A48, "114")), 0)</f>
        <v>0</v>
      </c>
      <c r="R48" s="33" cm="1">
        <f t="array" aca="1" ref="R48" ca="1">IFERROR(INDIRECT(_xlfn.CONCAT("Data!", A48, "210")), 0)</f>
        <v>0</v>
      </c>
      <c r="S48" s="33" cm="1">
        <f t="array" aca="1" ref="S48" ca="1">IFERROR(INDIRECT(_xlfn.CONCAT("Data!", "CK114")), 0)</f>
        <v>0</v>
      </c>
      <c r="T48" s="33" cm="1">
        <f t="array" aca="1" ref="T48" ca="1">IFERROR(INDIRECT(_xlfn.CONCAT("Data!", "BY114")), 0)</f>
        <v>0</v>
      </c>
      <c r="U48" s="33" cm="1">
        <f t="array" aca="1" ref="U48" ca="1">IFERROR(INDIRECT(_xlfn.CONCAT("Data!", "CG114")), 0)</f>
        <v>0</v>
      </c>
      <c r="V48" s="33" cm="1">
        <f t="array" aca="1" ref="V48" ca="1">IFERROR(INDIRECT(_xlfn.CONCAT("Data!", A48, "120")), 0)</f>
        <v>0</v>
      </c>
      <c r="W48" s="33" cm="1">
        <f t="array" aca="1" ref="W48" ca="1">IFERROR(INDIRECT(_xlfn.CONCAT("Data!", A48, "216")), 0)</f>
        <v>0</v>
      </c>
      <c r="X48" s="33" cm="1">
        <f t="array" aca="1" ref="X48" ca="1">IFERROR(INDIRECT(_xlfn.CONCAT("Data!", A48, "220")), 0)</f>
        <v>0</v>
      </c>
      <c r="Y48" s="33" cm="1">
        <f t="array" aca="1" ref="Y48" ca="1">IFERROR(INDIRECT(_xlfn.CONCAT("Data!", "CK120")), 0)</f>
        <v>0</v>
      </c>
      <c r="Z48" s="33" cm="1">
        <f t="array" aca="1" ref="Z48" ca="1">IFERROR(INDIRECT(_xlfn.CONCAT("Data!", "BY120")), 0)</f>
        <v>0</v>
      </c>
      <c r="AA48" s="33" cm="1">
        <f t="array" aca="1" ref="AA48" ca="1">IFERROR(INDIRECT(_xlfn.CONCAT("Data!", "CG120")), 0)</f>
        <v>0</v>
      </c>
      <c r="AB48" s="33" cm="1">
        <f t="array" aca="1" ref="AB48" ca="1">IFERROR(INDIRECT(_xlfn.CONCAT("Data!", A48, "68")), 0)</f>
        <v>0</v>
      </c>
      <c r="AC48" s="33" cm="1">
        <f t="array" aca="1" ref="AC48" ca="1">IFERROR(INDIRECT(_xlfn.CONCAT("Data!", A48, "65")), 0)</f>
        <v>0</v>
      </c>
      <c r="AD48" s="33" cm="1">
        <f t="array" aca="1" ref="AD48" ca="1">IFERROR(INDIRECT(_xlfn.CONCAT("Data!", A48, "187")), 0)</f>
        <v>0</v>
      </c>
      <c r="AE48" s="33" cm="1">
        <f t="array" aca="1" ref="AE48" ca="1">IFERROR(INDIRECT(_xlfn.CONCAT("Data!", "CK64")), 0)</f>
        <v>0</v>
      </c>
      <c r="AF48" s="33" cm="1">
        <f t="array" aca="1" ref="AF48" ca="1">IFERROR(INDIRECT(_xlfn.CONCAT("Data!", "BY64")), 0)</f>
        <v>0</v>
      </c>
      <c r="AG48" s="33" cm="1">
        <f t="array" aca="1" ref="AG48" ca="1">IFERROR(INDIRECT(_xlfn.CONCAT("Data!", "CG64")), 0)</f>
        <v>0</v>
      </c>
      <c r="AH48" s="33" cm="1">
        <f t="array" aca="1" ref="AH48" ca="1">IFERROR(INDIRECT(_xlfn.CONCAT("Data!", A48, "62")), 0)</f>
        <v>0</v>
      </c>
      <c r="AI48" s="33" cm="1">
        <f t="array" aca="1" ref="AI48" ca="1">IFERROR(INDIRECT(_xlfn.CONCAT("Data!", A48, "63")), 0)</f>
        <v>0</v>
      </c>
      <c r="AJ48" s="33" cm="1">
        <f t="array" aca="1" ref="AJ48" ca="1">IFERROR(INDIRECT(_xlfn.CONCAT("Data!", A48, "181")), 0)</f>
        <v>0</v>
      </c>
      <c r="AK48" s="33" cm="1">
        <f t="array" aca="1" ref="AK48" ca="1">IFERROR(INDIRECT(_xlfn.CONCAT("Data!", "CK61")), 0)</f>
        <v>0</v>
      </c>
      <c r="AL48" s="33" cm="1">
        <f t="array" aca="1" ref="AL48" ca="1">IFERROR(INDIRECT(_xlfn.CONCAT("Data!", "BY61")), 0)</f>
        <v>0</v>
      </c>
      <c r="AM48" s="33" cm="1">
        <f t="array" aca="1" ref="AM48" ca="1">IFERROR(INDIRECT(_xlfn.CONCAT("Data!", "CG61")), 0)</f>
        <v>0</v>
      </c>
      <c r="AN48" s="34" cm="1">
        <f t="array" aca="1" ref="AN48" ca="1">IFERROR(INDIRECT(_xlfn.CONCAT("Data!", A48, "131")), 0)</f>
        <v>0</v>
      </c>
      <c r="AO48" s="34" cm="1">
        <f t="array" aca="1" ref="AO48" ca="1">IFERROR(INDIRECT(_xlfn.CONCAT("Data!", A48, "193")), 0)</f>
        <v>0</v>
      </c>
      <c r="AP48" s="33" cm="1">
        <f t="array" aca="1" ref="AP48" ca="1">IFERROR(INDIRECT(_xlfn.CONCAT("Data!", "CK131")), 0)</f>
        <v>0</v>
      </c>
      <c r="AQ48" s="33" cm="1">
        <f t="array" aca="1" ref="AQ48" ca="1">IFERROR(INDIRECT(_xlfn.CONCAT("Data!", "BY131")), 0)</f>
        <v>0</v>
      </c>
      <c r="AR48" s="33" cm="1">
        <f t="array" aca="1" ref="AR48" ca="1">IFERROR(INDIRECT(_xlfn.CONCAT("Data!", "CG131")), 0)</f>
        <v>0</v>
      </c>
      <c r="AS48" s="33" cm="1">
        <f t="array" aca="1" ref="AS48" ca="1">IFERROR(INDIRECT(_xlfn.CONCAT("Data!", A48, "15")), 0)</f>
        <v>0</v>
      </c>
      <c r="AT48" s="33" cm="1">
        <f t="array" aca="1" ref="AT48" ca="1">IFERROR(INDIRECT(_xlfn.CONCAT("Data!", A48, "14")), 0)</f>
        <v>0</v>
      </c>
      <c r="AU48" s="33" cm="1">
        <f t="array" aca="1" ref="AU48" ca="1">IFERROR(INDIRECT(_xlfn.CONCAT("Data!", A48, "142")), 0)</f>
        <v>0</v>
      </c>
      <c r="AV48" s="33" cm="1">
        <f t="array" aca="1" ref="AV48" ca="1">IFERROR(INDIRECT(_xlfn.CONCAT("Data!", "CK14")), 0)</f>
        <v>0</v>
      </c>
      <c r="AW48" s="33" cm="1">
        <f t="array" aca="1" ref="AW48" ca="1">IFERROR(INDIRECT(_xlfn.CONCAT("Data!", "BY14")), 0)</f>
        <v>0</v>
      </c>
      <c r="AX48" s="33" cm="1">
        <f t="array" aca="1" ref="AX48" ca="1">IFERROR(INDIRECT(_xlfn.CONCAT("Data!", "CG14")), 0)</f>
        <v>0</v>
      </c>
      <c r="AY48" s="33" cm="1">
        <f t="array" aca="1" ref="AY48" ca="1">IFERROR(INDIRECT(_xlfn.CONCAT("Data!", A48, "29")), 0)</f>
        <v>0</v>
      </c>
      <c r="AZ48" s="33" cm="1">
        <f t="array" aca="1" ref="AZ48" ca="1">IFERROR(INDIRECT(_xlfn.CONCAT("Data!", A48, "157")), 0)</f>
        <v>0</v>
      </c>
      <c r="BA48" s="33" cm="1">
        <f t="array" aca="1" ref="BA48" ca="1">IFERROR(INDIRECT(_xlfn.CONCAT("Data!", "CK29")), 0)</f>
        <v>0</v>
      </c>
      <c r="BB48" s="33" cm="1">
        <f t="array" aca="1" ref="BB48" ca="1">IFERROR(INDIRECT(_xlfn.CONCAT("Data!", "BY29")), 0)</f>
        <v>0</v>
      </c>
      <c r="BC48" s="33" cm="1">
        <f t="array" aca="1" ref="BC48" ca="1">IFERROR(INDIRECT(_xlfn.CONCAT("Data!", "CG29")), 0)</f>
        <v>0</v>
      </c>
      <c r="BD48" s="33" cm="1">
        <f t="array" aca="1" ref="BD48" ca="1">IFERROR(INDIRECT(_xlfn.CONCAT("Data!", A48, "44")), 0)</f>
        <v>0</v>
      </c>
      <c r="BE48" s="33" cm="1">
        <f t="array" aca="1" ref="BE48" ca="1">IFERROR(INDIRECT(_xlfn.CONCAT("Data!", A48, "168")), 0)</f>
        <v>0</v>
      </c>
      <c r="BF48" s="33" cm="1">
        <f t="array" aca="1" ref="BF48" ca="1">IFERROR(INDIRECT(_xlfn.CONCAT("Data!", "CK44")), 0)</f>
        <v>0</v>
      </c>
      <c r="BG48" s="33" cm="1">
        <f t="array" aca="1" ref="BG48" ca="1">IFERROR(INDIRECT(_xlfn.CONCAT("Data!", "BY44")), 0)</f>
        <v>0</v>
      </c>
      <c r="BH48" s="33" cm="1">
        <f t="array" aca="1" ref="BH48" ca="1">IFERROR(INDIRECT(_xlfn.CONCAT("Data!", "CG44")), 0)</f>
        <v>0</v>
      </c>
      <c r="BI48" s="34" cm="1">
        <f t="array" aca="1" ref="BI48" ca="1">IFERROR(INDIRECT(_xlfn.CONCAT("Data!", A48, "24")), 0)</f>
        <v>0</v>
      </c>
      <c r="BJ48" s="34" cm="1">
        <f t="array" aca="1" ref="BJ48" ca="1">IFERROR(INDIRECT(_xlfn.CONCAT("Data!", A48, "152")), 0)</f>
        <v>0</v>
      </c>
      <c r="BK48" s="33" cm="1">
        <f t="array" aca="1" ref="BK48" ca="1">IFERROR(INDIRECT(_xlfn.CONCAT("Data!", "CK24")), 0)</f>
        <v>0</v>
      </c>
      <c r="BL48" s="33" cm="1">
        <f t="array" aca="1" ref="BL48" ca="1">IFERROR(INDIRECT(_xlfn.CONCAT("Data!", "BY24")), 0)</f>
        <v>0</v>
      </c>
      <c r="BM48" s="33" cm="1">
        <f t="array" aca="1" ref="BM48" ca="1">IFERROR(INDIRECT(_xlfn.CONCAT("Data!", "CG24")), 0)</f>
        <v>0</v>
      </c>
      <c r="BN48" s="33" cm="1">
        <f t="array" aca="1" ref="BN48" ca="1">IFERROR(INDIRECT(_xlfn.CONCAT("Data!", A48, "38")), 0)</f>
        <v>0</v>
      </c>
      <c r="BO48" s="33" cm="1">
        <f t="array" aca="1" ref="BO48" ca="1">IFERROR(INDIRECT(_xlfn.CONCAT("Data!", A48, "36")), 0)</f>
        <v>0</v>
      </c>
      <c r="BP48" s="33" cm="1">
        <f t="array" aca="1" ref="BP48" ca="1">IFERROR(INDIRECT(_xlfn.CONCAT("Data!", A48, "37")), 0)</f>
        <v>0</v>
      </c>
      <c r="BQ48" s="33" cm="1">
        <f t="array" aca="1" ref="BQ48" ca="1">IFERROR(INDIRECT(_xlfn.CONCAT("Data!", A48, "163")), 0)</f>
        <v>0</v>
      </c>
      <c r="BR48" s="33" cm="1">
        <f t="array" aca="1" ref="BR48" ca="1">IFERROR(INDIRECT(_xlfn.CONCAT("Data!", A48, "34")), 0)</f>
        <v>0</v>
      </c>
      <c r="BS48" s="33" cm="1">
        <f t="array" aca="1" ref="BS48" ca="1">IFERROR(INDIRECT(_xlfn.CONCAT("Data!", "CK124")), 0)</f>
        <v>0</v>
      </c>
      <c r="BT48" s="33" cm="1">
        <f t="array" aca="1" ref="BT48" ca="1">IFERROR(INDIRECT(_xlfn.CONCAT("Data!", "BY124")), 0)</f>
        <v>0</v>
      </c>
      <c r="BU48" s="33" cm="1">
        <f t="array" aca="1" ref="BU48" ca="1">IFERROR(INDIRECT(_xlfn.CONCAT("Data!", "CG124")), 0)</f>
        <v>0</v>
      </c>
      <c r="BV48" s="34" cm="1">
        <f t="array" aca="1" ref="BV48" ca="1">IFERROR(INDIRECT(_xlfn.CONCAT("Data!", A48, "41")), 0)</f>
        <v>0</v>
      </c>
      <c r="BW48" s="34" cm="1">
        <f t="array" aca="1" ref="BW48" ca="1">IFERROR(INDIRECT(_xlfn.CONCAT("Data!", B48, "138")), 0)</f>
        <v>0</v>
      </c>
      <c r="BX48" s="33" cm="1">
        <f t="array" aca="1" ref="BX48" ca="1">IFERROR(INDIRECT(_xlfn.CONCAT("Data!", "CK41")), 0)</f>
        <v>0</v>
      </c>
      <c r="BY48" s="33" cm="1">
        <f t="array" aca="1" ref="BY48" ca="1">IFERROR(INDIRECT(_xlfn.CONCAT("Data!", "BY41")), 0)</f>
        <v>0</v>
      </c>
      <c r="BZ48" s="33" cm="1">
        <f t="array" aca="1" ref="BZ48" ca="1">IFERROR(INDIRECT(_xlfn.CONCAT("Data!", "CG41")), 0)</f>
        <v>0</v>
      </c>
      <c r="CA48" s="33" cm="1">
        <f t="array" aca="1" ref="CA48" ca="1">IFERROR(INDIRECT(_xlfn.CONCAT("Data!", A48, "128")), 0)</f>
        <v>0</v>
      </c>
      <c r="CB48" s="33" cm="1">
        <f t="array" aca="1" ref="CB48" ca="1">IFERROR(INDIRECT(_xlfn.CONCAT("Data!", A48, "196")), 0)</f>
        <v>0</v>
      </c>
      <c r="CC48" s="33" cm="1">
        <f t="array" aca="1" ref="CC48" ca="1">IFERROR(INDIRECT(_xlfn.CONCAT("Data!", "CK128")), 0)</f>
        <v>0</v>
      </c>
      <c r="CD48" s="33" cm="1">
        <f t="array" aca="1" ref="CD48" ca="1">IFERROR(INDIRECT(_xlfn.CONCAT("Data!", "BY128")), 0)</f>
        <v>0</v>
      </c>
      <c r="CE48" s="33" cm="1">
        <f t="array" aca="1" ref="CE48" ca="1">IFERROR(INDIRECT(_xlfn.CONCAT("Data!", "CG128")), 0)</f>
        <v>0</v>
      </c>
      <c r="CF48" s="33" cm="1">
        <f t="array" aca="1" ref="CF48" ca="1">IFERROR(INDIRECT(_xlfn.CONCAT("Data!", A48, "126")), 0)</f>
        <v>0</v>
      </c>
      <c r="CG48" s="33" cm="1">
        <f t="array" aca="1" ref="CG48" ca="1">IFERROR(INDIRECT(_xlfn.CONCAT("Data!", A48, "207")), 0)</f>
        <v>0</v>
      </c>
      <c r="CH48" s="33" cm="1">
        <f t="array" aca="1" ref="CH48" ca="1">IFERROR(INDIRECT(_xlfn.CONCAT("Data!", "CK126")), 0)</f>
        <v>0</v>
      </c>
      <c r="CI48" s="33" cm="1">
        <f t="array" aca="1" ref="CI48" ca="1">IFERROR(INDIRECT(_xlfn.CONCAT("Data!", "BY126")), 0)</f>
        <v>0</v>
      </c>
      <c r="CJ48" s="33" cm="1">
        <f t="array" aca="1" ref="CJ48" ca="1">IFERROR(INDIRECT(_xlfn.CONCAT("Data!", "CG126")), 0)</f>
        <v>0</v>
      </c>
      <c r="CK48" s="33" cm="1">
        <f t="array" aca="1" ref="CK48" ca="1">IFERROR(INDIRECT(_xlfn.CONCAT("Data!", A48, "133")), 0)</f>
        <v>0</v>
      </c>
      <c r="CL48" s="33" cm="1">
        <f t="array" aca="1" ref="CL48" ca="1">IFERROR(INDIRECT(_xlfn.CONCAT("Data!", "CK89")), 0)</f>
        <v>0</v>
      </c>
      <c r="CM48" s="33" cm="1">
        <f t="array" aca="1" ref="CM48" ca="1">IFERROR(INDIRECT(_xlfn.CONCAT("Data!", "BY89")), 0)</f>
        <v>0</v>
      </c>
      <c r="CN48" s="33" cm="1">
        <f t="array" aca="1" ref="CN48" ca="1">IFERROR(INDIRECT(_xlfn.CONCAT("Data!", "CG89")), 0)</f>
        <v>0</v>
      </c>
      <c r="CO48" s="33" cm="1">
        <f t="array" aca="1" ref="CO48" ca="1">IFERROR(INDIRECT(_xlfn.CONCAT("Data!", A48, "188")), 0)</f>
        <v>0</v>
      </c>
      <c r="CP48" s="33" cm="1">
        <f t="array" aca="1" ref="CP48" ca="1">IFERROR(INDIRECT(_xlfn.CONCAT("Data!", A48, "75")), 0)</f>
        <v>0</v>
      </c>
      <c r="CQ48" s="33" cm="1">
        <f t="array" aca="1" ref="CQ48" ca="1">IFERROR(INDIRECT(_xlfn.CONCAT("Data!", A48, "189")), 0)</f>
        <v>0</v>
      </c>
      <c r="CR48" s="33" cm="1">
        <f t="array" aca="1" ref="CR48" ca="1">IFERROR(INDIRECT(_xlfn.CONCAT("Data!", A48, "130")), 0)</f>
        <v>0</v>
      </c>
      <c r="CS48" s="33" cm="1">
        <f t="array" aca="1" ref="CS48" ca="1">IFERROR(INDIRECT(_xlfn.CONCAT("Data!", A48, "42")), 0)</f>
        <v>0</v>
      </c>
      <c r="CT48" s="33" cm="1">
        <f t="array" aca="1" ref="CT48" ca="1">IFERROR(INDIRECT(_xlfn.CONCAT("Data!", A48, "166")), 0)</f>
        <v>0</v>
      </c>
      <c r="CU48" s="33" cm="1">
        <f t="array" aca="1" ref="CU48" ca="1">IFERROR(INDIRECT(_xlfn.CONCAT("Data!", A48, "47")), 0)</f>
        <v>0</v>
      </c>
      <c r="CV48" s="33" cm="1">
        <f t="array" aca="1" ref="CV48" ca="1">IFERROR(INDIRECT(_xlfn.CONCAT("Data!", A48, "171")), 0)</f>
        <v>0</v>
      </c>
    </row>
    <row r="49" spans="1:100">
      <c r="A49" t="s">
        <v>261</v>
      </c>
      <c r="B49" s="24">
        <v>48</v>
      </c>
      <c r="C49" s="24">
        <v>2</v>
      </c>
      <c r="D49" s="31">
        <f t="shared" si="0"/>
        <v>48.2</v>
      </c>
      <c r="E49" s="24" cm="1">
        <f t="array" aca="1" ref="E49" ca="1">INDIRECT(_xlfn.CONCAT("Data!", "R2"))</f>
        <v>0</v>
      </c>
      <c r="F49" s="32" cm="1">
        <f t="array" aca="1" ref="F49" ca="1">INDIRECT(_xlfn.CONCAT("Data!", A49, "4"))</f>
        <v>0</v>
      </c>
      <c r="G49" cm="1">
        <f t="array" aca="1" ref="G49" ca="1">INDIRECT(_xlfn.CONCAT("Data!", A49, "5"))</f>
        <v>0</v>
      </c>
      <c r="H49" s="33" cm="1">
        <f t="array" aca="1" ref="H49" ca="1">IFERROR(INDIRECT(_xlfn.CONCAT("Data!", A49, "8")), 0)</f>
        <v>0</v>
      </c>
      <c r="I49" s="33" cm="1">
        <f t="array" aca="1" ref="I49" ca="1">IFERROR(INDIRECT(_xlfn.CONCAT("Data!", A49, "9")), 0)</f>
        <v>0</v>
      </c>
      <c r="J49" s="33" cm="1">
        <f t="array" aca="1" ref="J49" ca="1">IFERROR(INDIRECT(_xlfn.CONCAT("Data!", A49, "7")), 0)</f>
        <v>0</v>
      </c>
      <c r="K49" s="33" cm="1">
        <f t="array" aca="1" ref="K49" ca="1">IFERROR(INDIRECT(_xlfn.CONCAT("Data!", A49, "138")), 0)</f>
        <v>0</v>
      </c>
      <c r="L49" s="33" cm="1">
        <f t="array" aca="1" ref="L49" ca="1">IFERROR(INDIRECT(_xlfn.CONCAT("Data!", "CK7")), 0)</f>
        <v>0</v>
      </c>
      <c r="M49" s="33" cm="1">
        <f t="array" aca="1" ref="M49" ca="1">IFERROR(INDIRECT(_xlfn.CONCAT("Data!", "BY7")), 0)</f>
        <v>0</v>
      </c>
      <c r="N49" s="33" cm="1">
        <f t="array" aca="1" ref="N49" ca="1">IFERROR(INDIRECT(_xlfn.CONCAT("Data!", "CG7")), 0)</f>
        <v>0</v>
      </c>
      <c r="O49" s="34" cm="1">
        <f t="array" aca="1" ref="O49" ca="1">IFERROR(INDIRECT(_xlfn.CONCAT("Data!", A49, "115")), 0)</f>
        <v>0</v>
      </c>
      <c r="P49" s="34" cm="1">
        <f t="array" aca="1" ref="P49" ca="1">IFERROR(INDIRECT(_xlfn.CONCAT("Data!", A49, "211")), 0)</f>
        <v>0</v>
      </c>
      <c r="Q49" s="33" cm="1">
        <f t="array" aca="1" ref="Q49" ca="1">IFERROR(INDIRECT(_xlfn.CONCAT("Data!", A49, "114")), 0)</f>
        <v>0</v>
      </c>
      <c r="R49" s="33" cm="1">
        <f t="array" aca="1" ref="R49" ca="1">IFERROR(INDIRECT(_xlfn.CONCAT("Data!", A49, "210")), 0)</f>
        <v>0</v>
      </c>
      <c r="S49" s="33" cm="1">
        <f t="array" aca="1" ref="S49" ca="1">IFERROR(INDIRECT(_xlfn.CONCAT("Data!", "CK114")), 0)</f>
        <v>0</v>
      </c>
      <c r="T49" s="33" cm="1">
        <f t="array" aca="1" ref="T49" ca="1">IFERROR(INDIRECT(_xlfn.CONCAT("Data!", "BY114")), 0)</f>
        <v>0</v>
      </c>
      <c r="U49" s="33" cm="1">
        <f t="array" aca="1" ref="U49" ca="1">IFERROR(INDIRECT(_xlfn.CONCAT("Data!", "CG114")), 0)</f>
        <v>0</v>
      </c>
      <c r="V49" s="33" cm="1">
        <f t="array" aca="1" ref="V49" ca="1">IFERROR(INDIRECT(_xlfn.CONCAT("Data!", A49, "120")), 0)</f>
        <v>0</v>
      </c>
      <c r="W49" s="33" cm="1">
        <f t="array" aca="1" ref="W49" ca="1">IFERROR(INDIRECT(_xlfn.CONCAT("Data!", A49, "216")), 0)</f>
        <v>0</v>
      </c>
      <c r="X49" s="33" cm="1">
        <f t="array" aca="1" ref="X49" ca="1">IFERROR(INDIRECT(_xlfn.CONCAT("Data!", A49, "220")), 0)</f>
        <v>0</v>
      </c>
      <c r="Y49" s="33" cm="1">
        <f t="array" aca="1" ref="Y49" ca="1">IFERROR(INDIRECT(_xlfn.CONCAT("Data!", "CK120")), 0)</f>
        <v>0</v>
      </c>
      <c r="Z49" s="33" cm="1">
        <f t="array" aca="1" ref="Z49" ca="1">IFERROR(INDIRECT(_xlfn.CONCAT("Data!", "BY120")), 0)</f>
        <v>0</v>
      </c>
      <c r="AA49" s="33" cm="1">
        <f t="array" aca="1" ref="AA49" ca="1">IFERROR(INDIRECT(_xlfn.CONCAT("Data!", "CG120")), 0)</f>
        <v>0</v>
      </c>
      <c r="AB49" s="33" cm="1">
        <f t="array" aca="1" ref="AB49" ca="1">IFERROR(INDIRECT(_xlfn.CONCAT("Data!", A49, "68")), 0)</f>
        <v>0</v>
      </c>
      <c r="AC49" s="33" cm="1">
        <f t="array" aca="1" ref="AC49" ca="1">IFERROR(INDIRECT(_xlfn.CONCAT("Data!", A49, "65")), 0)</f>
        <v>0</v>
      </c>
      <c r="AD49" s="33" cm="1">
        <f t="array" aca="1" ref="AD49" ca="1">IFERROR(INDIRECT(_xlfn.CONCAT("Data!", A49, "187")), 0)</f>
        <v>0</v>
      </c>
      <c r="AE49" s="33" cm="1">
        <f t="array" aca="1" ref="AE49" ca="1">IFERROR(INDIRECT(_xlfn.CONCAT("Data!", "CK64")), 0)</f>
        <v>0</v>
      </c>
      <c r="AF49" s="33" cm="1">
        <f t="array" aca="1" ref="AF49" ca="1">IFERROR(INDIRECT(_xlfn.CONCAT("Data!", "BY64")), 0)</f>
        <v>0</v>
      </c>
      <c r="AG49" s="33" cm="1">
        <f t="array" aca="1" ref="AG49" ca="1">IFERROR(INDIRECT(_xlfn.CONCAT("Data!", "CG64")), 0)</f>
        <v>0</v>
      </c>
      <c r="AH49" s="33" cm="1">
        <f t="array" aca="1" ref="AH49" ca="1">IFERROR(INDIRECT(_xlfn.CONCAT("Data!", A49, "62")), 0)</f>
        <v>0</v>
      </c>
      <c r="AI49" s="33" cm="1">
        <f t="array" aca="1" ref="AI49" ca="1">IFERROR(INDIRECT(_xlfn.CONCAT("Data!", A49, "63")), 0)</f>
        <v>0</v>
      </c>
      <c r="AJ49" s="33" cm="1">
        <f t="array" aca="1" ref="AJ49" ca="1">IFERROR(INDIRECT(_xlfn.CONCAT("Data!", A49, "181")), 0)</f>
        <v>0</v>
      </c>
      <c r="AK49" s="33" cm="1">
        <f t="array" aca="1" ref="AK49" ca="1">IFERROR(INDIRECT(_xlfn.CONCAT("Data!", "CK61")), 0)</f>
        <v>0</v>
      </c>
      <c r="AL49" s="33" cm="1">
        <f t="array" aca="1" ref="AL49" ca="1">IFERROR(INDIRECT(_xlfn.CONCAT("Data!", "BY61")), 0)</f>
        <v>0</v>
      </c>
      <c r="AM49" s="33" cm="1">
        <f t="array" aca="1" ref="AM49" ca="1">IFERROR(INDIRECT(_xlfn.CONCAT("Data!", "CG61")), 0)</f>
        <v>0</v>
      </c>
      <c r="AN49" s="34" cm="1">
        <f t="array" aca="1" ref="AN49" ca="1">IFERROR(INDIRECT(_xlfn.CONCAT("Data!", A49, "131")), 0)</f>
        <v>0</v>
      </c>
      <c r="AO49" s="34" cm="1">
        <f t="array" aca="1" ref="AO49" ca="1">IFERROR(INDIRECT(_xlfn.CONCAT("Data!", A49, "193")), 0)</f>
        <v>0</v>
      </c>
      <c r="AP49" s="33" cm="1">
        <f t="array" aca="1" ref="AP49" ca="1">IFERROR(INDIRECT(_xlfn.CONCAT("Data!", "CK131")), 0)</f>
        <v>0</v>
      </c>
      <c r="AQ49" s="33" cm="1">
        <f t="array" aca="1" ref="AQ49" ca="1">IFERROR(INDIRECT(_xlfn.CONCAT("Data!", "BY131")), 0)</f>
        <v>0</v>
      </c>
      <c r="AR49" s="33" cm="1">
        <f t="array" aca="1" ref="AR49" ca="1">IFERROR(INDIRECT(_xlfn.CONCAT("Data!", "CG131")), 0)</f>
        <v>0</v>
      </c>
      <c r="AS49" s="33" cm="1">
        <f t="array" aca="1" ref="AS49" ca="1">IFERROR(INDIRECT(_xlfn.CONCAT("Data!", A49, "15")), 0)</f>
        <v>0</v>
      </c>
      <c r="AT49" s="33" cm="1">
        <f t="array" aca="1" ref="AT49" ca="1">IFERROR(INDIRECT(_xlfn.CONCAT("Data!", A49, "14")), 0)</f>
        <v>0</v>
      </c>
      <c r="AU49" s="33" cm="1">
        <f t="array" aca="1" ref="AU49" ca="1">IFERROR(INDIRECT(_xlfn.CONCAT("Data!", A49, "142")), 0)</f>
        <v>0</v>
      </c>
      <c r="AV49" s="33" cm="1">
        <f t="array" aca="1" ref="AV49" ca="1">IFERROR(INDIRECT(_xlfn.CONCAT("Data!", "CK14")), 0)</f>
        <v>0</v>
      </c>
      <c r="AW49" s="33" cm="1">
        <f t="array" aca="1" ref="AW49" ca="1">IFERROR(INDIRECT(_xlfn.CONCAT("Data!", "BY14")), 0)</f>
        <v>0</v>
      </c>
      <c r="AX49" s="33" cm="1">
        <f t="array" aca="1" ref="AX49" ca="1">IFERROR(INDIRECT(_xlfn.CONCAT("Data!", "CG14")), 0)</f>
        <v>0</v>
      </c>
      <c r="AY49" s="33" cm="1">
        <f t="array" aca="1" ref="AY49" ca="1">IFERROR(INDIRECT(_xlfn.CONCAT("Data!", A49, "29")), 0)</f>
        <v>0</v>
      </c>
      <c r="AZ49" s="33" cm="1">
        <f t="array" aca="1" ref="AZ49" ca="1">IFERROR(INDIRECT(_xlfn.CONCAT("Data!", A49, "157")), 0)</f>
        <v>0</v>
      </c>
      <c r="BA49" s="33" cm="1">
        <f t="array" aca="1" ref="BA49" ca="1">IFERROR(INDIRECT(_xlfn.CONCAT("Data!", "CK29")), 0)</f>
        <v>0</v>
      </c>
      <c r="BB49" s="33" cm="1">
        <f t="array" aca="1" ref="BB49" ca="1">IFERROR(INDIRECT(_xlfn.CONCAT("Data!", "BY29")), 0)</f>
        <v>0</v>
      </c>
      <c r="BC49" s="33" cm="1">
        <f t="array" aca="1" ref="BC49" ca="1">IFERROR(INDIRECT(_xlfn.CONCAT("Data!", "CG29")), 0)</f>
        <v>0</v>
      </c>
      <c r="BD49" s="33" cm="1">
        <f t="array" aca="1" ref="BD49" ca="1">IFERROR(INDIRECT(_xlfn.CONCAT("Data!", A49, "44")), 0)</f>
        <v>0</v>
      </c>
      <c r="BE49" s="33" cm="1">
        <f t="array" aca="1" ref="BE49" ca="1">IFERROR(INDIRECT(_xlfn.CONCAT("Data!", A49, "168")), 0)</f>
        <v>0</v>
      </c>
      <c r="BF49" s="33" cm="1">
        <f t="array" aca="1" ref="BF49" ca="1">IFERROR(INDIRECT(_xlfn.CONCAT("Data!", "CK44")), 0)</f>
        <v>0</v>
      </c>
      <c r="BG49" s="33" cm="1">
        <f t="array" aca="1" ref="BG49" ca="1">IFERROR(INDIRECT(_xlfn.CONCAT("Data!", "BY44")), 0)</f>
        <v>0</v>
      </c>
      <c r="BH49" s="33" cm="1">
        <f t="array" aca="1" ref="BH49" ca="1">IFERROR(INDIRECT(_xlfn.CONCAT("Data!", "CG44")), 0)</f>
        <v>0</v>
      </c>
      <c r="BI49" s="34" cm="1">
        <f t="array" aca="1" ref="BI49" ca="1">IFERROR(INDIRECT(_xlfn.CONCAT("Data!", A49, "24")), 0)</f>
        <v>0</v>
      </c>
      <c r="BJ49" s="34" cm="1">
        <f t="array" aca="1" ref="BJ49" ca="1">IFERROR(INDIRECT(_xlfn.CONCAT("Data!", A49, "152")), 0)</f>
        <v>0</v>
      </c>
      <c r="BK49" s="33" cm="1">
        <f t="array" aca="1" ref="BK49" ca="1">IFERROR(INDIRECT(_xlfn.CONCAT("Data!", "CK24")), 0)</f>
        <v>0</v>
      </c>
      <c r="BL49" s="33" cm="1">
        <f t="array" aca="1" ref="BL49" ca="1">IFERROR(INDIRECT(_xlfn.CONCAT("Data!", "BY24")), 0)</f>
        <v>0</v>
      </c>
      <c r="BM49" s="33" cm="1">
        <f t="array" aca="1" ref="BM49" ca="1">IFERROR(INDIRECT(_xlfn.CONCAT("Data!", "CG24")), 0)</f>
        <v>0</v>
      </c>
      <c r="BN49" s="33" cm="1">
        <f t="array" aca="1" ref="BN49" ca="1">IFERROR(INDIRECT(_xlfn.CONCAT("Data!", A49, "38")), 0)</f>
        <v>0</v>
      </c>
      <c r="BO49" s="33" cm="1">
        <f t="array" aca="1" ref="BO49" ca="1">IFERROR(INDIRECT(_xlfn.CONCAT("Data!", A49, "36")), 0)</f>
        <v>0</v>
      </c>
      <c r="BP49" s="33" cm="1">
        <f t="array" aca="1" ref="BP49" ca="1">IFERROR(INDIRECT(_xlfn.CONCAT("Data!", A49, "37")), 0)</f>
        <v>0</v>
      </c>
      <c r="BQ49" s="33" cm="1">
        <f t="array" aca="1" ref="BQ49" ca="1">IFERROR(INDIRECT(_xlfn.CONCAT("Data!", A49, "163")), 0)</f>
        <v>0</v>
      </c>
      <c r="BR49" s="33" cm="1">
        <f t="array" aca="1" ref="BR49" ca="1">IFERROR(INDIRECT(_xlfn.CONCAT("Data!", A49, "34")), 0)</f>
        <v>0</v>
      </c>
      <c r="BS49" s="33" cm="1">
        <f t="array" aca="1" ref="BS49" ca="1">IFERROR(INDIRECT(_xlfn.CONCAT("Data!", "CK124")), 0)</f>
        <v>0</v>
      </c>
      <c r="BT49" s="33" cm="1">
        <f t="array" aca="1" ref="BT49" ca="1">IFERROR(INDIRECT(_xlfn.CONCAT("Data!", "BY124")), 0)</f>
        <v>0</v>
      </c>
      <c r="BU49" s="33" cm="1">
        <f t="array" aca="1" ref="BU49" ca="1">IFERROR(INDIRECT(_xlfn.CONCAT("Data!", "CG124")), 0)</f>
        <v>0</v>
      </c>
      <c r="BV49" s="34" cm="1">
        <f t="array" aca="1" ref="BV49" ca="1">IFERROR(INDIRECT(_xlfn.CONCAT("Data!", A49, "41")), 0)</f>
        <v>0</v>
      </c>
      <c r="BW49" s="34" cm="1">
        <f t="array" aca="1" ref="BW49" ca="1">IFERROR(INDIRECT(_xlfn.CONCAT("Data!", B49, "138")), 0)</f>
        <v>0</v>
      </c>
      <c r="BX49" s="33" cm="1">
        <f t="array" aca="1" ref="BX49" ca="1">IFERROR(INDIRECT(_xlfn.CONCAT("Data!", "CK41")), 0)</f>
        <v>0</v>
      </c>
      <c r="BY49" s="33" cm="1">
        <f t="array" aca="1" ref="BY49" ca="1">IFERROR(INDIRECT(_xlfn.CONCAT("Data!", "BY41")), 0)</f>
        <v>0</v>
      </c>
      <c r="BZ49" s="33" cm="1">
        <f t="array" aca="1" ref="BZ49" ca="1">IFERROR(INDIRECT(_xlfn.CONCAT("Data!", "CG41")), 0)</f>
        <v>0</v>
      </c>
      <c r="CA49" s="33" cm="1">
        <f t="array" aca="1" ref="CA49" ca="1">IFERROR(INDIRECT(_xlfn.CONCAT("Data!", A49, "128")), 0)</f>
        <v>0</v>
      </c>
      <c r="CB49" s="33" cm="1">
        <f t="array" aca="1" ref="CB49" ca="1">IFERROR(INDIRECT(_xlfn.CONCAT("Data!", A49, "196")), 0)</f>
        <v>0</v>
      </c>
      <c r="CC49" s="33" cm="1">
        <f t="array" aca="1" ref="CC49" ca="1">IFERROR(INDIRECT(_xlfn.CONCAT("Data!", "CK128")), 0)</f>
        <v>0</v>
      </c>
      <c r="CD49" s="33" cm="1">
        <f t="array" aca="1" ref="CD49" ca="1">IFERROR(INDIRECT(_xlfn.CONCAT("Data!", "BY128")), 0)</f>
        <v>0</v>
      </c>
      <c r="CE49" s="33" cm="1">
        <f t="array" aca="1" ref="CE49" ca="1">IFERROR(INDIRECT(_xlfn.CONCAT("Data!", "CG128")), 0)</f>
        <v>0</v>
      </c>
      <c r="CF49" s="33" cm="1">
        <f t="array" aca="1" ref="CF49" ca="1">IFERROR(INDIRECT(_xlfn.CONCAT("Data!", A49, "126")), 0)</f>
        <v>0</v>
      </c>
      <c r="CG49" s="33" cm="1">
        <f t="array" aca="1" ref="CG49" ca="1">IFERROR(INDIRECT(_xlfn.CONCAT("Data!", A49, "207")), 0)</f>
        <v>0</v>
      </c>
      <c r="CH49" s="33" cm="1">
        <f t="array" aca="1" ref="CH49" ca="1">IFERROR(INDIRECT(_xlfn.CONCAT("Data!", "CK126")), 0)</f>
        <v>0</v>
      </c>
      <c r="CI49" s="33" cm="1">
        <f t="array" aca="1" ref="CI49" ca="1">IFERROR(INDIRECT(_xlfn.CONCAT("Data!", "BY126")), 0)</f>
        <v>0</v>
      </c>
      <c r="CJ49" s="33" cm="1">
        <f t="array" aca="1" ref="CJ49" ca="1">IFERROR(INDIRECT(_xlfn.CONCAT("Data!", "CG126")), 0)</f>
        <v>0</v>
      </c>
      <c r="CK49" s="33" cm="1">
        <f t="array" aca="1" ref="CK49" ca="1">IFERROR(INDIRECT(_xlfn.CONCAT("Data!", A49, "133")), 0)</f>
        <v>0</v>
      </c>
      <c r="CL49" s="33" cm="1">
        <f t="array" aca="1" ref="CL49" ca="1">IFERROR(INDIRECT(_xlfn.CONCAT("Data!", "CK89")), 0)</f>
        <v>0</v>
      </c>
      <c r="CM49" s="33" cm="1">
        <f t="array" aca="1" ref="CM49" ca="1">IFERROR(INDIRECT(_xlfn.CONCAT("Data!", "BY89")), 0)</f>
        <v>0</v>
      </c>
      <c r="CN49" s="33" cm="1">
        <f t="array" aca="1" ref="CN49" ca="1">IFERROR(INDIRECT(_xlfn.CONCAT("Data!", "CG89")), 0)</f>
        <v>0</v>
      </c>
      <c r="CO49" s="33" cm="1">
        <f t="array" aca="1" ref="CO49" ca="1">IFERROR(INDIRECT(_xlfn.CONCAT("Data!", A49, "188")), 0)</f>
        <v>0</v>
      </c>
      <c r="CP49" s="33" cm="1">
        <f t="array" aca="1" ref="CP49" ca="1">IFERROR(INDIRECT(_xlfn.CONCAT("Data!", A49, "75")), 0)</f>
        <v>0</v>
      </c>
      <c r="CQ49" s="33" cm="1">
        <f t="array" aca="1" ref="CQ49" ca="1">IFERROR(INDIRECT(_xlfn.CONCAT("Data!", A49, "189")), 0)</f>
        <v>0</v>
      </c>
      <c r="CR49" s="33" cm="1">
        <f t="array" aca="1" ref="CR49" ca="1">IFERROR(INDIRECT(_xlfn.CONCAT("Data!", A49, "130")), 0)</f>
        <v>0</v>
      </c>
      <c r="CS49" s="33" cm="1">
        <f t="array" aca="1" ref="CS49" ca="1">IFERROR(INDIRECT(_xlfn.CONCAT("Data!", A49, "42")), 0)</f>
        <v>0</v>
      </c>
      <c r="CT49" s="33" cm="1">
        <f t="array" aca="1" ref="CT49" ca="1">IFERROR(INDIRECT(_xlfn.CONCAT("Data!", A49, "166")), 0)</f>
        <v>0</v>
      </c>
      <c r="CU49" s="33" cm="1">
        <f t="array" aca="1" ref="CU49" ca="1">IFERROR(INDIRECT(_xlfn.CONCAT("Data!", A49, "47")), 0)</f>
        <v>0</v>
      </c>
      <c r="CV49" s="33" cm="1">
        <f t="array" aca="1" ref="CV49" ca="1">IFERROR(INDIRECT(_xlfn.CONCAT("Data!", A49, "171")), 0)</f>
        <v>0</v>
      </c>
    </row>
    <row r="50" spans="1:100">
      <c r="A50" t="s">
        <v>262</v>
      </c>
      <c r="B50" s="24">
        <v>49</v>
      </c>
      <c r="C50" s="24">
        <v>2</v>
      </c>
      <c r="D50" s="31">
        <f t="shared" si="0"/>
        <v>49.2</v>
      </c>
      <c r="E50" s="24" cm="1">
        <f t="array" aca="1" ref="E50" ca="1">INDIRECT(_xlfn.CONCAT("Data!", "R2"))</f>
        <v>0</v>
      </c>
      <c r="F50" s="32" cm="1">
        <f t="array" aca="1" ref="F50" ca="1">INDIRECT(_xlfn.CONCAT("Data!", A50, "4"))</f>
        <v>0</v>
      </c>
      <c r="G50" cm="1">
        <f t="array" aca="1" ref="G50" ca="1">INDIRECT(_xlfn.CONCAT("Data!", A50, "5"))</f>
        <v>0</v>
      </c>
      <c r="H50" s="33" cm="1">
        <f t="array" aca="1" ref="H50" ca="1">IFERROR(INDIRECT(_xlfn.CONCAT("Data!", A50, "8")), 0)</f>
        <v>0</v>
      </c>
      <c r="I50" s="33" cm="1">
        <f t="array" aca="1" ref="I50" ca="1">IFERROR(INDIRECT(_xlfn.CONCAT("Data!", A50, "9")), 0)</f>
        <v>0</v>
      </c>
      <c r="J50" s="33" cm="1">
        <f t="array" aca="1" ref="J50" ca="1">IFERROR(INDIRECT(_xlfn.CONCAT("Data!", A50, "7")), 0)</f>
        <v>0</v>
      </c>
      <c r="K50" s="33" cm="1">
        <f t="array" aca="1" ref="K50" ca="1">IFERROR(INDIRECT(_xlfn.CONCAT("Data!", A50, "138")), 0)</f>
        <v>0</v>
      </c>
      <c r="L50" s="33" cm="1">
        <f t="array" aca="1" ref="L50" ca="1">IFERROR(INDIRECT(_xlfn.CONCAT("Data!", "CK7")), 0)</f>
        <v>0</v>
      </c>
      <c r="M50" s="33" cm="1">
        <f t="array" aca="1" ref="M50" ca="1">IFERROR(INDIRECT(_xlfn.CONCAT("Data!", "BY7")), 0)</f>
        <v>0</v>
      </c>
      <c r="N50" s="33" cm="1">
        <f t="array" aca="1" ref="N50" ca="1">IFERROR(INDIRECT(_xlfn.CONCAT("Data!", "CG7")), 0)</f>
        <v>0</v>
      </c>
      <c r="O50" s="34" cm="1">
        <f t="array" aca="1" ref="O50" ca="1">IFERROR(INDIRECT(_xlfn.CONCAT("Data!", A50, "115")), 0)</f>
        <v>0</v>
      </c>
      <c r="P50" s="34" cm="1">
        <f t="array" aca="1" ref="P50" ca="1">IFERROR(INDIRECT(_xlfn.CONCAT("Data!", A50, "211")), 0)</f>
        <v>0</v>
      </c>
      <c r="Q50" s="33" cm="1">
        <f t="array" aca="1" ref="Q50" ca="1">IFERROR(INDIRECT(_xlfn.CONCAT("Data!", A50, "114")), 0)</f>
        <v>0</v>
      </c>
      <c r="R50" s="33" cm="1">
        <f t="array" aca="1" ref="R50" ca="1">IFERROR(INDIRECT(_xlfn.CONCAT("Data!", A50, "210")), 0)</f>
        <v>0</v>
      </c>
      <c r="S50" s="33" cm="1">
        <f t="array" aca="1" ref="S50" ca="1">IFERROR(INDIRECT(_xlfn.CONCAT("Data!", "CK114")), 0)</f>
        <v>0</v>
      </c>
      <c r="T50" s="33" cm="1">
        <f t="array" aca="1" ref="T50" ca="1">IFERROR(INDIRECT(_xlfn.CONCAT("Data!", "BY114")), 0)</f>
        <v>0</v>
      </c>
      <c r="U50" s="33" cm="1">
        <f t="array" aca="1" ref="U50" ca="1">IFERROR(INDIRECT(_xlfn.CONCAT("Data!", "CG114")), 0)</f>
        <v>0</v>
      </c>
      <c r="V50" s="33" cm="1">
        <f t="array" aca="1" ref="V50" ca="1">IFERROR(INDIRECT(_xlfn.CONCAT("Data!", A50, "120")), 0)</f>
        <v>0</v>
      </c>
      <c r="W50" s="33" cm="1">
        <f t="array" aca="1" ref="W50" ca="1">IFERROR(INDIRECT(_xlfn.CONCAT("Data!", A50, "216")), 0)</f>
        <v>0</v>
      </c>
      <c r="X50" s="33" cm="1">
        <f t="array" aca="1" ref="X50" ca="1">IFERROR(INDIRECT(_xlfn.CONCAT("Data!", A50, "220")), 0)</f>
        <v>0</v>
      </c>
      <c r="Y50" s="33" cm="1">
        <f t="array" aca="1" ref="Y50" ca="1">IFERROR(INDIRECT(_xlfn.CONCAT("Data!", "CK120")), 0)</f>
        <v>0</v>
      </c>
      <c r="Z50" s="33" cm="1">
        <f t="array" aca="1" ref="Z50" ca="1">IFERROR(INDIRECT(_xlfn.CONCAT("Data!", "BY120")), 0)</f>
        <v>0</v>
      </c>
      <c r="AA50" s="33" cm="1">
        <f t="array" aca="1" ref="AA50" ca="1">IFERROR(INDIRECT(_xlfn.CONCAT("Data!", "CG120")), 0)</f>
        <v>0</v>
      </c>
      <c r="AB50" s="33" cm="1">
        <f t="array" aca="1" ref="AB50" ca="1">IFERROR(INDIRECT(_xlfn.CONCAT("Data!", A50, "68")), 0)</f>
        <v>0</v>
      </c>
      <c r="AC50" s="33" cm="1">
        <f t="array" aca="1" ref="AC50" ca="1">IFERROR(INDIRECT(_xlfn.CONCAT("Data!", A50, "65")), 0)</f>
        <v>0</v>
      </c>
      <c r="AD50" s="33" cm="1">
        <f t="array" aca="1" ref="AD50" ca="1">IFERROR(INDIRECT(_xlfn.CONCAT("Data!", A50, "187")), 0)</f>
        <v>0</v>
      </c>
      <c r="AE50" s="33" cm="1">
        <f t="array" aca="1" ref="AE50" ca="1">IFERROR(INDIRECT(_xlfn.CONCAT("Data!", "CK64")), 0)</f>
        <v>0</v>
      </c>
      <c r="AF50" s="33" cm="1">
        <f t="array" aca="1" ref="AF50" ca="1">IFERROR(INDIRECT(_xlfn.CONCAT("Data!", "BY64")), 0)</f>
        <v>0</v>
      </c>
      <c r="AG50" s="33" cm="1">
        <f t="array" aca="1" ref="AG50" ca="1">IFERROR(INDIRECT(_xlfn.CONCAT("Data!", "CG64")), 0)</f>
        <v>0</v>
      </c>
      <c r="AH50" s="33" cm="1">
        <f t="array" aca="1" ref="AH50" ca="1">IFERROR(INDIRECT(_xlfn.CONCAT("Data!", A50, "62")), 0)</f>
        <v>0</v>
      </c>
      <c r="AI50" s="33" cm="1">
        <f t="array" aca="1" ref="AI50" ca="1">IFERROR(INDIRECT(_xlfn.CONCAT("Data!", A50, "63")), 0)</f>
        <v>0</v>
      </c>
      <c r="AJ50" s="33" cm="1">
        <f t="array" aca="1" ref="AJ50" ca="1">IFERROR(INDIRECT(_xlfn.CONCAT("Data!", A50, "181")), 0)</f>
        <v>0</v>
      </c>
      <c r="AK50" s="33" cm="1">
        <f t="array" aca="1" ref="AK50" ca="1">IFERROR(INDIRECT(_xlfn.CONCAT("Data!", "CK61")), 0)</f>
        <v>0</v>
      </c>
      <c r="AL50" s="33" cm="1">
        <f t="array" aca="1" ref="AL50" ca="1">IFERROR(INDIRECT(_xlfn.CONCAT("Data!", "BY61")), 0)</f>
        <v>0</v>
      </c>
      <c r="AM50" s="33" cm="1">
        <f t="array" aca="1" ref="AM50" ca="1">IFERROR(INDIRECT(_xlfn.CONCAT("Data!", "CG61")), 0)</f>
        <v>0</v>
      </c>
      <c r="AN50" s="34" cm="1">
        <f t="array" aca="1" ref="AN50" ca="1">IFERROR(INDIRECT(_xlfn.CONCAT("Data!", A50, "131")), 0)</f>
        <v>0</v>
      </c>
      <c r="AO50" s="34" cm="1">
        <f t="array" aca="1" ref="AO50" ca="1">IFERROR(INDIRECT(_xlfn.CONCAT("Data!", A50, "193")), 0)</f>
        <v>0</v>
      </c>
      <c r="AP50" s="33" cm="1">
        <f t="array" aca="1" ref="AP50" ca="1">IFERROR(INDIRECT(_xlfn.CONCAT("Data!", "CK131")), 0)</f>
        <v>0</v>
      </c>
      <c r="AQ50" s="33" cm="1">
        <f t="array" aca="1" ref="AQ50" ca="1">IFERROR(INDIRECT(_xlfn.CONCAT("Data!", "BY131")), 0)</f>
        <v>0</v>
      </c>
      <c r="AR50" s="33" cm="1">
        <f t="array" aca="1" ref="AR50" ca="1">IFERROR(INDIRECT(_xlfn.CONCAT("Data!", "CG131")), 0)</f>
        <v>0</v>
      </c>
      <c r="AS50" s="33" cm="1">
        <f t="array" aca="1" ref="AS50" ca="1">IFERROR(INDIRECT(_xlfn.CONCAT("Data!", A50, "15")), 0)</f>
        <v>0</v>
      </c>
      <c r="AT50" s="33" cm="1">
        <f t="array" aca="1" ref="AT50" ca="1">IFERROR(INDIRECT(_xlfn.CONCAT("Data!", A50, "14")), 0)</f>
        <v>0</v>
      </c>
      <c r="AU50" s="33" cm="1">
        <f t="array" aca="1" ref="AU50" ca="1">IFERROR(INDIRECT(_xlfn.CONCAT("Data!", A50, "142")), 0)</f>
        <v>0</v>
      </c>
      <c r="AV50" s="33" cm="1">
        <f t="array" aca="1" ref="AV50" ca="1">IFERROR(INDIRECT(_xlfn.CONCAT("Data!", "CK14")), 0)</f>
        <v>0</v>
      </c>
      <c r="AW50" s="33" cm="1">
        <f t="array" aca="1" ref="AW50" ca="1">IFERROR(INDIRECT(_xlfn.CONCAT("Data!", "BY14")), 0)</f>
        <v>0</v>
      </c>
      <c r="AX50" s="33" cm="1">
        <f t="array" aca="1" ref="AX50" ca="1">IFERROR(INDIRECT(_xlfn.CONCAT("Data!", "CG14")), 0)</f>
        <v>0</v>
      </c>
      <c r="AY50" s="33" cm="1">
        <f t="array" aca="1" ref="AY50" ca="1">IFERROR(INDIRECT(_xlfn.CONCAT("Data!", A50, "29")), 0)</f>
        <v>0</v>
      </c>
      <c r="AZ50" s="33" cm="1">
        <f t="array" aca="1" ref="AZ50" ca="1">IFERROR(INDIRECT(_xlfn.CONCAT("Data!", A50, "157")), 0)</f>
        <v>0</v>
      </c>
      <c r="BA50" s="33" cm="1">
        <f t="array" aca="1" ref="BA50" ca="1">IFERROR(INDIRECT(_xlfn.CONCAT("Data!", "CK29")), 0)</f>
        <v>0</v>
      </c>
      <c r="BB50" s="33" cm="1">
        <f t="array" aca="1" ref="BB50" ca="1">IFERROR(INDIRECT(_xlfn.CONCAT("Data!", "BY29")), 0)</f>
        <v>0</v>
      </c>
      <c r="BC50" s="33" cm="1">
        <f t="array" aca="1" ref="BC50" ca="1">IFERROR(INDIRECT(_xlfn.CONCAT("Data!", "CG29")), 0)</f>
        <v>0</v>
      </c>
      <c r="BD50" s="33" cm="1">
        <f t="array" aca="1" ref="BD50" ca="1">IFERROR(INDIRECT(_xlfn.CONCAT("Data!", A50, "44")), 0)</f>
        <v>0</v>
      </c>
      <c r="BE50" s="33" cm="1">
        <f t="array" aca="1" ref="BE50" ca="1">IFERROR(INDIRECT(_xlfn.CONCAT("Data!", A50, "168")), 0)</f>
        <v>0</v>
      </c>
      <c r="BF50" s="33" cm="1">
        <f t="array" aca="1" ref="BF50" ca="1">IFERROR(INDIRECT(_xlfn.CONCAT("Data!", "CK44")), 0)</f>
        <v>0</v>
      </c>
      <c r="BG50" s="33" cm="1">
        <f t="array" aca="1" ref="BG50" ca="1">IFERROR(INDIRECT(_xlfn.CONCAT("Data!", "BY44")), 0)</f>
        <v>0</v>
      </c>
      <c r="BH50" s="33" cm="1">
        <f t="array" aca="1" ref="BH50" ca="1">IFERROR(INDIRECT(_xlfn.CONCAT("Data!", "CG44")), 0)</f>
        <v>0</v>
      </c>
      <c r="BI50" s="34" cm="1">
        <f t="array" aca="1" ref="BI50" ca="1">IFERROR(INDIRECT(_xlfn.CONCAT("Data!", A50, "24")), 0)</f>
        <v>0</v>
      </c>
      <c r="BJ50" s="34" cm="1">
        <f t="array" aca="1" ref="BJ50" ca="1">IFERROR(INDIRECT(_xlfn.CONCAT("Data!", A50, "152")), 0)</f>
        <v>0</v>
      </c>
      <c r="BK50" s="33" cm="1">
        <f t="array" aca="1" ref="BK50" ca="1">IFERROR(INDIRECT(_xlfn.CONCAT("Data!", "CK24")), 0)</f>
        <v>0</v>
      </c>
      <c r="BL50" s="33" cm="1">
        <f t="array" aca="1" ref="BL50" ca="1">IFERROR(INDIRECT(_xlfn.CONCAT("Data!", "BY24")), 0)</f>
        <v>0</v>
      </c>
      <c r="BM50" s="33" cm="1">
        <f t="array" aca="1" ref="BM50" ca="1">IFERROR(INDIRECT(_xlfn.CONCAT("Data!", "CG24")), 0)</f>
        <v>0</v>
      </c>
      <c r="BN50" s="33" cm="1">
        <f t="array" aca="1" ref="BN50" ca="1">IFERROR(INDIRECT(_xlfn.CONCAT("Data!", A50, "38")), 0)</f>
        <v>0</v>
      </c>
      <c r="BO50" s="33" cm="1">
        <f t="array" aca="1" ref="BO50" ca="1">IFERROR(INDIRECT(_xlfn.CONCAT("Data!", A50, "36")), 0)</f>
        <v>0</v>
      </c>
      <c r="BP50" s="33" cm="1">
        <f t="array" aca="1" ref="BP50" ca="1">IFERROR(INDIRECT(_xlfn.CONCAT("Data!", A50, "37")), 0)</f>
        <v>0</v>
      </c>
      <c r="BQ50" s="33" cm="1">
        <f t="array" aca="1" ref="BQ50" ca="1">IFERROR(INDIRECT(_xlfn.CONCAT("Data!", A50, "163")), 0)</f>
        <v>0</v>
      </c>
      <c r="BR50" s="33" cm="1">
        <f t="array" aca="1" ref="BR50" ca="1">IFERROR(INDIRECT(_xlfn.CONCAT("Data!", A50, "34")), 0)</f>
        <v>0</v>
      </c>
      <c r="BS50" s="33" cm="1">
        <f t="array" aca="1" ref="BS50" ca="1">IFERROR(INDIRECT(_xlfn.CONCAT("Data!", "CK124")), 0)</f>
        <v>0</v>
      </c>
      <c r="BT50" s="33" cm="1">
        <f t="array" aca="1" ref="BT50" ca="1">IFERROR(INDIRECT(_xlfn.CONCAT("Data!", "BY124")), 0)</f>
        <v>0</v>
      </c>
      <c r="BU50" s="33" cm="1">
        <f t="array" aca="1" ref="BU50" ca="1">IFERROR(INDIRECT(_xlfn.CONCAT("Data!", "CG124")), 0)</f>
        <v>0</v>
      </c>
      <c r="BV50" s="34" cm="1">
        <f t="array" aca="1" ref="BV50" ca="1">IFERROR(INDIRECT(_xlfn.CONCAT("Data!", A50, "41")), 0)</f>
        <v>0</v>
      </c>
      <c r="BW50" s="34" cm="1">
        <f t="array" aca="1" ref="BW50" ca="1">IFERROR(INDIRECT(_xlfn.CONCAT("Data!", B50, "138")), 0)</f>
        <v>0</v>
      </c>
      <c r="BX50" s="33" cm="1">
        <f t="array" aca="1" ref="BX50" ca="1">IFERROR(INDIRECT(_xlfn.CONCAT("Data!", "CK41")), 0)</f>
        <v>0</v>
      </c>
      <c r="BY50" s="33" cm="1">
        <f t="array" aca="1" ref="BY50" ca="1">IFERROR(INDIRECT(_xlfn.CONCAT("Data!", "BY41")), 0)</f>
        <v>0</v>
      </c>
      <c r="BZ50" s="33" cm="1">
        <f t="array" aca="1" ref="BZ50" ca="1">IFERROR(INDIRECT(_xlfn.CONCAT("Data!", "CG41")), 0)</f>
        <v>0</v>
      </c>
      <c r="CA50" s="33" cm="1">
        <f t="array" aca="1" ref="CA50" ca="1">IFERROR(INDIRECT(_xlfn.CONCAT("Data!", A50, "128")), 0)</f>
        <v>0</v>
      </c>
      <c r="CB50" s="33" cm="1">
        <f t="array" aca="1" ref="CB50" ca="1">IFERROR(INDIRECT(_xlfn.CONCAT("Data!", A50, "196")), 0)</f>
        <v>0</v>
      </c>
      <c r="CC50" s="33" cm="1">
        <f t="array" aca="1" ref="CC50" ca="1">IFERROR(INDIRECT(_xlfn.CONCAT("Data!", "CK128")), 0)</f>
        <v>0</v>
      </c>
      <c r="CD50" s="33" cm="1">
        <f t="array" aca="1" ref="CD50" ca="1">IFERROR(INDIRECT(_xlfn.CONCAT("Data!", "BY128")), 0)</f>
        <v>0</v>
      </c>
      <c r="CE50" s="33" cm="1">
        <f t="array" aca="1" ref="CE50" ca="1">IFERROR(INDIRECT(_xlfn.CONCAT("Data!", "CG128")), 0)</f>
        <v>0</v>
      </c>
      <c r="CF50" s="33" cm="1">
        <f t="array" aca="1" ref="CF50" ca="1">IFERROR(INDIRECT(_xlfn.CONCAT("Data!", A50, "126")), 0)</f>
        <v>0</v>
      </c>
      <c r="CG50" s="33" cm="1">
        <f t="array" aca="1" ref="CG50" ca="1">IFERROR(INDIRECT(_xlfn.CONCAT("Data!", A50, "207")), 0)</f>
        <v>0</v>
      </c>
      <c r="CH50" s="33" cm="1">
        <f t="array" aca="1" ref="CH50" ca="1">IFERROR(INDIRECT(_xlfn.CONCAT("Data!", "CK126")), 0)</f>
        <v>0</v>
      </c>
      <c r="CI50" s="33" cm="1">
        <f t="array" aca="1" ref="CI50" ca="1">IFERROR(INDIRECT(_xlfn.CONCAT("Data!", "BY126")), 0)</f>
        <v>0</v>
      </c>
      <c r="CJ50" s="33" cm="1">
        <f t="array" aca="1" ref="CJ50" ca="1">IFERROR(INDIRECT(_xlfn.CONCAT("Data!", "CG126")), 0)</f>
        <v>0</v>
      </c>
      <c r="CK50" s="33" cm="1">
        <f t="array" aca="1" ref="CK50" ca="1">IFERROR(INDIRECT(_xlfn.CONCAT("Data!", A50, "133")), 0)</f>
        <v>0</v>
      </c>
      <c r="CL50" s="33" cm="1">
        <f t="array" aca="1" ref="CL50" ca="1">IFERROR(INDIRECT(_xlfn.CONCAT("Data!", "CK89")), 0)</f>
        <v>0</v>
      </c>
      <c r="CM50" s="33" cm="1">
        <f t="array" aca="1" ref="CM50" ca="1">IFERROR(INDIRECT(_xlfn.CONCAT("Data!", "BY89")), 0)</f>
        <v>0</v>
      </c>
      <c r="CN50" s="33" cm="1">
        <f t="array" aca="1" ref="CN50" ca="1">IFERROR(INDIRECT(_xlfn.CONCAT("Data!", "CG89")), 0)</f>
        <v>0</v>
      </c>
      <c r="CO50" s="33" cm="1">
        <f t="array" aca="1" ref="CO50" ca="1">IFERROR(INDIRECT(_xlfn.CONCAT("Data!", A50, "188")), 0)</f>
        <v>0</v>
      </c>
      <c r="CP50" s="33" cm="1">
        <f t="array" aca="1" ref="CP50" ca="1">IFERROR(INDIRECT(_xlfn.CONCAT("Data!", A50, "75")), 0)</f>
        <v>0</v>
      </c>
      <c r="CQ50" s="33" cm="1">
        <f t="array" aca="1" ref="CQ50" ca="1">IFERROR(INDIRECT(_xlfn.CONCAT("Data!", A50, "189")), 0)</f>
        <v>0</v>
      </c>
      <c r="CR50" s="33" cm="1">
        <f t="array" aca="1" ref="CR50" ca="1">IFERROR(INDIRECT(_xlfn.CONCAT("Data!", A50, "130")), 0)</f>
        <v>0</v>
      </c>
      <c r="CS50" s="33" cm="1">
        <f t="array" aca="1" ref="CS50" ca="1">IFERROR(INDIRECT(_xlfn.CONCAT("Data!", A50, "42")), 0)</f>
        <v>0</v>
      </c>
      <c r="CT50" s="33" cm="1">
        <f t="array" aca="1" ref="CT50" ca="1">IFERROR(INDIRECT(_xlfn.CONCAT("Data!", A50, "166")), 0)</f>
        <v>0</v>
      </c>
      <c r="CU50" s="33" cm="1">
        <f t="array" aca="1" ref="CU50" ca="1">IFERROR(INDIRECT(_xlfn.CONCAT("Data!", A50, "47")), 0)</f>
        <v>0</v>
      </c>
      <c r="CV50" s="33" cm="1">
        <f t="array" aca="1" ref="CV50" ca="1">IFERROR(INDIRECT(_xlfn.CONCAT("Data!", A50, "171")), 0)</f>
        <v>0</v>
      </c>
    </row>
    <row r="51" spans="1:100">
      <c r="A51" t="s">
        <v>263</v>
      </c>
      <c r="B51" s="24">
        <v>50</v>
      </c>
      <c r="C51" s="24">
        <v>2</v>
      </c>
      <c r="D51" s="31">
        <f t="shared" si="0"/>
        <v>50.2</v>
      </c>
      <c r="E51" s="24" cm="1">
        <f t="array" aca="1" ref="E51" ca="1">INDIRECT(_xlfn.CONCAT("Data!", "R2"))</f>
        <v>0</v>
      </c>
      <c r="F51" s="32" cm="1">
        <f t="array" aca="1" ref="F51" ca="1">INDIRECT(_xlfn.CONCAT("Data!", A51, "4"))</f>
        <v>0</v>
      </c>
      <c r="G51" cm="1">
        <f t="array" aca="1" ref="G51" ca="1">INDIRECT(_xlfn.CONCAT("Data!", A51, "5"))</f>
        <v>0</v>
      </c>
      <c r="H51" s="33" cm="1">
        <f t="array" aca="1" ref="H51" ca="1">IFERROR(INDIRECT(_xlfn.CONCAT("Data!", A51, "8")), 0)</f>
        <v>0</v>
      </c>
      <c r="I51" s="33" cm="1">
        <f t="array" aca="1" ref="I51" ca="1">IFERROR(INDIRECT(_xlfn.CONCAT("Data!", A51, "9")), 0)</f>
        <v>0</v>
      </c>
      <c r="J51" s="33" cm="1">
        <f t="array" aca="1" ref="J51" ca="1">IFERROR(INDIRECT(_xlfn.CONCAT("Data!", A51, "7")), 0)</f>
        <v>0</v>
      </c>
      <c r="K51" s="33" cm="1">
        <f t="array" aca="1" ref="K51" ca="1">IFERROR(INDIRECT(_xlfn.CONCAT("Data!", A51, "138")), 0)</f>
        <v>0</v>
      </c>
      <c r="L51" s="33" cm="1">
        <f t="array" aca="1" ref="L51" ca="1">IFERROR(INDIRECT(_xlfn.CONCAT("Data!", "CK7")), 0)</f>
        <v>0</v>
      </c>
      <c r="M51" s="33" cm="1">
        <f t="array" aca="1" ref="M51" ca="1">IFERROR(INDIRECT(_xlfn.CONCAT("Data!", "BY7")), 0)</f>
        <v>0</v>
      </c>
      <c r="N51" s="33" cm="1">
        <f t="array" aca="1" ref="N51" ca="1">IFERROR(INDIRECT(_xlfn.CONCAT("Data!", "CG7")), 0)</f>
        <v>0</v>
      </c>
      <c r="O51" s="34" cm="1">
        <f t="array" aca="1" ref="O51" ca="1">IFERROR(INDIRECT(_xlfn.CONCAT("Data!", A51, "115")), 0)</f>
        <v>0</v>
      </c>
      <c r="P51" s="34" cm="1">
        <f t="array" aca="1" ref="P51" ca="1">IFERROR(INDIRECT(_xlfn.CONCAT("Data!", A51, "211")), 0)</f>
        <v>0</v>
      </c>
      <c r="Q51" s="33" cm="1">
        <f t="array" aca="1" ref="Q51" ca="1">IFERROR(INDIRECT(_xlfn.CONCAT("Data!", A51, "114")), 0)</f>
        <v>0</v>
      </c>
      <c r="R51" s="33" cm="1">
        <f t="array" aca="1" ref="R51" ca="1">IFERROR(INDIRECT(_xlfn.CONCAT("Data!", A51, "210")), 0)</f>
        <v>0</v>
      </c>
      <c r="S51" s="33" cm="1">
        <f t="array" aca="1" ref="S51" ca="1">IFERROR(INDIRECT(_xlfn.CONCAT("Data!", "CK114")), 0)</f>
        <v>0</v>
      </c>
      <c r="T51" s="33" cm="1">
        <f t="array" aca="1" ref="T51" ca="1">IFERROR(INDIRECT(_xlfn.CONCAT("Data!", "BY114")), 0)</f>
        <v>0</v>
      </c>
      <c r="U51" s="33" cm="1">
        <f t="array" aca="1" ref="U51" ca="1">IFERROR(INDIRECT(_xlfn.CONCAT("Data!", "CG114")), 0)</f>
        <v>0</v>
      </c>
      <c r="V51" s="33" cm="1">
        <f t="array" aca="1" ref="V51" ca="1">IFERROR(INDIRECT(_xlfn.CONCAT("Data!", A51, "120")), 0)</f>
        <v>0</v>
      </c>
      <c r="W51" s="33" cm="1">
        <f t="array" aca="1" ref="W51" ca="1">IFERROR(INDIRECT(_xlfn.CONCAT("Data!", A51, "216")), 0)</f>
        <v>0</v>
      </c>
      <c r="X51" s="33" cm="1">
        <f t="array" aca="1" ref="X51" ca="1">IFERROR(INDIRECT(_xlfn.CONCAT("Data!", A51, "220")), 0)</f>
        <v>0</v>
      </c>
      <c r="Y51" s="33" cm="1">
        <f t="array" aca="1" ref="Y51" ca="1">IFERROR(INDIRECT(_xlfn.CONCAT("Data!", "CK120")), 0)</f>
        <v>0</v>
      </c>
      <c r="Z51" s="33" cm="1">
        <f t="array" aca="1" ref="Z51" ca="1">IFERROR(INDIRECT(_xlfn.CONCAT("Data!", "BY120")), 0)</f>
        <v>0</v>
      </c>
      <c r="AA51" s="33" cm="1">
        <f t="array" aca="1" ref="AA51" ca="1">IFERROR(INDIRECT(_xlfn.CONCAT("Data!", "CG120")), 0)</f>
        <v>0</v>
      </c>
      <c r="AB51" s="33" cm="1">
        <f t="array" aca="1" ref="AB51" ca="1">IFERROR(INDIRECT(_xlfn.CONCAT("Data!", A51, "68")), 0)</f>
        <v>0</v>
      </c>
      <c r="AC51" s="33" cm="1">
        <f t="array" aca="1" ref="AC51" ca="1">IFERROR(INDIRECT(_xlfn.CONCAT("Data!", A51, "65")), 0)</f>
        <v>0</v>
      </c>
      <c r="AD51" s="33" cm="1">
        <f t="array" aca="1" ref="AD51" ca="1">IFERROR(INDIRECT(_xlfn.CONCAT("Data!", A51, "187")), 0)</f>
        <v>0</v>
      </c>
      <c r="AE51" s="33" cm="1">
        <f t="array" aca="1" ref="AE51" ca="1">IFERROR(INDIRECT(_xlfn.CONCAT("Data!", "CK64")), 0)</f>
        <v>0</v>
      </c>
      <c r="AF51" s="33" cm="1">
        <f t="array" aca="1" ref="AF51" ca="1">IFERROR(INDIRECT(_xlfn.CONCAT("Data!", "BY64")), 0)</f>
        <v>0</v>
      </c>
      <c r="AG51" s="33" cm="1">
        <f t="array" aca="1" ref="AG51" ca="1">IFERROR(INDIRECT(_xlfn.CONCAT("Data!", "CG64")), 0)</f>
        <v>0</v>
      </c>
      <c r="AH51" s="33" cm="1">
        <f t="array" aca="1" ref="AH51" ca="1">IFERROR(INDIRECT(_xlfn.CONCAT("Data!", A51, "62")), 0)</f>
        <v>0</v>
      </c>
      <c r="AI51" s="33" cm="1">
        <f t="array" aca="1" ref="AI51" ca="1">IFERROR(INDIRECT(_xlfn.CONCAT("Data!", A51, "63")), 0)</f>
        <v>0</v>
      </c>
      <c r="AJ51" s="33" cm="1">
        <f t="array" aca="1" ref="AJ51" ca="1">IFERROR(INDIRECT(_xlfn.CONCAT("Data!", A51, "181")), 0)</f>
        <v>0</v>
      </c>
      <c r="AK51" s="33" cm="1">
        <f t="array" aca="1" ref="AK51" ca="1">IFERROR(INDIRECT(_xlfn.CONCAT("Data!", "CK61")), 0)</f>
        <v>0</v>
      </c>
      <c r="AL51" s="33" cm="1">
        <f t="array" aca="1" ref="AL51" ca="1">IFERROR(INDIRECT(_xlfn.CONCAT("Data!", "BY61")), 0)</f>
        <v>0</v>
      </c>
      <c r="AM51" s="33" cm="1">
        <f t="array" aca="1" ref="AM51" ca="1">IFERROR(INDIRECT(_xlfn.CONCAT("Data!", "CG61")), 0)</f>
        <v>0</v>
      </c>
      <c r="AN51" s="34" cm="1">
        <f t="array" aca="1" ref="AN51" ca="1">IFERROR(INDIRECT(_xlfn.CONCAT("Data!", A51, "131")), 0)</f>
        <v>0</v>
      </c>
      <c r="AO51" s="34" cm="1">
        <f t="array" aca="1" ref="AO51" ca="1">IFERROR(INDIRECT(_xlfn.CONCAT("Data!", A51, "193")), 0)</f>
        <v>0</v>
      </c>
      <c r="AP51" s="33" cm="1">
        <f t="array" aca="1" ref="AP51" ca="1">IFERROR(INDIRECT(_xlfn.CONCAT("Data!", "CK131")), 0)</f>
        <v>0</v>
      </c>
      <c r="AQ51" s="33" cm="1">
        <f t="array" aca="1" ref="AQ51" ca="1">IFERROR(INDIRECT(_xlfn.CONCAT("Data!", "BY131")), 0)</f>
        <v>0</v>
      </c>
      <c r="AR51" s="33" cm="1">
        <f t="array" aca="1" ref="AR51" ca="1">IFERROR(INDIRECT(_xlfn.CONCAT("Data!", "CG131")), 0)</f>
        <v>0</v>
      </c>
      <c r="AS51" s="33" cm="1">
        <f t="array" aca="1" ref="AS51" ca="1">IFERROR(INDIRECT(_xlfn.CONCAT("Data!", A51, "15")), 0)</f>
        <v>0</v>
      </c>
      <c r="AT51" s="33" cm="1">
        <f t="array" aca="1" ref="AT51" ca="1">IFERROR(INDIRECT(_xlfn.CONCAT("Data!", A51, "14")), 0)</f>
        <v>0</v>
      </c>
      <c r="AU51" s="33" cm="1">
        <f t="array" aca="1" ref="AU51" ca="1">IFERROR(INDIRECT(_xlfn.CONCAT("Data!", A51, "142")), 0)</f>
        <v>0</v>
      </c>
      <c r="AV51" s="33" cm="1">
        <f t="array" aca="1" ref="AV51" ca="1">IFERROR(INDIRECT(_xlfn.CONCAT("Data!", "CK14")), 0)</f>
        <v>0</v>
      </c>
      <c r="AW51" s="33" cm="1">
        <f t="array" aca="1" ref="AW51" ca="1">IFERROR(INDIRECT(_xlfn.CONCAT("Data!", "BY14")), 0)</f>
        <v>0</v>
      </c>
      <c r="AX51" s="33" cm="1">
        <f t="array" aca="1" ref="AX51" ca="1">IFERROR(INDIRECT(_xlfn.CONCAT("Data!", "CG14")), 0)</f>
        <v>0</v>
      </c>
      <c r="AY51" s="33" cm="1">
        <f t="array" aca="1" ref="AY51" ca="1">IFERROR(INDIRECT(_xlfn.CONCAT("Data!", A51, "29")), 0)</f>
        <v>0</v>
      </c>
      <c r="AZ51" s="33" cm="1">
        <f t="array" aca="1" ref="AZ51" ca="1">IFERROR(INDIRECT(_xlfn.CONCAT("Data!", A51, "157")), 0)</f>
        <v>0</v>
      </c>
      <c r="BA51" s="33" cm="1">
        <f t="array" aca="1" ref="BA51" ca="1">IFERROR(INDIRECT(_xlfn.CONCAT("Data!", "CK29")), 0)</f>
        <v>0</v>
      </c>
      <c r="BB51" s="33" cm="1">
        <f t="array" aca="1" ref="BB51" ca="1">IFERROR(INDIRECT(_xlfn.CONCAT("Data!", "BY29")), 0)</f>
        <v>0</v>
      </c>
      <c r="BC51" s="33" cm="1">
        <f t="array" aca="1" ref="BC51" ca="1">IFERROR(INDIRECT(_xlfn.CONCAT("Data!", "CG29")), 0)</f>
        <v>0</v>
      </c>
      <c r="BD51" s="33" cm="1">
        <f t="array" aca="1" ref="BD51" ca="1">IFERROR(INDIRECT(_xlfn.CONCAT("Data!", A51, "44")), 0)</f>
        <v>0</v>
      </c>
      <c r="BE51" s="33" cm="1">
        <f t="array" aca="1" ref="BE51" ca="1">IFERROR(INDIRECT(_xlfn.CONCAT("Data!", A51, "168")), 0)</f>
        <v>0</v>
      </c>
      <c r="BF51" s="33" cm="1">
        <f t="array" aca="1" ref="BF51" ca="1">IFERROR(INDIRECT(_xlfn.CONCAT("Data!", "CK44")), 0)</f>
        <v>0</v>
      </c>
      <c r="BG51" s="33" cm="1">
        <f t="array" aca="1" ref="BG51" ca="1">IFERROR(INDIRECT(_xlfn.CONCAT("Data!", "BY44")), 0)</f>
        <v>0</v>
      </c>
      <c r="BH51" s="33" cm="1">
        <f t="array" aca="1" ref="BH51" ca="1">IFERROR(INDIRECT(_xlfn.CONCAT("Data!", "CG44")), 0)</f>
        <v>0</v>
      </c>
      <c r="BI51" s="34" cm="1">
        <f t="array" aca="1" ref="BI51" ca="1">IFERROR(INDIRECT(_xlfn.CONCAT("Data!", A51, "24")), 0)</f>
        <v>0</v>
      </c>
      <c r="BJ51" s="34" cm="1">
        <f t="array" aca="1" ref="BJ51" ca="1">IFERROR(INDIRECT(_xlfn.CONCAT("Data!", A51, "152")), 0)</f>
        <v>0</v>
      </c>
      <c r="BK51" s="33" cm="1">
        <f t="array" aca="1" ref="BK51" ca="1">IFERROR(INDIRECT(_xlfn.CONCAT("Data!", "CK24")), 0)</f>
        <v>0</v>
      </c>
      <c r="BL51" s="33" cm="1">
        <f t="array" aca="1" ref="BL51" ca="1">IFERROR(INDIRECT(_xlfn.CONCAT("Data!", "BY24")), 0)</f>
        <v>0</v>
      </c>
      <c r="BM51" s="33" cm="1">
        <f t="array" aca="1" ref="BM51" ca="1">IFERROR(INDIRECT(_xlfn.CONCAT("Data!", "CG24")), 0)</f>
        <v>0</v>
      </c>
      <c r="BN51" s="33" cm="1">
        <f t="array" aca="1" ref="BN51" ca="1">IFERROR(INDIRECT(_xlfn.CONCAT("Data!", A51, "38")), 0)</f>
        <v>0</v>
      </c>
      <c r="BO51" s="33" cm="1">
        <f t="array" aca="1" ref="BO51" ca="1">IFERROR(INDIRECT(_xlfn.CONCAT("Data!", A51, "36")), 0)</f>
        <v>0</v>
      </c>
      <c r="BP51" s="33" cm="1">
        <f t="array" aca="1" ref="BP51" ca="1">IFERROR(INDIRECT(_xlfn.CONCAT("Data!", A51, "37")), 0)</f>
        <v>0</v>
      </c>
      <c r="BQ51" s="33" cm="1">
        <f t="array" aca="1" ref="BQ51" ca="1">IFERROR(INDIRECT(_xlfn.CONCAT("Data!", A51, "163")), 0)</f>
        <v>0</v>
      </c>
      <c r="BR51" s="33" cm="1">
        <f t="array" aca="1" ref="BR51" ca="1">IFERROR(INDIRECT(_xlfn.CONCAT("Data!", A51, "34")), 0)</f>
        <v>0</v>
      </c>
      <c r="BS51" s="33" cm="1">
        <f t="array" aca="1" ref="BS51" ca="1">IFERROR(INDIRECT(_xlfn.CONCAT("Data!", "CK124")), 0)</f>
        <v>0</v>
      </c>
      <c r="BT51" s="33" cm="1">
        <f t="array" aca="1" ref="BT51" ca="1">IFERROR(INDIRECT(_xlfn.CONCAT("Data!", "BY124")), 0)</f>
        <v>0</v>
      </c>
      <c r="BU51" s="33" cm="1">
        <f t="array" aca="1" ref="BU51" ca="1">IFERROR(INDIRECT(_xlfn.CONCAT("Data!", "CG124")), 0)</f>
        <v>0</v>
      </c>
      <c r="BV51" s="34" cm="1">
        <f t="array" aca="1" ref="BV51" ca="1">IFERROR(INDIRECT(_xlfn.CONCAT("Data!", A51, "41")), 0)</f>
        <v>0</v>
      </c>
      <c r="BW51" s="34" cm="1">
        <f t="array" aca="1" ref="BW51" ca="1">IFERROR(INDIRECT(_xlfn.CONCAT("Data!", B51, "138")), 0)</f>
        <v>0</v>
      </c>
      <c r="BX51" s="33" cm="1">
        <f t="array" aca="1" ref="BX51" ca="1">IFERROR(INDIRECT(_xlfn.CONCAT("Data!", "CK41")), 0)</f>
        <v>0</v>
      </c>
      <c r="BY51" s="33" cm="1">
        <f t="array" aca="1" ref="BY51" ca="1">IFERROR(INDIRECT(_xlfn.CONCAT("Data!", "BY41")), 0)</f>
        <v>0</v>
      </c>
      <c r="BZ51" s="33" cm="1">
        <f t="array" aca="1" ref="BZ51" ca="1">IFERROR(INDIRECT(_xlfn.CONCAT("Data!", "CG41")), 0)</f>
        <v>0</v>
      </c>
      <c r="CA51" s="33" cm="1">
        <f t="array" aca="1" ref="CA51" ca="1">IFERROR(INDIRECT(_xlfn.CONCAT("Data!", A51, "128")), 0)</f>
        <v>0</v>
      </c>
      <c r="CB51" s="33" cm="1">
        <f t="array" aca="1" ref="CB51" ca="1">IFERROR(INDIRECT(_xlfn.CONCAT("Data!", A51, "196")), 0)</f>
        <v>0</v>
      </c>
      <c r="CC51" s="33" cm="1">
        <f t="array" aca="1" ref="CC51" ca="1">IFERROR(INDIRECT(_xlfn.CONCAT("Data!", "CK128")), 0)</f>
        <v>0</v>
      </c>
      <c r="CD51" s="33" cm="1">
        <f t="array" aca="1" ref="CD51" ca="1">IFERROR(INDIRECT(_xlfn.CONCAT("Data!", "BY128")), 0)</f>
        <v>0</v>
      </c>
      <c r="CE51" s="33" cm="1">
        <f t="array" aca="1" ref="CE51" ca="1">IFERROR(INDIRECT(_xlfn.CONCAT("Data!", "CG128")), 0)</f>
        <v>0</v>
      </c>
      <c r="CF51" s="33" cm="1">
        <f t="array" aca="1" ref="CF51" ca="1">IFERROR(INDIRECT(_xlfn.CONCAT("Data!", A51, "126")), 0)</f>
        <v>0</v>
      </c>
      <c r="CG51" s="33" cm="1">
        <f t="array" aca="1" ref="CG51" ca="1">IFERROR(INDIRECT(_xlfn.CONCAT("Data!", A51, "207")), 0)</f>
        <v>0</v>
      </c>
      <c r="CH51" s="33" cm="1">
        <f t="array" aca="1" ref="CH51" ca="1">IFERROR(INDIRECT(_xlfn.CONCAT("Data!", "CK126")), 0)</f>
        <v>0</v>
      </c>
      <c r="CI51" s="33" cm="1">
        <f t="array" aca="1" ref="CI51" ca="1">IFERROR(INDIRECT(_xlfn.CONCAT("Data!", "BY126")), 0)</f>
        <v>0</v>
      </c>
      <c r="CJ51" s="33" cm="1">
        <f t="array" aca="1" ref="CJ51" ca="1">IFERROR(INDIRECT(_xlfn.CONCAT("Data!", "CG126")), 0)</f>
        <v>0</v>
      </c>
      <c r="CK51" s="33" cm="1">
        <f t="array" aca="1" ref="CK51" ca="1">IFERROR(INDIRECT(_xlfn.CONCAT("Data!", A51, "133")), 0)</f>
        <v>0</v>
      </c>
      <c r="CL51" s="33" cm="1">
        <f t="array" aca="1" ref="CL51" ca="1">IFERROR(INDIRECT(_xlfn.CONCAT("Data!", "CK89")), 0)</f>
        <v>0</v>
      </c>
      <c r="CM51" s="33" cm="1">
        <f t="array" aca="1" ref="CM51" ca="1">IFERROR(INDIRECT(_xlfn.CONCAT("Data!", "BY89")), 0)</f>
        <v>0</v>
      </c>
      <c r="CN51" s="33" cm="1">
        <f t="array" aca="1" ref="CN51" ca="1">IFERROR(INDIRECT(_xlfn.CONCAT("Data!", "CG89")), 0)</f>
        <v>0</v>
      </c>
      <c r="CO51" s="33" cm="1">
        <f t="array" aca="1" ref="CO51" ca="1">IFERROR(INDIRECT(_xlfn.CONCAT("Data!", A51, "188")), 0)</f>
        <v>0</v>
      </c>
      <c r="CP51" s="33" cm="1">
        <f t="array" aca="1" ref="CP51" ca="1">IFERROR(INDIRECT(_xlfn.CONCAT("Data!", A51, "75")), 0)</f>
        <v>0</v>
      </c>
      <c r="CQ51" s="33" cm="1">
        <f t="array" aca="1" ref="CQ51" ca="1">IFERROR(INDIRECT(_xlfn.CONCAT("Data!", A51, "189")), 0)</f>
        <v>0</v>
      </c>
      <c r="CR51" s="33" cm="1">
        <f t="array" aca="1" ref="CR51" ca="1">IFERROR(INDIRECT(_xlfn.CONCAT("Data!", A51, "130")), 0)</f>
        <v>0</v>
      </c>
      <c r="CS51" s="33" cm="1">
        <f t="array" aca="1" ref="CS51" ca="1">IFERROR(INDIRECT(_xlfn.CONCAT("Data!", A51, "42")), 0)</f>
        <v>0</v>
      </c>
      <c r="CT51" s="33" cm="1">
        <f t="array" aca="1" ref="CT51" ca="1">IFERROR(INDIRECT(_xlfn.CONCAT("Data!", A51, "166")), 0)</f>
        <v>0</v>
      </c>
      <c r="CU51" s="33" cm="1">
        <f t="array" aca="1" ref="CU51" ca="1">IFERROR(INDIRECT(_xlfn.CONCAT("Data!", A51, "47")), 0)</f>
        <v>0</v>
      </c>
      <c r="CV51" s="33" cm="1">
        <f t="array" aca="1" ref="CV51" ca="1">IFERROR(INDIRECT(_xlfn.CONCAT("Data!", A51, "171")), 0)</f>
        <v>0</v>
      </c>
    </row>
    <row r="52" spans="1:100">
      <c r="A52" t="s">
        <v>264</v>
      </c>
      <c r="B52" s="24">
        <v>51</v>
      </c>
      <c r="C52" s="24">
        <v>2</v>
      </c>
      <c r="D52" s="31">
        <f t="shared" si="0"/>
        <v>51.2</v>
      </c>
      <c r="E52" s="24" cm="1">
        <f t="array" aca="1" ref="E52" ca="1">INDIRECT(_xlfn.CONCAT("Data!", "R2"))</f>
        <v>0</v>
      </c>
      <c r="F52" s="32" cm="1">
        <f t="array" aca="1" ref="F52" ca="1">INDIRECT(_xlfn.CONCAT("Data!", A52, "4"))</f>
        <v>0</v>
      </c>
      <c r="G52" cm="1">
        <f t="array" aca="1" ref="G52" ca="1">INDIRECT(_xlfn.CONCAT("Data!", A52, "5"))</f>
        <v>0</v>
      </c>
      <c r="H52" s="33" cm="1">
        <f t="array" aca="1" ref="H52" ca="1">IFERROR(INDIRECT(_xlfn.CONCAT("Data!", A52, "8")), 0)</f>
        <v>0</v>
      </c>
      <c r="I52" s="33" cm="1">
        <f t="array" aca="1" ref="I52" ca="1">IFERROR(INDIRECT(_xlfn.CONCAT("Data!", A52, "9")), 0)</f>
        <v>0</v>
      </c>
      <c r="J52" s="33" cm="1">
        <f t="array" aca="1" ref="J52" ca="1">IFERROR(INDIRECT(_xlfn.CONCAT("Data!", A52, "7")), 0)</f>
        <v>0</v>
      </c>
      <c r="K52" s="33" cm="1">
        <f t="array" aca="1" ref="K52" ca="1">IFERROR(INDIRECT(_xlfn.CONCAT("Data!", A52, "138")), 0)</f>
        <v>0</v>
      </c>
      <c r="L52" s="33" cm="1">
        <f t="array" aca="1" ref="L52" ca="1">IFERROR(INDIRECT(_xlfn.CONCAT("Data!", "CK7")), 0)</f>
        <v>0</v>
      </c>
      <c r="M52" s="33" cm="1">
        <f t="array" aca="1" ref="M52" ca="1">IFERROR(INDIRECT(_xlfn.CONCAT("Data!", "BY7")), 0)</f>
        <v>0</v>
      </c>
      <c r="N52" s="33" cm="1">
        <f t="array" aca="1" ref="N52" ca="1">IFERROR(INDIRECT(_xlfn.CONCAT("Data!", "CG7")), 0)</f>
        <v>0</v>
      </c>
      <c r="O52" s="34" cm="1">
        <f t="array" aca="1" ref="O52" ca="1">IFERROR(INDIRECT(_xlfn.CONCAT("Data!", A52, "115")), 0)</f>
        <v>0</v>
      </c>
      <c r="P52" s="34" cm="1">
        <f t="array" aca="1" ref="P52" ca="1">IFERROR(INDIRECT(_xlfn.CONCAT("Data!", A52, "211")), 0)</f>
        <v>0</v>
      </c>
      <c r="Q52" s="33" cm="1">
        <f t="array" aca="1" ref="Q52" ca="1">IFERROR(INDIRECT(_xlfn.CONCAT("Data!", A52, "114")), 0)</f>
        <v>0</v>
      </c>
      <c r="R52" s="33" cm="1">
        <f t="array" aca="1" ref="R52" ca="1">IFERROR(INDIRECT(_xlfn.CONCAT("Data!", A52, "210")), 0)</f>
        <v>0</v>
      </c>
      <c r="S52" s="33" cm="1">
        <f t="array" aca="1" ref="S52" ca="1">IFERROR(INDIRECT(_xlfn.CONCAT("Data!", "CK114")), 0)</f>
        <v>0</v>
      </c>
      <c r="T52" s="33" cm="1">
        <f t="array" aca="1" ref="T52" ca="1">IFERROR(INDIRECT(_xlfn.CONCAT("Data!", "BY114")), 0)</f>
        <v>0</v>
      </c>
      <c r="U52" s="33" cm="1">
        <f t="array" aca="1" ref="U52" ca="1">IFERROR(INDIRECT(_xlfn.CONCAT("Data!", "CG114")), 0)</f>
        <v>0</v>
      </c>
      <c r="V52" s="33" cm="1">
        <f t="array" aca="1" ref="V52" ca="1">IFERROR(INDIRECT(_xlfn.CONCAT("Data!", A52, "120")), 0)</f>
        <v>0</v>
      </c>
      <c r="W52" s="33" cm="1">
        <f t="array" aca="1" ref="W52" ca="1">IFERROR(INDIRECT(_xlfn.CONCAT("Data!", A52, "216")), 0)</f>
        <v>0</v>
      </c>
      <c r="X52" s="33" cm="1">
        <f t="array" aca="1" ref="X52" ca="1">IFERROR(INDIRECT(_xlfn.CONCAT("Data!", A52, "220")), 0)</f>
        <v>0</v>
      </c>
      <c r="Y52" s="33" cm="1">
        <f t="array" aca="1" ref="Y52" ca="1">IFERROR(INDIRECT(_xlfn.CONCAT("Data!", "CK120")), 0)</f>
        <v>0</v>
      </c>
      <c r="Z52" s="33" cm="1">
        <f t="array" aca="1" ref="Z52" ca="1">IFERROR(INDIRECT(_xlfn.CONCAT("Data!", "BY120")), 0)</f>
        <v>0</v>
      </c>
      <c r="AA52" s="33" cm="1">
        <f t="array" aca="1" ref="AA52" ca="1">IFERROR(INDIRECT(_xlfn.CONCAT("Data!", "CG120")), 0)</f>
        <v>0</v>
      </c>
      <c r="AB52" s="33" cm="1">
        <f t="array" aca="1" ref="AB52" ca="1">IFERROR(INDIRECT(_xlfn.CONCAT("Data!", A52, "68")), 0)</f>
        <v>0</v>
      </c>
      <c r="AC52" s="33" cm="1">
        <f t="array" aca="1" ref="AC52" ca="1">IFERROR(INDIRECT(_xlfn.CONCAT("Data!", A52, "65")), 0)</f>
        <v>0</v>
      </c>
      <c r="AD52" s="33" cm="1">
        <f t="array" aca="1" ref="AD52" ca="1">IFERROR(INDIRECT(_xlfn.CONCAT("Data!", A52, "187")), 0)</f>
        <v>0</v>
      </c>
      <c r="AE52" s="33" cm="1">
        <f t="array" aca="1" ref="AE52" ca="1">IFERROR(INDIRECT(_xlfn.CONCAT("Data!", "CK64")), 0)</f>
        <v>0</v>
      </c>
      <c r="AF52" s="33" cm="1">
        <f t="array" aca="1" ref="AF52" ca="1">IFERROR(INDIRECT(_xlfn.CONCAT("Data!", "BY64")), 0)</f>
        <v>0</v>
      </c>
      <c r="AG52" s="33" cm="1">
        <f t="array" aca="1" ref="AG52" ca="1">IFERROR(INDIRECT(_xlfn.CONCAT("Data!", "CG64")), 0)</f>
        <v>0</v>
      </c>
      <c r="AH52" s="33" cm="1">
        <f t="array" aca="1" ref="AH52" ca="1">IFERROR(INDIRECT(_xlfn.CONCAT("Data!", A52, "62")), 0)</f>
        <v>0</v>
      </c>
      <c r="AI52" s="33" cm="1">
        <f t="array" aca="1" ref="AI52" ca="1">IFERROR(INDIRECT(_xlfn.CONCAT("Data!", A52, "63")), 0)</f>
        <v>0</v>
      </c>
      <c r="AJ52" s="33" cm="1">
        <f t="array" aca="1" ref="AJ52" ca="1">IFERROR(INDIRECT(_xlfn.CONCAT("Data!", A52, "181")), 0)</f>
        <v>0</v>
      </c>
      <c r="AK52" s="33" cm="1">
        <f t="array" aca="1" ref="AK52" ca="1">IFERROR(INDIRECT(_xlfn.CONCAT("Data!", "CK61")), 0)</f>
        <v>0</v>
      </c>
      <c r="AL52" s="33" cm="1">
        <f t="array" aca="1" ref="AL52" ca="1">IFERROR(INDIRECT(_xlfn.CONCAT("Data!", "BY61")), 0)</f>
        <v>0</v>
      </c>
      <c r="AM52" s="33" cm="1">
        <f t="array" aca="1" ref="AM52" ca="1">IFERROR(INDIRECT(_xlfn.CONCAT("Data!", "CG61")), 0)</f>
        <v>0</v>
      </c>
      <c r="AN52" s="34" cm="1">
        <f t="array" aca="1" ref="AN52" ca="1">IFERROR(INDIRECT(_xlfn.CONCAT("Data!", A52, "131")), 0)</f>
        <v>0</v>
      </c>
      <c r="AO52" s="34" cm="1">
        <f t="array" aca="1" ref="AO52" ca="1">IFERROR(INDIRECT(_xlfn.CONCAT("Data!", A52, "193")), 0)</f>
        <v>0</v>
      </c>
      <c r="AP52" s="33" cm="1">
        <f t="array" aca="1" ref="AP52" ca="1">IFERROR(INDIRECT(_xlfn.CONCAT("Data!", "CK131")), 0)</f>
        <v>0</v>
      </c>
      <c r="AQ52" s="33" cm="1">
        <f t="array" aca="1" ref="AQ52" ca="1">IFERROR(INDIRECT(_xlfn.CONCAT("Data!", "BY131")), 0)</f>
        <v>0</v>
      </c>
      <c r="AR52" s="33" cm="1">
        <f t="array" aca="1" ref="AR52" ca="1">IFERROR(INDIRECT(_xlfn.CONCAT("Data!", "CG131")), 0)</f>
        <v>0</v>
      </c>
      <c r="AS52" s="33" cm="1">
        <f t="array" aca="1" ref="AS52" ca="1">IFERROR(INDIRECT(_xlfn.CONCAT("Data!", A52, "15")), 0)</f>
        <v>0</v>
      </c>
      <c r="AT52" s="33" cm="1">
        <f t="array" aca="1" ref="AT52" ca="1">IFERROR(INDIRECT(_xlfn.CONCAT("Data!", A52, "14")), 0)</f>
        <v>0</v>
      </c>
      <c r="AU52" s="33" cm="1">
        <f t="array" aca="1" ref="AU52" ca="1">IFERROR(INDIRECT(_xlfn.CONCAT("Data!", A52, "142")), 0)</f>
        <v>0</v>
      </c>
      <c r="AV52" s="33" cm="1">
        <f t="array" aca="1" ref="AV52" ca="1">IFERROR(INDIRECT(_xlfn.CONCAT("Data!", "CK14")), 0)</f>
        <v>0</v>
      </c>
      <c r="AW52" s="33" cm="1">
        <f t="array" aca="1" ref="AW52" ca="1">IFERROR(INDIRECT(_xlfn.CONCAT("Data!", "BY14")), 0)</f>
        <v>0</v>
      </c>
      <c r="AX52" s="33" cm="1">
        <f t="array" aca="1" ref="AX52" ca="1">IFERROR(INDIRECT(_xlfn.CONCAT("Data!", "CG14")), 0)</f>
        <v>0</v>
      </c>
      <c r="AY52" s="33" cm="1">
        <f t="array" aca="1" ref="AY52" ca="1">IFERROR(INDIRECT(_xlfn.CONCAT("Data!", A52, "29")), 0)</f>
        <v>0</v>
      </c>
      <c r="AZ52" s="33" cm="1">
        <f t="array" aca="1" ref="AZ52" ca="1">IFERROR(INDIRECT(_xlfn.CONCAT("Data!", A52, "157")), 0)</f>
        <v>0</v>
      </c>
      <c r="BA52" s="33" cm="1">
        <f t="array" aca="1" ref="BA52" ca="1">IFERROR(INDIRECT(_xlfn.CONCAT("Data!", "CK29")), 0)</f>
        <v>0</v>
      </c>
      <c r="BB52" s="33" cm="1">
        <f t="array" aca="1" ref="BB52" ca="1">IFERROR(INDIRECT(_xlfn.CONCAT("Data!", "BY29")), 0)</f>
        <v>0</v>
      </c>
      <c r="BC52" s="33" cm="1">
        <f t="array" aca="1" ref="BC52" ca="1">IFERROR(INDIRECT(_xlfn.CONCAT("Data!", "CG29")), 0)</f>
        <v>0</v>
      </c>
      <c r="BD52" s="33" cm="1">
        <f t="array" aca="1" ref="BD52" ca="1">IFERROR(INDIRECT(_xlfn.CONCAT("Data!", A52, "44")), 0)</f>
        <v>0</v>
      </c>
      <c r="BE52" s="33" cm="1">
        <f t="array" aca="1" ref="BE52" ca="1">IFERROR(INDIRECT(_xlfn.CONCAT("Data!", A52, "168")), 0)</f>
        <v>0</v>
      </c>
      <c r="BF52" s="33" cm="1">
        <f t="array" aca="1" ref="BF52" ca="1">IFERROR(INDIRECT(_xlfn.CONCAT("Data!", "CK44")), 0)</f>
        <v>0</v>
      </c>
      <c r="BG52" s="33" cm="1">
        <f t="array" aca="1" ref="BG52" ca="1">IFERROR(INDIRECT(_xlfn.CONCAT("Data!", "BY44")), 0)</f>
        <v>0</v>
      </c>
      <c r="BH52" s="33" cm="1">
        <f t="array" aca="1" ref="BH52" ca="1">IFERROR(INDIRECT(_xlfn.CONCAT("Data!", "CG44")), 0)</f>
        <v>0</v>
      </c>
      <c r="BI52" s="34" cm="1">
        <f t="array" aca="1" ref="BI52" ca="1">IFERROR(INDIRECT(_xlfn.CONCAT("Data!", A52, "24")), 0)</f>
        <v>0</v>
      </c>
      <c r="BJ52" s="34" cm="1">
        <f t="array" aca="1" ref="BJ52" ca="1">IFERROR(INDIRECT(_xlfn.CONCAT("Data!", A52, "152")), 0)</f>
        <v>0</v>
      </c>
      <c r="BK52" s="33" cm="1">
        <f t="array" aca="1" ref="BK52" ca="1">IFERROR(INDIRECT(_xlfn.CONCAT("Data!", "CK24")), 0)</f>
        <v>0</v>
      </c>
      <c r="BL52" s="33" cm="1">
        <f t="array" aca="1" ref="BL52" ca="1">IFERROR(INDIRECT(_xlfn.CONCAT("Data!", "BY24")), 0)</f>
        <v>0</v>
      </c>
      <c r="BM52" s="33" cm="1">
        <f t="array" aca="1" ref="BM52" ca="1">IFERROR(INDIRECT(_xlfn.CONCAT("Data!", "CG24")), 0)</f>
        <v>0</v>
      </c>
      <c r="BN52" s="33" cm="1">
        <f t="array" aca="1" ref="BN52" ca="1">IFERROR(INDIRECT(_xlfn.CONCAT("Data!", A52, "38")), 0)</f>
        <v>0</v>
      </c>
      <c r="BO52" s="33" cm="1">
        <f t="array" aca="1" ref="BO52" ca="1">IFERROR(INDIRECT(_xlfn.CONCAT("Data!", A52, "36")), 0)</f>
        <v>0</v>
      </c>
      <c r="BP52" s="33" cm="1">
        <f t="array" aca="1" ref="BP52" ca="1">IFERROR(INDIRECT(_xlfn.CONCAT("Data!", A52, "37")), 0)</f>
        <v>0</v>
      </c>
      <c r="BQ52" s="33" cm="1">
        <f t="array" aca="1" ref="BQ52" ca="1">IFERROR(INDIRECT(_xlfn.CONCAT("Data!", A52, "163")), 0)</f>
        <v>0</v>
      </c>
      <c r="BR52" s="33" cm="1">
        <f t="array" aca="1" ref="BR52" ca="1">IFERROR(INDIRECT(_xlfn.CONCAT("Data!", A52, "34")), 0)</f>
        <v>0</v>
      </c>
      <c r="BS52" s="33" cm="1">
        <f t="array" aca="1" ref="BS52" ca="1">IFERROR(INDIRECT(_xlfn.CONCAT("Data!", "CK124")), 0)</f>
        <v>0</v>
      </c>
      <c r="BT52" s="33" cm="1">
        <f t="array" aca="1" ref="BT52" ca="1">IFERROR(INDIRECT(_xlfn.CONCAT("Data!", "BY124")), 0)</f>
        <v>0</v>
      </c>
      <c r="BU52" s="33" cm="1">
        <f t="array" aca="1" ref="BU52" ca="1">IFERROR(INDIRECT(_xlfn.CONCAT("Data!", "CG124")), 0)</f>
        <v>0</v>
      </c>
      <c r="BV52" s="34" cm="1">
        <f t="array" aca="1" ref="BV52" ca="1">IFERROR(INDIRECT(_xlfn.CONCAT("Data!", A52, "41")), 0)</f>
        <v>0</v>
      </c>
      <c r="BW52" s="34" cm="1">
        <f t="array" aca="1" ref="BW52" ca="1">IFERROR(INDIRECT(_xlfn.CONCAT("Data!", B52, "138")), 0)</f>
        <v>0</v>
      </c>
      <c r="BX52" s="33" cm="1">
        <f t="array" aca="1" ref="BX52" ca="1">IFERROR(INDIRECT(_xlfn.CONCAT("Data!", "CK41")), 0)</f>
        <v>0</v>
      </c>
      <c r="BY52" s="33" cm="1">
        <f t="array" aca="1" ref="BY52" ca="1">IFERROR(INDIRECT(_xlfn.CONCAT("Data!", "BY41")), 0)</f>
        <v>0</v>
      </c>
      <c r="BZ52" s="33" cm="1">
        <f t="array" aca="1" ref="BZ52" ca="1">IFERROR(INDIRECT(_xlfn.CONCAT("Data!", "CG41")), 0)</f>
        <v>0</v>
      </c>
      <c r="CA52" s="33" cm="1">
        <f t="array" aca="1" ref="CA52" ca="1">IFERROR(INDIRECT(_xlfn.CONCAT("Data!", A52, "128")), 0)</f>
        <v>0</v>
      </c>
      <c r="CB52" s="33" cm="1">
        <f t="array" aca="1" ref="CB52" ca="1">IFERROR(INDIRECT(_xlfn.CONCAT("Data!", A52, "196")), 0)</f>
        <v>0</v>
      </c>
      <c r="CC52" s="33" cm="1">
        <f t="array" aca="1" ref="CC52" ca="1">IFERROR(INDIRECT(_xlfn.CONCAT("Data!", "CK128")), 0)</f>
        <v>0</v>
      </c>
      <c r="CD52" s="33" cm="1">
        <f t="array" aca="1" ref="CD52" ca="1">IFERROR(INDIRECT(_xlfn.CONCAT("Data!", "BY128")), 0)</f>
        <v>0</v>
      </c>
      <c r="CE52" s="33" cm="1">
        <f t="array" aca="1" ref="CE52" ca="1">IFERROR(INDIRECT(_xlfn.CONCAT("Data!", "CG128")), 0)</f>
        <v>0</v>
      </c>
      <c r="CF52" s="33" cm="1">
        <f t="array" aca="1" ref="CF52" ca="1">IFERROR(INDIRECT(_xlfn.CONCAT("Data!", A52, "126")), 0)</f>
        <v>0</v>
      </c>
      <c r="CG52" s="33" cm="1">
        <f t="array" aca="1" ref="CG52" ca="1">IFERROR(INDIRECT(_xlfn.CONCAT("Data!", A52, "207")), 0)</f>
        <v>0</v>
      </c>
      <c r="CH52" s="33" cm="1">
        <f t="array" aca="1" ref="CH52" ca="1">IFERROR(INDIRECT(_xlfn.CONCAT("Data!", "CK126")), 0)</f>
        <v>0</v>
      </c>
      <c r="CI52" s="33" cm="1">
        <f t="array" aca="1" ref="CI52" ca="1">IFERROR(INDIRECT(_xlfn.CONCAT("Data!", "BY126")), 0)</f>
        <v>0</v>
      </c>
      <c r="CJ52" s="33" cm="1">
        <f t="array" aca="1" ref="CJ52" ca="1">IFERROR(INDIRECT(_xlfn.CONCAT("Data!", "CG126")), 0)</f>
        <v>0</v>
      </c>
      <c r="CK52" s="33" cm="1">
        <f t="array" aca="1" ref="CK52" ca="1">IFERROR(INDIRECT(_xlfn.CONCAT("Data!", A52, "133")), 0)</f>
        <v>0</v>
      </c>
      <c r="CL52" s="33" cm="1">
        <f t="array" aca="1" ref="CL52" ca="1">IFERROR(INDIRECT(_xlfn.CONCAT("Data!", "CK89")), 0)</f>
        <v>0</v>
      </c>
      <c r="CM52" s="33" cm="1">
        <f t="array" aca="1" ref="CM52" ca="1">IFERROR(INDIRECT(_xlfn.CONCAT("Data!", "BY89")), 0)</f>
        <v>0</v>
      </c>
      <c r="CN52" s="33" cm="1">
        <f t="array" aca="1" ref="CN52" ca="1">IFERROR(INDIRECT(_xlfn.CONCAT("Data!", "CG89")), 0)</f>
        <v>0</v>
      </c>
      <c r="CO52" s="33" cm="1">
        <f t="array" aca="1" ref="CO52" ca="1">IFERROR(INDIRECT(_xlfn.CONCAT("Data!", A52, "188")), 0)</f>
        <v>0</v>
      </c>
      <c r="CP52" s="33" cm="1">
        <f t="array" aca="1" ref="CP52" ca="1">IFERROR(INDIRECT(_xlfn.CONCAT("Data!", A52, "75")), 0)</f>
        <v>0</v>
      </c>
      <c r="CQ52" s="33" cm="1">
        <f t="array" aca="1" ref="CQ52" ca="1">IFERROR(INDIRECT(_xlfn.CONCAT("Data!", A52, "189")), 0)</f>
        <v>0</v>
      </c>
      <c r="CR52" s="33" cm="1">
        <f t="array" aca="1" ref="CR52" ca="1">IFERROR(INDIRECT(_xlfn.CONCAT("Data!", A52, "130")), 0)</f>
        <v>0</v>
      </c>
      <c r="CS52" s="33" cm="1">
        <f t="array" aca="1" ref="CS52" ca="1">IFERROR(INDIRECT(_xlfn.CONCAT("Data!", A52, "42")), 0)</f>
        <v>0</v>
      </c>
      <c r="CT52" s="33" cm="1">
        <f t="array" aca="1" ref="CT52" ca="1">IFERROR(INDIRECT(_xlfn.CONCAT("Data!", A52, "166")), 0)</f>
        <v>0</v>
      </c>
      <c r="CU52" s="33" cm="1">
        <f t="array" aca="1" ref="CU52" ca="1">IFERROR(INDIRECT(_xlfn.CONCAT("Data!", A52, "47")), 0)</f>
        <v>0</v>
      </c>
      <c r="CV52" s="33" cm="1">
        <f t="array" aca="1" ref="CV52" ca="1">IFERROR(INDIRECT(_xlfn.CONCAT("Data!", A52, "171")), 0)</f>
        <v>0</v>
      </c>
    </row>
    <row r="53" spans="1:100">
      <c r="A53" t="s">
        <v>265</v>
      </c>
      <c r="B53" s="24">
        <v>52</v>
      </c>
      <c r="C53" s="24">
        <v>2</v>
      </c>
      <c r="D53" s="31">
        <f t="shared" si="0"/>
        <v>52.2</v>
      </c>
      <c r="E53" s="24" cm="1">
        <f t="array" aca="1" ref="E53" ca="1">INDIRECT(_xlfn.CONCAT("Data!", "R2"))</f>
        <v>0</v>
      </c>
      <c r="F53" s="32" cm="1">
        <f t="array" aca="1" ref="F53" ca="1">INDIRECT(_xlfn.CONCAT("Data!", A53, "4"))</f>
        <v>0</v>
      </c>
      <c r="G53" cm="1">
        <f t="array" aca="1" ref="G53" ca="1">INDIRECT(_xlfn.CONCAT("Data!", A53, "5"))</f>
        <v>0</v>
      </c>
      <c r="H53" s="33" cm="1">
        <f t="array" aca="1" ref="H53" ca="1">IFERROR(INDIRECT(_xlfn.CONCAT("Data!", A53, "8")), 0)</f>
        <v>0</v>
      </c>
      <c r="I53" s="33" cm="1">
        <f t="array" aca="1" ref="I53" ca="1">IFERROR(INDIRECT(_xlfn.CONCAT("Data!", A53, "9")), 0)</f>
        <v>0</v>
      </c>
      <c r="J53" s="33" cm="1">
        <f t="array" aca="1" ref="J53" ca="1">IFERROR(INDIRECT(_xlfn.CONCAT("Data!", A53, "7")), 0)</f>
        <v>0</v>
      </c>
      <c r="K53" s="33" cm="1">
        <f t="array" aca="1" ref="K53" ca="1">IFERROR(INDIRECT(_xlfn.CONCAT("Data!", A53, "138")), 0)</f>
        <v>0</v>
      </c>
      <c r="L53" s="33" cm="1">
        <f t="array" aca="1" ref="L53" ca="1">IFERROR(INDIRECT(_xlfn.CONCAT("Data!", "CK7")), 0)</f>
        <v>0</v>
      </c>
      <c r="M53" s="33" cm="1">
        <f t="array" aca="1" ref="M53" ca="1">IFERROR(INDIRECT(_xlfn.CONCAT("Data!", "BY7")), 0)</f>
        <v>0</v>
      </c>
      <c r="N53" s="33" cm="1">
        <f t="array" aca="1" ref="N53" ca="1">IFERROR(INDIRECT(_xlfn.CONCAT("Data!", "CG7")), 0)</f>
        <v>0</v>
      </c>
      <c r="O53" s="34" cm="1">
        <f t="array" aca="1" ref="O53" ca="1">IFERROR(INDIRECT(_xlfn.CONCAT("Data!", A53, "115")), 0)</f>
        <v>0</v>
      </c>
      <c r="P53" s="34" cm="1">
        <f t="array" aca="1" ref="P53" ca="1">IFERROR(INDIRECT(_xlfn.CONCAT("Data!", A53, "211")), 0)</f>
        <v>0</v>
      </c>
      <c r="Q53" s="33" cm="1">
        <f t="array" aca="1" ref="Q53" ca="1">IFERROR(INDIRECT(_xlfn.CONCAT("Data!", A53, "114")), 0)</f>
        <v>0</v>
      </c>
      <c r="R53" s="33" cm="1">
        <f t="array" aca="1" ref="R53" ca="1">IFERROR(INDIRECT(_xlfn.CONCAT("Data!", A53, "210")), 0)</f>
        <v>0</v>
      </c>
      <c r="S53" s="33" cm="1">
        <f t="array" aca="1" ref="S53" ca="1">IFERROR(INDIRECT(_xlfn.CONCAT("Data!", "CK114")), 0)</f>
        <v>0</v>
      </c>
      <c r="T53" s="33" cm="1">
        <f t="array" aca="1" ref="T53" ca="1">IFERROR(INDIRECT(_xlfn.CONCAT("Data!", "BY114")), 0)</f>
        <v>0</v>
      </c>
      <c r="U53" s="33" cm="1">
        <f t="array" aca="1" ref="U53" ca="1">IFERROR(INDIRECT(_xlfn.CONCAT("Data!", "CG114")), 0)</f>
        <v>0</v>
      </c>
      <c r="V53" s="33" cm="1">
        <f t="array" aca="1" ref="V53" ca="1">IFERROR(INDIRECT(_xlfn.CONCAT("Data!", A53, "120")), 0)</f>
        <v>0</v>
      </c>
      <c r="W53" s="33" cm="1">
        <f t="array" aca="1" ref="W53" ca="1">IFERROR(INDIRECT(_xlfn.CONCAT("Data!", A53, "216")), 0)</f>
        <v>0</v>
      </c>
      <c r="X53" s="33" cm="1">
        <f t="array" aca="1" ref="X53" ca="1">IFERROR(INDIRECT(_xlfn.CONCAT("Data!", A53, "220")), 0)</f>
        <v>0</v>
      </c>
      <c r="Y53" s="33" cm="1">
        <f t="array" aca="1" ref="Y53" ca="1">IFERROR(INDIRECT(_xlfn.CONCAT("Data!", "CK120")), 0)</f>
        <v>0</v>
      </c>
      <c r="Z53" s="33" cm="1">
        <f t="array" aca="1" ref="Z53" ca="1">IFERROR(INDIRECT(_xlfn.CONCAT("Data!", "BY120")), 0)</f>
        <v>0</v>
      </c>
      <c r="AA53" s="33" cm="1">
        <f t="array" aca="1" ref="AA53" ca="1">IFERROR(INDIRECT(_xlfn.CONCAT("Data!", "CG120")), 0)</f>
        <v>0</v>
      </c>
      <c r="AB53" s="33" cm="1">
        <f t="array" aca="1" ref="AB53" ca="1">IFERROR(INDIRECT(_xlfn.CONCAT("Data!", A53, "68")), 0)</f>
        <v>0</v>
      </c>
      <c r="AC53" s="33" cm="1">
        <f t="array" aca="1" ref="AC53" ca="1">IFERROR(INDIRECT(_xlfn.CONCAT("Data!", A53, "65")), 0)</f>
        <v>0</v>
      </c>
      <c r="AD53" s="33" cm="1">
        <f t="array" aca="1" ref="AD53" ca="1">IFERROR(INDIRECT(_xlfn.CONCAT("Data!", A53, "187")), 0)</f>
        <v>0</v>
      </c>
      <c r="AE53" s="33" cm="1">
        <f t="array" aca="1" ref="AE53" ca="1">IFERROR(INDIRECT(_xlfn.CONCAT("Data!", "CK64")), 0)</f>
        <v>0</v>
      </c>
      <c r="AF53" s="33" cm="1">
        <f t="array" aca="1" ref="AF53" ca="1">IFERROR(INDIRECT(_xlfn.CONCAT("Data!", "BY64")), 0)</f>
        <v>0</v>
      </c>
      <c r="AG53" s="33" cm="1">
        <f t="array" aca="1" ref="AG53" ca="1">IFERROR(INDIRECT(_xlfn.CONCAT("Data!", "CG64")), 0)</f>
        <v>0</v>
      </c>
      <c r="AH53" s="33" cm="1">
        <f t="array" aca="1" ref="AH53" ca="1">IFERROR(INDIRECT(_xlfn.CONCAT("Data!", A53, "62")), 0)</f>
        <v>0</v>
      </c>
      <c r="AI53" s="33" cm="1">
        <f t="array" aca="1" ref="AI53" ca="1">IFERROR(INDIRECT(_xlfn.CONCAT("Data!", A53, "63")), 0)</f>
        <v>0</v>
      </c>
      <c r="AJ53" s="33" cm="1">
        <f t="array" aca="1" ref="AJ53" ca="1">IFERROR(INDIRECT(_xlfn.CONCAT("Data!", A53, "181")), 0)</f>
        <v>0</v>
      </c>
      <c r="AK53" s="33" cm="1">
        <f t="array" aca="1" ref="AK53" ca="1">IFERROR(INDIRECT(_xlfn.CONCAT("Data!", "CK61")), 0)</f>
        <v>0</v>
      </c>
      <c r="AL53" s="33" cm="1">
        <f t="array" aca="1" ref="AL53" ca="1">IFERROR(INDIRECT(_xlfn.CONCAT("Data!", "BY61")), 0)</f>
        <v>0</v>
      </c>
      <c r="AM53" s="33" cm="1">
        <f t="array" aca="1" ref="AM53" ca="1">IFERROR(INDIRECT(_xlfn.CONCAT("Data!", "CG61")), 0)</f>
        <v>0</v>
      </c>
      <c r="AN53" s="34" cm="1">
        <f t="array" aca="1" ref="AN53" ca="1">IFERROR(INDIRECT(_xlfn.CONCAT("Data!", A53, "131")), 0)</f>
        <v>0</v>
      </c>
      <c r="AO53" s="34" cm="1">
        <f t="array" aca="1" ref="AO53" ca="1">IFERROR(INDIRECT(_xlfn.CONCAT("Data!", A53, "193")), 0)</f>
        <v>0</v>
      </c>
      <c r="AP53" s="33" cm="1">
        <f t="array" aca="1" ref="AP53" ca="1">IFERROR(INDIRECT(_xlfn.CONCAT("Data!", "CK131")), 0)</f>
        <v>0</v>
      </c>
      <c r="AQ53" s="33" cm="1">
        <f t="array" aca="1" ref="AQ53" ca="1">IFERROR(INDIRECT(_xlfn.CONCAT("Data!", "BY131")), 0)</f>
        <v>0</v>
      </c>
      <c r="AR53" s="33" cm="1">
        <f t="array" aca="1" ref="AR53" ca="1">IFERROR(INDIRECT(_xlfn.CONCAT("Data!", "CG131")), 0)</f>
        <v>0</v>
      </c>
      <c r="AS53" s="33" cm="1">
        <f t="array" aca="1" ref="AS53" ca="1">IFERROR(INDIRECT(_xlfn.CONCAT("Data!", A53, "15")), 0)</f>
        <v>0</v>
      </c>
      <c r="AT53" s="33" cm="1">
        <f t="array" aca="1" ref="AT53" ca="1">IFERROR(INDIRECT(_xlfn.CONCAT("Data!", A53, "14")), 0)</f>
        <v>0</v>
      </c>
      <c r="AU53" s="33" cm="1">
        <f t="array" aca="1" ref="AU53" ca="1">IFERROR(INDIRECT(_xlfn.CONCAT("Data!", A53, "142")), 0)</f>
        <v>0</v>
      </c>
      <c r="AV53" s="33" cm="1">
        <f t="array" aca="1" ref="AV53" ca="1">IFERROR(INDIRECT(_xlfn.CONCAT("Data!", "CK14")), 0)</f>
        <v>0</v>
      </c>
      <c r="AW53" s="33" cm="1">
        <f t="array" aca="1" ref="AW53" ca="1">IFERROR(INDIRECT(_xlfn.CONCAT("Data!", "BY14")), 0)</f>
        <v>0</v>
      </c>
      <c r="AX53" s="33" cm="1">
        <f t="array" aca="1" ref="AX53" ca="1">IFERROR(INDIRECT(_xlfn.CONCAT("Data!", "CG14")), 0)</f>
        <v>0</v>
      </c>
      <c r="AY53" s="33" cm="1">
        <f t="array" aca="1" ref="AY53" ca="1">IFERROR(INDIRECT(_xlfn.CONCAT("Data!", A53, "29")), 0)</f>
        <v>0</v>
      </c>
      <c r="AZ53" s="33" cm="1">
        <f t="array" aca="1" ref="AZ53" ca="1">IFERROR(INDIRECT(_xlfn.CONCAT("Data!", A53, "157")), 0)</f>
        <v>0</v>
      </c>
      <c r="BA53" s="33" cm="1">
        <f t="array" aca="1" ref="BA53" ca="1">IFERROR(INDIRECT(_xlfn.CONCAT("Data!", "CK29")), 0)</f>
        <v>0</v>
      </c>
      <c r="BB53" s="33" cm="1">
        <f t="array" aca="1" ref="BB53" ca="1">IFERROR(INDIRECT(_xlfn.CONCAT("Data!", "BY29")), 0)</f>
        <v>0</v>
      </c>
      <c r="BC53" s="33" cm="1">
        <f t="array" aca="1" ref="BC53" ca="1">IFERROR(INDIRECT(_xlfn.CONCAT("Data!", "CG29")), 0)</f>
        <v>0</v>
      </c>
      <c r="BD53" s="33" cm="1">
        <f t="array" aca="1" ref="BD53" ca="1">IFERROR(INDIRECT(_xlfn.CONCAT("Data!", A53, "44")), 0)</f>
        <v>0</v>
      </c>
      <c r="BE53" s="33" cm="1">
        <f t="array" aca="1" ref="BE53" ca="1">IFERROR(INDIRECT(_xlfn.CONCAT("Data!", A53, "168")), 0)</f>
        <v>0</v>
      </c>
      <c r="BF53" s="33" cm="1">
        <f t="array" aca="1" ref="BF53" ca="1">IFERROR(INDIRECT(_xlfn.CONCAT("Data!", "CK44")), 0)</f>
        <v>0</v>
      </c>
      <c r="BG53" s="33" cm="1">
        <f t="array" aca="1" ref="BG53" ca="1">IFERROR(INDIRECT(_xlfn.CONCAT("Data!", "BY44")), 0)</f>
        <v>0</v>
      </c>
      <c r="BH53" s="33" cm="1">
        <f t="array" aca="1" ref="BH53" ca="1">IFERROR(INDIRECT(_xlfn.CONCAT("Data!", "CG44")), 0)</f>
        <v>0</v>
      </c>
      <c r="BI53" s="34" cm="1">
        <f t="array" aca="1" ref="BI53" ca="1">IFERROR(INDIRECT(_xlfn.CONCAT("Data!", A53, "24")), 0)</f>
        <v>0</v>
      </c>
      <c r="BJ53" s="34" cm="1">
        <f t="array" aca="1" ref="BJ53" ca="1">IFERROR(INDIRECT(_xlfn.CONCAT("Data!", A53, "152")), 0)</f>
        <v>0</v>
      </c>
      <c r="BK53" s="33" cm="1">
        <f t="array" aca="1" ref="BK53" ca="1">IFERROR(INDIRECT(_xlfn.CONCAT("Data!", "CK24")), 0)</f>
        <v>0</v>
      </c>
      <c r="BL53" s="33" cm="1">
        <f t="array" aca="1" ref="BL53" ca="1">IFERROR(INDIRECT(_xlfn.CONCAT("Data!", "BY24")), 0)</f>
        <v>0</v>
      </c>
      <c r="BM53" s="33" cm="1">
        <f t="array" aca="1" ref="BM53" ca="1">IFERROR(INDIRECT(_xlfn.CONCAT("Data!", "CG24")), 0)</f>
        <v>0</v>
      </c>
      <c r="BN53" s="33" cm="1">
        <f t="array" aca="1" ref="BN53" ca="1">IFERROR(INDIRECT(_xlfn.CONCAT("Data!", A53, "38")), 0)</f>
        <v>0</v>
      </c>
      <c r="BO53" s="33" cm="1">
        <f t="array" aca="1" ref="BO53" ca="1">IFERROR(INDIRECT(_xlfn.CONCAT("Data!", A53, "36")), 0)</f>
        <v>0</v>
      </c>
      <c r="BP53" s="33" cm="1">
        <f t="array" aca="1" ref="BP53" ca="1">IFERROR(INDIRECT(_xlfn.CONCAT("Data!", A53, "37")), 0)</f>
        <v>0</v>
      </c>
      <c r="BQ53" s="33" cm="1">
        <f t="array" aca="1" ref="BQ53" ca="1">IFERROR(INDIRECT(_xlfn.CONCAT("Data!", A53, "163")), 0)</f>
        <v>0</v>
      </c>
      <c r="BR53" s="33" cm="1">
        <f t="array" aca="1" ref="BR53" ca="1">IFERROR(INDIRECT(_xlfn.CONCAT("Data!", A53, "34")), 0)</f>
        <v>0</v>
      </c>
      <c r="BS53" s="33" cm="1">
        <f t="array" aca="1" ref="BS53" ca="1">IFERROR(INDIRECT(_xlfn.CONCAT("Data!", "CK124")), 0)</f>
        <v>0</v>
      </c>
      <c r="BT53" s="33" cm="1">
        <f t="array" aca="1" ref="BT53" ca="1">IFERROR(INDIRECT(_xlfn.CONCAT("Data!", "BY124")), 0)</f>
        <v>0</v>
      </c>
      <c r="BU53" s="33" cm="1">
        <f t="array" aca="1" ref="BU53" ca="1">IFERROR(INDIRECT(_xlfn.CONCAT("Data!", "CG124")), 0)</f>
        <v>0</v>
      </c>
      <c r="BV53" s="34" cm="1">
        <f t="array" aca="1" ref="BV53" ca="1">IFERROR(INDIRECT(_xlfn.CONCAT("Data!", A53, "41")), 0)</f>
        <v>0</v>
      </c>
      <c r="BW53" s="34" cm="1">
        <f t="array" aca="1" ref="BW53" ca="1">IFERROR(INDIRECT(_xlfn.CONCAT("Data!", B53, "138")), 0)</f>
        <v>0</v>
      </c>
      <c r="BX53" s="33" cm="1">
        <f t="array" aca="1" ref="BX53" ca="1">IFERROR(INDIRECT(_xlfn.CONCAT("Data!", "CK41")), 0)</f>
        <v>0</v>
      </c>
      <c r="BY53" s="33" cm="1">
        <f t="array" aca="1" ref="BY53" ca="1">IFERROR(INDIRECT(_xlfn.CONCAT("Data!", "BY41")), 0)</f>
        <v>0</v>
      </c>
      <c r="BZ53" s="33" cm="1">
        <f t="array" aca="1" ref="BZ53" ca="1">IFERROR(INDIRECT(_xlfn.CONCAT("Data!", "CG41")), 0)</f>
        <v>0</v>
      </c>
      <c r="CA53" s="33" cm="1">
        <f t="array" aca="1" ref="CA53" ca="1">IFERROR(INDIRECT(_xlfn.CONCAT("Data!", A53, "128")), 0)</f>
        <v>0</v>
      </c>
      <c r="CB53" s="33" cm="1">
        <f t="array" aca="1" ref="CB53" ca="1">IFERROR(INDIRECT(_xlfn.CONCAT("Data!", A53, "196")), 0)</f>
        <v>0</v>
      </c>
      <c r="CC53" s="33" cm="1">
        <f t="array" aca="1" ref="CC53" ca="1">IFERROR(INDIRECT(_xlfn.CONCAT("Data!", "CK128")), 0)</f>
        <v>0</v>
      </c>
      <c r="CD53" s="33" cm="1">
        <f t="array" aca="1" ref="CD53" ca="1">IFERROR(INDIRECT(_xlfn.CONCAT("Data!", "BY128")), 0)</f>
        <v>0</v>
      </c>
      <c r="CE53" s="33" cm="1">
        <f t="array" aca="1" ref="CE53" ca="1">IFERROR(INDIRECT(_xlfn.CONCAT("Data!", "CG128")), 0)</f>
        <v>0</v>
      </c>
      <c r="CF53" s="33" cm="1">
        <f t="array" aca="1" ref="CF53" ca="1">IFERROR(INDIRECT(_xlfn.CONCAT("Data!", A53, "126")), 0)</f>
        <v>0</v>
      </c>
      <c r="CG53" s="33" cm="1">
        <f t="array" aca="1" ref="CG53" ca="1">IFERROR(INDIRECT(_xlfn.CONCAT("Data!", A53, "207")), 0)</f>
        <v>0</v>
      </c>
      <c r="CH53" s="33" cm="1">
        <f t="array" aca="1" ref="CH53" ca="1">IFERROR(INDIRECT(_xlfn.CONCAT("Data!", "CK126")), 0)</f>
        <v>0</v>
      </c>
      <c r="CI53" s="33" cm="1">
        <f t="array" aca="1" ref="CI53" ca="1">IFERROR(INDIRECT(_xlfn.CONCAT("Data!", "BY126")), 0)</f>
        <v>0</v>
      </c>
      <c r="CJ53" s="33" cm="1">
        <f t="array" aca="1" ref="CJ53" ca="1">IFERROR(INDIRECT(_xlfn.CONCAT("Data!", "CG126")), 0)</f>
        <v>0</v>
      </c>
      <c r="CK53" s="33" cm="1">
        <f t="array" aca="1" ref="CK53" ca="1">IFERROR(INDIRECT(_xlfn.CONCAT("Data!", A53, "133")), 0)</f>
        <v>0</v>
      </c>
      <c r="CL53" s="33" cm="1">
        <f t="array" aca="1" ref="CL53" ca="1">IFERROR(INDIRECT(_xlfn.CONCAT("Data!", "CK89")), 0)</f>
        <v>0</v>
      </c>
      <c r="CM53" s="33" cm="1">
        <f t="array" aca="1" ref="CM53" ca="1">IFERROR(INDIRECT(_xlfn.CONCAT("Data!", "BY89")), 0)</f>
        <v>0</v>
      </c>
      <c r="CN53" s="33" cm="1">
        <f t="array" aca="1" ref="CN53" ca="1">IFERROR(INDIRECT(_xlfn.CONCAT("Data!", "CG89")), 0)</f>
        <v>0</v>
      </c>
      <c r="CO53" s="33" cm="1">
        <f t="array" aca="1" ref="CO53" ca="1">IFERROR(INDIRECT(_xlfn.CONCAT("Data!", A53, "188")), 0)</f>
        <v>0</v>
      </c>
      <c r="CP53" s="33" cm="1">
        <f t="array" aca="1" ref="CP53" ca="1">IFERROR(INDIRECT(_xlfn.CONCAT("Data!", A53, "75")), 0)</f>
        <v>0</v>
      </c>
      <c r="CQ53" s="33" cm="1">
        <f t="array" aca="1" ref="CQ53" ca="1">IFERROR(INDIRECT(_xlfn.CONCAT("Data!", A53, "189")), 0)</f>
        <v>0</v>
      </c>
      <c r="CR53" s="33" cm="1">
        <f t="array" aca="1" ref="CR53" ca="1">IFERROR(INDIRECT(_xlfn.CONCAT("Data!", A53, "130")), 0)</f>
        <v>0</v>
      </c>
      <c r="CS53" s="33" cm="1">
        <f t="array" aca="1" ref="CS53" ca="1">IFERROR(INDIRECT(_xlfn.CONCAT("Data!", A53, "42")), 0)</f>
        <v>0</v>
      </c>
      <c r="CT53" s="33" cm="1">
        <f t="array" aca="1" ref="CT53" ca="1">IFERROR(INDIRECT(_xlfn.CONCAT("Data!", A53, "166")), 0)</f>
        <v>0</v>
      </c>
      <c r="CU53" s="33" cm="1">
        <f t="array" aca="1" ref="CU53" ca="1">IFERROR(INDIRECT(_xlfn.CONCAT("Data!", A53, "47")), 0)</f>
        <v>0</v>
      </c>
      <c r="CV53" s="33" cm="1">
        <f t="array" aca="1" ref="CV53" ca="1">IFERROR(INDIRECT(_xlfn.CONCAT("Data!", A53, "171")), 0)</f>
        <v>0</v>
      </c>
    </row>
    <row r="54" spans="1:100">
      <c r="A54" t="s">
        <v>266</v>
      </c>
      <c r="B54" s="24">
        <v>53</v>
      </c>
      <c r="C54" s="24">
        <v>2</v>
      </c>
      <c r="D54" s="31">
        <f t="shared" si="0"/>
        <v>53.2</v>
      </c>
      <c r="E54" s="24" cm="1">
        <f t="array" aca="1" ref="E54" ca="1">INDIRECT(_xlfn.CONCAT("Data!", "R2"))</f>
        <v>0</v>
      </c>
      <c r="F54" s="32" cm="1">
        <f t="array" aca="1" ref="F54" ca="1">INDIRECT(_xlfn.CONCAT("Data!", A54, "4"))</f>
        <v>0</v>
      </c>
      <c r="G54" cm="1">
        <f t="array" aca="1" ref="G54" ca="1">INDIRECT(_xlfn.CONCAT("Data!", A54, "5"))</f>
        <v>0</v>
      </c>
      <c r="H54" s="33" cm="1">
        <f t="array" aca="1" ref="H54" ca="1">IFERROR(INDIRECT(_xlfn.CONCAT("Data!", A54, "8")), 0)</f>
        <v>0</v>
      </c>
      <c r="I54" s="33" cm="1">
        <f t="array" aca="1" ref="I54" ca="1">IFERROR(INDIRECT(_xlfn.CONCAT("Data!", A54, "9")), 0)</f>
        <v>0</v>
      </c>
      <c r="J54" s="33" cm="1">
        <f t="array" aca="1" ref="J54" ca="1">IFERROR(INDIRECT(_xlfn.CONCAT("Data!", A54, "7")), 0)</f>
        <v>0</v>
      </c>
      <c r="K54" s="33" cm="1">
        <f t="array" aca="1" ref="K54" ca="1">IFERROR(INDIRECT(_xlfn.CONCAT("Data!", A54, "138")), 0)</f>
        <v>0</v>
      </c>
      <c r="L54" s="33" cm="1">
        <f t="array" aca="1" ref="L54" ca="1">IFERROR(INDIRECT(_xlfn.CONCAT("Data!", "CK7")), 0)</f>
        <v>0</v>
      </c>
      <c r="M54" s="33" cm="1">
        <f t="array" aca="1" ref="M54" ca="1">IFERROR(INDIRECT(_xlfn.CONCAT("Data!", "BY7")), 0)</f>
        <v>0</v>
      </c>
      <c r="N54" s="33" cm="1">
        <f t="array" aca="1" ref="N54" ca="1">IFERROR(INDIRECT(_xlfn.CONCAT("Data!", "CG7")), 0)</f>
        <v>0</v>
      </c>
      <c r="O54" s="34" cm="1">
        <f t="array" aca="1" ref="O54" ca="1">IFERROR(INDIRECT(_xlfn.CONCAT("Data!", A54, "115")), 0)</f>
        <v>0</v>
      </c>
      <c r="P54" s="34" cm="1">
        <f t="array" aca="1" ref="P54" ca="1">IFERROR(INDIRECT(_xlfn.CONCAT("Data!", A54, "211")), 0)</f>
        <v>0</v>
      </c>
      <c r="Q54" s="33" cm="1">
        <f t="array" aca="1" ref="Q54" ca="1">IFERROR(INDIRECT(_xlfn.CONCAT("Data!", A54, "114")), 0)</f>
        <v>0</v>
      </c>
      <c r="R54" s="33" cm="1">
        <f t="array" aca="1" ref="R54" ca="1">IFERROR(INDIRECT(_xlfn.CONCAT("Data!", A54, "210")), 0)</f>
        <v>0</v>
      </c>
      <c r="S54" s="33" cm="1">
        <f t="array" aca="1" ref="S54" ca="1">IFERROR(INDIRECT(_xlfn.CONCAT("Data!", "CK114")), 0)</f>
        <v>0</v>
      </c>
      <c r="T54" s="33" cm="1">
        <f t="array" aca="1" ref="T54" ca="1">IFERROR(INDIRECT(_xlfn.CONCAT("Data!", "BY114")), 0)</f>
        <v>0</v>
      </c>
      <c r="U54" s="33" cm="1">
        <f t="array" aca="1" ref="U54" ca="1">IFERROR(INDIRECT(_xlfn.CONCAT("Data!", "CG114")), 0)</f>
        <v>0</v>
      </c>
      <c r="V54" s="33" cm="1">
        <f t="array" aca="1" ref="V54" ca="1">IFERROR(INDIRECT(_xlfn.CONCAT("Data!", A54, "120")), 0)</f>
        <v>0</v>
      </c>
      <c r="W54" s="33" cm="1">
        <f t="array" aca="1" ref="W54" ca="1">IFERROR(INDIRECT(_xlfn.CONCAT("Data!", A54, "216")), 0)</f>
        <v>0</v>
      </c>
      <c r="X54" s="33" cm="1">
        <f t="array" aca="1" ref="X54" ca="1">IFERROR(INDIRECT(_xlfn.CONCAT("Data!", A54, "220")), 0)</f>
        <v>0</v>
      </c>
      <c r="Y54" s="33" cm="1">
        <f t="array" aca="1" ref="Y54" ca="1">IFERROR(INDIRECT(_xlfn.CONCAT("Data!", "CK120")), 0)</f>
        <v>0</v>
      </c>
      <c r="Z54" s="33" cm="1">
        <f t="array" aca="1" ref="Z54" ca="1">IFERROR(INDIRECT(_xlfn.CONCAT("Data!", "BY120")), 0)</f>
        <v>0</v>
      </c>
      <c r="AA54" s="33" cm="1">
        <f t="array" aca="1" ref="AA54" ca="1">IFERROR(INDIRECT(_xlfn.CONCAT("Data!", "CG120")), 0)</f>
        <v>0</v>
      </c>
      <c r="AB54" s="33" cm="1">
        <f t="array" aca="1" ref="AB54" ca="1">IFERROR(INDIRECT(_xlfn.CONCAT("Data!", A54, "68")), 0)</f>
        <v>0</v>
      </c>
      <c r="AC54" s="33" cm="1">
        <f t="array" aca="1" ref="AC54" ca="1">IFERROR(INDIRECT(_xlfn.CONCAT("Data!", A54, "65")), 0)</f>
        <v>0</v>
      </c>
      <c r="AD54" s="33" cm="1">
        <f t="array" aca="1" ref="AD54" ca="1">IFERROR(INDIRECT(_xlfn.CONCAT("Data!", A54, "187")), 0)</f>
        <v>0</v>
      </c>
      <c r="AE54" s="33" cm="1">
        <f t="array" aca="1" ref="AE54" ca="1">IFERROR(INDIRECT(_xlfn.CONCAT("Data!", "CK64")), 0)</f>
        <v>0</v>
      </c>
      <c r="AF54" s="33" cm="1">
        <f t="array" aca="1" ref="AF54" ca="1">IFERROR(INDIRECT(_xlfn.CONCAT("Data!", "BY64")), 0)</f>
        <v>0</v>
      </c>
      <c r="AG54" s="33" cm="1">
        <f t="array" aca="1" ref="AG54" ca="1">IFERROR(INDIRECT(_xlfn.CONCAT("Data!", "CG64")), 0)</f>
        <v>0</v>
      </c>
      <c r="AH54" s="33" cm="1">
        <f t="array" aca="1" ref="AH54" ca="1">IFERROR(INDIRECT(_xlfn.CONCAT("Data!", A54, "62")), 0)</f>
        <v>0</v>
      </c>
      <c r="AI54" s="33" cm="1">
        <f t="array" aca="1" ref="AI54" ca="1">IFERROR(INDIRECT(_xlfn.CONCAT("Data!", A54, "63")), 0)</f>
        <v>0</v>
      </c>
      <c r="AJ54" s="33" cm="1">
        <f t="array" aca="1" ref="AJ54" ca="1">IFERROR(INDIRECT(_xlfn.CONCAT("Data!", A54, "181")), 0)</f>
        <v>0</v>
      </c>
      <c r="AK54" s="33" cm="1">
        <f t="array" aca="1" ref="AK54" ca="1">IFERROR(INDIRECT(_xlfn.CONCAT("Data!", "CK61")), 0)</f>
        <v>0</v>
      </c>
      <c r="AL54" s="33" cm="1">
        <f t="array" aca="1" ref="AL54" ca="1">IFERROR(INDIRECT(_xlfn.CONCAT("Data!", "BY61")), 0)</f>
        <v>0</v>
      </c>
      <c r="AM54" s="33" cm="1">
        <f t="array" aca="1" ref="AM54" ca="1">IFERROR(INDIRECT(_xlfn.CONCAT("Data!", "CG61")), 0)</f>
        <v>0</v>
      </c>
      <c r="AN54" s="34" cm="1">
        <f t="array" aca="1" ref="AN54" ca="1">IFERROR(INDIRECT(_xlfn.CONCAT("Data!", A54, "131")), 0)</f>
        <v>0</v>
      </c>
      <c r="AO54" s="34" cm="1">
        <f t="array" aca="1" ref="AO54" ca="1">IFERROR(INDIRECT(_xlfn.CONCAT("Data!", A54, "193")), 0)</f>
        <v>0</v>
      </c>
      <c r="AP54" s="33" cm="1">
        <f t="array" aca="1" ref="AP54" ca="1">IFERROR(INDIRECT(_xlfn.CONCAT("Data!", "CK131")), 0)</f>
        <v>0</v>
      </c>
      <c r="AQ54" s="33" cm="1">
        <f t="array" aca="1" ref="AQ54" ca="1">IFERROR(INDIRECT(_xlfn.CONCAT("Data!", "BY131")), 0)</f>
        <v>0</v>
      </c>
      <c r="AR54" s="33" cm="1">
        <f t="array" aca="1" ref="AR54" ca="1">IFERROR(INDIRECT(_xlfn.CONCAT("Data!", "CG131")), 0)</f>
        <v>0</v>
      </c>
      <c r="AS54" s="33" cm="1">
        <f t="array" aca="1" ref="AS54" ca="1">IFERROR(INDIRECT(_xlfn.CONCAT("Data!", A54, "15")), 0)</f>
        <v>0</v>
      </c>
      <c r="AT54" s="33" cm="1">
        <f t="array" aca="1" ref="AT54" ca="1">IFERROR(INDIRECT(_xlfn.CONCAT("Data!", A54, "14")), 0)</f>
        <v>0</v>
      </c>
      <c r="AU54" s="33" cm="1">
        <f t="array" aca="1" ref="AU54" ca="1">IFERROR(INDIRECT(_xlfn.CONCAT("Data!", A54, "142")), 0)</f>
        <v>0</v>
      </c>
      <c r="AV54" s="33" cm="1">
        <f t="array" aca="1" ref="AV54" ca="1">IFERROR(INDIRECT(_xlfn.CONCAT("Data!", "CK14")), 0)</f>
        <v>0</v>
      </c>
      <c r="AW54" s="33" cm="1">
        <f t="array" aca="1" ref="AW54" ca="1">IFERROR(INDIRECT(_xlfn.CONCAT("Data!", "BY14")), 0)</f>
        <v>0</v>
      </c>
      <c r="AX54" s="33" cm="1">
        <f t="array" aca="1" ref="AX54" ca="1">IFERROR(INDIRECT(_xlfn.CONCAT("Data!", "CG14")), 0)</f>
        <v>0</v>
      </c>
      <c r="AY54" s="33" cm="1">
        <f t="array" aca="1" ref="AY54" ca="1">IFERROR(INDIRECT(_xlfn.CONCAT("Data!", A54, "29")), 0)</f>
        <v>0</v>
      </c>
      <c r="AZ54" s="33" cm="1">
        <f t="array" aca="1" ref="AZ54" ca="1">IFERROR(INDIRECT(_xlfn.CONCAT("Data!", A54, "157")), 0)</f>
        <v>0</v>
      </c>
      <c r="BA54" s="33" cm="1">
        <f t="array" aca="1" ref="BA54" ca="1">IFERROR(INDIRECT(_xlfn.CONCAT("Data!", "CK29")), 0)</f>
        <v>0</v>
      </c>
      <c r="BB54" s="33" cm="1">
        <f t="array" aca="1" ref="BB54" ca="1">IFERROR(INDIRECT(_xlfn.CONCAT("Data!", "BY29")), 0)</f>
        <v>0</v>
      </c>
      <c r="BC54" s="33" cm="1">
        <f t="array" aca="1" ref="BC54" ca="1">IFERROR(INDIRECT(_xlfn.CONCAT("Data!", "CG29")), 0)</f>
        <v>0</v>
      </c>
      <c r="BD54" s="33" cm="1">
        <f t="array" aca="1" ref="BD54" ca="1">IFERROR(INDIRECT(_xlfn.CONCAT("Data!", A54, "44")), 0)</f>
        <v>0</v>
      </c>
      <c r="BE54" s="33" cm="1">
        <f t="array" aca="1" ref="BE54" ca="1">IFERROR(INDIRECT(_xlfn.CONCAT("Data!", A54, "168")), 0)</f>
        <v>0</v>
      </c>
      <c r="BF54" s="33" cm="1">
        <f t="array" aca="1" ref="BF54" ca="1">IFERROR(INDIRECT(_xlfn.CONCAT("Data!", "CK44")), 0)</f>
        <v>0</v>
      </c>
      <c r="BG54" s="33" cm="1">
        <f t="array" aca="1" ref="BG54" ca="1">IFERROR(INDIRECT(_xlfn.CONCAT("Data!", "BY44")), 0)</f>
        <v>0</v>
      </c>
      <c r="BH54" s="33" cm="1">
        <f t="array" aca="1" ref="BH54" ca="1">IFERROR(INDIRECT(_xlfn.CONCAT("Data!", "CG44")), 0)</f>
        <v>0</v>
      </c>
      <c r="BI54" s="34" cm="1">
        <f t="array" aca="1" ref="BI54" ca="1">IFERROR(INDIRECT(_xlfn.CONCAT("Data!", A54, "24")), 0)</f>
        <v>0</v>
      </c>
      <c r="BJ54" s="34" cm="1">
        <f t="array" aca="1" ref="BJ54" ca="1">IFERROR(INDIRECT(_xlfn.CONCAT("Data!", A54, "152")), 0)</f>
        <v>0</v>
      </c>
      <c r="BK54" s="33" cm="1">
        <f t="array" aca="1" ref="BK54" ca="1">IFERROR(INDIRECT(_xlfn.CONCAT("Data!", "CK24")), 0)</f>
        <v>0</v>
      </c>
      <c r="BL54" s="33" cm="1">
        <f t="array" aca="1" ref="BL54" ca="1">IFERROR(INDIRECT(_xlfn.CONCAT("Data!", "BY24")), 0)</f>
        <v>0</v>
      </c>
      <c r="BM54" s="33" cm="1">
        <f t="array" aca="1" ref="BM54" ca="1">IFERROR(INDIRECT(_xlfn.CONCAT("Data!", "CG24")), 0)</f>
        <v>0</v>
      </c>
      <c r="BN54" s="33" cm="1">
        <f t="array" aca="1" ref="BN54" ca="1">IFERROR(INDIRECT(_xlfn.CONCAT("Data!", A54, "38")), 0)</f>
        <v>0</v>
      </c>
      <c r="BO54" s="33" cm="1">
        <f t="array" aca="1" ref="BO54" ca="1">IFERROR(INDIRECT(_xlfn.CONCAT("Data!", A54, "36")), 0)</f>
        <v>0</v>
      </c>
      <c r="BP54" s="33" cm="1">
        <f t="array" aca="1" ref="BP54" ca="1">IFERROR(INDIRECT(_xlfn.CONCAT("Data!", A54, "37")), 0)</f>
        <v>0</v>
      </c>
      <c r="BQ54" s="33" cm="1">
        <f t="array" aca="1" ref="BQ54" ca="1">IFERROR(INDIRECT(_xlfn.CONCAT("Data!", A54, "163")), 0)</f>
        <v>0</v>
      </c>
      <c r="BR54" s="33" cm="1">
        <f t="array" aca="1" ref="BR54" ca="1">IFERROR(INDIRECT(_xlfn.CONCAT("Data!", A54, "34")), 0)</f>
        <v>0</v>
      </c>
      <c r="BS54" s="33" cm="1">
        <f t="array" aca="1" ref="BS54" ca="1">IFERROR(INDIRECT(_xlfn.CONCAT("Data!", "CK124")), 0)</f>
        <v>0</v>
      </c>
      <c r="BT54" s="33" cm="1">
        <f t="array" aca="1" ref="BT54" ca="1">IFERROR(INDIRECT(_xlfn.CONCAT("Data!", "BY124")), 0)</f>
        <v>0</v>
      </c>
      <c r="BU54" s="33" cm="1">
        <f t="array" aca="1" ref="BU54" ca="1">IFERROR(INDIRECT(_xlfn.CONCAT("Data!", "CG124")), 0)</f>
        <v>0</v>
      </c>
      <c r="BV54" s="34" cm="1">
        <f t="array" aca="1" ref="BV54" ca="1">IFERROR(INDIRECT(_xlfn.CONCAT("Data!", A54, "41")), 0)</f>
        <v>0</v>
      </c>
      <c r="BW54" s="34" cm="1">
        <f t="array" aca="1" ref="BW54" ca="1">IFERROR(INDIRECT(_xlfn.CONCAT("Data!", B54, "138")), 0)</f>
        <v>0</v>
      </c>
      <c r="BX54" s="33" cm="1">
        <f t="array" aca="1" ref="BX54" ca="1">IFERROR(INDIRECT(_xlfn.CONCAT("Data!", "CK41")), 0)</f>
        <v>0</v>
      </c>
      <c r="BY54" s="33" cm="1">
        <f t="array" aca="1" ref="BY54" ca="1">IFERROR(INDIRECT(_xlfn.CONCAT("Data!", "BY41")), 0)</f>
        <v>0</v>
      </c>
      <c r="BZ54" s="33" cm="1">
        <f t="array" aca="1" ref="BZ54" ca="1">IFERROR(INDIRECT(_xlfn.CONCAT("Data!", "CG41")), 0)</f>
        <v>0</v>
      </c>
      <c r="CA54" s="33" cm="1">
        <f t="array" aca="1" ref="CA54" ca="1">IFERROR(INDIRECT(_xlfn.CONCAT("Data!", A54, "128")), 0)</f>
        <v>0</v>
      </c>
      <c r="CB54" s="33" cm="1">
        <f t="array" aca="1" ref="CB54" ca="1">IFERROR(INDIRECT(_xlfn.CONCAT("Data!", A54, "196")), 0)</f>
        <v>0</v>
      </c>
      <c r="CC54" s="33" cm="1">
        <f t="array" aca="1" ref="CC54" ca="1">IFERROR(INDIRECT(_xlfn.CONCAT("Data!", "CK128")), 0)</f>
        <v>0</v>
      </c>
      <c r="CD54" s="33" cm="1">
        <f t="array" aca="1" ref="CD54" ca="1">IFERROR(INDIRECT(_xlfn.CONCAT("Data!", "BY128")), 0)</f>
        <v>0</v>
      </c>
      <c r="CE54" s="33" cm="1">
        <f t="array" aca="1" ref="CE54" ca="1">IFERROR(INDIRECT(_xlfn.CONCAT("Data!", "CG128")), 0)</f>
        <v>0</v>
      </c>
      <c r="CF54" s="33" cm="1">
        <f t="array" aca="1" ref="CF54" ca="1">IFERROR(INDIRECT(_xlfn.CONCAT("Data!", A54, "126")), 0)</f>
        <v>0</v>
      </c>
      <c r="CG54" s="33" cm="1">
        <f t="array" aca="1" ref="CG54" ca="1">IFERROR(INDIRECT(_xlfn.CONCAT("Data!", A54, "207")), 0)</f>
        <v>0</v>
      </c>
      <c r="CH54" s="33" cm="1">
        <f t="array" aca="1" ref="CH54" ca="1">IFERROR(INDIRECT(_xlfn.CONCAT("Data!", "CK126")), 0)</f>
        <v>0</v>
      </c>
      <c r="CI54" s="33" cm="1">
        <f t="array" aca="1" ref="CI54" ca="1">IFERROR(INDIRECT(_xlfn.CONCAT("Data!", "BY126")), 0)</f>
        <v>0</v>
      </c>
      <c r="CJ54" s="33" cm="1">
        <f t="array" aca="1" ref="CJ54" ca="1">IFERROR(INDIRECT(_xlfn.CONCAT("Data!", "CG126")), 0)</f>
        <v>0</v>
      </c>
      <c r="CK54" s="33" cm="1">
        <f t="array" aca="1" ref="CK54" ca="1">IFERROR(INDIRECT(_xlfn.CONCAT("Data!", A54, "133")), 0)</f>
        <v>0</v>
      </c>
      <c r="CL54" s="33" cm="1">
        <f t="array" aca="1" ref="CL54" ca="1">IFERROR(INDIRECT(_xlfn.CONCAT("Data!", "CK89")), 0)</f>
        <v>0</v>
      </c>
      <c r="CM54" s="33" cm="1">
        <f t="array" aca="1" ref="CM54" ca="1">IFERROR(INDIRECT(_xlfn.CONCAT("Data!", "BY89")), 0)</f>
        <v>0</v>
      </c>
      <c r="CN54" s="33" cm="1">
        <f t="array" aca="1" ref="CN54" ca="1">IFERROR(INDIRECT(_xlfn.CONCAT("Data!", "CG89")), 0)</f>
        <v>0</v>
      </c>
      <c r="CO54" s="33" cm="1">
        <f t="array" aca="1" ref="CO54" ca="1">IFERROR(INDIRECT(_xlfn.CONCAT("Data!", A54, "188")), 0)</f>
        <v>0</v>
      </c>
      <c r="CP54" s="33" cm="1">
        <f t="array" aca="1" ref="CP54" ca="1">IFERROR(INDIRECT(_xlfn.CONCAT("Data!", A54, "75")), 0)</f>
        <v>0</v>
      </c>
      <c r="CQ54" s="33" cm="1">
        <f t="array" aca="1" ref="CQ54" ca="1">IFERROR(INDIRECT(_xlfn.CONCAT("Data!", A54, "189")), 0)</f>
        <v>0</v>
      </c>
      <c r="CR54" s="33" cm="1">
        <f t="array" aca="1" ref="CR54" ca="1">IFERROR(INDIRECT(_xlfn.CONCAT("Data!", A54, "130")), 0)</f>
        <v>0</v>
      </c>
      <c r="CS54" s="33" cm="1">
        <f t="array" aca="1" ref="CS54" ca="1">IFERROR(INDIRECT(_xlfn.CONCAT("Data!", A54, "42")), 0)</f>
        <v>0</v>
      </c>
      <c r="CT54" s="33" cm="1">
        <f t="array" aca="1" ref="CT54" ca="1">IFERROR(INDIRECT(_xlfn.CONCAT("Data!", A54, "166")), 0)</f>
        <v>0</v>
      </c>
      <c r="CU54" s="33" cm="1">
        <f t="array" aca="1" ref="CU54" ca="1">IFERROR(INDIRECT(_xlfn.CONCAT("Data!", A54, "47")), 0)</f>
        <v>0</v>
      </c>
      <c r="CV54" s="33" cm="1">
        <f t="array" aca="1" ref="CV54" ca="1">IFERROR(INDIRECT(_xlfn.CONCAT("Data!", A54, "171")), 0)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C593-D524-47F0-A9CC-92246D33E970}">
  <sheetPr codeName="Feuil8"/>
  <dimension ref="A1:FE75"/>
  <sheetViews>
    <sheetView tabSelected="1" zoomScale="110" zoomScaleNormal="110" workbookViewId="0">
      <pane xSplit="2" ySplit="2" topLeftCell="CV3" activePane="bottomRight" state="frozen"/>
      <selection pane="bottomRight" activeCell="DI1" sqref="DI1:DI1048576"/>
      <selection pane="bottomLeft" activeCell="A3" sqref="A3"/>
      <selection pane="topRight" activeCell="C1" sqref="C1"/>
    </sheetView>
  </sheetViews>
  <sheetFormatPr defaultColWidth="11.42578125" defaultRowHeight="14.45"/>
  <cols>
    <col min="1" max="1" width="3.7109375" customWidth="1"/>
    <col min="2" max="2" width="26.85546875" customWidth="1"/>
    <col min="3" max="3" width="38.7109375" customWidth="1"/>
    <col min="4" max="4" width="7.5703125" style="364" customWidth="1"/>
    <col min="5" max="5" width="8.5703125" customWidth="1"/>
    <col min="6" max="6" width="10.140625" style="224" customWidth="1"/>
    <col min="7" max="9" width="10.140625" style="315" customWidth="1"/>
    <col min="10" max="11" width="7.5703125" style="224" customWidth="1"/>
    <col min="12" max="13" width="9.28515625" style="5" customWidth="1"/>
    <col min="14" max="14" width="8.85546875" style="5" customWidth="1"/>
    <col min="15" max="15" width="7.5703125" style="316" customWidth="1"/>
    <col min="16" max="16" width="7.5703125" style="317" customWidth="1"/>
    <col min="17" max="17" width="10.85546875" style="316"/>
    <col min="18" max="18" width="10.85546875" style="317"/>
    <col min="19" max="19" width="46.140625" style="5" customWidth="1"/>
    <col min="20" max="20" width="7.5703125" style="287" customWidth="1"/>
    <col min="21" max="21" width="7.42578125" style="287" customWidth="1"/>
    <col min="22" max="22" width="7.85546875" style="287" customWidth="1"/>
    <col min="23" max="23" width="9.85546875" style="287" customWidth="1"/>
    <col min="24" max="24" width="12" style="287" customWidth="1"/>
    <col min="25" max="25" width="8.7109375" style="318" customWidth="1"/>
    <col min="26" max="26" width="8.7109375" style="319" customWidth="1"/>
    <col min="27" max="27" width="8.7109375" style="318" customWidth="1"/>
    <col min="28" max="28" width="8.7109375" style="319" customWidth="1"/>
    <col min="29" max="31" width="8.7109375" style="44" customWidth="1"/>
    <col min="32" max="33" width="10.42578125" style="44" customWidth="1"/>
    <col min="34" max="34" width="2.5703125" customWidth="1"/>
    <col min="35" max="35" width="9.42578125" hidden="1" customWidth="1"/>
    <col min="36" max="36" width="6.85546875" hidden="1" customWidth="1"/>
    <col min="37" max="37" width="11.85546875" hidden="1" customWidth="1"/>
    <col min="38" max="42" width="6.85546875" hidden="1" customWidth="1"/>
    <col min="43" max="43" width="20.28515625" style="51" hidden="1" customWidth="1"/>
    <col min="44" max="44" width="9.5703125" hidden="1" customWidth="1"/>
    <col min="45" max="50" width="4.7109375" hidden="1" customWidth="1"/>
    <col min="51" max="51" width="20.28515625" style="51" hidden="1" customWidth="1"/>
    <col min="52" max="52" width="7.42578125" hidden="1" customWidth="1"/>
    <col min="53" max="58" width="4.7109375" hidden="1" customWidth="1"/>
    <col min="59" max="59" width="20.28515625" style="51" hidden="1" customWidth="1"/>
    <col min="60" max="60" width="0" hidden="1" customWidth="1"/>
    <col min="61" max="61" width="4.7109375" hidden="1" customWidth="1"/>
    <col min="62" max="62" width="12.85546875" hidden="1" customWidth="1"/>
    <col min="63" max="68" width="34.7109375" hidden="1" customWidth="1"/>
    <col min="69" max="70" width="10.42578125" hidden="1" customWidth="1"/>
    <col min="71" max="72" width="0" hidden="1" customWidth="1"/>
    <col min="73" max="81" width="20.28515625" style="52" hidden="1" customWidth="1"/>
    <col min="82" max="82" width="8.5703125" hidden="1" customWidth="1"/>
    <col min="83" max="107" width="12" customWidth="1"/>
    <col min="108" max="108" width="29.85546875" customWidth="1"/>
    <col min="109" max="109" width="13.5703125" customWidth="1"/>
    <col min="110" max="110" width="6.85546875" customWidth="1"/>
    <col min="111" max="111" width="11.85546875" customWidth="1"/>
    <col min="112" max="112" width="6.85546875" customWidth="1"/>
    <col min="113" max="113" width="13.140625" customWidth="1"/>
    <col min="114" max="114" width="8.28515625" customWidth="1"/>
    <col min="115" max="123" width="6.85546875" customWidth="1"/>
    <col min="124" max="124" width="8.7109375" customWidth="1"/>
    <col min="125" max="142" width="6.85546875" customWidth="1"/>
    <col min="143" max="154" width="8.140625" customWidth="1"/>
    <col min="155" max="155" width="11.42578125" customWidth="1"/>
    <col min="156" max="158" width="8.140625" customWidth="1"/>
    <col min="159" max="159" width="10.85546875" customWidth="1"/>
    <col min="160" max="160" width="8.140625" customWidth="1"/>
    <col min="161" max="161" width="9.85546875" customWidth="1"/>
  </cols>
  <sheetData>
    <row r="1" spans="1:161" ht="16.5" customHeight="1" thickBot="1">
      <c r="A1" s="576" t="s">
        <v>267</v>
      </c>
      <c r="B1" s="578" t="s">
        <v>81</v>
      </c>
      <c r="C1" s="588" t="s">
        <v>268</v>
      </c>
      <c r="D1" s="586" t="s">
        <v>269</v>
      </c>
      <c r="E1" s="580" t="s">
        <v>270</v>
      </c>
      <c r="F1" s="582" t="s">
        <v>271</v>
      </c>
      <c r="G1" s="584" t="s">
        <v>272</v>
      </c>
      <c r="H1" s="574" t="s">
        <v>273</v>
      </c>
      <c r="I1" s="574" t="s">
        <v>274</v>
      </c>
      <c r="J1" s="592" t="s">
        <v>275</v>
      </c>
      <c r="K1" s="593"/>
      <c r="L1" s="594" t="s">
        <v>276</v>
      </c>
      <c r="M1" s="596" t="s">
        <v>277</v>
      </c>
      <c r="N1" s="598" t="s">
        <v>278</v>
      </c>
      <c r="O1" s="600" t="s">
        <v>279</v>
      </c>
      <c r="P1" s="601"/>
      <c r="Q1" s="600" t="s">
        <v>280</v>
      </c>
      <c r="R1" s="601"/>
      <c r="S1" s="602" t="s">
        <v>281</v>
      </c>
      <c r="T1" s="590" t="s">
        <v>282</v>
      </c>
      <c r="U1" s="604"/>
      <c r="V1" s="604"/>
      <c r="W1" s="604"/>
      <c r="X1" s="591"/>
      <c r="Y1" s="605" t="s">
        <v>283</v>
      </c>
      <c r="Z1" s="606"/>
      <c r="AA1" s="605" t="s">
        <v>284</v>
      </c>
      <c r="AB1" s="606"/>
      <c r="AC1" s="590" t="s">
        <v>285</v>
      </c>
      <c r="AD1" s="591"/>
      <c r="AE1" s="607" t="s">
        <v>286</v>
      </c>
      <c r="AF1" s="608"/>
      <c r="AG1" s="359"/>
      <c r="AJ1" s="609" t="s">
        <v>287</v>
      </c>
      <c r="AK1" s="610"/>
      <c r="AL1" s="610"/>
      <c r="AM1" s="610"/>
      <c r="AN1" s="610"/>
      <c r="AO1" s="610"/>
      <c r="AP1" s="611"/>
      <c r="AQ1" s="35"/>
      <c r="AR1" s="615" t="s">
        <v>288</v>
      </c>
      <c r="AS1" s="615"/>
      <c r="AT1" s="615"/>
      <c r="AU1" s="615"/>
      <c r="AV1" s="615"/>
      <c r="AW1" s="615"/>
      <c r="AX1" s="615"/>
      <c r="AY1" s="35" t="e">
        <f>+CONCATENATE(#REF!)</f>
        <v>#REF!</v>
      </c>
      <c r="AZ1" s="615" t="s">
        <v>289</v>
      </c>
      <c r="BA1" s="615"/>
      <c r="BB1" s="615"/>
      <c r="BC1" s="615"/>
      <c r="BD1" s="615"/>
      <c r="BE1" s="615"/>
      <c r="BF1" s="615"/>
      <c r="BG1" s="35" t="e">
        <f>+CONCATENATE(#REF!)</f>
        <v>#REF!</v>
      </c>
      <c r="BI1" s="36"/>
      <c r="BU1" s="37" t="e">
        <f>+CONCATENATE(#REF!)</f>
        <v>#REF!</v>
      </c>
      <c r="BV1" s="37" t="e">
        <f>+CONCATENATE(#REF!)</f>
        <v>#REF!</v>
      </c>
      <c r="BW1" s="37" t="e">
        <f>+CONCATENATE(#REF!)</f>
        <v>#REF!</v>
      </c>
      <c r="BX1" s="37" t="e">
        <f>+CONCATENATE(#REF!)</f>
        <v>#REF!</v>
      </c>
      <c r="BY1" s="37" t="e">
        <f>+CONCATENATE(#REF!)</f>
        <v>#REF!</v>
      </c>
      <c r="BZ1" s="38"/>
      <c r="CA1" s="38"/>
      <c r="CB1" s="38"/>
      <c r="CC1" s="38"/>
      <c r="CE1">
        <v>0</v>
      </c>
      <c r="CF1" s="324">
        <v>1</v>
      </c>
      <c r="CG1" s="325">
        <v>2</v>
      </c>
      <c r="CH1" s="325">
        <v>3</v>
      </c>
      <c r="CI1" s="325">
        <v>4</v>
      </c>
      <c r="CJ1" s="325">
        <v>5</v>
      </c>
      <c r="CK1" s="325">
        <v>6</v>
      </c>
      <c r="CL1" s="325">
        <v>7</v>
      </c>
      <c r="CM1" s="325">
        <v>8</v>
      </c>
      <c r="CN1" s="325">
        <v>9</v>
      </c>
      <c r="CO1" s="325">
        <v>10</v>
      </c>
      <c r="CT1" s="616"/>
      <c r="CU1" s="616"/>
      <c r="DE1" s="341" t="str">
        <f>+'[1]TUNISIA GLOBAL KPI'!V5</f>
        <v>w34/24</v>
      </c>
      <c r="DF1" s="341" t="str">
        <f>+'[1]TUNISIA GLOBAL KPI'!W5</f>
        <v>w35/24</v>
      </c>
      <c r="DG1" s="341" t="str">
        <f>+'[1]TUNISIA GLOBAL KPI'!X5</f>
        <v>w36/24</v>
      </c>
      <c r="DH1" s="341" t="str">
        <f>+'[1]TUNISIA GLOBAL KPI'!Y5</f>
        <v>w37/24</v>
      </c>
      <c r="DI1" s="341" t="str">
        <f>+'[1]TUNISIA GLOBAL KPI'!Z5</f>
        <v>w38/24</v>
      </c>
      <c r="DJ1" s="341" t="str">
        <f>+'[1]TUNISIA GLOBAL KPI'!AA5</f>
        <v>w39/24</v>
      </c>
      <c r="DK1" s="341" t="str">
        <f>+'[1]TUNISIA GLOBAL KPI'!AB5</f>
        <v>w40/24</v>
      </c>
      <c r="DL1" s="341" t="str">
        <f>+'[1]TUNISIA GLOBAL KPI'!AC5</f>
        <v>w41/24</v>
      </c>
      <c r="DM1" s="341" t="str">
        <f>+'[1]TUNISIA GLOBAL KPI'!AD5</f>
        <v>w42/24</v>
      </c>
      <c r="DN1" s="341" t="str">
        <f>+'[1]TUNISIA GLOBAL KPI'!AE5</f>
        <v>w43/24</v>
      </c>
      <c r="DO1" s="341" t="str">
        <f>+'[1]TUNISIA GLOBAL KPI'!AF5</f>
        <v>w44/24</v>
      </c>
      <c r="DP1" s="341" t="str">
        <f>+'[1]TUNISIA GLOBAL KPI'!AG5</f>
        <v>w45/24</v>
      </c>
      <c r="DQ1" s="341" t="str">
        <f>+'[1]TUNISIA GLOBAL KPI'!AH5</f>
        <v>w46/24</v>
      </c>
      <c r="DR1" s="341" t="str">
        <f>+'[1]TUNISIA GLOBAL KPI'!AI5</f>
        <v>w47/24</v>
      </c>
      <c r="DS1" s="341" t="str">
        <f>+'[1]TUNISIA GLOBAL KPI'!AJ5</f>
        <v>w48/24</v>
      </c>
      <c r="DT1" s="341" t="str">
        <f>+'[1]TUNISIA GLOBAL KPI'!AK5</f>
        <v>w49/24</v>
      </c>
      <c r="DU1" s="341" t="str">
        <f>+'[1]TUNISIA GLOBAL KPI'!AL5</f>
        <v>w50/24</v>
      </c>
      <c r="DV1" s="341" t="str">
        <f>+'[1]TUNISIA GLOBAL KPI'!AM5</f>
        <v>w51/24</v>
      </c>
      <c r="DW1" s="341" t="str">
        <f>+'[1]TUNISIA GLOBAL KPI'!AN5</f>
        <v>w52/24</v>
      </c>
      <c r="DX1" s="341" t="str">
        <f>+'[1]TUNISIA GLOBAL KPI'!AO5</f>
        <v>w01/25</v>
      </c>
      <c r="DY1" s="341" t="str">
        <f>+'[1]TUNISIA GLOBAL KPI'!AP5</f>
        <v>w02/25</v>
      </c>
      <c r="DZ1" s="341" t="str">
        <f>+'[1]TUNISIA GLOBAL KPI'!AQ5</f>
        <v>w03/25</v>
      </c>
      <c r="EA1" s="341" t="str">
        <f>+'[1]TUNISIA GLOBAL KPI'!AR5</f>
        <v>w04/25</v>
      </c>
      <c r="EB1" s="341" t="str">
        <f>+'[1]TUNISIA GLOBAL KPI'!AS5</f>
        <v>w05/25</v>
      </c>
      <c r="EC1" s="341" t="str">
        <f>+'[1]TUNISIA GLOBAL KPI'!AT5</f>
        <v>w06/25</v>
      </c>
      <c r="ED1" s="341" t="str">
        <f>+'[1]TUNISIA GLOBAL KPI'!AU5</f>
        <v>w07/25</v>
      </c>
      <c r="EE1" s="341" t="str">
        <f>+'[1]TUNISIA GLOBAL KPI'!AV5</f>
        <v>w08/25</v>
      </c>
      <c r="EF1" s="341" t="str">
        <f>+'[1]TUNISIA GLOBAL KPI'!AW5</f>
        <v>w09/25</v>
      </c>
      <c r="EG1" s="341" t="str">
        <f>+'[1]TUNISIA GLOBAL KPI'!AX5</f>
        <v>w10/25</v>
      </c>
      <c r="EH1" s="341" t="str">
        <f>+'[1]TUNISIA GLOBAL KPI'!AY5</f>
        <v>w11/25</v>
      </c>
      <c r="EI1" s="341" t="str">
        <f>+'[1]TUNISIA GLOBAL KPI'!AZ5</f>
        <v>w12/25</v>
      </c>
      <c r="EJ1" s="341" t="str">
        <f>+'[1]TUNISIA GLOBAL KPI'!BA5</f>
        <v>w13/25</v>
      </c>
      <c r="EK1" s="341" t="str">
        <f>+'[1]TUNISIA GLOBAL KPI'!BB5</f>
        <v>w14/25</v>
      </c>
      <c r="EL1" s="341" t="str">
        <f>+'[1]TUNISIA GLOBAL KPI'!BC5</f>
        <v>w15/25</v>
      </c>
      <c r="EM1" s="341" t="str">
        <f>+'[1]TUNISIA GLOBAL KPI'!BD5</f>
        <v>w16/25</v>
      </c>
      <c r="EN1" s="341" t="str">
        <f>+'[1]TUNISIA GLOBAL KPI'!BE5</f>
        <v>w17/25</v>
      </c>
      <c r="EO1" s="341" t="str">
        <f>+'[1]TUNISIA GLOBAL KPI'!BF5</f>
        <v>w18/25</v>
      </c>
      <c r="EP1" s="341" t="str">
        <f>+'[1]TUNISIA GLOBAL KPI'!BG5</f>
        <v>w19/25</v>
      </c>
      <c r="EQ1" s="341" t="str">
        <f>+'[1]TUNISIA GLOBAL KPI'!BH5</f>
        <v>w20/25</v>
      </c>
      <c r="ER1" s="341" t="str">
        <f>+'[1]TUNISIA GLOBAL KPI'!BI5</f>
        <v>w21/25</v>
      </c>
      <c r="ES1" s="341" t="str">
        <f>+'[1]TUNISIA GLOBAL KPI'!BJ5</f>
        <v>w22/25</v>
      </c>
      <c r="ET1" s="341" t="str">
        <f>+'[1]TUNISIA GLOBAL KPI'!BK5</f>
        <v>w23/25</v>
      </c>
      <c r="EU1" s="341" t="str">
        <f>+'[1]TUNISIA GLOBAL KPI'!BL5</f>
        <v>w24/25</v>
      </c>
      <c r="EV1" s="341" t="str">
        <f>+'[1]TUNISIA GLOBAL KPI'!BM5</f>
        <v>w25/25</v>
      </c>
      <c r="EW1" s="341" t="str">
        <f>+'[1]TUNISIA GLOBAL KPI'!BN5</f>
        <v>w26/25</v>
      </c>
      <c r="EX1" s="341" t="str">
        <f>+'[1]TUNISIA GLOBAL KPI'!BO5</f>
        <v>w27/25</v>
      </c>
      <c r="EY1" s="341" t="str">
        <f>+'[1]TUNISIA GLOBAL KPI'!BP5</f>
        <v>w28/25</v>
      </c>
      <c r="EZ1" s="341" t="str">
        <f>+'[1]TUNISIA GLOBAL KPI'!BQ5</f>
        <v>w29/25</v>
      </c>
      <c r="FA1" s="341" t="str">
        <f>+'[1]TUNISIA GLOBAL KPI'!BR5</f>
        <v>w30/25</v>
      </c>
      <c r="FB1" s="341" t="str">
        <f>+'[1]TUNISIA GLOBAL KPI'!BS5</f>
        <v>w31/25</v>
      </c>
      <c r="FC1" s="341" t="str">
        <f>+'[1]TUNISIA GLOBAL KPI'!BT5</f>
        <v>w32/25</v>
      </c>
      <c r="FD1" s="341" t="str">
        <f>+'[1]TUNISIA GLOBAL KPI'!BU5</f>
        <v>w33/25</v>
      </c>
      <c r="FE1" s="341" t="str">
        <f>+'[1]TUNISIA GLOBAL KPI'!BV5</f>
        <v>w34/25</v>
      </c>
    </row>
    <row r="2" spans="1:161" ht="16.5" customHeight="1" thickBot="1">
      <c r="A2" s="577"/>
      <c r="B2" s="579"/>
      <c r="C2" s="589"/>
      <c r="D2" s="587"/>
      <c r="E2" s="581"/>
      <c r="F2" s="583"/>
      <c r="G2" s="585"/>
      <c r="H2" s="575"/>
      <c r="I2" s="575"/>
      <c r="J2" s="39" t="s">
        <v>289</v>
      </c>
      <c r="K2" s="40" t="s">
        <v>288</v>
      </c>
      <c r="L2" s="595"/>
      <c r="M2" s="597"/>
      <c r="N2" s="599"/>
      <c r="O2" s="41" t="s">
        <v>290</v>
      </c>
      <c r="P2" s="42" t="s">
        <v>291</v>
      </c>
      <c r="Q2" s="41" t="s">
        <v>290</v>
      </c>
      <c r="R2" s="42" t="s">
        <v>291</v>
      </c>
      <c r="S2" s="603"/>
      <c r="T2" s="43" t="s">
        <v>289</v>
      </c>
      <c r="U2" s="44" t="s">
        <v>288</v>
      </c>
      <c r="V2" s="44" t="s">
        <v>292</v>
      </c>
      <c r="W2" s="45" t="s">
        <v>289</v>
      </c>
      <c r="X2" s="46" t="s">
        <v>288</v>
      </c>
      <c r="Y2" s="47" t="s">
        <v>289</v>
      </c>
      <c r="Z2" s="48" t="s">
        <v>288</v>
      </c>
      <c r="AA2" s="47" t="s">
        <v>289</v>
      </c>
      <c r="AB2" s="48" t="s">
        <v>288</v>
      </c>
      <c r="AC2" s="49" t="s">
        <v>289</v>
      </c>
      <c r="AD2" s="50" t="s">
        <v>288</v>
      </c>
      <c r="AE2" s="47" t="s">
        <v>289</v>
      </c>
      <c r="AF2" s="48" t="s">
        <v>288</v>
      </c>
      <c r="AJ2" s="612"/>
      <c r="AK2" s="613"/>
      <c r="AL2" s="613"/>
      <c r="AM2" s="613"/>
      <c r="AN2" s="613"/>
      <c r="AO2" s="613"/>
      <c r="AP2" s="614"/>
      <c r="AQ2" s="51" t="s">
        <v>293</v>
      </c>
      <c r="AR2" s="613"/>
      <c r="AS2" s="613"/>
      <c r="AT2" s="613"/>
      <c r="AU2" s="613"/>
      <c r="AV2" s="613"/>
      <c r="AW2" s="613"/>
      <c r="AX2" s="613"/>
      <c r="AY2" s="51" t="s">
        <v>294</v>
      </c>
      <c r="AZ2" s="613"/>
      <c r="BA2" s="613"/>
      <c r="BB2" s="613"/>
      <c r="BC2" s="613"/>
      <c r="BD2" s="613"/>
      <c r="BE2" s="613"/>
      <c r="BF2" s="613"/>
      <c r="BG2" s="51" t="s">
        <v>294</v>
      </c>
      <c r="BI2" s="36"/>
      <c r="BJ2">
        <f ca="1">+MAX(DE2:FE2)</f>
        <v>158</v>
      </c>
      <c r="BK2" t="s">
        <v>295</v>
      </c>
      <c r="BL2" t="s">
        <v>296</v>
      </c>
      <c r="BQ2" t="s">
        <v>297</v>
      </c>
      <c r="BR2" t="s">
        <v>298</v>
      </c>
      <c r="BU2" s="52" t="s">
        <v>294</v>
      </c>
      <c r="BV2" s="52" t="e">
        <f>+#REF!</f>
        <v>#REF!</v>
      </c>
      <c r="BW2" s="52" t="e">
        <f>+#REF!</f>
        <v>#REF!</v>
      </c>
      <c r="BX2" s="52" t="e">
        <f>+#REF!</f>
        <v>#REF!</v>
      </c>
      <c r="BY2" s="52" t="e">
        <f>+#REF!</f>
        <v>#REF!</v>
      </c>
      <c r="CE2" s="23" t="s">
        <v>299</v>
      </c>
      <c r="CF2" s="23" t="s">
        <v>300</v>
      </c>
      <c r="CG2" s="23" t="s">
        <v>301</v>
      </c>
      <c r="CH2" s="23" t="s">
        <v>302</v>
      </c>
      <c r="CI2" s="23" t="s">
        <v>303</v>
      </c>
      <c r="CJ2" s="23" t="s">
        <v>304</v>
      </c>
      <c r="CK2" s="23" t="s">
        <v>305</v>
      </c>
      <c r="CL2" s="23" t="s">
        <v>306</v>
      </c>
      <c r="CM2" s="23" t="s">
        <v>307</v>
      </c>
      <c r="CN2" s="23" t="s">
        <v>308</v>
      </c>
      <c r="CO2" s="53" t="s">
        <v>309</v>
      </c>
      <c r="CP2" s="54"/>
      <c r="CQ2" s="54" t="s">
        <v>310</v>
      </c>
      <c r="CR2" s="54" t="s">
        <v>311</v>
      </c>
      <c r="CS2" s="54" t="s">
        <v>312</v>
      </c>
      <c r="CT2" s="54" t="s">
        <v>313</v>
      </c>
      <c r="CU2" s="54" t="s">
        <v>314</v>
      </c>
      <c r="CV2" s="54" t="s">
        <v>315</v>
      </c>
      <c r="CW2" s="54" t="s">
        <v>316</v>
      </c>
      <c r="CX2" s="54" t="s">
        <v>317</v>
      </c>
      <c r="CY2" s="54" t="s">
        <v>318</v>
      </c>
      <c r="CZ2" s="54" t="s">
        <v>319</v>
      </c>
      <c r="DA2" s="54" t="s">
        <v>320</v>
      </c>
      <c r="DB2" s="54" t="s">
        <v>321</v>
      </c>
      <c r="DC2" s="54"/>
      <c r="DE2" s="2" cm="1">
        <f t="array" aca="1" ref="DE2" ca="1">+IF(SUM(DE3)&lt;&gt;0,CELL("colonne",DE2),0)</f>
        <v>0</v>
      </c>
      <c r="DF2" s="2" cm="1">
        <f t="array" aca="1" ref="DF2" ca="1">+IF(SUM(DF3)&lt;&gt;0,CELL("colonne",DF2),0)</f>
        <v>0</v>
      </c>
      <c r="DG2" s="2" cm="1">
        <f t="array" aca="1" ref="DG2" ca="1">+IF(SUM(DG3)&lt;&gt;0,CELL("colonne",DG2),0)</f>
        <v>111</v>
      </c>
      <c r="DH2" s="2" cm="1">
        <f t="array" aca="1" ref="DH2" ca="1">+IF(SUM(DH3)&lt;&gt;0,CELL("colonne",DH2),0)</f>
        <v>112</v>
      </c>
      <c r="DI2" s="2" cm="1">
        <f t="array" aca="1" ref="DI2" ca="1">+IF(SUM(DI3)&lt;&gt;0,CELL("colonne",DI2),0)</f>
        <v>113</v>
      </c>
      <c r="DJ2" s="2" cm="1">
        <f t="array" aca="1" ref="DJ2" ca="1">+IF(SUM(DJ3)&lt;&gt;0,CELL("colonne",DJ2),0)</f>
        <v>114</v>
      </c>
      <c r="DK2" s="2" cm="1">
        <f t="array" aca="1" ref="DK2" ca="1">+IF(SUM(DK3)&lt;&gt;0,CELL("colonne",DK2),0)</f>
        <v>115</v>
      </c>
      <c r="DL2" s="2" cm="1">
        <f t="array" aca="1" ref="DL2" ca="1">+IF(SUM(DL3)&lt;&gt;0,CELL("colonne",DL2),0)</f>
        <v>116</v>
      </c>
      <c r="DM2" s="2" cm="1">
        <f t="array" aca="1" ref="DM2" ca="1">+IF(SUM(DM3)&lt;&gt;0,CELL("colonne",DM2),0)</f>
        <v>117</v>
      </c>
      <c r="DN2" s="2" cm="1">
        <f t="array" aca="1" ref="DN2" ca="1">+IF(SUM(DN3)&lt;&gt;0,CELL("colonne",DN2),0)</f>
        <v>118</v>
      </c>
      <c r="DO2" s="2" cm="1">
        <f t="array" aca="1" ref="DO2" ca="1">+IF(SUM(DO3)&lt;&gt;0,CELL("colonne",DO2),0)</f>
        <v>119</v>
      </c>
      <c r="DP2" s="2" cm="1">
        <f t="array" aca="1" ref="DP2" ca="1">+IF(SUM(DP3)&lt;&gt;0,CELL("colonne",DP2),0)</f>
        <v>120</v>
      </c>
      <c r="DQ2" s="2" cm="1">
        <f t="array" aca="1" ref="DQ2" ca="1">+IF(SUM(DQ3)&lt;&gt;0,CELL("colonne",DQ2),0)</f>
        <v>121</v>
      </c>
      <c r="DR2" s="2" cm="1">
        <f t="array" aca="1" ref="DR2" ca="1">+IF(SUM(DR3)&lt;&gt;0,CELL("colonne",DR2),0)</f>
        <v>122</v>
      </c>
      <c r="DS2" s="2" cm="1">
        <f t="array" aca="1" ref="DS2" ca="1">+IF(SUM(DS3)&lt;&gt;0,CELL("colonne",DS2),0)</f>
        <v>123</v>
      </c>
      <c r="DT2" s="2" cm="1">
        <f t="array" aca="1" ref="DT2" ca="1">+IF(SUM(DT3)&lt;&gt;0,CELL("colonne",DT2),0)</f>
        <v>124</v>
      </c>
      <c r="DU2" s="2" cm="1">
        <f t="array" aca="1" ref="DU2" ca="1">+IF(SUM(DU3)&lt;&gt;0,CELL("colonne",DU2),0)</f>
        <v>125</v>
      </c>
      <c r="DV2" s="2" cm="1">
        <f t="array" aca="1" ref="DV2" ca="1">+IF(SUM(DV3)&lt;&gt;0,CELL("colonne",DV2),0)</f>
        <v>126</v>
      </c>
      <c r="DW2" s="2" cm="1">
        <f t="array" aca="1" ref="DW2" ca="1">+IF(SUM(DW3)&lt;&gt;0,CELL("colonne",DW2),0)</f>
        <v>0</v>
      </c>
      <c r="DX2" s="2" cm="1">
        <f t="array" aca="1" ref="DX2" ca="1">+IF(SUM(DX3)&lt;&gt;0,CELL("colonne",DX2),0)</f>
        <v>0</v>
      </c>
      <c r="DY2" s="2" cm="1">
        <f t="array" aca="1" ref="DY2" ca="1">+IF(SUM(DY3)&lt;&gt;0,CELL("colonne",DY2),0)</f>
        <v>129</v>
      </c>
      <c r="DZ2" s="2" cm="1">
        <f t="array" aca="1" ref="DZ2" ca="1">+IF(SUM(DZ3)&lt;&gt;0,CELL("colonne",DZ2),0)</f>
        <v>130</v>
      </c>
      <c r="EA2" s="2" cm="1">
        <f t="array" aca="1" ref="EA2" ca="1">+IF(SUM(EA3)&lt;&gt;0,CELL("colonne",EA2),0)</f>
        <v>131</v>
      </c>
      <c r="EB2" s="2" cm="1">
        <f t="array" aca="1" ref="EB2" ca="1">+IF(SUM(EB3)&lt;&gt;0,CELL("colonne",EB2),0)</f>
        <v>132</v>
      </c>
      <c r="EC2" s="2" cm="1">
        <f t="array" aca="1" ref="EC2" ca="1">+IF(SUM(EC3)&lt;&gt;0,CELL("colonne",EC2),0)</f>
        <v>133</v>
      </c>
      <c r="ED2" s="2" cm="1">
        <f t="array" aca="1" ref="ED2" ca="1">+IF(SUM(ED3)&lt;&gt;0,CELL("colonne",ED2),0)</f>
        <v>134</v>
      </c>
      <c r="EE2" s="2" cm="1">
        <f t="array" aca="1" ref="EE2" ca="1">+IF(SUM(EE3)&lt;&gt;0,CELL("colonne",EE2),0)</f>
        <v>135</v>
      </c>
      <c r="EF2" s="2" cm="1">
        <f t="array" aca="1" ref="EF2" ca="1">+IF(SUM(EF3)&lt;&gt;0,CELL("colonne",EF2),0)</f>
        <v>136</v>
      </c>
      <c r="EG2" s="2" cm="1">
        <f t="array" aca="1" ref="EG2" ca="1">+IF(SUM(EG3)&lt;&gt;0,CELL("colonne",EG2),0)</f>
        <v>137</v>
      </c>
      <c r="EH2" s="2" cm="1">
        <f t="array" aca="1" ref="EH2" ca="1">+IF(SUM(EH3)&lt;&gt;0,CELL("colonne",EH2),0)</f>
        <v>138</v>
      </c>
      <c r="EI2" s="2" cm="1">
        <f t="array" aca="1" ref="EI2" ca="1">+IF(SUM(EI3)&lt;&gt;0,CELL("colonne",EI2),0)</f>
        <v>139</v>
      </c>
      <c r="EJ2" s="2" cm="1">
        <f t="array" aca="1" ref="EJ2" ca="1">+IF(SUM(EJ3)&lt;&gt;0,CELL("colonne",EJ2),0)</f>
        <v>140</v>
      </c>
      <c r="EK2" s="2" cm="1">
        <f t="array" aca="1" ref="EK2" ca="1">+IF(SUM(EK3)&lt;&gt;0,CELL("colonne",EK2),0)</f>
        <v>141</v>
      </c>
      <c r="EL2" s="2" cm="1">
        <f t="array" aca="1" ref="EL2" ca="1">+IF(SUM(EL3)&lt;&gt;0,CELL("colonne",EL2),0)</f>
        <v>142</v>
      </c>
      <c r="EM2" s="2" cm="1">
        <f t="array" aca="1" ref="EM2" ca="1">+IF(SUM(EM3)&lt;&gt;0,CELL("colonne",EM2),0)</f>
        <v>143</v>
      </c>
      <c r="EN2" s="2" cm="1">
        <f t="array" aca="1" ref="EN2" ca="1">+IF(SUM(EN3)&lt;&gt;0,CELL("colonne",EN2),0)</f>
        <v>144</v>
      </c>
      <c r="EO2" s="2" cm="1">
        <f t="array" aca="1" ref="EO2" ca="1">+IF(SUM(EO3)&lt;&gt;0,CELL("colonne",EO2),0)</f>
        <v>145</v>
      </c>
      <c r="EP2" s="2" cm="1">
        <f t="array" aca="1" ref="EP2" ca="1">+IF(SUM(EP3)&lt;&gt;0,CELL("colonne",EP2),0)</f>
        <v>146</v>
      </c>
      <c r="EQ2" s="2" cm="1">
        <f t="array" aca="1" ref="EQ2" ca="1">+IF(SUM(EQ3)&lt;&gt;0,CELL("colonne",EQ2),0)</f>
        <v>147</v>
      </c>
      <c r="ER2" s="2" cm="1">
        <f t="array" aca="1" ref="ER2" ca="1">+IF(SUM(ER3)&lt;&gt;0,CELL("colonne",ER2),0)</f>
        <v>148</v>
      </c>
      <c r="ES2" s="2" cm="1">
        <f t="array" aca="1" ref="ES2" ca="1">+IF(SUM(ES3)&lt;&gt;0,CELL("colonne",ES2),0)</f>
        <v>149</v>
      </c>
      <c r="ET2" s="2" cm="1">
        <f t="array" aca="1" ref="ET2" ca="1">+IF(SUM(ET3)&lt;&gt;0,CELL("colonne",ET2),0)</f>
        <v>150</v>
      </c>
      <c r="EU2" s="2" cm="1">
        <f t="array" aca="1" ref="EU2" ca="1">+IF(SUM(EU3)&lt;&gt;0,CELL("colonne",EU2),0)</f>
        <v>151</v>
      </c>
      <c r="EV2" s="2" cm="1">
        <f t="array" aca="1" ref="EV2" ca="1">+IF(SUM(EV3)&lt;&gt;0,CELL("colonne",EV2),0)</f>
        <v>152</v>
      </c>
      <c r="EW2" s="2" cm="1">
        <f t="array" aca="1" ref="EW2" ca="1">+IF(SUM(EW3)&lt;&gt;0,CELL("colonne",EW2),0)</f>
        <v>153</v>
      </c>
      <c r="EX2" s="2" cm="1">
        <f t="array" aca="1" ref="EX2" ca="1">+IF(SUM(EX3)&lt;&gt;0,CELL("colonne",EX2),0)</f>
        <v>154</v>
      </c>
      <c r="EY2" s="2" cm="1">
        <f t="array" aca="1" ref="EY2" ca="1">+IF(SUM(EY3)&lt;&gt;0,CELL("colonne",EY2),0)</f>
        <v>155</v>
      </c>
      <c r="EZ2" s="2" cm="1">
        <f t="array" aca="1" ref="EZ2" ca="1">+IF(SUM(EZ3)&lt;&gt;0,CELL("colonne",EZ2),0)</f>
        <v>156</v>
      </c>
      <c r="FA2" s="2" cm="1">
        <f t="array" aca="1" ref="FA2" ca="1">+IF(SUM(FA3)&lt;&gt;0,CELL("colonne",FA2),0)</f>
        <v>157</v>
      </c>
      <c r="FB2" s="2" cm="1">
        <f t="array" aca="1" ref="FB2" ca="1">+IF(SUM(FB3)&lt;&gt;0,CELL("colonne",FB2),0)</f>
        <v>158</v>
      </c>
      <c r="FC2" s="2" cm="1">
        <f t="array" aca="1" ref="FC2" ca="1">+IF(SUM(FC3)&lt;&gt;0,CELL("colonne",FC2),0)</f>
        <v>0</v>
      </c>
      <c r="FD2" s="2" cm="1">
        <f t="array" aca="1" ref="FD2" ca="1">+IF(SUM(FD3)&lt;&gt;0,CELL("colonne",FD2),0)</f>
        <v>0</v>
      </c>
      <c r="FE2" s="2" cm="1">
        <f t="array" aca="1" ref="FE2" ca="1">+IF(SUM(FE3)&lt;&gt;0,CELL("colonne",FE2),0)</f>
        <v>0</v>
      </c>
    </row>
    <row r="3" spans="1:161" s="1" customFormat="1" ht="16.5" customHeight="1" thickBot="1">
      <c r="A3" s="55" cm="1">
        <f t="array" aca="1" ref="A3" ca="1">+CELL("ligne",A3)</f>
        <v>3</v>
      </c>
      <c r="B3" s="56" t="s">
        <v>322</v>
      </c>
      <c r="C3" s="56" t="s">
        <v>323</v>
      </c>
      <c r="D3" s="363" t="s">
        <v>295</v>
      </c>
      <c r="E3" s="56" t="s">
        <v>324</v>
      </c>
      <c r="F3" s="57" t="s">
        <v>325</v>
      </c>
      <c r="G3" s="58" t="s">
        <v>289</v>
      </c>
      <c r="H3" s="58" t="s">
        <v>326</v>
      </c>
      <c r="I3" s="58" t="s">
        <v>327</v>
      </c>
      <c r="J3" s="59">
        <v>0</v>
      </c>
      <c r="K3" s="60"/>
      <c r="L3" s="343">
        <f t="shared" ref="L3:L11" ca="1" si="0">+CO3</f>
        <v>135.97499999999999</v>
      </c>
      <c r="M3" s="343">
        <f ca="1">IFERROR(MEDIAN(INDIRECT(ADDRESS($A3, BJ$2-V3) &amp; ":" &amp; ADDRESS($A3, BJ$2))),0)</f>
        <v>76.272000000000006</v>
      </c>
      <c r="N3" s="61">
        <f t="shared" ref="N3" ca="1" si="1">IFERROR(MAX(INDIRECT(ADDRESS($A3, BJ$2-V3) &amp; ":" &amp; ADDRESS($A3, BJ$2)))-MIN(INDIRECT(ADDRESS($A3, BJ$2-V3) &amp; ":" &amp; ADDRESS($A3, BJ$2))),0)/6</f>
        <v>19.368833333333331</v>
      </c>
      <c r="O3" s="62">
        <f ca="1">+M3-3*N3</f>
        <v>18.165500000000009</v>
      </c>
      <c r="P3" s="61">
        <f ca="1">+M3+3*N3</f>
        <v>134.3785</v>
      </c>
      <c r="Q3" s="62">
        <f ca="1">+W3</f>
        <v>72.458399999999997</v>
      </c>
      <c r="R3" s="63">
        <f ca="1">+X3</f>
        <v>80.085600000000014</v>
      </c>
      <c r="S3" s="64" t="str">
        <f>+Parametres!E5</f>
        <v>Median of the last 8 Weeks</v>
      </c>
      <c r="T3" s="65">
        <f>+Parametres!F5</f>
        <v>0.95</v>
      </c>
      <c r="U3" s="65">
        <f>+Parametres!G5</f>
        <v>1.05</v>
      </c>
      <c r="V3" s="66">
        <v>10</v>
      </c>
      <c r="W3" s="67">
        <f ca="1">T3*M3</f>
        <v>72.458399999999997</v>
      </c>
      <c r="X3" s="68">
        <f ca="1">U3*M3</f>
        <v>80.085600000000014</v>
      </c>
      <c r="Y3" s="62">
        <f t="shared" ref="Y3:Y4" ca="1" si="2">IF($W3&gt;$Q3,$W3,$Q3)</f>
        <v>72.458399999999997</v>
      </c>
      <c r="Z3" s="61">
        <f t="shared" ref="Z3:Z4" ca="1" si="3">IF($X3&gt;$R3,$X3,$R3)</f>
        <v>80.085600000000014</v>
      </c>
      <c r="AA3" s="62">
        <f t="shared" ref="AA3:AA4" ca="1" si="4">IF($W3&gt;$Q3,$Q3,$W3)</f>
        <v>72.458399999999997</v>
      </c>
      <c r="AB3" s="61">
        <f t="shared" ref="AB3:AB4" ca="1" si="5">IF($X3&gt;$R3,$R3,$X3)</f>
        <v>80.085600000000014</v>
      </c>
      <c r="AC3" s="62">
        <f t="shared" ref="AC3:AD5" ca="1" si="6">+W3</f>
        <v>72.458399999999997</v>
      </c>
      <c r="AD3" s="61">
        <f t="shared" ca="1" si="6"/>
        <v>80.085600000000014</v>
      </c>
      <c r="AE3" s="69" cm="1">
        <f t="array" aca="1" ref="AE3" ca="1">+_xlfn.SWITCH($G3,"Min",Y3,"Max",AA3,"Dual",AC3)</f>
        <v>72.458399999999997</v>
      </c>
      <c r="AF3" s="61" cm="1">
        <f t="array" aca="1" ref="AF3" ca="1">+_xlfn.SWITCH($G3,"Min",Z3,"Max",AB3,"Dual",AD3)</f>
        <v>80.085600000000014</v>
      </c>
      <c r="AG3" s="69">
        <f ca="1">+(AF3+AE3)/2</f>
        <v>76.272000000000006</v>
      </c>
      <c r="AI3" s="70">
        <f ca="1">+CO3</f>
        <v>135.97499999999999</v>
      </c>
      <c r="AJ3" s="71">
        <f ca="1">AE3</f>
        <v>72.458399999999997</v>
      </c>
      <c r="AK3" s="72">
        <f t="shared" ref="AK3:AP12" ca="1" si="7">+(AJ3+($AF3-$AJ3)/6)</f>
        <v>73.729600000000005</v>
      </c>
      <c r="AL3" s="72">
        <f t="shared" ca="1" si="7"/>
        <v>75.000800000000012</v>
      </c>
      <c r="AM3" s="72">
        <f t="shared" ca="1" si="7"/>
        <v>76.27200000000002</v>
      </c>
      <c r="AN3" s="72">
        <f t="shared" ca="1" si="7"/>
        <v>77.543200000000027</v>
      </c>
      <c r="AO3" s="72">
        <f t="shared" ca="1" si="7"/>
        <v>78.814400000000035</v>
      </c>
      <c r="AP3" s="72">
        <f t="shared" ca="1" si="7"/>
        <v>80.085600000000042</v>
      </c>
      <c r="AQ3" s="73" t="str" cm="1">
        <f t="array" aca="1" ref="AQ3" ca="1">+_xlfn.IFS($AI3&lt;=$AJ3,"Red Low",AND($AI3&gt;$AJ3,$AI3&lt;=$AK3),"Orange Low",AND($AI3&gt;$AK3,$AI3&lt;=$AL3),"Yellow Low",AND($AI3&gt;$AL3,$AI3&lt;=$AN3),"Green",AND($AI3&gt;$AN3,$AI3&lt;=$AO3),"Yellow High",AND($AI3&gt;$AO3,$AI3&lt;=$AP3),"Orange High",$AI3&gt;$AP3,"Red High")</f>
        <v>Red High</v>
      </c>
      <c r="AR3" s="74">
        <f ca="1">+AJ3</f>
        <v>72.458399999999997</v>
      </c>
      <c r="AS3" s="75">
        <f t="shared" ref="AS3:AX9" ca="1" si="8">+AK3</f>
        <v>73.729600000000005</v>
      </c>
      <c r="AT3" s="75">
        <f t="shared" ca="1" si="8"/>
        <v>75.000800000000012</v>
      </c>
      <c r="AU3" s="76">
        <f t="shared" ca="1" si="8"/>
        <v>76.27200000000002</v>
      </c>
      <c r="AV3" s="76">
        <f t="shared" ca="1" si="8"/>
        <v>77.543200000000027</v>
      </c>
      <c r="AW3" s="77">
        <f t="shared" ca="1" si="8"/>
        <v>78.814400000000035</v>
      </c>
      <c r="AX3" s="78">
        <f t="shared" ca="1" si="8"/>
        <v>80.085600000000042</v>
      </c>
      <c r="AY3" s="73" t="str" cm="1">
        <f t="array" aca="1" ref="AY3" ca="1">+_xlfn.IFS(AI3&lt;=$AT3,"Green",AND(AI3&gt;$AT3,AI3&lt;=$AV3),"Yellow High",AND(AI3&gt;$AV3,AI3&lt;=$AX3),"Orange High",AI3&gt;$AX3,"Red High")</f>
        <v>Red High</v>
      </c>
      <c r="AZ3" s="79">
        <f ca="1">+AR3</f>
        <v>72.458399999999997</v>
      </c>
      <c r="BA3" s="77">
        <f t="shared" ref="BA3:BF9" ca="1" si="9">+AS3</f>
        <v>73.729600000000005</v>
      </c>
      <c r="BB3" s="76">
        <f t="shared" ca="1" si="9"/>
        <v>75.000800000000012</v>
      </c>
      <c r="BC3" s="76">
        <f t="shared" ca="1" si="9"/>
        <v>76.27200000000002</v>
      </c>
      <c r="BD3" s="75">
        <f t="shared" ca="1" si="9"/>
        <v>77.543200000000027</v>
      </c>
      <c r="BE3" s="75">
        <f t="shared" ca="1" si="9"/>
        <v>78.814400000000035</v>
      </c>
      <c r="BF3" s="80">
        <f t="shared" ca="1" si="9"/>
        <v>80.085600000000042</v>
      </c>
      <c r="BG3" s="73" t="str" cm="1">
        <f t="array" aca="1" ref="BG3" ca="1">+_xlfn.IFS($L3&lt;=AZ3,"Red Low",AND($L3&gt;AZ3,$L3&lt;=BB3),"Orange Low",AND($L3&gt;BB3,$L3&lt;=BD3),"Yellow Low",$L3&gt;BD3,"Green")</f>
        <v>Green</v>
      </c>
      <c r="BH3" s="1" t="str" cm="1">
        <f t="array" aca="1" ref="BH3" ca="1">+_xlfn.IFS(G3="Min",BG3,G3="Max",AY3,G3="Dual",AQ3)</f>
        <v>Green</v>
      </c>
      <c r="BI3" s="81"/>
      <c r="BJ3" s="82"/>
      <c r="BK3" s="82" t="str">
        <f t="shared" ref="BK3:BK13" si="10">+B3</f>
        <v>Total_Sales</v>
      </c>
      <c r="BL3" s="83">
        <f ca="1">+AJ3</f>
        <v>72.458399999999997</v>
      </c>
      <c r="BM3" s="83">
        <f ca="1">+AK3</f>
        <v>73.729600000000005</v>
      </c>
      <c r="BN3" s="82"/>
      <c r="BO3" s="82"/>
      <c r="BP3" s="82"/>
      <c r="BQ3" s="84">
        <f t="shared" ref="BQ3:BQ12" ca="1" si="11">+AE3</f>
        <v>72.458399999999997</v>
      </c>
      <c r="BR3" s="84">
        <f t="shared" ref="BR3:BR12" ca="1" si="12">+AF3</f>
        <v>80.085600000000014</v>
      </c>
      <c r="BU3" s="85" t="e" cm="1">
        <f t="array" aca="1" ref="BU3" ca="1">+EvaluerCondition($L3,#REF!)</f>
        <v>#NAME?</v>
      </c>
      <c r="BV3" s="85" t="e" cm="1">
        <f t="array" aca="1" ref="BV3" ca="1">+EvaluerCondition($L3,#REF!)</f>
        <v>#NAME?</v>
      </c>
      <c r="BW3" s="85" t="e" cm="1">
        <f t="array" aca="1" ref="BW3" ca="1">+EvaluerCondition($L3,#REF!)</f>
        <v>#NAME?</v>
      </c>
      <c r="BX3" s="85" t="e" cm="1">
        <f t="array" aca="1" ref="BX3" ca="1">+EvaluerCondition($L3,#REF!)</f>
        <v>#NAME?</v>
      </c>
      <c r="BY3" s="85" t="e" cm="1">
        <f t="array" aca="1" ref="BY3" ca="1">+EvaluerCondition($L3,#REF!)</f>
        <v>#NAME?</v>
      </c>
      <c r="BZ3" s="85"/>
      <c r="CA3" s="85"/>
      <c r="CB3" s="85"/>
      <c r="CC3" s="85"/>
      <c r="CD3" s="86"/>
      <c r="CE3" s="53" cm="1">
        <f t="array" aca="1" ref="CE3" ca="1">+INDIRECT(ADDRESS($A3,$BJ$2-10))</f>
        <v>69.260999999999996</v>
      </c>
      <c r="CF3" s="53" cm="1">
        <f t="array" aca="1" ref="CF3" ca="1">+INDIRECT(ADDRESS($A3,$BJ$2-9))</f>
        <v>76.272000000000006</v>
      </c>
      <c r="CG3" s="53" cm="1">
        <f t="array" aca="1" ref="CG3" ca="1">+INDIRECT(ADDRESS($A3,$BJ$2-8))</f>
        <v>78.27</v>
      </c>
      <c r="CH3" s="53" cm="1">
        <f t="array" aca="1" ref="CH3" ca="1">+INDIRECT(ADDRESS($A3,$BJ$2-7))</f>
        <v>78.7</v>
      </c>
      <c r="CI3" s="53" cm="1">
        <f t="array" aca="1" ref="CI3" ca="1">+INDIRECT(ADDRESS($A3,$BJ$2-6))</f>
        <v>100.914</v>
      </c>
      <c r="CJ3" s="53" cm="1">
        <f t="array" aca="1" ref="CJ3" ca="1">+INDIRECT(ADDRESS($A3,$BJ$2-5))</f>
        <v>85.89</v>
      </c>
      <c r="CK3" s="53" cm="1">
        <f t="array" aca="1" ref="CK3" ca="1">+INDIRECT(ADDRESS($A3,$BJ$2-4))</f>
        <v>45.23</v>
      </c>
      <c r="CL3" s="53" cm="1">
        <f t="array" aca="1" ref="CL3" ca="1">+INDIRECT(ADDRESS($A3,$BJ$2-3))</f>
        <v>62.78</v>
      </c>
      <c r="CM3" s="53" cm="1">
        <f t="array" aca="1" ref="CM3" ca="1">+INDIRECT(ADDRESS($A3,$BJ$2-2))</f>
        <v>19.762</v>
      </c>
      <c r="CN3" s="53" cm="1">
        <f t="array" aca="1" ref="CN3" ca="1">+INDIRECT(ADDRESS($A3,$BJ$2-1))</f>
        <v>74.819999999999993</v>
      </c>
      <c r="CO3" s="389" cm="1">
        <f t="array" aca="1" ref="CO3" ca="1">+INDIRECT(ADDRESS($A3,$BJ$2))</f>
        <v>135.97499999999999</v>
      </c>
      <c r="CP3" s="53"/>
      <c r="CQ3" s="53"/>
      <c r="CR3" s="53">
        <f ca="1">+CS3</f>
        <v>76.272000000000006</v>
      </c>
      <c r="CS3" s="53">
        <f t="shared" ref="CS3:CZ3" ca="1" si="13">+CT3</f>
        <v>76.272000000000006</v>
      </c>
      <c r="CT3" s="53">
        <f t="shared" ca="1" si="13"/>
        <v>76.272000000000006</v>
      </c>
      <c r="CU3" s="53">
        <f t="shared" ca="1" si="13"/>
        <v>76.272000000000006</v>
      </c>
      <c r="CV3" s="53">
        <f t="shared" ca="1" si="13"/>
        <v>76.272000000000006</v>
      </c>
      <c r="CW3" s="53">
        <f t="shared" ca="1" si="13"/>
        <v>76.272000000000006</v>
      </c>
      <c r="CX3" s="53">
        <f t="shared" ca="1" si="13"/>
        <v>76.272000000000006</v>
      </c>
      <c r="CY3" s="53">
        <f t="shared" ca="1" si="13"/>
        <v>76.272000000000006</v>
      </c>
      <c r="CZ3" s="53">
        <f t="shared" ca="1" si="13"/>
        <v>76.272000000000006</v>
      </c>
      <c r="DA3" s="53">
        <f ca="1">+DB3</f>
        <v>76.272000000000006</v>
      </c>
      <c r="DB3" s="53">
        <f ca="1">+AG3</f>
        <v>76.272000000000006</v>
      </c>
      <c r="DC3" s="53"/>
      <c r="DD3" s="87" t="str">
        <f t="shared" ref="DD3:DD34" si="14">+B3</f>
        <v>Total_Sales</v>
      </c>
      <c r="DE3" s="88">
        <f t="shared" ref="DE3:EJ3" si="15">+SUM(DE16:DE19)</f>
        <v>0</v>
      </c>
      <c r="DF3" s="88">
        <f>+SUM(DF16:DF19)</f>
        <v>0</v>
      </c>
      <c r="DG3" s="88">
        <f t="shared" si="15"/>
        <v>37</v>
      </c>
      <c r="DH3" s="88">
        <f t="shared" si="15"/>
        <v>83</v>
      </c>
      <c r="DI3" s="88">
        <f t="shared" si="15"/>
        <v>122</v>
      </c>
      <c r="DJ3" s="88">
        <f t="shared" si="15"/>
        <v>126</v>
      </c>
      <c r="DK3" s="88">
        <f t="shared" si="15"/>
        <v>90</v>
      </c>
      <c r="DL3" s="88">
        <f t="shared" si="15"/>
        <v>73</v>
      </c>
      <c r="DM3" s="88">
        <f t="shared" si="15"/>
        <v>72</v>
      </c>
      <c r="DN3" s="88">
        <f t="shared" si="15"/>
        <v>83</v>
      </c>
      <c r="DO3" s="88">
        <f t="shared" si="15"/>
        <v>79</v>
      </c>
      <c r="DP3" s="88">
        <f t="shared" si="15"/>
        <v>49</v>
      </c>
      <c r="DQ3" s="88">
        <f t="shared" si="15"/>
        <v>63.006</v>
      </c>
      <c r="DR3" s="88">
        <f t="shared" si="15"/>
        <v>67.483000000000004</v>
      </c>
      <c r="DS3" s="88">
        <f t="shared" si="15"/>
        <v>122.291</v>
      </c>
      <c r="DT3" s="88">
        <f t="shared" si="15"/>
        <v>22.9025</v>
      </c>
      <c r="DU3" s="88">
        <f t="shared" si="15"/>
        <v>45.366</v>
      </c>
      <c r="DV3" s="88">
        <f t="shared" si="15"/>
        <v>97.072000000000003</v>
      </c>
      <c r="DW3" s="88">
        <f t="shared" si="15"/>
        <v>0</v>
      </c>
      <c r="DX3" s="88">
        <f t="shared" si="15"/>
        <v>0</v>
      </c>
      <c r="DY3" s="88">
        <f t="shared" si="15"/>
        <v>35.174999999999997</v>
      </c>
      <c r="DZ3" s="88">
        <f t="shared" si="15"/>
        <v>92.609000000000009</v>
      </c>
      <c r="EA3" s="88">
        <f t="shared" si="15"/>
        <v>139.869</v>
      </c>
      <c r="EB3" s="88">
        <f t="shared" si="15"/>
        <v>93.332999999999998</v>
      </c>
      <c r="EC3" s="88">
        <f t="shared" si="15"/>
        <v>45.553699999999999</v>
      </c>
      <c r="ED3" s="88">
        <f t="shared" si="15"/>
        <v>110.605</v>
      </c>
      <c r="EE3" s="88">
        <f t="shared" si="15"/>
        <v>66</v>
      </c>
      <c r="EF3" s="88">
        <f t="shared" si="15"/>
        <v>72.42</v>
      </c>
      <c r="EG3" s="88">
        <f t="shared" si="15"/>
        <v>24.98</v>
      </c>
      <c r="EH3" s="88">
        <f t="shared" si="15"/>
        <v>63.223999999999997</v>
      </c>
      <c r="EI3" s="88">
        <f t="shared" si="15"/>
        <v>67.03</v>
      </c>
      <c r="EJ3" s="88">
        <f t="shared" si="15"/>
        <v>110.39999999999999</v>
      </c>
      <c r="EK3" s="88">
        <f t="shared" ref="EK3:FC3" si="16">+SUM(EK16:EK19)</f>
        <v>53.6</v>
      </c>
      <c r="EL3" s="88">
        <f t="shared" si="16"/>
        <v>92.260999999999996</v>
      </c>
      <c r="EM3" s="88">
        <f t="shared" si="16"/>
        <v>31.1</v>
      </c>
      <c r="EN3" s="88">
        <f t="shared" si="16"/>
        <v>87.1</v>
      </c>
      <c r="EO3" s="88">
        <f t="shared" si="16"/>
        <v>74.587999999999994</v>
      </c>
      <c r="EP3" s="88">
        <f t="shared" si="16"/>
        <v>30</v>
      </c>
      <c r="EQ3" s="88">
        <f t="shared" si="16"/>
        <v>81</v>
      </c>
      <c r="ER3" s="88">
        <f t="shared" si="16"/>
        <v>69.260999999999996</v>
      </c>
      <c r="ES3" s="88">
        <f t="shared" si="16"/>
        <v>76.272000000000006</v>
      </c>
      <c r="ET3" s="88">
        <f t="shared" si="16"/>
        <v>78.27</v>
      </c>
      <c r="EU3" s="88">
        <f t="shared" si="16"/>
        <v>78.7</v>
      </c>
      <c r="EV3" s="88">
        <f t="shared" si="16"/>
        <v>100.914</v>
      </c>
      <c r="EW3" s="88">
        <f t="shared" si="16"/>
        <v>85.89</v>
      </c>
      <c r="EX3" s="88">
        <f t="shared" si="16"/>
        <v>45.23</v>
      </c>
      <c r="EY3" s="88">
        <f t="shared" si="16"/>
        <v>62.78</v>
      </c>
      <c r="EZ3" s="88">
        <f t="shared" si="16"/>
        <v>19.762</v>
      </c>
      <c r="FA3" s="88">
        <f t="shared" si="16"/>
        <v>74.819999999999993</v>
      </c>
      <c r="FB3" s="88">
        <f t="shared" si="16"/>
        <v>135.97499999999999</v>
      </c>
      <c r="FC3" s="88">
        <f t="shared" si="16"/>
        <v>0</v>
      </c>
      <c r="FD3" s="88">
        <f>+SUM(FD16:FD19)</f>
        <v>0</v>
      </c>
      <c r="FE3" s="88">
        <f>+SUM(FE16:FE19)</f>
        <v>0</v>
      </c>
    </row>
    <row r="4" spans="1:161" s="1" customFormat="1" ht="16.5" customHeight="1" thickBot="1">
      <c r="A4" s="55" cm="1">
        <f t="array" aca="1" ref="A4" ca="1">+CELL("ligne",A4)</f>
        <v>4</v>
      </c>
      <c r="B4" s="56" t="s">
        <v>328</v>
      </c>
      <c r="C4" s="56" t="s">
        <v>323</v>
      </c>
      <c r="D4" s="363" t="s">
        <v>295</v>
      </c>
      <c r="E4" s="56" t="s">
        <v>324</v>
      </c>
      <c r="F4" s="57" t="s">
        <v>325</v>
      </c>
      <c r="G4" s="58" t="s">
        <v>289</v>
      </c>
      <c r="H4" s="58" t="s">
        <v>326</v>
      </c>
      <c r="I4" s="58" t="s">
        <v>329</v>
      </c>
      <c r="J4" s="59">
        <v>1</v>
      </c>
      <c r="K4" s="60"/>
      <c r="L4" s="343">
        <f t="shared" ref="L4" ca="1" si="17">+CO4</f>
        <v>11.36516729453944</v>
      </c>
      <c r="M4" s="343">
        <f t="shared" ref="M4" ca="1" si="18">IFERROR(MEDIAN(INDIRECT(ADDRESS($A4, BJ$2-V4) &amp; ":" &amp; ADDRESS($A4, BJ$2))),0)</f>
        <v>0.17941319555159363</v>
      </c>
      <c r="N4" s="61">
        <f t="shared" ref="N4" ca="1" si="19">IFERROR(MAX(INDIRECT(ADDRESS($A4, BJ$2-V4) &amp; ":" &amp; ADDRESS($A4, BJ$2)))-MIN(INDIRECT(ADDRESS($A4, BJ$2-V4) &amp; ":" &amp; ADDRESS($A4, BJ$2))),0)/6</f>
        <v>18.237870114468699</v>
      </c>
      <c r="O4" s="62">
        <f ca="1">+M4-3*N4</f>
        <v>-54.534197147854499</v>
      </c>
      <c r="P4" s="61">
        <f ca="1">+M4+3*N4</f>
        <v>54.893023538957692</v>
      </c>
      <c r="Q4" s="62">
        <f ca="1">+W4</f>
        <v>-1.9068000000000003</v>
      </c>
      <c r="R4" s="63">
        <f ca="1">+X4</f>
        <v>1.9068000000000003</v>
      </c>
      <c r="S4" s="64" t="str">
        <f>+Parametres!E7</f>
        <v xml:space="preserve">not considered as a sales impact but as and EBITDA </v>
      </c>
      <c r="T4" s="65">
        <f>+Parametres!F6</f>
        <v>-2.5000000000000001E-2</v>
      </c>
      <c r="U4" s="65">
        <f>+Parametres!G6</f>
        <v>2.5000000000000001E-2</v>
      </c>
      <c r="V4" s="66">
        <v>11</v>
      </c>
      <c r="W4" s="67">
        <f ca="1">+T4*M3</f>
        <v>-1.9068000000000003</v>
      </c>
      <c r="X4" s="68">
        <f ca="1">+U4*M3</f>
        <v>1.9068000000000003</v>
      </c>
      <c r="Y4" s="62">
        <f t="shared" ca="1" si="2"/>
        <v>-1.9068000000000003</v>
      </c>
      <c r="Z4" s="61">
        <f t="shared" ca="1" si="3"/>
        <v>1.9068000000000003</v>
      </c>
      <c r="AA4" s="62">
        <f t="shared" ca="1" si="4"/>
        <v>-1.9068000000000003</v>
      </c>
      <c r="AB4" s="61">
        <f t="shared" ca="1" si="5"/>
        <v>1.9068000000000003</v>
      </c>
      <c r="AC4" s="62">
        <f t="shared" ca="1" si="6"/>
        <v>-1.9068000000000003</v>
      </c>
      <c r="AD4" s="61">
        <f t="shared" ca="1" si="6"/>
        <v>1.9068000000000003</v>
      </c>
      <c r="AE4" s="69" cm="1">
        <f t="array" aca="1" ref="AE4" ca="1">+_xlfn.SWITCH($G4,"Min",Y4,"Max",AA4,"Dual",AC4)</f>
        <v>-1.9068000000000003</v>
      </c>
      <c r="AF4" s="61" cm="1">
        <f t="array" aca="1" ref="AF4" ca="1">+_xlfn.SWITCH($G4,"Min",Z4,"Max",AB4,"Dual",AD4)</f>
        <v>1.9068000000000003</v>
      </c>
      <c r="AG4" s="69">
        <f ca="1">+(AF4+AE4)/2</f>
        <v>0</v>
      </c>
      <c r="AI4" s="70">
        <f ca="1">+CO4</f>
        <v>11.36516729453944</v>
      </c>
      <c r="AJ4" s="71">
        <f ca="1">AE4</f>
        <v>-1.9068000000000003</v>
      </c>
      <c r="AK4" s="72">
        <f t="shared" ref="AK4" ca="1" si="20">+(AJ4+($AF4-$AJ4)/6)</f>
        <v>-1.2712000000000003</v>
      </c>
      <c r="AL4" s="72">
        <f t="shared" ref="AL4" ca="1" si="21">+(AK4+($AF4-$AJ4)/6)</f>
        <v>-0.63560000000000028</v>
      </c>
      <c r="AM4" s="72">
        <f t="shared" ref="AM4" ca="1" si="22">+(AL4+($AF4-$AJ4)/6)</f>
        <v>-2.2204460492503131E-16</v>
      </c>
      <c r="AN4" s="72">
        <f t="shared" ref="AN4" ca="1" si="23">+(AM4+($AF4-$AJ4)/6)</f>
        <v>0.63559999999999983</v>
      </c>
      <c r="AO4" s="72">
        <f t="shared" ref="AO4" ca="1" si="24">+(AN4+($AF4-$AJ4)/6)</f>
        <v>1.2711999999999999</v>
      </c>
      <c r="AP4" s="72">
        <f t="shared" ref="AP4" ca="1" si="25">+(AO4+($AF4-$AJ4)/6)</f>
        <v>1.9068000000000001</v>
      </c>
      <c r="AQ4" s="73" t="str" cm="1">
        <f t="array" aca="1" ref="AQ4" ca="1">+_xlfn.IFS($AI4&lt;=$AJ4,"Red Low",AND($AI4&gt;$AJ4,$AI4&lt;=$AK4),"Orange Low",AND($AI4&gt;$AK4,$AI4&lt;=$AL4),"Yellow Low",AND($AI4&gt;$AL4,$AI4&lt;=$AN4),"Green",AND($AI4&gt;$AN4,$AI4&lt;=$AO4),"Yellow High",AND($AI4&gt;$AO4,$AI4&lt;=$AP4),"Orange High",$AI4&gt;$AP4,"Red High")</f>
        <v>Red High</v>
      </c>
      <c r="AR4" s="74">
        <f ca="1">+AJ4</f>
        <v>-1.9068000000000003</v>
      </c>
      <c r="AS4" s="75">
        <f t="shared" ref="AS4" ca="1" si="26">+AK4</f>
        <v>-1.2712000000000003</v>
      </c>
      <c r="AT4" s="75">
        <f t="shared" ref="AT4" ca="1" si="27">+AL4</f>
        <v>-0.63560000000000028</v>
      </c>
      <c r="AU4" s="76">
        <f t="shared" ref="AU4" ca="1" si="28">+AM4</f>
        <v>-2.2204460492503131E-16</v>
      </c>
      <c r="AV4" s="76">
        <f t="shared" ref="AV4" ca="1" si="29">+AN4</f>
        <v>0.63559999999999983</v>
      </c>
      <c r="AW4" s="77">
        <f t="shared" ref="AW4" ca="1" si="30">+AO4</f>
        <v>1.2711999999999999</v>
      </c>
      <c r="AX4" s="78">
        <f t="shared" ref="AX4" ca="1" si="31">+AP4</f>
        <v>1.9068000000000001</v>
      </c>
      <c r="AY4" s="73" t="str" cm="1">
        <f t="array" aca="1" ref="AY4" ca="1">+_xlfn.IFS(AI4&lt;=$AT4,"Green",AND(AI4&gt;$AT4,AI4&lt;=$AV4),"Yellow High",AND(AI4&gt;$AV4,AI4&lt;=$AX4),"Orange High",AI4&gt;$AX4,"Red High")</f>
        <v>Red High</v>
      </c>
      <c r="AZ4" s="79">
        <f ca="1">+AR4</f>
        <v>-1.9068000000000003</v>
      </c>
      <c r="BA4" s="77">
        <f t="shared" ref="BA4" ca="1" si="32">+AS4</f>
        <v>-1.2712000000000003</v>
      </c>
      <c r="BB4" s="76">
        <f t="shared" ref="BB4" ca="1" si="33">+AT4</f>
        <v>-0.63560000000000028</v>
      </c>
      <c r="BC4" s="76">
        <f t="shared" ref="BC4" ca="1" si="34">+AU4</f>
        <v>-2.2204460492503131E-16</v>
      </c>
      <c r="BD4" s="75">
        <f t="shared" ref="BD4" ca="1" si="35">+AV4</f>
        <v>0.63559999999999983</v>
      </c>
      <c r="BE4" s="75">
        <f t="shared" ref="BE4" ca="1" si="36">+AW4</f>
        <v>1.2711999999999999</v>
      </c>
      <c r="BF4" s="80">
        <f t="shared" ref="BF4" ca="1" si="37">+AX4</f>
        <v>1.9068000000000001</v>
      </c>
      <c r="BG4" s="73" t="str" cm="1">
        <f t="array" aca="1" ref="BG4" ca="1">+_xlfn.IFS($L4&lt;=AZ4,"Red Low",AND($L4&gt;AZ4,$L4&lt;=BB4),"Orange Low",AND($L4&gt;BB4,$L4&lt;=BD4),"Yellow Low",$L4&gt;BD4,"Green")</f>
        <v>Green</v>
      </c>
      <c r="BH4" s="1" t="str" cm="1">
        <f t="array" aca="1" ref="BH4" ca="1">+_xlfn.IFS(G4="Min",BG4,G4="Max",AY4,G4="Dual",AQ4)</f>
        <v>Green</v>
      </c>
      <c r="BI4" s="81"/>
      <c r="BJ4" s="82"/>
      <c r="BK4" s="82" t="str">
        <f t="shared" ref="BK4" si="38">+B4</f>
        <v>Volume_Effect</v>
      </c>
      <c r="BL4" s="83">
        <f ca="1">+AJ4</f>
        <v>-1.9068000000000003</v>
      </c>
      <c r="BM4" s="83">
        <f ca="1">+AK4</f>
        <v>-1.2712000000000003</v>
      </c>
      <c r="BN4" s="82"/>
      <c r="BO4" s="82"/>
      <c r="BP4" s="82"/>
      <c r="BQ4" s="84">
        <f t="shared" ref="BQ4" ca="1" si="39">+AE4</f>
        <v>-1.9068000000000003</v>
      </c>
      <c r="BR4" s="84">
        <f t="shared" ref="BR4" ca="1" si="40">+AF4</f>
        <v>1.9068000000000003</v>
      </c>
      <c r="BU4" s="85" t="e" cm="1">
        <f t="array" aca="1" ref="BU4" ca="1">+EvaluerCondition($L4,#REF!)</f>
        <v>#NAME?</v>
      </c>
      <c r="BV4" s="85" t="e" cm="1">
        <f t="array" aca="1" ref="BV4" ca="1">+EvaluerCondition($L4,#REF!)</f>
        <v>#NAME?</v>
      </c>
      <c r="BW4" s="85" t="e" cm="1">
        <f t="array" aca="1" ref="BW4" ca="1">+EvaluerCondition($L4,#REF!)</f>
        <v>#NAME?</v>
      </c>
      <c r="BX4" s="85" t="e" cm="1">
        <f t="array" aca="1" ref="BX4" ca="1">+EvaluerCondition($L4,#REF!)</f>
        <v>#NAME?</v>
      </c>
      <c r="BY4" s="85" t="e" cm="1">
        <f t="array" aca="1" ref="BY4" ca="1">+EvaluerCondition($L4,#REF!)</f>
        <v>#NAME?</v>
      </c>
      <c r="BZ4" s="85"/>
      <c r="CA4" s="85"/>
      <c r="CB4" s="85"/>
      <c r="CC4" s="85"/>
      <c r="CD4" s="86"/>
      <c r="CE4" s="53" cm="1">
        <f t="array" aca="1" ref="CE4" ca="1">+INDIRECT(ADDRESS($A4,$BJ$2-10))</f>
        <v>-0.21477021664428783</v>
      </c>
      <c r="CF4" s="53" cm="1">
        <f t="array" aca="1" ref="CF4" ca="1">+INDIRECT(ADDRESS($A4,$BJ$2-9))</f>
        <v>7.6927131843927743E-2</v>
      </c>
      <c r="CG4" s="53" cm="1">
        <f t="array" aca="1" ref="CG4" ca="1">+INDIRECT(ADDRESS($A4,$BJ$2-8))</f>
        <v>3.2851029129934678E-2</v>
      </c>
      <c r="CH4" s="53" cm="1">
        <f t="array" aca="1" ref="CH4" ca="1">+INDIRECT(ADDRESS($A4,$BJ$2-7))</f>
        <v>5.4922433290978463E-2</v>
      </c>
      <c r="CI4" s="53" cm="1">
        <f t="array" aca="1" ref="CI4" ca="1">+INDIRECT(ADDRESS($A4,$BJ$2-6))</f>
        <v>1.6954752066115708</v>
      </c>
      <c r="CJ4" s="53" cm="1">
        <f t="array" aca="1" ref="CJ4" ca="1">+INDIRECT(ADDRESS($A4,$BJ$2-5))</f>
        <v>-2.5776423332168875E-3</v>
      </c>
      <c r="CK4" s="53" cm="1">
        <f t="array" aca="1" ref="CK4" ca="1">+INDIRECT(ADDRESS($A4,$BJ$2-4))</f>
        <v>8.1170343599380974</v>
      </c>
      <c r="CL4" s="53" cm="1">
        <f t="array" aca="1" ref="CL4" ca="1">+INDIRECT(ADDRESS($A4,$BJ$2-3))</f>
        <v>5.5058755113093278</v>
      </c>
      <c r="CM4" s="53" cm="1">
        <f t="array" aca="1" ref="CM4" ca="1">+INDIRECT(ADDRESS($A4,$BJ$2-2))</f>
        <v>35.745459596194721</v>
      </c>
      <c r="CN4" s="53" cm="1">
        <f t="array" aca="1" ref="CN4" ca="1">+INDIRECT(ADDRESS($A4,$BJ$2-1))</f>
        <v>-73.681761090617471</v>
      </c>
      <c r="CO4" s="389" cm="1">
        <f t="array" aca="1" ref="CO4" ca="1">+INDIRECT(ADDRESS($A4,$BJ$2))</f>
        <v>11.36516729453944</v>
      </c>
      <c r="CP4" s="53"/>
      <c r="CQ4" s="53"/>
      <c r="CR4" s="53">
        <f t="shared" ref="CR4" ca="1" si="41">+CS4</f>
        <v>0</v>
      </c>
      <c r="CS4" s="53">
        <f t="shared" ref="CS4" ca="1" si="42">+CT4</f>
        <v>0</v>
      </c>
      <c r="CT4" s="53">
        <f t="shared" ref="CT4" ca="1" si="43">+CU4</f>
        <v>0</v>
      </c>
      <c r="CU4" s="53">
        <f t="shared" ref="CU4" ca="1" si="44">+CV4</f>
        <v>0</v>
      </c>
      <c r="CV4" s="53">
        <f t="shared" ref="CV4" ca="1" si="45">+CW4</f>
        <v>0</v>
      </c>
      <c r="CW4" s="53">
        <f t="shared" ref="CW4" ca="1" si="46">+CX4</f>
        <v>0</v>
      </c>
      <c r="CX4" s="53">
        <f t="shared" ref="CX4" ca="1" si="47">+CY4</f>
        <v>0</v>
      </c>
      <c r="CY4" s="53">
        <f t="shared" ref="CY4" ca="1" si="48">+CZ4</f>
        <v>0</v>
      </c>
      <c r="CZ4" s="53">
        <f t="shared" ref="CZ4" ca="1" si="49">+DA4</f>
        <v>0</v>
      </c>
      <c r="DA4" s="53">
        <f ca="1">+DB4</f>
        <v>0</v>
      </c>
      <c r="DB4" s="53">
        <f ca="1">+AG4</f>
        <v>0</v>
      </c>
      <c r="DC4" s="53"/>
      <c r="DD4" s="87" t="str">
        <f t="shared" si="14"/>
        <v>Volume_Effect</v>
      </c>
      <c r="DE4" s="88">
        <v>0</v>
      </c>
      <c r="DF4" s="88">
        <v>0</v>
      </c>
      <c r="DG4" s="88">
        <v>0</v>
      </c>
      <c r="DH4" s="88">
        <v>0</v>
      </c>
      <c r="DI4" s="88">
        <v>0</v>
      </c>
      <c r="DJ4" s="88">
        <f t="shared" ref="DJ4:EZ4" si="50">+(DJ3-AVERAGE(DG3:DJ3))*(DJ10)/DJ3</f>
        <v>5.0676190476190479</v>
      </c>
      <c r="DK4" s="88">
        <f t="shared" si="50"/>
        <v>-0.72861111111111176</v>
      </c>
      <c r="DL4" s="88">
        <f t="shared" si="50"/>
        <v>0.59500000000000031</v>
      </c>
      <c r="DM4" s="88">
        <f t="shared" si="50"/>
        <v>0.46638888888888974</v>
      </c>
      <c r="DN4" s="88">
        <f t="shared" si="50"/>
        <v>5.2289156626506107E-2</v>
      </c>
      <c r="DO4" s="88">
        <f t="shared" si="50"/>
        <v>1.7658227848101397E-2</v>
      </c>
      <c r="DP4" s="88">
        <f>+(DP3-AVERAGE(DM3:DP3))*(DP10)/DP3</f>
        <v>4.7818928571428572</v>
      </c>
      <c r="DQ4" s="88">
        <f t="shared" si="50"/>
        <v>0.45754141288131212</v>
      </c>
      <c r="DR4" s="88">
        <f t="shared" si="50"/>
        <v>-0.15263126928263385</v>
      </c>
      <c r="DS4" s="88">
        <f>+(DS3-AVERAGE(DP3:DS3))*(DS10)/DS3</f>
        <v>6.4147274998160144</v>
      </c>
      <c r="DT4" s="88">
        <f>+(DT3-AVERAGE(DQ3:DT3))*(DT10)/DT3</f>
        <v>41.60076676809301</v>
      </c>
      <c r="DU4" s="88">
        <f t="shared" si="50"/>
        <v>4.6124679204690748</v>
      </c>
      <c r="DV4" s="88">
        <f t="shared" si="50"/>
        <v>1.9409599365419485</v>
      </c>
      <c r="DW4" s="88" t="e">
        <f t="shared" si="50"/>
        <v>#DIV/0!</v>
      </c>
      <c r="DX4" s="88" t="e">
        <f t="shared" si="50"/>
        <v>#DIV/0!</v>
      </c>
      <c r="DY4" s="88">
        <f t="shared" si="50"/>
        <v>-0.95124787135749544</v>
      </c>
      <c r="DZ4" s="88">
        <f t="shared" si="50"/>
        <v>4.3831767048559005</v>
      </c>
      <c r="EA4" s="88">
        <f t="shared" si="50"/>
        <v>11.970847813060793</v>
      </c>
      <c r="EB4" s="88">
        <f t="shared" si="50"/>
        <v>0.18739112328972626</v>
      </c>
      <c r="EC4" s="88">
        <f t="shared" si="50"/>
        <v>12.757336265443865</v>
      </c>
      <c r="ED4" s="88">
        <f t="shared" si="50"/>
        <v>1.5027072082410378</v>
      </c>
      <c r="EE4" s="88">
        <f t="shared" si="50"/>
        <v>5.8162215681818141</v>
      </c>
      <c r="EF4" s="88">
        <f t="shared" si="50"/>
        <v>3.1798934962717518E-2</v>
      </c>
      <c r="EG4" s="88">
        <f t="shared" si="50"/>
        <v>34.161219435548439</v>
      </c>
      <c r="EH4" s="88">
        <f t="shared" si="50"/>
        <v>-0.5220076527900791</v>
      </c>
      <c r="EI4" s="88">
        <f t="shared" si="50"/>
        <v>-0.56273880202894233</v>
      </c>
      <c r="EJ4" s="88">
        <f t="shared" si="50"/>
        <v>5.1610317753623187</v>
      </c>
      <c r="EK4" s="88">
        <f t="shared" si="50"/>
        <v>3.2150173880597013</v>
      </c>
      <c r="EL4" s="88">
        <f t="shared" si="50"/>
        <v>0.71400635842880511</v>
      </c>
      <c r="EM4" s="88">
        <f t="shared" si="50"/>
        <v>22.508005643086815</v>
      </c>
      <c r="EN4" s="88">
        <f t="shared" si="50"/>
        <v>0.99202417336394932</v>
      </c>
      <c r="EO4" s="88">
        <f t="shared" si="50"/>
        <v>-2.9274875583203682E-2</v>
      </c>
      <c r="EP4" s="88">
        <f t="shared" si="50"/>
        <v>15.075573333333331</v>
      </c>
      <c r="EQ4" s="88">
        <f t="shared" si="50"/>
        <v>0.28189925925925952</v>
      </c>
      <c r="ER4" s="88">
        <f t="shared" si="50"/>
        <v>-0.21477021664428783</v>
      </c>
      <c r="ES4" s="88">
        <f t="shared" si="50"/>
        <v>7.6927131843927743E-2</v>
      </c>
      <c r="ET4" s="88">
        <f t="shared" si="50"/>
        <v>3.2851029129934678E-2</v>
      </c>
      <c r="EU4" s="88">
        <f t="shared" si="50"/>
        <v>5.4922433290978463E-2</v>
      </c>
      <c r="EV4" s="88">
        <f t="shared" si="50"/>
        <v>1.6954752066115708</v>
      </c>
      <c r="EW4" s="88">
        <f t="shared" si="50"/>
        <v>-2.5776423332168875E-3</v>
      </c>
      <c r="EX4" s="88">
        <f t="shared" si="50"/>
        <v>8.1170343599380974</v>
      </c>
      <c r="EY4" s="88">
        <f t="shared" si="50"/>
        <v>5.5058755113093278</v>
      </c>
      <c r="EZ4" s="88">
        <f t="shared" si="50"/>
        <v>35.745459596194721</v>
      </c>
      <c r="FA4" s="88">
        <f>+(FA3-AVERAGE(EX3:FA3))*(FA10)/FA3</f>
        <v>-73.681761090617471</v>
      </c>
      <c r="FB4" s="88">
        <f>+(FB3-AVERAGE(EY3:FB3))*(FB10)/FB3</f>
        <v>11.36516729453944</v>
      </c>
      <c r="FC4" s="88" t="e">
        <f>+(FC3-AVERAGE(EZ3:FC3))*(FC10)/FC3</f>
        <v>#DIV/0!</v>
      </c>
      <c r="FD4" s="88" t="e">
        <f>+(FD3-AVERAGE(FA3:FD3))*(FD10)/FD3</f>
        <v>#DIV/0!</v>
      </c>
      <c r="FE4" s="88" t="e">
        <f>+(FE3-AVERAGE(FB3:FE3))*(FE10)/FE3</f>
        <v>#DIV/0!</v>
      </c>
    </row>
    <row r="5" spans="1:161" s="21" customFormat="1" ht="16.5" customHeight="1" thickBot="1">
      <c r="A5" s="55" cm="1">
        <f t="array" aca="1" ref="A5" ca="1">+CELL("ligne",A5)</f>
        <v>5</v>
      </c>
      <c r="B5" s="142" t="s">
        <v>330</v>
      </c>
      <c r="C5" s="141" t="s">
        <v>331</v>
      </c>
      <c r="D5" s="363" t="s">
        <v>295</v>
      </c>
      <c r="E5" s="142" t="s">
        <v>332</v>
      </c>
      <c r="F5" s="143" t="s">
        <v>325</v>
      </c>
      <c r="G5" s="144" t="s">
        <v>288</v>
      </c>
      <c r="H5" s="144" t="s">
        <v>333</v>
      </c>
      <c r="I5" s="144" t="s">
        <v>334</v>
      </c>
      <c r="J5" s="145"/>
      <c r="K5" s="145"/>
      <c r="L5" s="344">
        <f ca="1">+CO5</f>
        <v>0</v>
      </c>
      <c r="M5" s="344">
        <f ca="1">IFERROR(MEDIAN(INDIRECT(ADDRESS($A5, BJ$2-V5) &amp; ":" &amp; ADDRESS($A5, BJ$2))),0)</f>
        <v>0</v>
      </c>
      <c r="N5" s="146">
        <f ca="1">IFERROR(MAX(INDIRECT(ADDRESS($A5, BJ$2-V5) &amp; ":" &amp; ADDRESS($A5, BJ$2)))-MIN(INDIRECT(ADDRESS($A5, BJ$2-V5) &amp; ":" &amp; ADDRESS($A5, BJ$2))),0)/6</f>
        <v>0</v>
      </c>
      <c r="O5" s="146">
        <f ca="1">+M5-3*N5</f>
        <v>0</v>
      </c>
      <c r="P5" s="146">
        <f ca="1">+M5+3*N5</f>
        <v>0</v>
      </c>
      <c r="Q5" s="62">
        <f t="shared" ref="Q5:Q65" ca="1" si="51">+W5</f>
        <v>0</v>
      </c>
      <c r="R5" s="63">
        <f t="shared" ref="R5:R65" ca="1" si="52">+X5</f>
        <v>0.38136000000000003</v>
      </c>
      <c r="S5" s="64" t="str">
        <f>+Parametres!E7</f>
        <v xml:space="preserve">not considered as a sales impact but as and EBITDA </v>
      </c>
      <c r="T5" s="65">
        <f>+Parametres!F7</f>
        <v>0</v>
      </c>
      <c r="U5" s="65">
        <f>+Parametres!G7</f>
        <v>5.0000000000000001E-3</v>
      </c>
      <c r="V5" s="191">
        <v>10</v>
      </c>
      <c r="W5" s="192">
        <f ca="1">T5*M3</f>
        <v>0</v>
      </c>
      <c r="X5" s="192">
        <f ca="1">U5*M3</f>
        <v>0.38136000000000003</v>
      </c>
      <c r="Y5" s="146">
        <f ca="1">IF($W5&gt;$Q5,$W5,$Q5)</f>
        <v>0</v>
      </c>
      <c r="Z5" s="146">
        <f ca="1">IF($X5&gt;$R5,$X5,$R5)</f>
        <v>0.38136000000000003</v>
      </c>
      <c r="AA5" s="146">
        <f ca="1">IF($W5&gt;$Q5,$Q5,$W5)</f>
        <v>0</v>
      </c>
      <c r="AB5" s="146">
        <f ca="1">IF($X5&gt;$R5,$R5,$X5)</f>
        <v>0.38136000000000003</v>
      </c>
      <c r="AC5" s="146">
        <f t="shared" ca="1" si="6"/>
        <v>0</v>
      </c>
      <c r="AD5" s="146">
        <f t="shared" ca="1" si="6"/>
        <v>0.38136000000000003</v>
      </c>
      <c r="AE5" s="146" cm="1">
        <f t="array" aca="1" ref="AE5" ca="1">+_xlfn.SWITCH($G5,"Min",Y5,"Max",AA5,"Dual",AC5)</f>
        <v>0</v>
      </c>
      <c r="AF5" s="146" cm="1">
        <f t="array" aca="1" ref="AF5" ca="1">+_xlfn.SWITCH($G5,"Min",Z5,"Max",AB5,"Dual",AD5)</f>
        <v>0.38136000000000003</v>
      </c>
      <c r="AG5" s="69">
        <f t="shared" ref="AG5:AG65" ca="1" si="53">+(AF5+AE5)/2</f>
        <v>0.19068000000000002</v>
      </c>
      <c r="AI5" s="151">
        <f ca="1">+CO5</f>
        <v>0</v>
      </c>
      <c r="AJ5" s="152">
        <f ca="1">AE5</f>
        <v>0</v>
      </c>
      <c r="AK5" s="153">
        <f t="shared" ca="1" si="7"/>
        <v>6.3560000000000005E-2</v>
      </c>
      <c r="AL5" s="153">
        <f t="shared" ca="1" si="7"/>
        <v>0.12712000000000001</v>
      </c>
      <c r="AM5" s="153">
        <f t="shared" ca="1" si="7"/>
        <v>0.19068000000000002</v>
      </c>
      <c r="AN5" s="153">
        <f t="shared" ca="1" si="7"/>
        <v>0.25424000000000002</v>
      </c>
      <c r="AO5" s="153">
        <f t="shared" ca="1" si="7"/>
        <v>0.31780000000000003</v>
      </c>
      <c r="AP5" s="153">
        <f t="shared" ca="1" si="7"/>
        <v>0.38136000000000003</v>
      </c>
      <c r="AQ5" s="154" t="str" cm="1">
        <f t="array" aca="1" ref="AQ5" ca="1">+_xlfn.IFS($AI5&lt;=$AJ5,"Red Low",AND($AI5&gt;$AJ5,$AI5&lt;=$AK5),"Orange Low",AND($AI5&gt;$AK5,$AI5&lt;=$AL5),"Yellow Low",AND($AI5&gt;$AL5,$AI5&lt;=$AN5),"Green",AND($AI5&gt;$AN5,$AI5&lt;=$AO5),"Yellow High",AND($AI5&gt;$AO5,$AI5&lt;=$AP5),"Orange High",$AI5&gt;$AP5,"Red High")</f>
        <v>Red Low</v>
      </c>
      <c r="AR5" s="155">
        <f ca="1">+AJ5</f>
        <v>0</v>
      </c>
      <c r="AS5" s="156">
        <f t="shared" ref="AS5:AX5" ca="1" si="54">+AK5</f>
        <v>6.3560000000000005E-2</v>
      </c>
      <c r="AT5" s="156">
        <f t="shared" ca="1" si="54"/>
        <v>0.12712000000000001</v>
      </c>
      <c r="AU5" s="157">
        <f t="shared" ca="1" si="54"/>
        <v>0.19068000000000002</v>
      </c>
      <c r="AV5" s="157">
        <f t="shared" ca="1" si="54"/>
        <v>0.25424000000000002</v>
      </c>
      <c r="AW5" s="158">
        <f t="shared" ca="1" si="54"/>
        <v>0.31780000000000003</v>
      </c>
      <c r="AX5" s="158">
        <f t="shared" ca="1" si="54"/>
        <v>0.38136000000000003</v>
      </c>
      <c r="AY5" s="154" t="str" cm="1">
        <f t="array" aca="1" ref="AY5" ca="1">+_xlfn.IFS(AI5&lt;=$AT5,"Green",AND(AI5&gt;$AT5,AI5&lt;=$AV5),"Yellow High",AND(AI5&gt;$AV5,AI5&lt;=$AX5),"Orange High",AI5&gt;$AX5,"Red High")</f>
        <v>Green</v>
      </c>
      <c r="AZ5" s="158">
        <f ca="1">+AR5</f>
        <v>0</v>
      </c>
      <c r="BA5" s="158">
        <f t="shared" ref="BA5:BF5" ca="1" si="55">+AS5</f>
        <v>6.3560000000000005E-2</v>
      </c>
      <c r="BB5" s="157">
        <f t="shared" ca="1" si="55"/>
        <v>0.12712000000000001</v>
      </c>
      <c r="BC5" s="157">
        <f t="shared" ca="1" si="55"/>
        <v>0.19068000000000002</v>
      </c>
      <c r="BD5" s="156">
        <f t="shared" ca="1" si="55"/>
        <v>0.25424000000000002</v>
      </c>
      <c r="BE5" s="156">
        <f t="shared" ca="1" si="55"/>
        <v>0.31780000000000003</v>
      </c>
      <c r="BF5" s="159">
        <f t="shared" ca="1" si="55"/>
        <v>0.38136000000000003</v>
      </c>
      <c r="BG5" s="154" t="str" cm="1">
        <f t="array" aca="1" ref="BG5" ca="1">+_xlfn.IFS($L5&lt;=AZ5,"Red Low",AND($L5&gt;AZ5,$L5&lt;=BB5),"Orange Low",AND($L5&gt;BB5,$L5&lt;=BD5),"Yellow Low",$L5&gt;BD5,"Green")</f>
        <v>Red Low</v>
      </c>
      <c r="BH5" s="21" t="str" cm="1">
        <f t="array" aca="1" ref="BH5" ca="1">+_xlfn.IFS(G5="Min",BG5,G5="Max",AY5,G5="Dual",AQ5)</f>
        <v>Green</v>
      </c>
      <c r="BI5" s="193"/>
      <c r="BJ5" s="194"/>
      <c r="BK5" s="195" t="str">
        <f t="shared" si="10"/>
        <v>Debit_notes</v>
      </c>
      <c r="BL5" s="195"/>
      <c r="BM5" s="195"/>
      <c r="BN5" s="195"/>
      <c r="BO5" s="195"/>
      <c r="BP5" s="195"/>
      <c r="BQ5" s="196">
        <f t="shared" ca="1" si="11"/>
        <v>0</v>
      </c>
      <c r="BR5" s="196">
        <f t="shared" ca="1" si="12"/>
        <v>0.38136000000000003</v>
      </c>
      <c r="BU5" s="197">
        <f ca="1">+L5</f>
        <v>0</v>
      </c>
      <c r="BV5" s="161">
        <f ca="1">+AZ5</f>
        <v>0</v>
      </c>
      <c r="BW5" s="161">
        <f ca="1">+BB5</f>
        <v>0.12712000000000001</v>
      </c>
      <c r="BX5" s="161"/>
      <c r="BY5" s="161"/>
      <c r="BZ5" s="161"/>
      <c r="CA5" s="161"/>
      <c r="CB5" s="161"/>
      <c r="CC5" s="161"/>
      <c r="CD5" s="162"/>
      <c r="CE5" s="163" cm="1">
        <f t="array" aca="1" ref="CE5" ca="1">+INDIRECT(ADDRESS($A5,$BJ$2-10))</f>
        <v>0</v>
      </c>
      <c r="CF5" s="163" cm="1">
        <f t="array" aca="1" ref="CF5" ca="1">+INDIRECT(ADDRESS($A5,$BJ$2-9))</f>
        <v>0</v>
      </c>
      <c r="CG5" s="163" cm="1">
        <f t="array" aca="1" ref="CG5" ca="1">+INDIRECT(ADDRESS($A5,$BJ$2-8))</f>
        <v>0</v>
      </c>
      <c r="CH5" s="163" cm="1">
        <f t="array" aca="1" ref="CH5" ca="1">+INDIRECT(ADDRESS($A5,$BJ$2-7))</f>
        <v>0</v>
      </c>
      <c r="CI5" s="163" cm="1">
        <f t="array" aca="1" ref="CI5" ca="1">+INDIRECT(ADDRESS($A5,$BJ$2-6))</f>
        <v>0</v>
      </c>
      <c r="CJ5" s="163" cm="1">
        <f t="array" aca="1" ref="CJ5" ca="1">+INDIRECT(ADDRESS($A5,$BJ$2-5))</f>
        <v>0</v>
      </c>
      <c r="CK5" s="163" cm="1">
        <f t="array" aca="1" ref="CK5" ca="1">+INDIRECT(ADDRESS($A5,$BJ$2-4))</f>
        <v>0</v>
      </c>
      <c r="CL5" s="163" cm="1">
        <f t="array" aca="1" ref="CL5" ca="1">+INDIRECT(ADDRESS($A5,$BJ$2-3))</f>
        <v>0</v>
      </c>
      <c r="CM5" s="163" cm="1">
        <f t="array" aca="1" ref="CM5" ca="1">+INDIRECT(ADDRESS($A5,$BJ$2-2))</f>
        <v>0</v>
      </c>
      <c r="CN5" s="163" cm="1">
        <f t="array" aca="1" ref="CN5" ca="1">+INDIRECT(ADDRESS($A5,$BJ$2-1))</f>
        <v>0</v>
      </c>
      <c r="CO5" s="163" cm="1">
        <f t="array" aca="1" ref="CO5" ca="1">+INDIRECT(ADDRESS($A5,BJ$2))</f>
        <v>0</v>
      </c>
      <c r="CP5" s="53"/>
      <c r="CQ5" s="54">
        <f t="shared" ref="CQ5" ca="1" si="56">+W5/$CO$3*CD$3</f>
        <v>0</v>
      </c>
      <c r="CR5" s="54">
        <f t="shared" ref="CR5:DB20" ca="1" si="57">+$AG5/$CO$3*CE$3</f>
        <v>9.7125850193050201E-2</v>
      </c>
      <c r="CS5" s="54">
        <f t="shared" ca="1" si="57"/>
        <v>0.10695749189189191</v>
      </c>
      <c r="CT5" s="54">
        <f t="shared" ca="1" si="57"/>
        <v>0.10975932046332047</v>
      </c>
      <c r="CU5" s="54">
        <f t="shared" ca="1" si="57"/>
        <v>0.11036231660231662</v>
      </c>
      <c r="CV5" s="54">
        <f t="shared" ca="1" si="57"/>
        <v>0.14151337760617763</v>
      </c>
      <c r="CW5" s="54">
        <f t="shared" ca="1" si="57"/>
        <v>0.12044497297297298</v>
      </c>
      <c r="CX5" s="54">
        <f t="shared" ca="1" si="57"/>
        <v>6.3426779922779924E-2</v>
      </c>
      <c r="CY5" s="54">
        <f t="shared" ca="1" si="57"/>
        <v>8.80374362934363E-2</v>
      </c>
      <c r="CZ5" s="54">
        <f t="shared" ca="1" si="57"/>
        <v>2.7712580694980699E-2</v>
      </c>
      <c r="DA5" s="54">
        <f ca="1">+$AG5/$CO$3*CN$3</f>
        <v>0.10492132818532818</v>
      </c>
      <c r="DB5" s="54">
        <f t="shared" ca="1" si="57"/>
        <v>0.19068000000000002</v>
      </c>
      <c r="DC5" s="54"/>
      <c r="DD5" s="198" t="str">
        <f t="shared" si="14"/>
        <v>Debit_notes</v>
      </c>
      <c r="DE5" s="334">
        <f>[2]Data!V38</f>
        <v>0</v>
      </c>
      <c r="DF5" s="334">
        <f>[2]Data!W38</f>
        <v>0</v>
      </c>
      <c r="DG5" s="334">
        <f>[2]Data!X38</f>
        <v>0</v>
      </c>
      <c r="DH5" s="334">
        <f>[2]Data!Y38</f>
        <v>0</v>
      </c>
      <c r="DI5" s="334">
        <f>[2]Data!Z38</f>
        <v>0</v>
      </c>
      <c r="DJ5" s="334">
        <f>[2]Data!AA38</f>
        <v>0</v>
      </c>
      <c r="DK5" s="334">
        <f>[2]Data!AB38</f>
        <v>0</v>
      </c>
      <c r="DL5" s="334">
        <f>[2]Data!AC38</f>
        <v>0</v>
      </c>
      <c r="DM5" s="334">
        <f>[2]Data!AD38</f>
        <v>0</v>
      </c>
      <c r="DN5" s="334">
        <f>[2]Data!AE38</f>
        <v>0</v>
      </c>
      <c r="DO5" s="334">
        <f>[2]Data!AF38</f>
        <v>0</v>
      </c>
      <c r="DP5" s="334">
        <f>[2]Data!AG38</f>
        <v>0</v>
      </c>
      <c r="DQ5" s="334">
        <f>[2]Data!AH38</f>
        <v>0</v>
      </c>
      <c r="DR5" s="334">
        <f>[2]Data!AI38</f>
        <v>0</v>
      </c>
      <c r="DS5" s="334">
        <f>[2]Data!AJ38</f>
        <v>0</v>
      </c>
      <c r="DT5" s="334">
        <f>[2]Data!AK38</f>
        <v>0</v>
      </c>
      <c r="DU5" s="334">
        <f>[2]Data!AL38</f>
        <v>0</v>
      </c>
      <c r="DV5" s="334">
        <f>[2]Data!AM38</f>
        <v>0</v>
      </c>
      <c r="DW5" s="334">
        <f>[2]Data!AN38</f>
        <v>0</v>
      </c>
      <c r="DX5" s="334">
        <f>[2]Data!AO38</f>
        <v>0</v>
      </c>
      <c r="DY5" s="334">
        <f>[2]Data!AP38</f>
        <v>0</v>
      </c>
      <c r="DZ5" s="334">
        <f>[2]Data!AQ38</f>
        <v>0</v>
      </c>
      <c r="EA5" s="334">
        <f>[2]Data!AR38</f>
        <v>0</v>
      </c>
      <c r="EB5" s="334">
        <f>[2]Data!AS38</f>
        <v>0</v>
      </c>
      <c r="EC5" s="334">
        <f>[2]Data!AT38</f>
        <v>0</v>
      </c>
      <c r="ED5" s="334">
        <f>[2]Data!AU38</f>
        <v>0</v>
      </c>
      <c r="EE5" s="334">
        <f>[2]Data!AV38</f>
        <v>0</v>
      </c>
      <c r="EF5" s="334">
        <f>[2]Data!AW38</f>
        <v>0</v>
      </c>
      <c r="EG5" s="334">
        <f>[2]Data!AX38</f>
        <v>0</v>
      </c>
      <c r="EH5" s="334">
        <f>[2]Data!AY38</f>
        <v>0</v>
      </c>
      <c r="EI5" s="334">
        <f>[2]Data!AZ38</f>
        <v>0</v>
      </c>
      <c r="EJ5" s="334">
        <f>[2]Data!BA38</f>
        <v>0</v>
      </c>
      <c r="EK5" s="334">
        <f>[2]Data!BB38</f>
        <v>0</v>
      </c>
      <c r="EL5" s="334">
        <f>[2]Data!BC38</f>
        <v>0</v>
      </c>
      <c r="EM5" s="334">
        <f>[2]Data!BD38</f>
        <v>0</v>
      </c>
      <c r="EN5" s="334">
        <f>[2]Data!BE38</f>
        <v>0</v>
      </c>
      <c r="EO5" s="334">
        <f>[2]Data!BF38</f>
        <v>0</v>
      </c>
      <c r="EP5" s="334">
        <f>[2]Data!BG38</f>
        <v>0</v>
      </c>
      <c r="EQ5" s="334">
        <f>[2]Data!BH38</f>
        <v>0</v>
      </c>
      <c r="ER5" s="334">
        <f>[2]Data!BI38</f>
        <v>0</v>
      </c>
      <c r="ES5" s="334">
        <f>[2]Data!BJ38</f>
        <v>0</v>
      </c>
      <c r="ET5" s="334">
        <f>[2]Data!BK38</f>
        <v>0</v>
      </c>
      <c r="EU5" s="334">
        <f>[2]Data!BL38</f>
        <v>0</v>
      </c>
      <c r="EV5" s="334">
        <f>[2]Data!BM38</f>
        <v>0</v>
      </c>
      <c r="EW5" s="334">
        <f>[2]Data!BN38</f>
        <v>0</v>
      </c>
      <c r="EX5" s="334">
        <f>[2]Data!BO38</f>
        <v>0</v>
      </c>
      <c r="EY5" s="334">
        <f>[2]Data!BP38</f>
        <v>0</v>
      </c>
      <c r="EZ5" s="334">
        <f>[2]Data!BQ38</f>
        <v>0</v>
      </c>
      <c r="FA5" s="334">
        <f>[2]Data!BR38</f>
        <v>0</v>
      </c>
      <c r="FB5" s="334">
        <f>[2]Data!BS38</f>
        <v>0</v>
      </c>
      <c r="FC5" s="334">
        <f>[2]Data!BT38</f>
        <v>0</v>
      </c>
      <c r="FD5" s="334">
        <f>[2]Data!BU38</f>
        <v>0</v>
      </c>
      <c r="FE5" s="334">
        <f>[2]Data!BV38</f>
        <v>0</v>
      </c>
    </row>
    <row r="6" spans="1:161" s="20" customFormat="1" ht="16.5" customHeight="1" thickBot="1">
      <c r="A6" s="55" cm="1">
        <f t="array" aca="1" ref="A6" ca="1">+CELL("ligne",A6)</f>
        <v>6</v>
      </c>
      <c r="B6" s="89" t="s">
        <v>335</v>
      </c>
      <c r="C6" s="141" t="s">
        <v>336</v>
      </c>
      <c r="D6" s="363" t="s">
        <v>295</v>
      </c>
      <c r="E6" s="89" t="s">
        <v>337</v>
      </c>
      <c r="F6" s="90" t="s">
        <v>325</v>
      </c>
      <c r="G6" s="91" t="s">
        <v>288</v>
      </c>
      <c r="H6" s="91" t="s">
        <v>333</v>
      </c>
      <c r="I6" s="91" t="s">
        <v>338</v>
      </c>
      <c r="J6" s="92">
        <v>0</v>
      </c>
      <c r="K6" s="92"/>
      <c r="L6" s="345">
        <f t="shared" ca="1" si="0"/>
        <v>84.30449999999999</v>
      </c>
      <c r="M6" s="349">
        <f t="shared" ref="M6:M35" ca="1" si="58">IFERROR(MEDIAN(INDIRECT(ADDRESS($A6, BJ$2-V6) &amp; ":" &amp; ADDRESS($A6, BJ$2))),0)</f>
        <v>48.794000000000004</v>
      </c>
      <c r="N6" s="94">
        <f t="shared" ref="N6:N35" ca="1" si="59">IFERROR(MAX(INDIRECT(ADDRESS($A6, BJ$2-V6) &amp; ":" &amp; ADDRESS($A6, BJ$2)))-MIN(INDIRECT(ADDRESS($A6, BJ$2-V6) &amp; ":" &amp; ADDRESS($A6, BJ$2))),0)/6</f>
        <v>43.689326666666666</v>
      </c>
      <c r="O6" s="95">
        <f t="shared" ref="O6:O9" ca="1" si="60">+M6-3*N6</f>
        <v>-82.273979999999995</v>
      </c>
      <c r="P6" s="95">
        <f t="shared" ref="P6:P9" ca="1" si="61">+M6+3*N6</f>
        <v>179.86198000000002</v>
      </c>
      <c r="Q6" s="62">
        <f t="shared" ca="1" si="51"/>
        <v>81.326647499999979</v>
      </c>
      <c r="R6" s="63">
        <f t="shared" ca="1" si="52"/>
        <v>83.549838749999992</v>
      </c>
      <c r="S6" s="64" t="str">
        <f>+Parametres!E8</f>
        <v xml:space="preserve">Calculated </v>
      </c>
      <c r="T6" s="65">
        <f>+Parametres!F8</f>
        <v>0.59809999999999985</v>
      </c>
      <c r="U6" s="65">
        <f>+Parametres!G8</f>
        <v>0.61444999999999994</v>
      </c>
      <c r="V6" s="96">
        <v>10</v>
      </c>
      <c r="W6" s="97">
        <f ca="1">+T6*$L$3</f>
        <v>81.326647499999979</v>
      </c>
      <c r="X6" s="97">
        <f ca="1">+U6*$L$3</f>
        <v>83.549838749999992</v>
      </c>
      <c r="Y6" s="93">
        <f t="shared" ref="Y6:Y41" ca="1" si="62">IF($W6&gt;$Q6,$W6,$Q6)</f>
        <v>81.326647499999979</v>
      </c>
      <c r="Z6" s="93">
        <f t="shared" ref="Z6:Z48" ca="1" si="63">IF($X6&gt;$R6,$X6,$R6)</f>
        <v>83.549838749999992</v>
      </c>
      <c r="AA6" s="93">
        <f t="shared" ref="AA6:AA48" ca="1" si="64">IF($W6&gt;$Q6,$Q6,$W6)</f>
        <v>81.326647499999979</v>
      </c>
      <c r="AB6" s="93">
        <f t="shared" ref="AB6:AB48" ca="1" si="65">IF($X6&gt;$R6,$R6,$X6)</f>
        <v>83.549838749999992</v>
      </c>
      <c r="AC6" s="93">
        <f t="shared" ref="AC6:AD9" ca="1" si="66">+W6</f>
        <v>81.326647499999979</v>
      </c>
      <c r="AD6" s="93">
        <f t="shared" ca="1" si="66"/>
        <v>83.549838749999992</v>
      </c>
      <c r="AE6" s="93" cm="1">
        <f t="array" aca="1" ref="AE6" ca="1">+_xlfn.SWITCH($G6,"Min",Y6,"Max",AA6,"Dual",AC6)</f>
        <v>81.326647499999979</v>
      </c>
      <c r="AF6" s="93" cm="1">
        <f t="array" aca="1" ref="AF6" ca="1">+_xlfn.SWITCH($G6,"Min",Z6,"Max",AB6,"Dual",AD6)</f>
        <v>83.549838749999992</v>
      </c>
      <c r="AG6" s="69">
        <f t="shared" ca="1" si="53"/>
        <v>82.438243124999985</v>
      </c>
      <c r="AI6" s="98">
        <f t="shared" ref="AI6:AI9" ca="1" si="67">+CO6</f>
        <v>84.30449999999999</v>
      </c>
      <c r="AJ6" s="99">
        <f t="shared" ref="AJ6:AJ9" ca="1" si="68">AE6</f>
        <v>81.326647499999979</v>
      </c>
      <c r="AK6" s="100">
        <f t="shared" ca="1" si="7"/>
        <v>81.697179374999976</v>
      </c>
      <c r="AL6" s="100">
        <f t="shared" ca="1" si="7"/>
        <v>82.067711249999974</v>
      </c>
      <c r="AM6" s="100">
        <f t="shared" ca="1" si="7"/>
        <v>82.438243124999971</v>
      </c>
      <c r="AN6" s="100">
        <f t="shared" ca="1" si="7"/>
        <v>82.808774999999969</v>
      </c>
      <c r="AO6" s="100">
        <f t="shared" ca="1" si="7"/>
        <v>83.179306874999966</v>
      </c>
      <c r="AP6" s="100">
        <f t="shared" ca="1" si="7"/>
        <v>83.549838749999964</v>
      </c>
      <c r="AQ6" s="101" t="str" cm="1">
        <f t="array" aca="1" ref="AQ6" ca="1">+_xlfn.IFS($AI6&lt;=$AJ6,"Red Low",AND($AI6&gt;$AJ6,$AI6&lt;=$AK6),"Orange Low",AND($AI6&gt;$AK6,$AI6&lt;=$AL6),"Yellow Low",AND($AI6&gt;$AL6,$AI6&lt;=$AN6),"Green",AND($AI6&gt;$AN6,$AI6&lt;=$AO6),"Yellow High",AND($AI6&gt;$AO6,$AI6&lt;=$AP6),"Orange High",$AI6&gt;$AP6,"Red High")</f>
        <v>Red High</v>
      </c>
      <c r="AR6" s="102">
        <f t="shared" ref="AR6:AR9" ca="1" si="69">+AJ6</f>
        <v>81.326647499999979</v>
      </c>
      <c r="AS6" s="103">
        <f t="shared" ca="1" si="8"/>
        <v>81.697179374999976</v>
      </c>
      <c r="AT6" s="103">
        <f t="shared" ca="1" si="8"/>
        <v>82.067711249999974</v>
      </c>
      <c r="AU6" s="104">
        <f t="shared" ca="1" si="8"/>
        <v>82.438243124999971</v>
      </c>
      <c r="AV6" s="104">
        <f t="shared" ca="1" si="8"/>
        <v>82.808774999999969</v>
      </c>
      <c r="AW6" s="105">
        <f t="shared" ca="1" si="8"/>
        <v>83.179306874999966</v>
      </c>
      <c r="AX6" s="105">
        <f t="shared" ca="1" si="8"/>
        <v>83.549838749999964</v>
      </c>
      <c r="AY6" s="101" t="str" cm="1">
        <f t="array" aca="1" ref="AY6" ca="1">+_xlfn.IFS(AI6&lt;=$AT6,"Green",AND(AI6&gt;$AT6,AI6&lt;=$AV6),"Yellow High",AND(AI6&gt;$AV6,AI6&lt;=$AX6),"Orange High",AI6&gt;$AX6,"Red High")</f>
        <v>Red High</v>
      </c>
      <c r="AZ6" s="105">
        <f t="shared" ref="AZ6:AZ9" ca="1" si="70">+AR6</f>
        <v>81.326647499999979</v>
      </c>
      <c r="BA6" s="105">
        <f t="shared" ca="1" si="9"/>
        <v>81.697179374999976</v>
      </c>
      <c r="BB6" s="104">
        <f t="shared" ca="1" si="9"/>
        <v>82.067711249999974</v>
      </c>
      <c r="BC6" s="104">
        <f t="shared" ca="1" si="9"/>
        <v>82.438243124999971</v>
      </c>
      <c r="BD6" s="103">
        <f t="shared" ca="1" si="9"/>
        <v>82.808774999999969</v>
      </c>
      <c r="BE6" s="103">
        <f t="shared" ca="1" si="9"/>
        <v>83.179306874999966</v>
      </c>
      <c r="BF6" s="106">
        <f t="shared" ca="1" si="9"/>
        <v>83.549838749999964</v>
      </c>
      <c r="BG6" s="101" t="str" cm="1">
        <f t="array" aca="1" ref="BG6" ca="1">+_xlfn.IFS($L6&lt;=AZ6,"Red Low",AND($L6&gt;AZ6,$L6&lt;=BB6),"Orange Low",AND($L6&gt;BB6,$L6&lt;=BD6),"Yellow Low",$L6&gt;BD6,"Green")</f>
        <v>Green</v>
      </c>
      <c r="BH6" s="20" t="str" cm="1">
        <f t="array" aca="1" ref="BH6" ca="1">+_xlfn.IFS(G6="Min",BG6,G6="Max",AY6,G6="Dual",AQ6)</f>
        <v>Red High</v>
      </c>
      <c r="BI6" s="107"/>
      <c r="BK6" s="108" t="str">
        <f t="shared" si="10"/>
        <v>Total_Material_Cost</v>
      </c>
      <c r="BL6" s="108"/>
      <c r="BM6" s="108"/>
      <c r="BN6" s="108"/>
      <c r="BO6" s="108"/>
      <c r="BP6" s="108"/>
      <c r="BQ6" s="109">
        <f t="shared" ca="1" si="11"/>
        <v>81.326647499999979</v>
      </c>
      <c r="BR6" s="109">
        <f t="shared" ca="1" si="12"/>
        <v>83.549838749999992</v>
      </c>
      <c r="BU6" s="110"/>
      <c r="BV6" s="110"/>
      <c r="BW6" s="110"/>
      <c r="BX6" s="110"/>
      <c r="BY6" s="110"/>
      <c r="BZ6" s="110"/>
      <c r="CA6" s="110"/>
      <c r="CB6" s="110"/>
      <c r="CC6" s="110"/>
      <c r="CD6" s="111"/>
      <c r="CE6" s="112" cm="1">
        <f t="array" aca="1" ref="CE6" ca="1">+INDIRECT(ADDRESS($A6,$BJ$2-10))</f>
        <v>42.94182</v>
      </c>
      <c r="CF6" s="112" cm="1">
        <f t="array" aca="1" ref="CF6" ca="1">+INDIRECT(ADDRESS($A6,$BJ$2-9))</f>
        <v>47.288640000000001</v>
      </c>
      <c r="CG6" s="112" cm="1">
        <f t="array" aca="1" ref="CG6" ca="1">+INDIRECT(ADDRESS($A6,$BJ$2-8))</f>
        <v>48.5274</v>
      </c>
      <c r="CH6" s="112" cm="1">
        <f t="array" aca="1" ref="CH6" ca="1">+INDIRECT(ADDRESS($A6,$BJ$2-7))</f>
        <v>48.794000000000004</v>
      </c>
      <c r="CI6" s="112" cm="1">
        <f t="array" aca="1" ref="CI6" ca="1">+INDIRECT(ADDRESS($A6,$BJ$2-6))</f>
        <v>62.566679999999998</v>
      </c>
      <c r="CJ6" s="112" cm="1">
        <f t="array" aca="1" ref="CJ6" ca="1">+INDIRECT(ADDRESS($A6,$BJ$2-5))</f>
        <v>53.251800000000003</v>
      </c>
      <c r="CK6" s="112" cm="1">
        <f t="array" aca="1" ref="CK6" ca="1">+INDIRECT(ADDRESS($A6,$BJ$2-4))</f>
        <v>28.042599999999997</v>
      </c>
      <c r="CL6" s="112" cm="1">
        <f t="array" aca="1" ref="CL6" ca="1">+INDIRECT(ADDRESS($A6,$BJ$2-3))</f>
        <v>65.923599999999993</v>
      </c>
      <c r="CM6" s="112" cm="1">
        <f t="array" aca="1" ref="CM6" ca="1">+INDIRECT(ADDRESS($A6,$BJ$2-2))</f>
        <v>12.25244</v>
      </c>
      <c r="CN6" s="112" cm="1">
        <f t="array" aca="1" ref="CN6" ca="1">+INDIRECT(ADDRESS($A6,$BJ$2-1))</f>
        <v>274.38839999999999</v>
      </c>
      <c r="CO6" s="112" cm="1">
        <f t="array" aca="1" ref="CO6" ca="1">+INDIRECT(ADDRESS($A6,BJ$2))</f>
        <v>84.30449999999999</v>
      </c>
      <c r="CP6" s="53"/>
      <c r="CQ6" s="54"/>
      <c r="CR6" s="54">
        <f t="shared" ca="1" si="57"/>
        <v>41.991212774999987</v>
      </c>
      <c r="CS6" s="54">
        <f t="shared" ca="1" si="57"/>
        <v>46.241806799999992</v>
      </c>
      <c r="CT6" s="54">
        <f t="shared" ca="1" si="57"/>
        <v>47.453144249999987</v>
      </c>
      <c r="CU6" s="54">
        <f t="shared" ca="1" si="57"/>
        <v>47.713842499999991</v>
      </c>
      <c r="CV6" s="54">
        <f t="shared" ca="1" si="57"/>
        <v>61.181635349999993</v>
      </c>
      <c r="CW6" s="54">
        <f t="shared" ca="1" si="57"/>
        <v>52.072959749999988</v>
      </c>
      <c r="CX6" s="54">
        <f t="shared" ca="1" si="57"/>
        <v>27.421818249999994</v>
      </c>
      <c r="CY6" s="54">
        <f t="shared" ca="1" si="57"/>
        <v>38.061944499999996</v>
      </c>
      <c r="CZ6" s="54">
        <f t="shared" ca="1" si="57"/>
        <v>11.981206549999998</v>
      </c>
      <c r="DA6" s="54">
        <f t="shared" ref="DA6:DB65" ca="1" si="71">+$AG6/$CO$3*CN$3</f>
        <v>45.36149549999999</v>
      </c>
      <c r="DB6" s="54">
        <f t="shared" ca="1" si="57"/>
        <v>82.438243124999985</v>
      </c>
      <c r="DC6" s="54"/>
      <c r="DD6" s="87" t="str">
        <f t="shared" si="14"/>
        <v>Total_Material_Cost</v>
      </c>
      <c r="DE6" s="113">
        <f>+SUM(DE20:DE23)</f>
        <v>0</v>
      </c>
      <c r="DF6" s="113">
        <f t="shared" ref="DF6:FE6" si="72">+SUM(DF20:DF23)</f>
        <v>0</v>
      </c>
      <c r="DG6" s="113">
        <f t="shared" si="72"/>
        <v>23.34</v>
      </c>
      <c r="DH6" s="113">
        <f t="shared" si="72"/>
        <v>51.660000000000004</v>
      </c>
      <c r="DI6" s="113">
        <f t="shared" si="72"/>
        <v>74.94</v>
      </c>
      <c r="DJ6" s="113">
        <f t="shared" si="72"/>
        <v>78.22</v>
      </c>
      <c r="DK6" s="113">
        <f t="shared" si="72"/>
        <v>56.699999999999996</v>
      </c>
      <c r="DL6" s="113">
        <f t="shared" si="72"/>
        <v>45.46</v>
      </c>
      <c r="DM6" s="113">
        <f t="shared" si="72"/>
        <v>44.84</v>
      </c>
      <c r="DN6" s="113">
        <f t="shared" si="72"/>
        <v>52.76</v>
      </c>
      <c r="DO6" s="113">
        <f t="shared" si="72"/>
        <v>49.379999999999995</v>
      </c>
      <c r="DP6" s="113">
        <f t="shared" si="72"/>
        <v>30.773</v>
      </c>
      <c r="DQ6" s="113">
        <f t="shared" si="72"/>
        <v>39.251719999999999</v>
      </c>
      <c r="DR6" s="113">
        <f t="shared" si="72"/>
        <v>42.083460000000002</v>
      </c>
      <c r="DS6" s="113">
        <f t="shared" si="72"/>
        <v>76.545419999999993</v>
      </c>
      <c r="DT6" s="113">
        <f t="shared" si="72"/>
        <v>14.60655</v>
      </c>
      <c r="DU6" s="113">
        <f t="shared" si="72"/>
        <v>27.295919999999999</v>
      </c>
      <c r="DV6" s="113">
        <f t="shared" si="72"/>
        <v>60.58464</v>
      </c>
      <c r="DW6" s="113">
        <f t="shared" si="72"/>
        <v>0</v>
      </c>
      <c r="DX6" s="113">
        <f t="shared" si="72"/>
        <v>0</v>
      </c>
      <c r="DY6" s="113">
        <f t="shared" si="72"/>
        <v>22.008499999999998</v>
      </c>
      <c r="DZ6" s="113">
        <f t="shared" si="72"/>
        <v>56.917580000000008</v>
      </c>
      <c r="EA6" s="113">
        <f t="shared" si="72"/>
        <v>87.918779999999998</v>
      </c>
      <c r="EB6" s="113">
        <f t="shared" si="72"/>
        <v>58.666459999999994</v>
      </c>
      <c r="EC6" s="113">
        <f t="shared" si="72"/>
        <v>28.843294</v>
      </c>
      <c r="ED6" s="113">
        <f t="shared" si="72"/>
        <v>69.075100000000006</v>
      </c>
      <c r="EE6" s="113">
        <f t="shared" si="72"/>
        <v>66.819999999999993</v>
      </c>
      <c r="EF6" s="113">
        <f t="shared" si="72"/>
        <v>45.300399999999996</v>
      </c>
      <c r="EG6" s="113">
        <f t="shared" si="72"/>
        <v>15.5876</v>
      </c>
      <c r="EH6" s="113">
        <f t="shared" si="72"/>
        <v>39.248879999999993</v>
      </c>
      <c r="EI6" s="113">
        <f t="shared" si="72"/>
        <v>41.758600000000001</v>
      </c>
      <c r="EJ6" s="113">
        <f t="shared" si="72"/>
        <v>68.447999999999993</v>
      </c>
      <c r="EK6" s="113">
        <f t="shared" si="72"/>
        <v>33.231999999999999</v>
      </c>
      <c r="EL6" s="113">
        <f t="shared" si="72"/>
        <v>57.501819999999995</v>
      </c>
      <c r="EM6" s="113">
        <f t="shared" si="72"/>
        <v>19.282</v>
      </c>
      <c r="EN6" s="113">
        <f t="shared" si="72"/>
        <v>54.001999999999995</v>
      </c>
      <c r="EO6" s="113">
        <f t="shared" si="72"/>
        <v>46.244559999999993</v>
      </c>
      <c r="EP6" s="113">
        <f t="shared" si="72"/>
        <v>18.600000000000001</v>
      </c>
      <c r="EQ6" s="113">
        <f t="shared" si="72"/>
        <v>50.22</v>
      </c>
      <c r="ER6" s="113">
        <f t="shared" si="72"/>
        <v>42.94182</v>
      </c>
      <c r="ES6" s="113">
        <f t="shared" si="72"/>
        <v>47.288640000000001</v>
      </c>
      <c r="ET6" s="113">
        <f t="shared" si="72"/>
        <v>48.5274</v>
      </c>
      <c r="EU6" s="113">
        <f t="shared" si="72"/>
        <v>48.794000000000004</v>
      </c>
      <c r="EV6" s="113">
        <f t="shared" si="72"/>
        <v>62.566679999999998</v>
      </c>
      <c r="EW6" s="113">
        <f t="shared" si="72"/>
        <v>53.251800000000003</v>
      </c>
      <c r="EX6" s="113">
        <f t="shared" si="72"/>
        <v>28.042599999999997</v>
      </c>
      <c r="EY6" s="113">
        <f t="shared" si="72"/>
        <v>65.923599999999993</v>
      </c>
      <c r="EZ6" s="113">
        <f t="shared" si="72"/>
        <v>12.25244</v>
      </c>
      <c r="FA6" s="113">
        <f t="shared" si="72"/>
        <v>274.38839999999999</v>
      </c>
      <c r="FB6" s="113">
        <f>+SUM(FB20:FB23)</f>
        <v>84.30449999999999</v>
      </c>
      <c r="FC6" s="113">
        <f t="shared" si="72"/>
        <v>0</v>
      </c>
      <c r="FD6" s="113">
        <f t="shared" si="72"/>
        <v>0</v>
      </c>
      <c r="FE6" s="113">
        <f t="shared" si="72"/>
        <v>0</v>
      </c>
    </row>
    <row r="7" spans="1:161" s="20" customFormat="1" ht="16.5" customHeight="1" thickBot="1">
      <c r="A7" s="55" cm="1">
        <f t="array" aca="1" ref="A7" ca="1">+CELL("ligne",A7)</f>
        <v>7</v>
      </c>
      <c r="B7" s="89" t="s">
        <v>339</v>
      </c>
      <c r="C7" s="141" t="s">
        <v>340</v>
      </c>
      <c r="D7" s="363" t="s">
        <v>295</v>
      </c>
      <c r="E7" s="89" t="s">
        <v>337</v>
      </c>
      <c r="F7" s="90" t="s">
        <v>325</v>
      </c>
      <c r="G7" s="91" t="s">
        <v>288</v>
      </c>
      <c r="H7" s="91" t="s">
        <v>333</v>
      </c>
      <c r="I7" s="91" t="s">
        <v>327</v>
      </c>
      <c r="J7" s="92">
        <v>1</v>
      </c>
      <c r="K7" s="92"/>
      <c r="L7" s="345">
        <f t="shared" ca="1" si="0"/>
        <v>12</v>
      </c>
      <c r="M7" s="349">
        <f t="shared" ca="1" si="58"/>
        <v>13.5</v>
      </c>
      <c r="N7" s="94">
        <f t="shared" ca="1" si="59"/>
        <v>0.33333333333333331</v>
      </c>
      <c r="O7" s="95">
        <f t="shared" ca="1" si="60"/>
        <v>12.5</v>
      </c>
      <c r="P7" s="95">
        <f t="shared" ca="1" si="61"/>
        <v>14.5</v>
      </c>
      <c r="Q7" s="62">
        <f t="shared" ca="1" si="51"/>
        <v>9.5182500000000001</v>
      </c>
      <c r="R7" s="63">
        <f t="shared" ca="1" si="52"/>
        <v>11.53068</v>
      </c>
      <c r="S7" s="64" t="str">
        <f>+Parametres!E9</f>
        <v xml:space="preserve">Calculated </v>
      </c>
      <c r="T7" s="65">
        <f>+Parametres!F9</f>
        <v>7.0000000000000007E-2</v>
      </c>
      <c r="U7" s="65">
        <f>+Parametres!G9</f>
        <v>8.48E-2</v>
      </c>
      <c r="V7" s="96">
        <v>11</v>
      </c>
      <c r="W7" s="97">
        <f ca="1">+$L$3*T7</f>
        <v>9.5182500000000001</v>
      </c>
      <c r="X7" s="97">
        <f ca="1">+$L$3*U7</f>
        <v>11.53068</v>
      </c>
      <c r="Y7" s="93">
        <f t="shared" ca="1" si="62"/>
        <v>9.5182500000000001</v>
      </c>
      <c r="Z7" s="93">
        <f t="shared" ca="1" si="63"/>
        <v>11.53068</v>
      </c>
      <c r="AA7" s="93">
        <f t="shared" ca="1" si="64"/>
        <v>9.5182500000000001</v>
      </c>
      <c r="AB7" s="93">
        <f t="shared" ca="1" si="65"/>
        <v>11.53068</v>
      </c>
      <c r="AC7" s="93">
        <f t="shared" ca="1" si="66"/>
        <v>9.5182500000000001</v>
      </c>
      <c r="AD7" s="93">
        <f t="shared" ca="1" si="66"/>
        <v>11.53068</v>
      </c>
      <c r="AE7" s="93" cm="1">
        <f t="array" aca="1" ref="AE7" ca="1">+_xlfn.SWITCH($G7,"Min",Y7,"Max",AA7,"Dual",AC7)</f>
        <v>9.5182500000000001</v>
      </c>
      <c r="AF7" s="93" cm="1">
        <f t="array" aca="1" ref="AF7" ca="1">+_xlfn.SWITCH($G7,"Min",Z7,"Max",AB7,"Dual",AD7)</f>
        <v>11.53068</v>
      </c>
      <c r="AG7" s="69">
        <f t="shared" ca="1" si="53"/>
        <v>10.524464999999999</v>
      </c>
      <c r="AI7" s="98">
        <f t="shared" ca="1" si="67"/>
        <v>12</v>
      </c>
      <c r="AJ7" s="99">
        <f t="shared" ca="1" si="68"/>
        <v>9.5182500000000001</v>
      </c>
      <c r="AK7" s="100">
        <f t="shared" ca="1" si="7"/>
        <v>9.8536549999999998</v>
      </c>
      <c r="AL7" s="100">
        <f t="shared" ca="1" si="7"/>
        <v>10.18906</v>
      </c>
      <c r="AM7" s="100">
        <f t="shared" ca="1" si="7"/>
        <v>10.524464999999999</v>
      </c>
      <c r="AN7" s="100">
        <f t="shared" ca="1" si="7"/>
        <v>10.859869999999999</v>
      </c>
      <c r="AO7" s="100">
        <f t="shared" ca="1" si="7"/>
        <v>11.195274999999999</v>
      </c>
      <c r="AP7" s="100">
        <f t="shared" ca="1" si="7"/>
        <v>11.530679999999998</v>
      </c>
      <c r="AQ7" s="101" t="str" cm="1">
        <f t="array" aca="1" ref="AQ7" ca="1">+_xlfn.IFS($AI7&lt;=$AJ7,"Red Low",AND($AI7&gt;$AJ7,$AI7&lt;=$AK7),"Orange Low",AND($AI7&gt;$AK7,$AI7&lt;=$AL7),"Yellow Low",AND($AI7&gt;$AL7,$AI7&lt;=$AN7),"Green",AND($AI7&gt;$AN7,$AI7&lt;=$AO7),"Yellow High",AND($AI7&gt;$AO7,$AI7&lt;=$AP7),"Orange High",$AI7&gt;$AP7,"Red High")</f>
        <v>Red High</v>
      </c>
      <c r="AR7" s="102">
        <f t="shared" ca="1" si="69"/>
        <v>9.5182500000000001</v>
      </c>
      <c r="AS7" s="103">
        <f t="shared" ca="1" si="8"/>
        <v>9.8536549999999998</v>
      </c>
      <c r="AT7" s="103">
        <f t="shared" ca="1" si="8"/>
        <v>10.18906</v>
      </c>
      <c r="AU7" s="104">
        <f t="shared" ca="1" si="8"/>
        <v>10.524464999999999</v>
      </c>
      <c r="AV7" s="104">
        <f t="shared" ca="1" si="8"/>
        <v>10.859869999999999</v>
      </c>
      <c r="AW7" s="105">
        <f t="shared" ca="1" si="8"/>
        <v>11.195274999999999</v>
      </c>
      <c r="AX7" s="105">
        <f t="shared" ca="1" si="8"/>
        <v>11.530679999999998</v>
      </c>
      <c r="AY7" s="101" t="str" cm="1">
        <f t="array" aca="1" ref="AY7" ca="1">+_xlfn.IFS(AI7&lt;=$AT7,"Green",AND(AI7&gt;$AT7,AI7&lt;=$AV7),"Yellow High",AND(AI7&gt;$AV7,AI7&lt;=$AX7),"Orange High",AI7&gt;$AX7,"Red High")</f>
        <v>Red High</v>
      </c>
      <c r="AZ7" s="105">
        <f t="shared" ca="1" si="70"/>
        <v>9.5182500000000001</v>
      </c>
      <c r="BA7" s="105">
        <f t="shared" ca="1" si="9"/>
        <v>9.8536549999999998</v>
      </c>
      <c r="BB7" s="104">
        <f t="shared" ca="1" si="9"/>
        <v>10.18906</v>
      </c>
      <c r="BC7" s="104">
        <f t="shared" ca="1" si="9"/>
        <v>10.524464999999999</v>
      </c>
      <c r="BD7" s="103">
        <f t="shared" ca="1" si="9"/>
        <v>10.859869999999999</v>
      </c>
      <c r="BE7" s="103">
        <f t="shared" ca="1" si="9"/>
        <v>11.195274999999999</v>
      </c>
      <c r="BF7" s="106">
        <f t="shared" ca="1" si="9"/>
        <v>11.530679999999998</v>
      </c>
      <c r="BG7" s="101" t="str" cm="1">
        <f t="array" aca="1" ref="BG7" ca="1">+_xlfn.IFS($L7&lt;=AZ7,"Red Low",AND($L7&gt;AZ7,$L7&lt;=BB7),"Orange Low",AND($L7&gt;BB7,$L7&lt;=BD7),"Yellow Low",$L7&gt;BD7,"Green")</f>
        <v>Green</v>
      </c>
      <c r="BH7" s="20" t="str" cm="1">
        <f t="array" aca="1" ref="BH7" ca="1">+_xlfn.IFS(G7="Min",BG7,G7="Max",AY7,G7="Dual",AQ7)</f>
        <v>Red High</v>
      </c>
      <c r="BI7" s="107"/>
      <c r="BK7" s="108" t="str">
        <f t="shared" si="10"/>
        <v>Total_DL</v>
      </c>
      <c r="BL7" s="108"/>
      <c r="BM7" s="108"/>
      <c r="BN7" s="108"/>
      <c r="BO7" s="108"/>
      <c r="BP7" s="108"/>
      <c r="BQ7" s="109">
        <f t="shared" ca="1" si="11"/>
        <v>9.5182500000000001</v>
      </c>
      <c r="BR7" s="109">
        <f t="shared" ca="1" si="12"/>
        <v>11.53068</v>
      </c>
      <c r="BU7" s="110"/>
      <c r="BV7" s="110"/>
      <c r="BW7" s="110"/>
      <c r="BX7" s="110"/>
      <c r="BY7" s="110"/>
      <c r="BZ7" s="110"/>
      <c r="CA7" s="110"/>
      <c r="CB7" s="110"/>
      <c r="CC7" s="110"/>
      <c r="CD7" s="111"/>
      <c r="CE7" s="112" cm="1">
        <f t="array" aca="1" ref="CE7" ca="1">+INDIRECT(ADDRESS($A7,$BJ$2-10))</f>
        <v>14</v>
      </c>
      <c r="CF7" s="112" cm="1">
        <f t="array" aca="1" ref="CF7" ca="1">+INDIRECT(ADDRESS($A7,$BJ$2-9))</f>
        <v>13.5</v>
      </c>
      <c r="CG7" s="112" cm="1">
        <f t="array" aca="1" ref="CG7" ca="1">+INDIRECT(ADDRESS($A7,$BJ$2-8))</f>
        <v>13.5</v>
      </c>
      <c r="CH7" s="112" cm="1">
        <f t="array" aca="1" ref="CH7" ca="1">+INDIRECT(ADDRESS($A7,$BJ$2-7))</f>
        <v>13.5</v>
      </c>
      <c r="CI7" s="112" cm="1">
        <f t="array" aca="1" ref="CI7" ca="1">+INDIRECT(ADDRESS($A7,$BJ$2-6))</f>
        <v>13.5</v>
      </c>
      <c r="CJ7" s="112" cm="1">
        <f t="array" aca="1" ref="CJ7" ca="1">+INDIRECT(ADDRESS($A7,$BJ$2-5))</f>
        <v>13.5</v>
      </c>
      <c r="CK7" s="112" cm="1">
        <f t="array" aca="1" ref="CK7" ca="1">+INDIRECT(ADDRESS($A7,$BJ$2-4))</f>
        <v>13.5</v>
      </c>
      <c r="CL7" s="112" cm="1">
        <f t="array" aca="1" ref="CL7" ca="1">+INDIRECT(ADDRESS($A7,$BJ$2-3))</f>
        <v>13.5</v>
      </c>
      <c r="CM7" s="112" cm="1">
        <f t="array" aca="1" ref="CM7" ca="1">+INDIRECT(ADDRESS($A7,$BJ$2-2))</f>
        <v>13.5</v>
      </c>
      <c r="CN7" s="112" cm="1">
        <f t="array" aca="1" ref="CN7" ca="1">+INDIRECT(ADDRESS($A7,$BJ$2-1))</f>
        <v>13.5</v>
      </c>
      <c r="CO7" s="112" cm="1">
        <f t="array" aca="1" ref="CO7" ca="1">+INDIRECT(ADDRESS($A7,BJ$2))</f>
        <v>12</v>
      </c>
      <c r="CP7" s="53"/>
      <c r="CQ7" s="54"/>
      <c r="CR7" s="54">
        <f t="shared" ca="1" si="57"/>
        <v>5.3608013999999997</v>
      </c>
      <c r="CS7" s="54">
        <f t="shared" ca="1" si="57"/>
        <v>5.9034528000000002</v>
      </c>
      <c r="CT7" s="54">
        <f t="shared" ca="1" si="57"/>
        <v>6.0580979999999993</v>
      </c>
      <c r="CU7" s="54">
        <f t="shared" ca="1" si="57"/>
        <v>6.09138</v>
      </c>
      <c r="CV7" s="54">
        <f t="shared" ca="1" si="57"/>
        <v>7.8107435999999995</v>
      </c>
      <c r="CW7" s="54">
        <f t="shared" ca="1" si="57"/>
        <v>6.6478859999999997</v>
      </c>
      <c r="CX7" s="54">
        <f t="shared" ca="1" si="57"/>
        <v>3.5008019999999997</v>
      </c>
      <c r="CY7" s="54">
        <f t="shared" ca="1" si="57"/>
        <v>4.859172</v>
      </c>
      <c r="CZ7" s="54">
        <f t="shared" ca="1" si="57"/>
        <v>1.5295787999999999</v>
      </c>
      <c r="DA7" s="54">
        <f t="shared" ca="1" si="71"/>
        <v>5.7910679999999992</v>
      </c>
      <c r="DB7" s="54">
        <f t="shared" ca="1" si="57"/>
        <v>10.524464999999999</v>
      </c>
      <c r="DC7" s="54"/>
      <c r="DD7" s="87" t="str">
        <f t="shared" si="14"/>
        <v>Total_DL</v>
      </c>
      <c r="DE7" s="113">
        <f>+SUM(DE24:DE26)</f>
        <v>12</v>
      </c>
      <c r="DF7" s="113">
        <f t="shared" ref="DF7:EJ7" si="73">+SUM(DF24:DF26)</f>
        <v>12</v>
      </c>
      <c r="DG7" s="113">
        <f t="shared" si="73"/>
        <v>12</v>
      </c>
      <c r="DH7" s="113">
        <f t="shared" si="73"/>
        <v>12</v>
      </c>
      <c r="DI7" s="113">
        <f t="shared" si="73"/>
        <v>14</v>
      </c>
      <c r="DJ7" s="113">
        <f t="shared" si="73"/>
        <v>14</v>
      </c>
      <c r="DK7" s="113">
        <f t="shared" si="73"/>
        <v>14</v>
      </c>
      <c r="DL7" s="113">
        <f t="shared" si="73"/>
        <v>14</v>
      </c>
      <c r="DM7" s="113">
        <f t="shared" si="73"/>
        <v>14</v>
      </c>
      <c r="DN7" s="113">
        <f t="shared" si="73"/>
        <v>14</v>
      </c>
      <c r="DO7" s="113">
        <f t="shared" si="73"/>
        <v>14</v>
      </c>
      <c r="DP7" s="113">
        <f t="shared" si="73"/>
        <v>14</v>
      </c>
      <c r="DQ7" s="113">
        <f t="shared" si="73"/>
        <v>14</v>
      </c>
      <c r="DR7" s="113">
        <f t="shared" si="73"/>
        <v>14</v>
      </c>
      <c r="DS7" s="113">
        <f t="shared" si="73"/>
        <v>14</v>
      </c>
      <c r="DT7" s="113">
        <f t="shared" si="73"/>
        <v>14</v>
      </c>
      <c r="DU7" s="113">
        <f t="shared" si="73"/>
        <v>14</v>
      </c>
      <c r="DV7" s="113">
        <f t="shared" si="73"/>
        <v>14</v>
      </c>
      <c r="DW7" s="113">
        <f t="shared" si="73"/>
        <v>12</v>
      </c>
      <c r="DX7" s="113">
        <f t="shared" si="73"/>
        <v>12</v>
      </c>
      <c r="DY7" s="113">
        <f t="shared" si="73"/>
        <v>14</v>
      </c>
      <c r="DZ7" s="113">
        <f t="shared" si="73"/>
        <v>14</v>
      </c>
      <c r="EA7" s="113">
        <f t="shared" si="73"/>
        <v>14</v>
      </c>
      <c r="EB7" s="113">
        <f t="shared" si="73"/>
        <v>14</v>
      </c>
      <c r="EC7" s="113">
        <f t="shared" si="73"/>
        <v>14</v>
      </c>
      <c r="ED7" s="113">
        <f t="shared" si="73"/>
        <v>14</v>
      </c>
      <c r="EE7" s="113">
        <f t="shared" si="73"/>
        <v>14</v>
      </c>
      <c r="EF7" s="113">
        <f t="shared" si="73"/>
        <v>14</v>
      </c>
      <c r="EG7" s="113">
        <f t="shared" si="73"/>
        <v>14</v>
      </c>
      <c r="EH7" s="113">
        <f t="shared" si="73"/>
        <v>14</v>
      </c>
      <c r="EI7" s="113">
        <f t="shared" si="73"/>
        <v>14</v>
      </c>
      <c r="EJ7" s="113">
        <f t="shared" si="73"/>
        <v>14</v>
      </c>
      <c r="EK7" s="113">
        <f t="shared" ref="EK7:FE7" si="74">+SUM(EK24:EK26)</f>
        <v>14</v>
      </c>
      <c r="EL7" s="113">
        <f t="shared" si="74"/>
        <v>14</v>
      </c>
      <c r="EM7" s="113">
        <f t="shared" si="74"/>
        <v>14</v>
      </c>
      <c r="EN7" s="113">
        <f t="shared" si="74"/>
        <v>14</v>
      </c>
      <c r="EO7" s="113">
        <f t="shared" si="74"/>
        <v>14</v>
      </c>
      <c r="EP7" s="113">
        <f t="shared" si="74"/>
        <v>14</v>
      </c>
      <c r="EQ7" s="113">
        <f t="shared" si="74"/>
        <v>14</v>
      </c>
      <c r="ER7" s="113">
        <f t="shared" si="74"/>
        <v>14</v>
      </c>
      <c r="ES7" s="113">
        <f t="shared" si="74"/>
        <v>13.5</v>
      </c>
      <c r="ET7" s="113">
        <f t="shared" si="74"/>
        <v>13.5</v>
      </c>
      <c r="EU7" s="113">
        <f t="shared" si="74"/>
        <v>13.5</v>
      </c>
      <c r="EV7" s="113">
        <f t="shared" si="74"/>
        <v>13.5</v>
      </c>
      <c r="EW7" s="113">
        <f t="shared" si="74"/>
        <v>13.5</v>
      </c>
      <c r="EX7" s="113">
        <f t="shared" si="74"/>
        <v>13.5</v>
      </c>
      <c r="EY7" s="113">
        <f t="shared" si="74"/>
        <v>13.5</v>
      </c>
      <c r="EZ7" s="113">
        <f t="shared" si="74"/>
        <v>13.5</v>
      </c>
      <c r="FA7" s="113">
        <f t="shared" si="74"/>
        <v>13.5</v>
      </c>
      <c r="FB7" s="113">
        <f t="shared" si="74"/>
        <v>12</v>
      </c>
      <c r="FC7" s="113">
        <f t="shared" si="74"/>
        <v>12</v>
      </c>
      <c r="FD7" s="113">
        <f t="shared" si="74"/>
        <v>12</v>
      </c>
      <c r="FE7" s="113">
        <f t="shared" si="74"/>
        <v>12</v>
      </c>
    </row>
    <row r="8" spans="1:161" s="20" customFormat="1" ht="16.5" customHeight="1" thickBot="1">
      <c r="A8" s="55" cm="1">
        <f t="array" aca="1" ref="A8" ca="1">+CELL("ligne",A8)</f>
        <v>8</v>
      </c>
      <c r="B8" s="89" t="s">
        <v>341</v>
      </c>
      <c r="C8" s="141" t="s">
        <v>342</v>
      </c>
      <c r="D8" s="363" t="s">
        <v>295</v>
      </c>
      <c r="E8" s="89" t="s">
        <v>337</v>
      </c>
      <c r="F8" s="90" t="s">
        <v>325</v>
      </c>
      <c r="G8" s="91" t="s">
        <v>288</v>
      </c>
      <c r="H8" s="91" t="s">
        <v>333</v>
      </c>
      <c r="I8" s="91" t="s">
        <v>327</v>
      </c>
      <c r="J8" s="92">
        <v>1</v>
      </c>
      <c r="K8" s="92"/>
      <c r="L8" s="345">
        <f t="shared" ca="1" si="0"/>
        <v>15</v>
      </c>
      <c r="M8" s="349">
        <f t="shared" ca="1" si="58"/>
        <v>15</v>
      </c>
      <c r="N8" s="94">
        <f t="shared" ca="1" si="59"/>
        <v>0</v>
      </c>
      <c r="O8" s="95">
        <f t="shared" ca="1" si="60"/>
        <v>15</v>
      </c>
      <c r="P8" s="95">
        <f t="shared" ca="1" si="61"/>
        <v>15</v>
      </c>
      <c r="Q8" s="62">
        <f t="shared" ca="1" si="51"/>
        <v>8.1585000000000001</v>
      </c>
      <c r="R8" s="63">
        <f t="shared" ca="1" si="52"/>
        <v>10.334100000000001</v>
      </c>
      <c r="S8" s="64" t="str">
        <f>+Parametres!E10</f>
        <v xml:space="preserve">Calculated </v>
      </c>
      <c r="T8" s="65">
        <f>+Parametres!F10</f>
        <v>0.06</v>
      </c>
      <c r="U8" s="65">
        <f>+Parametres!G10</f>
        <v>7.6000000000000012E-2</v>
      </c>
      <c r="V8" s="96">
        <v>10</v>
      </c>
      <c r="W8" s="97">
        <f t="shared" ref="W8:W13" ca="1" si="75">+$L$3*T8</f>
        <v>8.1585000000000001</v>
      </c>
      <c r="X8" s="97">
        <f t="shared" ref="X8:X15" ca="1" si="76">+$L$3*U8</f>
        <v>10.334100000000001</v>
      </c>
      <c r="Y8" s="93">
        <f t="shared" ca="1" si="62"/>
        <v>8.1585000000000001</v>
      </c>
      <c r="Z8" s="93">
        <f t="shared" ca="1" si="63"/>
        <v>10.334100000000001</v>
      </c>
      <c r="AA8" s="93">
        <f t="shared" ca="1" si="64"/>
        <v>8.1585000000000001</v>
      </c>
      <c r="AB8" s="93">
        <f t="shared" ca="1" si="65"/>
        <v>10.334100000000001</v>
      </c>
      <c r="AC8" s="93">
        <f t="shared" ca="1" si="66"/>
        <v>8.1585000000000001</v>
      </c>
      <c r="AD8" s="93">
        <f t="shared" ca="1" si="66"/>
        <v>10.334100000000001</v>
      </c>
      <c r="AE8" s="93" cm="1">
        <f t="array" aca="1" ref="AE8" ca="1">+_xlfn.SWITCH($G8,"Min",Y8,"Max",AA8,"Dual",AC8)</f>
        <v>8.1585000000000001</v>
      </c>
      <c r="AF8" s="93" cm="1">
        <f t="array" aca="1" ref="AF8" ca="1">+_xlfn.SWITCH($G8,"Min",Z8,"Max",AB8,"Dual",AD8)</f>
        <v>10.334100000000001</v>
      </c>
      <c r="AG8" s="69">
        <f t="shared" ca="1" si="53"/>
        <v>9.2463000000000015</v>
      </c>
      <c r="AI8" s="98">
        <f t="shared" ca="1" si="67"/>
        <v>15</v>
      </c>
      <c r="AJ8" s="99">
        <f t="shared" ca="1" si="68"/>
        <v>8.1585000000000001</v>
      </c>
      <c r="AK8" s="100">
        <f t="shared" ca="1" si="7"/>
        <v>8.5211000000000006</v>
      </c>
      <c r="AL8" s="100">
        <f t="shared" ca="1" si="7"/>
        <v>8.883700000000001</v>
      </c>
      <c r="AM8" s="100">
        <f t="shared" ca="1" si="7"/>
        <v>9.2463000000000015</v>
      </c>
      <c r="AN8" s="100">
        <f t="shared" ca="1" si="7"/>
        <v>9.608900000000002</v>
      </c>
      <c r="AO8" s="100">
        <f t="shared" ca="1" si="7"/>
        <v>9.9715000000000025</v>
      </c>
      <c r="AP8" s="100">
        <f t="shared" ca="1" si="7"/>
        <v>10.334100000000003</v>
      </c>
      <c r="AQ8" s="101" t="str" cm="1">
        <f t="array" aca="1" ref="AQ8" ca="1">+_xlfn.IFS($AI8&lt;=$AJ8,"Red Low",AND($AI8&gt;$AJ8,$AI8&lt;=$AK8),"Orange Low",AND($AI8&gt;$AK8,$AI8&lt;=$AL8),"Yellow Low",AND($AI8&gt;$AL8,$AI8&lt;=$AN8),"Green",AND($AI8&gt;$AN8,$AI8&lt;=$AO8),"Yellow High",AND($AI8&gt;$AO8,$AI8&lt;=$AP8),"Orange High",$AI8&gt;$AP8,"Red High")</f>
        <v>Red High</v>
      </c>
      <c r="AR8" s="102">
        <f t="shared" ca="1" si="69"/>
        <v>8.1585000000000001</v>
      </c>
      <c r="AS8" s="103">
        <f t="shared" ca="1" si="8"/>
        <v>8.5211000000000006</v>
      </c>
      <c r="AT8" s="103">
        <f t="shared" ca="1" si="8"/>
        <v>8.883700000000001</v>
      </c>
      <c r="AU8" s="104">
        <f t="shared" ca="1" si="8"/>
        <v>9.2463000000000015</v>
      </c>
      <c r="AV8" s="104">
        <f t="shared" ca="1" si="8"/>
        <v>9.608900000000002</v>
      </c>
      <c r="AW8" s="105">
        <f t="shared" ca="1" si="8"/>
        <v>9.9715000000000025</v>
      </c>
      <c r="AX8" s="105">
        <f t="shared" ca="1" si="8"/>
        <v>10.334100000000003</v>
      </c>
      <c r="AY8" s="101" t="str" cm="1">
        <f t="array" aca="1" ref="AY8" ca="1">+_xlfn.IFS(AI8&lt;=$AT8,"Green",AND(AI8&gt;$AT8,AI8&lt;=$AV8),"Yellow High",AND(AI8&gt;$AV8,AI8&lt;=$AX8),"Orange High",AI8&gt;$AX8,"Red High")</f>
        <v>Red High</v>
      </c>
      <c r="AZ8" s="105">
        <f t="shared" ca="1" si="70"/>
        <v>8.1585000000000001</v>
      </c>
      <c r="BA8" s="105">
        <f t="shared" ca="1" si="9"/>
        <v>8.5211000000000006</v>
      </c>
      <c r="BB8" s="104">
        <f t="shared" ca="1" si="9"/>
        <v>8.883700000000001</v>
      </c>
      <c r="BC8" s="104">
        <f t="shared" ca="1" si="9"/>
        <v>9.2463000000000015</v>
      </c>
      <c r="BD8" s="103">
        <f t="shared" ca="1" si="9"/>
        <v>9.608900000000002</v>
      </c>
      <c r="BE8" s="103">
        <f t="shared" ca="1" si="9"/>
        <v>9.9715000000000025</v>
      </c>
      <c r="BF8" s="106">
        <f t="shared" ca="1" si="9"/>
        <v>10.334100000000003</v>
      </c>
      <c r="BG8" s="101" t="str" cm="1">
        <f t="array" aca="1" ref="BG8" ca="1">+_xlfn.IFS($L8&lt;=AZ8,"Red Low",AND($L8&gt;AZ8,$L8&lt;=BB8),"Orange Low",AND($L8&gt;BB8,$L8&lt;=BD8),"Yellow Low",$L8&gt;BD8,"Green")</f>
        <v>Green</v>
      </c>
      <c r="BH8" s="20" t="str" cm="1">
        <f t="array" aca="1" ref="BH8" ca="1">+_xlfn.IFS(G8="Min",BG8,G8="Max",AY8,G8="Dual",AQ8)</f>
        <v>Red High</v>
      </c>
      <c r="BI8" s="107"/>
      <c r="BK8" s="108" t="str">
        <f t="shared" si="10"/>
        <v>Total_VOH</v>
      </c>
      <c r="BL8" s="108"/>
      <c r="BM8" s="108"/>
      <c r="BN8" s="108"/>
      <c r="BO8" s="108"/>
      <c r="BP8" s="108"/>
      <c r="BQ8" s="109">
        <f t="shared" ca="1" si="11"/>
        <v>8.1585000000000001</v>
      </c>
      <c r="BR8" s="109">
        <f t="shared" ca="1" si="12"/>
        <v>10.334100000000001</v>
      </c>
      <c r="BU8" s="110"/>
      <c r="BV8" s="110"/>
      <c r="BW8" s="110"/>
      <c r="BX8" s="110"/>
      <c r="BY8" s="110"/>
      <c r="BZ8" s="110"/>
      <c r="CA8" s="110"/>
      <c r="CB8" s="110"/>
      <c r="CC8" s="110"/>
      <c r="CD8" s="111"/>
      <c r="CE8" s="112" cm="1">
        <f t="array" aca="1" ref="CE8" ca="1">+INDIRECT(ADDRESS($A8,$BJ$2-10))</f>
        <v>15</v>
      </c>
      <c r="CF8" s="112" cm="1">
        <f t="array" aca="1" ref="CF8" ca="1">+INDIRECT(ADDRESS($A8,$BJ$2-9))</f>
        <v>15</v>
      </c>
      <c r="CG8" s="112" cm="1">
        <f t="array" aca="1" ref="CG8" ca="1">+INDIRECT(ADDRESS($A8,$BJ$2-8))</f>
        <v>15</v>
      </c>
      <c r="CH8" s="112" cm="1">
        <f t="array" aca="1" ref="CH8" ca="1">+INDIRECT(ADDRESS($A8,$BJ$2-7))</f>
        <v>15</v>
      </c>
      <c r="CI8" s="112" cm="1">
        <f t="array" aca="1" ref="CI8" ca="1">+INDIRECT(ADDRESS($A8,$BJ$2-6))</f>
        <v>15</v>
      </c>
      <c r="CJ8" s="112" cm="1">
        <f t="array" aca="1" ref="CJ8" ca="1">+INDIRECT(ADDRESS($A8,$BJ$2-5))</f>
        <v>15</v>
      </c>
      <c r="CK8" s="112" cm="1">
        <f t="array" aca="1" ref="CK8" ca="1">+INDIRECT(ADDRESS($A8,$BJ$2-4))</f>
        <v>15</v>
      </c>
      <c r="CL8" s="112" cm="1">
        <f t="array" aca="1" ref="CL8" ca="1">+INDIRECT(ADDRESS($A8,$BJ$2-3))</f>
        <v>15</v>
      </c>
      <c r="CM8" s="112" cm="1">
        <f t="array" aca="1" ref="CM8" ca="1">+INDIRECT(ADDRESS($A8,$BJ$2-2))</f>
        <v>15</v>
      </c>
      <c r="CN8" s="112" cm="1">
        <f t="array" aca="1" ref="CN8" ca="1">+INDIRECT(ADDRESS($A8,$BJ$2-1))</f>
        <v>15</v>
      </c>
      <c r="CO8" s="112" cm="1">
        <f t="array" aca="1" ref="CO8" ca="1">+INDIRECT(ADDRESS($A8,BJ$2))</f>
        <v>15</v>
      </c>
      <c r="CP8" s="53"/>
      <c r="CQ8" s="54"/>
      <c r="CR8" s="54">
        <f t="shared" ca="1" si="57"/>
        <v>4.7097480000000012</v>
      </c>
      <c r="CS8" s="54">
        <f t="shared" ca="1" si="57"/>
        <v>5.1864960000000018</v>
      </c>
      <c r="CT8" s="54">
        <f t="shared" ca="1" si="57"/>
        <v>5.3223600000000015</v>
      </c>
      <c r="CU8" s="54">
        <f t="shared" ca="1" si="57"/>
        <v>5.3516000000000012</v>
      </c>
      <c r="CV8" s="54">
        <f t="shared" ca="1" si="57"/>
        <v>6.8621520000000018</v>
      </c>
      <c r="CW8" s="54">
        <f t="shared" ca="1" si="57"/>
        <v>5.8405200000000015</v>
      </c>
      <c r="CX8" s="54">
        <f t="shared" ca="1" si="57"/>
        <v>3.0756400000000008</v>
      </c>
      <c r="CY8" s="54">
        <f t="shared" ca="1" si="57"/>
        <v>4.2690400000000013</v>
      </c>
      <c r="CZ8" s="54">
        <f t="shared" ca="1" si="57"/>
        <v>1.3438160000000003</v>
      </c>
      <c r="DA8" s="54">
        <f t="shared" ca="1" si="71"/>
        <v>5.0877600000000012</v>
      </c>
      <c r="DB8" s="54">
        <f t="shared" ca="1" si="57"/>
        <v>9.2463000000000015</v>
      </c>
      <c r="DC8" s="54"/>
      <c r="DD8" s="87" t="str">
        <f t="shared" si="14"/>
        <v>Total_VOH</v>
      </c>
      <c r="DE8" s="335">
        <f t="shared" ref="DE8:FD8" si="77">+SUM(DE27:DE29)</f>
        <v>15</v>
      </c>
      <c r="DF8" s="335">
        <f t="shared" si="77"/>
        <v>15</v>
      </c>
      <c r="DG8" s="335">
        <f t="shared" si="77"/>
        <v>15</v>
      </c>
      <c r="DH8" s="335">
        <f t="shared" si="77"/>
        <v>15</v>
      </c>
      <c r="DI8" s="335">
        <f t="shared" si="77"/>
        <v>15</v>
      </c>
      <c r="DJ8" s="335">
        <f t="shared" si="77"/>
        <v>15</v>
      </c>
      <c r="DK8" s="335">
        <f t="shared" si="77"/>
        <v>15</v>
      </c>
      <c r="DL8" s="335">
        <f t="shared" si="77"/>
        <v>15</v>
      </c>
      <c r="DM8" s="335">
        <f t="shared" si="77"/>
        <v>15</v>
      </c>
      <c r="DN8" s="335">
        <f t="shared" si="77"/>
        <v>15</v>
      </c>
      <c r="DO8" s="335">
        <f t="shared" si="77"/>
        <v>15</v>
      </c>
      <c r="DP8" s="335">
        <f t="shared" si="77"/>
        <v>15</v>
      </c>
      <c r="DQ8" s="335">
        <f t="shared" si="77"/>
        <v>15</v>
      </c>
      <c r="DR8" s="335">
        <f t="shared" si="77"/>
        <v>15</v>
      </c>
      <c r="DS8" s="335">
        <f t="shared" si="77"/>
        <v>15</v>
      </c>
      <c r="DT8" s="335">
        <f t="shared" si="77"/>
        <v>15</v>
      </c>
      <c r="DU8" s="335">
        <f t="shared" si="77"/>
        <v>15</v>
      </c>
      <c r="DV8" s="335">
        <f t="shared" si="77"/>
        <v>15</v>
      </c>
      <c r="DW8" s="335">
        <f t="shared" si="77"/>
        <v>10</v>
      </c>
      <c r="DX8" s="335">
        <f t="shared" si="77"/>
        <v>10</v>
      </c>
      <c r="DY8" s="335">
        <f t="shared" si="77"/>
        <v>15</v>
      </c>
      <c r="DZ8" s="335">
        <f t="shared" si="77"/>
        <v>15</v>
      </c>
      <c r="EA8" s="335">
        <f t="shared" si="77"/>
        <v>15</v>
      </c>
      <c r="EB8" s="335">
        <f t="shared" si="77"/>
        <v>15</v>
      </c>
      <c r="EC8" s="335">
        <f t="shared" si="77"/>
        <v>15</v>
      </c>
      <c r="ED8" s="335">
        <f t="shared" si="77"/>
        <v>15</v>
      </c>
      <c r="EE8" s="335">
        <f t="shared" si="77"/>
        <v>15</v>
      </c>
      <c r="EF8" s="335">
        <f t="shared" si="77"/>
        <v>15</v>
      </c>
      <c r="EG8" s="335">
        <f t="shared" si="77"/>
        <v>15</v>
      </c>
      <c r="EH8" s="335">
        <f t="shared" si="77"/>
        <v>15</v>
      </c>
      <c r="EI8" s="335">
        <f t="shared" si="77"/>
        <v>15</v>
      </c>
      <c r="EJ8" s="335">
        <f t="shared" si="77"/>
        <v>15</v>
      </c>
      <c r="EK8" s="335">
        <f t="shared" si="77"/>
        <v>15</v>
      </c>
      <c r="EL8" s="335">
        <f t="shared" si="77"/>
        <v>15</v>
      </c>
      <c r="EM8" s="335">
        <f t="shared" si="77"/>
        <v>15</v>
      </c>
      <c r="EN8" s="335">
        <f t="shared" si="77"/>
        <v>15</v>
      </c>
      <c r="EO8" s="335">
        <f t="shared" si="77"/>
        <v>15</v>
      </c>
      <c r="EP8" s="335">
        <f t="shared" si="77"/>
        <v>15</v>
      </c>
      <c r="EQ8" s="335">
        <f t="shared" si="77"/>
        <v>15</v>
      </c>
      <c r="ER8" s="335">
        <f t="shared" si="77"/>
        <v>15</v>
      </c>
      <c r="ES8" s="335">
        <f t="shared" si="77"/>
        <v>15</v>
      </c>
      <c r="ET8" s="335">
        <f t="shared" si="77"/>
        <v>15</v>
      </c>
      <c r="EU8" s="335">
        <f t="shared" si="77"/>
        <v>15</v>
      </c>
      <c r="EV8" s="335">
        <f t="shared" si="77"/>
        <v>15</v>
      </c>
      <c r="EW8" s="335">
        <f t="shared" si="77"/>
        <v>15</v>
      </c>
      <c r="EX8" s="335">
        <f t="shared" si="77"/>
        <v>15</v>
      </c>
      <c r="EY8" s="335">
        <f t="shared" si="77"/>
        <v>15</v>
      </c>
      <c r="EZ8" s="335">
        <f t="shared" si="77"/>
        <v>15</v>
      </c>
      <c r="FA8" s="335">
        <f t="shared" si="77"/>
        <v>15</v>
      </c>
      <c r="FB8" s="335">
        <f t="shared" si="77"/>
        <v>15</v>
      </c>
      <c r="FC8" s="335">
        <f t="shared" si="77"/>
        <v>15</v>
      </c>
      <c r="FD8" s="335">
        <f t="shared" si="77"/>
        <v>15</v>
      </c>
      <c r="FE8" s="335">
        <f>+SUM(FE27:FE29)</f>
        <v>15</v>
      </c>
    </row>
    <row r="9" spans="1:161" ht="16.5" customHeight="1" thickBot="1">
      <c r="A9" s="55" cm="1">
        <f t="array" aca="1" ref="A9" ca="1">+CELL("ligne",A9)</f>
        <v>9</v>
      </c>
      <c r="B9" s="115" t="s">
        <v>343</v>
      </c>
      <c r="C9" s="115" t="s">
        <v>344</v>
      </c>
      <c r="D9" s="363" t="s">
        <v>295</v>
      </c>
      <c r="E9" t="s">
        <v>324</v>
      </c>
      <c r="F9" s="116" t="s">
        <v>325</v>
      </c>
      <c r="G9" s="117" t="s">
        <v>288</v>
      </c>
      <c r="H9" s="117" t="s">
        <v>333</v>
      </c>
      <c r="I9" s="117" t="s">
        <v>345</v>
      </c>
      <c r="J9" s="118">
        <v>1</v>
      </c>
      <c r="K9" s="118"/>
      <c r="L9" s="342">
        <f t="shared" ca="1" si="0"/>
        <v>0</v>
      </c>
      <c r="M9" s="350">
        <f t="shared" ca="1" si="58"/>
        <v>0</v>
      </c>
      <c r="N9" s="119">
        <f t="shared" ca="1" si="59"/>
        <v>0</v>
      </c>
      <c r="O9" s="120">
        <f t="shared" ca="1" si="60"/>
        <v>0</v>
      </c>
      <c r="P9" s="121">
        <f t="shared" ca="1" si="61"/>
        <v>0</v>
      </c>
      <c r="Q9" s="62">
        <f t="shared" ca="1" si="51"/>
        <v>4.07925</v>
      </c>
      <c r="R9" s="63">
        <f t="shared" ca="1" si="52"/>
        <v>5.4729937499999997</v>
      </c>
      <c r="S9" s="64" t="str">
        <f>+Parametres!E11</f>
        <v xml:space="preserve">Calculated </v>
      </c>
      <c r="T9" s="65">
        <f>+Parametres!F11</f>
        <v>0.03</v>
      </c>
      <c r="U9" s="65">
        <f>+Parametres!G11</f>
        <v>4.0250000000000001E-2</v>
      </c>
      <c r="V9" s="122">
        <v>11</v>
      </c>
      <c r="W9" s="97">
        <f t="shared" ca="1" si="75"/>
        <v>4.07925</v>
      </c>
      <c r="X9" s="97">
        <f t="shared" ca="1" si="76"/>
        <v>5.4729937499999997</v>
      </c>
      <c r="Y9" s="123">
        <f t="shared" ca="1" si="62"/>
        <v>4.07925</v>
      </c>
      <c r="Z9" s="124">
        <f t="shared" ca="1" si="63"/>
        <v>5.4729937499999997</v>
      </c>
      <c r="AA9" s="123">
        <f t="shared" ca="1" si="64"/>
        <v>4.07925</v>
      </c>
      <c r="AB9" s="124">
        <f t="shared" ca="1" si="65"/>
        <v>5.4729937499999997</v>
      </c>
      <c r="AC9" s="123">
        <f t="shared" ca="1" si="66"/>
        <v>4.07925</v>
      </c>
      <c r="AD9" s="124">
        <f t="shared" ca="1" si="66"/>
        <v>5.4729937499999997</v>
      </c>
      <c r="AE9" s="125" cm="1">
        <f t="array" aca="1" ref="AE9" ca="1">+_xlfn.SWITCH($G9,"Min",Y9,"Max",AA9,"Dual",AC9)</f>
        <v>4.07925</v>
      </c>
      <c r="AF9" s="61" cm="1">
        <f t="array" aca="1" ref="AF9" ca="1">+_xlfn.SWITCH($G9,"Min",Z9,"Max",AB9,"Dual",AD9)</f>
        <v>5.4729937499999997</v>
      </c>
      <c r="AG9" s="69">
        <f t="shared" ca="1" si="53"/>
        <v>4.7761218749999994</v>
      </c>
      <c r="AI9" s="24">
        <f t="shared" ca="1" si="67"/>
        <v>0</v>
      </c>
      <c r="AJ9" s="126">
        <f t="shared" ca="1" si="68"/>
        <v>4.07925</v>
      </c>
      <c r="AK9" s="127">
        <f t="shared" ca="1" si="7"/>
        <v>4.3115406250000001</v>
      </c>
      <c r="AL9" s="127">
        <f t="shared" ca="1" si="7"/>
        <v>4.5438312500000002</v>
      </c>
      <c r="AM9" s="127">
        <f t="shared" ca="1" si="7"/>
        <v>4.7761218750000003</v>
      </c>
      <c r="AN9" s="127">
        <f t="shared" ca="1" si="7"/>
        <v>5.0084125000000004</v>
      </c>
      <c r="AO9" s="127">
        <f t="shared" ca="1" si="7"/>
        <v>5.2407031250000005</v>
      </c>
      <c r="AP9" s="127">
        <f t="shared" ca="1" si="7"/>
        <v>5.4729937500000005</v>
      </c>
      <c r="AQ9" s="73" t="str" cm="1">
        <f t="array" aca="1" ref="AQ9" ca="1">+_xlfn.IFS($AI9&lt;=$AJ9,"Red Low",AND($AI9&gt;$AJ9,$AI9&lt;=$AK9),"Orange Low",AND($AI9&gt;$AK9,$AI9&lt;=$AL9),"Yellow Low",AND($AI9&gt;$AL9,$AI9&lt;=$AN9),"Green",AND($AI9&gt;$AN9,$AI9&lt;=$AO9),"Yellow High",AND($AI9&gt;$AO9,$AI9&lt;=$AP9),"Orange High",$AI9&gt;$AP9,"Red High")</f>
        <v>Red Low</v>
      </c>
      <c r="AR9" s="74">
        <f t="shared" ca="1" si="69"/>
        <v>4.07925</v>
      </c>
      <c r="AS9" s="128">
        <f t="shared" ca="1" si="8"/>
        <v>4.3115406250000001</v>
      </c>
      <c r="AT9" s="128">
        <f t="shared" ca="1" si="8"/>
        <v>4.5438312500000002</v>
      </c>
      <c r="AU9" s="129">
        <f t="shared" ca="1" si="8"/>
        <v>4.7761218750000003</v>
      </c>
      <c r="AV9" s="129">
        <f t="shared" ca="1" si="8"/>
        <v>5.0084125000000004</v>
      </c>
      <c r="AW9" s="130">
        <f t="shared" ca="1" si="8"/>
        <v>5.2407031250000005</v>
      </c>
      <c r="AX9" s="131">
        <f t="shared" ca="1" si="8"/>
        <v>5.4729937500000005</v>
      </c>
      <c r="AY9" s="73" t="str" cm="1">
        <f t="array" aca="1" ref="AY9" ca="1">+_xlfn.IFS(AI9&lt;=$AT9,"Green",AND(AI9&gt;$AT9,AI9&lt;=$AV9),"Yellow High",AND(AI9&gt;$AV9,AI9&lt;=$AX9),"Orange High",AI9&gt;$AX9,"Red High")</f>
        <v>Green</v>
      </c>
      <c r="AZ9" s="79">
        <f t="shared" ca="1" si="70"/>
        <v>4.07925</v>
      </c>
      <c r="BA9" s="130">
        <f t="shared" ca="1" si="9"/>
        <v>4.3115406250000001</v>
      </c>
      <c r="BB9" s="129">
        <f t="shared" ca="1" si="9"/>
        <v>4.5438312500000002</v>
      </c>
      <c r="BC9" s="129">
        <f t="shared" ca="1" si="9"/>
        <v>4.7761218750000003</v>
      </c>
      <c r="BD9" s="128">
        <f t="shared" ca="1" si="9"/>
        <v>5.0084125000000004</v>
      </c>
      <c r="BE9" s="128">
        <f t="shared" ca="1" si="9"/>
        <v>5.2407031250000005</v>
      </c>
      <c r="BF9" s="132">
        <f t="shared" ca="1" si="9"/>
        <v>5.4729937500000005</v>
      </c>
      <c r="BG9" s="73" t="str" cm="1">
        <f t="array" aca="1" ref="BG9" ca="1">+_xlfn.IFS($L9&lt;=AZ9,"Red Low",AND($L9&gt;AZ9,$L9&lt;=BB9),"Orange Low",AND($L9&gt;BB9,$L9&lt;=BD9),"Yellow Low",$L9&gt;BD9,"Green")</f>
        <v>Red Low</v>
      </c>
      <c r="BH9" s="1" t="str" cm="1">
        <f t="array" aca="1" ref="BH9" ca="1">+_xlfn.IFS(G9="Min",BG9,G9="Max",AY9,G9="Dual",AQ9)</f>
        <v>Green</v>
      </c>
      <c r="BI9" s="133"/>
      <c r="BK9" s="82" t="str">
        <f t="shared" si="10"/>
        <v>Total_Freight</v>
      </c>
      <c r="BL9" s="82"/>
      <c r="BM9" s="82"/>
      <c r="BN9" s="82"/>
      <c r="BO9" s="82"/>
      <c r="BP9" s="82"/>
      <c r="BQ9" s="84">
        <f t="shared" ca="1" si="11"/>
        <v>4.07925</v>
      </c>
      <c r="BR9" s="84">
        <f t="shared" ca="1" si="12"/>
        <v>5.4729937499999997</v>
      </c>
      <c r="BU9" s="134"/>
      <c r="BV9" s="134"/>
      <c r="BW9" s="134"/>
      <c r="BX9" s="134"/>
      <c r="BY9" s="134"/>
      <c r="BZ9" s="134"/>
      <c r="CA9" s="134"/>
      <c r="CB9" s="134"/>
      <c r="CC9" s="134"/>
      <c r="CD9" s="135"/>
      <c r="CE9" s="54" cm="1">
        <f t="array" aca="1" ref="CE9" ca="1">+INDIRECT(ADDRESS($A9,$BJ$2-10))</f>
        <v>0</v>
      </c>
      <c r="CF9" s="54" cm="1">
        <f t="array" aca="1" ref="CF9" ca="1">+INDIRECT(ADDRESS($A9,$BJ$2-9))</f>
        <v>0</v>
      </c>
      <c r="CG9" s="54" cm="1">
        <f t="array" aca="1" ref="CG9" ca="1">+INDIRECT(ADDRESS($A9,$BJ$2-8))</f>
        <v>0</v>
      </c>
      <c r="CH9" s="54" cm="1">
        <f t="array" aca="1" ref="CH9" ca="1">+INDIRECT(ADDRESS($A9,$BJ$2-7))</f>
        <v>0</v>
      </c>
      <c r="CI9" s="54" cm="1">
        <f t="array" aca="1" ref="CI9" ca="1">+INDIRECT(ADDRESS($A9,$BJ$2-6))</f>
        <v>0</v>
      </c>
      <c r="CJ9" s="54" cm="1">
        <f t="array" aca="1" ref="CJ9" ca="1">+INDIRECT(ADDRESS($A9,$BJ$2-5))</f>
        <v>0</v>
      </c>
      <c r="CK9" s="54" cm="1">
        <f t="array" aca="1" ref="CK9" ca="1">+INDIRECT(ADDRESS($A9,$BJ$2-4))</f>
        <v>0</v>
      </c>
      <c r="CL9" s="54" cm="1">
        <f t="array" aca="1" ref="CL9" ca="1">+INDIRECT(ADDRESS($A9,$BJ$2-3))</f>
        <v>0</v>
      </c>
      <c r="CM9" s="54" cm="1">
        <f t="array" aca="1" ref="CM9" ca="1">+INDIRECT(ADDRESS($A9,$BJ$2-2))</f>
        <v>0</v>
      </c>
      <c r="CN9" s="54" cm="1">
        <f t="array" aca="1" ref="CN9" ca="1">+INDIRECT(ADDRESS($A9,$BJ$2-1))</f>
        <v>0</v>
      </c>
      <c r="CO9" s="54" cm="1">
        <f t="array" aca="1" ref="CO9" ca="1">+INDIRECT(ADDRESS($A9,BJ$2))</f>
        <v>0</v>
      </c>
      <c r="CP9" s="53"/>
      <c r="CQ9" s="54"/>
      <c r="CR9" s="54">
        <f t="shared" ca="1" si="57"/>
        <v>2.4327926249999998</v>
      </c>
      <c r="CS9" s="54">
        <f t="shared" ca="1" si="57"/>
        <v>2.6790539999999998</v>
      </c>
      <c r="CT9" s="54">
        <f t="shared" ca="1" si="57"/>
        <v>2.7492337499999997</v>
      </c>
      <c r="CU9" s="54">
        <f t="shared" ca="1" si="57"/>
        <v>2.7643374999999999</v>
      </c>
      <c r="CV9" s="54">
        <f t="shared" ca="1" si="57"/>
        <v>3.5446042499999999</v>
      </c>
      <c r="CW9" s="54">
        <f t="shared" ca="1" si="57"/>
        <v>3.0168862499999998</v>
      </c>
      <c r="CX9" s="54">
        <f t="shared" ca="1" si="57"/>
        <v>1.5887037499999996</v>
      </c>
      <c r="CY9" s="54">
        <f t="shared" ca="1" si="57"/>
        <v>2.2051474999999998</v>
      </c>
      <c r="CZ9" s="54">
        <f t="shared" ca="1" si="57"/>
        <v>0.6941402499999999</v>
      </c>
      <c r="DA9" s="54">
        <f t="shared" ca="1" si="71"/>
        <v>2.6280524999999995</v>
      </c>
      <c r="DB9" s="54">
        <f t="shared" ca="1" si="57"/>
        <v>4.7761218749999994</v>
      </c>
      <c r="DC9" s="54"/>
      <c r="DD9" s="87" t="str">
        <f t="shared" si="14"/>
        <v>Total_Freight</v>
      </c>
      <c r="DE9" s="323">
        <f>+DE30+DE31</f>
        <v>0</v>
      </c>
      <c r="DF9" s="323">
        <f t="shared" ref="DF9:FE9" si="78">+DF30+DF31</f>
        <v>0</v>
      </c>
      <c r="DG9" s="323">
        <f t="shared" si="78"/>
        <v>0</v>
      </c>
      <c r="DH9" s="323">
        <f t="shared" si="78"/>
        <v>0</v>
      </c>
      <c r="DI9" s="323">
        <f t="shared" si="78"/>
        <v>0</v>
      </c>
      <c r="DJ9" s="323">
        <f t="shared" si="78"/>
        <v>0</v>
      </c>
      <c r="DK9" s="323">
        <f t="shared" si="78"/>
        <v>0</v>
      </c>
      <c r="DL9" s="323">
        <f t="shared" si="78"/>
        <v>0</v>
      </c>
      <c r="DM9" s="323">
        <f t="shared" si="78"/>
        <v>0</v>
      </c>
      <c r="DN9" s="323">
        <f t="shared" si="78"/>
        <v>0</v>
      </c>
      <c r="DO9" s="323">
        <f t="shared" si="78"/>
        <v>0</v>
      </c>
      <c r="DP9" s="323">
        <f t="shared" si="78"/>
        <v>0</v>
      </c>
      <c r="DQ9" s="323">
        <f t="shared" si="78"/>
        <v>0</v>
      </c>
      <c r="DR9" s="323">
        <f t="shared" si="78"/>
        <v>0</v>
      </c>
      <c r="DS9" s="323">
        <f t="shared" si="78"/>
        <v>0</v>
      </c>
      <c r="DT9" s="323">
        <f t="shared" si="78"/>
        <v>0</v>
      </c>
      <c r="DU9" s="323">
        <f t="shared" si="78"/>
        <v>0</v>
      </c>
      <c r="DV9" s="323">
        <f t="shared" si="78"/>
        <v>0</v>
      </c>
      <c r="DW9" s="323">
        <f t="shared" si="78"/>
        <v>0</v>
      </c>
      <c r="DX9" s="323">
        <f t="shared" si="78"/>
        <v>0</v>
      </c>
      <c r="DY9" s="323">
        <f t="shared" si="78"/>
        <v>0</v>
      </c>
      <c r="DZ9" s="323">
        <f t="shared" si="78"/>
        <v>0</v>
      </c>
      <c r="EA9" s="323">
        <f t="shared" si="78"/>
        <v>0</v>
      </c>
      <c r="EB9" s="323">
        <f t="shared" si="78"/>
        <v>0</v>
      </c>
      <c r="EC9" s="323">
        <f t="shared" si="78"/>
        <v>0</v>
      </c>
      <c r="ED9" s="323">
        <f t="shared" si="78"/>
        <v>0</v>
      </c>
      <c r="EE9" s="323">
        <f t="shared" si="78"/>
        <v>0</v>
      </c>
      <c r="EF9" s="323">
        <f t="shared" si="78"/>
        <v>0</v>
      </c>
      <c r="EG9" s="323">
        <f t="shared" si="78"/>
        <v>0</v>
      </c>
      <c r="EH9" s="323">
        <f t="shared" si="78"/>
        <v>0</v>
      </c>
      <c r="EI9" s="323">
        <f t="shared" si="78"/>
        <v>0</v>
      </c>
      <c r="EJ9" s="323">
        <f t="shared" si="78"/>
        <v>0</v>
      </c>
      <c r="EK9" s="323">
        <f t="shared" si="78"/>
        <v>0</v>
      </c>
      <c r="EL9" s="323">
        <f t="shared" si="78"/>
        <v>0</v>
      </c>
      <c r="EM9" s="323">
        <f t="shared" si="78"/>
        <v>0</v>
      </c>
      <c r="EN9" s="323">
        <f t="shared" si="78"/>
        <v>0</v>
      </c>
      <c r="EO9" s="323">
        <f t="shared" si="78"/>
        <v>0</v>
      </c>
      <c r="EP9" s="323">
        <f t="shared" si="78"/>
        <v>0</v>
      </c>
      <c r="EQ9" s="323">
        <f t="shared" si="78"/>
        <v>0</v>
      </c>
      <c r="ER9" s="323">
        <f t="shared" si="78"/>
        <v>0</v>
      </c>
      <c r="ES9" s="323">
        <f t="shared" si="78"/>
        <v>0</v>
      </c>
      <c r="ET9" s="323">
        <f t="shared" si="78"/>
        <v>0</v>
      </c>
      <c r="EU9" s="323">
        <f t="shared" si="78"/>
        <v>0</v>
      </c>
      <c r="EV9" s="323">
        <f t="shared" si="78"/>
        <v>0</v>
      </c>
      <c r="EW9" s="323">
        <f t="shared" si="78"/>
        <v>0</v>
      </c>
      <c r="EX9" s="323">
        <f t="shared" si="78"/>
        <v>0</v>
      </c>
      <c r="EY9" s="323">
        <f t="shared" si="78"/>
        <v>0</v>
      </c>
      <c r="EZ9" s="323">
        <f t="shared" si="78"/>
        <v>0</v>
      </c>
      <c r="FA9" s="323">
        <f t="shared" si="78"/>
        <v>0</v>
      </c>
      <c r="FB9" s="323">
        <f t="shared" si="78"/>
        <v>0</v>
      </c>
      <c r="FC9" s="323">
        <f>+FC30+FC31</f>
        <v>0</v>
      </c>
      <c r="FD9" s="323">
        <f t="shared" si="78"/>
        <v>0</v>
      </c>
      <c r="FE9" s="323">
        <f t="shared" si="78"/>
        <v>0</v>
      </c>
    </row>
    <row r="10" spans="1:161" s="20" customFormat="1" ht="16.5" customHeight="1" thickBot="1">
      <c r="A10" s="55" cm="1">
        <f t="array" aca="1" ref="A10" ca="1">+CELL("ligne",A10)</f>
        <v>10</v>
      </c>
      <c r="B10" s="89" t="s">
        <v>346</v>
      </c>
      <c r="C10" s="141" t="s">
        <v>347</v>
      </c>
      <c r="D10" s="363" t="s">
        <v>295</v>
      </c>
      <c r="E10" s="89" t="s">
        <v>348</v>
      </c>
      <c r="F10" s="90" t="s">
        <v>325</v>
      </c>
      <c r="G10" s="91" t="s">
        <v>289</v>
      </c>
      <c r="H10" s="91" t="s">
        <v>326</v>
      </c>
      <c r="I10" s="91" t="s">
        <v>329</v>
      </c>
      <c r="J10" s="92">
        <v>0</v>
      </c>
      <c r="K10" s="92"/>
      <c r="L10" s="345">
        <f t="shared" ca="1" si="0"/>
        <v>24.670500000000004</v>
      </c>
      <c r="M10" s="349">
        <f t="shared" ca="1" si="58"/>
        <v>0.48336000000000467</v>
      </c>
      <c r="N10" s="94">
        <f t="shared" ca="1" si="59"/>
        <v>42.123150000000003</v>
      </c>
      <c r="O10" s="95">
        <f t="shared" ref="O10:O29" ca="1" si="79">+M10-3*N10</f>
        <v>-125.88609</v>
      </c>
      <c r="P10" s="95">
        <f t="shared" ref="P10:P29" ca="1" si="80">+M10+3*N10</f>
        <v>126.85281000000001</v>
      </c>
      <c r="Q10" s="62">
        <f t="shared" ca="1" si="51"/>
        <v>24.407512500000006</v>
      </c>
      <c r="R10" s="63">
        <f t="shared" ca="1" si="52"/>
        <v>32.892352500000015</v>
      </c>
      <c r="S10" s="64" t="str">
        <f>+Parametres!E12</f>
        <v xml:space="preserve">Calculated </v>
      </c>
      <c r="T10" s="65">
        <f>+Parametres!F12</f>
        <v>0.17950000000000005</v>
      </c>
      <c r="U10" s="65">
        <f>+Parametres!G12</f>
        <v>0.24190000000000014</v>
      </c>
      <c r="V10" s="96">
        <v>10</v>
      </c>
      <c r="W10" s="97">
        <f t="shared" ca="1" si="75"/>
        <v>24.407512500000006</v>
      </c>
      <c r="X10" s="97">
        <f t="shared" ca="1" si="76"/>
        <v>32.892352500000015</v>
      </c>
      <c r="Y10" s="93">
        <f t="shared" ca="1" si="62"/>
        <v>24.407512500000006</v>
      </c>
      <c r="Z10" s="93">
        <f t="shared" ca="1" si="63"/>
        <v>32.892352500000015</v>
      </c>
      <c r="AA10" s="93">
        <f t="shared" ca="1" si="64"/>
        <v>24.407512500000006</v>
      </c>
      <c r="AB10" s="93">
        <f t="shared" ca="1" si="65"/>
        <v>32.892352500000015</v>
      </c>
      <c r="AC10" s="93">
        <f t="shared" ref="AC10:AC29" ca="1" si="81">+W10</f>
        <v>24.407512500000006</v>
      </c>
      <c r="AD10" s="93">
        <f t="shared" ref="AD10:AD29" ca="1" si="82">+X10</f>
        <v>32.892352500000015</v>
      </c>
      <c r="AE10" s="93" cm="1">
        <f t="array" aca="1" ref="AE10" ca="1">+_xlfn.SWITCH($G10,"Min",Y10,"Max",AA10,"Dual",AC10)</f>
        <v>24.407512500000006</v>
      </c>
      <c r="AF10" s="93" cm="1">
        <f t="array" aca="1" ref="AF10" ca="1">+_xlfn.SWITCH($G10,"Min",Z10,"Max",AB10,"Dual",AD10)</f>
        <v>32.892352500000015</v>
      </c>
      <c r="AG10" s="69">
        <f ca="1">+(AF10+AE10)/2</f>
        <v>28.649932500000013</v>
      </c>
      <c r="AI10" s="98">
        <f t="shared" ref="AI10:AI34" ca="1" si="83">+CO10</f>
        <v>24.670500000000004</v>
      </c>
      <c r="AJ10" s="99">
        <f t="shared" ref="AJ10:AJ46" ca="1" si="84">AE10</f>
        <v>24.407512500000006</v>
      </c>
      <c r="AK10" s="100">
        <f t="shared" ca="1" si="7"/>
        <v>25.821652500000006</v>
      </c>
      <c r="AL10" s="100">
        <f t="shared" ca="1" si="7"/>
        <v>27.235792500000009</v>
      </c>
      <c r="AM10" s="100">
        <f t="shared" ca="1" si="7"/>
        <v>28.649932500000013</v>
      </c>
      <c r="AN10" s="100">
        <f t="shared" ca="1" si="7"/>
        <v>30.064072500000016</v>
      </c>
      <c r="AO10" s="100">
        <f t="shared" ca="1" si="7"/>
        <v>31.478212500000019</v>
      </c>
      <c r="AP10" s="100">
        <f t="shared" ca="1" si="7"/>
        <v>32.892352500000023</v>
      </c>
      <c r="AQ10" s="101" t="str" cm="1">
        <f t="array" aca="1" ref="AQ10" ca="1">+_xlfn.IFS($AI10&lt;=$AJ10,"Red Low",AND($AI10&gt;$AJ10,$AI10&lt;=$AK10),"Orange Low",AND($AI10&gt;$AK10,$AI10&lt;=$AL10),"Yellow Low",AND($AI10&gt;$AL10,$AI10&lt;=$AN10),"Green",AND($AI10&gt;$AN10,$AI10&lt;=$AO10),"Yellow High",AND($AI10&gt;$AO10,$AI10&lt;=$AP10),"Orange High",$AI10&gt;$AP10,"Red High")</f>
        <v>Orange Low</v>
      </c>
      <c r="AR10" s="102">
        <f t="shared" ref="AR10:AR46" ca="1" si="85">+AJ10</f>
        <v>24.407512500000006</v>
      </c>
      <c r="AS10" s="103">
        <f t="shared" ref="AS10:AS46" ca="1" si="86">+AK10</f>
        <v>25.821652500000006</v>
      </c>
      <c r="AT10" s="103">
        <f t="shared" ref="AT10:AT46" ca="1" si="87">+AL10</f>
        <v>27.235792500000009</v>
      </c>
      <c r="AU10" s="104">
        <f t="shared" ref="AU10:AU46" ca="1" si="88">+AM10</f>
        <v>28.649932500000013</v>
      </c>
      <c r="AV10" s="104">
        <f t="shared" ref="AV10:AV46" ca="1" si="89">+AN10</f>
        <v>30.064072500000016</v>
      </c>
      <c r="AW10" s="105">
        <f t="shared" ref="AW10:AW46" ca="1" si="90">+AO10</f>
        <v>31.478212500000019</v>
      </c>
      <c r="AX10" s="105">
        <f t="shared" ref="AX10:AX46" ca="1" si="91">+AP10</f>
        <v>32.892352500000023</v>
      </c>
      <c r="AY10" s="101" t="str" cm="1">
        <f t="array" aca="1" ref="AY10" ca="1">+_xlfn.IFS(AI10&lt;=$AT10,"Green",AND(AI10&gt;$AT10,AI10&lt;=$AV10),"Yellow High",AND(AI10&gt;$AV10,AI10&lt;=$AX10),"Orange High",AI10&gt;$AX10,"Red High")</f>
        <v>Green</v>
      </c>
      <c r="AZ10" s="105">
        <f t="shared" ref="AZ10:AZ46" ca="1" si="92">+AR10</f>
        <v>24.407512500000006</v>
      </c>
      <c r="BA10" s="105">
        <f t="shared" ref="BA10:BA46" ca="1" si="93">+AS10</f>
        <v>25.821652500000006</v>
      </c>
      <c r="BB10" s="104">
        <f t="shared" ref="BB10:BB46" ca="1" si="94">+AT10</f>
        <v>27.235792500000009</v>
      </c>
      <c r="BC10" s="104">
        <f t="shared" ref="BC10:BC46" ca="1" si="95">+AU10</f>
        <v>28.649932500000013</v>
      </c>
      <c r="BD10" s="103">
        <f t="shared" ref="BD10:BD46" ca="1" si="96">+AV10</f>
        <v>30.064072500000016</v>
      </c>
      <c r="BE10" s="103">
        <f t="shared" ref="BE10:BE46" ca="1" si="97">+AW10</f>
        <v>31.478212500000019</v>
      </c>
      <c r="BF10" s="106">
        <f t="shared" ref="BF10:BF46" ca="1" si="98">+AX10</f>
        <v>32.892352500000023</v>
      </c>
      <c r="BG10" s="101" t="str" cm="1">
        <f t="array" aca="1" ref="BG10" ca="1">+_xlfn.IFS($L10&lt;=AZ10,"Red Low",AND($L10&gt;AZ10,$L10&lt;=BB10),"Orange Low",AND($L10&gt;BB10,$L10&lt;=BD10),"Yellow Low",$L10&gt;BD10,"Green")</f>
        <v>Orange Low</v>
      </c>
      <c r="BH10" s="20" t="str" cm="1">
        <f t="array" aca="1" ref="BH10" ca="1">+_xlfn.IFS(G10="Min",BG10,G10="Max",AY10,G10="Dual",AQ10)</f>
        <v>Orange Low</v>
      </c>
      <c r="BI10" s="107"/>
      <c r="BK10" s="108" t="str">
        <f t="shared" si="10"/>
        <v>GMDC</v>
      </c>
      <c r="BL10" s="108"/>
      <c r="BM10" s="108"/>
      <c r="BN10" s="108"/>
      <c r="BO10" s="108"/>
      <c r="BP10" s="108"/>
      <c r="BQ10" s="109">
        <f t="shared" ca="1" si="11"/>
        <v>24.407512500000006</v>
      </c>
      <c r="BR10" s="109">
        <f t="shared" ca="1" si="12"/>
        <v>32.892352500000015</v>
      </c>
      <c r="BU10" s="110"/>
      <c r="BV10" s="110"/>
      <c r="BW10" s="110"/>
      <c r="BX10" s="110"/>
      <c r="BY10" s="110"/>
      <c r="BZ10" s="110"/>
      <c r="CA10" s="110"/>
      <c r="CB10" s="110"/>
      <c r="CC10" s="110"/>
      <c r="CD10" s="111"/>
      <c r="CE10" s="136" cm="1">
        <f t="array" aca="1" ref="CE10" ca="1">+INDIRECT(ADDRESS($A10,$BJ$2-10))</f>
        <v>-2.6808200000000042</v>
      </c>
      <c r="CF10" s="136" cm="1">
        <f t="array" aca="1" ref="CF10" ca="1">+INDIRECT(ADDRESS($A10,$BJ$2-9))</f>
        <v>0.48336000000000467</v>
      </c>
      <c r="CG10" s="136" cm="1">
        <f t="array" aca="1" ref="CG10" ca="1">+INDIRECT(ADDRESS($A10,$BJ$2-8))</f>
        <v>1.2425999999999959</v>
      </c>
      <c r="CH10" s="136" cm="1">
        <f t="array" aca="1" ref="CH10" ca="1">+INDIRECT(ADDRESS($A10,$BJ$2-7))</f>
        <v>1.4059999999999988</v>
      </c>
      <c r="CI10" s="136" cm="1">
        <f t="array" aca="1" ref="CI10" ca="1">+INDIRECT(ADDRESS($A10,$BJ$2-6))</f>
        <v>9.8473200000000034</v>
      </c>
      <c r="CJ10" s="136" cm="1">
        <f t="array" aca="1" ref="CJ10" ca="1">+INDIRECT(ADDRESS($A10,$BJ$2-5))</f>
        <v>4.1381999999999977</v>
      </c>
      <c r="CK10" s="136" cm="1">
        <f t="array" aca="1" ref="CK10" ca="1">+INDIRECT(ADDRESS($A10,$BJ$2-4))</f>
        <v>-11.3126</v>
      </c>
      <c r="CL10" s="136" cm="1">
        <f t="array" aca="1" ref="CL10" ca="1">+INDIRECT(ADDRESS($A10,$BJ$2-3))</f>
        <v>-31.643599999999992</v>
      </c>
      <c r="CM10" s="136" cm="1">
        <f t="array" aca="1" ref="CM10" ca="1">+INDIRECT(ADDRESS($A10,$BJ$2-2))</f>
        <v>-20.99044</v>
      </c>
      <c r="CN10" s="136" cm="1">
        <f t="array" aca="1" ref="CN10" ca="1">+INDIRECT(ADDRESS($A10,$BJ$2-1))</f>
        <v>-228.0684</v>
      </c>
      <c r="CO10" s="136" cm="1">
        <f t="array" aca="1" ref="CO10" ca="1">+INDIRECT(ADDRESS($A10,BJ$2))</f>
        <v>24.670500000000004</v>
      </c>
      <c r="CP10" s="53"/>
      <c r="CQ10" s="54"/>
      <c r="CR10" s="54">
        <f t="shared" ca="1" si="57"/>
        <v>14.593292700000006</v>
      </c>
      <c r="CS10" s="54">
        <f t="shared" ca="1" si="57"/>
        <v>16.070510400000011</v>
      </c>
      <c r="CT10" s="54">
        <f t="shared" ca="1" si="57"/>
        <v>16.491489000000009</v>
      </c>
      <c r="CU10" s="54">
        <f t="shared" ca="1" si="57"/>
        <v>16.582090000000008</v>
      </c>
      <c r="CV10" s="54">
        <f t="shared" ca="1" si="57"/>
        <v>21.262579800000012</v>
      </c>
      <c r="CW10" s="54">
        <f t="shared" ca="1" si="57"/>
        <v>18.097023000000011</v>
      </c>
      <c r="CX10" s="54">
        <f t="shared" ca="1" si="57"/>
        <v>9.5299610000000037</v>
      </c>
      <c r="CY10" s="54">
        <f t="shared" ca="1" si="57"/>
        <v>13.227746000000007</v>
      </c>
      <c r="CZ10" s="54">
        <f t="shared" ca="1" si="57"/>
        <v>4.1638534000000025</v>
      </c>
      <c r="DA10" s="54">
        <f t="shared" ca="1" si="71"/>
        <v>15.764574000000007</v>
      </c>
      <c r="DB10" s="54">
        <f t="shared" ca="1" si="57"/>
        <v>28.649932500000013</v>
      </c>
      <c r="DC10" s="54"/>
      <c r="DD10" s="87" t="str">
        <f t="shared" si="14"/>
        <v>GMDC</v>
      </c>
      <c r="DE10" s="336">
        <f>+DE3-DE6-DE7-DE8-DE9-DE5</f>
        <v>-27</v>
      </c>
      <c r="DF10" s="336">
        <f t="shared" ref="DF10:FE10" si="99">+DF3-DF6-DF7-DF8-DF9-DF5</f>
        <v>-27</v>
      </c>
      <c r="DG10" s="336">
        <f t="shared" si="99"/>
        <v>-13.34</v>
      </c>
      <c r="DH10" s="336">
        <f t="shared" si="99"/>
        <v>4.3399999999999963</v>
      </c>
      <c r="DI10" s="336">
        <f t="shared" si="99"/>
        <v>18.060000000000002</v>
      </c>
      <c r="DJ10" s="336">
        <f t="shared" si="99"/>
        <v>18.78</v>
      </c>
      <c r="DK10" s="336">
        <f t="shared" si="99"/>
        <v>4.3000000000000043</v>
      </c>
      <c r="DL10" s="336">
        <f t="shared" si="99"/>
        <v>-1.4600000000000009</v>
      </c>
      <c r="DM10" s="336">
        <f t="shared" si="99"/>
        <v>-1.8400000000000034</v>
      </c>
      <c r="DN10" s="336">
        <f t="shared" si="99"/>
        <v>1.240000000000002</v>
      </c>
      <c r="DO10" s="336">
        <f t="shared" si="99"/>
        <v>0.62000000000000455</v>
      </c>
      <c r="DP10" s="336">
        <f t="shared" si="99"/>
        <v>-10.773</v>
      </c>
      <c r="DQ10" s="336">
        <f t="shared" si="99"/>
        <v>-5.2457199999999986</v>
      </c>
      <c r="DR10" s="336">
        <f t="shared" si="99"/>
        <v>-3.6004599999999982</v>
      </c>
      <c r="DS10" s="336">
        <f t="shared" si="99"/>
        <v>16.745580000000004</v>
      </c>
      <c r="DT10" s="336">
        <f t="shared" si="99"/>
        <v>-20.704050000000002</v>
      </c>
      <c r="DU10" s="336">
        <f t="shared" si="99"/>
        <v>-10.929919999999999</v>
      </c>
      <c r="DV10" s="336">
        <f t="shared" si="99"/>
        <v>7.4873600000000025</v>
      </c>
      <c r="DW10" s="336">
        <f t="shared" si="99"/>
        <v>-22</v>
      </c>
      <c r="DX10" s="336">
        <f t="shared" si="99"/>
        <v>-22</v>
      </c>
      <c r="DY10" s="336">
        <f t="shared" si="99"/>
        <v>-15.833500000000001</v>
      </c>
      <c r="DZ10" s="336">
        <f t="shared" si="99"/>
        <v>6.6914200000000008</v>
      </c>
      <c r="EA10" s="336">
        <f t="shared" si="99"/>
        <v>22.950220000000002</v>
      </c>
      <c r="EB10" s="336">
        <f t="shared" si="99"/>
        <v>5.6665400000000048</v>
      </c>
      <c r="EC10" s="336">
        <f t="shared" si="99"/>
        <v>-12.289594000000001</v>
      </c>
      <c r="ED10" s="336">
        <f t="shared" si="99"/>
        <v>12.529899999999998</v>
      </c>
      <c r="EE10" s="336">
        <f t="shared" si="99"/>
        <v>-29.819999999999993</v>
      </c>
      <c r="EF10" s="336">
        <f t="shared" si="99"/>
        <v>-1.8803999999999945</v>
      </c>
      <c r="EG10" s="336">
        <f t="shared" si="99"/>
        <v>-19.607599999999998</v>
      </c>
      <c r="EH10" s="336">
        <f t="shared" si="99"/>
        <v>-5.024879999999996</v>
      </c>
      <c r="EI10" s="336">
        <f t="shared" si="99"/>
        <v>-3.7286000000000001</v>
      </c>
      <c r="EJ10" s="336">
        <f t="shared" si="99"/>
        <v>12.951999999999998</v>
      </c>
      <c r="EK10" s="336">
        <f t="shared" si="99"/>
        <v>-8.6319999999999979</v>
      </c>
      <c r="EL10" s="336">
        <f t="shared" si="99"/>
        <v>5.7591800000000006</v>
      </c>
      <c r="EM10" s="336">
        <f t="shared" si="99"/>
        <v>-17.181999999999999</v>
      </c>
      <c r="EN10" s="336">
        <f t="shared" si="99"/>
        <v>4.097999999999999</v>
      </c>
      <c r="EO10" s="336">
        <f t="shared" si="99"/>
        <v>-0.65655999999999892</v>
      </c>
      <c r="EP10" s="336">
        <f t="shared" si="99"/>
        <v>-17.600000000000001</v>
      </c>
      <c r="EQ10" s="336">
        <f t="shared" si="99"/>
        <v>1.7800000000000011</v>
      </c>
      <c r="ER10" s="336">
        <f t="shared" si="99"/>
        <v>-2.6808200000000042</v>
      </c>
      <c r="ES10" s="336">
        <f t="shared" si="99"/>
        <v>0.48336000000000467</v>
      </c>
      <c r="ET10" s="336">
        <f t="shared" si="99"/>
        <v>1.2425999999999959</v>
      </c>
      <c r="EU10" s="336">
        <f t="shared" si="99"/>
        <v>1.4059999999999988</v>
      </c>
      <c r="EV10" s="336">
        <f t="shared" si="99"/>
        <v>9.8473200000000034</v>
      </c>
      <c r="EW10" s="336">
        <f t="shared" si="99"/>
        <v>4.1381999999999977</v>
      </c>
      <c r="EX10" s="336">
        <f t="shared" si="99"/>
        <v>-11.3126</v>
      </c>
      <c r="EY10" s="336">
        <f t="shared" si="99"/>
        <v>-31.643599999999992</v>
      </c>
      <c r="EZ10" s="336">
        <f t="shared" si="99"/>
        <v>-20.99044</v>
      </c>
      <c r="FA10" s="336">
        <f t="shared" si="99"/>
        <v>-228.0684</v>
      </c>
      <c r="FB10" s="336">
        <f t="shared" si="99"/>
        <v>24.670500000000004</v>
      </c>
      <c r="FC10" s="336">
        <f>+FC3-FC6-FC7-FC8-FC9-FC5</f>
        <v>-27</v>
      </c>
      <c r="FD10" s="336">
        <f t="shared" si="99"/>
        <v>-27</v>
      </c>
      <c r="FE10" s="336">
        <f t="shared" si="99"/>
        <v>-27</v>
      </c>
    </row>
    <row r="11" spans="1:161" s="20" customFormat="1" ht="16.5" customHeight="1" thickBot="1">
      <c r="A11" s="55" cm="1">
        <f t="array" aca="1" ref="A11" ca="1">+CELL("ligne",A11)</f>
        <v>11</v>
      </c>
      <c r="B11" s="89" t="s">
        <v>349</v>
      </c>
      <c r="C11" s="141" t="s">
        <v>350</v>
      </c>
      <c r="D11" s="363" t="s">
        <v>295</v>
      </c>
      <c r="E11" s="89" t="s">
        <v>348</v>
      </c>
      <c r="F11" s="90" t="s">
        <v>351</v>
      </c>
      <c r="G11" s="91" t="s">
        <v>288</v>
      </c>
      <c r="H11" s="91" t="s">
        <v>333</v>
      </c>
      <c r="I11" s="91" t="s">
        <v>352</v>
      </c>
      <c r="J11" s="92">
        <v>0</v>
      </c>
      <c r="K11" s="92"/>
      <c r="L11" s="345">
        <f t="shared" ca="1" si="0"/>
        <v>39.5</v>
      </c>
      <c r="M11" s="345">
        <f t="shared" ca="1" si="58"/>
        <v>39.5</v>
      </c>
      <c r="N11" s="93">
        <f t="shared" ca="1" si="59"/>
        <v>0</v>
      </c>
      <c r="O11" s="93">
        <f t="shared" ca="1" si="79"/>
        <v>39.5</v>
      </c>
      <c r="P11" s="93">
        <f t="shared" ca="1" si="80"/>
        <v>39.5</v>
      </c>
      <c r="Q11" s="62">
        <f t="shared" ca="1" si="51"/>
        <v>4.8707031578947371</v>
      </c>
      <c r="R11" s="63">
        <f t="shared" ca="1" si="52"/>
        <v>5.2881920000000013</v>
      </c>
      <c r="S11" s="64" t="str">
        <f>+Parametres!E13</f>
        <v xml:space="preserve">Calculated base </v>
      </c>
      <c r="T11" s="65">
        <f>+Parametres!F13</f>
        <v>6.3859649122807019E-2</v>
      </c>
      <c r="U11" s="65">
        <f>+Parametres!G13</f>
        <v>6.9333333333333344E-2</v>
      </c>
      <c r="V11" s="137">
        <v>10</v>
      </c>
      <c r="W11" s="97">
        <f ca="1">+$M$3*T11</f>
        <v>4.8707031578947371</v>
      </c>
      <c r="X11" s="97">
        <f ca="1">+$M$3*U11</f>
        <v>5.2881920000000013</v>
      </c>
      <c r="Y11" s="93">
        <f t="shared" ca="1" si="62"/>
        <v>4.8707031578947371</v>
      </c>
      <c r="Z11" s="93">
        <f t="shared" ca="1" si="63"/>
        <v>5.2881920000000013</v>
      </c>
      <c r="AA11" s="93">
        <f t="shared" ca="1" si="64"/>
        <v>4.8707031578947371</v>
      </c>
      <c r="AB11" s="93">
        <f t="shared" ca="1" si="65"/>
        <v>5.2881920000000013</v>
      </c>
      <c r="AC11" s="93">
        <f t="shared" ca="1" si="81"/>
        <v>4.8707031578947371</v>
      </c>
      <c r="AD11" s="93">
        <f t="shared" ca="1" si="82"/>
        <v>5.2881920000000013</v>
      </c>
      <c r="AE11" s="93" cm="1">
        <f t="array" aca="1" ref="AE11" ca="1">+_xlfn.SWITCH($G11,"Min",Y11,"Max",AA11,"Dual",AC11)</f>
        <v>4.8707031578947371</v>
      </c>
      <c r="AF11" s="93" cm="1">
        <f t="array" aca="1" ref="AF11" ca="1">+_xlfn.SWITCH($G11,"Min",Z11,"Max",AB11,"Dual",AD11)</f>
        <v>5.2881920000000013</v>
      </c>
      <c r="AG11" s="69">
        <f t="shared" ca="1" si="53"/>
        <v>5.0794475789473692</v>
      </c>
      <c r="AI11" s="98">
        <f t="shared" ca="1" si="83"/>
        <v>39.5</v>
      </c>
      <c r="AJ11" s="99">
        <f t="shared" ca="1" si="84"/>
        <v>4.8707031578947371</v>
      </c>
      <c r="AK11" s="100">
        <f t="shared" ca="1" si="7"/>
        <v>4.9402846315789475</v>
      </c>
      <c r="AL11" s="100">
        <f t="shared" ca="1" si="7"/>
        <v>5.0098661052631579</v>
      </c>
      <c r="AM11" s="100">
        <f t="shared" ca="1" si="7"/>
        <v>5.0794475789473683</v>
      </c>
      <c r="AN11" s="100">
        <f t="shared" ca="1" si="7"/>
        <v>5.1490290526315787</v>
      </c>
      <c r="AO11" s="100">
        <f t="shared" ca="1" si="7"/>
        <v>5.2186105263157891</v>
      </c>
      <c r="AP11" s="100">
        <f t="shared" ca="1" si="7"/>
        <v>5.2881919999999996</v>
      </c>
      <c r="AQ11" s="101" t="str" cm="1">
        <f t="array" aca="1" ref="AQ11" ca="1">+_xlfn.IFS($AI11&lt;=$AJ11,"Red Low",AND($AI11&gt;$AJ11,$AI11&lt;=$AK11),"Orange Low",AND($AI11&gt;$AK11,$AI11&lt;=$AL11),"Yellow Low",AND($AI11&gt;$AL11,$AI11&lt;=$AN11),"Green",AND($AI11&gt;$AN11,$AI11&lt;=$AO11),"Yellow High",AND($AI11&gt;$AO11,$AI11&lt;=$AP11),"Orange High",$AI11&gt;$AP11,"Red High")</f>
        <v>Red High</v>
      </c>
      <c r="AR11" s="102">
        <f t="shared" ca="1" si="85"/>
        <v>4.8707031578947371</v>
      </c>
      <c r="AS11" s="103">
        <f t="shared" ca="1" si="86"/>
        <v>4.9402846315789475</v>
      </c>
      <c r="AT11" s="103">
        <f t="shared" ca="1" si="87"/>
        <v>5.0098661052631579</v>
      </c>
      <c r="AU11" s="104">
        <f t="shared" ca="1" si="88"/>
        <v>5.0794475789473683</v>
      </c>
      <c r="AV11" s="104">
        <f t="shared" ca="1" si="89"/>
        <v>5.1490290526315787</v>
      </c>
      <c r="AW11" s="105">
        <f t="shared" ca="1" si="90"/>
        <v>5.2186105263157891</v>
      </c>
      <c r="AX11" s="105">
        <f t="shared" ca="1" si="91"/>
        <v>5.2881919999999996</v>
      </c>
      <c r="AY11" s="101" t="str" cm="1">
        <f t="array" aca="1" ref="AY11" ca="1">+_xlfn.IFS(AI11&lt;=$AT11,"Green",AND(AI11&gt;$AT11,AI11&lt;=$AV11),"Yellow High",AND(AI11&gt;$AV11,AI11&lt;=$AX11),"Orange High",AI11&gt;$AX11,"Red High")</f>
        <v>Red High</v>
      </c>
      <c r="AZ11" s="105">
        <f t="shared" ca="1" si="92"/>
        <v>4.8707031578947371</v>
      </c>
      <c r="BA11" s="105">
        <f t="shared" ca="1" si="93"/>
        <v>4.9402846315789475</v>
      </c>
      <c r="BB11" s="104">
        <f t="shared" ca="1" si="94"/>
        <v>5.0098661052631579</v>
      </c>
      <c r="BC11" s="104">
        <f t="shared" ca="1" si="95"/>
        <v>5.0794475789473683</v>
      </c>
      <c r="BD11" s="103">
        <f t="shared" ca="1" si="96"/>
        <v>5.1490290526315787</v>
      </c>
      <c r="BE11" s="103">
        <f t="shared" ca="1" si="97"/>
        <v>5.2186105263157891</v>
      </c>
      <c r="BF11" s="106">
        <f t="shared" ca="1" si="98"/>
        <v>5.2881919999999996</v>
      </c>
      <c r="BG11" s="101" t="str" cm="1">
        <f t="array" aca="1" ref="BG11" ca="1">+_xlfn.IFS($L11&lt;=AZ11,"Red Low",AND($L11&gt;AZ11,$L11&lt;=BB11),"Orange Low",AND($L11&gt;BB11,$L11&lt;=BD11),"Yellow Low",$L11&gt;BD11,"Green")</f>
        <v>Green</v>
      </c>
      <c r="BH11" s="20" t="str" cm="1">
        <f t="array" aca="1" ref="BH11" ca="1">+_xlfn.IFS(G11="Min",BG11,G11="Max",AY11,G11="Dual",AQ11)</f>
        <v>Red High</v>
      </c>
      <c r="BI11" s="106"/>
      <c r="BJ11" s="108"/>
      <c r="BK11" s="108" t="str">
        <f t="shared" si="10"/>
        <v>Fixed_Cost</v>
      </c>
      <c r="BL11" s="108"/>
      <c r="BM11" s="108"/>
      <c r="BN11" s="108"/>
      <c r="BO11" s="108"/>
      <c r="BP11" s="108"/>
      <c r="BQ11" s="139">
        <f t="shared" ca="1" si="11"/>
        <v>4.8707031578947371</v>
      </c>
      <c r="BR11" s="139">
        <f t="shared" ca="1" si="12"/>
        <v>5.2881920000000013</v>
      </c>
      <c r="BU11" s="110"/>
      <c r="BV11" s="110"/>
      <c r="BW11" s="110"/>
      <c r="BX11" s="110"/>
      <c r="BY11" s="110"/>
      <c r="BZ11" s="110"/>
      <c r="CA11" s="110"/>
      <c r="CB11" s="110"/>
      <c r="CC11" s="110"/>
      <c r="CD11" s="111"/>
      <c r="CE11" s="112" cm="1">
        <f t="array" aca="1" ref="CE11" ca="1">+INDIRECT(ADDRESS($A11,$BJ$2-10))</f>
        <v>39.5</v>
      </c>
      <c r="CF11" s="112" cm="1">
        <f t="array" aca="1" ref="CF11" ca="1">+INDIRECT(ADDRESS($A11,$BJ$2-9))</f>
        <v>39.5</v>
      </c>
      <c r="CG11" s="112" cm="1">
        <f t="array" aca="1" ref="CG11" ca="1">+INDIRECT(ADDRESS($A11,$BJ$2-8))</f>
        <v>39.5</v>
      </c>
      <c r="CH11" s="112" cm="1">
        <f t="array" aca="1" ref="CH11" ca="1">+INDIRECT(ADDRESS($A11,$BJ$2-7))</f>
        <v>39.5</v>
      </c>
      <c r="CI11" s="112" cm="1">
        <f t="array" aca="1" ref="CI11" ca="1">+INDIRECT(ADDRESS($A11,$BJ$2-6))</f>
        <v>39.5</v>
      </c>
      <c r="CJ11" s="112" cm="1">
        <f t="array" aca="1" ref="CJ11" ca="1">+INDIRECT(ADDRESS($A11,$BJ$2-5))</f>
        <v>39.5</v>
      </c>
      <c r="CK11" s="112" cm="1">
        <f t="array" aca="1" ref="CK11" ca="1">+INDIRECT(ADDRESS($A11,$BJ$2-4))</f>
        <v>39.5</v>
      </c>
      <c r="CL11" s="112" cm="1">
        <f t="array" aca="1" ref="CL11" ca="1">+INDIRECT(ADDRESS($A11,$BJ$2-3))</f>
        <v>39.5</v>
      </c>
      <c r="CM11" s="112" cm="1">
        <f t="array" aca="1" ref="CM11" ca="1">+INDIRECT(ADDRESS($A11,$BJ$2-2))</f>
        <v>39.5</v>
      </c>
      <c r="CN11" s="112" cm="1">
        <f t="array" aca="1" ref="CN11" ca="1">+INDIRECT(ADDRESS($A11,$BJ$2-1))</f>
        <v>39.5</v>
      </c>
      <c r="CO11" s="112" cm="1">
        <f t="array" aca="1" ref="CO11" ca="1">+INDIRECT(ADDRESS($A11,BJ$2))</f>
        <v>39.5</v>
      </c>
      <c r="CP11" s="53"/>
      <c r="CQ11" s="54"/>
      <c r="CR11" s="54">
        <f t="shared" ca="1" si="57"/>
        <v>2.5872963321601303</v>
      </c>
      <c r="CS11" s="54">
        <f t="shared" ca="1" si="57"/>
        <v>2.8491974682219068</v>
      </c>
      <c r="CT11" s="54">
        <f t="shared" ca="1" si="57"/>
        <v>2.9238342489737863</v>
      </c>
      <c r="CU11" s="54">
        <f t="shared" ca="1" si="57"/>
        <v>2.9398972198062729</v>
      </c>
      <c r="CV11" s="54">
        <f t="shared" ca="1" si="57"/>
        <v>3.7697177641617565</v>
      </c>
      <c r="CW11" s="54">
        <f t="shared" ca="1" si="57"/>
        <v>3.208485034423898</v>
      </c>
      <c r="CX11" s="54">
        <f t="shared" ca="1" si="57"/>
        <v>1.6896003971008604</v>
      </c>
      <c r="CY11" s="54">
        <f t="shared" ca="1" si="57"/>
        <v>2.3451937415430475</v>
      </c>
      <c r="CZ11" s="54">
        <f t="shared" ca="1" si="57"/>
        <v>0.73822425486418763</v>
      </c>
      <c r="DA11" s="54">
        <f t="shared" ca="1" si="71"/>
        <v>2.7949569248526727</v>
      </c>
      <c r="DB11" s="54">
        <f t="shared" ca="1" si="57"/>
        <v>5.0794475789473692</v>
      </c>
      <c r="DC11" s="54"/>
      <c r="DD11" s="87" t="str">
        <f t="shared" si="14"/>
        <v>Fixed_Cost</v>
      </c>
      <c r="DE11" s="335">
        <f>+DE32+DE33</f>
        <v>39.5</v>
      </c>
      <c r="DF11" s="335">
        <f t="shared" ref="DF11:FE11" si="100">+DF32+DF33</f>
        <v>39.5</v>
      </c>
      <c r="DG11" s="335">
        <f t="shared" si="100"/>
        <v>39.5</v>
      </c>
      <c r="DH11" s="335">
        <f t="shared" si="100"/>
        <v>39.5</v>
      </c>
      <c r="DI11" s="335">
        <f t="shared" si="100"/>
        <v>39.5</v>
      </c>
      <c r="DJ11" s="335">
        <f t="shared" si="100"/>
        <v>39.5</v>
      </c>
      <c r="DK11" s="335">
        <f t="shared" si="100"/>
        <v>39.5</v>
      </c>
      <c r="DL11" s="335">
        <f t="shared" si="100"/>
        <v>39.5</v>
      </c>
      <c r="DM11" s="335">
        <f t="shared" si="100"/>
        <v>39.5</v>
      </c>
      <c r="DN11" s="335">
        <f t="shared" si="100"/>
        <v>39.5</v>
      </c>
      <c r="DO11" s="335">
        <f t="shared" si="100"/>
        <v>39.5</v>
      </c>
      <c r="DP11" s="335">
        <f t="shared" si="100"/>
        <v>39.5</v>
      </c>
      <c r="DQ11" s="335">
        <f t="shared" si="100"/>
        <v>39.5</v>
      </c>
      <c r="DR11" s="335">
        <f t="shared" si="100"/>
        <v>39.5</v>
      </c>
      <c r="DS11" s="335">
        <f t="shared" si="100"/>
        <v>39.5</v>
      </c>
      <c r="DT11" s="335">
        <f t="shared" si="100"/>
        <v>39.5</v>
      </c>
      <c r="DU11" s="335">
        <f t="shared" si="100"/>
        <v>39.5</v>
      </c>
      <c r="DV11" s="335">
        <f t="shared" si="100"/>
        <v>39.5</v>
      </c>
      <c r="DW11" s="335">
        <f t="shared" si="100"/>
        <v>39.5</v>
      </c>
      <c r="DX11" s="335">
        <f t="shared" si="100"/>
        <v>39.5</v>
      </c>
      <c r="DY11" s="335">
        <f t="shared" si="100"/>
        <v>39.5</v>
      </c>
      <c r="DZ11" s="335">
        <f t="shared" si="100"/>
        <v>39.5</v>
      </c>
      <c r="EA11" s="335">
        <f t="shared" si="100"/>
        <v>39.5</v>
      </c>
      <c r="EB11" s="335">
        <f t="shared" si="100"/>
        <v>39.5</v>
      </c>
      <c r="EC11" s="335">
        <f t="shared" si="100"/>
        <v>39.5</v>
      </c>
      <c r="ED11" s="335">
        <f t="shared" si="100"/>
        <v>39.5</v>
      </c>
      <c r="EE11" s="335">
        <f t="shared" si="100"/>
        <v>39.5</v>
      </c>
      <c r="EF11" s="335">
        <f t="shared" si="100"/>
        <v>39.5</v>
      </c>
      <c r="EG11" s="335">
        <f t="shared" si="100"/>
        <v>39.5</v>
      </c>
      <c r="EH11" s="335">
        <f t="shared" si="100"/>
        <v>39.5</v>
      </c>
      <c r="EI11" s="335">
        <f t="shared" si="100"/>
        <v>39.5</v>
      </c>
      <c r="EJ11" s="335">
        <f t="shared" si="100"/>
        <v>39.5</v>
      </c>
      <c r="EK11" s="335">
        <f t="shared" si="100"/>
        <v>39.5</v>
      </c>
      <c r="EL11" s="335">
        <f t="shared" si="100"/>
        <v>39.5</v>
      </c>
      <c r="EM11" s="335">
        <f t="shared" si="100"/>
        <v>39.5</v>
      </c>
      <c r="EN11" s="335">
        <f t="shared" si="100"/>
        <v>39.5</v>
      </c>
      <c r="EO11" s="335">
        <f t="shared" si="100"/>
        <v>39.5</v>
      </c>
      <c r="EP11" s="335">
        <f t="shared" si="100"/>
        <v>39.5</v>
      </c>
      <c r="EQ11" s="335">
        <f t="shared" si="100"/>
        <v>39.5</v>
      </c>
      <c r="ER11" s="335">
        <f t="shared" si="100"/>
        <v>39.5</v>
      </c>
      <c r="ES11" s="335">
        <f t="shared" si="100"/>
        <v>39.5</v>
      </c>
      <c r="ET11" s="335">
        <f t="shared" si="100"/>
        <v>39.5</v>
      </c>
      <c r="EU11" s="335">
        <f t="shared" si="100"/>
        <v>39.5</v>
      </c>
      <c r="EV11" s="335">
        <f t="shared" si="100"/>
        <v>39.5</v>
      </c>
      <c r="EW11" s="335">
        <f t="shared" si="100"/>
        <v>39.5</v>
      </c>
      <c r="EX11" s="335">
        <f t="shared" si="100"/>
        <v>39.5</v>
      </c>
      <c r="EY11" s="335">
        <f t="shared" si="100"/>
        <v>39.5</v>
      </c>
      <c r="EZ11" s="335">
        <f t="shared" si="100"/>
        <v>39.5</v>
      </c>
      <c r="FA11" s="335">
        <f t="shared" si="100"/>
        <v>39.5</v>
      </c>
      <c r="FB11" s="335">
        <f t="shared" si="100"/>
        <v>39.5</v>
      </c>
      <c r="FC11" s="335">
        <f t="shared" si="100"/>
        <v>39.5</v>
      </c>
      <c r="FD11" s="335">
        <f t="shared" si="100"/>
        <v>39.5</v>
      </c>
      <c r="FE11" s="335">
        <f t="shared" si="100"/>
        <v>39.5</v>
      </c>
    </row>
    <row r="12" spans="1:161" s="20" customFormat="1" ht="16.5" customHeight="1" thickBot="1">
      <c r="A12" s="55" cm="1">
        <f t="array" aca="1" ref="A12" ca="1">+CELL("ligne",A12)</f>
        <v>12</v>
      </c>
      <c r="B12" s="89" t="s">
        <v>353</v>
      </c>
      <c r="C12" s="141" t="s">
        <v>354</v>
      </c>
      <c r="D12" s="363" t="s">
        <v>295</v>
      </c>
      <c r="E12" s="89" t="s">
        <v>355</v>
      </c>
      <c r="F12" s="90" t="s">
        <v>351</v>
      </c>
      <c r="G12" s="91" t="s">
        <v>288</v>
      </c>
      <c r="H12" s="91" t="s">
        <v>333</v>
      </c>
      <c r="I12" s="91" t="s">
        <v>356</v>
      </c>
      <c r="J12" s="92">
        <v>0</v>
      </c>
      <c r="K12" s="92"/>
      <c r="L12" s="345">
        <f>+T12</f>
        <v>0.08</v>
      </c>
      <c r="M12" s="345">
        <f t="shared" ca="1" si="58"/>
        <v>6.1017600000000005</v>
      </c>
      <c r="N12" s="93">
        <f t="shared" ca="1" si="59"/>
        <v>1.5495066666666666</v>
      </c>
      <c r="O12" s="93">
        <f t="shared" ca="1" si="79"/>
        <v>1.453240000000001</v>
      </c>
      <c r="P12" s="93">
        <f t="shared" ca="1" si="80"/>
        <v>10.75028</v>
      </c>
      <c r="Q12" s="62">
        <f t="shared" ca="1" si="51"/>
        <v>10.878</v>
      </c>
      <c r="R12" s="63">
        <f t="shared" ca="1" si="52"/>
        <v>10.878</v>
      </c>
      <c r="S12" s="64" t="str">
        <f>+Parametres!E14</f>
        <v xml:space="preserve">Fixed  </v>
      </c>
      <c r="T12" s="65">
        <f>+Parametres!F14</f>
        <v>0.08</v>
      </c>
      <c r="U12" s="65">
        <f>+Parametres!G14</f>
        <v>0.08</v>
      </c>
      <c r="V12" s="137">
        <v>10</v>
      </c>
      <c r="W12" s="97">
        <f ca="1">+$L$3*T12</f>
        <v>10.878</v>
      </c>
      <c r="X12" s="97">
        <f ca="1">+$L$3*U12</f>
        <v>10.878</v>
      </c>
      <c r="Y12" s="93">
        <f t="shared" ca="1" si="62"/>
        <v>10.878</v>
      </c>
      <c r="Z12" s="93">
        <f t="shared" ca="1" si="63"/>
        <v>10.878</v>
      </c>
      <c r="AA12" s="93">
        <f t="shared" ca="1" si="64"/>
        <v>10.878</v>
      </c>
      <c r="AB12" s="93">
        <f t="shared" ca="1" si="65"/>
        <v>10.878</v>
      </c>
      <c r="AC12" s="93">
        <f t="shared" ca="1" si="81"/>
        <v>10.878</v>
      </c>
      <c r="AD12" s="93">
        <f t="shared" ca="1" si="82"/>
        <v>10.878</v>
      </c>
      <c r="AE12" s="93" cm="1">
        <f t="array" aca="1" ref="AE12" ca="1">+_xlfn.SWITCH($G12,"Min",Y12,"Max",AA12,"Dual",AC12)</f>
        <v>10.878</v>
      </c>
      <c r="AF12" s="93" cm="1">
        <f t="array" aca="1" ref="AF12" ca="1">+_xlfn.SWITCH($G12,"Min",Z12,"Max",AB12,"Dual",AD12)</f>
        <v>10.878</v>
      </c>
      <c r="AG12" s="69">
        <f t="shared" ca="1" si="53"/>
        <v>10.878</v>
      </c>
      <c r="AI12" s="98">
        <f t="shared" ca="1" si="83"/>
        <v>10.878</v>
      </c>
      <c r="AJ12" s="99">
        <f t="shared" ca="1" si="84"/>
        <v>10.878</v>
      </c>
      <c r="AK12" s="100">
        <f t="shared" ca="1" si="7"/>
        <v>10.878</v>
      </c>
      <c r="AL12" s="100">
        <f t="shared" ca="1" si="7"/>
        <v>10.878</v>
      </c>
      <c r="AM12" s="100">
        <f t="shared" ca="1" si="7"/>
        <v>10.878</v>
      </c>
      <c r="AN12" s="100">
        <f t="shared" ca="1" si="7"/>
        <v>10.878</v>
      </c>
      <c r="AO12" s="100">
        <f t="shared" ca="1" si="7"/>
        <v>10.878</v>
      </c>
      <c r="AP12" s="100">
        <f t="shared" ca="1" si="7"/>
        <v>10.878</v>
      </c>
      <c r="AQ12" s="101" t="str" cm="1">
        <f t="array" aca="1" ref="AQ12" ca="1">+_xlfn.IFS($AI12&lt;=$AJ12,"Red Low",AND($AI12&gt;$AJ12,$AI12&lt;=$AK12),"Orange Low",AND($AI12&gt;$AK12,$AI12&lt;=$AL12),"Yellow Low",AND($AI12&gt;$AL12,$AI12&lt;=$AN12),"Green",AND($AI12&gt;$AN12,$AI12&lt;=$AO12),"Yellow High",AND($AI12&gt;$AO12,$AI12&lt;=$AP12),"Orange High",$AI12&gt;$AP12,"Red High")</f>
        <v>Red Low</v>
      </c>
      <c r="AR12" s="102">
        <f t="shared" ca="1" si="85"/>
        <v>10.878</v>
      </c>
      <c r="AS12" s="103">
        <f t="shared" ca="1" si="86"/>
        <v>10.878</v>
      </c>
      <c r="AT12" s="103">
        <f t="shared" ca="1" si="87"/>
        <v>10.878</v>
      </c>
      <c r="AU12" s="104">
        <f t="shared" ca="1" si="88"/>
        <v>10.878</v>
      </c>
      <c r="AV12" s="104">
        <f t="shared" ca="1" si="89"/>
        <v>10.878</v>
      </c>
      <c r="AW12" s="105">
        <f t="shared" ca="1" si="90"/>
        <v>10.878</v>
      </c>
      <c r="AX12" s="140">
        <f t="shared" ca="1" si="91"/>
        <v>10.878</v>
      </c>
      <c r="AY12" s="101" t="str" cm="1">
        <f t="array" aca="1" ref="AY12" ca="1">+_xlfn.IFS(AI12&lt;=$AT12,"Green",AND(AI12&gt;$AT12,AI12&lt;=$AV12),"Yellow High",AND(AI12&gt;$AV12,AI12&lt;=$AX12),"Orange High",AI12&gt;$AX12,"Red High")</f>
        <v>Green</v>
      </c>
      <c r="AZ12" s="105">
        <f t="shared" ca="1" si="92"/>
        <v>10.878</v>
      </c>
      <c r="BA12" s="105">
        <f t="shared" ca="1" si="93"/>
        <v>10.878</v>
      </c>
      <c r="BB12" s="104">
        <f t="shared" ca="1" si="94"/>
        <v>10.878</v>
      </c>
      <c r="BC12" s="104">
        <f t="shared" ca="1" si="95"/>
        <v>10.878</v>
      </c>
      <c r="BD12" s="103">
        <f t="shared" ca="1" si="96"/>
        <v>10.878</v>
      </c>
      <c r="BE12" s="103">
        <f t="shared" ca="1" si="97"/>
        <v>10.878</v>
      </c>
      <c r="BF12" s="106">
        <f t="shared" ca="1" si="98"/>
        <v>10.878</v>
      </c>
      <c r="BG12" s="101" t="str" cm="1">
        <f t="array" aca="1" ref="BG12" ca="1">+_xlfn.IFS($L12&lt;=AZ12,"Red Low",AND($L12&gt;AZ12,$L12&lt;=BB12),"Orange Low",AND($L12&gt;BB12,$L12&lt;=BD12),"Yellow Low",$L12&gt;BD12,"Green")</f>
        <v>Red Low</v>
      </c>
      <c r="BH12" s="20" t="str" cm="1">
        <f t="array" aca="1" ref="BH12" ca="1">+_xlfn.IFS(G12="Min",BG12,G12="Max",AY12,G12="Dual",AQ12)</f>
        <v>Green</v>
      </c>
      <c r="BI12" s="106"/>
      <c r="BJ12" s="108"/>
      <c r="BK12" s="108" t="str">
        <f t="shared" si="10"/>
        <v>Management fees</v>
      </c>
      <c r="BL12" s="108"/>
      <c r="BM12" s="108"/>
      <c r="BN12" s="108"/>
      <c r="BO12" s="108"/>
      <c r="BP12" s="108"/>
      <c r="BQ12" s="139">
        <f t="shared" ca="1" si="11"/>
        <v>10.878</v>
      </c>
      <c r="BR12" s="139">
        <f t="shared" ca="1" si="12"/>
        <v>10.878</v>
      </c>
      <c r="BU12" s="110"/>
      <c r="BV12" s="110"/>
      <c r="BW12" s="110"/>
      <c r="BX12" s="110"/>
      <c r="BY12" s="110"/>
      <c r="BZ12" s="110"/>
      <c r="CA12" s="110"/>
      <c r="CB12" s="110"/>
      <c r="CC12" s="110"/>
      <c r="CD12" s="111"/>
      <c r="CE12" s="112" cm="1">
        <f t="array" aca="1" ref="CE12" ca="1">+INDIRECT(ADDRESS($A12,$BJ$2-10))</f>
        <v>5.5408799999999996</v>
      </c>
      <c r="CF12" s="112" cm="1">
        <f t="array" aca="1" ref="CF12" ca="1">+INDIRECT(ADDRESS($A12,$BJ$2-9))</f>
        <v>6.1017600000000005</v>
      </c>
      <c r="CG12" s="112" cm="1">
        <f t="array" aca="1" ref="CG12" ca="1">+INDIRECT(ADDRESS($A12,$BJ$2-8))</f>
        <v>6.2615999999999996</v>
      </c>
      <c r="CH12" s="112" cm="1">
        <f t="array" aca="1" ref="CH12" ca="1">+INDIRECT(ADDRESS($A12,$BJ$2-7))</f>
        <v>6.2960000000000003</v>
      </c>
      <c r="CI12" s="112" cm="1">
        <f t="array" aca="1" ref="CI12" ca="1">+INDIRECT(ADDRESS($A12,$BJ$2-6))</f>
        <v>8.0731199999999994</v>
      </c>
      <c r="CJ12" s="112" cm="1">
        <f t="array" aca="1" ref="CJ12" ca="1">+INDIRECT(ADDRESS($A12,$BJ$2-5))</f>
        <v>6.8712</v>
      </c>
      <c r="CK12" s="112" cm="1">
        <f t="array" aca="1" ref="CK12" ca="1">+INDIRECT(ADDRESS($A12,$BJ$2-4))</f>
        <v>3.6183999999999998</v>
      </c>
      <c r="CL12" s="112" cm="1">
        <f t="array" aca="1" ref="CL12" ca="1">+INDIRECT(ADDRESS($A12,$BJ$2-3))</f>
        <v>5.0224000000000002</v>
      </c>
      <c r="CM12" s="112" cm="1">
        <f t="array" aca="1" ref="CM12" ca="1">+INDIRECT(ADDRESS($A12,$BJ$2-2))</f>
        <v>1.5809600000000001</v>
      </c>
      <c r="CN12" s="112" cm="1">
        <f t="array" aca="1" ref="CN12" ca="1">+INDIRECT(ADDRESS($A12,$BJ$2-1))</f>
        <v>5.9855999999999998</v>
      </c>
      <c r="CO12" s="112" cm="1">
        <f t="array" aca="1" ref="CO12" ca="1">+INDIRECT(ADDRESS($A12,BJ$2))</f>
        <v>10.878</v>
      </c>
      <c r="CP12" s="53"/>
      <c r="CQ12" s="54"/>
      <c r="CR12" s="54">
        <f t="shared" ca="1" si="57"/>
        <v>5.5408799999999996</v>
      </c>
      <c r="CS12" s="54">
        <f t="shared" ca="1" si="57"/>
        <v>6.1017600000000005</v>
      </c>
      <c r="CT12" s="54">
        <f t="shared" ca="1" si="57"/>
        <v>6.2615999999999996</v>
      </c>
      <c r="CU12" s="54">
        <f t="shared" ca="1" si="57"/>
        <v>6.2960000000000003</v>
      </c>
      <c r="CV12" s="54">
        <f t="shared" ca="1" si="57"/>
        <v>8.0731199999999994</v>
      </c>
      <c r="CW12" s="54">
        <f t="shared" ca="1" si="57"/>
        <v>6.8712</v>
      </c>
      <c r="CX12" s="54">
        <f t="shared" ca="1" si="57"/>
        <v>3.6183999999999998</v>
      </c>
      <c r="CY12" s="54">
        <f t="shared" ca="1" si="57"/>
        <v>5.0224000000000002</v>
      </c>
      <c r="CZ12" s="54">
        <f t="shared" ca="1" si="57"/>
        <v>1.5809600000000001</v>
      </c>
      <c r="DA12" s="54">
        <f t="shared" ca="1" si="71"/>
        <v>5.9855999999999998</v>
      </c>
      <c r="DB12" s="54">
        <f t="shared" ca="1" si="57"/>
        <v>10.878</v>
      </c>
      <c r="DC12" s="54"/>
      <c r="DD12" s="87" t="str">
        <f t="shared" si="14"/>
        <v>Management fees</v>
      </c>
      <c r="DE12" s="335">
        <f>+AVERAGE($T$12,$U$12)*DE3</f>
        <v>0</v>
      </c>
      <c r="DF12" s="335">
        <f t="shared" ref="DF12:FE12" si="101">+AVERAGE($T$12,$U$12)*DF3</f>
        <v>0</v>
      </c>
      <c r="DG12" s="335">
        <f t="shared" si="101"/>
        <v>2.96</v>
      </c>
      <c r="DH12" s="335">
        <f t="shared" si="101"/>
        <v>6.6400000000000006</v>
      </c>
      <c r="DI12" s="335">
        <f t="shared" si="101"/>
        <v>9.76</v>
      </c>
      <c r="DJ12" s="335">
        <f t="shared" si="101"/>
        <v>10.08</v>
      </c>
      <c r="DK12" s="335">
        <f t="shared" si="101"/>
        <v>7.2</v>
      </c>
      <c r="DL12" s="335">
        <f t="shared" si="101"/>
        <v>5.84</v>
      </c>
      <c r="DM12" s="335">
        <f t="shared" si="101"/>
        <v>5.76</v>
      </c>
      <c r="DN12" s="335">
        <f t="shared" si="101"/>
        <v>6.6400000000000006</v>
      </c>
      <c r="DO12" s="335">
        <f t="shared" si="101"/>
        <v>6.32</v>
      </c>
      <c r="DP12" s="335">
        <f t="shared" si="101"/>
        <v>3.92</v>
      </c>
      <c r="DQ12" s="335">
        <f t="shared" si="101"/>
        <v>5.0404800000000005</v>
      </c>
      <c r="DR12" s="335">
        <f t="shared" si="101"/>
        <v>5.3986400000000003</v>
      </c>
      <c r="DS12" s="335">
        <f t="shared" si="101"/>
        <v>9.7832799999999995</v>
      </c>
      <c r="DT12" s="335">
        <f t="shared" si="101"/>
        <v>1.8322000000000001</v>
      </c>
      <c r="DU12" s="335">
        <f t="shared" si="101"/>
        <v>3.6292800000000001</v>
      </c>
      <c r="DV12" s="335">
        <f t="shared" si="101"/>
        <v>7.7657600000000002</v>
      </c>
      <c r="DW12" s="335">
        <f t="shared" si="101"/>
        <v>0</v>
      </c>
      <c r="DX12" s="335">
        <f t="shared" si="101"/>
        <v>0</v>
      </c>
      <c r="DY12" s="335">
        <f t="shared" si="101"/>
        <v>2.8139999999999996</v>
      </c>
      <c r="DZ12" s="335">
        <f t="shared" si="101"/>
        <v>7.4087200000000006</v>
      </c>
      <c r="EA12" s="335">
        <f t="shared" si="101"/>
        <v>11.18952</v>
      </c>
      <c r="EB12" s="335">
        <f t="shared" si="101"/>
        <v>7.4666399999999999</v>
      </c>
      <c r="EC12" s="335">
        <f t="shared" si="101"/>
        <v>3.6442960000000002</v>
      </c>
      <c r="ED12" s="335">
        <f t="shared" si="101"/>
        <v>8.8483999999999998</v>
      </c>
      <c r="EE12" s="335">
        <f t="shared" si="101"/>
        <v>5.28</v>
      </c>
      <c r="EF12" s="335">
        <f t="shared" si="101"/>
        <v>5.7936000000000005</v>
      </c>
      <c r="EG12" s="335">
        <f t="shared" si="101"/>
        <v>1.9984000000000002</v>
      </c>
      <c r="EH12" s="335">
        <f t="shared" si="101"/>
        <v>5.0579200000000002</v>
      </c>
      <c r="EI12" s="335">
        <f t="shared" si="101"/>
        <v>5.3624000000000001</v>
      </c>
      <c r="EJ12" s="335">
        <f t="shared" si="101"/>
        <v>8.831999999999999</v>
      </c>
      <c r="EK12" s="335">
        <f t="shared" si="101"/>
        <v>4.2880000000000003</v>
      </c>
      <c r="EL12" s="335">
        <f t="shared" si="101"/>
        <v>7.3808799999999994</v>
      </c>
      <c r="EM12" s="335">
        <f t="shared" si="101"/>
        <v>2.488</v>
      </c>
      <c r="EN12" s="335">
        <f t="shared" si="101"/>
        <v>6.968</v>
      </c>
      <c r="EO12" s="335">
        <f t="shared" si="101"/>
        <v>5.9670399999999999</v>
      </c>
      <c r="EP12" s="335">
        <f t="shared" si="101"/>
        <v>2.4</v>
      </c>
      <c r="EQ12" s="335">
        <f t="shared" si="101"/>
        <v>6.48</v>
      </c>
      <c r="ER12" s="335">
        <f t="shared" si="101"/>
        <v>5.5408799999999996</v>
      </c>
      <c r="ES12" s="335">
        <f t="shared" si="101"/>
        <v>6.1017600000000005</v>
      </c>
      <c r="ET12" s="335">
        <f t="shared" si="101"/>
        <v>6.2615999999999996</v>
      </c>
      <c r="EU12" s="335">
        <f t="shared" si="101"/>
        <v>6.2960000000000003</v>
      </c>
      <c r="EV12" s="335">
        <f t="shared" si="101"/>
        <v>8.0731199999999994</v>
      </c>
      <c r="EW12" s="335">
        <f t="shared" si="101"/>
        <v>6.8712</v>
      </c>
      <c r="EX12" s="335">
        <f t="shared" si="101"/>
        <v>3.6183999999999998</v>
      </c>
      <c r="EY12" s="335">
        <f t="shared" si="101"/>
        <v>5.0224000000000002</v>
      </c>
      <c r="EZ12" s="335">
        <f t="shared" si="101"/>
        <v>1.5809600000000001</v>
      </c>
      <c r="FA12" s="335">
        <f t="shared" si="101"/>
        <v>5.9855999999999998</v>
      </c>
      <c r="FB12" s="335">
        <f t="shared" si="101"/>
        <v>10.878</v>
      </c>
      <c r="FC12" s="335">
        <f t="shared" si="101"/>
        <v>0</v>
      </c>
      <c r="FD12" s="335">
        <f t="shared" si="101"/>
        <v>0</v>
      </c>
      <c r="FE12" s="335">
        <f t="shared" si="101"/>
        <v>0</v>
      </c>
    </row>
    <row r="13" spans="1:161" s="20" customFormat="1" ht="16.5" customHeight="1" thickBot="1">
      <c r="A13" s="55" cm="1">
        <f t="array" aca="1" ref="A13" ca="1">+CELL("ligne",A13)</f>
        <v>13</v>
      </c>
      <c r="B13" s="329" t="s">
        <v>357</v>
      </c>
      <c r="C13" s="329" t="s">
        <v>358</v>
      </c>
      <c r="D13" s="363" t="s">
        <v>295</v>
      </c>
      <c r="E13" s="89" t="s">
        <v>355</v>
      </c>
      <c r="F13" s="90" t="s">
        <v>351</v>
      </c>
      <c r="G13" s="91" t="s">
        <v>288</v>
      </c>
      <c r="H13" s="91" t="s">
        <v>333</v>
      </c>
      <c r="I13" s="91" t="s">
        <v>359</v>
      </c>
      <c r="J13" s="92">
        <v>1</v>
      </c>
      <c r="K13" s="92"/>
      <c r="L13" s="345">
        <f>+T13</f>
        <v>0</v>
      </c>
      <c r="M13" s="345">
        <f t="shared" ref="M13" ca="1" si="102">IFERROR(MEDIAN(INDIRECT(ADDRESS($A13, BJ$2-V13) &amp; ":" &amp; ADDRESS($A13, BJ$2))),0)</f>
        <v>0</v>
      </c>
      <c r="N13" s="93">
        <f t="shared" ref="N13" ca="1" si="103">IFERROR(MAX(INDIRECT(ADDRESS($A13, BJ$2-V13) &amp; ":" &amp; ADDRESS($A13, BJ$2)))-MIN(INDIRECT(ADDRESS($A13, BJ$2-V13) &amp; ":" &amp; ADDRESS($A13, BJ$2))),0)/6</f>
        <v>0</v>
      </c>
      <c r="O13" s="93">
        <f t="shared" ref="O13" ca="1" si="104">+M13-3*N13</f>
        <v>0</v>
      </c>
      <c r="P13" s="93">
        <f t="shared" ref="P13" ca="1" si="105">+M13+3*N13</f>
        <v>0</v>
      </c>
      <c r="Q13" s="62">
        <f t="shared" ca="1" si="51"/>
        <v>0</v>
      </c>
      <c r="R13" s="63">
        <f t="shared" ca="1" si="52"/>
        <v>0</v>
      </c>
      <c r="S13" s="64">
        <f>+Parametres!E15</f>
        <v>0</v>
      </c>
      <c r="T13" s="65">
        <f>+Parametres!F15</f>
        <v>0</v>
      </c>
      <c r="U13" s="65">
        <f>+Parametres!G15</f>
        <v>0</v>
      </c>
      <c r="V13" s="137">
        <v>11</v>
      </c>
      <c r="W13" s="97">
        <f t="shared" ca="1" si="75"/>
        <v>0</v>
      </c>
      <c r="X13" s="97">
        <f t="shared" ca="1" si="76"/>
        <v>0</v>
      </c>
      <c r="Y13" s="93">
        <f t="shared" ca="1" si="62"/>
        <v>0</v>
      </c>
      <c r="Z13" s="93">
        <f t="shared" ca="1" si="63"/>
        <v>0</v>
      </c>
      <c r="AA13" s="93">
        <f t="shared" ca="1" si="64"/>
        <v>0</v>
      </c>
      <c r="AB13" s="93">
        <f t="shared" ca="1" si="65"/>
        <v>0</v>
      </c>
      <c r="AC13" s="93">
        <f t="shared" ref="AC13" ca="1" si="106">+W13</f>
        <v>0</v>
      </c>
      <c r="AD13" s="93">
        <f t="shared" ref="AD13" ca="1" si="107">+X13</f>
        <v>0</v>
      </c>
      <c r="AE13" s="93" cm="1">
        <f t="array" aca="1" ref="AE13" ca="1">+_xlfn.SWITCH($G13,"Min",Y13,"Max",AA13,"Dual",AC13)</f>
        <v>0</v>
      </c>
      <c r="AF13" s="93" cm="1">
        <f t="array" aca="1" ref="AF13" ca="1">+_xlfn.SWITCH($G13,"Min",Z13,"Max",AB13,"Dual",AD13)</f>
        <v>0</v>
      </c>
      <c r="AG13" s="69">
        <f t="shared" ca="1" si="53"/>
        <v>0</v>
      </c>
      <c r="AI13" s="98">
        <f t="shared" ref="AI13" ca="1" si="108">+CO13</f>
        <v>0</v>
      </c>
      <c r="AJ13" s="99">
        <f t="shared" ref="AJ13" ca="1" si="109">AE13</f>
        <v>0</v>
      </c>
      <c r="AK13" s="100">
        <f t="shared" ref="AK13" ca="1" si="110">+(AJ13+($AF13-$AJ13)/6)</f>
        <v>0</v>
      </c>
      <c r="AL13" s="100">
        <f t="shared" ref="AL13" ca="1" si="111">+(AK13+($AF13-$AJ13)/6)</f>
        <v>0</v>
      </c>
      <c r="AM13" s="100">
        <f t="shared" ref="AM13" ca="1" si="112">+(AL13+($AF13-$AJ13)/6)</f>
        <v>0</v>
      </c>
      <c r="AN13" s="100">
        <f t="shared" ref="AN13" ca="1" si="113">+(AM13+($AF13-$AJ13)/6)</f>
        <v>0</v>
      </c>
      <c r="AO13" s="100">
        <f t="shared" ref="AO13" ca="1" si="114">+(AN13+($AF13-$AJ13)/6)</f>
        <v>0</v>
      </c>
      <c r="AP13" s="100">
        <f t="shared" ref="AP13" ca="1" si="115">+(AO13+($AF13-$AJ13)/6)</f>
        <v>0</v>
      </c>
      <c r="AQ13" s="101" t="str" cm="1">
        <f t="array" aca="1" ref="AQ13" ca="1">+_xlfn.IFS($AI13&lt;=$AJ13,"Red Low",AND($AI13&gt;$AJ13,$AI13&lt;=$AK13),"Orange Low",AND($AI13&gt;$AK13,$AI13&lt;=$AL13),"Yellow Low",AND($AI13&gt;$AL13,$AI13&lt;=$AN13),"Green",AND($AI13&gt;$AN13,$AI13&lt;=$AO13),"Yellow High",AND($AI13&gt;$AO13,$AI13&lt;=$AP13),"Orange High",$AI13&gt;$AP13,"Red High")</f>
        <v>Red Low</v>
      </c>
      <c r="AR13" s="102">
        <f t="shared" ref="AR13" ca="1" si="116">+AJ13</f>
        <v>0</v>
      </c>
      <c r="AS13" s="103">
        <f t="shared" ref="AS13" ca="1" si="117">+AK13</f>
        <v>0</v>
      </c>
      <c r="AT13" s="103">
        <f t="shared" ref="AT13" ca="1" si="118">+AL13</f>
        <v>0</v>
      </c>
      <c r="AU13" s="104">
        <f t="shared" ref="AU13" ca="1" si="119">+AM13</f>
        <v>0</v>
      </c>
      <c r="AV13" s="104">
        <f t="shared" ref="AV13" ca="1" si="120">+AN13</f>
        <v>0</v>
      </c>
      <c r="AW13" s="105">
        <f t="shared" ref="AW13" ca="1" si="121">+AO13</f>
        <v>0</v>
      </c>
      <c r="AX13" s="140">
        <f t="shared" ref="AX13" ca="1" si="122">+AP13</f>
        <v>0</v>
      </c>
      <c r="AY13" s="101" t="str" cm="1">
        <f t="array" aca="1" ref="AY13" ca="1">+_xlfn.IFS(AI13&lt;=$AT13,"Green",AND(AI13&gt;$AT13,AI13&lt;=$AV13),"Yellow High",AND(AI13&gt;$AV13,AI13&lt;=$AX13),"Orange High",AI13&gt;$AX13,"Red High")</f>
        <v>Green</v>
      </c>
      <c r="AZ13" s="105">
        <f t="shared" ref="AZ13" ca="1" si="123">+AR13</f>
        <v>0</v>
      </c>
      <c r="BA13" s="105">
        <f t="shared" ref="BA13" ca="1" si="124">+AS13</f>
        <v>0</v>
      </c>
      <c r="BB13" s="104">
        <f t="shared" ref="BB13" ca="1" si="125">+AT13</f>
        <v>0</v>
      </c>
      <c r="BC13" s="104">
        <f t="shared" ref="BC13" ca="1" si="126">+AU13</f>
        <v>0</v>
      </c>
      <c r="BD13" s="103">
        <f t="shared" ref="BD13" ca="1" si="127">+AV13</f>
        <v>0</v>
      </c>
      <c r="BE13" s="103">
        <f t="shared" ref="BE13" ca="1" si="128">+AW13</f>
        <v>0</v>
      </c>
      <c r="BF13" s="106">
        <f t="shared" ref="BF13" ca="1" si="129">+AX13</f>
        <v>0</v>
      </c>
      <c r="BG13" s="101" t="str" cm="1">
        <f t="array" aca="1" ref="BG13" ca="1">+_xlfn.IFS($L13&lt;=AZ13,"Red Low",AND($L13&gt;AZ13,$L13&lt;=BB13),"Orange Low",AND($L13&gt;BB13,$L13&lt;=BD13),"Yellow Low",$L13&gt;BD13,"Green")</f>
        <v>Red Low</v>
      </c>
      <c r="BH13" s="20" t="str" cm="1">
        <f t="array" aca="1" ref="BH13" ca="1">+_xlfn.IFS(G13="Min",BG13,G13="Max",AY13,G13="Dual",AQ13)</f>
        <v>Green</v>
      </c>
      <c r="BI13" s="106"/>
      <c r="BJ13" s="108"/>
      <c r="BK13" s="108" t="str">
        <f t="shared" si="10"/>
        <v>Extraordinary_Expences</v>
      </c>
      <c r="BL13" s="108"/>
      <c r="BM13" s="108"/>
      <c r="BN13" s="108"/>
      <c r="BO13" s="108"/>
      <c r="BP13" s="108"/>
      <c r="BQ13" s="139">
        <f t="shared" ref="BQ13" ca="1" si="130">+AE13</f>
        <v>0</v>
      </c>
      <c r="BR13" s="139">
        <f t="shared" ref="BR13" ca="1" si="131">+AF13</f>
        <v>0</v>
      </c>
      <c r="BU13" s="110"/>
      <c r="BV13" s="110"/>
      <c r="BW13" s="110"/>
      <c r="BX13" s="110"/>
      <c r="BY13" s="110"/>
      <c r="BZ13" s="110"/>
      <c r="CA13" s="110"/>
      <c r="CB13" s="110"/>
      <c r="CC13" s="110"/>
      <c r="CD13" s="111"/>
      <c r="CE13" s="112" cm="1">
        <f t="array" aca="1" ref="CE13" ca="1">+INDIRECT(ADDRESS($A13,$BJ$2-10))</f>
        <v>0</v>
      </c>
      <c r="CF13" s="112" cm="1">
        <f t="array" aca="1" ref="CF13" ca="1">+INDIRECT(ADDRESS($A13,$BJ$2-9))</f>
        <v>0</v>
      </c>
      <c r="CG13" s="112" cm="1">
        <f t="array" aca="1" ref="CG13" ca="1">+INDIRECT(ADDRESS($A13,$BJ$2-8))</f>
        <v>0</v>
      </c>
      <c r="CH13" s="112" cm="1">
        <f t="array" aca="1" ref="CH13" ca="1">+INDIRECT(ADDRESS($A13,$BJ$2-7))</f>
        <v>0</v>
      </c>
      <c r="CI13" s="112" cm="1">
        <f t="array" aca="1" ref="CI13" ca="1">+INDIRECT(ADDRESS($A13,$BJ$2-6))</f>
        <v>0</v>
      </c>
      <c r="CJ13" s="112" cm="1">
        <f t="array" aca="1" ref="CJ13" ca="1">+INDIRECT(ADDRESS($A13,$BJ$2-5))</f>
        <v>0</v>
      </c>
      <c r="CK13" s="112" cm="1">
        <f t="array" aca="1" ref="CK13" ca="1">+INDIRECT(ADDRESS($A13,$BJ$2-4))</f>
        <v>0</v>
      </c>
      <c r="CL13" s="112" cm="1">
        <f t="array" aca="1" ref="CL13" ca="1">+INDIRECT(ADDRESS($A13,$BJ$2-3))</f>
        <v>0</v>
      </c>
      <c r="CM13" s="112" cm="1">
        <f t="array" aca="1" ref="CM13" ca="1">+INDIRECT(ADDRESS($A13,$BJ$2-2))</f>
        <v>0</v>
      </c>
      <c r="CN13" s="112" cm="1">
        <f t="array" aca="1" ref="CN13" ca="1">+INDIRECT(ADDRESS($A13,$BJ$2-1))</f>
        <v>0</v>
      </c>
      <c r="CO13" s="112" cm="1">
        <f t="array" aca="1" ref="CO13" ca="1">+INDIRECT(ADDRESS($A13,BJ$2))</f>
        <v>0</v>
      </c>
      <c r="CP13" s="53"/>
      <c r="CQ13" s="54"/>
      <c r="CR13" s="54">
        <f t="shared" ca="1" si="57"/>
        <v>0</v>
      </c>
      <c r="CS13" s="54">
        <f t="shared" ca="1" si="57"/>
        <v>0</v>
      </c>
      <c r="CT13" s="54">
        <f t="shared" ca="1" si="57"/>
        <v>0</v>
      </c>
      <c r="CU13" s="54">
        <f t="shared" ca="1" si="57"/>
        <v>0</v>
      </c>
      <c r="CV13" s="54">
        <f t="shared" ca="1" si="57"/>
        <v>0</v>
      </c>
      <c r="CW13" s="54">
        <f t="shared" ca="1" si="57"/>
        <v>0</v>
      </c>
      <c r="CX13" s="54">
        <f t="shared" ca="1" si="57"/>
        <v>0</v>
      </c>
      <c r="CY13" s="54">
        <f t="shared" ca="1" si="57"/>
        <v>0</v>
      </c>
      <c r="CZ13" s="54">
        <f t="shared" ca="1" si="57"/>
        <v>0</v>
      </c>
      <c r="DA13" s="54">
        <f t="shared" ca="1" si="71"/>
        <v>0</v>
      </c>
      <c r="DB13" s="54">
        <f t="shared" ca="1" si="57"/>
        <v>0</v>
      </c>
      <c r="DC13" s="54"/>
      <c r="DD13" s="87" t="str">
        <f t="shared" si="14"/>
        <v>Extraordinary_Expences</v>
      </c>
      <c r="DE13" s="558">
        <f>+$T13</f>
        <v>0</v>
      </c>
      <c r="DF13" s="559">
        <f t="shared" ref="DF13:FE13" si="132">+$T13</f>
        <v>0</v>
      </c>
      <c r="DG13" s="559">
        <f t="shared" si="132"/>
        <v>0</v>
      </c>
      <c r="DH13" s="559">
        <f t="shared" si="132"/>
        <v>0</v>
      </c>
      <c r="DI13" s="559">
        <f t="shared" si="132"/>
        <v>0</v>
      </c>
      <c r="DJ13" s="559">
        <f t="shared" si="132"/>
        <v>0</v>
      </c>
      <c r="DK13" s="559">
        <f t="shared" si="132"/>
        <v>0</v>
      </c>
      <c r="DL13" s="559">
        <f t="shared" si="132"/>
        <v>0</v>
      </c>
      <c r="DM13" s="559">
        <f t="shared" si="132"/>
        <v>0</v>
      </c>
      <c r="DN13" s="559">
        <f t="shared" si="132"/>
        <v>0</v>
      </c>
      <c r="DO13" s="559">
        <f t="shared" si="132"/>
        <v>0</v>
      </c>
      <c r="DP13" s="559">
        <f t="shared" si="132"/>
        <v>0</v>
      </c>
      <c r="DQ13" s="559">
        <f t="shared" si="132"/>
        <v>0</v>
      </c>
      <c r="DR13" s="559">
        <f t="shared" si="132"/>
        <v>0</v>
      </c>
      <c r="DS13" s="559">
        <f t="shared" si="132"/>
        <v>0</v>
      </c>
      <c r="DT13" s="559">
        <f t="shared" si="132"/>
        <v>0</v>
      </c>
      <c r="DU13" s="559">
        <f t="shared" si="132"/>
        <v>0</v>
      </c>
      <c r="DV13" s="559">
        <f t="shared" si="132"/>
        <v>0</v>
      </c>
      <c r="DW13" s="559">
        <f t="shared" si="132"/>
        <v>0</v>
      </c>
      <c r="DX13" s="559">
        <f t="shared" si="132"/>
        <v>0</v>
      </c>
      <c r="DY13" s="559">
        <f t="shared" si="132"/>
        <v>0</v>
      </c>
      <c r="DZ13" s="559">
        <f t="shared" si="132"/>
        <v>0</v>
      </c>
      <c r="EA13" s="559">
        <f t="shared" si="132"/>
        <v>0</v>
      </c>
      <c r="EB13" s="559">
        <f t="shared" si="132"/>
        <v>0</v>
      </c>
      <c r="EC13" s="559">
        <f t="shared" si="132"/>
        <v>0</v>
      </c>
      <c r="ED13" s="559">
        <f t="shared" si="132"/>
        <v>0</v>
      </c>
      <c r="EE13" s="559">
        <f t="shared" si="132"/>
        <v>0</v>
      </c>
      <c r="EF13" s="559">
        <f t="shared" si="132"/>
        <v>0</v>
      </c>
      <c r="EG13" s="559">
        <f t="shared" si="132"/>
        <v>0</v>
      </c>
      <c r="EH13" s="559">
        <f t="shared" si="132"/>
        <v>0</v>
      </c>
      <c r="EI13" s="559">
        <f t="shared" si="132"/>
        <v>0</v>
      </c>
      <c r="EJ13" s="559">
        <f t="shared" si="132"/>
        <v>0</v>
      </c>
      <c r="EK13" s="559">
        <f t="shared" si="132"/>
        <v>0</v>
      </c>
      <c r="EL13" s="559">
        <f t="shared" si="132"/>
        <v>0</v>
      </c>
      <c r="EM13" s="559">
        <f t="shared" si="132"/>
        <v>0</v>
      </c>
      <c r="EN13" s="559">
        <f t="shared" si="132"/>
        <v>0</v>
      </c>
      <c r="EO13" s="559">
        <f t="shared" si="132"/>
        <v>0</v>
      </c>
      <c r="EP13" s="559">
        <f t="shared" si="132"/>
        <v>0</v>
      </c>
      <c r="EQ13" s="559">
        <f t="shared" si="132"/>
        <v>0</v>
      </c>
      <c r="ER13" s="559">
        <f t="shared" si="132"/>
        <v>0</v>
      </c>
      <c r="ES13" s="559">
        <f t="shared" si="132"/>
        <v>0</v>
      </c>
      <c r="ET13" s="559">
        <f t="shared" si="132"/>
        <v>0</v>
      </c>
      <c r="EU13" s="559">
        <f t="shared" si="132"/>
        <v>0</v>
      </c>
      <c r="EV13" s="559">
        <f t="shared" si="132"/>
        <v>0</v>
      </c>
      <c r="EW13" s="559">
        <f t="shared" si="132"/>
        <v>0</v>
      </c>
      <c r="EX13" s="559">
        <f t="shared" si="132"/>
        <v>0</v>
      </c>
      <c r="EY13" s="559">
        <f t="shared" si="132"/>
        <v>0</v>
      </c>
      <c r="EZ13" s="559">
        <f t="shared" si="132"/>
        <v>0</v>
      </c>
      <c r="FA13" s="559">
        <f t="shared" si="132"/>
        <v>0</v>
      </c>
      <c r="FB13" s="559">
        <f t="shared" si="132"/>
        <v>0</v>
      </c>
      <c r="FC13" s="559">
        <f t="shared" si="132"/>
        <v>0</v>
      </c>
      <c r="FD13" s="559">
        <f t="shared" si="132"/>
        <v>0</v>
      </c>
      <c r="FE13" s="559">
        <f t="shared" si="132"/>
        <v>0</v>
      </c>
    </row>
    <row r="14" spans="1:161" s="21" customFormat="1" ht="16.5" customHeight="1" thickBot="1">
      <c r="A14" s="55" cm="1">
        <f t="array" aca="1" ref="A14" ca="1">+CELL("ligne",A14)</f>
        <v>14</v>
      </c>
      <c r="B14" s="141" t="s">
        <v>360</v>
      </c>
      <c r="C14" s="141" t="s">
        <v>361</v>
      </c>
      <c r="D14" s="363" t="s">
        <v>295</v>
      </c>
      <c r="E14" s="142" t="s">
        <v>348</v>
      </c>
      <c r="F14" s="143" t="s">
        <v>362</v>
      </c>
      <c r="G14" s="144" t="s">
        <v>289</v>
      </c>
      <c r="H14" s="144" t="s">
        <v>326</v>
      </c>
      <c r="I14" s="144" t="s">
        <v>345</v>
      </c>
      <c r="J14" s="145"/>
      <c r="K14" s="145"/>
      <c r="L14" s="344">
        <f t="shared" ref="L14:L46" ca="1" si="133">+CO14</f>
        <v>0</v>
      </c>
      <c r="M14" s="351">
        <f t="shared" ca="1" si="58"/>
        <v>0</v>
      </c>
      <c r="N14" s="147">
        <f t="shared" ca="1" si="59"/>
        <v>6.75</v>
      </c>
      <c r="O14" s="148">
        <f t="shared" ca="1" si="79"/>
        <v>-20.25</v>
      </c>
      <c r="P14" s="148">
        <f t="shared" ca="1" si="80"/>
        <v>20.25</v>
      </c>
      <c r="Q14" s="62">
        <f t="shared" ca="1" si="51"/>
        <v>-1.35975</v>
      </c>
      <c r="R14" s="63">
        <f t="shared" ca="1" si="52"/>
        <v>1.35975</v>
      </c>
      <c r="S14" s="64" t="str">
        <f>+Parametres!E16</f>
        <v>Fixed</v>
      </c>
      <c r="T14" s="65">
        <f>+Parametres!F16</f>
        <v>-0.01</v>
      </c>
      <c r="U14" s="65">
        <f>+Parametres!G16</f>
        <v>0.01</v>
      </c>
      <c r="V14" s="149">
        <v>10</v>
      </c>
      <c r="W14" s="97">
        <f ca="1">+$L$3*T14</f>
        <v>-1.35975</v>
      </c>
      <c r="X14" s="97">
        <f ca="1">+$L$3*U14</f>
        <v>1.35975</v>
      </c>
      <c r="Y14" s="150">
        <f t="shared" ca="1" si="62"/>
        <v>-1.35975</v>
      </c>
      <c r="Z14" s="150">
        <f t="shared" ca="1" si="63"/>
        <v>1.35975</v>
      </c>
      <c r="AA14" s="150">
        <f t="shared" ca="1" si="64"/>
        <v>-1.35975</v>
      </c>
      <c r="AB14" s="150">
        <f t="shared" ca="1" si="65"/>
        <v>1.35975</v>
      </c>
      <c r="AC14" s="150">
        <f t="shared" ca="1" si="81"/>
        <v>-1.35975</v>
      </c>
      <c r="AD14" s="150">
        <f t="shared" ca="1" si="82"/>
        <v>1.35975</v>
      </c>
      <c r="AE14" s="146" cm="1">
        <f t="array" aca="1" ref="AE14" ca="1">+_xlfn.SWITCH($G14,"Min",Y14,"Max",AA14,"Dual",AC14)</f>
        <v>-1.35975</v>
      </c>
      <c r="AF14" s="146" cm="1">
        <f t="array" aca="1" ref="AF14" ca="1">+_xlfn.SWITCH($G14,"Min",Z14,"Max",AB14,"Dual",AD14)</f>
        <v>1.35975</v>
      </c>
      <c r="AG14" s="69">
        <f t="shared" ca="1" si="53"/>
        <v>0</v>
      </c>
      <c r="AI14" s="151">
        <f t="shared" ca="1" si="83"/>
        <v>0</v>
      </c>
      <c r="AJ14" s="152">
        <f t="shared" ca="1" si="84"/>
        <v>-1.35975</v>
      </c>
      <c r="AK14" s="153">
        <f t="shared" ref="AK14:AP23" ca="1" si="134">+(AJ14+($AF14-$AJ14)/6)</f>
        <v>-0.90650000000000008</v>
      </c>
      <c r="AL14" s="153">
        <f t="shared" ca="1" si="134"/>
        <v>-0.4532500000000001</v>
      </c>
      <c r="AM14" s="153">
        <f t="shared" ca="1" si="134"/>
        <v>-1.1102230246251565E-16</v>
      </c>
      <c r="AN14" s="153">
        <f t="shared" ca="1" si="134"/>
        <v>0.45324999999999988</v>
      </c>
      <c r="AO14" s="153">
        <f t="shared" ca="1" si="134"/>
        <v>0.90649999999999986</v>
      </c>
      <c r="AP14" s="153">
        <f t="shared" ca="1" si="134"/>
        <v>1.3597499999999998</v>
      </c>
      <c r="AQ14" s="154" t="str" cm="1">
        <f t="array" aca="1" ref="AQ14" ca="1">+_xlfn.IFS($AI14&lt;=$AJ14,"Red Low",AND($AI14&gt;$AJ14,$AI14&lt;=$AK14),"Orange Low",AND($AI14&gt;$AK14,$AI14&lt;=$AL14),"Yellow Low",AND($AI14&gt;$AL14,$AI14&lt;=$AN14),"Green",AND($AI14&gt;$AN14,$AI14&lt;=$AO14),"Yellow High",AND($AI14&gt;$AO14,$AI14&lt;=$AP14),"Orange High",$AI14&gt;$AP14,"Red High")</f>
        <v>Green</v>
      </c>
      <c r="AR14" s="155">
        <f t="shared" ca="1" si="85"/>
        <v>-1.35975</v>
      </c>
      <c r="AS14" s="156">
        <f t="shared" ca="1" si="86"/>
        <v>-0.90650000000000008</v>
      </c>
      <c r="AT14" s="156">
        <f t="shared" ca="1" si="87"/>
        <v>-0.4532500000000001</v>
      </c>
      <c r="AU14" s="157">
        <f t="shared" ca="1" si="88"/>
        <v>-1.1102230246251565E-16</v>
      </c>
      <c r="AV14" s="157">
        <f t="shared" ca="1" si="89"/>
        <v>0.45324999999999988</v>
      </c>
      <c r="AW14" s="158">
        <f t="shared" ca="1" si="90"/>
        <v>0.90649999999999986</v>
      </c>
      <c r="AX14" s="158">
        <f t="shared" ca="1" si="91"/>
        <v>1.3597499999999998</v>
      </c>
      <c r="AY14" s="154" t="str" cm="1">
        <f t="array" aca="1" ref="AY14" ca="1">+_xlfn.IFS(AI14&lt;=$AT14,"Green",AND(AI14&gt;$AT14,AI14&lt;=$AV14),"Yellow High",AND(AI14&gt;$AV14,AI14&lt;=$AX14),"Orange High",AI14&gt;$AX14,"Red High")</f>
        <v>Yellow High</v>
      </c>
      <c r="AZ14" s="158">
        <f t="shared" ca="1" si="92"/>
        <v>-1.35975</v>
      </c>
      <c r="BA14" s="158">
        <f t="shared" ca="1" si="93"/>
        <v>-0.90650000000000008</v>
      </c>
      <c r="BB14" s="157">
        <f t="shared" ca="1" si="94"/>
        <v>-0.4532500000000001</v>
      </c>
      <c r="BC14" s="157">
        <f t="shared" ca="1" si="95"/>
        <v>-1.1102230246251565E-16</v>
      </c>
      <c r="BD14" s="156">
        <f t="shared" ca="1" si="96"/>
        <v>0.45324999999999988</v>
      </c>
      <c r="BE14" s="156">
        <f t="shared" ca="1" si="97"/>
        <v>0.90649999999999986</v>
      </c>
      <c r="BF14" s="159">
        <f t="shared" ca="1" si="98"/>
        <v>1.3597499999999998</v>
      </c>
      <c r="BG14" s="154" t="str" cm="1">
        <f t="array" aca="1" ref="BG14" ca="1">+_xlfn.IFS($L14&lt;=AZ14,"Red Low",AND($L14&gt;AZ14,$L14&lt;=BB14),"Orange Low",AND($L14&gt;BB14,$L14&lt;=BD14),"Yellow Low",$L14&gt;BD14,"Green")</f>
        <v>Yellow Low</v>
      </c>
      <c r="BH14" s="21" t="str" cm="1">
        <f t="array" aca="1" ref="BH14" ca="1">+_xlfn.IFS(G14="Min",BG14,G14="Max",AY14,G14="Dual",AQ14)</f>
        <v>Yellow Low</v>
      </c>
      <c r="BI14" s="160"/>
      <c r="BU14" s="161"/>
      <c r="BV14" s="161"/>
      <c r="BW14" s="161"/>
      <c r="BX14" s="161"/>
      <c r="BY14" s="161"/>
      <c r="BZ14" s="161"/>
      <c r="CA14" s="161"/>
      <c r="CB14" s="161"/>
      <c r="CC14" s="161"/>
      <c r="CD14" s="162"/>
      <c r="CE14" s="163" cm="1">
        <f t="array" aca="1" ref="CE14" ca="1">+INDIRECT(ADDRESS($A14,$BJ$2-10))</f>
        <v>0</v>
      </c>
      <c r="CF14" s="163" cm="1">
        <f t="array" aca="1" ref="CF14" ca="1">+INDIRECT(ADDRESS($A14,$BJ$2-9))</f>
        <v>26.25</v>
      </c>
      <c r="CG14" s="163" cm="1">
        <f t="array" aca="1" ref="CG14" ca="1">+INDIRECT(ADDRESS($A14,$BJ$2-8))</f>
        <v>-4.5</v>
      </c>
      <c r="CH14" s="163" cm="1">
        <f t="array" aca="1" ref="CH14" ca="1">+INDIRECT(ADDRESS($A14,$BJ$2-7))</f>
        <v>-12.75</v>
      </c>
      <c r="CI14" s="163" cm="1">
        <f t="array" aca="1" ref="CI14" ca="1">+INDIRECT(ADDRESS($A14,$BJ$2-6))</f>
        <v>-6</v>
      </c>
      <c r="CJ14" s="163" cm="1">
        <f t="array" aca="1" ref="CJ14" ca="1">+INDIRECT(ADDRESS($A14,$BJ$2-5))</f>
        <v>0</v>
      </c>
      <c r="CK14" s="163" cm="1">
        <f t="array" aca="1" ref="CK14" ca="1">+INDIRECT(ADDRESS($A14,$BJ$2-4))</f>
        <v>0</v>
      </c>
      <c r="CL14" s="163" cm="1">
        <f t="array" aca="1" ref="CL14" ca="1">+INDIRECT(ADDRESS($A14,$BJ$2-3))</f>
        <v>5.25</v>
      </c>
      <c r="CM14" s="163" cm="1">
        <f t="array" aca="1" ref="CM14" ca="1">+INDIRECT(ADDRESS($A14,$BJ$2-2))</f>
        <v>0</v>
      </c>
      <c r="CN14" s="163" cm="1">
        <f t="array" aca="1" ref="CN14" ca="1">+INDIRECT(ADDRESS($A14,$BJ$2-1))</f>
        <v>-14.25</v>
      </c>
      <c r="CO14" s="163" cm="1">
        <f t="array" aca="1" ref="CO14" ca="1">+INDIRECT(ADDRESS($A14,BJ$2))</f>
        <v>0</v>
      </c>
      <c r="CP14" s="53"/>
      <c r="CQ14" s="54"/>
      <c r="CR14" s="54">
        <f t="shared" ca="1" si="57"/>
        <v>0</v>
      </c>
      <c r="CS14" s="54">
        <f t="shared" ca="1" si="57"/>
        <v>0</v>
      </c>
      <c r="CT14" s="54">
        <f t="shared" ca="1" si="57"/>
        <v>0</v>
      </c>
      <c r="CU14" s="54">
        <f t="shared" ca="1" si="57"/>
        <v>0</v>
      </c>
      <c r="CV14" s="54">
        <f t="shared" ca="1" si="57"/>
        <v>0</v>
      </c>
      <c r="CW14" s="54">
        <f t="shared" ca="1" si="57"/>
        <v>0</v>
      </c>
      <c r="CX14" s="54">
        <f t="shared" ca="1" si="57"/>
        <v>0</v>
      </c>
      <c r="CY14" s="54">
        <f t="shared" ca="1" si="57"/>
        <v>0</v>
      </c>
      <c r="CZ14" s="54">
        <f t="shared" ca="1" si="57"/>
        <v>0</v>
      </c>
      <c r="DA14" s="54">
        <f t="shared" ca="1" si="71"/>
        <v>0</v>
      </c>
      <c r="DB14" s="54">
        <f t="shared" ca="1" si="57"/>
        <v>0</v>
      </c>
      <c r="DC14" s="54"/>
      <c r="DD14" s="87" t="str">
        <f t="shared" si="14"/>
        <v>FP_Inv_Impacts</v>
      </c>
      <c r="DE14" s="549">
        <v>0</v>
      </c>
      <c r="DF14" s="337">
        <f>+(DF45-DE45)*Parametres!$G$79+(DF44-DE44)*Parametres!$G$80</f>
        <v>-3.75</v>
      </c>
      <c r="DG14" s="337" t="e">
        <f>+(DG45-DF45)*Parametres!$G$79+(DG44-DF44)*Parametres!$G$80</f>
        <v>#VALUE!</v>
      </c>
      <c r="DH14" s="337" t="e">
        <f>+(DH45-DG45)*Parametres!$G$79+(DH44-DG44)*Parametres!$G$80</f>
        <v>#VALUE!</v>
      </c>
      <c r="DI14" s="337">
        <f>+(DI45-DH45)*Parametres!$G$79+(DI44-DH44)*Parametres!$G$80</f>
        <v>30.75</v>
      </c>
      <c r="DJ14" s="337">
        <f>+(DJ45-DI45)*Parametres!$G$79+(DJ44-DI44)*Parametres!$G$80</f>
        <v>-43.5</v>
      </c>
      <c r="DK14" s="337">
        <f>+(DK45-DJ45)*Parametres!$G$79+(DK44-DJ44)*Parametres!$G$80</f>
        <v>-1.5</v>
      </c>
      <c r="DL14" s="337">
        <f>+(DL45-DK45)*Parametres!$G$79+(DL44-DK44)*Parametres!$G$80</f>
        <v>-0.75</v>
      </c>
      <c r="DM14" s="337">
        <f>+(DM45-DL45)*Parametres!$G$79+(DM44-DL44)*Parametres!$G$80</f>
        <v>-8.25</v>
      </c>
      <c r="DN14" s="337">
        <f>+(DN45-DM45)*Parametres!$G$79+(DN44-DM44)*Parametres!$G$80</f>
        <v>6</v>
      </c>
      <c r="DO14" s="337">
        <f>+(DO45-DN45)*Parametres!$G$79+(DO44-DN44)*Parametres!$G$80</f>
        <v>2.25</v>
      </c>
      <c r="DP14" s="337">
        <f>+(DP45-DO45)*Parametres!$G$79+(DP44-DO44)*Parametres!$G$80</f>
        <v>0</v>
      </c>
      <c r="DQ14" s="337">
        <f>+(DQ45-DP45)*Parametres!$G$79+(DQ44-DP44)*Parametres!$G$80</f>
        <v>18.074999999999996</v>
      </c>
      <c r="DR14" s="337">
        <f>+(DR45-DQ45)*Parametres!$G$79+(DR44-DQ44)*Parametres!$G$80</f>
        <v>-7.4999999999995737E-2</v>
      </c>
      <c r="DS14" s="337">
        <f>+(DS45-DR45)*Parametres!$G$79+(DS44-DR44)*Parametres!$G$80</f>
        <v>-19.612500000000004</v>
      </c>
      <c r="DT14" s="337">
        <f>+(DT45-DS45)*Parametres!$G$79+(DT44-DS44)*Parametres!$G$80</f>
        <v>6.8625000000000043</v>
      </c>
      <c r="DU14" s="337">
        <f>+(DU45-DT45)*Parametres!$G$79+(DU44-DT44)*Parametres!$G$80</f>
        <v>-2.25</v>
      </c>
      <c r="DV14" s="337">
        <f>+(DV45-DU45)*Parametres!$G$79+(DV44-DU44)*Parametres!$G$80</f>
        <v>-4.5</v>
      </c>
      <c r="DW14" s="337">
        <f>+(DW45-DV45)*Parametres!$G$79+(DW44-DV44)*Parametres!$G$80</f>
        <v>0</v>
      </c>
      <c r="DX14" s="337">
        <f>+(DX45-DW45)*Parametres!$G$79+(DX44-DW44)*Parametres!$G$80</f>
        <v>0</v>
      </c>
      <c r="DY14" s="337">
        <f>+(DY45-DX45)*Parametres!$G$79+(DY44-DX44)*Parametres!$G$80</f>
        <v>1.5</v>
      </c>
      <c r="DZ14" s="337">
        <f>+(DZ45-DY45)*Parametres!$G$79+(DZ44-DY44)*Parametres!$G$80</f>
        <v>15.75</v>
      </c>
      <c r="EA14" s="337">
        <f>+(EA45-DZ45)*Parametres!$G$79+(EA44-DZ44)*Parametres!$G$80</f>
        <v>-25.5</v>
      </c>
      <c r="EB14" s="337">
        <f>+(EB45-EA45)*Parametres!$G$79+(EB44-EA44)*Parametres!$G$80</f>
        <v>-40.5</v>
      </c>
      <c r="EC14" s="337">
        <f>+(EC45-EB45)*Parametres!$G$79+(EC44-EB44)*Parametres!$G$80</f>
        <v>11.25</v>
      </c>
      <c r="ED14" s="337">
        <f>+(ED45-EC45)*Parametres!$G$79+(ED44-EC44)*Parametres!$G$80</f>
        <v>0</v>
      </c>
      <c r="EE14" s="337">
        <f>+(EE45-ED45)*Parametres!$G$79+(EE44-ED44)*Parametres!$G$80</f>
        <v>-27</v>
      </c>
      <c r="EF14" s="337">
        <f>+(EF45-EE45)*Parametres!$G$79+(EF44-EE44)*Parametres!$G$80</f>
        <v>22.5</v>
      </c>
      <c r="EG14" s="337">
        <f>+(EG45-EF45)*Parametres!$G$79+(EG44-EF44)*Parametres!$G$80</f>
        <v>-5.5425000000000004</v>
      </c>
      <c r="EH14" s="337">
        <f>+(EH45-EG45)*Parametres!$G$79+(EH44-EG44)*Parametres!$G$80</f>
        <v>0.29250000000000043</v>
      </c>
      <c r="EI14" s="337">
        <f>+(EI45-EH45)*Parametres!$G$79+(EI44-EH44)*Parametres!$G$80</f>
        <v>0</v>
      </c>
      <c r="EJ14" s="337">
        <f>+(EJ45-EI45)*Parametres!$G$79+(EJ44-EI44)*Parametres!$G$80</f>
        <v>-24</v>
      </c>
      <c r="EK14" s="337">
        <f>+(EK45-EJ45)*Parametres!$G$79+(EK44-EJ44)*Parametres!$G$80</f>
        <v>-8.25</v>
      </c>
      <c r="EL14" s="337">
        <f>+(EL45-EK45)*Parametres!$G$79+(EL44-EK44)*Parametres!$G$80</f>
        <v>0</v>
      </c>
      <c r="EM14" s="337">
        <f>+(EM45-EL45)*Parametres!$G$79+(EM44-EL44)*Parametres!$G$80</f>
        <v>-13.5</v>
      </c>
      <c r="EN14" s="337">
        <f>+(EN45-EM45)*Parametres!$G$79+(EN44-EM44)*Parametres!$G$80</f>
        <v>0</v>
      </c>
      <c r="EO14" s="337">
        <f>+(EO45-EN45)*Parametres!$G$79+(EO44-EN44)*Parametres!$G$80</f>
        <v>0</v>
      </c>
      <c r="EP14" s="337">
        <f>+(EP45-EO45)*Parametres!$G$79+(EP44-EO44)*Parametres!$G$80</f>
        <v>0</v>
      </c>
      <c r="EQ14" s="337">
        <f>+(EQ45-EP45)*Parametres!$G$79+(EQ44-EP44)*Parametres!$G$80</f>
        <v>2.25</v>
      </c>
      <c r="ER14" s="337">
        <f>+(ER45-EQ45)*Parametres!$G$79+(ER44-EQ44)*Parametres!$G$80</f>
        <v>0</v>
      </c>
      <c r="ES14" s="337">
        <f>+(ES45-ER45)*Parametres!$G$79+(ES44-ER44)*Parametres!$G$80</f>
        <v>26.25</v>
      </c>
      <c r="ET14" s="337">
        <f>+(ET45-ES45)*Parametres!$G$79+(ET44-ES44)*Parametres!$G$80</f>
        <v>-4.5</v>
      </c>
      <c r="EU14" s="337">
        <f>+(EU45-ET45)*Parametres!$G$79+(EU44-ET44)*Parametres!$G$80</f>
        <v>-12.75</v>
      </c>
      <c r="EV14" s="337">
        <f>+(EV45-EU45)*Parametres!$G$79+(EV44-EU44)*Parametres!$G$80</f>
        <v>-6</v>
      </c>
      <c r="EW14" s="337">
        <f>+(EW45-EV45)*Parametres!$G$79+(EW44-EV44)*Parametres!$G$80</f>
        <v>0</v>
      </c>
      <c r="EX14" s="337">
        <f>+(EX45-EW45)*Parametres!$G$79+(EX44-EW44)*Parametres!$G$80</f>
        <v>0</v>
      </c>
      <c r="EY14" s="337">
        <f>+(EY45-EX45)*Parametres!$G$79+(EY44-EX44)*Parametres!$G$80</f>
        <v>5.25</v>
      </c>
      <c r="EZ14" s="337">
        <f>+(EZ45-EY45)*Parametres!$G$79+(EZ44-EY44)*Parametres!$G$80</f>
        <v>0</v>
      </c>
      <c r="FA14" s="337">
        <f>+(FA45-EZ45)*Parametres!$G$79+(FA44-EZ44)*Parametres!$G$80</f>
        <v>-14.25</v>
      </c>
      <c r="FB14" s="337">
        <f>+(FB45-FA45)*Parametres!$G$79+(FB44-FA44)*Parametres!$G$80</f>
        <v>0</v>
      </c>
      <c r="FC14" s="337">
        <f>+(FC45-FB45)*Parametres!$G$79+(FC44-FB44)*Parametres!$G$80</f>
        <v>0</v>
      </c>
      <c r="FD14" s="337">
        <f>+(FD45-FC45)*Parametres!$G$79+(FD44-FC44)*Parametres!$G$80</f>
        <v>0</v>
      </c>
      <c r="FE14" s="337">
        <f>+(FE45-FD45)*Parametres!$G$79+(FE44-FD44)*Parametres!$G$80</f>
        <v>0</v>
      </c>
    </row>
    <row r="15" spans="1:161" s="21" customFormat="1" ht="16.5" customHeight="1" thickBot="1">
      <c r="A15" s="55" cm="1">
        <f t="array" aca="1" ref="A15" ca="1">+CELL("ligne",A15)</f>
        <v>15</v>
      </c>
      <c r="B15" s="141" t="s">
        <v>363</v>
      </c>
      <c r="C15" s="141" t="s">
        <v>364</v>
      </c>
      <c r="D15" s="363" t="s">
        <v>295</v>
      </c>
      <c r="E15" s="142" t="s">
        <v>348</v>
      </c>
      <c r="F15" s="143" t="s">
        <v>362</v>
      </c>
      <c r="G15" s="144" t="s">
        <v>289</v>
      </c>
      <c r="H15" s="144" t="s">
        <v>326</v>
      </c>
      <c r="I15" s="144" t="s">
        <v>352</v>
      </c>
      <c r="J15" s="145"/>
      <c r="K15" s="145"/>
      <c r="L15" s="344">
        <f t="shared" ca="1" si="133"/>
        <v>-25.707499999999996</v>
      </c>
      <c r="M15" s="351">
        <f t="shared" ca="1" si="58"/>
        <v>-49.019000000000005</v>
      </c>
      <c r="N15" s="147">
        <f t="shared" ca="1" si="59"/>
        <v>44.822599999999994</v>
      </c>
      <c r="O15" s="148">
        <f t="shared" ca="1" si="79"/>
        <v>-183.48679999999999</v>
      </c>
      <c r="P15" s="148">
        <f t="shared" ca="1" si="80"/>
        <v>85.448799999999977</v>
      </c>
      <c r="Q15" s="62">
        <f t="shared" ca="1" si="51"/>
        <v>5.4616625000000045</v>
      </c>
      <c r="R15" s="63">
        <f t="shared" ca="1" si="52"/>
        <v>11.971286710526334</v>
      </c>
      <c r="S15" s="64" t="str">
        <f>+Parametres!E17</f>
        <v>Calculated</v>
      </c>
      <c r="T15" s="65">
        <f>+Parametres!F17</f>
        <v>4.0166666666666705E-2</v>
      </c>
      <c r="U15" s="65">
        <f>+Parametres!G17</f>
        <v>8.8040350877193113E-2</v>
      </c>
      <c r="V15" s="149">
        <v>10</v>
      </c>
      <c r="W15" s="97">
        <f ca="1">+$L$3*T15</f>
        <v>5.4616625000000045</v>
      </c>
      <c r="X15" s="97">
        <f t="shared" ca="1" si="76"/>
        <v>11.971286710526334</v>
      </c>
      <c r="Y15" s="150">
        <f t="shared" ca="1" si="62"/>
        <v>5.4616625000000045</v>
      </c>
      <c r="Z15" s="150">
        <f t="shared" ca="1" si="63"/>
        <v>11.971286710526334</v>
      </c>
      <c r="AA15" s="150">
        <f t="shared" ca="1" si="64"/>
        <v>5.4616625000000045</v>
      </c>
      <c r="AB15" s="150">
        <f t="shared" ca="1" si="65"/>
        <v>11.971286710526334</v>
      </c>
      <c r="AC15" s="150">
        <f t="shared" ca="1" si="81"/>
        <v>5.4616625000000045</v>
      </c>
      <c r="AD15" s="150">
        <f t="shared" ca="1" si="82"/>
        <v>11.971286710526334</v>
      </c>
      <c r="AE15" s="146" cm="1">
        <f t="array" aca="1" ref="AE15" ca="1">+_xlfn.SWITCH($G15,"Min",Y15,"Max",AA15,"Dual",AC15)</f>
        <v>5.4616625000000045</v>
      </c>
      <c r="AF15" s="146" cm="1">
        <f t="array" aca="1" ref="AF15" ca="1">+_xlfn.SWITCH($G15,"Min",Z15,"Max",AB15,"Dual",AD15)</f>
        <v>11.971286710526334</v>
      </c>
      <c r="AG15" s="69">
        <f t="shared" ca="1" si="53"/>
        <v>8.7164746052631692</v>
      </c>
      <c r="AI15" s="151">
        <f t="shared" ca="1" si="83"/>
        <v>-25.707499999999996</v>
      </c>
      <c r="AJ15" s="152">
        <f t="shared" ca="1" si="84"/>
        <v>5.4616625000000045</v>
      </c>
      <c r="AK15" s="153">
        <f t="shared" ca="1" si="134"/>
        <v>6.5465998684210591</v>
      </c>
      <c r="AL15" s="153">
        <f t="shared" ca="1" si="134"/>
        <v>7.6315372368421137</v>
      </c>
      <c r="AM15" s="153">
        <f t="shared" ca="1" si="134"/>
        <v>8.7164746052631692</v>
      </c>
      <c r="AN15" s="153">
        <f t="shared" ca="1" si="134"/>
        <v>9.8014119736842247</v>
      </c>
      <c r="AO15" s="153">
        <f t="shared" ca="1" si="134"/>
        <v>10.88634934210528</v>
      </c>
      <c r="AP15" s="153">
        <f t="shared" ca="1" si="134"/>
        <v>11.971286710526336</v>
      </c>
      <c r="AQ15" s="154" t="str" cm="1">
        <f t="array" aca="1" ref="AQ15" ca="1">+_xlfn.IFS($AI15&lt;=$AJ15,"Red Low",AND($AI15&gt;$AJ15,$AI15&lt;=$AK15),"Orange Low",AND($AI15&gt;$AK15,$AI15&lt;=$AL15),"Yellow Low",AND($AI15&gt;$AL15,$AI15&lt;=$AN15),"Green",AND($AI15&gt;$AN15,$AI15&lt;=$AO15),"Yellow High",AND($AI15&gt;$AO15,$AI15&lt;=$AP15),"Orange High",$AI15&gt;$AP15,"Red High")</f>
        <v>Red Low</v>
      </c>
      <c r="AR15" s="155">
        <f t="shared" ca="1" si="85"/>
        <v>5.4616625000000045</v>
      </c>
      <c r="AS15" s="156">
        <f t="shared" ca="1" si="86"/>
        <v>6.5465998684210591</v>
      </c>
      <c r="AT15" s="156">
        <f t="shared" ca="1" si="87"/>
        <v>7.6315372368421137</v>
      </c>
      <c r="AU15" s="157">
        <f t="shared" ca="1" si="88"/>
        <v>8.7164746052631692</v>
      </c>
      <c r="AV15" s="157">
        <f t="shared" ca="1" si="89"/>
        <v>9.8014119736842247</v>
      </c>
      <c r="AW15" s="158">
        <f t="shared" ca="1" si="90"/>
        <v>10.88634934210528</v>
      </c>
      <c r="AX15" s="158">
        <f t="shared" ca="1" si="91"/>
        <v>11.971286710526336</v>
      </c>
      <c r="AY15" s="154" t="str" cm="1">
        <f t="array" aca="1" ref="AY15" ca="1">+_xlfn.IFS(AI15&lt;=$AT15,"Green",AND(AI15&gt;$AT15,AI15&lt;=$AV15),"Yellow High",AND(AI15&gt;$AV15,AI15&lt;=$AX15),"Orange High",AI15&gt;$AX15,"Red High")</f>
        <v>Green</v>
      </c>
      <c r="AZ15" s="158">
        <f t="shared" ca="1" si="92"/>
        <v>5.4616625000000045</v>
      </c>
      <c r="BA15" s="158">
        <f t="shared" ca="1" si="93"/>
        <v>6.5465998684210591</v>
      </c>
      <c r="BB15" s="157">
        <f t="shared" ca="1" si="94"/>
        <v>7.6315372368421137</v>
      </c>
      <c r="BC15" s="157">
        <f t="shared" ca="1" si="95"/>
        <v>8.7164746052631692</v>
      </c>
      <c r="BD15" s="156">
        <f t="shared" ca="1" si="96"/>
        <v>9.8014119736842247</v>
      </c>
      <c r="BE15" s="156">
        <f t="shared" ca="1" si="97"/>
        <v>10.88634934210528</v>
      </c>
      <c r="BF15" s="159">
        <f t="shared" ca="1" si="98"/>
        <v>11.971286710526336</v>
      </c>
      <c r="BG15" s="154" t="str" cm="1">
        <f t="array" aca="1" ref="BG15" ca="1">+_xlfn.IFS($L15&lt;=AZ15,"Red Low",AND($L15&gt;AZ15,$L15&lt;=BB15),"Orange Low",AND($L15&gt;BB15,$L15&lt;=BD15),"Yellow Low",$L15&gt;BD15,"Green")</f>
        <v>Red Low</v>
      </c>
      <c r="BH15" s="21" t="str" cm="1">
        <f t="array" aca="1" ref="BH15" ca="1">+_xlfn.IFS(G15="Min",BG15,G15="Max",AY15,G15="Dual",AQ15)</f>
        <v>Red Low</v>
      </c>
      <c r="BI15" s="160"/>
      <c r="BU15" s="161"/>
      <c r="BV15" s="161"/>
      <c r="BW15" s="161"/>
      <c r="BX15" s="161"/>
      <c r="BY15" s="161"/>
      <c r="BZ15" s="161"/>
      <c r="CA15" s="161"/>
      <c r="CB15" s="161"/>
      <c r="CC15" s="161"/>
      <c r="CD15" s="162"/>
      <c r="CE15" s="163" cm="1">
        <f t="array" aca="1" ref="CE15" ca="1">+INDIRECT(ADDRESS($A15,$BJ$2-10))</f>
        <v>-47.721700000000006</v>
      </c>
      <c r="CF15" s="163" cm="1">
        <f t="array" aca="1" ref="CF15" ca="1">+INDIRECT(ADDRESS($A15,$BJ$2-9))</f>
        <v>-18.868399999999994</v>
      </c>
      <c r="CG15" s="163" cm="1">
        <f t="array" aca="1" ref="CG15" ca="1">+INDIRECT(ADDRESS($A15,$BJ$2-8))</f>
        <v>-49.019000000000005</v>
      </c>
      <c r="CH15" s="163" cm="1">
        <f t="array" aca="1" ref="CH15" ca="1">+INDIRECT(ADDRESS($A15,$BJ$2-7))</f>
        <v>-57.14</v>
      </c>
      <c r="CI15" s="163" cm="1">
        <f t="array" aca="1" ref="CI15" ca="1">+INDIRECT(ADDRESS($A15,$BJ$2-6))</f>
        <v>-43.725799999999992</v>
      </c>
      <c r="CJ15" s="163" cm="1">
        <f t="array" aca="1" ref="CJ15" ca="1">+INDIRECT(ADDRESS($A15,$BJ$2-5))</f>
        <v>-42.233000000000004</v>
      </c>
      <c r="CK15" s="163" cm="1">
        <f t="array" aca="1" ref="CK15" ca="1">+INDIRECT(ADDRESS($A15,$BJ$2-4))</f>
        <v>-54.431000000000004</v>
      </c>
      <c r="CL15" s="163" cm="1">
        <f t="array" aca="1" ref="CL15" ca="1">+INDIRECT(ADDRESS($A15,$BJ$2-3))</f>
        <v>-70.915999999999997</v>
      </c>
      <c r="CM15" s="163" cm="1">
        <f t="array" aca="1" ref="CM15" ca="1">+INDIRECT(ADDRESS($A15,$BJ$2-2))</f>
        <v>-62.071399999999997</v>
      </c>
      <c r="CN15" s="163" cm="1">
        <f t="array" aca="1" ref="CN15" ca="1">+INDIRECT(ADDRESS($A15,$BJ$2-1))</f>
        <v>-287.80399999999997</v>
      </c>
      <c r="CO15" s="163" cm="1">
        <f t="array" aca="1" ref="CO15" ca="1">+INDIRECT(ADDRESS($A15,BJ$2))</f>
        <v>-25.707499999999996</v>
      </c>
      <c r="CP15" s="53"/>
      <c r="CQ15" s="54"/>
      <c r="CR15" s="54">
        <f t="shared" ca="1" si="57"/>
        <v>4.4398731210526377</v>
      </c>
      <c r="CS15" s="54">
        <f t="shared" ca="1" si="57"/>
        <v>4.889302821052639</v>
      </c>
      <c r="CT15" s="54">
        <f t="shared" ca="1" si="57"/>
        <v>5.0173816315789539</v>
      </c>
      <c r="CU15" s="54">
        <f t="shared" ca="1" si="57"/>
        <v>5.0449461403508842</v>
      </c>
      <c r="CV15" s="54">
        <f t="shared" ca="1" si="57"/>
        <v>6.4689414842105348</v>
      </c>
      <c r="CW15" s="54">
        <f t="shared" ca="1" si="57"/>
        <v>5.5058503684210605</v>
      </c>
      <c r="CX15" s="54">
        <f t="shared" ca="1" si="57"/>
        <v>2.8994017017543898</v>
      </c>
      <c r="CY15" s="54">
        <f t="shared" ca="1" si="57"/>
        <v>4.0244182807017603</v>
      </c>
      <c r="CZ15" s="54">
        <f t="shared" ca="1" si="57"/>
        <v>1.2668135403508789</v>
      </c>
      <c r="DA15" s="54">
        <f t="shared" ca="1" si="71"/>
        <v>4.7962245263157959</v>
      </c>
      <c r="DB15" s="54">
        <f t="shared" ca="1" si="57"/>
        <v>8.7164746052631692</v>
      </c>
      <c r="DC15" s="54"/>
      <c r="DD15" s="87" t="str">
        <f t="shared" si="14"/>
        <v>EBITDA</v>
      </c>
      <c r="DE15" s="337">
        <f>+DE10-DE11-DE12+DE14</f>
        <v>-66.5</v>
      </c>
      <c r="DF15" s="337">
        <f t="shared" ref="DF15:FE15" si="135">+DF10-DF11-DF12+DF14</f>
        <v>-70.25</v>
      </c>
      <c r="DG15" s="337" t="e">
        <f t="shared" si="135"/>
        <v>#VALUE!</v>
      </c>
      <c r="DH15" s="337" t="e">
        <f t="shared" si="135"/>
        <v>#VALUE!</v>
      </c>
      <c r="DI15" s="337">
        <f t="shared" si="135"/>
        <v>-0.44999999999999574</v>
      </c>
      <c r="DJ15" s="337">
        <f t="shared" si="135"/>
        <v>-74.3</v>
      </c>
      <c r="DK15" s="337">
        <f t="shared" si="135"/>
        <v>-43.9</v>
      </c>
      <c r="DL15" s="337">
        <f t="shared" si="135"/>
        <v>-47.55</v>
      </c>
      <c r="DM15" s="337">
        <f t="shared" si="135"/>
        <v>-55.35</v>
      </c>
      <c r="DN15" s="337">
        <f t="shared" si="135"/>
        <v>-38.9</v>
      </c>
      <c r="DO15" s="337">
        <f t="shared" si="135"/>
        <v>-42.949999999999996</v>
      </c>
      <c r="DP15" s="337">
        <f t="shared" si="135"/>
        <v>-54.192999999999998</v>
      </c>
      <c r="DQ15" s="337">
        <f t="shared" si="135"/>
        <v>-31.711200000000005</v>
      </c>
      <c r="DR15" s="337">
        <f t="shared" si="135"/>
        <v>-48.574099999999994</v>
      </c>
      <c r="DS15" s="337">
        <f t="shared" si="135"/>
        <v>-52.150199999999998</v>
      </c>
      <c r="DT15" s="337">
        <f t="shared" si="135"/>
        <v>-55.173749999999998</v>
      </c>
      <c r="DU15" s="337">
        <f t="shared" si="135"/>
        <v>-56.309199999999997</v>
      </c>
      <c r="DV15" s="337">
        <f t="shared" si="135"/>
        <v>-44.278399999999998</v>
      </c>
      <c r="DW15" s="337">
        <f t="shared" si="135"/>
        <v>-61.5</v>
      </c>
      <c r="DX15" s="337">
        <f t="shared" si="135"/>
        <v>-61.5</v>
      </c>
      <c r="DY15" s="337">
        <f t="shared" si="135"/>
        <v>-56.647500000000001</v>
      </c>
      <c r="DZ15" s="337">
        <f t="shared" si="135"/>
        <v>-24.467300000000002</v>
      </c>
      <c r="EA15" s="337">
        <f t="shared" si="135"/>
        <v>-53.2393</v>
      </c>
      <c r="EB15" s="337">
        <f t="shared" si="135"/>
        <v>-81.800099999999986</v>
      </c>
      <c r="EC15" s="337">
        <f t="shared" si="135"/>
        <v>-44.183889999999998</v>
      </c>
      <c r="ED15" s="337">
        <f t="shared" si="135"/>
        <v>-35.8185</v>
      </c>
      <c r="EE15" s="337">
        <f t="shared" si="135"/>
        <v>-101.6</v>
      </c>
      <c r="EF15" s="337">
        <f t="shared" si="135"/>
        <v>-24.673999999999992</v>
      </c>
      <c r="EG15" s="337">
        <f t="shared" si="135"/>
        <v>-66.648499999999999</v>
      </c>
      <c r="EH15" s="337">
        <f t="shared" si="135"/>
        <v>-49.290300000000002</v>
      </c>
      <c r="EI15" s="337">
        <f t="shared" si="135"/>
        <v>-48.591000000000001</v>
      </c>
      <c r="EJ15" s="337">
        <f t="shared" si="135"/>
        <v>-59.38</v>
      </c>
      <c r="EK15" s="337">
        <f t="shared" si="135"/>
        <v>-60.67</v>
      </c>
      <c r="EL15" s="337">
        <f t="shared" si="135"/>
        <v>-41.121699999999997</v>
      </c>
      <c r="EM15" s="337">
        <f t="shared" si="135"/>
        <v>-72.67</v>
      </c>
      <c r="EN15" s="337">
        <f t="shared" si="135"/>
        <v>-42.370000000000005</v>
      </c>
      <c r="EO15" s="337">
        <f t="shared" si="135"/>
        <v>-46.123599999999996</v>
      </c>
      <c r="EP15" s="337">
        <f t="shared" si="135"/>
        <v>-59.5</v>
      </c>
      <c r="EQ15" s="337">
        <f t="shared" si="135"/>
        <v>-41.95</v>
      </c>
      <c r="ER15" s="337">
        <f t="shared" si="135"/>
        <v>-47.721700000000006</v>
      </c>
      <c r="ES15" s="337">
        <f t="shared" si="135"/>
        <v>-18.868399999999994</v>
      </c>
      <c r="ET15" s="337">
        <f t="shared" si="135"/>
        <v>-49.019000000000005</v>
      </c>
      <c r="EU15" s="337">
        <f t="shared" si="135"/>
        <v>-57.14</v>
      </c>
      <c r="EV15" s="337">
        <f t="shared" si="135"/>
        <v>-43.725799999999992</v>
      </c>
      <c r="EW15" s="337">
        <f t="shared" si="135"/>
        <v>-42.233000000000004</v>
      </c>
      <c r="EX15" s="337">
        <f t="shared" si="135"/>
        <v>-54.431000000000004</v>
      </c>
      <c r="EY15" s="337">
        <f t="shared" si="135"/>
        <v>-70.915999999999997</v>
      </c>
      <c r="EZ15" s="337">
        <f t="shared" si="135"/>
        <v>-62.071399999999997</v>
      </c>
      <c r="FA15" s="337">
        <f t="shared" si="135"/>
        <v>-287.80399999999997</v>
      </c>
      <c r="FB15" s="337">
        <f t="shared" si="135"/>
        <v>-25.707499999999996</v>
      </c>
      <c r="FC15" s="337">
        <f t="shared" si="135"/>
        <v>-66.5</v>
      </c>
      <c r="FD15" s="337">
        <f t="shared" si="135"/>
        <v>-66.5</v>
      </c>
      <c r="FE15" s="337">
        <f t="shared" si="135"/>
        <v>-66.5</v>
      </c>
    </row>
    <row r="16" spans="1:161" s="19" customFormat="1" ht="16.5" customHeight="1" thickBot="1">
      <c r="A16" s="55" cm="1">
        <f t="array" aca="1" ref="A16" ca="1">+CELL("ligne",A16)</f>
        <v>16</v>
      </c>
      <c r="B16" s="165" t="s">
        <v>365</v>
      </c>
      <c r="C16" s="141" t="s">
        <v>366</v>
      </c>
      <c r="D16" s="363" t="s">
        <v>295</v>
      </c>
      <c r="E16" s="165" t="s">
        <v>324</v>
      </c>
      <c r="F16" s="166" t="s">
        <v>325</v>
      </c>
      <c r="G16" s="167" t="s">
        <v>289</v>
      </c>
      <c r="H16" s="167" t="s">
        <v>326</v>
      </c>
      <c r="I16" s="167" t="s">
        <v>327</v>
      </c>
      <c r="J16" s="168">
        <v>0</v>
      </c>
      <c r="K16" s="168"/>
      <c r="L16" s="346">
        <f t="shared" ca="1" si="133"/>
        <v>0</v>
      </c>
      <c r="M16" s="346">
        <f t="shared" ca="1" si="58"/>
        <v>0</v>
      </c>
      <c r="N16" s="169">
        <f t="shared" ca="1" si="59"/>
        <v>1.8033333333333335</v>
      </c>
      <c r="O16" s="169">
        <f t="shared" ca="1" si="79"/>
        <v>-5.41</v>
      </c>
      <c r="P16" s="169">
        <f t="shared" ca="1" si="80"/>
        <v>5.41</v>
      </c>
      <c r="Q16" s="62">
        <f t="shared" ca="1" si="51"/>
        <v>0</v>
      </c>
      <c r="R16" s="63">
        <f t="shared" ca="1" si="52"/>
        <v>0</v>
      </c>
      <c r="S16" s="64" t="str">
        <f>+Parametres!E18</f>
        <v>Median of the last 8 Weeks</v>
      </c>
      <c r="T16" s="65">
        <f>+Parametres!F18</f>
        <v>0.95</v>
      </c>
      <c r="U16" s="65">
        <f>+Parametres!G18</f>
        <v>1.05</v>
      </c>
      <c r="V16" s="170">
        <v>10</v>
      </c>
      <c r="W16" s="171">
        <f ca="1">T16*M16</f>
        <v>0</v>
      </c>
      <c r="X16" s="171">
        <f ca="1">U16*M16</f>
        <v>0</v>
      </c>
      <c r="Y16" s="169">
        <f t="shared" ca="1" si="62"/>
        <v>0</v>
      </c>
      <c r="Z16" s="169">
        <f t="shared" ca="1" si="63"/>
        <v>0</v>
      </c>
      <c r="AA16" s="169">
        <f t="shared" ca="1" si="64"/>
        <v>0</v>
      </c>
      <c r="AB16" s="169">
        <f t="shared" ca="1" si="65"/>
        <v>0</v>
      </c>
      <c r="AC16" s="169">
        <f t="shared" ca="1" si="81"/>
        <v>0</v>
      </c>
      <c r="AD16" s="169">
        <f t="shared" ca="1" si="82"/>
        <v>0</v>
      </c>
      <c r="AE16" s="169" cm="1">
        <f t="array" aca="1" ref="AE16" ca="1">+_xlfn.SWITCH($G16,"Min",Y16,"Max",AA16,"Dual",AC16)</f>
        <v>0</v>
      </c>
      <c r="AF16" s="169" cm="1">
        <f t="array" aca="1" ref="AF16" ca="1">+_xlfn.SWITCH($G16,"Min",Z16,"Max",AB16,"Dual",AD16)</f>
        <v>0</v>
      </c>
      <c r="AG16" s="69">
        <f t="shared" ca="1" si="53"/>
        <v>0</v>
      </c>
      <c r="AI16" s="172">
        <f t="shared" ca="1" si="83"/>
        <v>0</v>
      </c>
      <c r="AJ16" s="173">
        <f t="shared" ca="1" si="84"/>
        <v>0</v>
      </c>
      <c r="AK16" s="174">
        <f t="shared" ca="1" si="134"/>
        <v>0</v>
      </c>
      <c r="AL16" s="174">
        <f t="shared" ca="1" si="134"/>
        <v>0</v>
      </c>
      <c r="AM16" s="174">
        <f t="shared" ca="1" si="134"/>
        <v>0</v>
      </c>
      <c r="AN16" s="174">
        <f t="shared" ca="1" si="134"/>
        <v>0</v>
      </c>
      <c r="AO16" s="174">
        <f t="shared" ca="1" si="134"/>
        <v>0</v>
      </c>
      <c r="AP16" s="174">
        <f t="shared" ca="1" si="134"/>
        <v>0</v>
      </c>
      <c r="AQ16" s="175" t="str" cm="1">
        <f t="array" aca="1" ref="AQ16" ca="1">+_xlfn.IFS($AI16&lt;=$AJ16,"Red Low",AND($AI16&gt;$AJ16,$AI16&lt;=$AK16),"Orange Low",AND($AI16&gt;$AK16,$AI16&lt;=$AL16),"Yellow Low",AND($AI16&gt;$AL16,$AI16&lt;=$AN16),"Green",AND($AI16&gt;$AN16,$AI16&lt;=$AO16),"Yellow High",AND($AI16&gt;$AO16,$AI16&lt;=$AP16),"Orange High",$AI16&gt;$AP16,"Red High")</f>
        <v>Red Low</v>
      </c>
      <c r="AR16" s="176">
        <f t="shared" ca="1" si="85"/>
        <v>0</v>
      </c>
      <c r="AS16" s="177">
        <f t="shared" ca="1" si="86"/>
        <v>0</v>
      </c>
      <c r="AT16" s="177">
        <f t="shared" ca="1" si="87"/>
        <v>0</v>
      </c>
      <c r="AU16" s="178">
        <f t="shared" ca="1" si="88"/>
        <v>0</v>
      </c>
      <c r="AV16" s="178">
        <f t="shared" ca="1" si="89"/>
        <v>0</v>
      </c>
      <c r="AW16" s="179">
        <f t="shared" ca="1" si="90"/>
        <v>0</v>
      </c>
      <c r="AX16" s="179">
        <f t="shared" ca="1" si="91"/>
        <v>0</v>
      </c>
      <c r="AY16" s="175" t="str" cm="1">
        <f t="array" aca="1" ref="AY16" ca="1">+_xlfn.IFS(AI16&lt;=$AT16,"Green",AND(AI16&gt;$AT16,AI16&lt;=$AV16),"Yellow High",AND(AI16&gt;$AV16,AI16&lt;=$AX16),"Orange High",AI16&gt;$AX16,"Red High")</f>
        <v>Green</v>
      </c>
      <c r="AZ16" s="179">
        <f t="shared" ca="1" si="92"/>
        <v>0</v>
      </c>
      <c r="BA16" s="179">
        <f t="shared" ca="1" si="93"/>
        <v>0</v>
      </c>
      <c r="BB16" s="178">
        <f t="shared" ca="1" si="94"/>
        <v>0</v>
      </c>
      <c r="BC16" s="178">
        <f t="shared" ca="1" si="95"/>
        <v>0</v>
      </c>
      <c r="BD16" s="177">
        <f t="shared" ca="1" si="96"/>
        <v>0</v>
      </c>
      <c r="BE16" s="177">
        <f t="shared" ca="1" si="97"/>
        <v>0</v>
      </c>
      <c r="BF16" s="180">
        <f t="shared" ca="1" si="98"/>
        <v>0</v>
      </c>
      <c r="BG16" s="175" t="str" cm="1">
        <f t="array" aca="1" ref="BG16" ca="1">+_xlfn.IFS($L16&lt;=AZ16,"Red Low",AND($L16&gt;AZ16,$L16&lt;=BB16),"Orange Low",AND($L16&gt;BB16,$L16&lt;=BD16),"Yellow Low",$L16&gt;BD16,"Green")</f>
        <v>Red Low</v>
      </c>
      <c r="BH16" s="19" t="str" cm="1">
        <f t="array" aca="1" ref="BH16" ca="1">+_xlfn.IFS(G16="Min",BG16,G16="Max",AY16,G16="Dual",AQ16)</f>
        <v>Red Low</v>
      </c>
      <c r="BI16" s="180"/>
      <c r="BJ16" s="181"/>
      <c r="BK16" s="181" t="str">
        <f t="shared" ref="BK16:BK33" si="136">+B16</f>
        <v>External_Sales</v>
      </c>
      <c r="BL16" s="181"/>
      <c r="BM16" s="181"/>
      <c r="BN16" s="181"/>
      <c r="BO16" s="181"/>
      <c r="BP16" s="181"/>
      <c r="BQ16" s="182">
        <f t="shared" ref="BQ16:BQ33" ca="1" si="137">+AE16</f>
        <v>0</v>
      </c>
      <c r="BR16" s="182">
        <f t="shared" ref="BR16:BR33" ca="1" si="138">+AF16</f>
        <v>0</v>
      </c>
      <c r="BU16" s="183">
        <f ca="1">+L16</f>
        <v>0</v>
      </c>
      <c r="BV16" s="184">
        <f ca="1">+AJ16</f>
        <v>0</v>
      </c>
      <c r="BW16" s="184">
        <f ca="1">+BB16</f>
        <v>0</v>
      </c>
      <c r="BX16" s="184"/>
      <c r="BY16" s="184"/>
      <c r="BZ16" s="184"/>
      <c r="CA16" s="184"/>
      <c r="CB16" s="184"/>
      <c r="CC16" s="184"/>
      <c r="CD16" s="185"/>
      <c r="CE16" s="186" cm="1">
        <f t="array" aca="1" ref="CE16" ca="1">+INDIRECT(ADDRESS($A16,$BJ$2-10))</f>
        <v>0</v>
      </c>
      <c r="CF16" s="186" cm="1">
        <f t="array" aca="1" ref="CF16" ca="1">+INDIRECT(ADDRESS($A16,$BJ$2-9))</f>
        <v>0</v>
      </c>
      <c r="CG16" s="186" cm="1">
        <f t="array" aca="1" ref="CG16" ca="1">+INDIRECT(ADDRESS($A16,$BJ$2-8))</f>
        <v>0</v>
      </c>
      <c r="CH16" s="186" cm="1">
        <f t="array" aca="1" ref="CH16" ca="1">+INDIRECT(ADDRESS($A16,$BJ$2-7))</f>
        <v>0</v>
      </c>
      <c r="CI16" s="186" cm="1">
        <f t="array" aca="1" ref="CI16" ca="1">+INDIRECT(ADDRESS($A16,$BJ$2-6))</f>
        <v>6.3339999999999996</v>
      </c>
      <c r="CJ16" s="186" cm="1">
        <f t="array" aca="1" ref="CJ16" ca="1">+INDIRECT(ADDRESS($A16,$BJ$2-5))</f>
        <v>0</v>
      </c>
      <c r="CK16" s="186" cm="1">
        <f t="array" aca="1" ref="CK16" ca="1">+INDIRECT(ADDRESS($A16,$BJ$2-4))</f>
        <v>0</v>
      </c>
      <c r="CL16" s="186" cm="1">
        <f t="array" aca="1" ref="CL16" ca="1">+INDIRECT(ADDRESS($A16,$BJ$2-3))</f>
        <v>0</v>
      </c>
      <c r="CM16" s="186" cm="1">
        <f t="array" aca="1" ref="CM16" ca="1">+INDIRECT(ADDRESS($A16,$BJ$2-2))</f>
        <v>0</v>
      </c>
      <c r="CN16" s="186" cm="1">
        <f t="array" aca="1" ref="CN16" ca="1">+INDIRECT(ADDRESS($A16,$BJ$2-1))</f>
        <v>10.82</v>
      </c>
      <c r="CO16" s="186" cm="1">
        <f t="array" aca="1" ref="CO16" ca="1">+INDIRECT(ADDRESS($A16,BJ$2))</f>
        <v>0</v>
      </c>
      <c r="CP16" s="186"/>
      <c r="CQ16" s="54"/>
      <c r="CR16" s="54">
        <f t="shared" ca="1" si="57"/>
        <v>0</v>
      </c>
      <c r="CS16" s="54">
        <f t="shared" ca="1" si="57"/>
        <v>0</v>
      </c>
      <c r="CT16" s="54">
        <f t="shared" ca="1" si="57"/>
        <v>0</v>
      </c>
      <c r="CU16" s="54">
        <f t="shared" ca="1" si="57"/>
        <v>0</v>
      </c>
      <c r="CV16" s="54">
        <f t="shared" ca="1" si="57"/>
        <v>0</v>
      </c>
      <c r="CW16" s="54">
        <f t="shared" ca="1" si="57"/>
        <v>0</v>
      </c>
      <c r="CX16" s="54">
        <f t="shared" ca="1" si="57"/>
        <v>0</v>
      </c>
      <c r="CY16" s="54">
        <f t="shared" ca="1" si="57"/>
        <v>0</v>
      </c>
      <c r="CZ16" s="54">
        <f t="shared" ca="1" si="57"/>
        <v>0</v>
      </c>
      <c r="DA16" s="54">
        <f t="shared" ca="1" si="71"/>
        <v>0</v>
      </c>
      <c r="DB16" s="54">
        <f t="shared" ca="1" si="57"/>
        <v>0</v>
      </c>
      <c r="DC16" s="54"/>
      <c r="DD16" s="187" t="str">
        <f t="shared" si="14"/>
        <v>External_Sales</v>
      </c>
      <c r="DE16" s="187">
        <f>+[2]Data!V8</f>
        <v>0</v>
      </c>
      <c r="DF16" s="187">
        <f>+[2]Data!W8</f>
        <v>0</v>
      </c>
      <c r="DG16" s="187">
        <f>+[2]Data!X8</f>
        <v>0</v>
      </c>
      <c r="DH16" s="187">
        <f>+[2]Data!Y8</f>
        <v>11</v>
      </c>
      <c r="DI16" s="187">
        <f>+[2]Data!Z8</f>
        <v>11</v>
      </c>
      <c r="DJ16" s="187">
        <f>+[2]Data!AA8</f>
        <v>21</v>
      </c>
      <c r="DK16" s="187">
        <f>+[2]Data!AB8</f>
        <v>21</v>
      </c>
      <c r="DL16" s="187">
        <f>+[2]Data!AC8</f>
        <v>21</v>
      </c>
      <c r="DM16" s="187">
        <f>+[2]Data!AD8</f>
        <v>11</v>
      </c>
      <c r="DN16" s="187">
        <f>+[2]Data!AE8</f>
        <v>0</v>
      </c>
      <c r="DO16" s="187">
        <f>+[2]Data!AF8</f>
        <v>0</v>
      </c>
      <c r="DP16" s="187">
        <f>+[2]Data!AG8</f>
        <v>0</v>
      </c>
      <c r="DQ16" s="187">
        <f>+[2]Data!AH8</f>
        <v>0</v>
      </c>
      <c r="DR16" s="187">
        <f>+[2]Data!AI8</f>
        <v>10.917999999999999</v>
      </c>
      <c r="DS16" s="187">
        <f>+[2]Data!AJ8</f>
        <v>26.274999999999999</v>
      </c>
      <c r="DT16" s="187">
        <f>+[2]Data!AK8</f>
        <v>0</v>
      </c>
      <c r="DU16" s="187">
        <f>+[2]Data!AL8</f>
        <v>5.3079999999999998</v>
      </c>
      <c r="DV16" s="187">
        <f>+[2]Data!AM8</f>
        <v>10.917999999999999</v>
      </c>
      <c r="DW16" s="187">
        <f>+[2]Data!AN8</f>
        <v>0</v>
      </c>
      <c r="DX16" s="187">
        <f>+[2]Data!AO8</f>
        <v>0</v>
      </c>
      <c r="DY16" s="187">
        <f>+[2]Data!AP8</f>
        <v>0</v>
      </c>
      <c r="DZ16" s="187">
        <f>+[2]Data!AQ8</f>
        <v>26.584</v>
      </c>
      <c r="EA16" s="187">
        <f>+[2]Data!AR8</f>
        <v>0</v>
      </c>
      <c r="EB16" s="187">
        <f>+[2]Data!AS8</f>
        <v>0</v>
      </c>
      <c r="EC16" s="187">
        <f>+[2]Data!AT8</f>
        <v>12.632</v>
      </c>
      <c r="ED16" s="187">
        <f>+[2]Data!AU8</f>
        <v>42.2</v>
      </c>
      <c r="EE16" s="187">
        <f>+[2]Data!AV8</f>
        <v>21</v>
      </c>
      <c r="EF16" s="187">
        <f>+[2]Data!AW8</f>
        <v>3.18</v>
      </c>
      <c r="EG16" s="187">
        <f>+[2]Data!AX8</f>
        <v>0</v>
      </c>
      <c r="EH16" s="187">
        <f>+[2]Data!AY8</f>
        <v>10.917999999999999</v>
      </c>
      <c r="EI16" s="187">
        <f>+[2]Data!AZ8</f>
        <v>0</v>
      </c>
      <c r="EJ16" s="187">
        <f>+[2]Data!BA8</f>
        <v>10.615</v>
      </c>
      <c r="EK16" s="187">
        <f>+[2]Data!BB8</f>
        <v>0</v>
      </c>
      <c r="EL16" s="187">
        <f>+[2]Data!BC8</f>
        <v>0</v>
      </c>
      <c r="EM16" s="187">
        <f>+[2]Data!BD8</f>
        <v>0</v>
      </c>
      <c r="EN16" s="187">
        <f>+[2]Data!BE8</f>
        <v>0</v>
      </c>
      <c r="EO16" s="187">
        <f>+[2]Data!BF8</f>
        <v>0</v>
      </c>
      <c r="EP16" s="187">
        <f>+[2]Data!BG8</f>
        <v>0</v>
      </c>
      <c r="EQ16" s="187">
        <f>+[2]Data!BH8</f>
        <v>0</v>
      </c>
      <c r="ER16" s="187">
        <f>+[2]Data!BI8</f>
        <v>0</v>
      </c>
      <c r="ES16" s="187">
        <f>+[2]Data!BJ8</f>
        <v>0</v>
      </c>
      <c r="ET16" s="187">
        <f>+[2]Data!BK8</f>
        <v>0</v>
      </c>
      <c r="EU16" s="187">
        <f>+[2]Data!BL8</f>
        <v>0</v>
      </c>
      <c r="EV16" s="187">
        <f>+[2]Data!BM8</f>
        <v>6.3339999999999996</v>
      </c>
      <c r="EW16" s="187">
        <f>+[2]Data!BN8</f>
        <v>0</v>
      </c>
      <c r="EX16" s="187">
        <f>+[2]Data!BO8</f>
        <v>0</v>
      </c>
      <c r="EY16" s="187">
        <f>+[2]Data!BP8</f>
        <v>0</v>
      </c>
      <c r="EZ16" s="187">
        <f>+[2]Data!BQ8</f>
        <v>0</v>
      </c>
      <c r="FA16" s="187">
        <f>+[2]Data!BR8</f>
        <v>10.82</v>
      </c>
      <c r="FB16" s="187">
        <f>+[2]Data!BS8</f>
        <v>0</v>
      </c>
      <c r="FC16" s="187">
        <f>+[2]Data!BT8</f>
        <v>0</v>
      </c>
      <c r="FD16" s="187">
        <f>+[2]Data!BU8</f>
        <v>0</v>
      </c>
      <c r="FE16" s="187">
        <f>+[2]Data!BV8</f>
        <v>0</v>
      </c>
    </row>
    <row r="17" spans="1:161" s="20" customFormat="1" ht="16.5" customHeight="1" thickBot="1">
      <c r="A17" s="55" cm="1">
        <f t="array" aca="1" ref="A17" ca="1">+CELL("ligne",A17)</f>
        <v>17</v>
      </c>
      <c r="B17" s="89" t="s">
        <v>367</v>
      </c>
      <c r="C17" s="141" t="s">
        <v>368</v>
      </c>
      <c r="D17" s="363" t="s">
        <v>295</v>
      </c>
      <c r="E17" s="89" t="s">
        <v>324</v>
      </c>
      <c r="F17" s="90" t="s">
        <v>325</v>
      </c>
      <c r="G17" s="91" t="s">
        <v>289</v>
      </c>
      <c r="H17" s="91" t="s">
        <v>326</v>
      </c>
      <c r="I17" s="91" t="s">
        <v>327</v>
      </c>
      <c r="J17" s="92">
        <v>0</v>
      </c>
      <c r="K17" s="92"/>
      <c r="L17" s="345">
        <f t="shared" ca="1" si="133"/>
        <v>135.97499999999999</v>
      </c>
      <c r="M17" s="345">
        <f t="shared" ca="1" si="58"/>
        <v>76.272000000000006</v>
      </c>
      <c r="N17" s="93">
        <f t="shared" ca="1" si="59"/>
        <v>19.368833333333331</v>
      </c>
      <c r="O17" s="93">
        <f t="shared" ca="1" si="79"/>
        <v>18.165500000000009</v>
      </c>
      <c r="P17" s="93">
        <f t="shared" ca="1" si="80"/>
        <v>134.3785</v>
      </c>
      <c r="Q17" s="62">
        <f t="shared" ca="1" si="51"/>
        <v>72.458399999999997</v>
      </c>
      <c r="R17" s="63">
        <f t="shared" ca="1" si="52"/>
        <v>80.085600000000014</v>
      </c>
      <c r="S17" s="64" t="str">
        <f>+Parametres!E19</f>
        <v>Median of the last 8 Weeks</v>
      </c>
      <c r="T17" s="65">
        <f>+Parametres!F19</f>
        <v>0.95</v>
      </c>
      <c r="U17" s="65">
        <f>+Parametres!G19</f>
        <v>1.05</v>
      </c>
      <c r="V17" s="137">
        <v>10</v>
      </c>
      <c r="W17" s="138">
        <f ca="1">T17*M17</f>
        <v>72.458399999999997</v>
      </c>
      <c r="X17" s="138">
        <f ca="1">U17*M17</f>
        <v>80.085600000000014</v>
      </c>
      <c r="Y17" s="93">
        <f t="shared" ca="1" si="62"/>
        <v>72.458399999999997</v>
      </c>
      <c r="Z17" s="93">
        <f t="shared" ca="1" si="63"/>
        <v>80.085600000000014</v>
      </c>
      <c r="AA17" s="93">
        <f t="shared" ca="1" si="64"/>
        <v>72.458399999999997</v>
      </c>
      <c r="AB17" s="93">
        <f t="shared" ca="1" si="65"/>
        <v>80.085600000000014</v>
      </c>
      <c r="AC17" s="93">
        <f t="shared" ca="1" si="81"/>
        <v>72.458399999999997</v>
      </c>
      <c r="AD17" s="93">
        <f t="shared" ca="1" si="82"/>
        <v>80.085600000000014</v>
      </c>
      <c r="AE17" s="93" cm="1">
        <f t="array" aca="1" ref="AE17" ca="1">+_xlfn.SWITCH($G17,"Min",Y17,"Max",AA17,"Dual",AC17)</f>
        <v>72.458399999999997</v>
      </c>
      <c r="AF17" s="93" cm="1">
        <f t="array" aca="1" ref="AF17" ca="1">+_xlfn.SWITCH($G17,"Min",Z17,"Max",AB17,"Dual",AD17)</f>
        <v>80.085600000000014</v>
      </c>
      <c r="AG17" s="69">
        <f t="shared" ca="1" si="53"/>
        <v>76.272000000000006</v>
      </c>
      <c r="AI17" s="98">
        <f t="shared" ca="1" si="83"/>
        <v>135.97499999999999</v>
      </c>
      <c r="AJ17" s="99">
        <f t="shared" ca="1" si="84"/>
        <v>72.458399999999997</v>
      </c>
      <c r="AK17" s="100">
        <f t="shared" ca="1" si="134"/>
        <v>73.729600000000005</v>
      </c>
      <c r="AL17" s="100">
        <f t="shared" ca="1" si="134"/>
        <v>75.000800000000012</v>
      </c>
      <c r="AM17" s="100">
        <f t="shared" ca="1" si="134"/>
        <v>76.27200000000002</v>
      </c>
      <c r="AN17" s="100">
        <f t="shared" ca="1" si="134"/>
        <v>77.543200000000027</v>
      </c>
      <c r="AO17" s="100">
        <f t="shared" ca="1" si="134"/>
        <v>78.814400000000035</v>
      </c>
      <c r="AP17" s="100">
        <f t="shared" ca="1" si="134"/>
        <v>80.085600000000042</v>
      </c>
      <c r="AQ17" s="101" t="str" cm="1">
        <f t="array" aca="1" ref="AQ17" ca="1">+_xlfn.IFS($AI17&lt;=$AJ17,"Red Low",AND($AI17&gt;$AJ17,$AI17&lt;=$AK17),"Orange Low",AND($AI17&gt;$AK17,$AI17&lt;=$AL17),"Yellow Low",AND($AI17&gt;$AL17,$AI17&lt;=$AN17),"Green",AND($AI17&gt;$AN17,$AI17&lt;=$AO17),"Yellow High",AND($AI17&gt;$AO17,$AI17&lt;=$AP17),"Orange High",$AI17&gt;$AP17,"Red High")</f>
        <v>Red High</v>
      </c>
      <c r="AR17" s="102">
        <f t="shared" ca="1" si="85"/>
        <v>72.458399999999997</v>
      </c>
      <c r="AS17" s="103">
        <f t="shared" ca="1" si="86"/>
        <v>73.729600000000005</v>
      </c>
      <c r="AT17" s="103">
        <f t="shared" ca="1" si="87"/>
        <v>75.000800000000012</v>
      </c>
      <c r="AU17" s="104">
        <f t="shared" ca="1" si="88"/>
        <v>76.27200000000002</v>
      </c>
      <c r="AV17" s="104">
        <f t="shared" ca="1" si="89"/>
        <v>77.543200000000027</v>
      </c>
      <c r="AW17" s="105">
        <f t="shared" ca="1" si="90"/>
        <v>78.814400000000035</v>
      </c>
      <c r="AX17" s="105">
        <f t="shared" ca="1" si="91"/>
        <v>80.085600000000042</v>
      </c>
      <c r="AY17" s="101" t="str" cm="1">
        <f t="array" aca="1" ref="AY17" ca="1">+_xlfn.IFS(AI17&lt;=$AT17,"Green",AND(AI17&gt;$AT17,AI17&lt;=$AV17),"Yellow High",AND(AI17&gt;$AV17,AI17&lt;=$AX17),"Orange High",AI17&gt;$AX17,"Red High")</f>
        <v>Red High</v>
      </c>
      <c r="AZ17" s="105">
        <f t="shared" ca="1" si="92"/>
        <v>72.458399999999997</v>
      </c>
      <c r="BA17" s="105">
        <f t="shared" ca="1" si="93"/>
        <v>73.729600000000005</v>
      </c>
      <c r="BB17" s="104">
        <f t="shared" ca="1" si="94"/>
        <v>75.000800000000012</v>
      </c>
      <c r="BC17" s="104">
        <f t="shared" ca="1" si="95"/>
        <v>76.27200000000002</v>
      </c>
      <c r="BD17" s="103">
        <f t="shared" ca="1" si="96"/>
        <v>77.543200000000027</v>
      </c>
      <c r="BE17" s="103">
        <f t="shared" ca="1" si="97"/>
        <v>78.814400000000035</v>
      </c>
      <c r="BF17" s="106">
        <f t="shared" ca="1" si="98"/>
        <v>80.085600000000042</v>
      </c>
      <c r="BG17" s="101" t="str" cm="1">
        <f t="array" aca="1" ref="BG17" ca="1">+_xlfn.IFS($L17&lt;=AZ17,"Red Low",AND($L17&gt;AZ17,$L17&lt;=BB17),"Orange Low",AND($L17&gt;BB17,$L17&lt;=BD17),"Yellow Low",$L17&gt;BD17,"Green")</f>
        <v>Green</v>
      </c>
      <c r="BH17" s="20" t="str" cm="1">
        <f t="array" aca="1" ref="BH17" ca="1">+_xlfn.IFS(G17="Min",BG17,G17="Max",AY17,G17="Dual",AQ17)</f>
        <v>Green</v>
      </c>
      <c r="BI17" s="106"/>
      <c r="BJ17" s="108"/>
      <c r="BK17" s="108" t="str">
        <f t="shared" si="136"/>
        <v>Internal_Sales</v>
      </c>
      <c r="BL17" s="108"/>
      <c r="BM17" s="108"/>
      <c r="BN17" s="108"/>
      <c r="BO17" s="108"/>
      <c r="BP17" s="108"/>
      <c r="BQ17" s="109">
        <f t="shared" ca="1" si="137"/>
        <v>72.458399999999997</v>
      </c>
      <c r="BR17" s="109">
        <f t="shared" ca="1" si="138"/>
        <v>80.085600000000014</v>
      </c>
      <c r="BU17" s="188">
        <f t="shared" ref="BU17:BU19" ca="1" si="139">+L17</f>
        <v>135.97499999999999</v>
      </c>
      <c r="BV17" s="110">
        <f t="shared" ref="BV17:BV19" ca="1" si="140">+AZ17</f>
        <v>72.458399999999997</v>
      </c>
      <c r="BW17" s="110">
        <f t="shared" ref="BW17:BW19" ca="1" si="141">+BB17</f>
        <v>75.000800000000012</v>
      </c>
      <c r="BX17" s="110"/>
      <c r="BY17" s="110"/>
      <c r="BZ17" s="110"/>
      <c r="CA17" s="110"/>
      <c r="CB17" s="110"/>
      <c r="CC17" s="110"/>
      <c r="CD17" s="111"/>
      <c r="CE17" s="112" cm="1">
        <f t="array" aca="1" ref="CE17" ca="1">+INDIRECT(ADDRESS($A17,$BJ$2-10))</f>
        <v>69.260999999999996</v>
      </c>
      <c r="CF17" s="112" cm="1">
        <f t="array" aca="1" ref="CF17" ca="1">+INDIRECT(ADDRESS($A17,$BJ$2-9))</f>
        <v>76.272000000000006</v>
      </c>
      <c r="CG17" s="112" cm="1">
        <f t="array" aca="1" ref="CG17" ca="1">+INDIRECT(ADDRESS($A17,$BJ$2-8))</f>
        <v>78.27</v>
      </c>
      <c r="CH17" s="112" cm="1">
        <f t="array" aca="1" ref="CH17" ca="1">+INDIRECT(ADDRESS($A17,$BJ$2-7))</f>
        <v>78.7</v>
      </c>
      <c r="CI17" s="112" cm="1">
        <f t="array" aca="1" ref="CI17" ca="1">+INDIRECT(ADDRESS($A17,$BJ$2-6))</f>
        <v>94.58</v>
      </c>
      <c r="CJ17" s="112" cm="1">
        <f t="array" aca="1" ref="CJ17" ca="1">+INDIRECT(ADDRESS($A17,$BJ$2-5))</f>
        <v>85.89</v>
      </c>
      <c r="CK17" s="112" cm="1">
        <f t="array" aca="1" ref="CK17" ca="1">+INDIRECT(ADDRESS($A17,$BJ$2-4))</f>
        <v>45.23</v>
      </c>
      <c r="CL17" s="112" cm="1">
        <f t="array" aca="1" ref="CL17" ca="1">+INDIRECT(ADDRESS($A17,$BJ$2-3))</f>
        <v>62.78</v>
      </c>
      <c r="CM17" s="112" cm="1">
        <f t="array" aca="1" ref="CM17" ca="1">+INDIRECT(ADDRESS($A17,$BJ$2-2))</f>
        <v>19.762</v>
      </c>
      <c r="CN17" s="112" cm="1">
        <f t="array" aca="1" ref="CN17" ca="1">+INDIRECT(ADDRESS($A17,$BJ$2-1))</f>
        <v>64</v>
      </c>
      <c r="CO17" s="112" cm="1">
        <f t="array" aca="1" ref="CO17" ca="1">+INDIRECT(ADDRESS($A17,BJ$2))</f>
        <v>135.97499999999999</v>
      </c>
      <c r="CP17" s="112"/>
      <c r="CQ17" s="54"/>
      <c r="CR17" s="54">
        <f t="shared" ca="1" si="57"/>
        <v>38.850340077220082</v>
      </c>
      <c r="CS17" s="54">
        <f t="shared" ca="1" si="57"/>
        <v>42.782996756756766</v>
      </c>
      <c r="CT17" s="54">
        <f t="shared" ca="1" si="57"/>
        <v>43.903728185328191</v>
      </c>
      <c r="CU17" s="54">
        <f t="shared" ca="1" si="57"/>
        <v>44.144926640926649</v>
      </c>
      <c r="CV17" s="54">
        <f t="shared" ca="1" si="57"/>
        <v>56.60535104247105</v>
      </c>
      <c r="CW17" s="54">
        <f t="shared" ca="1" si="57"/>
        <v>48.177989189189198</v>
      </c>
      <c r="CX17" s="54">
        <f t="shared" ca="1" si="57"/>
        <v>25.370711969111973</v>
      </c>
      <c r="CY17" s="54">
        <f t="shared" ca="1" si="57"/>
        <v>35.214974517374522</v>
      </c>
      <c r="CZ17" s="54">
        <f t="shared" ca="1" si="57"/>
        <v>11.08503227799228</v>
      </c>
      <c r="DA17" s="54">
        <f t="shared" ca="1" si="71"/>
        <v>41.96853127413128</v>
      </c>
      <c r="DB17" s="54">
        <f t="shared" ca="1" si="57"/>
        <v>76.272000000000006</v>
      </c>
      <c r="DC17" s="54"/>
      <c r="DD17" s="189" t="str">
        <f t="shared" si="14"/>
        <v>Internal_Sales</v>
      </c>
      <c r="DE17" s="189">
        <f>+[2]Data!V9</f>
        <v>0</v>
      </c>
      <c r="DF17" s="189">
        <f>+[2]Data!W9</f>
        <v>0</v>
      </c>
      <c r="DG17" s="189">
        <f>+[2]Data!X9</f>
        <v>37</v>
      </c>
      <c r="DH17" s="189">
        <f>+[2]Data!Y9</f>
        <v>72</v>
      </c>
      <c r="DI17" s="189">
        <f>+[2]Data!Z9</f>
        <v>111</v>
      </c>
      <c r="DJ17" s="189">
        <f>+[2]Data!AA9</f>
        <v>105</v>
      </c>
      <c r="DK17" s="189">
        <f>+[2]Data!AB9</f>
        <v>69</v>
      </c>
      <c r="DL17" s="189">
        <f>+[2]Data!AC9</f>
        <v>52</v>
      </c>
      <c r="DM17" s="189">
        <f>+[2]Data!AD9</f>
        <v>61</v>
      </c>
      <c r="DN17" s="189">
        <f>+[2]Data!AE9</f>
        <v>83</v>
      </c>
      <c r="DO17" s="189">
        <f>+[2]Data!AF9</f>
        <v>79</v>
      </c>
      <c r="DP17" s="189">
        <f>+[2]Data!AG9</f>
        <v>49</v>
      </c>
      <c r="DQ17" s="189">
        <f>+[2]Data!AH9</f>
        <v>63.006</v>
      </c>
      <c r="DR17" s="189">
        <f>+[2]Data!AI9</f>
        <v>56.564999999999998</v>
      </c>
      <c r="DS17" s="189">
        <f>+[2]Data!AJ9</f>
        <v>96.016000000000005</v>
      </c>
      <c r="DT17" s="189">
        <f>+[2]Data!AK9</f>
        <v>22.9025</v>
      </c>
      <c r="DU17" s="189">
        <f>+[2]Data!AL9</f>
        <v>40.058</v>
      </c>
      <c r="DV17" s="189">
        <f>+[2]Data!AM9</f>
        <v>86.153999999999996</v>
      </c>
      <c r="DW17" s="189">
        <f>+[2]Data!AN9</f>
        <v>0</v>
      </c>
      <c r="DX17" s="189">
        <f>+[2]Data!AO9</f>
        <v>0</v>
      </c>
      <c r="DY17" s="189">
        <f>+[2]Data!AP9</f>
        <v>35.174999999999997</v>
      </c>
      <c r="DZ17" s="189">
        <f>+[2]Data!AQ9</f>
        <v>66.025000000000006</v>
      </c>
      <c r="EA17" s="189">
        <f>+[2]Data!AR9</f>
        <v>139.869</v>
      </c>
      <c r="EB17" s="189">
        <f>+[2]Data!AS9</f>
        <v>93.332999999999998</v>
      </c>
      <c r="EC17" s="189">
        <f>+[2]Data!AT9</f>
        <v>32.921700000000001</v>
      </c>
      <c r="ED17" s="189">
        <f>+[2]Data!AU9</f>
        <v>68.405000000000001</v>
      </c>
      <c r="EE17" s="189">
        <f>+[2]Data!AV9</f>
        <v>45</v>
      </c>
      <c r="EF17" s="189">
        <f>+[2]Data!AW9</f>
        <v>69.239999999999995</v>
      </c>
      <c r="EG17" s="189">
        <f>+[2]Data!AX9</f>
        <v>24.98</v>
      </c>
      <c r="EH17" s="189">
        <f>+[2]Data!AY9</f>
        <v>52.305999999999997</v>
      </c>
      <c r="EI17" s="189">
        <f>+[2]Data!AZ9</f>
        <v>67.03</v>
      </c>
      <c r="EJ17" s="189">
        <f>+[2]Data!BA9</f>
        <v>99.784999999999997</v>
      </c>
      <c r="EK17" s="189">
        <f>+[2]Data!BB9</f>
        <v>53.6</v>
      </c>
      <c r="EL17" s="189">
        <f>+[2]Data!BC9</f>
        <v>92.260999999999996</v>
      </c>
      <c r="EM17" s="189">
        <f>+[2]Data!BD9</f>
        <v>31.1</v>
      </c>
      <c r="EN17" s="189">
        <f>+[2]Data!BE9</f>
        <v>87.1</v>
      </c>
      <c r="EO17" s="189">
        <f>+[2]Data!BF9</f>
        <v>74.587999999999994</v>
      </c>
      <c r="EP17" s="189">
        <f>+[2]Data!BG9</f>
        <v>30</v>
      </c>
      <c r="EQ17" s="189">
        <f>+[2]Data!BH9</f>
        <v>81</v>
      </c>
      <c r="ER17" s="189">
        <f>+[2]Data!BI9</f>
        <v>69.260999999999996</v>
      </c>
      <c r="ES17" s="189">
        <f>+[2]Data!BJ9</f>
        <v>76.272000000000006</v>
      </c>
      <c r="ET17" s="189">
        <f>+[2]Data!BK9</f>
        <v>78.27</v>
      </c>
      <c r="EU17" s="189">
        <f>+[2]Data!BL9</f>
        <v>78.7</v>
      </c>
      <c r="EV17" s="189">
        <f>+[2]Data!BM9</f>
        <v>94.58</v>
      </c>
      <c r="EW17" s="189">
        <f>+[2]Data!BN9</f>
        <v>85.89</v>
      </c>
      <c r="EX17" s="189">
        <f>+[2]Data!BO9</f>
        <v>45.23</v>
      </c>
      <c r="EY17" s="189">
        <f>+[2]Data!BP9</f>
        <v>62.78</v>
      </c>
      <c r="EZ17" s="189">
        <f>+[2]Data!BQ9</f>
        <v>19.762</v>
      </c>
      <c r="FA17" s="189">
        <f>+[2]Data!BR9</f>
        <v>64</v>
      </c>
      <c r="FB17" s="189">
        <f>+[2]Data!BS9</f>
        <v>135.97499999999999</v>
      </c>
      <c r="FC17" s="189">
        <f>+[2]Data!BT9</f>
        <v>0</v>
      </c>
      <c r="FD17" s="189">
        <f>+[2]Data!BU9</f>
        <v>0</v>
      </c>
      <c r="FE17" s="189">
        <f>+[2]Data!BV9</f>
        <v>0</v>
      </c>
    </row>
    <row r="18" spans="1:161" s="20" customFormat="1" ht="16.5" customHeight="1" thickBot="1">
      <c r="A18" s="55" cm="1">
        <f t="array" aca="1" ref="A18" ca="1">+CELL("ligne",A18)</f>
        <v>18</v>
      </c>
      <c r="B18" s="89" t="s">
        <v>369</v>
      </c>
      <c r="C18" s="141" t="s">
        <v>370</v>
      </c>
      <c r="D18" s="363" t="s">
        <v>295</v>
      </c>
      <c r="E18" s="89" t="s">
        <v>324</v>
      </c>
      <c r="F18" s="90" t="s">
        <v>325</v>
      </c>
      <c r="G18" s="91" t="s">
        <v>289</v>
      </c>
      <c r="H18" s="91" t="s">
        <v>326</v>
      </c>
      <c r="I18" s="91" t="s">
        <v>371</v>
      </c>
      <c r="J18" s="92">
        <v>0</v>
      </c>
      <c r="K18" s="92"/>
      <c r="L18" s="345">
        <f t="shared" ca="1" si="133"/>
        <v>0</v>
      </c>
      <c r="M18" s="345">
        <f t="shared" ca="1" si="58"/>
        <v>0</v>
      </c>
      <c r="N18" s="93">
        <f t="shared" ca="1" si="59"/>
        <v>0</v>
      </c>
      <c r="O18" s="93">
        <f t="shared" ca="1" si="79"/>
        <v>0</v>
      </c>
      <c r="P18" s="93">
        <f t="shared" ca="1" si="80"/>
        <v>0</v>
      </c>
      <c r="Q18" s="62">
        <f t="shared" ca="1" si="51"/>
        <v>0</v>
      </c>
      <c r="R18" s="63">
        <f t="shared" ca="1" si="52"/>
        <v>0</v>
      </c>
      <c r="S18" s="64" t="str">
        <f>+Parametres!E20</f>
        <v>Median of the last 8 Weeks</v>
      </c>
      <c r="T18" s="65">
        <f>+Parametres!F20</f>
        <v>0.95</v>
      </c>
      <c r="U18" s="65">
        <f>+Parametres!G20</f>
        <v>1.05</v>
      </c>
      <c r="V18" s="137">
        <v>10</v>
      </c>
      <c r="W18" s="138">
        <f ca="1">T18*M18</f>
        <v>0</v>
      </c>
      <c r="X18" s="138">
        <f ca="1">U18*M18</f>
        <v>0</v>
      </c>
      <c r="Y18" s="93">
        <f t="shared" ca="1" si="62"/>
        <v>0</v>
      </c>
      <c r="Z18" s="93">
        <f t="shared" ca="1" si="63"/>
        <v>0</v>
      </c>
      <c r="AA18" s="93">
        <f t="shared" ca="1" si="64"/>
        <v>0</v>
      </c>
      <c r="AB18" s="93">
        <f t="shared" ca="1" si="65"/>
        <v>0</v>
      </c>
      <c r="AC18" s="93">
        <f t="shared" ca="1" si="81"/>
        <v>0</v>
      </c>
      <c r="AD18" s="93">
        <f t="shared" ca="1" si="82"/>
        <v>0</v>
      </c>
      <c r="AE18" s="93" cm="1">
        <f t="array" aca="1" ref="AE18" ca="1">+_xlfn.SWITCH($G18,"Min",Y18,"Max",AA18,"Dual",AC18)</f>
        <v>0</v>
      </c>
      <c r="AF18" s="93" cm="1">
        <f t="array" aca="1" ref="AF18" ca="1">+_xlfn.SWITCH($G18,"Min",Z18,"Max",AB18,"Dual",AD18)</f>
        <v>0</v>
      </c>
      <c r="AG18" s="69">
        <f t="shared" ca="1" si="53"/>
        <v>0</v>
      </c>
      <c r="AI18" s="98">
        <f t="shared" ca="1" si="83"/>
        <v>0</v>
      </c>
      <c r="AJ18" s="99">
        <f t="shared" ca="1" si="84"/>
        <v>0</v>
      </c>
      <c r="AK18" s="100">
        <f t="shared" ca="1" si="134"/>
        <v>0</v>
      </c>
      <c r="AL18" s="100">
        <f t="shared" ca="1" si="134"/>
        <v>0</v>
      </c>
      <c r="AM18" s="100">
        <f t="shared" ca="1" si="134"/>
        <v>0</v>
      </c>
      <c r="AN18" s="100">
        <f t="shared" ca="1" si="134"/>
        <v>0</v>
      </c>
      <c r="AO18" s="100">
        <f t="shared" ca="1" si="134"/>
        <v>0</v>
      </c>
      <c r="AP18" s="100">
        <f t="shared" ca="1" si="134"/>
        <v>0</v>
      </c>
      <c r="AQ18" s="101" t="str" cm="1">
        <f t="array" aca="1" ref="AQ18" ca="1">+_xlfn.IFS($AI18&lt;=$AJ18,"Red Low",AND($AI18&gt;$AJ18,$AI18&lt;=$AK18),"Orange Low",AND($AI18&gt;$AK18,$AI18&lt;=$AL18),"Yellow Low",AND($AI18&gt;$AL18,$AI18&lt;=$AN18),"Green",AND($AI18&gt;$AN18,$AI18&lt;=$AO18),"Yellow High",AND($AI18&gt;$AO18,$AI18&lt;=$AP18),"Orange High",$AI18&gt;$AP18,"Red High")</f>
        <v>Red Low</v>
      </c>
      <c r="AR18" s="102">
        <f t="shared" ca="1" si="85"/>
        <v>0</v>
      </c>
      <c r="AS18" s="103">
        <f t="shared" ca="1" si="86"/>
        <v>0</v>
      </c>
      <c r="AT18" s="103">
        <f t="shared" ca="1" si="87"/>
        <v>0</v>
      </c>
      <c r="AU18" s="104">
        <f t="shared" ca="1" si="88"/>
        <v>0</v>
      </c>
      <c r="AV18" s="104">
        <f t="shared" ca="1" si="89"/>
        <v>0</v>
      </c>
      <c r="AW18" s="105">
        <f t="shared" ca="1" si="90"/>
        <v>0</v>
      </c>
      <c r="AX18" s="105">
        <f t="shared" ca="1" si="91"/>
        <v>0</v>
      </c>
      <c r="AY18" s="101" t="str" cm="1">
        <f t="array" aca="1" ref="AY18" ca="1">+_xlfn.IFS(AI18&lt;=$AT18,"Green",AND(AI18&gt;$AT18,AI18&lt;=$AV18),"Yellow High",AND(AI18&gt;$AV18,AI18&lt;=$AX18),"Orange High",AI18&gt;$AX18,"Red High")</f>
        <v>Green</v>
      </c>
      <c r="AZ18" s="105">
        <f t="shared" ca="1" si="92"/>
        <v>0</v>
      </c>
      <c r="BA18" s="105">
        <f t="shared" ca="1" si="93"/>
        <v>0</v>
      </c>
      <c r="BB18" s="104">
        <f t="shared" ca="1" si="94"/>
        <v>0</v>
      </c>
      <c r="BC18" s="104">
        <f t="shared" ca="1" si="95"/>
        <v>0</v>
      </c>
      <c r="BD18" s="103">
        <f t="shared" ca="1" si="96"/>
        <v>0</v>
      </c>
      <c r="BE18" s="103">
        <f t="shared" ca="1" si="97"/>
        <v>0</v>
      </c>
      <c r="BF18" s="106">
        <f t="shared" ca="1" si="98"/>
        <v>0</v>
      </c>
      <c r="BG18" s="101" t="str" cm="1">
        <f t="array" aca="1" ref="BG18" ca="1">+_xlfn.IFS($L18&lt;=AZ18,"Red Low",AND($L18&gt;AZ18,$L18&lt;=BB18),"Orange Low",AND($L18&gt;BB18,$L18&lt;=BD18),"Yellow Low",$L18&gt;BD18,"Green")</f>
        <v>Red Low</v>
      </c>
      <c r="BH18" s="20" t="str" cm="1">
        <f t="array" aca="1" ref="BH18" ca="1">+_xlfn.IFS(G18="Min",BG18,G18="Max",AY18,G18="Dual",AQ18)</f>
        <v>Red Low</v>
      </c>
      <c r="BI18" s="106"/>
      <c r="BJ18" s="108"/>
      <c r="BK18" s="108" t="str">
        <f t="shared" si="136"/>
        <v>Trading</v>
      </c>
      <c r="BL18" s="108"/>
      <c r="BM18" s="108"/>
      <c r="BN18" s="108"/>
      <c r="BO18" s="108"/>
      <c r="BP18" s="108"/>
      <c r="BQ18" s="109">
        <f t="shared" ca="1" si="137"/>
        <v>0</v>
      </c>
      <c r="BR18" s="109">
        <f t="shared" ca="1" si="138"/>
        <v>0</v>
      </c>
      <c r="BU18" s="188">
        <f t="shared" ca="1" si="139"/>
        <v>0</v>
      </c>
      <c r="BV18" s="110">
        <f t="shared" ca="1" si="140"/>
        <v>0</v>
      </c>
      <c r="BW18" s="110">
        <f t="shared" ca="1" si="141"/>
        <v>0</v>
      </c>
      <c r="BX18" s="110"/>
      <c r="BY18" s="110"/>
      <c r="BZ18" s="110"/>
      <c r="CA18" s="110"/>
      <c r="CB18" s="110"/>
      <c r="CC18" s="110"/>
      <c r="CD18" s="111"/>
      <c r="CE18" s="112" cm="1">
        <f t="array" aca="1" ref="CE18" ca="1">+INDIRECT(ADDRESS($A18,$BJ$2-10))</f>
        <v>0</v>
      </c>
      <c r="CF18" s="112" cm="1">
        <f t="array" aca="1" ref="CF18" ca="1">+INDIRECT(ADDRESS($A18,$BJ$2-9))</f>
        <v>0</v>
      </c>
      <c r="CG18" s="112" cm="1">
        <f t="array" aca="1" ref="CG18" ca="1">+INDIRECT(ADDRESS($A18,$BJ$2-8))</f>
        <v>0</v>
      </c>
      <c r="CH18" s="112" cm="1">
        <f t="array" aca="1" ref="CH18" ca="1">+INDIRECT(ADDRESS($A18,$BJ$2-7))</f>
        <v>0</v>
      </c>
      <c r="CI18" s="112" cm="1">
        <f t="array" aca="1" ref="CI18" ca="1">+INDIRECT(ADDRESS($A18,$BJ$2-6))</f>
        <v>0</v>
      </c>
      <c r="CJ18" s="112" cm="1">
        <f t="array" aca="1" ref="CJ18" ca="1">+INDIRECT(ADDRESS($A18,$BJ$2-5))</f>
        <v>0</v>
      </c>
      <c r="CK18" s="112" cm="1">
        <f t="array" aca="1" ref="CK18" ca="1">+INDIRECT(ADDRESS($A18,$BJ$2-4))</f>
        <v>0</v>
      </c>
      <c r="CL18" s="112" cm="1">
        <f t="array" aca="1" ref="CL18" ca="1">+INDIRECT(ADDRESS($A18,$BJ$2-3))</f>
        <v>0</v>
      </c>
      <c r="CM18" s="112" cm="1">
        <f t="array" aca="1" ref="CM18" ca="1">+INDIRECT(ADDRESS($A18,$BJ$2-2))</f>
        <v>0</v>
      </c>
      <c r="CN18" s="112" cm="1">
        <f t="array" aca="1" ref="CN18" ca="1">+INDIRECT(ADDRESS($A18,$BJ$2-1))</f>
        <v>0</v>
      </c>
      <c r="CO18" s="112" cm="1">
        <f t="array" aca="1" ref="CO18" ca="1">+INDIRECT(ADDRESS($A18,BJ$2))</f>
        <v>0</v>
      </c>
      <c r="CP18" s="112"/>
      <c r="CQ18" s="54"/>
      <c r="CR18" s="54">
        <f t="shared" ca="1" si="57"/>
        <v>0</v>
      </c>
      <c r="CS18" s="54">
        <f t="shared" ca="1" si="57"/>
        <v>0</v>
      </c>
      <c r="CT18" s="54">
        <f t="shared" ca="1" si="57"/>
        <v>0</v>
      </c>
      <c r="CU18" s="54">
        <f t="shared" ca="1" si="57"/>
        <v>0</v>
      </c>
      <c r="CV18" s="54">
        <f t="shared" ca="1" si="57"/>
        <v>0</v>
      </c>
      <c r="CW18" s="54">
        <f t="shared" ca="1" si="57"/>
        <v>0</v>
      </c>
      <c r="CX18" s="54">
        <f t="shared" ca="1" si="57"/>
        <v>0</v>
      </c>
      <c r="CY18" s="54">
        <f t="shared" ca="1" si="57"/>
        <v>0</v>
      </c>
      <c r="CZ18" s="54">
        <f t="shared" ca="1" si="57"/>
        <v>0</v>
      </c>
      <c r="DA18" s="54">
        <f t="shared" ca="1" si="71"/>
        <v>0</v>
      </c>
      <c r="DB18" s="54">
        <f t="shared" ca="1" si="57"/>
        <v>0</v>
      </c>
      <c r="DC18" s="54"/>
      <c r="DD18" s="189" t="str">
        <f t="shared" si="14"/>
        <v>Trading</v>
      </c>
      <c r="DE18" s="189" t="str">
        <f>+[2]Data!V10</f>
        <v> </v>
      </c>
      <c r="DF18" s="189" t="str">
        <f>+[2]Data!W10</f>
        <v> </v>
      </c>
      <c r="DG18" s="189" t="str">
        <f>+[2]Data!X10</f>
        <v> </v>
      </c>
      <c r="DH18" s="189" t="str">
        <f>+[2]Data!Y10</f>
        <v> </v>
      </c>
      <c r="DI18" s="189" t="str">
        <f>+[2]Data!Z10</f>
        <v> </v>
      </c>
      <c r="DJ18" s="189" t="str">
        <f>+[2]Data!AA10</f>
        <v> </v>
      </c>
      <c r="DK18" s="189" t="str">
        <f>+[2]Data!AB10</f>
        <v> </v>
      </c>
      <c r="DL18" s="189" t="str">
        <f>+[2]Data!AC10</f>
        <v> </v>
      </c>
      <c r="DM18" s="189" t="str">
        <f>+[2]Data!AD10</f>
        <v> </v>
      </c>
      <c r="DN18" s="189" t="str">
        <f>+[2]Data!AE10</f>
        <v> </v>
      </c>
      <c r="DO18" s="189" t="str">
        <f>+[2]Data!AF10</f>
        <v> </v>
      </c>
      <c r="DP18" s="189" t="str">
        <f>+[2]Data!AG10</f>
        <v> </v>
      </c>
      <c r="DQ18" s="189" t="str">
        <f>+[2]Data!AH10</f>
        <v> </v>
      </c>
      <c r="DR18" s="189" t="str">
        <f>+[2]Data!AI10</f>
        <v> </v>
      </c>
      <c r="DS18" s="189">
        <f>+[2]Data!AJ10</f>
        <v>0</v>
      </c>
      <c r="DT18" s="189">
        <f>+[2]Data!AK10</f>
        <v>0</v>
      </c>
      <c r="DU18" s="189">
        <f>+[2]Data!AL10</f>
        <v>0</v>
      </c>
      <c r="DV18" s="189">
        <f>+[2]Data!AM10</f>
        <v>0</v>
      </c>
      <c r="DW18" s="189">
        <f>+[2]Data!AN10</f>
        <v>0</v>
      </c>
      <c r="DX18" s="189">
        <f>+[2]Data!AO10</f>
        <v>0</v>
      </c>
      <c r="DY18" s="189">
        <f>+[2]Data!AP10</f>
        <v>0</v>
      </c>
      <c r="DZ18" s="189">
        <f>+[2]Data!AQ10</f>
        <v>0</v>
      </c>
      <c r="EA18" s="189">
        <f>+[2]Data!AR10</f>
        <v>0</v>
      </c>
      <c r="EB18" s="189">
        <f>+[2]Data!AS10</f>
        <v>0</v>
      </c>
      <c r="EC18" s="189">
        <f>+[2]Data!AT10</f>
        <v>0</v>
      </c>
      <c r="ED18" s="189">
        <f>+[2]Data!AU10</f>
        <v>0</v>
      </c>
      <c r="EE18" s="189">
        <f>+[2]Data!AV10</f>
        <v>0</v>
      </c>
      <c r="EF18" s="189">
        <f>+[2]Data!AW10</f>
        <v>0</v>
      </c>
      <c r="EG18" s="189">
        <f>+[2]Data!AX10</f>
        <v>0</v>
      </c>
      <c r="EH18" s="189">
        <f>+[2]Data!AY10</f>
        <v>0</v>
      </c>
      <c r="EI18" s="189">
        <f>+[2]Data!AZ10</f>
        <v>0</v>
      </c>
      <c r="EJ18" s="189">
        <f>+[2]Data!BA10</f>
        <v>0</v>
      </c>
      <c r="EK18" s="189">
        <f>+[2]Data!BB10</f>
        <v>0</v>
      </c>
      <c r="EL18" s="189">
        <f>+[2]Data!BC10</f>
        <v>0</v>
      </c>
      <c r="EM18" s="189">
        <f>+[2]Data!BD10</f>
        <v>0</v>
      </c>
      <c r="EN18" s="189">
        <f>+[2]Data!BE10</f>
        <v>0</v>
      </c>
      <c r="EO18" s="189">
        <f>+[2]Data!BF10</f>
        <v>0</v>
      </c>
      <c r="EP18" s="189">
        <f>+[2]Data!BG10</f>
        <v>0</v>
      </c>
      <c r="EQ18" s="189">
        <f>+[2]Data!BH10</f>
        <v>0</v>
      </c>
      <c r="ER18" s="189">
        <f>+[2]Data!BI10</f>
        <v>0</v>
      </c>
      <c r="ES18" s="189">
        <f>+[2]Data!BJ10</f>
        <v>0</v>
      </c>
      <c r="ET18" s="189">
        <f>+[2]Data!BK10</f>
        <v>0</v>
      </c>
      <c r="EU18" s="189">
        <f>+[2]Data!BL10</f>
        <v>0</v>
      </c>
      <c r="EV18" s="189">
        <f>+[2]Data!BM10</f>
        <v>0</v>
      </c>
      <c r="EW18" s="189">
        <f>+[2]Data!BN10</f>
        <v>0</v>
      </c>
      <c r="EX18" s="189">
        <f>+[2]Data!BO10</f>
        <v>0</v>
      </c>
      <c r="EY18" s="189">
        <f>+[2]Data!BP10</f>
        <v>0</v>
      </c>
      <c r="EZ18" s="189">
        <f>+[2]Data!BQ10</f>
        <v>0</v>
      </c>
      <c r="FA18" s="189">
        <f>+[2]Data!BR10</f>
        <v>0</v>
      </c>
      <c r="FB18" s="189">
        <f>+[2]Data!BS10</f>
        <v>0</v>
      </c>
      <c r="FC18" s="189">
        <f>+[2]Data!BT10</f>
        <v>0</v>
      </c>
      <c r="FD18" s="189">
        <f>+[2]Data!BU10</f>
        <v>0</v>
      </c>
      <c r="FE18" s="189">
        <f>+[2]Data!BV10</f>
        <v>0</v>
      </c>
    </row>
    <row r="19" spans="1:161" s="20" customFormat="1" ht="16.5" customHeight="1" thickBot="1">
      <c r="A19" s="55" cm="1">
        <f t="array" aca="1" ref="A19" ca="1">+CELL("ligne",A19)</f>
        <v>19</v>
      </c>
      <c r="B19" s="89" t="s">
        <v>372</v>
      </c>
      <c r="C19" s="141" t="s">
        <v>373</v>
      </c>
      <c r="D19" s="363" t="s">
        <v>295</v>
      </c>
      <c r="E19" s="89" t="s">
        <v>324</v>
      </c>
      <c r="F19" s="90" t="s">
        <v>325</v>
      </c>
      <c r="G19" s="91" t="s">
        <v>374</v>
      </c>
      <c r="H19" s="91" t="s">
        <v>326</v>
      </c>
      <c r="I19" s="91" t="s">
        <v>338</v>
      </c>
      <c r="J19" s="92">
        <v>0</v>
      </c>
      <c r="K19" s="92"/>
      <c r="L19" s="345">
        <f t="shared" ca="1" si="133"/>
        <v>0</v>
      </c>
      <c r="M19" s="345">
        <f t="shared" ca="1" si="58"/>
        <v>0</v>
      </c>
      <c r="N19" s="93">
        <f t="shared" ca="1" si="59"/>
        <v>0</v>
      </c>
      <c r="O19" s="93">
        <f t="shared" ca="1" si="79"/>
        <v>0</v>
      </c>
      <c r="P19" s="93">
        <f t="shared" ca="1" si="80"/>
        <v>0</v>
      </c>
      <c r="Q19" s="62">
        <f t="shared" ca="1" si="51"/>
        <v>0</v>
      </c>
      <c r="R19" s="63">
        <f t="shared" ca="1" si="52"/>
        <v>0</v>
      </c>
      <c r="S19" s="64" t="str">
        <f>+Parametres!E21</f>
        <v>Median of the last 8 Weeks</v>
      </c>
      <c r="T19" s="65">
        <f>+Parametres!F21</f>
        <v>0</v>
      </c>
      <c r="U19" s="65">
        <f>+Parametres!G21</f>
        <v>0</v>
      </c>
      <c r="V19" s="137">
        <v>10</v>
      </c>
      <c r="W19" s="138">
        <f ca="1">T19*M3</f>
        <v>0</v>
      </c>
      <c r="X19" s="138">
        <f ca="1">+U19*M3</f>
        <v>0</v>
      </c>
      <c r="Y19" s="93">
        <f t="shared" ca="1" si="62"/>
        <v>0</v>
      </c>
      <c r="Z19" s="93">
        <f t="shared" ca="1" si="63"/>
        <v>0</v>
      </c>
      <c r="AA19" s="93">
        <f t="shared" ca="1" si="64"/>
        <v>0</v>
      </c>
      <c r="AB19" s="93">
        <f t="shared" ca="1" si="65"/>
        <v>0</v>
      </c>
      <c r="AC19" s="93">
        <f t="shared" ca="1" si="81"/>
        <v>0</v>
      </c>
      <c r="AD19" s="93">
        <f t="shared" ca="1" si="82"/>
        <v>0</v>
      </c>
      <c r="AE19" s="93" cm="1">
        <f t="array" aca="1" ref="AE19" ca="1">+_xlfn.SWITCH($G19,"Min",Y19,"Max",AA19,"Dual",AC19)</f>
        <v>0</v>
      </c>
      <c r="AF19" s="93" cm="1">
        <f t="array" aca="1" ref="AF19" ca="1">+_xlfn.SWITCH($G19,"Min",Z19,"Max",AB19,"Dual",AD19)</f>
        <v>0</v>
      </c>
      <c r="AG19" s="69">
        <f t="shared" ca="1" si="53"/>
        <v>0</v>
      </c>
      <c r="AI19" s="98">
        <f t="shared" ca="1" si="83"/>
        <v>0</v>
      </c>
      <c r="AJ19" s="99">
        <f t="shared" ca="1" si="84"/>
        <v>0</v>
      </c>
      <c r="AK19" s="100">
        <f t="shared" ca="1" si="134"/>
        <v>0</v>
      </c>
      <c r="AL19" s="100">
        <f t="shared" ca="1" si="134"/>
        <v>0</v>
      </c>
      <c r="AM19" s="100">
        <f t="shared" ca="1" si="134"/>
        <v>0</v>
      </c>
      <c r="AN19" s="100">
        <f t="shared" ca="1" si="134"/>
        <v>0</v>
      </c>
      <c r="AO19" s="100">
        <f t="shared" ca="1" si="134"/>
        <v>0</v>
      </c>
      <c r="AP19" s="100">
        <f t="shared" ca="1" si="134"/>
        <v>0</v>
      </c>
      <c r="AQ19" s="101" t="str" cm="1">
        <f t="array" aca="1" ref="AQ19" ca="1">+_xlfn.IFS($AI19&lt;=$AJ19,"Red Low",AND($AI19&gt;$AJ19,$AI19&lt;=$AK19),"Orange Low",AND($AI19&gt;$AK19,$AI19&lt;=$AL19),"Yellow Low",AND($AI19&gt;$AL19,$AI19&lt;=$AN19),"Green",AND($AI19&gt;$AN19,$AI19&lt;=$AO19),"Yellow High",AND($AI19&gt;$AO19,$AI19&lt;=$AP19),"Orange High",$AI19&gt;$AP19,"Red High")</f>
        <v>Red Low</v>
      </c>
      <c r="AR19" s="102">
        <f t="shared" ca="1" si="85"/>
        <v>0</v>
      </c>
      <c r="AS19" s="103">
        <f t="shared" ca="1" si="86"/>
        <v>0</v>
      </c>
      <c r="AT19" s="103">
        <f t="shared" ca="1" si="87"/>
        <v>0</v>
      </c>
      <c r="AU19" s="104">
        <f t="shared" ca="1" si="88"/>
        <v>0</v>
      </c>
      <c r="AV19" s="104">
        <f t="shared" ca="1" si="89"/>
        <v>0</v>
      </c>
      <c r="AW19" s="105">
        <f t="shared" ca="1" si="90"/>
        <v>0</v>
      </c>
      <c r="AX19" s="105">
        <f t="shared" ca="1" si="91"/>
        <v>0</v>
      </c>
      <c r="AY19" s="101" t="str" cm="1">
        <f t="array" aca="1" ref="AY19" ca="1">+_xlfn.IFS(AI19&lt;=$AT19,"Green",AND(AI19&gt;$AT19,AI19&lt;=$AV19),"Yellow High",AND(AI19&gt;$AV19,AI19&lt;=$AX19),"Orange High",AI19&gt;$AX19,"Red High")</f>
        <v>Green</v>
      </c>
      <c r="AZ19" s="105">
        <f t="shared" ca="1" si="92"/>
        <v>0</v>
      </c>
      <c r="BA19" s="105">
        <f t="shared" ca="1" si="93"/>
        <v>0</v>
      </c>
      <c r="BB19" s="104">
        <f t="shared" ca="1" si="94"/>
        <v>0</v>
      </c>
      <c r="BC19" s="104">
        <f t="shared" ca="1" si="95"/>
        <v>0</v>
      </c>
      <c r="BD19" s="103">
        <f t="shared" ca="1" si="96"/>
        <v>0</v>
      </c>
      <c r="BE19" s="103">
        <f t="shared" ca="1" si="97"/>
        <v>0</v>
      </c>
      <c r="BF19" s="106">
        <f t="shared" ca="1" si="98"/>
        <v>0</v>
      </c>
      <c r="BG19" s="101" t="str" cm="1">
        <f t="array" aca="1" ref="BG19" ca="1">+_xlfn.IFS($L19&lt;=AZ19,"Red Low",AND($L19&gt;AZ19,$L19&lt;=BB19),"Orange Low",AND($L19&gt;BB19,$L19&lt;=BD19),"Yellow Low",$L19&gt;BD19,"Green")</f>
        <v>Red Low</v>
      </c>
      <c r="BH19" s="20" t="str" cm="1">
        <f t="array" aca="1" ref="BH19" ca="1">+_xlfn.IFS(G19="Min",BG19,G19="Max",AY19,G19="Dual",AQ19)</f>
        <v>Red Low</v>
      </c>
      <c r="BI19" s="106"/>
      <c r="BJ19" s="108"/>
      <c r="BK19" s="108" t="str">
        <f t="shared" si="136"/>
        <v>Sales_Price_Variance</v>
      </c>
      <c r="BL19" s="108"/>
      <c r="BM19" s="108"/>
      <c r="BN19" s="108"/>
      <c r="BO19" s="108"/>
      <c r="BP19" s="108"/>
      <c r="BQ19" s="109">
        <f t="shared" ca="1" si="137"/>
        <v>0</v>
      </c>
      <c r="BR19" s="109">
        <f t="shared" ca="1" si="138"/>
        <v>0</v>
      </c>
      <c r="BU19" s="188">
        <f t="shared" ca="1" si="139"/>
        <v>0</v>
      </c>
      <c r="BV19" s="110">
        <f t="shared" ca="1" si="140"/>
        <v>0</v>
      </c>
      <c r="BW19" s="110">
        <f t="shared" ca="1" si="141"/>
        <v>0</v>
      </c>
      <c r="BX19" s="110"/>
      <c r="BY19" s="110"/>
      <c r="BZ19" s="110"/>
      <c r="CA19" s="110"/>
      <c r="CB19" s="110"/>
      <c r="CC19" s="110"/>
      <c r="CD19" s="111"/>
      <c r="CE19" s="112" cm="1">
        <f t="array" aca="1" ref="CE19" ca="1">+INDIRECT(ADDRESS($A19,$BJ$2-10))</f>
        <v>0</v>
      </c>
      <c r="CF19" s="112" cm="1">
        <f t="array" aca="1" ref="CF19" ca="1">+INDIRECT(ADDRESS($A19,$BJ$2-9))</f>
        <v>0</v>
      </c>
      <c r="CG19" s="112" cm="1">
        <f t="array" aca="1" ref="CG19" ca="1">+INDIRECT(ADDRESS($A19,$BJ$2-8))</f>
        <v>0</v>
      </c>
      <c r="CH19" s="112" cm="1">
        <f t="array" aca="1" ref="CH19" ca="1">+INDIRECT(ADDRESS($A19,$BJ$2-7))</f>
        <v>0</v>
      </c>
      <c r="CI19" s="112" cm="1">
        <f t="array" aca="1" ref="CI19" ca="1">+INDIRECT(ADDRESS($A19,$BJ$2-6))</f>
        <v>0</v>
      </c>
      <c r="CJ19" s="112" cm="1">
        <f t="array" aca="1" ref="CJ19" ca="1">+INDIRECT(ADDRESS($A19,$BJ$2-5))</f>
        <v>0</v>
      </c>
      <c r="CK19" s="112" cm="1">
        <f t="array" aca="1" ref="CK19" ca="1">+INDIRECT(ADDRESS($A19,$BJ$2-4))</f>
        <v>0</v>
      </c>
      <c r="CL19" s="112" cm="1">
        <f t="array" aca="1" ref="CL19" ca="1">+INDIRECT(ADDRESS($A19,$BJ$2-3))</f>
        <v>0</v>
      </c>
      <c r="CM19" s="112" cm="1">
        <f t="array" aca="1" ref="CM19" ca="1">+INDIRECT(ADDRESS($A19,$BJ$2-2))</f>
        <v>0</v>
      </c>
      <c r="CN19" s="112" cm="1">
        <f t="array" aca="1" ref="CN19" ca="1">+INDIRECT(ADDRESS($A19,$BJ$2-1))</f>
        <v>0</v>
      </c>
      <c r="CO19" s="112" cm="1">
        <f t="array" aca="1" ref="CO19" ca="1">+INDIRECT(ADDRESS($A19,BJ$2))</f>
        <v>0</v>
      </c>
      <c r="CP19" s="112"/>
      <c r="CQ19" s="54"/>
      <c r="CR19" s="54">
        <f t="shared" ca="1" si="57"/>
        <v>0</v>
      </c>
      <c r="CS19" s="54">
        <f t="shared" ca="1" si="57"/>
        <v>0</v>
      </c>
      <c r="CT19" s="54">
        <f t="shared" ca="1" si="57"/>
        <v>0</v>
      </c>
      <c r="CU19" s="54">
        <f t="shared" ca="1" si="57"/>
        <v>0</v>
      </c>
      <c r="CV19" s="54">
        <f t="shared" ca="1" si="57"/>
        <v>0</v>
      </c>
      <c r="CW19" s="54">
        <f t="shared" ca="1" si="57"/>
        <v>0</v>
      </c>
      <c r="CX19" s="54">
        <f t="shared" ca="1" si="57"/>
        <v>0</v>
      </c>
      <c r="CY19" s="54">
        <f t="shared" ca="1" si="57"/>
        <v>0</v>
      </c>
      <c r="CZ19" s="54">
        <f t="shared" ca="1" si="57"/>
        <v>0</v>
      </c>
      <c r="DA19" s="54">
        <f t="shared" ca="1" si="71"/>
        <v>0</v>
      </c>
      <c r="DB19" s="54">
        <f t="shared" ca="1" si="57"/>
        <v>0</v>
      </c>
      <c r="DC19" s="54"/>
      <c r="DD19" s="190" t="str">
        <f t="shared" si="14"/>
        <v>Sales_Price_Variance</v>
      </c>
      <c r="DE19" s="189">
        <f>+[2]Data!V11</f>
        <v>0</v>
      </c>
      <c r="DF19" s="189">
        <f>+[2]Data!W11</f>
        <v>0</v>
      </c>
      <c r="DG19" s="189">
        <f>+[2]Data!X11</f>
        <v>0</v>
      </c>
      <c r="DH19" s="189">
        <f>+[2]Data!Y11</f>
        <v>0</v>
      </c>
      <c r="DI19" s="189">
        <f>+[2]Data!Z11</f>
        <v>0</v>
      </c>
      <c r="DJ19" s="189">
        <f>+[2]Data!AA11</f>
        <v>0</v>
      </c>
      <c r="DK19" s="189">
        <f>+[2]Data!AB11</f>
        <v>0</v>
      </c>
      <c r="DL19" s="189">
        <f>+[2]Data!AC11</f>
        <v>0</v>
      </c>
      <c r="DM19" s="189">
        <f>+[2]Data!AD11</f>
        <v>0</v>
      </c>
      <c r="DN19" s="189">
        <f>+[2]Data!AE11</f>
        <v>0</v>
      </c>
      <c r="DO19" s="189">
        <f>+[2]Data!AF11</f>
        <v>0</v>
      </c>
      <c r="DP19" s="189">
        <f>+[2]Data!AG11</f>
        <v>0</v>
      </c>
      <c r="DQ19" s="189">
        <f>+[2]Data!AH11</f>
        <v>0</v>
      </c>
      <c r="DR19" s="189">
        <f>+[2]Data!AI11</f>
        <v>0</v>
      </c>
      <c r="DS19" s="189">
        <f>+[2]Data!AJ11</f>
        <v>0</v>
      </c>
      <c r="DT19" s="189">
        <f>+[2]Data!AK11</f>
        <v>0</v>
      </c>
      <c r="DU19" s="189">
        <f>+[2]Data!AL11</f>
        <v>0</v>
      </c>
      <c r="DV19" s="189">
        <f>+[2]Data!AM11</f>
        <v>0</v>
      </c>
      <c r="DW19" s="189">
        <f>+[2]Data!AN11</f>
        <v>0</v>
      </c>
      <c r="DX19" s="189">
        <f>+[2]Data!AO11</f>
        <v>0</v>
      </c>
      <c r="DY19" s="189">
        <f>+[2]Data!AP11</f>
        <v>0</v>
      </c>
      <c r="DZ19" s="189">
        <f>+[2]Data!AQ11</f>
        <v>0</v>
      </c>
      <c r="EA19" s="189">
        <f>+[2]Data!AR11</f>
        <v>0</v>
      </c>
      <c r="EB19" s="189">
        <f>+[2]Data!AS11</f>
        <v>0</v>
      </c>
      <c r="EC19" s="189">
        <f>+[2]Data!AT11</f>
        <v>0</v>
      </c>
      <c r="ED19" s="189">
        <f>+[2]Data!AU11</f>
        <v>0</v>
      </c>
      <c r="EE19" s="189">
        <f>+[2]Data!AV11</f>
        <v>0</v>
      </c>
      <c r="EF19" s="189">
        <f>+[2]Data!AW11</f>
        <v>0</v>
      </c>
      <c r="EG19" s="189">
        <f>+[2]Data!AX11</f>
        <v>0</v>
      </c>
      <c r="EH19" s="189">
        <f>+[2]Data!AY11</f>
        <v>0</v>
      </c>
      <c r="EI19" s="189">
        <f>+[2]Data!AZ11</f>
        <v>0</v>
      </c>
      <c r="EJ19" s="189">
        <f>+[2]Data!BA11</f>
        <v>0</v>
      </c>
      <c r="EK19" s="189">
        <f>+[2]Data!BB11</f>
        <v>0</v>
      </c>
      <c r="EL19" s="189">
        <f>+[2]Data!BC11</f>
        <v>0</v>
      </c>
      <c r="EM19" s="189">
        <f>+[2]Data!BD11</f>
        <v>0</v>
      </c>
      <c r="EN19" s="189">
        <f>+[2]Data!BE11</f>
        <v>0</v>
      </c>
      <c r="EO19" s="189">
        <f>+[2]Data!BF11</f>
        <v>0</v>
      </c>
      <c r="EP19" s="189">
        <f>+[2]Data!BG11</f>
        <v>0</v>
      </c>
      <c r="EQ19" s="189">
        <f>+[2]Data!BH11</f>
        <v>0</v>
      </c>
      <c r="ER19" s="189">
        <f>+[2]Data!BI11</f>
        <v>0</v>
      </c>
      <c r="ES19" s="189">
        <f>+[2]Data!BJ11</f>
        <v>0</v>
      </c>
      <c r="ET19" s="189">
        <f>+[2]Data!BK11</f>
        <v>0</v>
      </c>
      <c r="EU19" s="189">
        <f>+[2]Data!BL11</f>
        <v>0</v>
      </c>
      <c r="EV19" s="189">
        <f>+[2]Data!BM11</f>
        <v>0</v>
      </c>
      <c r="EW19" s="189">
        <f>+[2]Data!BN11</f>
        <v>0</v>
      </c>
      <c r="EX19" s="189">
        <f>+[2]Data!BO11</f>
        <v>0</v>
      </c>
      <c r="EY19" s="189">
        <f>+[2]Data!BP11</f>
        <v>0</v>
      </c>
      <c r="EZ19" s="189">
        <f>+[2]Data!BQ11</f>
        <v>0</v>
      </c>
      <c r="FA19" s="189">
        <f>+[2]Data!BR11</f>
        <v>0</v>
      </c>
      <c r="FB19" s="189">
        <f>+[2]Data!BS11</f>
        <v>0</v>
      </c>
      <c r="FC19" s="189">
        <f>+[2]Data!BT11</f>
        <v>0</v>
      </c>
      <c r="FD19" s="189">
        <f>+[2]Data!BU11</f>
        <v>0</v>
      </c>
      <c r="FE19" s="189">
        <f>+[2]Data!BV11</f>
        <v>0</v>
      </c>
    </row>
    <row r="20" spans="1:161" s="200" customFormat="1" ht="16.5" customHeight="1" thickBot="1">
      <c r="A20" s="55" cm="1">
        <f t="array" aca="1" ref="A20" ca="1">+CELL("ligne",A20)</f>
        <v>20</v>
      </c>
      <c r="B20" s="199" t="s">
        <v>375</v>
      </c>
      <c r="C20" s="56" t="s">
        <v>376</v>
      </c>
      <c r="D20" s="363" t="s">
        <v>295</v>
      </c>
      <c r="E20" s="200" t="s">
        <v>377</v>
      </c>
      <c r="F20" s="201" t="s">
        <v>325</v>
      </c>
      <c r="G20" s="202" t="s">
        <v>288</v>
      </c>
      <c r="H20" s="202" t="s">
        <v>333</v>
      </c>
      <c r="I20" s="202" t="s">
        <v>334</v>
      </c>
      <c r="J20" s="203">
        <v>0</v>
      </c>
      <c r="K20" s="203"/>
      <c r="L20" s="347">
        <f t="shared" ca="1" si="133"/>
        <v>84.30449999999999</v>
      </c>
      <c r="M20" s="352">
        <f t="shared" ca="1" si="58"/>
        <v>47.288640000000001</v>
      </c>
      <c r="N20" s="205">
        <f t="shared" ca="1" si="59"/>
        <v>12.008676666666664</v>
      </c>
      <c r="O20" s="206">
        <f t="shared" ca="1" si="79"/>
        <v>11.262610000000009</v>
      </c>
      <c r="P20" s="206">
        <f t="shared" ca="1" si="80"/>
        <v>83.314669999999992</v>
      </c>
      <c r="Q20" s="62">
        <f t="shared" ca="1" si="51"/>
        <v>83.30449999999999</v>
      </c>
      <c r="R20" s="63">
        <f t="shared" ca="1" si="52"/>
        <v>86.664249999999996</v>
      </c>
      <c r="S20" s="64" t="str">
        <f>+Parametres!E22</f>
        <v>As a percent of week sales</v>
      </c>
      <c r="T20" s="65">
        <f>+Parametres!F22</f>
        <v>0.62</v>
      </c>
      <c r="U20" s="65">
        <f>+Parametres!G22</f>
        <v>0.63</v>
      </c>
      <c r="V20" s="207">
        <v>10</v>
      </c>
      <c r="W20" s="208">
        <f ca="1">T20*L3-1</f>
        <v>83.30449999999999</v>
      </c>
      <c r="X20" s="208">
        <f ca="1">+U20*L3+1</f>
        <v>86.664249999999996</v>
      </c>
      <c r="Y20" s="204">
        <f t="shared" ca="1" si="62"/>
        <v>83.30449999999999</v>
      </c>
      <c r="Z20" s="204">
        <f t="shared" ca="1" si="63"/>
        <v>86.664249999999996</v>
      </c>
      <c r="AA20" s="204">
        <f t="shared" ca="1" si="64"/>
        <v>83.30449999999999</v>
      </c>
      <c r="AB20" s="204">
        <f t="shared" ca="1" si="65"/>
        <v>86.664249999999996</v>
      </c>
      <c r="AC20" s="204">
        <f t="shared" ca="1" si="81"/>
        <v>83.30449999999999</v>
      </c>
      <c r="AD20" s="204">
        <f t="shared" ca="1" si="82"/>
        <v>86.664249999999996</v>
      </c>
      <c r="AE20" s="204" cm="1">
        <f t="array" aca="1" ref="AE20" ca="1">+_xlfn.SWITCH($G20,"Min",Y20,"Max",AA20,"Dual",AC20)</f>
        <v>83.30449999999999</v>
      </c>
      <c r="AF20" s="204" cm="1">
        <f t="array" aca="1" ref="AF20" ca="1">+_xlfn.SWITCH($G20,"Min",Z20,"Max",AB20,"Dual",AD20)</f>
        <v>86.664249999999996</v>
      </c>
      <c r="AG20" s="69">
        <f t="shared" ca="1" si="53"/>
        <v>84.984375</v>
      </c>
      <c r="AI20" s="209">
        <f t="shared" ca="1" si="83"/>
        <v>84.30449999999999</v>
      </c>
      <c r="AJ20" s="210">
        <f t="shared" ca="1" si="84"/>
        <v>83.30449999999999</v>
      </c>
      <c r="AK20" s="211">
        <f t="shared" ca="1" si="134"/>
        <v>83.864458333333317</v>
      </c>
      <c r="AL20" s="211">
        <f t="shared" ca="1" si="134"/>
        <v>84.424416666666644</v>
      </c>
      <c r="AM20" s="211">
        <f t="shared" ca="1" si="134"/>
        <v>84.984374999999972</v>
      </c>
      <c r="AN20" s="211">
        <f t="shared" ca="1" si="134"/>
        <v>85.544333333333299</v>
      </c>
      <c r="AO20" s="211">
        <f t="shared" ca="1" si="134"/>
        <v>86.104291666666626</v>
      </c>
      <c r="AP20" s="211">
        <f t="shared" ca="1" si="134"/>
        <v>86.664249999999953</v>
      </c>
      <c r="AQ20" s="212" t="str" cm="1">
        <f t="array" aca="1" ref="AQ20" ca="1">+_xlfn.IFS($AI20&lt;=$AJ20,"Red Low",AND($AI20&gt;$AJ20,$AI20&lt;=$AK20),"Orange Low",AND($AI20&gt;$AK20,$AI20&lt;=$AL20),"Yellow Low",AND($AI20&gt;$AL20,$AI20&lt;=$AN20),"Green",AND($AI20&gt;$AN20,$AI20&lt;=$AO20),"Yellow High",AND($AI20&gt;$AO20,$AI20&lt;=$AP20),"Orange High",$AI20&gt;$AP20,"Red High")</f>
        <v>Yellow Low</v>
      </c>
      <c r="AR20" s="213">
        <f t="shared" ca="1" si="85"/>
        <v>83.30449999999999</v>
      </c>
      <c r="AS20" s="214">
        <f t="shared" ca="1" si="86"/>
        <v>83.864458333333317</v>
      </c>
      <c r="AT20" s="214">
        <f t="shared" ca="1" si="87"/>
        <v>84.424416666666644</v>
      </c>
      <c r="AU20" s="215">
        <f t="shared" ca="1" si="88"/>
        <v>84.984374999999972</v>
      </c>
      <c r="AV20" s="215">
        <f t="shared" ca="1" si="89"/>
        <v>85.544333333333299</v>
      </c>
      <c r="AW20" s="216">
        <f t="shared" ca="1" si="90"/>
        <v>86.104291666666626</v>
      </c>
      <c r="AX20" s="216">
        <f t="shared" ca="1" si="91"/>
        <v>86.664249999999953</v>
      </c>
      <c r="AY20" s="212" t="str" cm="1">
        <f t="array" aca="1" ref="AY20" ca="1">+_xlfn.IFS(AI20&lt;=$AT20,"Green",AND(AI20&gt;$AT20,AI20&lt;=$AV20),"Yellow High",AND(AI20&gt;$AV20,AI20&lt;=$AX20),"Orange High",AI20&gt;$AX20,"Red High")</f>
        <v>Green</v>
      </c>
      <c r="AZ20" s="216">
        <f t="shared" ca="1" si="92"/>
        <v>83.30449999999999</v>
      </c>
      <c r="BA20" s="216">
        <f t="shared" ca="1" si="93"/>
        <v>83.864458333333317</v>
      </c>
      <c r="BB20" s="215">
        <f t="shared" ca="1" si="94"/>
        <v>84.424416666666644</v>
      </c>
      <c r="BC20" s="215">
        <f t="shared" ca="1" si="95"/>
        <v>84.984374999999972</v>
      </c>
      <c r="BD20" s="214">
        <f t="shared" ca="1" si="96"/>
        <v>85.544333333333299</v>
      </c>
      <c r="BE20" s="214">
        <f t="shared" ca="1" si="97"/>
        <v>86.104291666666626</v>
      </c>
      <c r="BF20" s="217">
        <f t="shared" ca="1" si="98"/>
        <v>86.664249999999953</v>
      </c>
      <c r="BG20" s="212" t="str" cm="1">
        <f t="array" aca="1" ref="BG20" ca="1">+_xlfn.IFS($L20&lt;=AZ20,"Red Low",AND($L20&gt;AZ20,$L20&lt;=BB20),"Orange Low",AND($L20&gt;BB20,$L20&lt;=BD20),"Yellow Low",$L20&gt;BD20,"Green")</f>
        <v>Orange Low</v>
      </c>
      <c r="BH20" s="200" t="str" cm="1">
        <f t="array" aca="1" ref="BH20" ca="1">+_xlfn.IFS(G20="Min",BG20,G20="Max",AY20,G20="Dual",AQ20)</f>
        <v>Green</v>
      </c>
      <c r="BI20" s="218"/>
      <c r="BK20" s="219" t="str">
        <f t="shared" si="136"/>
        <v>Base_material_cost</v>
      </c>
      <c r="BL20" s="219"/>
      <c r="BM20" s="219"/>
      <c r="BN20" s="219"/>
      <c r="BO20" s="219"/>
      <c r="BP20" s="219"/>
      <c r="BQ20" s="220">
        <f t="shared" ca="1" si="137"/>
        <v>83.30449999999999</v>
      </c>
      <c r="BR20" s="220">
        <f t="shared" ca="1" si="138"/>
        <v>86.664249999999996</v>
      </c>
      <c r="BU20" s="221"/>
      <c r="BV20" s="221"/>
      <c r="BW20" s="221"/>
      <c r="BX20" s="221"/>
      <c r="BY20" s="221"/>
      <c r="BZ20" s="221"/>
      <c r="CA20" s="221"/>
      <c r="CB20" s="221"/>
      <c r="CC20" s="221"/>
      <c r="CD20" s="222"/>
      <c r="CE20" s="223" cm="1">
        <f t="array" aca="1" ref="CE20" ca="1">+INDIRECT(ADDRESS($A20,$BJ$2-10))</f>
        <v>42.94182</v>
      </c>
      <c r="CF20" s="223" cm="1">
        <f t="array" aca="1" ref="CF20" ca="1">+INDIRECT(ADDRESS($A20,$BJ$2-9))</f>
        <v>47.288640000000001</v>
      </c>
      <c r="CG20" s="223" cm="1">
        <f t="array" aca="1" ref="CG20" ca="1">+INDIRECT(ADDRESS($A20,$BJ$2-8))</f>
        <v>48.5274</v>
      </c>
      <c r="CH20" s="223" cm="1">
        <f t="array" aca="1" ref="CH20" ca="1">+INDIRECT(ADDRESS($A20,$BJ$2-7))</f>
        <v>48.794000000000004</v>
      </c>
      <c r="CI20" s="223" cm="1">
        <f t="array" aca="1" ref="CI20" ca="1">+INDIRECT(ADDRESS($A20,$BJ$2-6))</f>
        <v>62.566679999999998</v>
      </c>
      <c r="CJ20" s="223" cm="1">
        <f t="array" aca="1" ref="CJ20" ca="1">+INDIRECT(ADDRESS($A20,$BJ$2-5))</f>
        <v>53.251800000000003</v>
      </c>
      <c r="CK20" s="223" cm="1">
        <f t="array" aca="1" ref="CK20" ca="1">+INDIRECT(ADDRESS($A20,$BJ$2-4))</f>
        <v>28.042599999999997</v>
      </c>
      <c r="CL20" s="223" cm="1">
        <f t="array" aca="1" ref="CL20" ca="1">+INDIRECT(ADDRESS($A20,$BJ$2-3))</f>
        <v>38.9236</v>
      </c>
      <c r="CM20" s="223" cm="1">
        <f t="array" aca="1" ref="CM20" ca="1">+INDIRECT(ADDRESS($A20,$BJ$2-2))</f>
        <v>12.25244</v>
      </c>
      <c r="CN20" s="223" cm="1">
        <f t="array" aca="1" ref="CN20" ca="1">+INDIRECT(ADDRESS($A20,$BJ$2-1))</f>
        <v>46.388399999999997</v>
      </c>
      <c r="CO20" s="223" cm="1">
        <f t="array" aca="1" ref="CO20" ca="1">+INDIRECT(ADDRESS($A20,BJ$2))</f>
        <v>84.30449999999999</v>
      </c>
      <c r="CP20" s="223"/>
      <c r="CQ20" s="53"/>
      <c r="CR20" s="54">
        <f t="shared" ca="1" si="57"/>
        <v>43.288124999999994</v>
      </c>
      <c r="CS20" s="54">
        <f t="shared" ca="1" si="57"/>
        <v>47.67</v>
      </c>
      <c r="CT20" s="54">
        <f t="shared" ca="1" si="57"/>
        <v>48.918749999999996</v>
      </c>
      <c r="CU20" s="54">
        <f t="shared" ca="1" si="57"/>
        <v>49.1875</v>
      </c>
      <c r="CV20" s="54">
        <f t="shared" ca="1" si="57"/>
        <v>63.071249999999999</v>
      </c>
      <c r="CW20" s="54">
        <f t="shared" ca="1" si="57"/>
        <v>53.681249999999999</v>
      </c>
      <c r="CX20" s="54">
        <f t="shared" ca="1" si="57"/>
        <v>28.268749999999997</v>
      </c>
      <c r="CY20" s="54">
        <f t="shared" ca="1" si="57"/>
        <v>39.237499999999997</v>
      </c>
      <c r="CZ20" s="54">
        <f t="shared" ca="1" si="57"/>
        <v>12.35125</v>
      </c>
      <c r="DA20" s="54">
        <f t="shared" ca="1" si="71"/>
        <v>46.762499999999996</v>
      </c>
      <c r="DB20" s="54">
        <f t="shared" ca="1" si="57"/>
        <v>84.984375</v>
      </c>
      <c r="DC20" s="53"/>
      <c r="DD20" s="200" t="str">
        <f t="shared" si="14"/>
        <v>Base_material_cost</v>
      </c>
      <c r="DE20" s="328">
        <f>+$T20*DE3</f>
        <v>0</v>
      </c>
      <c r="DF20" s="328">
        <f>+$T20*DF3</f>
        <v>0</v>
      </c>
      <c r="DG20" s="328">
        <f t="shared" ref="DG20:EJ20" si="142">+$T20*DG3</f>
        <v>22.94</v>
      </c>
      <c r="DH20" s="328">
        <f t="shared" si="142"/>
        <v>51.46</v>
      </c>
      <c r="DI20" s="328">
        <f t="shared" si="142"/>
        <v>75.64</v>
      </c>
      <c r="DJ20" s="328">
        <f t="shared" si="142"/>
        <v>78.12</v>
      </c>
      <c r="DK20" s="328">
        <f t="shared" si="142"/>
        <v>55.8</v>
      </c>
      <c r="DL20" s="328">
        <f t="shared" si="142"/>
        <v>45.26</v>
      </c>
      <c r="DM20" s="328">
        <f t="shared" si="142"/>
        <v>44.64</v>
      </c>
      <c r="DN20" s="328">
        <f t="shared" si="142"/>
        <v>51.46</v>
      </c>
      <c r="DO20" s="328">
        <f t="shared" si="142"/>
        <v>48.98</v>
      </c>
      <c r="DP20" s="328">
        <f t="shared" si="142"/>
        <v>30.38</v>
      </c>
      <c r="DQ20" s="328">
        <f t="shared" si="142"/>
        <v>39.063719999999996</v>
      </c>
      <c r="DR20" s="328">
        <f t="shared" si="142"/>
        <v>41.839460000000003</v>
      </c>
      <c r="DS20" s="328">
        <f t="shared" si="142"/>
        <v>75.820419999999999</v>
      </c>
      <c r="DT20" s="328">
        <f t="shared" si="142"/>
        <v>14.19955</v>
      </c>
      <c r="DU20" s="328">
        <f t="shared" si="142"/>
        <v>28.126919999999998</v>
      </c>
      <c r="DV20" s="328">
        <f t="shared" si="142"/>
        <v>60.184640000000002</v>
      </c>
      <c r="DW20" s="328">
        <f t="shared" si="142"/>
        <v>0</v>
      </c>
      <c r="DX20" s="328">
        <f t="shared" si="142"/>
        <v>0</v>
      </c>
      <c r="DY20" s="328">
        <f t="shared" si="142"/>
        <v>21.808499999999999</v>
      </c>
      <c r="DZ20" s="328">
        <f t="shared" si="142"/>
        <v>57.417580000000008</v>
      </c>
      <c r="EA20" s="328">
        <f t="shared" si="142"/>
        <v>86.718779999999995</v>
      </c>
      <c r="EB20" s="328">
        <f t="shared" si="142"/>
        <v>57.866459999999996</v>
      </c>
      <c r="EC20" s="328">
        <f t="shared" si="142"/>
        <v>28.243293999999999</v>
      </c>
      <c r="ED20" s="328">
        <f t="shared" si="142"/>
        <v>68.575100000000006</v>
      </c>
      <c r="EE20" s="328">
        <f t="shared" si="142"/>
        <v>40.92</v>
      </c>
      <c r="EF20" s="328">
        <f t="shared" si="142"/>
        <v>44.900399999999998</v>
      </c>
      <c r="EG20" s="328">
        <f t="shared" si="142"/>
        <v>15.4876</v>
      </c>
      <c r="EH20" s="328">
        <f t="shared" si="142"/>
        <v>39.198879999999996</v>
      </c>
      <c r="EI20" s="328">
        <f t="shared" si="142"/>
        <v>41.558599999999998</v>
      </c>
      <c r="EJ20" s="328">
        <f t="shared" si="142"/>
        <v>68.447999999999993</v>
      </c>
      <c r="EK20" s="328">
        <f t="shared" ref="EK20:FE20" si="143">+$T20*EK3</f>
        <v>33.231999999999999</v>
      </c>
      <c r="EL20" s="328">
        <f t="shared" si="143"/>
        <v>57.201819999999998</v>
      </c>
      <c r="EM20" s="328">
        <f t="shared" si="143"/>
        <v>19.282</v>
      </c>
      <c r="EN20" s="328">
        <f t="shared" si="143"/>
        <v>54.001999999999995</v>
      </c>
      <c r="EO20" s="328">
        <f t="shared" si="143"/>
        <v>46.244559999999993</v>
      </c>
      <c r="EP20" s="328">
        <f t="shared" si="143"/>
        <v>18.600000000000001</v>
      </c>
      <c r="EQ20" s="328">
        <f t="shared" si="143"/>
        <v>50.22</v>
      </c>
      <c r="ER20" s="328">
        <f t="shared" si="143"/>
        <v>42.94182</v>
      </c>
      <c r="ES20" s="328">
        <f t="shared" si="143"/>
        <v>47.288640000000001</v>
      </c>
      <c r="ET20" s="328">
        <f t="shared" si="143"/>
        <v>48.5274</v>
      </c>
      <c r="EU20" s="328">
        <f t="shared" si="143"/>
        <v>48.794000000000004</v>
      </c>
      <c r="EV20" s="328">
        <f t="shared" si="143"/>
        <v>62.566679999999998</v>
      </c>
      <c r="EW20" s="328">
        <f t="shared" si="143"/>
        <v>53.251800000000003</v>
      </c>
      <c r="EX20" s="328">
        <f t="shared" si="143"/>
        <v>28.042599999999997</v>
      </c>
      <c r="EY20" s="328">
        <f t="shared" si="143"/>
        <v>38.9236</v>
      </c>
      <c r="EZ20" s="328">
        <f t="shared" si="143"/>
        <v>12.25244</v>
      </c>
      <c r="FA20" s="328">
        <f t="shared" si="143"/>
        <v>46.388399999999997</v>
      </c>
      <c r="FB20" s="328">
        <f t="shared" si="143"/>
        <v>84.30449999999999</v>
      </c>
      <c r="FC20" s="328">
        <f t="shared" si="143"/>
        <v>0</v>
      </c>
      <c r="FD20" s="328">
        <f t="shared" si="143"/>
        <v>0</v>
      </c>
      <c r="FE20" s="328">
        <f t="shared" si="143"/>
        <v>0</v>
      </c>
    </row>
    <row r="21" spans="1:161" s="20" customFormat="1" ht="16.5" customHeight="1" thickBot="1">
      <c r="A21" s="55" cm="1">
        <f t="array" aca="1" ref="A21" ca="1">+CELL("ligne",A21)</f>
        <v>21</v>
      </c>
      <c r="B21" s="89" t="s">
        <v>378</v>
      </c>
      <c r="C21" s="141" t="s">
        <v>379</v>
      </c>
      <c r="D21" s="363" t="s">
        <v>380</v>
      </c>
      <c r="E21" s="20" t="s">
        <v>337</v>
      </c>
      <c r="F21" s="224" t="s">
        <v>325</v>
      </c>
      <c r="G21" s="225" t="s">
        <v>288</v>
      </c>
      <c r="H21" s="225" t="s">
        <v>333</v>
      </c>
      <c r="I21" s="225" t="s">
        <v>327</v>
      </c>
      <c r="J21" s="226">
        <v>0</v>
      </c>
      <c r="K21" s="226"/>
      <c r="L21" s="345">
        <f t="shared" ca="1" si="133"/>
        <v>0</v>
      </c>
      <c r="M21" s="349">
        <f t="shared" ca="1" si="58"/>
        <v>0</v>
      </c>
      <c r="N21" s="94">
        <f t="shared" ca="1" si="59"/>
        <v>0</v>
      </c>
      <c r="O21" s="95">
        <f t="shared" ca="1" si="79"/>
        <v>0</v>
      </c>
      <c r="P21" s="95">
        <f t="shared" ca="1" si="80"/>
        <v>0</v>
      </c>
      <c r="Q21" s="62">
        <f t="shared" ca="1" si="51"/>
        <v>0.41652249999999996</v>
      </c>
      <c r="R21" s="63">
        <f t="shared" ca="1" si="52"/>
        <v>0.86664249999999998</v>
      </c>
      <c r="S21" s="64" t="str">
        <f>+Parametres!E23</f>
        <v>Scrap as a % of base material</v>
      </c>
      <c r="T21" s="65">
        <f>+Parametres!F23</f>
        <v>5.0000000000000001E-3</v>
      </c>
      <c r="U21" s="65">
        <f>+Parametres!G23</f>
        <v>0.01</v>
      </c>
      <c r="V21" s="96">
        <v>10</v>
      </c>
      <c r="W21" s="227">
        <f ca="1">+T21*W20</f>
        <v>0.41652249999999996</v>
      </c>
      <c r="X21" s="228">
        <f ca="1">+U21*X20</f>
        <v>0.86664249999999998</v>
      </c>
      <c r="Y21" s="93">
        <f t="shared" ca="1" si="62"/>
        <v>0.41652249999999996</v>
      </c>
      <c r="Z21" s="93">
        <f t="shared" ca="1" si="63"/>
        <v>0.86664249999999998</v>
      </c>
      <c r="AA21" s="93">
        <f t="shared" ca="1" si="64"/>
        <v>0.41652249999999996</v>
      </c>
      <c r="AB21" s="93">
        <f t="shared" ca="1" si="65"/>
        <v>0.86664249999999998</v>
      </c>
      <c r="AC21" s="93">
        <f t="shared" ca="1" si="81"/>
        <v>0.41652249999999996</v>
      </c>
      <c r="AD21" s="93">
        <f t="shared" ca="1" si="82"/>
        <v>0.86664249999999998</v>
      </c>
      <c r="AE21" s="93" cm="1">
        <f t="array" aca="1" ref="AE21" ca="1">+_xlfn.SWITCH($G21,"Min",Y21,"Max",AA21,"Dual",AC21)</f>
        <v>0.41652249999999996</v>
      </c>
      <c r="AF21" s="93" cm="1">
        <f t="array" aca="1" ref="AF21" ca="1">+_xlfn.SWITCH($G21,"Min",Z21,"Max",AB21,"Dual",AD21)</f>
        <v>0.86664249999999998</v>
      </c>
      <c r="AG21" s="69">
        <f t="shared" ca="1" si="53"/>
        <v>0.64158249999999994</v>
      </c>
      <c r="AI21" s="98">
        <f t="shared" ca="1" si="83"/>
        <v>0</v>
      </c>
      <c r="AJ21" s="99">
        <f t="shared" ca="1" si="84"/>
        <v>0.41652249999999996</v>
      </c>
      <c r="AK21" s="100">
        <f t="shared" ca="1" si="134"/>
        <v>0.49154249999999999</v>
      </c>
      <c r="AL21" s="100">
        <f t="shared" ca="1" si="134"/>
        <v>0.56656249999999997</v>
      </c>
      <c r="AM21" s="100">
        <f t="shared" ca="1" si="134"/>
        <v>0.64158249999999994</v>
      </c>
      <c r="AN21" s="100">
        <f t="shared" ca="1" si="134"/>
        <v>0.71660249999999992</v>
      </c>
      <c r="AO21" s="100">
        <f t="shared" ca="1" si="134"/>
        <v>0.7916224999999999</v>
      </c>
      <c r="AP21" s="100">
        <f t="shared" ca="1" si="134"/>
        <v>0.86664249999999987</v>
      </c>
      <c r="AQ21" s="101" t="str" cm="1">
        <f t="array" aca="1" ref="AQ21" ca="1">+_xlfn.IFS($AI21&lt;=$AJ21,"Red Low",AND($AI21&gt;$AJ21,$AI21&lt;=$AK21),"Orange Low",AND($AI21&gt;$AK21,$AI21&lt;=$AL21),"Yellow Low",AND($AI21&gt;$AL21,$AI21&lt;=$AN21),"Green",AND($AI21&gt;$AN21,$AI21&lt;=$AO21),"Yellow High",AND($AI21&gt;$AO21,$AI21&lt;=$AP21),"Orange High",$AI21&gt;$AP21,"Red High")</f>
        <v>Red Low</v>
      </c>
      <c r="AR21" s="102">
        <f t="shared" ca="1" si="85"/>
        <v>0.41652249999999996</v>
      </c>
      <c r="AS21" s="103">
        <f t="shared" ca="1" si="86"/>
        <v>0.49154249999999999</v>
      </c>
      <c r="AT21" s="103">
        <f t="shared" ca="1" si="87"/>
        <v>0.56656249999999997</v>
      </c>
      <c r="AU21" s="104">
        <f t="shared" ca="1" si="88"/>
        <v>0.64158249999999994</v>
      </c>
      <c r="AV21" s="104">
        <f t="shared" ca="1" si="89"/>
        <v>0.71660249999999992</v>
      </c>
      <c r="AW21" s="105">
        <f t="shared" ca="1" si="90"/>
        <v>0.7916224999999999</v>
      </c>
      <c r="AX21" s="105">
        <f t="shared" ca="1" si="91"/>
        <v>0.86664249999999987</v>
      </c>
      <c r="AY21" s="101" t="str" cm="1">
        <f t="array" aca="1" ref="AY21" ca="1">+_xlfn.IFS(AI21&lt;=$AT21,"Green",AND(AI21&gt;$AT21,AI21&lt;=$AV21),"Yellow High",AND(AI21&gt;$AV21,AI21&lt;=$AX21),"Orange High",AI21&gt;$AX21,"Red High")</f>
        <v>Green</v>
      </c>
      <c r="AZ21" s="105">
        <f t="shared" ca="1" si="92"/>
        <v>0.41652249999999996</v>
      </c>
      <c r="BA21" s="105">
        <f t="shared" ca="1" si="93"/>
        <v>0.49154249999999999</v>
      </c>
      <c r="BB21" s="104">
        <f t="shared" ca="1" si="94"/>
        <v>0.56656249999999997</v>
      </c>
      <c r="BC21" s="104">
        <f t="shared" ca="1" si="95"/>
        <v>0.64158249999999994</v>
      </c>
      <c r="BD21" s="103">
        <f t="shared" ca="1" si="96"/>
        <v>0.71660249999999992</v>
      </c>
      <c r="BE21" s="103">
        <f t="shared" ca="1" si="97"/>
        <v>0.7916224999999999</v>
      </c>
      <c r="BF21" s="106">
        <f t="shared" ca="1" si="98"/>
        <v>0.86664249999999987</v>
      </c>
      <c r="BG21" s="101" t="str" cm="1">
        <f t="array" aca="1" ref="BG21" ca="1">+_xlfn.IFS($L21&lt;=AZ21,"Red Low",AND($L21&gt;AZ21,$L21&lt;=BB21),"Orange Low",AND($L21&gt;BB21,$L21&lt;=BD21),"Yellow Low",$L21&gt;BD21,"Green")</f>
        <v>Red Low</v>
      </c>
      <c r="BH21" s="20" t="str" cm="1">
        <f t="array" aca="1" ref="BH21" ca="1">+_xlfn.IFS(G21="Min",BG21,G21="Max",AY21,G21="Dual",AQ21)</f>
        <v>Green</v>
      </c>
      <c r="BI21" s="107"/>
      <c r="BK21" s="108" t="str">
        <f t="shared" si="136"/>
        <v>Scrap_Value</v>
      </c>
      <c r="BL21" s="108"/>
      <c r="BM21" s="108"/>
      <c r="BN21" s="108"/>
      <c r="BO21" s="108"/>
      <c r="BP21" s="108"/>
      <c r="BQ21" s="109">
        <f t="shared" ca="1" si="137"/>
        <v>0.41652249999999996</v>
      </c>
      <c r="BR21" s="109">
        <f t="shared" ca="1" si="138"/>
        <v>0.86664249999999998</v>
      </c>
      <c r="BU21" s="110"/>
      <c r="BV21" s="110"/>
      <c r="BW21" s="110"/>
      <c r="BX21" s="110"/>
      <c r="BY21" s="110"/>
      <c r="BZ21" s="110"/>
      <c r="CA21" s="110"/>
      <c r="CB21" s="110"/>
      <c r="CC21" s="110"/>
      <c r="CD21" s="111"/>
      <c r="CE21" s="112" cm="1">
        <f t="array" aca="1" ref="CE21" ca="1">+INDIRECT(ADDRESS($A21,$BJ$2-10))</f>
        <v>0</v>
      </c>
      <c r="CF21" s="112" cm="1">
        <f t="array" aca="1" ref="CF21" ca="1">+INDIRECT(ADDRESS($A21,$BJ$2-9))</f>
        <v>0</v>
      </c>
      <c r="CG21" s="112" cm="1">
        <f t="array" aca="1" ref="CG21" ca="1">+INDIRECT(ADDRESS($A21,$BJ$2-8))</f>
        <v>0</v>
      </c>
      <c r="CH21" s="112" cm="1">
        <f t="array" aca="1" ref="CH21" ca="1">+INDIRECT(ADDRESS($A21,$BJ$2-7))</f>
        <v>0</v>
      </c>
      <c r="CI21" s="112" cm="1">
        <f t="array" aca="1" ref="CI21" ca="1">+INDIRECT(ADDRESS($A21,$BJ$2-6))</f>
        <v>0</v>
      </c>
      <c r="CJ21" s="112" cm="1">
        <f t="array" aca="1" ref="CJ21" ca="1">+INDIRECT(ADDRESS($A21,$BJ$2-5))</f>
        <v>0</v>
      </c>
      <c r="CK21" s="112" cm="1">
        <f t="array" aca="1" ref="CK21" ca="1">+INDIRECT(ADDRESS($A21,$BJ$2-4))</f>
        <v>0</v>
      </c>
      <c r="CL21" s="112" cm="1">
        <f t="array" aca="1" ref="CL21" ca="1">+INDIRECT(ADDRESS($A21,$BJ$2-3))</f>
        <v>0</v>
      </c>
      <c r="CM21" s="112" cm="1">
        <f t="array" aca="1" ref="CM21" ca="1">+INDIRECT(ADDRESS($A21,$BJ$2-2))</f>
        <v>0</v>
      </c>
      <c r="CN21" s="112" cm="1">
        <f t="array" aca="1" ref="CN21" ca="1">+INDIRECT(ADDRESS($A21,$BJ$2-1))</f>
        <v>0</v>
      </c>
      <c r="CO21" s="112" cm="1">
        <f t="array" aca="1" ref="CO21" ca="1">+INDIRECT(ADDRESS($A21,BJ$2))</f>
        <v>0</v>
      </c>
      <c r="CP21" s="112"/>
      <c r="CQ21" s="54"/>
      <c r="CR21" s="54">
        <f t="shared" ref="CR21:CR65" ca="1" si="144">+$AG21/$CO$3*CE$3</f>
        <v>0.32680011423055705</v>
      </c>
      <c r="CS21" s="54">
        <f t="shared" ref="CS21:CS65" ca="1" si="145">+$AG21/$CO$3*CF$3</f>
        <v>0.35988071660231657</v>
      </c>
      <c r="CT21" s="54">
        <f t="shared" ref="CT21:CT65" ca="1" si="146">+$AG21/$CO$3*CG$3</f>
        <v>0.3693080512961941</v>
      </c>
      <c r="CU21" s="54">
        <f t="shared" ref="CU21:CU65" ca="1" si="147">+$AG21/$CO$3*CH$3</f>
        <v>0.37133695716124282</v>
      </c>
      <c r="CV21" s="54">
        <f t="shared" ref="CV21:CV65" ca="1" si="148">+$AG21/$CO$3*CI$3</f>
        <v>0.47615117782680633</v>
      </c>
      <c r="CW21" s="54">
        <f t="shared" ref="CW21:CW65" ca="1" si="149">+$AG21/$CO$3*CJ$3</f>
        <v>0.40526215057915055</v>
      </c>
      <c r="CX21" s="54">
        <f t="shared" ref="CX21:CX65" ca="1" si="150">+$AG21/$CO$3*CK$3</f>
        <v>0.21341258668872951</v>
      </c>
      <c r="CY21" s="54">
        <f t="shared" ref="CY21:CY65" ca="1" si="151">+$AG21/$CO$3*CL$3</f>
        <v>0.2962202562971134</v>
      </c>
      <c r="CZ21" s="54">
        <f t="shared" ref="CZ21:CZ65" ca="1" si="152">+$AG21/$CO$3*CM$3</f>
        <v>9.3244738849053127E-2</v>
      </c>
      <c r="DA21" s="54">
        <f t="shared" ca="1" si="71"/>
        <v>0.35302962051847758</v>
      </c>
      <c r="DB21" s="54">
        <f t="shared" ca="1" si="71"/>
        <v>0.64158249999999994</v>
      </c>
      <c r="DC21" s="54"/>
      <c r="DD21" s="20" t="str">
        <f t="shared" si="14"/>
        <v>Scrap_Value</v>
      </c>
      <c r="DE21" s="560">
        <f>+[2]Data!V29</f>
        <v>0</v>
      </c>
      <c r="DF21" s="560">
        <f>+[2]Data!W29</f>
        <v>0</v>
      </c>
      <c r="DG21" s="560">
        <f>+[2]Data!X29</f>
        <v>0.4</v>
      </c>
      <c r="DH21" s="560">
        <f>+[2]Data!Y29</f>
        <v>0.2</v>
      </c>
      <c r="DI21" s="560">
        <f>+[2]Data!Z29</f>
        <v>0.3</v>
      </c>
      <c r="DJ21" s="560">
        <f>+[2]Data!AA29</f>
        <v>0.1</v>
      </c>
      <c r="DK21" s="560">
        <f>+[2]Data!AB29</f>
        <v>0.9</v>
      </c>
      <c r="DL21" s="560">
        <f>+[2]Data!AC29</f>
        <v>0.2</v>
      </c>
      <c r="DM21" s="560">
        <f>+[2]Data!AD29</f>
        <v>0.2</v>
      </c>
      <c r="DN21" s="560">
        <f>+[2]Data!AE29</f>
        <v>0.3</v>
      </c>
      <c r="DO21" s="560">
        <f>+[2]Data!AF29</f>
        <v>0.4</v>
      </c>
      <c r="DP21" s="560">
        <f>+[2]Data!AG29</f>
        <v>0.39300000000000002</v>
      </c>
      <c r="DQ21" s="560">
        <f>+[2]Data!AH29</f>
        <v>0.188</v>
      </c>
      <c r="DR21" s="560">
        <f>+[2]Data!AI29</f>
        <v>0.24399999999999999</v>
      </c>
      <c r="DS21" s="560">
        <f>+[2]Data!AJ29</f>
        <v>0.72499999999999998</v>
      </c>
      <c r="DT21" s="560">
        <f>+[2]Data!AK29</f>
        <v>0.40699999999999997</v>
      </c>
      <c r="DU21" s="560">
        <f>+[2]Data!AL29</f>
        <v>0.16900000000000001</v>
      </c>
      <c r="DV21" s="560">
        <f>+[2]Data!AM29</f>
        <v>0.4</v>
      </c>
      <c r="DW21" s="560">
        <f>+[2]Data!AN29</f>
        <v>0</v>
      </c>
      <c r="DX21" s="560">
        <f>+[2]Data!AO29</f>
        <v>0</v>
      </c>
      <c r="DY21" s="560">
        <f>+[2]Data!AP29</f>
        <v>0.2</v>
      </c>
      <c r="DZ21" s="560">
        <f>+[2]Data!AQ29</f>
        <v>0.5</v>
      </c>
      <c r="EA21" s="560">
        <f>+[2]Data!AR29</f>
        <v>0.2</v>
      </c>
      <c r="EB21" s="560">
        <f>+[2]Data!AS29</f>
        <v>0.8</v>
      </c>
      <c r="EC21" s="560">
        <f>+[2]Data!AT29</f>
        <v>0.6</v>
      </c>
      <c r="ED21" s="560">
        <f>+[2]Data!AU29</f>
        <v>0.5</v>
      </c>
      <c r="EE21" s="560">
        <f>+[2]Data!AV29</f>
        <v>0.9</v>
      </c>
      <c r="EF21" s="560">
        <f>+[2]Data!AW29</f>
        <v>0.4</v>
      </c>
      <c r="EG21" s="560">
        <f>+[2]Data!AX29</f>
        <v>0.1</v>
      </c>
      <c r="EH21" s="560">
        <f>+[2]Data!AY29</f>
        <v>0.05</v>
      </c>
      <c r="EI21" s="560">
        <f>+[2]Data!AZ29</f>
        <v>0.2</v>
      </c>
      <c r="EJ21" s="560">
        <f>+[2]Data!BA29</f>
        <v>0</v>
      </c>
      <c r="EK21" s="560">
        <f>+[2]Data!BB29</f>
        <v>0</v>
      </c>
      <c r="EL21" s="560">
        <f>+[2]Data!BC29</f>
        <v>0.3</v>
      </c>
      <c r="EM21" s="560">
        <f>+[2]Data!BD29</f>
        <v>0</v>
      </c>
      <c r="EN21" s="560">
        <f>+[2]Data!BE29</f>
        <v>0</v>
      </c>
      <c r="EO21" s="560">
        <f>+[2]Data!BF29</f>
        <v>0</v>
      </c>
      <c r="EP21" s="561">
        <f>+[2]Data!BG29/1000</f>
        <v>0</v>
      </c>
      <c r="EQ21" s="561">
        <f>+[2]Data!BH29/1000</f>
        <v>0</v>
      </c>
      <c r="ER21" s="561">
        <f>+[2]Data!BI29/1000</f>
        <v>0</v>
      </c>
      <c r="ES21" s="561">
        <f>+[2]Data!BJ29/1000</f>
        <v>0</v>
      </c>
      <c r="ET21" s="561">
        <f>+[2]Data!BK29/1000</f>
        <v>0</v>
      </c>
      <c r="EU21" s="561">
        <f>+[2]Data!BL29/1000</f>
        <v>0</v>
      </c>
      <c r="EV21" s="561">
        <f>+[2]Data!BM29/1000</f>
        <v>0</v>
      </c>
      <c r="EW21" s="561">
        <f>+[2]Data!BN29/1000</f>
        <v>0</v>
      </c>
      <c r="EX21" s="561">
        <f>+[2]Data!BO29/1000</f>
        <v>0</v>
      </c>
      <c r="EY21" s="561">
        <f>+[2]Data!BP29/1000</f>
        <v>0</v>
      </c>
      <c r="EZ21" s="561">
        <f>+[2]Data!BQ29/1000</f>
        <v>0</v>
      </c>
      <c r="FA21" s="561">
        <f>+[2]Data!BR29/1000</f>
        <v>0</v>
      </c>
      <c r="FB21" s="561">
        <f>+[2]Data!BS29/1000</f>
        <v>0</v>
      </c>
      <c r="FC21" s="561">
        <f>+[2]Data!BT29/1000</f>
        <v>0</v>
      </c>
      <c r="FD21" s="561">
        <f>+[2]Data!BU29/1000</f>
        <v>0</v>
      </c>
      <c r="FE21" s="561">
        <f>+[2]Data!BV29/1000</f>
        <v>0</v>
      </c>
    </row>
    <row r="22" spans="1:161" s="20" customFormat="1" ht="16.5" customHeight="1" thickBot="1">
      <c r="A22" s="55" cm="1">
        <f t="array" aca="1" ref="A22" ca="1">+CELL("ligne",A22)</f>
        <v>22</v>
      </c>
      <c r="B22" s="89" t="s">
        <v>381</v>
      </c>
      <c r="C22" s="141" t="s">
        <v>382</v>
      </c>
      <c r="D22" s="363" t="s">
        <v>380</v>
      </c>
      <c r="F22" s="224" t="s">
        <v>325</v>
      </c>
      <c r="G22" s="225" t="s">
        <v>288</v>
      </c>
      <c r="H22" s="225" t="s">
        <v>333</v>
      </c>
      <c r="I22" s="225" t="s">
        <v>329</v>
      </c>
      <c r="J22" s="226">
        <v>1</v>
      </c>
      <c r="K22" s="226"/>
      <c r="L22" s="345">
        <f t="shared" ref="L22" ca="1" si="153">+CO22</f>
        <v>0</v>
      </c>
      <c r="M22" s="349">
        <f t="shared" ref="M22" ca="1" si="154">IFERROR(MEDIAN(INDIRECT(ADDRESS($A22, BJ$2-V22) &amp; ":" &amp; ADDRESS($A22, BJ$2))),0)</f>
        <v>0</v>
      </c>
      <c r="N22" s="94">
        <f t="shared" ref="N22" ca="1" si="155">IFERROR(MAX(INDIRECT(ADDRESS($A22, BJ$2-V22) &amp; ":" &amp; ADDRESS($A22, BJ$2)))-MIN(INDIRECT(ADDRESS($A22, BJ$2-V22) &amp; ":" &amp; ADDRESS($A22, BJ$2))),0)/6</f>
        <v>0</v>
      </c>
      <c r="O22" s="95">
        <f t="shared" ref="O22" ca="1" si="156">+M22-3*N22</f>
        <v>0</v>
      </c>
      <c r="P22" s="95">
        <f t="shared" ref="P22" ca="1" si="157">+M22+3*N22</f>
        <v>0</v>
      </c>
      <c r="Q22" s="62">
        <f t="shared" ref="Q22" ca="1" si="158">+W22</f>
        <v>3.399375</v>
      </c>
      <c r="R22" s="63">
        <f t="shared" ref="R22" ca="1" si="159">+X22</f>
        <v>3.399375</v>
      </c>
      <c r="S22" s="64" t="str">
        <f>+Parametres!E25</f>
        <v>As a % of base material</v>
      </c>
      <c r="T22" s="65">
        <f>+Parametres!F24</f>
        <v>2.5000000000000001E-2</v>
      </c>
      <c r="U22" s="65">
        <f>+Parametres!G24</f>
        <v>2.5000000000000001E-2</v>
      </c>
      <c r="V22" s="96">
        <v>11</v>
      </c>
      <c r="W22" s="360">
        <f ca="1">+T22*L3</f>
        <v>3.399375</v>
      </c>
      <c r="X22" s="360">
        <f ca="1">+U22*L3</f>
        <v>3.399375</v>
      </c>
      <c r="Y22" s="93">
        <f t="shared" ca="1" si="62"/>
        <v>3.399375</v>
      </c>
      <c r="Z22" s="93">
        <f t="shared" ca="1" si="63"/>
        <v>3.399375</v>
      </c>
      <c r="AA22" s="93">
        <f t="shared" ca="1" si="64"/>
        <v>3.399375</v>
      </c>
      <c r="AB22" s="93">
        <f t="shared" ca="1" si="65"/>
        <v>3.399375</v>
      </c>
      <c r="AC22" s="93">
        <f t="shared" ref="AC22" ca="1" si="160">+W22</f>
        <v>3.399375</v>
      </c>
      <c r="AD22" s="93">
        <f t="shared" ref="AD22" ca="1" si="161">+X22</f>
        <v>3.399375</v>
      </c>
      <c r="AE22" s="93" cm="1">
        <f t="array" aca="1" ref="AE22" ca="1">+_xlfn.SWITCH($G22,"Min",Y22,"Max",AA22,"Dual",AC22)</f>
        <v>3.399375</v>
      </c>
      <c r="AF22" s="93" cm="1">
        <f t="array" aca="1" ref="AF22" ca="1">+_xlfn.SWITCH($G22,"Min",Z22,"Max",AB22,"Dual",AD22)</f>
        <v>3.399375</v>
      </c>
      <c r="AG22" s="69">
        <f t="shared" ref="AG22" ca="1" si="162">+(AF22+AE22)/2</f>
        <v>3.399375</v>
      </c>
      <c r="AI22" s="98">
        <f t="shared" ref="AI22" ca="1" si="163">+CO22</f>
        <v>0</v>
      </c>
      <c r="AJ22" s="99">
        <f t="shared" ref="AJ22" ca="1" si="164">AE22</f>
        <v>3.399375</v>
      </c>
      <c r="AK22" s="100">
        <f t="shared" ca="1" si="134"/>
        <v>3.399375</v>
      </c>
      <c r="AL22" s="100">
        <f t="shared" ca="1" si="134"/>
        <v>3.399375</v>
      </c>
      <c r="AM22" s="100">
        <f t="shared" ca="1" si="134"/>
        <v>3.399375</v>
      </c>
      <c r="AN22" s="100">
        <f t="shared" ca="1" si="134"/>
        <v>3.399375</v>
      </c>
      <c r="AO22" s="100">
        <f t="shared" ca="1" si="134"/>
        <v>3.399375</v>
      </c>
      <c r="AP22" s="100">
        <f t="shared" ca="1" si="134"/>
        <v>3.399375</v>
      </c>
      <c r="AQ22" s="101" t="str" cm="1">
        <f t="array" aca="1" ref="AQ22" ca="1">+_xlfn.IFS($AI22&lt;=$AJ22,"Red Low",AND($AI22&gt;$AJ22,$AI22&lt;=$AK22),"Orange Low",AND($AI22&gt;$AK22,$AI22&lt;=$AL22),"Yellow Low",AND($AI22&gt;$AL22,$AI22&lt;=$AN22),"Green",AND($AI22&gt;$AN22,$AI22&lt;=$AO22),"Yellow High",AND($AI22&gt;$AO22,$AI22&lt;=$AP22),"Orange High",$AI22&gt;$AP22,"Red High")</f>
        <v>Red Low</v>
      </c>
      <c r="AR22" s="102">
        <f t="shared" ref="AR22" ca="1" si="165">+AJ22</f>
        <v>3.399375</v>
      </c>
      <c r="AS22" s="103">
        <f t="shared" ref="AS22" ca="1" si="166">+AK22</f>
        <v>3.399375</v>
      </c>
      <c r="AT22" s="103">
        <f t="shared" ref="AT22" ca="1" si="167">+AL22</f>
        <v>3.399375</v>
      </c>
      <c r="AU22" s="104">
        <f t="shared" ref="AU22" ca="1" si="168">+AM22</f>
        <v>3.399375</v>
      </c>
      <c r="AV22" s="104">
        <f t="shared" ref="AV22" ca="1" si="169">+AN22</f>
        <v>3.399375</v>
      </c>
      <c r="AW22" s="105">
        <f t="shared" ref="AW22" ca="1" si="170">+AO22</f>
        <v>3.399375</v>
      </c>
      <c r="AX22" s="105">
        <f t="shared" ref="AX22" ca="1" si="171">+AP22</f>
        <v>3.399375</v>
      </c>
      <c r="AY22" s="101" t="str" cm="1">
        <f t="array" aca="1" ref="AY22" ca="1">+_xlfn.IFS(AI22&lt;=$AT22,"Green",AND(AI22&gt;$AT22,AI22&lt;=$AV22),"Yellow High",AND(AI22&gt;$AV22,AI22&lt;=$AX22),"Orange High",AI22&gt;$AX22,"Red High")</f>
        <v>Green</v>
      </c>
      <c r="AZ22" s="105">
        <f t="shared" ref="AZ22" ca="1" si="172">+AR22</f>
        <v>3.399375</v>
      </c>
      <c r="BA22" s="105">
        <f t="shared" ref="BA22" ca="1" si="173">+AS22</f>
        <v>3.399375</v>
      </c>
      <c r="BB22" s="104">
        <f t="shared" ref="BB22" ca="1" si="174">+AT22</f>
        <v>3.399375</v>
      </c>
      <c r="BC22" s="104">
        <f t="shared" ref="BC22" ca="1" si="175">+AU22</f>
        <v>3.399375</v>
      </c>
      <c r="BD22" s="103">
        <f t="shared" ref="BD22" ca="1" si="176">+AV22</f>
        <v>3.399375</v>
      </c>
      <c r="BE22" s="103">
        <f t="shared" ref="BE22" ca="1" si="177">+AW22</f>
        <v>3.399375</v>
      </c>
      <c r="BF22" s="106">
        <f t="shared" ref="BF22" ca="1" si="178">+AX22</f>
        <v>3.399375</v>
      </c>
      <c r="BG22" s="101" t="str" cm="1">
        <f t="array" aca="1" ref="BG22" ca="1">+_xlfn.IFS($L22&lt;=AZ22,"Red Low",AND($L22&gt;AZ22,$L22&lt;=BB22),"Orange Low",AND($L22&gt;BB22,$L22&lt;=BD22),"Yellow Low",$L22&gt;BD22,"Green")</f>
        <v>Red Low</v>
      </c>
      <c r="BH22" s="20" t="str" cm="1">
        <f t="array" aca="1" ref="BH22" ca="1">+_xlfn.IFS(G22="Min",BG22,G22="Max",AY22,G22="Dual",AQ22)</f>
        <v>Green</v>
      </c>
      <c r="BI22" s="107"/>
      <c r="BK22" s="108" t="str">
        <f t="shared" ref="BK22" si="179">+B22</f>
        <v>Material_Productivity</v>
      </c>
      <c r="BL22" s="108"/>
      <c r="BM22" s="108"/>
      <c r="BN22" s="108"/>
      <c r="BO22" s="108"/>
      <c r="BP22" s="108"/>
      <c r="BQ22" s="109">
        <f t="shared" ref="BQ22" ca="1" si="180">+AE22</f>
        <v>3.399375</v>
      </c>
      <c r="BR22" s="109">
        <f t="shared" ref="BR22" ca="1" si="181">+AF22</f>
        <v>3.399375</v>
      </c>
      <c r="BU22" s="110"/>
      <c r="BV22" s="110"/>
      <c r="BW22" s="110"/>
      <c r="BX22" s="110"/>
      <c r="BY22" s="110"/>
      <c r="BZ22" s="110"/>
      <c r="CA22" s="110"/>
      <c r="CB22" s="110"/>
      <c r="CC22" s="110"/>
      <c r="CD22" s="111"/>
      <c r="CE22" s="112" cm="1">
        <f t="array" aca="1" ref="CE22" ca="1">+INDIRECT(ADDRESS($A22,$BJ$2-10))</f>
        <v>0</v>
      </c>
      <c r="CF22" s="112" cm="1">
        <f t="array" aca="1" ref="CF22" ca="1">+INDIRECT(ADDRESS($A22,$BJ$2-9))</f>
        <v>0</v>
      </c>
      <c r="CG22" s="112" cm="1">
        <f t="array" aca="1" ref="CG22" ca="1">+INDIRECT(ADDRESS($A22,$BJ$2-8))</f>
        <v>0</v>
      </c>
      <c r="CH22" s="112" cm="1">
        <f t="array" aca="1" ref="CH22" ca="1">+INDIRECT(ADDRESS($A22,$BJ$2-7))</f>
        <v>0</v>
      </c>
      <c r="CI22" s="112" cm="1">
        <f t="array" aca="1" ref="CI22" ca="1">+INDIRECT(ADDRESS($A22,$BJ$2-6))</f>
        <v>0</v>
      </c>
      <c r="CJ22" s="112" cm="1">
        <f t="array" aca="1" ref="CJ22" ca="1">+INDIRECT(ADDRESS($A22,$BJ$2-5))</f>
        <v>0</v>
      </c>
      <c r="CK22" s="112" cm="1">
        <f t="array" aca="1" ref="CK22" ca="1">+INDIRECT(ADDRESS($A22,$BJ$2-4))</f>
        <v>0</v>
      </c>
      <c r="CL22" s="112" cm="1">
        <f t="array" aca="1" ref="CL22" ca="1">+INDIRECT(ADDRESS($A22,$BJ$2-3))</f>
        <v>0</v>
      </c>
      <c r="CM22" s="112" cm="1">
        <f t="array" aca="1" ref="CM22" ca="1">+INDIRECT(ADDRESS($A22,$BJ$2-2))</f>
        <v>0</v>
      </c>
      <c r="CN22" s="112" cm="1">
        <f t="array" aca="1" ref="CN22" ca="1">+INDIRECT(ADDRESS($A22,$BJ$2-1))</f>
        <v>0</v>
      </c>
      <c r="CO22" s="112" cm="1">
        <f t="array" aca="1" ref="CO22" ca="1">+INDIRECT(ADDRESS($A22,BJ$2))</f>
        <v>0</v>
      </c>
      <c r="CP22" s="112"/>
      <c r="CQ22" s="54"/>
      <c r="CR22" s="54">
        <f t="shared" ca="1" si="144"/>
        <v>1.731525</v>
      </c>
      <c r="CS22" s="54">
        <f t="shared" ca="1" si="145"/>
        <v>1.9068000000000003</v>
      </c>
      <c r="CT22" s="54">
        <f t="shared" ca="1" si="146"/>
        <v>1.95675</v>
      </c>
      <c r="CU22" s="54">
        <f t="shared" ca="1" si="147"/>
        <v>1.9675000000000002</v>
      </c>
      <c r="CV22" s="54">
        <f t="shared" ca="1" si="148"/>
        <v>2.52285</v>
      </c>
      <c r="CW22" s="54">
        <f t="shared" ca="1" si="149"/>
        <v>2.1472500000000001</v>
      </c>
      <c r="CX22" s="54">
        <f t="shared" ca="1" si="150"/>
        <v>1.1307499999999999</v>
      </c>
      <c r="CY22" s="54">
        <f t="shared" ca="1" si="151"/>
        <v>1.5695000000000001</v>
      </c>
      <c r="CZ22" s="54">
        <f t="shared" ca="1" si="152"/>
        <v>0.49405000000000004</v>
      </c>
      <c r="DA22" s="54">
        <f t="shared" ca="1" si="71"/>
        <v>1.8704999999999998</v>
      </c>
      <c r="DB22" s="54">
        <f t="shared" ca="1" si="71"/>
        <v>3.399375</v>
      </c>
      <c r="DC22" s="54"/>
      <c r="DD22" s="20" t="str">
        <f t="shared" si="14"/>
        <v>Material_Productivity</v>
      </c>
      <c r="DE22" s="361"/>
      <c r="DF22" s="361"/>
      <c r="DG22" s="361"/>
      <c r="DH22" s="361"/>
      <c r="DI22" s="361"/>
      <c r="DJ22" s="361"/>
      <c r="DK22" s="361"/>
      <c r="DL22" s="361"/>
      <c r="DM22" s="361"/>
      <c r="DN22" s="361"/>
      <c r="DO22" s="361"/>
      <c r="DP22" s="361"/>
      <c r="DQ22" s="361"/>
      <c r="DR22" s="361"/>
      <c r="DS22" s="361"/>
      <c r="DT22" s="361"/>
      <c r="DU22" s="361"/>
      <c r="DV22" s="361"/>
      <c r="DW22" s="361"/>
      <c r="DX22" s="361"/>
      <c r="DY22" s="361"/>
      <c r="DZ22" s="361"/>
      <c r="EA22" s="361"/>
      <c r="EB22" s="361"/>
      <c r="EC22" s="361"/>
      <c r="ED22" s="361"/>
      <c r="EE22" s="361"/>
      <c r="EF22" s="361"/>
      <c r="EG22" s="361"/>
      <c r="EH22" s="361"/>
      <c r="EI22" s="361"/>
      <c r="EJ22" s="361"/>
      <c r="EK22" s="361"/>
      <c r="EL22" s="361"/>
      <c r="EM22" s="361"/>
      <c r="EN22" s="361"/>
      <c r="EO22" s="361"/>
      <c r="EP22" s="361"/>
      <c r="EQ22" s="361"/>
      <c r="ER22" s="361"/>
      <c r="ES22" s="361"/>
      <c r="ET22" s="361"/>
      <c r="EU22" s="361"/>
      <c r="EV22" s="361"/>
      <c r="EW22" s="361"/>
      <c r="EX22" s="361"/>
      <c r="EY22" s="361"/>
      <c r="EZ22" s="361"/>
      <c r="FA22" s="361"/>
      <c r="FB22" s="361"/>
      <c r="FC22" s="361"/>
      <c r="FD22" s="361"/>
      <c r="FE22" s="361"/>
    </row>
    <row r="23" spans="1:161" s="22" customFormat="1" ht="16.5" customHeight="1" thickBot="1">
      <c r="A23" s="55" cm="1">
        <f t="array" aca="1" ref="A23" ca="1">+CELL("ligne",A23)</f>
        <v>23</v>
      </c>
      <c r="B23" s="229" t="s">
        <v>383</v>
      </c>
      <c r="C23" s="141" t="s">
        <v>384</v>
      </c>
      <c r="D23" s="363" t="s">
        <v>295</v>
      </c>
      <c r="E23" s="22" t="s">
        <v>324</v>
      </c>
      <c r="F23" s="39" t="s">
        <v>325</v>
      </c>
      <c r="G23" s="230" t="s">
        <v>288</v>
      </c>
      <c r="H23" s="231" t="s">
        <v>333</v>
      </c>
      <c r="I23" s="231" t="s">
        <v>338</v>
      </c>
      <c r="J23" s="232">
        <v>0</v>
      </c>
      <c r="K23" s="232"/>
      <c r="L23" s="348">
        <f t="shared" ca="1" si="133"/>
        <v>0</v>
      </c>
      <c r="M23" s="353">
        <f t="shared" ca="1" si="58"/>
        <v>0</v>
      </c>
      <c r="N23" s="234">
        <f t="shared" ca="1" si="59"/>
        <v>38</v>
      </c>
      <c r="O23" s="235">
        <f t="shared" ca="1" si="79"/>
        <v>-114</v>
      </c>
      <c r="P23" s="235">
        <f t="shared" ca="1" si="80"/>
        <v>114</v>
      </c>
      <c r="Q23" s="62">
        <f t="shared" ca="1" si="51"/>
        <v>0</v>
      </c>
      <c r="R23" s="63">
        <f t="shared" ca="1" si="52"/>
        <v>0.43332124999999999</v>
      </c>
      <c r="S23" s="64" t="str">
        <f>+Parametres!E25</f>
        <v>As a % of base material</v>
      </c>
      <c r="T23" s="65">
        <f>+Parametres!F25</f>
        <v>0</v>
      </c>
      <c r="U23" s="65">
        <f>+Parametres!G25</f>
        <v>5.0000000000000001E-3</v>
      </c>
      <c r="V23" s="236">
        <v>10</v>
      </c>
      <c r="W23" s="237">
        <f ca="1">+T23*W20</f>
        <v>0</v>
      </c>
      <c r="X23" s="237">
        <f ca="1">+U23*X20</f>
        <v>0.43332124999999999</v>
      </c>
      <c r="Y23" s="233">
        <f t="shared" ca="1" si="62"/>
        <v>0</v>
      </c>
      <c r="Z23" s="233">
        <f t="shared" ca="1" si="63"/>
        <v>0.43332124999999999</v>
      </c>
      <c r="AA23" s="233">
        <f t="shared" ca="1" si="64"/>
        <v>0</v>
      </c>
      <c r="AB23" s="233">
        <f t="shared" ca="1" si="65"/>
        <v>0.43332124999999999</v>
      </c>
      <c r="AC23" s="233">
        <f t="shared" ca="1" si="81"/>
        <v>0</v>
      </c>
      <c r="AD23" s="233">
        <f t="shared" ca="1" si="82"/>
        <v>0.43332124999999999</v>
      </c>
      <c r="AE23" s="233" cm="1">
        <f t="array" aca="1" ref="AE23" ca="1">+_xlfn.SWITCH($G23,"Min",Y23,"Max",AA23,"Dual",AC23)</f>
        <v>0</v>
      </c>
      <c r="AF23" s="233" cm="1">
        <f t="array" aca="1" ref="AF23" ca="1">+_xlfn.SWITCH($G23,"Min",Z23,"Max",AB23,"Dual",AD23)</f>
        <v>0.43332124999999999</v>
      </c>
      <c r="AG23" s="69">
        <f t="shared" ca="1" si="53"/>
        <v>0.216660625</v>
      </c>
      <c r="AI23" s="238">
        <f t="shared" ca="1" si="83"/>
        <v>0</v>
      </c>
      <c r="AJ23" s="239">
        <f t="shared" ca="1" si="84"/>
        <v>0</v>
      </c>
      <c r="AK23" s="240">
        <f t="shared" ca="1" si="134"/>
        <v>7.2220208333333327E-2</v>
      </c>
      <c r="AL23" s="240">
        <f t="shared" ca="1" si="134"/>
        <v>0.14444041666666665</v>
      </c>
      <c r="AM23" s="240">
        <f t="shared" ca="1" si="134"/>
        <v>0.216660625</v>
      </c>
      <c r="AN23" s="240">
        <f t="shared" ca="1" si="134"/>
        <v>0.28888083333333331</v>
      </c>
      <c r="AO23" s="240">
        <f t="shared" ca="1" si="134"/>
        <v>0.36110104166666662</v>
      </c>
      <c r="AP23" s="240">
        <f t="shared" ca="1" si="134"/>
        <v>0.43332124999999994</v>
      </c>
      <c r="AQ23" s="241" t="str" cm="1">
        <f t="array" aca="1" ref="AQ23" ca="1">+_xlfn.IFS($AI23&lt;=$AJ23,"Red Low",AND($AI23&gt;$AJ23,$AI23&lt;=$AK23),"Orange Low",AND($AI23&gt;$AK23,$AI23&lt;=$AL23),"Yellow Low",AND($AI23&gt;$AL23,$AI23&lt;=$AN23),"Green",AND($AI23&gt;$AN23,$AI23&lt;=$AO23),"Yellow High",AND($AI23&gt;$AO23,$AI23&lt;=$AP23),"Orange High",$AI23&gt;$AP23,"Red High")</f>
        <v>Red Low</v>
      </c>
      <c r="AR23" s="242">
        <f t="shared" ca="1" si="85"/>
        <v>0</v>
      </c>
      <c r="AS23" s="243">
        <f t="shared" ca="1" si="86"/>
        <v>7.2220208333333327E-2</v>
      </c>
      <c r="AT23" s="243">
        <f t="shared" ca="1" si="87"/>
        <v>0.14444041666666665</v>
      </c>
      <c r="AU23" s="244">
        <f t="shared" ca="1" si="88"/>
        <v>0.216660625</v>
      </c>
      <c r="AV23" s="244">
        <f t="shared" ca="1" si="89"/>
        <v>0.28888083333333331</v>
      </c>
      <c r="AW23" s="245">
        <f t="shared" ca="1" si="90"/>
        <v>0.36110104166666662</v>
      </c>
      <c r="AX23" s="245">
        <f t="shared" ca="1" si="91"/>
        <v>0.43332124999999994</v>
      </c>
      <c r="AY23" s="241" t="str" cm="1">
        <f t="array" aca="1" ref="AY23" ca="1">+_xlfn.IFS(AI23&lt;=$AT23,"Green",AND(AI23&gt;$AT23,AI23&lt;=$AV23),"Yellow High",AND(AI23&gt;$AV23,AI23&lt;=$AX23),"Orange High",AI23&gt;$AX23,"Red High")</f>
        <v>Green</v>
      </c>
      <c r="AZ23" s="245">
        <f t="shared" ca="1" si="92"/>
        <v>0</v>
      </c>
      <c r="BA23" s="245">
        <f t="shared" ca="1" si="93"/>
        <v>7.2220208333333327E-2</v>
      </c>
      <c r="BB23" s="244">
        <f t="shared" ca="1" si="94"/>
        <v>0.14444041666666665</v>
      </c>
      <c r="BC23" s="244">
        <f t="shared" ca="1" si="95"/>
        <v>0.216660625</v>
      </c>
      <c r="BD23" s="243">
        <f t="shared" ca="1" si="96"/>
        <v>0.28888083333333331</v>
      </c>
      <c r="BE23" s="243">
        <f t="shared" ca="1" si="97"/>
        <v>0.36110104166666662</v>
      </c>
      <c r="BF23" s="246">
        <f t="shared" ca="1" si="98"/>
        <v>0.43332124999999994</v>
      </c>
      <c r="BG23" s="241" t="str" cm="1">
        <f t="array" aca="1" ref="BG23" ca="1">+_xlfn.IFS($L23&lt;=AZ23,"Red Low",AND($L23&gt;AZ23,$L23&lt;=BB23),"Orange Low",AND($L23&gt;BB23,$L23&lt;=BD23),"Yellow Low",$L23&gt;BD23,"Green")</f>
        <v>Red Low</v>
      </c>
      <c r="BH23" s="22" t="str" cm="1">
        <f t="array" aca="1" ref="BH23" ca="1">+_xlfn.IFS(G23="Min",BG23,G23="Max",AY23,G23="Dual",AQ23)</f>
        <v>Green</v>
      </c>
      <c r="BI23" s="247"/>
      <c r="BK23" s="248" t="str">
        <f t="shared" si="136"/>
        <v>Obsolence</v>
      </c>
      <c r="BL23" s="248"/>
      <c r="BM23" s="248"/>
      <c r="BN23" s="248"/>
      <c r="BO23" s="248"/>
      <c r="BP23" s="248"/>
      <c r="BQ23" s="249">
        <f t="shared" ca="1" si="137"/>
        <v>0</v>
      </c>
      <c r="BR23" s="249">
        <f t="shared" ca="1" si="138"/>
        <v>0.43332124999999999</v>
      </c>
      <c r="BU23" s="250"/>
      <c r="BV23" s="250"/>
      <c r="BW23" s="250"/>
      <c r="BX23" s="250"/>
      <c r="BY23" s="250"/>
      <c r="BZ23" s="250"/>
      <c r="CA23" s="250"/>
      <c r="CB23" s="250"/>
      <c r="CC23" s="250"/>
      <c r="CD23" s="251"/>
      <c r="CE23" s="164" cm="1">
        <f t="array" aca="1" ref="CE23" ca="1">+INDIRECT(ADDRESS($A23,$BJ$2-10))</f>
        <v>0</v>
      </c>
      <c r="CF23" s="164" cm="1">
        <f t="array" aca="1" ref="CF23" ca="1">+INDIRECT(ADDRESS($A23,$BJ$2-9))</f>
        <v>0</v>
      </c>
      <c r="CG23" s="164" cm="1">
        <f t="array" aca="1" ref="CG23" ca="1">+INDIRECT(ADDRESS($A23,$BJ$2-8))</f>
        <v>0</v>
      </c>
      <c r="CH23" s="164" cm="1">
        <f t="array" aca="1" ref="CH23" ca="1">+INDIRECT(ADDRESS($A23,$BJ$2-7))</f>
        <v>0</v>
      </c>
      <c r="CI23" s="164" cm="1">
        <f t="array" aca="1" ref="CI23" ca="1">+INDIRECT(ADDRESS($A23,$BJ$2-6))</f>
        <v>0</v>
      </c>
      <c r="CJ23" s="164" cm="1">
        <f t="array" aca="1" ref="CJ23" ca="1">+INDIRECT(ADDRESS($A23,$BJ$2-5))</f>
        <v>0</v>
      </c>
      <c r="CK23" s="164" cm="1">
        <f t="array" aca="1" ref="CK23" ca="1">+INDIRECT(ADDRESS($A23,$BJ$2-4))</f>
        <v>0</v>
      </c>
      <c r="CL23" s="164" cm="1">
        <f t="array" aca="1" ref="CL23" ca="1">+INDIRECT(ADDRESS($A23,$BJ$2-3))</f>
        <v>27</v>
      </c>
      <c r="CM23" s="164" cm="1">
        <f t="array" aca="1" ref="CM23" ca="1">+INDIRECT(ADDRESS($A23,$BJ$2-2))</f>
        <v>0</v>
      </c>
      <c r="CN23" s="164" cm="1">
        <f t="array" aca="1" ref="CN23" ca="1">+INDIRECT(ADDRESS($A23,$BJ$2-1))</f>
        <v>228</v>
      </c>
      <c r="CO23" s="164" cm="1">
        <f t="array" aca="1" ref="CO23" ca="1">+INDIRECT(ADDRESS($A23,BJ$2))</f>
        <v>0</v>
      </c>
      <c r="CP23" s="164"/>
      <c r="CQ23" s="54"/>
      <c r="CR23" s="54">
        <f t="shared" ca="1" si="144"/>
        <v>0.11035948923055709</v>
      </c>
      <c r="CS23" s="54">
        <f t="shared" ca="1" si="145"/>
        <v>0.12153071660231662</v>
      </c>
      <c r="CT23" s="54">
        <f t="shared" ca="1" si="146"/>
        <v>0.12471430129619415</v>
      </c>
      <c r="CU23" s="54">
        <f t="shared" ca="1" si="147"/>
        <v>0.1253994571612429</v>
      </c>
      <c r="CV23" s="54">
        <f t="shared" ca="1" si="148"/>
        <v>0.16079492782680641</v>
      </c>
      <c r="CW23" s="54">
        <f t="shared" ca="1" si="149"/>
        <v>0.13685590057915059</v>
      </c>
      <c r="CX23" s="54">
        <f t="shared" ca="1" si="150"/>
        <v>7.2068836688729543E-2</v>
      </c>
      <c r="CY23" s="54">
        <f t="shared" ca="1" si="151"/>
        <v>0.10003275629711345</v>
      </c>
      <c r="CZ23" s="54">
        <f t="shared" ca="1" si="152"/>
        <v>3.1488488849053135E-2</v>
      </c>
      <c r="DA23" s="54">
        <f t="shared" ca="1" si="71"/>
        <v>0.11921712051847766</v>
      </c>
      <c r="DB23" s="54">
        <f t="shared" ca="1" si="71"/>
        <v>0.216660625</v>
      </c>
      <c r="DC23" s="54"/>
      <c r="DD23" s="22" t="str">
        <f t="shared" si="14"/>
        <v>Obsolence</v>
      </c>
      <c r="DE23" s="550">
        <v>0</v>
      </c>
      <c r="DF23" s="562">
        <f>+[2]Data!V89-[2]Data!W89</f>
        <v>0</v>
      </c>
      <c r="DG23" s="562">
        <f>+[2]Data!W89-[2]Data!X89</f>
        <v>0</v>
      </c>
      <c r="DH23" s="562">
        <f>+[2]Data!X89-[2]Data!Y89</f>
        <v>0</v>
      </c>
      <c r="DI23" s="562">
        <f>+[2]Data!Y89-[2]Data!Z89</f>
        <v>-1</v>
      </c>
      <c r="DJ23" s="562">
        <f>+[2]Data!Z89-[2]Data!AA89</f>
        <v>0</v>
      </c>
      <c r="DK23" s="562">
        <f>+[2]Data!AA89-[2]Data!AB89</f>
        <v>0</v>
      </c>
      <c r="DL23" s="562">
        <f>+[2]Data!AB89-[2]Data!AC89</f>
        <v>0</v>
      </c>
      <c r="DM23" s="562">
        <f>+[2]Data!AC89-[2]Data!AD89</f>
        <v>0</v>
      </c>
      <c r="DN23" s="562">
        <f>+[2]Data!AD89-[2]Data!AE89</f>
        <v>1</v>
      </c>
      <c r="DO23" s="562">
        <f>+[2]Data!AE89-[2]Data!AF89</f>
        <v>0</v>
      </c>
      <c r="DP23" s="562">
        <f>+[2]Data!AF89-[2]Data!AG89</f>
        <v>0</v>
      </c>
      <c r="DQ23" s="562">
        <f>+[2]Data!AG89-[2]Data!AH89</f>
        <v>0</v>
      </c>
      <c r="DR23" s="562">
        <f>+[2]Data!AH89-[2]Data!AI89</f>
        <v>0</v>
      </c>
      <c r="DS23" s="562">
        <f>+[2]Data!AI89-[2]Data!AJ89</f>
        <v>0</v>
      </c>
      <c r="DT23" s="562">
        <f>+[2]Data!AJ89-[2]Data!AK89</f>
        <v>0</v>
      </c>
      <c r="DU23" s="562">
        <f>+[2]Data!AK89-[2]Data!AL89</f>
        <v>-1</v>
      </c>
      <c r="DV23" s="562">
        <f>+[2]Data!AL89-[2]Data!AM89</f>
        <v>0</v>
      </c>
      <c r="DW23" s="562">
        <f>+[2]Data!AM89-[2]Data!AN89</f>
        <v>0</v>
      </c>
      <c r="DX23" s="562">
        <f>+[2]Data!AN89-[2]Data!AO89</f>
        <v>0</v>
      </c>
      <c r="DY23" s="562">
        <f>+[2]Data!AO89-[2]Data!AP89</f>
        <v>0</v>
      </c>
      <c r="DZ23" s="562">
        <f>+[2]Data!AP89-[2]Data!AQ89</f>
        <v>-1</v>
      </c>
      <c r="EA23" s="562">
        <f>+[2]Data!AQ89-[2]Data!AR89</f>
        <v>1</v>
      </c>
      <c r="EB23" s="562">
        <f>+[2]Data!AR89-[2]Data!AS89</f>
        <v>0</v>
      </c>
      <c r="EC23" s="562">
        <f>+[2]Data!AS89-[2]Data!AT89</f>
        <v>0</v>
      </c>
      <c r="ED23" s="562">
        <f>+[2]Data!AT89-[2]Data!AU89</f>
        <v>0</v>
      </c>
      <c r="EE23" s="562">
        <f>+[2]Data!AU89-[2]Data!AV89</f>
        <v>25</v>
      </c>
      <c r="EF23" s="562">
        <f>+[2]Data!AV89-[2]Data!AW89</f>
        <v>0</v>
      </c>
      <c r="EG23" s="562">
        <f>+[2]Data!AW89-[2]Data!AX89</f>
        <v>0</v>
      </c>
      <c r="EH23" s="562">
        <f>+[2]Data!AX89-[2]Data!AY89</f>
        <v>0</v>
      </c>
      <c r="EI23" s="562">
        <f>+[2]Data!AY89-[2]Data!AZ89</f>
        <v>0</v>
      </c>
      <c r="EJ23" s="562">
        <f>+[2]Data!AZ89-[2]Data!BA89</f>
        <v>0</v>
      </c>
      <c r="EK23" s="562">
        <f>+[2]Data!BA89-[2]Data!BB89</f>
        <v>0</v>
      </c>
      <c r="EL23" s="562">
        <f>+[2]Data!BB89-[2]Data!BC89</f>
        <v>0</v>
      </c>
      <c r="EM23" s="562">
        <f>+[2]Data!BC89-[2]Data!BD89</f>
        <v>0</v>
      </c>
      <c r="EN23" s="562">
        <f>+[2]Data!BD89-[2]Data!BE89</f>
        <v>0</v>
      </c>
      <c r="EO23" s="562">
        <f>+[2]Data!BE89-[2]Data!BF89</f>
        <v>0</v>
      </c>
      <c r="EP23" s="562">
        <f>+[2]Data!BF89-[2]Data!BG89</f>
        <v>0</v>
      </c>
      <c r="EQ23" s="562">
        <f>+[2]Data!BG89-[2]Data!BH89</f>
        <v>0</v>
      </c>
      <c r="ER23" s="562">
        <f>+[2]Data!BH89-[2]Data!BI89</f>
        <v>0</v>
      </c>
      <c r="ES23" s="562">
        <f>+[2]Data!BI89-[2]Data!BJ89</f>
        <v>0</v>
      </c>
      <c r="ET23" s="562">
        <f>+[2]Data!BJ89-[2]Data!BK89</f>
        <v>0</v>
      </c>
      <c r="EU23" s="562">
        <f>+[2]Data!BK89-[2]Data!BL89</f>
        <v>0</v>
      </c>
      <c r="EV23" s="562">
        <f>+[2]Data!BL89-[2]Data!BM89</f>
        <v>0</v>
      </c>
      <c r="EW23" s="562">
        <f>+[2]Data!BM89-[2]Data!BN89</f>
        <v>0</v>
      </c>
      <c r="EX23" s="562">
        <f>+[2]Data!BN89-[2]Data!BO89</f>
        <v>0</v>
      </c>
      <c r="EY23" s="562">
        <f>+[2]Data!BO89-[2]Data!BP89</f>
        <v>27</v>
      </c>
      <c r="EZ23" s="562">
        <f>+[2]Data!BP89-[2]Data!BQ89</f>
        <v>0</v>
      </c>
      <c r="FA23" s="562">
        <f>+[2]Data!BQ89-[2]Data!BR89</f>
        <v>228</v>
      </c>
      <c r="FB23" s="562">
        <f>+[2]Data!BR89-[2]Data!BS89</f>
        <v>0</v>
      </c>
      <c r="FC23" s="562">
        <f>+[2]Data!BS89-[2]Data!BT89</f>
        <v>0</v>
      </c>
      <c r="FD23" s="562">
        <f>+[2]Data!BT89-[2]Data!BU89</f>
        <v>0</v>
      </c>
      <c r="FE23" s="562">
        <f>+[2]Data!BU89-[2]Data!BV89</f>
        <v>0</v>
      </c>
    </row>
    <row r="24" spans="1:161" s="200" customFormat="1" ht="16.5" customHeight="1" thickBot="1">
      <c r="A24" s="55" cm="1">
        <f t="array" aca="1" ref="A24" ca="1">+CELL("ligne",A24)</f>
        <v>24</v>
      </c>
      <c r="B24" s="199" t="s">
        <v>385</v>
      </c>
      <c r="C24" s="56" t="s">
        <v>386</v>
      </c>
      <c r="D24" s="363" t="s">
        <v>295</v>
      </c>
      <c r="E24" s="199" t="s">
        <v>337</v>
      </c>
      <c r="F24" s="252" t="s">
        <v>325</v>
      </c>
      <c r="G24" s="253" t="s">
        <v>288</v>
      </c>
      <c r="H24" s="253" t="s">
        <v>333</v>
      </c>
      <c r="I24" s="253" t="s">
        <v>338</v>
      </c>
      <c r="J24" s="254">
        <v>0</v>
      </c>
      <c r="K24" s="254"/>
      <c r="L24" s="347">
        <f t="shared" ca="1" si="133"/>
        <v>0</v>
      </c>
      <c r="M24" s="347">
        <f t="shared" ca="1" si="58"/>
        <v>0</v>
      </c>
      <c r="N24" s="204">
        <f t="shared" ca="1" si="59"/>
        <v>0</v>
      </c>
      <c r="O24" s="255">
        <f t="shared" ca="1" si="79"/>
        <v>0</v>
      </c>
      <c r="P24" s="204">
        <f t="shared" ca="1" si="80"/>
        <v>0</v>
      </c>
      <c r="Q24" s="62">
        <f t="shared" ca="1" si="51"/>
        <v>0</v>
      </c>
      <c r="R24" s="63">
        <f t="shared" ca="1" si="52"/>
        <v>0.54390000000000005</v>
      </c>
      <c r="S24" s="64" t="str">
        <f>+Parametres!E26</f>
        <v>As % of Base DL</v>
      </c>
      <c r="T24" s="65">
        <f>+Parametres!F26</f>
        <v>0</v>
      </c>
      <c r="U24" s="65">
        <f>+Parametres!G26</f>
        <v>0.05</v>
      </c>
      <c r="V24" s="256">
        <v>10</v>
      </c>
      <c r="W24" s="257">
        <f ca="1">+T24*W25</f>
        <v>0</v>
      </c>
      <c r="X24" s="208">
        <f ca="1">U24*X25</f>
        <v>0.54390000000000005</v>
      </c>
      <c r="Y24" s="255">
        <f t="shared" ca="1" si="62"/>
        <v>0</v>
      </c>
      <c r="Z24" s="204">
        <f t="shared" ca="1" si="63"/>
        <v>0.54390000000000005</v>
      </c>
      <c r="AA24" s="255">
        <f t="shared" ca="1" si="64"/>
        <v>0</v>
      </c>
      <c r="AB24" s="204">
        <f t="shared" ca="1" si="65"/>
        <v>0.54390000000000005</v>
      </c>
      <c r="AC24" s="255">
        <f t="shared" ca="1" si="81"/>
        <v>0</v>
      </c>
      <c r="AD24" s="204">
        <f t="shared" ca="1" si="82"/>
        <v>0.54390000000000005</v>
      </c>
      <c r="AE24" s="204" cm="1">
        <f t="array" aca="1" ref="AE24" ca="1">+_xlfn.SWITCH($G24,"Min",Y24,"Max",AA24,"Dual",AC24)</f>
        <v>0</v>
      </c>
      <c r="AF24" s="204" cm="1">
        <f t="array" aca="1" ref="AF24" ca="1">+_xlfn.SWITCH($G24,"Min",Z24,"Max",AB24,"Dual",AD24)</f>
        <v>0.54390000000000005</v>
      </c>
      <c r="AG24" s="69">
        <f t="shared" ca="1" si="53"/>
        <v>0.27195000000000003</v>
      </c>
      <c r="AI24" s="209">
        <f t="shared" ca="1" si="83"/>
        <v>0</v>
      </c>
      <c r="AJ24" s="210">
        <f t="shared" ca="1" si="84"/>
        <v>0</v>
      </c>
      <c r="AK24" s="211">
        <f t="shared" ref="AK24:AP33" ca="1" si="182">+(AJ24+($AF24-$AJ24)/6)</f>
        <v>9.0650000000000008E-2</v>
      </c>
      <c r="AL24" s="211">
        <f t="shared" ca="1" si="182"/>
        <v>0.18130000000000002</v>
      </c>
      <c r="AM24" s="211">
        <f t="shared" ca="1" si="182"/>
        <v>0.27195000000000003</v>
      </c>
      <c r="AN24" s="211">
        <f t="shared" ca="1" si="182"/>
        <v>0.36260000000000003</v>
      </c>
      <c r="AO24" s="211">
        <f t="shared" ca="1" si="182"/>
        <v>0.45325000000000004</v>
      </c>
      <c r="AP24" s="211">
        <f t="shared" ca="1" si="182"/>
        <v>0.54390000000000005</v>
      </c>
      <c r="AQ24" s="212" t="str" cm="1">
        <f t="array" aca="1" ref="AQ24" ca="1">+_xlfn.IFS($AI24&lt;=$AJ24,"Red Low",AND($AI24&gt;$AJ24,$AI24&lt;=$AK24),"Orange Low",AND($AI24&gt;$AK24,$AI24&lt;=$AL24),"Yellow Low",AND($AI24&gt;$AL24,$AI24&lt;=$AN24),"Green",AND($AI24&gt;$AN24,$AI24&lt;=$AO24),"Yellow High",AND($AI24&gt;$AO24,$AI24&lt;=$AP24),"Orange High",$AI24&gt;$AP24,"Red High")</f>
        <v>Red Low</v>
      </c>
      <c r="AR24" s="213">
        <f t="shared" ca="1" si="85"/>
        <v>0</v>
      </c>
      <c r="AS24" s="214">
        <f t="shared" ca="1" si="86"/>
        <v>9.0650000000000008E-2</v>
      </c>
      <c r="AT24" s="214">
        <f t="shared" ca="1" si="87"/>
        <v>0.18130000000000002</v>
      </c>
      <c r="AU24" s="215">
        <f t="shared" ca="1" si="88"/>
        <v>0.27195000000000003</v>
      </c>
      <c r="AV24" s="215">
        <f t="shared" ca="1" si="89"/>
        <v>0.36260000000000003</v>
      </c>
      <c r="AW24" s="216">
        <f t="shared" ca="1" si="90"/>
        <v>0.45325000000000004</v>
      </c>
      <c r="AX24" s="216">
        <f t="shared" ca="1" si="91"/>
        <v>0.54390000000000005</v>
      </c>
      <c r="AY24" s="212" t="str" cm="1">
        <f t="array" aca="1" ref="AY24" ca="1">+_xlfn.IFS(AI24&lt;=$AT24,"Green",AND(AI24&gt;$AT24,AI24&lt;=$AV24),"Yellow High",AND(AI24&gt;$AV24,AI24&lt;=$AX24),"Orange High",AI24&gt;$AX24,"Red High")</f>
        <v>Green</v>
      </c>
      <c r="AZ24" s="216">
        <f t="shared" ca="1" si="92"/>
        <v>0</v>
      </c>
      <c r="BA24" s="216">
        <f t="shared" ca="1" si="93"/>
        <v>9.0650000000000008E-2</v>
      </c>
      <c r="BB24" s="215">
        <f t="shared" ca="1" si="94"/>
        <v>0.18130000000000002</v>
      </c>
      <c r="BC24" s="215">
        <f t="shared" ca="1" si="95"/>
        <v>0.27195000000000003</v>
      </c>
      <c r="BD24" s="214">
        <f t="shared" ca="1" si="96"/>
        <v>0.36260000000000003</v>
      </c>
      <c r="BE24" s="214">
        <f t="shared" ca="1" si="97"/>
        <v>0.45325000000000004</v>
      </c>
      <c r="BF24" s="217">
        <f t="shared" ca="1" si="98"/>
        <v>0.54390000000000005</v>
      </c>
      <c r="BG24" s="212" t="str" cm="1">
        <f t="array" aca="1" ref="BG24" ca="1">+_xlfn.IFS($L24&lt;=AZ24,"Red Low",AND($L24&gt;AZ24,$L24&lt;=BB24),"Orange Low",AND($L24&gt;BB24,$L24&lt;=BD24),"Yellow Low",$L24&gt;BD24,"Green")</f>
        <v>Red Low</v>
      </c>
      <c r="BH24" s="200" t="str" cm="1">
        <f t="array" aca="1" ref="BH24" ca="1">+_xlfn.IFS(G24="Min",BG24,G24="Max",AY24,G24="Dual",AQ24)</f>
        <v>Green</v>
      </c>
      <c r="BI24" s="217"/>
      <c r="BJ24" s="219"/>
      <c r="BK24" s="219" t="str">
        <f t="shared" si="136"/>
        <v>Overtime</v>
      </c>
      <c r="BL24" s="219"/>
      <c r="BM24" s="219"/>
      <c r="BN24" s="219"/>
      <c r="BO24" s="219"/>
      <c r="BP24" s="219"/>
      <c r="BQ24" s="220">
        <f t="shared" ca="1" si="137"/>
        <v>0</v>
      </c>
      <c r="BR24" s="220">
        <f t="shared" ca="1" si="138"/>
        <v>0.54390000000000005</v>
      </c>
      <c r="BU24" s="221"/>
      <c r="BV24" s="221"/>
      <c r="BW24" s="221"/>
      <c r="BX24" s="221"/>
      <c r="BY24" s="221"/>
      <c r="BZ24" s="221"/>
      <c r="CA24" s="221"/>
      <c r="CB24" s="221"/>
      <c r="CC24" s="221"/>
      <c r="CD24" s="222"/>
      <c r="CE24" s="223" cm="1">
        <f t="array" aca="1" ref="CE24" ca="1">+INDIRECT(ADDRESS($A24,$BJ$2-10))</f>
        <v>0</v>
      </c>
      <c r="CF24" s="223" cm="1">
        <f t="array" aca="1" ref="CF24" ca="1">+INDIRECT(ADDRESS($A24,$BJ$2-9))</f>
        <v>0</v>
      </c>
      <c r="CG24" s="223" cm="1">
        <f t="array" aca="1" ref="CG24" ca="1">+INDIRECT(ADDRESS($A24,$BJ$2-8))</f>
        <v>0</v>
      </c>
      <c r="CH24" s="223" cm="1">
        <f t="array" aca="1" ref="CH24" ca="1">+INDIRECT(ADDRESS($A24,$BJ$2-7))</f>
        <v>0</v>
      </c>
      <c r="CI24" s="223" cm="1">
        <f t="array" aca="1" ref="CI24" ca="1">+INDIRECT(ADDRESS($A24,$BJ$2-6))</f>
        <v>0</v>
      </c>
      <c r="CJ24" s="223" cm="1">
        <f t="array" aca="1" ref="CJ24" ca="1">+INDIRECT(ADDRESS($A24,$BJ$2-5))</f>
        <v>0</v>
      </c>
      <c r="CK24" s="223" cm="1">
        <f t="array" aca="1" ref="CK24" ca="1">+INDIRECT(ADDRESS($A24,$BJ$2-4))</f>
        <v>0</v>
      </c>
      <c r="CL24" s="223" cm="1">
        <f t="array" aca="1" ref="CL24" ca="1">+INDIRECT(ADDRESS($A24,$BJ$2-3))</f>
        <v>0</v>
      </c>
      <c r="CM24" s="223" cm="1">
        <f t="array" aca="1" ref="CM24" ca="1">+INDIRECT(ADDRESS($A24,$BJ$2-2))</f>
        <v>0</v>
      </c>
      <c r="CN24" s="223" cm="1">
        <f t="array" aca="1" ref="CN24" ca="1">+INDIRECT(ADDRESS($A24,$BJ$2-1))</f>
        <v>0</v>
      </c>
      <c r="CO24" s="223" cm="1">
        <f t="array" aca="1" ref="CO24" ca="1">+INDIRECT(ADDRESS($A24,BJ$2))</f>
        <v>0</v>
      </c>
      <c r="CP24" s="223"/>
      <c r="CQ24" s="53"/>
      <c r="CR24" s="54">
        <f t="shared" ca="1" si="144"/>
        <v>0.13852200000000003</v>
      </c>
      <c r="CS24" s="54">
        <f t="shared" ca="1" si="145"/>
        <v>0.15254400000000004</v>
      </c>
      <c r="CT24" s="54">
        <f t="shared" ca="1" si="146"/>
        <v>0.15654000000000004</v>
      </c>
      <c r="CU24" s="54">
        <f t="shared" ca="1" si="147"/>
        <v>0.15740000000000004</v>
      </c>
      <c r="CV24" s="54">
        <f t="shared" ca="1" si="148"/>
        <v>0.20182800000000006</v>
      </c>
      <c r="CW24" s="54">
        <f t="shared" ca="1" si="149"/>
        <v>0.17178000000000004</v>
      </c>
      <c r="CX24" s="54">
        <f t="shared" ca="1" si="150"/>
        <v>9.0460000000000013E-2</v>
      </c>
      <c r="CY24" s="54">
        <f t="shared" ca="1" si="151"/>
        <v>0.12556000000000003</v>
      </c>
      <c r="CZ24" s="54">
        <f t="shared" ca="1" si="152"/>
        <v>3.9524000000000011E-2</v>
      </c>
      <c r="DA24" s="54">
        <f t="shared" ca="1" si="71"/>
        <v>0.14964000000000002</v>
      </c>
      <c r="DB24" s="54">
        <f t="shared" ca="1" si="71"/>
        <v>0.27195000000000008</v>
      </c>
      <c r="DC24" s="53"/>
      <c r="DD24" s="222" t="str">
        <f t="shared" si="14"/>
        <v>Overtime</v>
      </c>
      <c r="DE24" s="563">
        <f>+SUM([2]Data!$V$68:$V$71)</f>
        <v>0</v>
      </c>
      <c r="DF24" s="563">
        <f>+SUM([2]Data!$V$68:$V$71)</f>
        <v>0</v>
      </c>
      <c r="DG24" s="563">
        <f>+SUM([2]Data!$V$68:$V$71)</f>
        <v>0</v>
      </c>
      <c r="DH24" s="563">
        <f>+SUM([2]Data!$V$68:$V$71)</f>
        <v>0</v>
      </c>
      <c r="DI24" s="563">
        <f>+SUM([2]Data!$V$68:$V$71)</f>
        <v>0</v>
      </c>
      <c r="DJ24" s="563">
        <f>+SUM([2]Data!$V$68:$V$71)</f>
        <v>0</v>
      </c>
      <c r="DK24" s="563">
        <f>+SUM([2]Data!$V$68:$V$71)</f>
        <v>0</v>
      </c>
      <c r="DL24" s="563">
        <f>+SUM([2]Data!$V$68:$V$71)</f>
        <v>0</v>
      </c>
      <c r="DM24" s="563">
        <f>+SUM([2]Data!$V$68:$V$71)</f>
        <v>0</v>
      </c>
      <c r="DN24" s="563">
        <f>+SUM([2]Data!$V$68:$V$71)</f>
        <v>0</v>
      </c>
      <c r="DO24" s="563">
        <f>+SUM([2]Data!$V$68:$V$71)</f>
        <v>0</v>
      </c>
      <c r="DP24" s="563">
        <f>+SUM([2]Data!$V$68:$V$71)</f>
        <v>0</v>
      </c>
      <c r="DQ24" s="563">
        <f>+SUM([2]Data!$V$68:$V$71)</f>
        <v>0</v>
      </c>
      <c r="DR24" s="563">
        <f>+SUM([2]Data!$V$68:$V$71)</f>
        <v>0</v>
      </c>
      <c r="DS24" s="563">
        <f>+SUM([2]Data!$V$68:$V$71)</f>
        <v>0</v>
      </c>
      <c r="DT24" s="563">
        <f>+SUM([2]Data!$V$68:$V$71)</f>
        <v>0</v>
      </c>
      <c r="DU24" s="563">
        <f>+SUM([2]Data!$V$68:$V$71)</f>
        <v>0</v>
      </c>
      <c r="DV24" s="563">
        <f>+SUM([2]Data!$V$68:$V$71)</f>
        <v>0</v>
      </c>
      <c r="DW24" s="563">
        <f>+SUM([2]Data!$V$68:$V$71)</f>
        <v>0</v>
      </c>
      <c r="DX24" s="563">
        <f>+SUM([2]Data!$V$68:$V$71)</f>
        <v>0</v>
      </c>
      <c r="DY24" s="563">
        <f>+SUM([2]Data!$V$68:$V$71)</f>
        <v>0</v>
      </c>
      <c r="DZ24" s="563">
        <f>+SUM([2]Data!$V$68:$V$71)</f>
        <v>0</v>
      </c>
      <c r="EA24" s="563">
        <f>+SUM([2]Data!$V$68:$V$71)</f>
        <v>0</v>
      </c>
      <c r="EB24" s="563">
        <f>+SUM([2]Data!$V$68:$V$71)</f>
        <v>0</v>
      </c>
      <c r="EC24" s="563">
        <f>+SUM([2]Data!$V$68:$V$71)</f>
        <v>0</v>
      </c>
      <c r="ED24" s="563">
        <f>+SUM([2]Data!$V$68:$V$71)</f>
        <v>0</v>
      </c>
      <c r="EE24" s="563">
        <f>+SUM([2]Data!$V$68:$V$71)</f>
        <v>0</v>
      </c>
      <c r="EF24" s="563">
        <f>+SUM([2]Data!$V$68:$V$71)</f>
        <v>0</v>
      </c>
      <c r="EG24" s="563">
        <f>+SUM([2]Data!$V$68:$V$71)</f>
        <v>0</v>
      </c>
      <c r="EH24" s="563">
        <f>+SUM([2]Data!$V$68:$V$71)</f>
        <v>0</v>
      </c>
      <c r="EI24" s="563">
        <f>+SUM([2]Data!$V$68:$V$71)</f>
        <v>0</v>
      </c>
      <c r="EJ24" s="563">
        <f>+SUM([2]Data!$V$68:$V$71)</f>
        <v>0</v>
      </c>
      <c r="EK24" s="563">
        <f>+SUM([2]Data!$V$68:$V$71)</f>
        <v>0</v>
      </c>
      <c r="EL24" s="563">
        <f>+SUM([2]Data!$V$68:$V$71)</f>
        <v>0</v>
      </c>
      <c r="EM24" s="563">
        <f>+SUM([2]Data!$V$68:$V$71)</f>
        <v>0</v>
      </c>
      <c r="EN24" s="563">
        <f>+SUM([2]Data!$V$68:$V$71)</f>
        <v>0</v>
      </c>
      <c r="EO24" s="563">
        <f>+SUM([2]Data!$V$68:$V$71)</f>
        <v>0</v>
      </c>
      <c r="EP24" s="563">
        <f>+SUM([2]Data!$V$68:$V$71)</f>
        <v>0</v>
      </c>
      <c r="EQ24" s="563">
        <f>+SUM([2]Data!$V$68:$V$71)</f>
        <v>0</v>
      </c>
      <c r="ER24" s="563">
        <f>+SUM([2]Data!$V$68:$V$71)</f>
        <v>0</v>
      </c>
      <c r="ES24" s="563">
        <f>+SUM([2]Data!$V$68:$V$71)</f>
        <v>0</v>
      </c>
      <c r="ET24" s="563">
        <f>+SUM([2]Data!$V$68:$V$71)</f>
        <v>0</v>
      </c>
      <c r="EU24" s="563">
        <f>+SUM([2]Data!$V$68:$V$71)</f>
        <v>0</v>
      </c>
      <c r="EV24" s="563">
        <f>+SUM([2]Data!$V$68:$V$71)</f>
        <v>0</v>
      </c>
      <c r="EW24" s="563">
        <f>+SUM([2]Data!$V$68:$V$71)</f>
        <v>0</v>
      </c>
      <c r="EX24" s="563">
        <f>+SUM([2]Data!$V$68:$V$71)</f>
        <v>0</v>
      </c>
      <c r="EY24" s="563">
        <f>+SUM([2]Data!$V$68:$V$71)</f>
        <v>0</v>
      </c>
      <c r="EZ24" s="563">
        <f>+SUM([2]Data!$V$68:$V$71)</f>
        <v>0</v>
      </c>
      <c r="FA24" s="563">
        <f>+SUM([2]Data!$V$68:$V$71)</f>
        <v>0</v>
      </c>
      <c r="FB24" s="563">
        <f>+SUM([2]Data!$V$68:$V$71)</f>
        <v>0</v>
      </c>
      <c r="FC24" s="563">
        <f>+SUM([2]Data!$V$68:$V$71)</f>
        <v>0</v>
      </c>
      <c r="FD24" s="563">
        <f>+SUM([2]Data!$V$68:$V$71)</f>
        <v>0</v>
      </c>
      <c r="FE24" s="563">
        <f>+SUM([2]Data!$V$68:$V$71)</f>
        <v>0</v>
      </c>
    </row>
    <row r="25" spans="1:161" s="20" customFormat="1" ht="16.5" customHeight="1" thickBot="1">
      <c r="A25" s="55" cm="1">
        <f t="array" aca="1" ref="A25" ca="1">+CELL("ligne",A25)</f>
        <v>25</v>
      </c>
      <c r="B25" s="89" t="s">
        <v>387</v>
      </c>
      <c r="C25" s="141" t="s">
        <v>388</v>
      </c>
      <c r="D25" s="363" t="s">
        <v>295</v>
      </c>
      <c r="E25" s="20" t="s">
        <v>337</v>
      </c>
      <c r="F25" s="224" t="s">
        <v>325</v>
      </c>
      <c r="G25" s="91" t="s">
        <v>288</v>
      </c>
      <c r="H25" s="225" t="s">
        <v>333</v>
      </c>
      <c r="I25" s="225" t="s">
        <v>329</v>
      </c>
      <c r="J25" s="226">
        <v>0</v>
      </c>
      <c r="K25" s="226"/>
      <c r="L25" s="345">
        <f t="shared" ca="1" si="133"/>
        <v>12</v>
      </c>
      <c r="M25" s="349">
        <f t="shared" ca="1" si="58"/>
        <v>12</v>
      </c>
      <c r="N25" s="94">
        <f t="shared" ca="1" si="59"/>
        <v>0</v>
      </c>
      <c r="O25" s="95">
        <f t="shared" ca="1" si="79"/>
        <v>12</v>
      </c>
      <c r="P25" s="95">
        <f t="shared" ca="1" si="80"/>
        <v>12</v>
      </c>
      <c r="Q25" s="62">
        <f t="shared" ca="1" si="51"/>
        <v>9.5182500000000001</v>
      </c>
      <c r="R25" s="63">
        <f t="shared" ca="1" si="52"/>
        <v>10.878</v>
      </c>
      <c r="S25" s="64" t="str">
        <f>+Parametres!E27</f>
        <v xml:space="preserve">Cost of salary DL wo/overtime </v>
      </c>
      <c r="T25" s="65">
        <f>+Parametres!F27</f>
        <v>7.0000000000000007E-2</v>
      </c>
      <c r="U25" s="65">
        <f>+Parametres!G27</f>
        <v>0.08</v>
      </c>
      <c r="V25" s="96">
        <v>10</v>
      </c>
      <c r="W25" s="227">
        <f ca="1">+T25*L3</f>
        <v>9.5182500000000001</v>
      </c>
      <c r="X25" s="228">
        <f ca="1">+L3*U25</f>
        <v>10.878</v>
      </c>
      <c r="Y25" s="93">
        <f t="shared" ca="1" si="62"/>
        <v>9.5182500000000001</v>
      </c>
      <c r="Z25" s="93">
        <f t="shared" ca="1" si="63"/>
        <v>10.878</v>
      </c>
      <c r="AA25" s="93">
        <f t="shared" ca="1" si="64"/>
        <v>9.5182500000000001</v>
      </c>
      <c r="AB25" s="93">
        <f t="shared" ca="1" si="65"/>
        <v>10.878</v>
      </c>
      <c r="AC25" s="93">
        <f t="shared" ca="1" si="81"/>
        <v>9.5182500000000001</v>
      </c>
      <c r="AD25" s="93">
        <f t="shared" ca="1" si="82"/>
        <v>10.878</v>
      </c>
      <c r="AE25" s="93" cm="1">
        <f t="array" aca="1" ref="AE25" ca="1">+_xlfn.SWITCH($G25,"Min",Y25,"Max",AA25,"Dual",AC25)</f>
        <v>9.5182500000000001</v>
      </c>
      <c r="AF25" s="93" cm="1">
        <f t="array" aca="1" ref="AF25" ca="1">+_xlfn.SWITCH($G25,"Min",Z25,"Max",AB25,"Dual",AD25)</f>
        <v>10.878</v>
      </c>
      <c r="AG25" s="69">
        <f t="shared" ca="1" si="53"/>
        <v>10.198125000000001</v>
      </c>
      <c r="AI25" s="98">
        <f t="shared" ca="1" si="83"/>
        <v>12</v>
      </c>
      <c r="AJ25" s="99">
        <f t="shared" ca="1" si="84"/>
        <v>9.5182500000000001</v>
      </c>
      <c r="AK25" s="100">
        <f t="shared" ca="1" si="182"/>
        <v>9.7448750000000004</v>
      </c>
      <c r="AL25" s="100">
        <f t="shared" ca="1" si="182"/>
        <v>9.9715000000000007</v>
      </c>
      <c r="AM25" s="100">
        <f t="shared" ca="1" si="182"/>
        <v>10.198125000000001</v>
      </c>
      <c r="AN25" s="100">
        <f t="shared" ca="1" si="182"/>
        <v>10.424750000000001</v>
      </c>
      <c r="AO25" s="100">
        <f t="shared" ca="1" si="182"/>
        <v>10.651375000000002</v>
      </c>
      <c r="AP25" s="100">
        <f t="shared" ca="1" si="182"/>
        <v>10.878000000000002</v>
      </c>
      <c r="AQ25" s="101" t="str" cm="1">
        <f t="array" aca="1" ref="AQ25" ca="1">+_xlfn.IFS($AI25&lt;=$AJ25,"Red Low",AND($AI25&gt;$AJ25,$AI25&lt;=$AK25),"Orange Low",AND($AI25&gt;$AK25,$AI25&lt;=$AL25),"Yellow Low",AND($AI25&gt;$AL25,$AI25&lt;=$AN25),"Green",AND($AI25&gt;$AN25,$AI25&lt;=$AO25),"Yellow High",AND($AI25&gt;$AO25,$AI25&lt;=$AP25),"Orange High",$AI25&gt;$AP25,"Red High")</f>
        <v>Red High</v>
      </c>
      <c r="AR25" s="102">
        <f t="shared" ca="1" si="85"/>
        <v>9.5182500000000001</v>
      </c>
      <c r="AS25" s="103">
        <f t="shared" ca="1" si="86"/>
        <v>9.7448750000000004</v>
      </c>
      <c r="AT25" s="103">
        <f t="shared" ca="1" si="87"/>
        <v>9.9715000000000007</v>
      </c>
      <c r="AU25" s="104">
        <f t="shared" ca="1" si="88"/>
        <v>10.198125000000001</v>
      </c>
      <c r="AV25" s="104">
        <f t="shared" ca="1" si="89"/>
        <v>10.424750000000001</v>
      </c>
      <c r="AW25" s="105">
        <f t="shared" ca="1" si="90"/>
        <v>10.651375000000002</v>
      </c>
      <c r="AX25" s="105">
        <f t="shared" ca="1" si="91"/>
        <v>10.878000000000002</v>
      </c>
      <c r="AY25" s="101" t="str" cm="1">
        <f t="array" aca="1" ref="AY25" ca="1">+_xlfn.IFS(AI25&lt;=$AT25,"Green",AND(AI25&gt;$AT25,AI25&lt;=$AV25),"Yellow High",AND(AI25&gt;$AV25,AI25&lt;=$AX25),"Orange High",AI25&gt;$AX25,"Red High")</f>
        <v>Red High</v>
      </c>
      <c r="AZ25" s="105">
        <f t="shared" ca="1" si="92"/>
        <v>9.5182500000000001</v>
      </c>
      <c r="BA25" s="105">
        <f t="shared" ca="1" si="93"/>
        <v>9.7448750000000004</v>
      </c>
      <c r="BB25" s="104">
        <f t="shared" ca="1" si="94"/>
        <v>9.9715000000000007</v>
      </c>
      <c r="BC25" s="104">
        <f t="shared" ca="1" si="95"/>
        <v>10.198125000000001</v>
      </c>
      <c r="BD25" s="103">
        <f t="shared" ca="1" si="96"/>
        <v>10.424750000000001</v>
      </c>
      <c r="BE25" s="103">
        <f t="shared" ca="1" si="97"/>
        <v>10.651375000000002</v>
      </c>
      <c r="BF25" s="106">
        <f t="shared" ca="1" si="98"/>
        <v>10.878000000000002</v>
      </c>
      <c r="BG25" s="101" t="str" cm="1">
        <f t="array" aca="1" ref="BG25" ca="1">+_xlfn.IFS($L25&lt;=AZ25,"Red Low",AND($L25&gt;AZ25,$L25&lt;=BB25),"Orange Low",AND($L25&gt;BB25,$L25&lt;=BD25),"Yellow Low",$L25&gt;BD25,"Green")</f>
        <v>Green</v>
      </c>
      <c r="BH25" s="20" t="str" cm="1">
        <f t="array" aca="1" ref="BH25" ca="1">+_xlfn.IFS(G25="Min",BG25,G25="Max",AY25,G25="Dual",AQ25)</f>
        <v>Red High</v>
      </c>
      <c r="BI25" s="107"/>
      <c r="BK25" s="108" t="str">
        <f t="shared" si="136"/>
        <v>DL-Cost</v>
      </c>
      <c r="BL25" s="108"/>
      <c r="BM25" s="108"/>
      <c r="BN25" s="108"/>
      <c r="BO25" s="108"/>
      <c r="BP25" s="108"/>
      <c r="BQ25" s="109">
        <f t="shared" ca="1" si="137"/>
        <v>9.5182500000000001</v>
      </c>
      <c r="BR25" s="109">
        <f t="shared" ca="1" si="138"/>
        <v>10.878</v>
      </c>
      <c r="BU25" s="110"/>
      <c r="BV25" s="110"/>
      <c r="BW25" s="110"/>
      <c r="BX25" s="110"/>
      <c r="BY25" s="110"/>
      <c r="BZ25" s="110"/>
      <c r="CA25" s="110"/>
      <c r="CB25" s="110"/>
      <c r="CC25" s="110"/>
      <c r="CD25" s="111"/>
      <c r="CE25" s="112" cm="1">
        <f t="array" aca="1" ref="CE25" ca="1">+INDIRECT(ADDRESS($A25,$BJ$2-10))</f>
        <v>12</v>
      </c>
      <c r="CF25" s="112" cm="1">
        <f t="array" aca="1" ref="CF25" ca="1">+INDIRECT(ADDRESS($A25,$BJ$2-9))</f>
        <v>12</v>
      </c>
      <c r="CG25" s="112" cm="1">
        <f t="array" aca="1" ref="CG25" ca="1">+INDIRECT(ADDRESS($A25,$BJ$2-8))</f>
        <v>12</v>
      </c>
      <c r="CH25" s="112" cm="1">
        <f t="array" aca="1" ref="CH25" ca="1">+INDIRECT(ADDRESS($A25,$BJ$2-7))</f>
        <v>12</v>
      </c>
      <c r="CI25" s="112" cm="1">
        <f t="array" aca="1" ref="CI25" ca="1">+INDIRECT(ADDRESS($A25,$BJ$2-6))</f>
        <v>12</v>
      </c>
      <c r="CJ25" s="112" cm="1">
        <f t="array" aca="1" ref="CJ25" ca="1">+INDIRECT(ADDRESS($A25,$BJ$2-5))</f>
        <v>12</v>
      </c>
      <c r="CK25" s="112" cm="1">
        <f t="array" aca="1" ref="CK25" ca="1">+INDIRECT(ADDRESS($A25,$BJ$2-4))</f>
        <v>12</v>
      </c>
      <c r="CL25" s="112" cm="1">
        <f t="array" aca="1" ref="CL25" ca="1">+INDIRECT(ADDRESS($A25,$BJ$2-3))</f>
        <v>12</v>
      </c>
      <c r="CM25" s="112" cm="1">
        <f t="array" aca="1" ref="CM25" ca="1">+INDIRECT(ADDRESS($A25,$BJ$2-2))</f>
        <v>12</v>
      </c>
      <c r="CN25" s="112" cm="1">
        <f t="array" aca="1" ref="CN25" ca="1">+INDIRECT(ADDRESS($A25,$BJ$2-1))</f>
        <v>12</v>
      </c>
      <c r="CO25" s="112" cm="1">
        <f t="array" aca="1" ref="CO25" ca="1">+INDIRECT(ADDRESS($A25,BJ$2))</f>
        <v>12</v>
      </c>
      <c r="CP25" s="112"/>
      <c r="CQ25" s="54"/>
      <c r="CR25" s="54">
        <f t="shared" ca="1" si="144"/>
        <v>5.1945750000000004</v>
      </c>
      <c r="CS25" s="54">
        <f t="shared" ca="1" si="145"/>
        <v>5.7204000000000015</v>
      </c>
      <c r="CT25" s="54">
        <f t="shared" ca="1" si="146"/>
        <v>5.8702500000000004</v>
      </c>
      <c r="CU25" s="54">
        <f t="shared" ca="1" si="147"/>
        <v>5.9025000000000007</v>
      </c>
      <c r="CV25" s="54">
        <f t="shared" ca="1" si="148"/>
        <v>7.568550000000001</v>
      </c>
      <c r="CW25" s="54">
        <f t="shared" ca="1" si="149"/>
        <v>6.4417500000000008</v>
      </c>
      <c r="CX25" s="54">
        <f t="shared" ca="1" si="150"/>
        <v>3.3922500000000002</v>
      </c>
      <c r="CY25" s="54">
        <f t="shared" ca="1" si="151"/>
        <v>4.7085000000000008</v>
      </c>
      <c r="CZ25" s="54">
        <f t="shared" ca="1" si="152"/>
        <v>1.4821500000000003</v>
      </c>
      <c r="DA25" s="54">
        <f t="shared" ca="1" si="71"/>
        <v>5.6115000000000004</v>
      </c>
      <c r="DB25" s="54">
        <f t="shared" ca="1" si="71"/>
        <v>10.198125000000001</v>
      </c>
      <c r="DC25" s="54"/>
      <c r="DD25" s="258" t="str">
        <f t="shared" si="14"/>
        <v>DL-Cost</v>
      </c>
      <c r="DE25" s="189">
        <f>+[2]Data!V66</f>
        <v>12</v>
      </c>
      <c r="DF25" s="189">
        <f>+[2]Data!W66</f>
        <v>12</v>
      </c>
      <c r="DG25" s="189">
        <f>+[2]Data!X66</f>
        <v>12</v>
      </c>
      <c r="DH25" s="189">
        <f>+[2]Data!Y66</f>
        <v>12</v>
      </c>
      <c r="DI25" s="189">
        <f>+[2]Data!Z66</f>
        <v>12</v>
      </c>
      <c r="DJ25" s="189">
        <f>+[2]Data!AA66</f>
        <v>12</v>
      </c>
      <c r="DK25" s="189">
        <f>+[2]Data!AB66</f>
        <v>12</v>
      </c>
      <c r="DL25" s="189">
        <f>+[2]Data!AC66</f>
        <v>12</v>
      </c>
      <c r="DM25" s="189">
        <f>+[2]Data!AD66</f>
        <v>12</v>
      </c>
      <c r="DN25" s="189">
        <f>+[2]Data!AE66</f>
        <v>12</v>
      </c>
      <c r="DO25" s="189">
        <f>+[2]Data!AF66</f>
        <v>12</v>
      </c>
      <c r="DP25" s="189">
        <f>+[2]Data!AG66</f>
        <v>12</v>
      </c>
      <c r="DQ25" s="189">
        <f>+[2]Data!AH66</f>
        <v>12</v>
      </c>
      <c r="DR25" s="189">
        <f>+[2]Data!AI66</f>
        <v>12</v>
      </c>
      <c r="DS25" s="189">
        <f>+[2]Data!AJ66</f>
        <v>12</v>
      </c>
      <c r="DT25" s="189">
        <f>+[2]Data!AK66</f>
        <v>12</v>
      </c>
      <c r="DU25" s="189">
        <f>+[2]Data!AL66</f>
        <v>12</v>
      </c>
      <c r="DV25" s="189">
        <f>+[2]Data!AM66</f>
        <v>12</v>
      </c>
      <c r="DW25" s="189">
        <f>+[2]Data!AN66</f>
        <v>12</v>
      </c>
      <c r="DX25" s="189">
        <f>+[2]Data!AO66</f>
        <v>12</v>
      </c>
      <c r="DY25" s="189">
        <f>+[2]Data!AP66</f>
        <v>12</v>
      </c>
      <c r="DZ25" s="189">
        <f>+[2]Data!AQ66</f>
        <v>12</v>
      </c>
      <c r="EA25" s="189">
        <f>+[2]Data!AR66</f>
        <v>12</v>
      </c>
      <c r="EB25" s="189">
        <f>+[2]Data!AS66</f>
        <v>12</v>
      </c>
      <c r="EC25" s="189">
        <f>+[2]Data!AT66</f>
        <v>12</v>
      </c>
      <c r="ED25" s="189">
        <f>+[2]Data!AU66</f>
        <v>12</v>
      </c>
      <c r="EE25" s="189">
        <f>+[2]Data!AV66</f>
        <v>12</v>
      </c>
      <c r="EF25" s="189">
        <f>+[2]Data!AW66</f>
        <v>12</v>
      </c>
      <c r="EG25" s="189">
        <f>+[2]Data!AX66</f>
        <v>12</v>
      </c>
      <c r="EH25" s="189">
        <f>+[2]Data!AY66</f>
        <v>12</v>
      </c>
      <c r="EI25" s="189">
        <f>+[2]Data!AZ66</f>
        <v>12</v>
      </c>
      <c r="EJ25" s="189">
        <f>+[2]Data!BA66</f>
        <v>12</v>
      </c>
      <c r="EK25" s="189">
        <f>+[2]Data!BB66</f>
        <v>12</v>
      </c>
      <c r="EL25" s="189">
        <f>+[2]Data!BC66</f>
        <v>12</v>
      </c>
      <c r="EM25" s="189">
        <f>+[2]Data!BD66</f>
        <v>12</v>
      </c>
      <c r="EN25" s="189">
        <f>+[2]Data!BE66</f>
        <v>12</v>
      </c>
      <c r="EO25" s="189">
        <f>+[2]Data!BF66</f>
        <v>12</v>
      </c>
      <c r="EP25" s="189">
        <f>+[2]Data!BG66</f>
        <v>12</v>
      </c>
      <c r="EQ25" s="189">
        <f>+[2]Data!BH66</f>
        <v>12</v>
      </c>
      <c r="ER25" s="189">
        <f>+[2]Data!BI66</f>
        <v>12</v>
      </c>
      <c r="ES25" s="189">
        <f>+[2]Data!BJ66</f>
        <v>12</v>
      </c>
      <c r="ET25" s="189">
        <f>+[2]Data!BK66</f>
        <v>12</v>
      </c>
      <c r="EU25" s="189">
        <f>+[2]Data!BL66</f>
        <v>12</v>
      </c>
      <c r="EV25" s="189">
        <f>+[2]Data!BM66</f>
        <v>12</v>
      </c>
      <c r="EW25" s="189">
        <f>+[2]Data!BN66</f>
        <v>12</v>
      </c>
      <c r="EX25" s="189">
        <f>+[2]Data!BO66</f>
        <v>12</v>
      </c>
      <c r="EY25" s="189">
        <f>+[2]Data!BP66</f>
        <v>12</v>
      </c>
      <c r="EZ25" s="189">
        <f>+[2]Data!BQ66</f>
        <v>12</v>
      </c>
      <c r="FA25" s="189">
        <f>+[2]Data!BR66</f>
        <v>12</v>
      </c>
      <c r="FB25" s="189">
        <f>+[2]Data!BS66</f>
        <v>12</v>
      </c>
      <c r="FC25" s="189">
        <f>+[2]Data!BT66</f>
        <v>12</v>
      </c>
      <c r="FD25" s="189">
        <f>+[2]Data!BU66</f>
        <v>12</v>
      </c>
      <c r="FE25" s="189">
        <f>+[2]Data!BV66</f>
        <v>12</v>
      </c>
    </row>
    <row r="26" spans="1:161" s="22" customFormat="1" ht="16.5" customHeight="1" thickBot="1">
      <c r="A26" s="55" cm="1">
        <f t="array" aca="1" ref="A26" ca="1">+CELL("ligne",A26)</f>
        <v>26</v>
      </c>
      <c r="B26" s="229" t="s">
        <v>389</v>
      </c>
      <c r="C26" s="141" t="s">
        <v>390</v>
      </c>
      <c r="D26" s="363" t="s">
        <v>295</v>
      </c>
      <c r="E26" s="22" t="s">
        <v>337</v>
      </c>
      <c r="F26" s="39" t="s">
        <v>325</v>
      </c>
      <c r="G26" s="230" t="s">
        <v>288</v>
      </c>
      <c r="H26" s="231" t="s">
        <v>333</v>
      </c>
      <c r="I26" s="231" t="s">
        <v>338</v>
      </c>
      <c r="J26" s="232">
        <v>0</v>
      </c>
      <c r="K26" s="232"/>
      <c r="L26" s="348">
        <f t="shared" ca="1" si="133"/>
        <v>0</v>
      </c>
      <c r="M26" s="353">
        <f t="shared" ca="1" si="58"/>
        <v>1.5</v>
      </c>
      <c r="N26" s="234">
        <f t="shared" ca="1" si="59"/>
        <v>0.33333333333333331</v>
      </c>
      <c r="O26" s="235">
        <f t="shared" ca="1" si="79"/>
        <v>0.5</v>
      </c>
      <c r="P26" s="235">
        <f t="shared" ca="1" si="80"/>
        <v>2.5</v>
      </c>
      <c r="Q26" s="62">
        <f t="shared" ca="1" si="51"/>
        <v>0</v>
      </c>
      <c r="R26" s="63">
        <f t="shared" ca="1" si="52"/>
        <v>0.10878</v>
      </c>
      <c r="S26" s="64" t="str">
        <f>+Parametres!E28</f>
        <v>As % of Base DL</v>
      </c>
      <c r="T26" s="65">
        <f>+Parametres!F28</f>
        <v>0</v>
      </c>
      <c r="U26" s="65">
        <f>+Parametres!G28</f>
        <v>0.01</v>
      </c>
      <c r="V26" s="236">
        <v>10</v>
      </c>
      <c r="W26" s="259">
        <f ca="1">+T26*W25</f>
        <v>0</v>
      </c>
      <c r="X26" s="259">
        <f ca="1">+U26*X25</f>
        <v>0.10878</v>
      </c>
      <c r="Y26" s="233">
        <f t="shared" ca="1" si="62"/>
        <v>0</v>
      </c>
      <c r="Z26" s="233">
        <f t="shared" ca="1" si="63"/>
        <v>0.10878</v>
      </c>
      <c r="AA26" s="233">
        <f t="shared" ca="1" si="64"/>
        <v>0</v>
      </c>
      <c r="AB26" s="233">
        <f t="shared" ca="1" si="65"/>
        <v>0.10878</v>
      </c>
      <c r="AC26" s="233">
        <f t="shared" ca="1" si="81"/>
        <v>0</v>
      </c>
      <c r="AD26" s="233">
        <f t="shared" ca="1" si="82"/>
        <v>0.10878</v>
      </c>
      <c r="AE26" s="233" cm="1">
        <f t="array" aca="1" ref="AE26" ca="1">+_xlfn.SWITCH($G26,"Min",Y26,"Max",AA26,"Dual",AC26)</f>
        <v>0</v>
      </c>
      <c r="AF26" s="233" cm="1">
        <f t="array" aca="1" ref="AF26" ca="1">+_xlfn.SWITCH($G26,"Min",Z26,"Max",AB26,"Dual",AD26)</f>
        <v>0.10878</v>
      </c>
      <c r="AG26" s="69">
        <f t="shared" ca="1" si="53"/>
        <v>5.4390000000000001E-2</v>
      </c>
      <c r="AI26" s="238">
        <f t="shared" ca="1" si="83"/>
        <v>0</v>
      </c>
      <c r="AJ26" s="239">
        <f t="shared" ca="1" si="84"/>
        <v>0</v>
      </c>
      <c r="AK26" s="240">
        <f t="shared" ca="1" si="182"/>
        <v>1.813E-2</v>
      </c>
      <c r="AL26" s="240">
        <f t="shared" ca="1" si="182"/>
        <v>3.6260000000000001E-2</v>
      </c>
      <c r="AM26" s="240">
        <f t="shared" ca="1" si="182"/>
        <v>5.4390000000000001E-2</v>
      </c>
      <c r="AN26" s="240">
        <f t="shared" ca="1" si="182"/>
        <v>7.2520000000000001E-2</v>
      </c>
      <c r="AO26" s="240">
        <f t="shared" ca="1" si="182"/>
        <v>9.0650000000000008E-2</v>
      </c>
      <c r="AP26" s="240">
        <f t="shared" ca="1" si="182"/>
        <v>0.10878000000000002</v>
      </c>
      <c r="AQ26" s="241" t="str" cm="1">
        <f t="array" aca="1" ref="AQ26" ca="1">+_xlfn.IFS($AI26&lt;=$AJ26,"Red Low",AND($AI26&gt;$AJ26,$AI26&lt;=$AK26),"Orange Low",AND($AI26&gt;$AK26,$AI26&lt;=$AL26),"Yellow Low",AND($AI26&gt;$AL26,$AI26&lt;=$AN26),"Green",AND($AI26&gt;$AN26,$AI26&lt;=$AO26),"Yellow High",AND($AI26&gt;$AO26,$AI26&lt;=$AP26),"Orange High",$AI26&gt;$AP26,"Red High")</f>
        <v>Red Low</v>
      </c>
      <c r="AR26" s="242">
        <f t="shared" ca="1" si="85"/>
        <v>0</v>
      </c>
      <c r="AS26" s="243">
        <f t="shared" ca="1" si="86"/>
        <v>1.813E-2</v>
      </c>
      <c r="AT26" s="243">
        <f t="shared" ca="1" si="87"/>
        <v>3.6260000000000001E-2</v>
      </c>
      <c r="AU26" s="244">
        <f t="shared" ca="1" si="88"/>
        <v>5.4390000000000001E-2</v>
      </c>
      <c r="AV26" s="244">
        <f t="shared" ca="1" si="89"/>
        <v>7.2520000000000001E-2</v>
      </c>
      <c r="AW26" s="245">
        <f t="shared" ca="1" si="90"/>
        <v>9.0650000000000008E-2</v>
      </c>
      <c r="AX26" s="245">
        <f t="shared" ca="1" si="91"/>
        <v>0.10878000000000002</v>
      </c>
      <c r="AY26" s="241" t="str" cm="1">
        <f t="array" aca="1" ref="AY26" ca="1">+_xlfn.IFS(AI26&lt;=$AT26,"Green",AND(AI26&gt;$AT26,AI26&lt;=$AV26),"Yellow High",AND(AI26&gt;$AV26,AI26&lt;=$AX26),"Orange High",AI26&gt;$AX26,"Red High")</f>
        <v>Green</v>
      </c>
      <c r="AZ26" s="245">
        <f t="shared" ca="1" si="92"/>
        <v>0</v>
      </c>
      <c r="BA26" s="245">
        <f t="shared" ca="1" si="93"/>
        <v>1.813E-2</v>
      </c>
      <c r="BB26" s="244">
        <f t="shared" ca="1" si="94"/>
        <v>3.6260000000000001E-2</v>
      </c>
      <c r="BC26" s="244">
        <f t="shared" ca="1" si="95"/>
        <v>5.4390000000000001E-2</v>
      </c>
      <c r="BD26" s="243">
        <f t="shared" ca="1" si="96"/>
        <v>7.2520000000000001E-2</v>
      </c>
      <c r="BE26" s="243">
        <f t="shared" ca="1" si="97"/>
        <v>9.0650000000000008E-2</v>
      </c>
      <c r="BF26" s="246">
        <f t="shared" ca="1" si="98"/>
        <v>0.10878000000000002</v>
      </c>
      <c r="BG26" s="241" t="str" cm="1">
        <f t="array" aca="1" ref="BG26" ca="1">+_xlfn.IFS($L26&lt;=AZ26,"Red Low",AND($L26&gt;AZ26,$L26&lt;=BB26),"Orange Low",AND($L26&gt;BB26,$L26&lt;=BD26),"Yellow Low",$L26&gt;BD26,"Green")</f>
        <v>Red Low</v>
      </c>
      <c r="BH26" s="22" t="str" cm="1">
        <f t="array" aca="1" ref="BH26" ca="1">+_xlfn.IFS(G26="Min",BG26,G26="Max",AY26,G26="Dual",AQ26)</f>
        <v>Green</v>
      </c>
      <c r="BI26" s="247"/>
      <c r="BK26" s="248" t="str">
        <f t="shared" si="136"/>
        <v>Subcontracting</v>
      </c>
      <c r="BL26" s="248"/>
      <c r="BM26" s="248"/>
      <c r="BN26" s="248"/>
      <c r="BO26" s="248"/>
      <c r="BP26" s="248"/>
      <c r="BQ26" s="249">
        <f t="shared" ca="1" si="137"/>
        <v>0</v>
      </c>
      <c r="BR26" s="249">
        <f t="shared" ca="1" si="138"/>
        <v>0.10878</v>
      </c>
      <c r="BU26" s="250"/>
      <c r="BV26" s="250"/>
      <c r="BW26" s="250"/>
      <c r="BX26" s="250"/>
      <c r="BY26" s="250"/>
      <c r="BZ26" s="250"/>
      <c r="CA26" s="250"/>
      <c r="CB26" s="250"/>
      <c r="CC26" s="250"/>
      <c r="CD26" s="251"/>
      <c r="CE26" s="164" cm="1">
        <f t="array" aca="1" ref="CE26" ca="1">+INDIRECT(ADDRESS($A26,$BJ$2-10))</f>
        <v>2</v>
      </c>
      <c r="CF26" s="164" cm="1">
        <f t="array" aca="1" ref="CF26" ca="1">+INDIRECT(ADDRESS($A26,$BJ$2-9))</f>
        <v>1.5</v>
      </c>
      <c r="CG26" s="164" cm="1">
        <f t="array" aca="1" ref="CG26" ca="1">+INDIRECT(ADDRESS($A26,$BJ$2-8))</f>
        <v>1.5</v>
      </c>
      <c r="CH26" s="164" cm="1">
        <f t="array" aca="1" ref="CH26" ca="1">+INDIRECT(ADDRESS($A26,$BJ$2-7))</f>
        <v>1.5</v>
      </c>
      <c r="CI26" s="164" cm="1">
        <f t="array" aca="1" ref="CI26" ca="1">+INDIRECT(ADDRESS($A26,$BJ$2-6))</f>
        <v>1.5</v>
      </c>
      <c r="CJ26" s="164" cm="1">
        <f t="array" aca="1" ref="CJ26" ca="1">+INDIRECT(ADDRESS($A26,$BJ$2-5))</f>
        <v>1.5</v>
      </c>
      <c r="CK26" s="164" cm="1">
        <f t="array" aca="1" ref="CK26" ca="1">+INDIRECT(ADDRESS($A26,$BJ$2-4))</f>
        <v>1.5</v>
      </c>
      <c r="CL26" s="164" cm="1">
        <f t="array" aca="1" ref="CL26" ca="1">+INDIRECT(ADDRESS($A26,$BJ$2-3))</f>
        <v>1.5</v>
      </c>
      <c r="CM26" s="164" cm="1">
        <f t="array" aca="1" ref="CM26" ca="1">+INDIRECT(ADDRESS($A26,$BJ$2-2))</f>
        <v>1.5</v>
      </c>
      <c r="CN26" s="164" cm="1">
        <f t="array" aca="1" ref="CN26" ca="1">+INDIRECT(ADDRESS($A26,$BJ$2-1))</f>
        <v>1.5</v>
      </c>
      <c r="CO26" s="164" cm="1">
        <f t="array" aca="1" ref="CO26" ca="1">+INDIRECT(ADDRESS($A26,BJ$2))</f>
        <v>0</v>
      </c>
      <c r="CP26" s="164"/>
      <c r="CQ26" s="54"/>
      <c r="CR26" s="54">
        <f t="shared" ca="1" si="144"/>
        <v>2.7704400000000001E-2</v>
      </c>
      <c r="CS26" s="54">
        <f t="shared" ca="1" si="145"/>
        <v>3.0508800000000003E-2</v>
      </c>
      <c r="CT26" s="54">
        <f t="shared" ca="1" si="146"/>
        <v>3.1308000000000002E-2</v>
      </c>
      <c r="CU26" s="54">
        <f t="shared" ca="1" si="147"/>
        <v>3.1480000000000001E-2</v>
      </c>
      <c r="CV26" s="54">
        <f t="shared" ca="1" si="148"/>
        <v>4.0365600000000001E-2</v>
      </c>
      <c r="CW26" s="54">
        <f t="shared" ca="1" si="149"/>
        <v>3.4356000000000005E-2</v>
      </c>
      <c r="CX26" s="54">
        <f t="shared" ca="1" si="150"/>
        <v>1.8092E-2</v>
      </c>
      <c r="CY26" s="54">
        <f t="shared" ca="1" si="151"/>
        <v>2.5112000000000002E-2</v>
      </c>
      <c r="CZ26" s="54">
        <f t="shared" ca="1" si="152"/>
        <v>7.9048E-3</v>
      </c>
      <c r="DA26" s="54">
        <f t="shared" ca="1" si="71"/>
        <v>2.9928E-2</v>
      </c>
      <c r="DB26" s="54">
        <f t="shared" ca="1" si="71"/>
        <v>5.4390000000000001E-2</v>
      </c>
      <c r="DC26" s="54"/>
      <c r="DD26" s="260" t="str">
        <f t="shared" si="14"/>
        <v>Subcontracting</v>
      </c>
      <c r="DE26" s="532">
        <f>+[2]Data!V71</f>
        <v>0</v>
      </c>
      <c r="DF26" s="532">
        <f>+[2]Data!W71</f>
        <v>0</v>
      </c>
      <c r="DG26" s="532">
        <f>+[2]Data!X71</f>
        <v>0</v>
      </c>
      <c r="DH26" s="532">
        <f>+[2]Data!Y71</f>
        <v>0</v>
      </c>
      <c r="DI26" s="532">
        <f>+[2]Data!Z71</f>
        <v>2</v>
      </c>
      <c r="DJ26" s="532">
        <f>+[2]Data!AA71</f>
        <v>2</v>
      </c>
      <c r="DK26" s="532">
        <f>+[2]Data!AB71</f>
        <v>2</v>
      </c>
      <c r="DL26" s="532">
        <f>+[2]Data!AC71</f>
        <v>2</v>
      </c>
      <c r="DM26" s="532">
        <f>+[2]Data!AD71</f>
        <v>2</v>
      </c>
      <c r="DN26" s="532">
        <f>+[2]Data!AE71</f>
        <v>2</v>
      </c>
      <c r="DO26" s="532">
        <f>+[2]Data!AF71</f>
        <v>2</v>
      </c>
      <c r="DP26" s="532">
        <f>+[2]Data!AG71</f>
        <v>2</v>
      </c>
      <c r="DQ26" s="532">
        <f>+[2]Data!AH71</f>
        <v>2</v>
      </c>
      <c r="DR26" s="532">
        <f>+[2]Data!AI71</f>
        <v>2</v>
      </c>
      <c r="DS26" s="532">
        <f>+[2]Data!AJ71</f>
        <v>2</v>
      </c>
      <c r="DT26" s="532">
        <f>+[2]Data!AK71</f>
        <v>2</v>
      </c>
      <c r="DU26" s="532">
        <f>+[2]Data!AL71</f>
        <v>2</v>
      </c>
      <c r="DV26" s="532">
        <f>+[2]Data!AM71</f>
        <v>2</v>
      </c>
      <c r="DW26" s="532">
        <f>+[2]Data!AN71</f>
        <v>0</v>
      </c>
      <c r="DX26" s="532">
        <f>+[2]Data!AO71</f>
        <v>0</v>
      </c>
      <c r="DY26" s="532">
        <f>+[2]Data!AP71</f>
        <v>2</v>
      </c>
      <c r="DZ26" s="532">
        <f>+[2]Data!AQ71</f>
        <v>2</v>
      </c>
      <c r="EA26" s="532">
        <f>+[2]Data!AR71</f>
        <v>2</v>
      </c>
      <c r="EB26" s="532">
        <f>+[2]Data!AS71</f>
        <v>2</v>
      </c>
      <c r="EC26" s="532">
        <f>+[2]Data!AT71</f>
        <v>2</v>
      </c>
      <c r="ED26" s="532">
        <f>+[2]Data!AU71</f>
        <v>2</v>
      </c>
      <c r="EE26" s="532">
        <f>+[2]Data!AV71</f>
        <v>2</v>
      </c>
      <c r="EF26" s="532">
        <f>+[2]Data!AW71</f>
        <v>2</v>
      </c>
      <c r="EG26" s="532">
        <f>+[2]Data!AX71</f>
        <v>2</v>
      </c>
      <c r="EH26" s="532">
        <f>+[2]Data!AY71</f>
        <v>2</v>
      </c>
      <c r="EI26" s="532">
        <f>+[2]Data!AZ71</f>
        <v>2</v>
      </c>
      <c r="EJ26" s="532">
        <f>+[2]Data!BA71</f>
        <v>2</v>
      </c>
      <c r="EK26" s="532">
        <f>+[2]Data!BB71</f>
        <v>2</v>
      </c>
      <c r="EL26" s="532">
        <f>+[2]Data!BC71</f>
        <v>2</v>
      </c>
      <c r="EM26" s="532">
        <f>+[2]Data!BD71</f>
        <v>2</v>
      </c>
      <c r="EN26" s="532">
        <f>+[2]Data!BE71</f>
        <v>2</v>
      </c>
      <c r="EO26" s="532">
        <f>+[2]Data!BF71</f>
        <v>2</v>
      </c>
      <c r="EP26" s="532">
        <f>+[2]Data!BG71</f>
        <v>2</v>
      </c>
      <c r="EQ26" s="532">
        <f>+[2]Data!BH71</f>
        <v>2</v>
      </c>
      <c r="ER26" s="532">
        <f>+[2]Data!BI71</f>
        <v>2</v>
      </c>
      <c r="ES26" s="532">
        <f>+[2]Data!BJ71</f>
        <v>1.5</v>
      </c>
      <c r="ET26" s="532">
        <f>+[2]Data!BK71</f>
        <v>1.5</v>
      </c>
      <c r="EU26" s="532">
        <f>+[2]Data!BL71</f>
        <v>1.5</v>
      </c>
      <c r="EV26" s="532">
        <f>+[2]Data!BM71</f>
        <v>1.5</v>
      </c>
      <c r="EW26" s="532">
        <f>+[2]Data!BN71</f>
        <v>1.5</v>
      </c>
      <c r="EX26" s="532">
        <f>+[2]Data!BO71</f>
        <v>1.5</v>
      </c>
      <c r="EY26" s="532">
        <f>+[2]Data!BP71</f>
        <v>1.5</v>
      </c>
      <c r="EZ26" s="532">
        <f>+[2]Data!BQ71</f>
        <v>1.5</v>
      </c>
      <c r="FA26" s="532">
        <f>+[2]Data!BR71</f>
        <v>1.5</v>
      </c>
      <c r="FB26" s="532">
        <f>+[2]Data!BS71</f>
        <v>0</v>
      </c>
      <c r="FC26" s="532">
        <f>+[2]Data!BT71</f>
        <v>0</v>
      </c>
      <c r="FD26" s="532">
        <f>+[2]Data!BU71</f>
        <v>0</v>
      </c>
      <c r="FE26" s="532">
        <f>+[2]Data!BV71</f>
        <v>0</v>
      </c>
    </row>
    <row r="27" spans="1:161" s="200" customFormat="1" ht="16.5" customHeight="1" thickBot="1">
      <c r="A27" s="55" cm="1">
        <f t="array" aca="1" ref="A27" ca="1">+CELL("ligne",A27)</f>
        <v>27</v>
      </c>
      <c r="B27" s="199" t="s">
        <v>391</v>
      </c>
      <c r="C27" s="56" t="s">
        <v>392</v>
      </c>
      <c r="D27" s="363" t="s">
        <v>295</v>
      </c>
      <c r="E27" s="200" t="s">
        <v>337</v>
      </c>
      <c r="F27" s="201" t="s">
        <v>325</v>
      </c>
      <c r="G27" s="202" t="s">
        <v>288</v>
      </c>
      <c r="H27" s="202" t="s">
        <v>333</v>
      </c>
      <c r="I27" s="202" t="s">
        <v>393</v>
      </c>
      <c r="J27" s="203">
        <v>-1</v>
      </c>
      <c r="K27" s="203"/>
      <c r="L27" s="347">
        <f t="shared" ca="1" si="133"/>
        <v>10</v>
      </c>
      <c r="M27" s="352">
        <f t="shared" ca="1" si="58"/>
        <v>10</v>
      </c>
      <c r="N27" s="205">
        <f t="shared" ca="1" si="59"/>
        <v>0</v>
      </c>
      <c r="O27" s="206">
        <f t="shared" ca="1" si="79"/>
        <v>10</v>
      </c>
      <c r="P27" s="206">
        <f t="shared" ca="1" si="80"/>
        <v>10</v>
      </c>
      <c r="Q27" s="62">
        <f t="shared" si="51"/>
        <v>9</v>
      </c>
      <c r="R27" s="63">
        <f t="shared" si="52"/>
        <v>11</v>
      </c>
      <c r="S27" s="64" t="str">
        <f>+Parametres!E29</f>
        <v>As % of Median sales</v>
      </c>
      <c r="T27" s="65">
        <f>+Parametres!F29</f>
        <v>0.04</v>
      </c>
      <c r="U27" s="65">
        <f>+Parametres!G29</f>
        <v>0.04</v>
      </c>
      <c r="V27" s="207">
        <v>10</v>
      </c>
      <c r="W27" s="331">
        <v>9</v>
      </c>
      <c r="X27" s="332">
        <v>11</v>
      </c>
      <c r="Y27" s="204">
        <f t="shared" si="62"/>
        <v>9</v>
      </c>
      <c r="Z27" s="204">
        <f t="shared" si="63"/>
        <v>11</v>
      </c>
      <c r="AA27" s="204">
        <f t="shared" si="64"/>
        <v>9</v>
      </c>
      <c r="AB27" s="204">
        <f t="shared" si="65"/>
        <v>11</v>
      </c>
      <c r="AC27" s="204">
        <f t="shared" si="81"/>
        <v>9</v>
      </c>
      <c r="AD27" s="204">
        <f t="shared" si="82"/>
        <v>11</v>
      </c>
      <c r="AE27" s="204" cm="1">
        <f t="array" ref="AE27">+_xlfn.SWITCH($G27,"Min",Y27,"Max",AA27,"Dual",AC27)</f>
        <v>9</v>
      </c>
      <c r="AF27" s="204" cm="1">
        <f t="array" ref="AF27">+_xlfn.SWITCH($G27,"Min",Z27,"Max",AB27,"Dual",AD27)</f>
        <v>11</v>
      </c>
      <c r="AG27" s="69">
        <f t="shared" si="53"/>
        <v>10</v>
      </c>
      <c r="AI27" s="209">
        <f t="shared" ca="1" si="83"/>
        <v>10</v>
      </c>
      <c r="AJ27" s="210">
        <f t="shared" si="84"/>
        <v>9</v>
      </c>
      <c r="AK27" s="211">
        <f t="shared" si="182"/>
        <v>9.3333333333333339</v>
      </c>
      <c r="AL27" s="211">
        <f t="shared" si="182"/>
        <v>9.6666666666666679</v>
      </c>
      <c r="AM27" s="211">
        <f t="shared" si="182"/>
        <v>10.000000000000002</v>
      </c>
      <c r="AN27" s="211">
        <f t="shared" si="182"/>
        <v>10.333333333333336</v>
      </c>
      <c r="AO27" s="211">
        <f t="shared" si="182"/>
        <v>10.66666666666667</v>
      </c>
      <c r="AP27" s="211">
        <f t="shared" si="182"/>
        <v>11.000000000000004</v>
      </c>
      <c r="AQ27" s="212" t="str" cm="1">
        <f t="array" aca="1" ref="AQ27" ca="1">+_xlfn.IFS($AI27&lt;=$AJ27,"Red Low",AND($AI27&gt;$AJ27,$AI27&lt;=$AK27),"Orange Low",AND($AI27&gt;$AK27,$AI27&lt;=$AL27),"Yellow Low",AND($AI27&gt;$AL27,$AI27&lt;=$AN27),"Green",AND($AI27&gt;$AN27,$AI27&lt;=$AO27),"Yellow High",AND($AI27&gt;$AO27,$AI27&lt;=$AP27),"Orange High",$AI27&gt;$AP27,"Red High")</f>
        <v>Green</v>
      </c>
      <c r="AR27" s="213">
        <f t="shared" si="85"/>
        <v>9</v>
      </c>
      <c r="AS27" s="214">
        <f t="shared" si="86"/>
        <v>9.3333333333333339</v>
      </c>
      <c r="AT27" s="214">
        <f t="shared" si="87"/>
        <v>9.6666666666666679</v>
      </c>
      <c r="AU27" s="215">
        <f t="shared" si="88"/>
        <v>10.000000000000002</v>
      </c>
      <c r="AV27" s="215">
        <f t="shared" si="89"/>
        <v>10.333333333333336</v>
      </c>
      <c r="AW27" s="216">
        <f t="shared" si="90"/>
        <v>10.66666666666667</v>
      </c>
      <c r="AX27" s="216">
        <f t="shared" si="91"/>
        <v>11.000000000000004</v>
      </c>
      <c r="AY27" s="212" t="str" cm="1">
        <f t="array" aca="1" ref="AY27" ca="1">+_xlfn.IFS(AI27&lt;=$AT27,"Green",AND(AI27&gt;$AT27,AI27&lt;=$AV27),"Yellow High",AND(AI27&gt;$AV27,AI27&lt;=$AX27),"Orange High",AI27&gt;$AX27,"Red High")</f>
        <v>Yellow High</v>
      </c>
      <c r="AZ27" s="216">
        <f t="shared" si="92"/>
        <v>9</v>
      </c>
      <c r="BA27" s="216">
        <f t="shared" si="93"/>
        <v>9.3333333333333339</v>
      </c>
      <c r="BB27" s="215">
        <f t="shared" si="94"/>
        <v>9.6666666666666679</v>
      </c>
      <c r="BC27" s="215">
        <f t="shared" si="95"/>
        <v>10.000000000000002</v>
      </c>
      <c r="BD27" s="214">
        <f t="shared" si="96"/>
        <v>10.333333333333336</v>
      </c>
      <c r="BE27" s="214">
        <f t="shared" si="97"/>
        <v>10.66666666666667</v>
      </c>
      <c r="BF27" s="217">
        <f t="shared" si="98"/>
        <v>11.000000000000004</v>
      </c>
      <c r="BG27" s="212" t="str" cm="1">
        <f t="array" aca="1" ref="BG27" ca="1">+_xlfn.IFS($L27&lt;=AZ27,"Red Low",AND($L27&gt;AZ27,$L27&lt;=BB27),"Orange Low",AND($L27&gt;BB27,$L27&lt;=BD27),"Yellow Low",$L27&gt;BD27,"Green")</f>
        <v>Yellow Low</v>
      </c>
      <c r="BH27" s="200" t="str" cm="1">
        <f t="array" aca="1" ref="BH27" ca="1">+_xlfn.IFS(G27="Min",BG27,G27="Max",AY27,G27="Dual",AQ27)</f>
        <v>Yellow High</v>
      </c>
      <c r="BI27" s="218"/>
      <c r="BK27" s="219" t="str">
        <f t="shared" si="136"/>
        <v>Fixed VOH</v>
      </c>
      <c r="BL27" s="219"/>
      <c r="BM27" s="219"/>
      <c r="BN27" s="219"/>
      <c r="BO27" s="219"/>
      <c r="BP27" s="219"/>
      <c r="BQ27" s="220">
        <f t="shared" si="137"/>
        <v>9</v>
      </c>
      <c r="BR27" s="220">
        <f t="shared" si="138"/>
        <v>11</v>
      </c>
      <c r="BU27" s="221"/>
      <c r="BV27" s="221"/>
      <c r="BW27" s="221"/>
      <c r="BX27" s="221"/>
      <c r="BY27" s="221"/>
      <c r="BZ27" s="221"/>
      <c r="CA27" s="221"/>
      <c r="CB27" s="221"/>
      <c r="CC27" s="221"/>
      <c r="CD27" s="222"/>
      <c r="CE27" s="223" cm="1">
        <f t="array" aca="1" ref="CE27" ca="1">+INDIRECT(ADDRESS($A27,$BJ$2-10))</f>
        <v>10</v>
      </c>
      <c r="CF27" s="223" cm="1">
        <f t="array" aca="1" ref="CF27" ca="1">+INDIRECT(ADDRESS($A27,$BJ$2-9))</f>
        <v>10</v>
      </c>
      <c r="CG27" s="223" cm="1">
        <f t="array" aca="1" ref="CG27" ca="1">+INDIRECT(ADDRESS($A27,$BJ$2-8))</f>
        <v>10</v>
      </c>
      <c r="CH27" s="223" cm="1">
        <f t="array" aca="1" ref="CH27" ca="1">+INDIRECT(ADDRESS($A27,$BJ$2-7))</f>
        <v>10</v>
      </c>
      <c r="CI27" s="223" cm="1">
        <f t="array" aca="1" ref="CI27" ca="1">+INDIRECT(ADDRESS($A27,$BJ$2-6))</f>
        <v>10</v>
      </c>
      <c r="CJ27" s="223" cm="1">
        <f t="array" aca="1" ref="CJ27" ca="1">+INDIRECT(ADDRESS($A27,$BJ$2-5))</f>
        <v>10</v>
      </c>
      <c r="CK27" s="223" cm="1">
        <f t="array" aca="1" ref="CK27" ca="1">+INDIRECT(ADDRESS($A27,$BJ$2-4))</f>
        <v>10</v>
      </c>
      <c r="CL27" s="223" cm="1">
        <f t="array" aca="1" ref="CL27" ca="1">+INDIRECT(ADDRESS($A27,$BJ$2-3))</f>
        <v>10</v>
      </c>
      <c r="CM27" s="223" cm="1">
        <f t="array" aca="1" ref="CM27" ca="1">+INDIRECT(ADDRESS($A27,$BJ$2-2))</f>
        <v>10</v>
      </c>
      <c r="CN27" s="223" cm="1">
        <f t="array" aca="1" ref="CN27" ca="1">+INDIRECT(ADDRESS($A27,$BJ$2-1))</f>
        <v>10</v>
      </c>
      <c r="CO27" s="223" cm="1">
        <f t="array" aca="1" ref="CO27" ca="1">+INDIRECT(ADDRESS($A27,BJ$2))</f>
        <v>10</v>
      </c>
      <c r="CP27" s="223"/>
      <c r="CQ27" s="53"/>
      <c r="CR27" s="54">
        <f t="shared" ca="1" si="144"/>
        <v>5.0936569222283508</v>
      </c>
      <c r="CS27" s="54">
        <f t="shared" ca="1" si="145"/>
        <v>5.60926640926641</v>
      </c>
      <c r="CT27" s="54">
        <f t="shared" ca="1" si="146"/>
        <v>5.756205184776614</v>
      </c>
      <c r="CU27" s="54">
        <f t="shared" ca="1" si="147"/>
        <v>5.7878286449715031</v>
      </c>
      <c r="CV27" s="54">
        <f t="shared" ca="1" si="148"/>
        <v>7.421511307225594</v>
      </c>
      <c r="CW27" s="54">
        <f t="shared" ca="1" si="149"/>
        <v>6.3166023166023173</v>
      </c>
      <c r="CX27" s="54">
        <f t="shared" ca="1" si="150"/>
        <v>3.3263467549181835</v>
      </c>
      <c r="CY27" s="54">
        <f t="shared" ca="1" si="151"/>
        <v>4.6170251884537601</v>
      </c>
      <c r="CZ27" s="54">
        <f t="shared" ca="1" si="152"/>
        <v>1.4533553962125392</v>
      </c>
      <c r="DA27" s="54">
        <f t="shared" ca="1" si="71"/>
        <v>5.5024820739106453</v>
      </c>
      <c r="DB27" s="54">
        <f t="shared" ca="1" si="71"/>
        <v>10</v>
      </c>
      <c r="DC27" s="53"/>
      <c r="DD27" s="261" t="str">
        <f t="shared" si="14"/>
        <v>Fixed VOH</v>
      </c>
      <c r="DE27" s="551">
        <f>+(W27+X27)/2</f>
        <v>10</v>
      </c>
      <c r="DF27" s="338">
        <f>+DE27</f>
        <v>10</v>
      </c>
      <c r="DG27" s="338">
        <f t="shared" ref="DG27:FE27" si="183">+DF27</f>
        <v>10</v>
      </c>
      <c r="DH27" s="338">
        <f t="shared" si="183"/>
        <v>10</v>
      </c>
      <c r="DI27" s="338">
        <f t="shared" si="183"/>
        <v>10</v>
      </c>
      <c r="DJ27" s="338">
        <f t="shared" si="183"/>
        <v>10</v>
      </c>
      <c r="DK27" s="338">
        <f t="shared" si="183"/>
        <v>10</v>
      </c>
      <c r="DL27" s="338">
        <f t="shared" si="183"/>
        <v>10</v>
      </c>
      <c r="DM27" s="338">
        <f t="shared" si="183"/>
        <v>10</v>
      </c>
      <c r="DN27" s="338">
        <f t="shared" si="183"/>
        <v>10</v>
      </c>
      <c r="DO27" s="338">
        <f t="shared" si="183"/>
        <v>10</v>
      </c>
      <c r="DP27" s="338">
        <f t="shared" si="183"/>
        <v>10</v>
      </c>
      <c r="DQ27" s="338">
        <f t="shared" si="183"/>
        <v>10</v>
      </c>
      <c r="DR27" s="338">
        <f t="shared" si="183"/>
        <v>10</v>
      </c>
      <c r="DS27" s="338">
        <f t="shared" si="183"/>
        <v>10</v>
      </c>
      <c r="DT27" s="338">
        <f t="shared" si="183"/>
        <v>10</v>
      </c>
      <c r="DU27" s="338">
        <f t="shared" si="183"/>
        <v>10</v>
      </c>
      <c r="DV27" s="338">
        <f t="shared" si="183"/>
        <v>10</v>
      </c>
      <c r="DW27" s="338">
        <f t="shared" si="183"/>
        <v>10</v>
      </c>
      <c r="DX27" s="338">
        <f t="shared" si="183"/>
        <v>10</v>
      </c>
      <c r="DY27" s="338">
        <f t="shared" si="183"/>
        <v>10</v>
      </c>
      <c r="DZ27" s="338">
        <f t="shared" si="183"/>
        <v>10</v>
      </c>
      <c r="EA27" s="338">
        <f t="shared" si="183"/>
        <v>10</v>
      </c>
      <c r="EB27" s="338">
        <f t="shared" si="183"/>
        <v>10</v>
      </c>
      <c r="EC27" s="338">
        <f t="shared" si="183"/>
        <v>10</v>
      </c>
      <c r="ED27" s="338">
        <f t="shared" si="183"/>
        <v>10</v>
      </c>
      <c r="EE27" s="338">
        <f t="shared" si="183"/>
        <v>10</v>
      </c>
      <c r="EF27" s="338">
        <f t="shared" si="183"/>
        <v>10</v>
      </c>
      <c r="EG27" s="338">
        <f t="shared" si="183"/>
        <v>10</v>
      </c>
      <c r="EH27" s="338">
        <f t="shared" si="183"/>
        <v>10</v>
      </c>
      <c r="EI27" s="338">
        <f t="shared" si="183"/>
        <v>10</v>
      </c>
      <c r="EJ27" s="338">
        <f t="shared" si="183"/>
        <v>10</v>
      </c>
      <c r="EK27" s="338">
        <f t="shared" si="183"/>
        <v>10</v>
      </c>
      <c r="EL27" s="338">
        <f t="shared" si="183"/>
        <v>10</v>
      </c>
      <c r="EM27" s="338">
        <f t="shared" si="183"/>
        <v>10</v>
      </c>
      <c r="EN27" s="338">
        <f t="shared" si="183"/>
        <v>10</v>
      </c>
      <c r="EO27" s="338">
        <f t="shared" si="183"/>
        <v>10</v>
      </c>
      <c r="EP27" s="338">
        <f t="shared" si="183"/>
        <v>10</v>
      </c>
      <c r="EQ27" s="338">
        <f t="shared" si="183"/>
        <v>10</v>
      </c>
      <c r="ER27" s="338">
        <f t="shared" si="183"/>
        <v>10</v>
      </c>
      <c r="ES27" s="338">
        <f t="shared" si="183"/>
        <v>10</v>
      </c>
      <c r="ET27" s="338">
        <f t="shared" si="183"/>
        <v>10</v>
      </c>
      <c r="EU27" s="338">
        <f t="shared" si="183"/>
        <v>10</v>
      </c>
      <c r="EV27" s="338">
        <f t="shared" si="183"/>
        <v>10</v>
      </c>
      <c r="EW27" s="338">
        <f t="shared" si="183"/>
        <v>10</v>
      </c>
      <c r="EX27" s="338">
        <f t="shared" si="183"/>
        <v>10</v>
      </c>
      <c r="EY27" s="338">
        <f t="shared" si="183"/>
        <v>10</v>
      </c>
      <c r="EZ27" s="338">
        <f t="shared" si="183"/>
        <v>10</v>
      </c>
      <c r="FA27" s="338">
        <f t="shared" si="183"/>
        <v>10</v>
      </c>
      <c r="FB27" s="338">
        <f t="shared" si="183"/>
        <v>10</v>
      </c>
      <c r="FC27" s="338">
        <f t="shared" si="183"/>
        <v>10</v>
      </c>
      <c r="FD27" s="338">
        <f t="shared" si="183"/>
        <v>10</v>
      </c>
      <c r="FE27" s="338">
        <f t="shared" si="183"/>
        <v>10</v>
      </c>
    </row>
    <row r="28" spans="1:161" s="20" customFormat="1" ht="16.5" customHeight="1" thickBot="1">
      <c r="A28" s="55" cm="1">
        <f t="array" aca="1" ref="A28" ca="1">+CELL("ligne",A28)</f>
        <v>28</v>
      </c>
      <c r="B28" s="89" t="s">
        <v>394</v>
      </c>
      <c r="C28" s="141" t="s">
        <v>395</v>
      </c>
      <c r="D28" s="363" t="s">
        <v>295</v>
      </c>
      <c r="E28" s="20" t="s">
        <v>337</v>
      </c>
      <c r="F28" s="224" t="s">
        <v>325</v>
      </c>
      <c r="G28" s="225" t="s">
        <v>288</v>
      </c>
      <c r="H28" s="225" t="s">
        <v>333</v>
      </c>
      <c r="I28" s="225" t="s">
        <v>338</v>
      </c>
      <c r="J28" s="226">
        <v>0</v>
      </c>
      <c r="K28" s="226"/>
      <c r="L28" s="345">
        <f t="shared" ca="1" si="133"/>
        <v>5</v>
      </c>
      <c r="M28" s="349">
        <f t="shared" ca="1" si="58"/>
        <v>5</v>
      </c>
      <c r="N28" s="94">
        <f t="shared" ca="1" si="59"/>
        <v>0</v>
      </c>
      <c r="O28" s="95">
        <f t="shared" ca="1" si="79"/>
        <v>5</v>
      </c>
      <c r="P28" s="95">
        <f t="shared" ca="1" si="80"/>
        <v>5</v>
      </c>
      <c r="Q28" s="62">
        <f t="shared" ca="1" si="51"/>
        <v>2.7195</v>
      </c>
      <c r="R28" s="63">
        <f t="shared" ca="1" si="52"/>
        <v>4.07925</v>
      </c>
      <c r="S28" s="64" t="str">
        <f>+Parametres!E30</f>
        <v>As % of Median sales</v>
      </c>
      <c r="T28" s="65">
        <f>+Parametres!F30</f>
        <v>0.02</v>
      </c>
      <c r="U28" s="65">
        <f>+Parametres!G30</f>
        <v>0.03</v>
      </c>
      <c r="V28" s="96">
        <v>10</v>
      </c>
      <c r="W28" s="97">
        <f ca="1">+T28*L3</f>
        <v>2.7195</v>
      </c>
      <c r="X28" s="114">
        <f ca="1">+U28*L3</f>
        <v>4.07925</v>
      </c>
      <c r="Y28" s="93">
        <f t="shared" ca="1" si="62"/>
        <v>2.7195</v>
      </c>
      <c r="Z28" s="93">
        <f t="shared" ca="1" si="63"/>
        <v>4.07925</v>
      </c>
      <c r="AA28" s="93">
        <f t="shared" ca="1" si="64"/>
        <v>2.7195</v>
      </c>
      <c r="AB28" s="93">
        <f t="shared" ca="1" si="65"/>
        <v>4.07925</v>
      </c>
      <c r="AC28" s="93">
        <f t="shared" ca="1" si="81"/>
        <v>2.7195</v>
      </c>
      <c r="AD28" s="93">
        <f t="shared" ca="1" si="82"/>
        <v>4.07925</v>
      </c>
      <c r="AE28" s="93" cm="1">
        <f t="array" aca="1" ref="AE28" ca="1">+_xlfn.SWITCH($G28,"Min",Y28,"Max",AA28,"Dual",AC28)</f>
        <v>2.7195</v>
      </c>
      <c r="AF28" s="93" cm="1">
        <f t="array" aca="1" ref="AF28" ca="1">+_xlfn.SWITCH($G28,"Min",Z28,"Max",AB28,"Dual",AD28)</f>
        <v>4.07925</v>
      </c>
      <c r="AG28" s="69">
        <f t="shared" ca="1" si="53"/>
        <v>3.399375</v>
      </c>
      <c r="AI28" s="98">
        <f t="shared" ca="1" si="83"/>
        <v>5</v>
      </c>
      <c r="AJ28" s="99">
        <f t="shared" ca="1" si="84"/>
        <v>2.7195</v>
      </c>
      <c r="AK28" s="100">
        <f t="shared" ca="1" si="182"/>
        <v>2.9461249999999999</v>
      </c>
      <c r="AL28" s="100">
        <f t="shared" ca="1" si="182"/>
        <v>3.1727499999999997</v>
      </c>
      <c r="AM28" s="100">
        <f t="shared" ca="1" si="182"/>
        <v>3.3993749999999996</v>
      </c>
      <c r="AN28" s="100">
        <f t="shared" ca="1" si="182"/>
        <v>3.6259999999999994</v>
      </c>
      <c r="AO28" s="100">
        <f t="shared" ca="1" si="182"/>
        <v>3.8526249999999993</v>
      </c>
      <c r="AP28" s="100">
        <f t="shared" ca="1" si="182"/>
        <v>4.0792499999999992</v>
      </c>
      <c r="AQ28" s="101" t="str" cm="1">
        <f t="array" aca="1" ref="AQ28" ca="1">+_xlfn.IFS($AI28&lt;=$AJ28,"Red Low",AND($AI28&gt;$AJ28,$AI28&lt;=$AK28),"Orange Low",AND($AI28&gt;$AK28,$AI28&lt;=$AL28),"Yellow Low",AND($AI28&gt;$AL28,$AI28&lt;=$AN28),"Green",AND($AI28&gt;$AN28,$AI28&lt;=$AO28),"Yellow High",AND($AI28&gt;$AO28,$AI28&lt;=$AP28),"Orange High",$AI28&gt;$AP28,"Red High")</f>
        <v>Red High</v>
      </c>
      <c r="AR28" s="102">
        <f t="shared" ca="1" si="85"/>
        <v>2.7195</v>
      </c>
      <c r="AS28" s="103">
        <f t="shared" ca="1" si="86"/>
        <v>2.9461249999999999</v>
      </c>
      <c r="AT28" s="103">
        <f t="shared" ca="1" si="87"/>
        <v>3.1727499999999997</v>
      </c>
      <c r="AU28" s="104">
        <f t="shared" ca="1" si="88"/>
        <v>3.3993749999999996</v>
      </c>
      <c r="AV28" s="104">
        <f t="shared" ca="1" si="89"/>
        <v>3.6259999999999994</v>
      </c>
      <c r="AW28" s="105">
        <f t="shared" ca="1" si="90"/>
        <v>3.8526249999999993</v>
      </c>
      <c r="AX28" s="105">
        <f t="shared" ca="1" si="91"/>
        <v>4.0792499999999992</v>
      </c>
      <c r="AY28" s="101" t="str" cm="1">
        <f t="array" aca="1" ref="AY28" ca="1">+_xlfn.IFS(AI28&lt;=$AT28,"Green",AND(AI28&gt;$AT28,AI28&lt;=$AV28),"Yellow High",AND(AI28&gt;$AV28,AI28&lt;=$AX28),"Orange High",AI28&gt;$AX28,"Red High")</f>
        <v>Red High</v>
      </c>
      <c r="AZ28" s="105">
        <f t="shared" ca="1" si="92"/>
        <v>2.7195</v>
      </c>
      <c r="BA28" s="105">
        <f t="shared" ca="1" si="93"/>
        <v>2.9461249999999999</v>
      </c>
      <c r="BB28" s="104">
        <f t="shared" ca="1" si="94"/>
        <v>3.1727499999999997</v>
      </c>
      <c r="BC28" s="104">
        <f t="shared" ca="1" si="95"/>
        <v>3.3993749999999996</v>
      </c>
      <c r="BD28" s="103">
        <f t="shared" ca="1" si="96"/>
        <v>3.6259999999999994</v>
      </c>
      <c r="BE28" s="103">
        <f t="shared" ca="1" si="97"/>
        <v>3.8526249999999993</v>
      </c>
      <c r="BF28" s="106">
        <f t="shared" ca="1" si="98"/>
        <v>4.0792499999999992</v>
      </c>
      <c r="BG28" s="101" t="str" cm="1">
        <f t="array" aca="1" ref="BG28" ca="1">+_xlfn.IFS($L28&lt;=AZ28,"Red Low",AND($L28&gt;AZ28,$L28&lt;=BB28),"Orange Low",AND($L28&gt;BB28,$L28&lt;=BD28),"Yellow Low",$L28&gt;BD28,"Green")</f>
        <v>Green</v>
      </c>
      <c r="BH28" s="20" t="str" cm="1">
        <f t="array" aca="1" ref="BH28" ca="1">+_xlfn.IFS(G28="Min",BG28,G28="Max",AY28,G28="Dual",AQ28)</f>
        <v>Red High</v>
      </c>
      <c r="BI28" s="107"/>
      <c r="BK28" s="108" t="str">
        <f t="shared" si="136"/>
        <v>Tooling_Spare_part_packaging</v>
      </c>
      <c r="BL28" s="108"/>
      <c r="BM28" s="108"/>
      <c r="BN28" s="108"/>
      <c r="BO28" s="108"/>
      <c r="BP28" s="108"/>
      <c r="BQ28" s="109">
        <f t="shared" ca="1" si="137"/>
        <v>2.7195</v>
      </c>
      <c r="BR28" s="109">
        <f t="shared" ca="1" si="138"/>
        <v>4.07925</v>
      </c>
      <c r="BU28" s="110"/>
      <c r="BV28" s="110"/>
      <c r="BW28" s="110"/>
      <c r="BX28" s="110"/>
      <c r="BY28" s="110"/>
      <c r="BZ28" s="110"/>
      <c r="CA28" s="110"/>
      <c r="CB28" s="110"/>
      <c r="CC28" s="110"/>
      <c r="CD28" s="111"/>
      <c r="CE28" s="112" cm="1">
        <f t="array" aca="1" ref="CE28" ca="1">+INDIRECT(ADDRESS($A28,$BJ$2-10))</f>
        <v>5</v>
      </c>
      <c r="CF28" s="112" cm="1">
        <f t="array" aca="1" ref="CF28" ca="1">+INDIRECT(ADDRESS($A28,$BJ$2-9))</f>
        <v>5</v>
      </c>
      <c r="CG28" s="112" cm="1">
        <f t="array" aca="1" ref="CG28" ca="1">+INDIRECT(ADDRESS($A28,$BJ$2-8))</f>
        <v>5</v>
      </c>
      <c r="CH28" s="112" cm="1">
        <f t="array" aca="1" ref="CH28" ca="1">+INDIRECT(ADDRESS($A28,$BJ$2-7))</f>
        <v>5</v>
      </c>
      <c r="CI28" s="112" cm="1">
        <f t="array" aca="1" ref="CI28" ca="1">+INDIRECT(ADDRESS($A28,$BJ$2-6))</f>
        <v>5</v>
      </c>
      <c r="CJ28" s="112" cm="1">
        <f t="array" aca="1" ref="CJ28" ca="1">+INDIRECT(ADDRESS($A28,$BJ$2-5))</f>
        <v>5</v>
      </c>
      <c r="CK28" s="112" cm="1">
        <f t="array" aca="1" ref="CK28" ca="1">+INDIRECT(ADDRESS($A28,$BJ$2-4))</f>
        <v>5</v>
      </c>
      <c r="CL28" s="112" cm="1">
        <f t="array" aca="1" ref="CL28" ca="1">+INDIRECT(ADDRESS($A28,$BJ$2-3))</f>
        <v>5</v>
      </c>
      <c r="CM28" s="112" cm="1">
        <f t="array" aca="1" ref="CM28" ca="1">+INDIRECT(ADDRESS($A28,$BJ$2-2))</f>
        <v>5</v>
      </c>
      <c r="CN28" s="112" cm="1">
        <f t="array" aca="1" ref="CN28" ca="1">+INDIRECT(ADDRESS($A28,$BJ$2-1))</f>
        <v>5</v>
      </c>
      <c r="CO28" s="112" cm="1">
        <f t="array" aca="1" ref="CO28" ca="1">+INDIRECT(ADDRESS($A28,BJ$2))</f>
        <v>5</v>
      </c>
      <c r="CP28" s="112"/>
      <c r="CQ28" s="54"/>
      <c r="CR28" s="54">
        <f t="shared" ca="1" si="144"/>
        <v>1.731525</v>
      </c>
      <c r="CS28" s="54">
        <f t="shared" ca="1" si="145"/>
        <v>1.9068000000000003</v>
      </c>
      <c r="CT28" s="54">
        <f t="shared" ca="1" si="146"/>
        <v>1.95675</v>
      </c>
      <c r="CU28" s="54">
        <f t="shared" ca="1" si="147"/>
        <v>1.9675000000000002</v>
      </c>
      <c r="CV28" s="54">
        <f t="shared" ca="1" si="148"/>
        <v>2.52285</v>
      </c>
      <c r="CW28" s="54">
        <f t="shared" ca="1" si="149"/>
        <v>2.1472500000000001</v>
      </c>
      <c r="CX28" s="54">
        <f t="shared" ca="1" si="150"/>
        <v>1.1307499999999999</v>
      </c>
      <c r="CY28" s="54">
        <f t="shared" ca="1" si="151"/>
        <v>1.5695000000000001</v>
      </c>
      <c r="CZ28" s="54">
        <f t="shared" ca="1" si="152"/>
        <v>0.49405000000000004</v>
      </c>
      <c r="DA28" s="54">
        <f t="shared" ca="1" si="71"/>
        <v>1.8704999999999998</v>
      </c>
      <c r="DB28" s="54">
        <f t="shared" ca="1" si="71"/>
        <v>3.399375</v>
      </c>
      <c r="DC28" s="54"/>
      <c r="DD28" s="258" t="str">
        <f t="shared" si="14"/>
        <v>Tooling_Spare_part_packaging</v>
      </c>
      <c r="DE28" s="189">
        <f>+SUM([2]Data!V14:V21)</f>
        <v>5</v>
      </c>
      <c r="DF28" s="189">
        <f>+SUM([2]Data!W14:W21)</f>
        <v>5</v>
      </c>
      <c r="DG28" s="189">
        <f>+SUM([2]Data!X14:X21)</f>
        <v>5</v>
      </c>
      <c r="DH28" s="189">
        <f>+SUM([2]Data!Y14:Y21)</f>
        <v>5</v>
      </c>
      <c r="DI28" s="189">
        <f>+SUM([2]Data!Z14:Z21)</f>
        <v>5</v>
      </c>
      <c r="DJ28" s="189">
        <f>+SUM([2]Data!AA14:AA21)</f>
        <v>5</v>
      </c>
      <c r="DK28" s="189">
        <f>+SUM([2]Data!AB14:AB21)</f>
        <v>5</v>
      </c>
      <c r="DL28" s="189">
        <f>+SUM([2]Data!AC14:AC21)</f>
        <v>5</v>
      </c>
      <c r="DM28" s="189">
        <f>+SUM([2]Data!AD14:AD21)</f>
        <v>5</v>
      </c>
      <c r="DN28" s="189">
        <f>+SUM([2]Data!AE14:AE21)</f>
        <v>5</v>
      </c>
      <c r="DO28" s="189">
        <f>+SUM([2]Data!AF14:AF21)</f>
        <v>5</v>
      </c>
      <c r="DP28" s="189">
        <f>+SUM([2]Data!AG14:AG21)</f>
        <v>5</v>
      </c>
      <c r="DQ28" s="189">
        <f>+SUM([2]Data!AH14:AH21)</f>
        <v>5</v>
      </c>
      <c r="DR28" s="189">
        <f>+SUM([2]Data!AI14:AI21)</f>
        <v>5</v>
      </c>
      <c r="DS28" s="189">
        <f>+SUM([2]Data!AJ14:AJ21)</f>
        <v>5</v>
      </c>
      <c r="DT28" s="189">
        <f>+SUM([2]Data!AK14:AK21)</f>
        <v>5</v>
      </c>
      <c r="DU28" s="189">
        <f>+SUM([2]Data!AL14:AL21)</f>
        <v>5</v>
      </c>
      <c r="DV28" s="189">
        <f>+SUM([2]Data!AM14:AM21)</f>
        <v>5</v>
      </c>
      <c r="DW28" s="189">
        <f>+SUM([2]Data!AN14:AN21)</f>
        <v>0</v>
      </c>
      <c r="DX28" s="189">
        <f>+SUM([2]Data!AO14:AO21)</f>
        <v>0</v>
      </c>
      <c r="DY28" s="189">
        <f>+SUM([2]Data!AP14:AP21)</f>
        <v>5</v>
      </c>
      <c r="DZ28" s="189">
        <f>+SUM([2]Data!AQ14:AQ21)</f>
        <v>5</v>
      </c>
      <c r="EA28" s="189">
        <f>+SUM([2]Data!AR14:AR21)</f>
        <v>5</v>
      </c>
      <c r="EB28" s="189">
        <f>+SUM([2]Data!AS14:AS21)</f>
        <v>5</v>
      </c>
      <c r="EC28" s="189">
        <f>+SUM([2]Data!AT14:AT21)</f>
        <v>5</v>
      </c>
      <c r="ED28" s="189">
        <f>+SUM([2]Data!AU14:AU21)</f>
        <v>5</v>
      </c>
      <c r="EE28" s="189">
        <f>+SUM([2]Data!AV14:AV21)</f>
        <v>5</v>
      </c>
      <c r="EF28" s="189">
        <f>+SUM([2]Data!AW14:AW21)</f>
        <v>5</v>
      </c>
      <c r="EG28" s="189">
        <f>+SUM([2]Data!AX14:AX21)</f>
        <v>5</v>
      </c>
      <c r="EH28" s="189">
        <f>+SUM([2]Data!AY14:AY21)</f>
        <v>5</v>
      </c>
      <c r="EI28" s="189">
        <f>+SUM([2]Data!AZ14:AZ21)</f>
        <v>5</v>
      </c>
      <c r="EJ28" s="189">
        <f>+SUM([2]Data!BA14:BA21)</f>
        <v>5</v>
      </c>
      <c r="EK28" s="189">
        <f>+SUM([2]Data!BB14:BB21)</f>
        <v>5</v>
      </c>
      <c r="EL28" s="189">
        <f>+SUM([2]Data!BC14:BC21)</f>
        <v>5</v>
      </c>
      <c r="EM28" s="189">
        <f>+SUM([2]Data!BD14:BD21)</f>
        <v>5</v>
      </c>
      <c r="EN28" s="189">
        <f>+SUM([2]Data!BE14:BE21)</f>
        <v>5</v>
      </c>
      <c r="EO28" s="189">
        <f>+SUM([2]Data!BF14:BF21)</f>
        <v>5</v>
      </c>
      <c r="EP28" s="189">
        <f>+SUM([2]Data!BG14:BG21)</f>
        <v>5</v>
      </c>
      <c r="EQ28" s="189">
        <f>+SUM([2]Data!BH14:BH21)</f>
        <v>5</v>
      </c>
      <c r="ER28" s="189">
        <f>+SUM([2]Data!BI14:BI21)</f>
        <v>5</v>
      </c>
      <c r="ES28" s="189">
        <f>+SUM([2]Data!BJ14:BJ21)</f>
        <v>5</v>
      </c>
      <c r="ET28" s="189">
        <f>+SUM([2]Data!BK14:BK21)</f>
        <v>5</v>
      </c>
      <c r="EU28" s="189">
        <f>+SUM([2]Data!BL14:BL21)</f>
        <v>5</v>
      </c>
      <c r="EV28" s="189">
        <f>+SUM([2]Data!BM14:BM21)</f>
        <v>5</v>
      </c>
      <c r="EW28" s="189">
        <f>+SUM([2]Data!BN14:BN21)</f>
        <v>5</v>
      </c>
      <c r="EX28" s="189">
        <f>+SUM([2]Data!BO14:BO21)</f>
        <v>5</v>
      </c>
      <c r="EY28" s="189">
        <f>+SUM([2]Data!BP14:BP21)</f>
        <v>5</v>
      </c>
      <c r="EZ28" s="189">
        <f>+SUM([2]Data!BQ14:BQ21)</f>
        <v>5</v>
      </c>
      <c r="FA28" s="189">
        <f>+SUM([2]Data!BR14:BR21)</f>
        <v>5</v>
      </c>
      <c r="FB28" s="189">
        <f>+SUM([2]Data!BS14:BS21)</f>
        <v>5</v>
      </c>
      <c r="FC28" s="189">
        <f>+SUM([2]Data!BT14:BT21)</f>
        <v>5</v>
      </c>
      <c r="FD28" s="189">
        <f>+SUM([2]Data!BU14:BU21)</f>
        <v>5</v>
      </c>
      <c r="FE28" s="189">
        <f>+SUM([2]Data!BV14:BV21)</f>
        <v>5</v>
      </c>
    </row>
    <row r="29" spans="1:161" s="21" customFormat="1" ht="16.5" customHeight="1" thickBot="1">
      <c r="A29" s="55" cm="1">
        <f t="array" aca="1" ref="A29" ca="1">+CELL("ligne",A29)</f>
        <v>29</v>
      </c>
      <c r="B29" s="142" t="s">
        <v>396</v>
      </c>
      <c r="C29" s="141" t="s">
        <v>397</v>
      </c>
      <c r="D29" s="363" t="s">
        <v>380</v>
      </c>
      <c r="E29" s="21" t="s">
        <v>337</v>
      </c>
      <c r="F29" s="262" t="s">
        <v>325</v>
      </c>
      <c r="G29" s="263" t="s">
        <v>288</v>
      </c>
      <c r="H29" s="263" t="s">
        <v>333</v>
      </c>
      <c r="I29" s="263" t="s">
        <v>329</v>
      </c>
      <c r="J29" s="264">
        <v>0</v>
      </c>
      <c r="K29" s="264"/>
      <c r="L29" s="344">
        <f t="shared" ca="1" si="133"/>
        <v>0</v>
      </c>
      <c r="M29" s="351">
        <f t="shared" ca="1" si="58"/>
        <v>0</v>
      </c>
      <c r="N29" s="147">
        <f t="shared" ca="1" si="59"/>
        <v>0</v>
      </c>
      <c r="O29" s="148">
        <f t="shared" ca="1" si="79"/>
        <v>0</v>
      </c>
      <c r="P29" s="148">
        <f t="shared" ca="1" si="80"/>
        <v>0</v>
      </c>
      <c r="Q29" s="62">
        <f t="shared" ca="1" si="51"/>
        <v>0</v>
      </c>
      <c r="R29" s="63">
        <f t="shared" ca="1" si="52"/>
        <v>0.81584999999999996</v>
      </c>
      <c r="S29" s="64" t="str">
        <f>+Parametres!E31</f>
        <v>As % of Median sales</v>
      </c>
      <c r="T29" s="65">
        <f>+Parametres!F31</f>
        <v>0</v>
      </c>
      <c r="U29" s="65">
        <f>+Parametres!G31</f>
        <v>6.0000000000000001E-3</v>
      </c>
      <c r="V29" s="149">
        <v>10</v>
      </c>
      <c r="W29" s="265">
        <f ca="1">+T29*L3</f>
        <v>0</v>
      </c>
      <c r="X29" s="266">
        <f ca="1">+U29*L3</f>
        <v>0.81584999999999996</v>
      </c>
      <c r="Y29" s="146">
        <f t="shared" ca="1" si="62"/>
        <v>0</v>
      </c>
      <c r="Z29" s="146">
        <f t="shared" ca="1" si="63"/>
        <v>0.81584999999999996</v>
      </c>
      <c r="AA29" s="146">
        <f t="shared" ca="1" si="64"/>
        <v>0</v>
      </c>
      <c r="AB29" s="146">
        <f t="shared" ca="1" si="65"/>
        <v>0.81584999999999996</v>
      </c>
      <c r="AC29" s="146">
        <f t="shared" ca="1" si="81"/>
        <v>0</v>
      </c>
      <c r="AD29" s="146">
        <f t="shared" ca="1" si="82"/>
        <v>0.81584999999999996</v>
      </c>
      <c r="AE29" s="146" cm="1">
        <f t="array" aca="1" ref="AE29" ca="1">+_xlfn.SWITCH($G29,"Min",Y29,"Max",AA29,"Dual",AC29)</f>
        <v>0</v>
      </c>
      <c r="AF29" s="146" cm="1">
        <f t="array" aca="1" ref="AF29" ca="1">+_xlfn.SWITCH($G29,"Min",Z29,"Max",AB29,"Dual",AD29)</f>
        <v>0.81584999999999996</v>
      </c>
      <c r="AG29" s="69">
        <f t="shared" ca="1" si="53"/>
        <v>0.40792499999999998</v>
      </c>
      <c r="AI29" s="151">
        <f t="shared" ca="1" si="83"/>
        <v>0</v>
      </c>
      <c r="AJ29" s="152">
        <f t="shared" ca="1" si="84"/>
        <v>0</v>
      </c>
      <c r="AK29" s="153">
        <f t="shared" ca="1" si="182"/>
        <v>0.13597499999999998</v>
      </c>
      <c r="AL29" s="153">
        <f t="shared" ca="1" si="182"/>
        <v>0.27194999999999997</v>
      </c>
      <c r="AM29" s="153">
        <f t="shared" ca="1" si="182"/>
        <v>0.40792499999999998</v>
      </c>
      <c r="AN29" s="153">
        <f t="shared" ca="1" si="182"/>
        <v>0.54389999999999994</v>
      </c>
      <c r="AO29" s="153">
        <f t="shared" ca="1" si="182"/>
        <v>0.6798749999999999</v>
      </c>
      <c r="AP29" s="153">
        <f t="shared" ca="1" si="182"/>
        <v>0.81584999999999985</v>
      </c>
      <c r="AQ29" s="154" t="str" cm="1">
        <f t="array" aca="1" ref="AQ29" ca="1">+_xlfn.IFS($AI29&lt;=$AJ29,"Red Low",AND($AI29&gt;$AJ29,$AI29&lt;=$AK29),"Orange Low",AND($AI29&gt;$AK29,$AI29&lt;=$AL29),"Yellow Low",AND($AI29&gt;$AL29,$AI29&lt;=$AN29),"Green",AND($AI29&gt;$AN29,$AI29&lt;=$AO29),"Yellow High",AND($AI29&gt;$AO29,$AI29&lt;=$AP29),"Orange High",$AI29&gt;$AP29,"Red High")</f>
        <v>Red Low</v>
      </c>
      <c r="AR29" s="155">
        <f t="shared" ca="1" si="85"/>
        <v>0</v>
      </c>
      <c r="AS29" s="156">
        <f t="shared" ca="1" si="86"/>
        <v>0.13597499999999998</v>
      </c>
      <c r="AT29" s="156">
        <f t="shared" ca="1" si="87"/>
        <v>0.27194999999999997</v>
      </c>
      <c r="AU29" s="157">
        <f t="shared" ca="1" si="88"/>
        <v>0.40792499999999998</v>
      </c>
      <c r="AV29" s="157">
        <f t="shared" ca="1" si="89"/>
        <v>0.54389999999999994</v>
      </c>
      <c r="AW29" s="158">
        <f t="shared" ca="1" si="90"/>
        <v>0.6798749999999999</v>
      </c>
      <c r="AX29" s="158">
        <f t="shared" ca="1" si="91"/>
        <v>0.81584999999999985</v>
      </c>
      <c r="AY29" s="154" t="str" cm="1">
        <f t="array" aca="1" ref="AY29" ca="1">+_xlfn.IFS(AI29&lt;=$AT29,"Green",AND(AI29&gt;$AT29,AI29&lt;=$AV29),"Yellow High",AND(AI29&gt;$AV29,AI29&lt;=$AX29),"Orange High",AI29&gt;$AX29,"Red High")</f>
        <v>Green</v>
      </c>
      <c r="AZ29" s="158">
        <f t="shared" ca="1" si="92"/>
        <v>0</v>
      </c>
      <c r="BA29" s="158">
        <f t="shared" ca="1" si="93"/>
        <v>0.13597499999999998</v>
      </c>
      <c r="BB29" s="157">
        <f t="shared" ca="1" si="94"/>
        <v>0.27194999999999997</v>
      </c>
      <c r="BC29" s="157">
        <f t="shared" ca="1" si="95"/>
        <v>0.40792499999999998</v>
      </c>
      <c r="BD29" s="156">
        <f t="shared" ca="1" si="96"/>
        <v>0.54389999999999994</v>
      </c>
      <c r="BE29" s="156">
        <f t="shared" ca="1" si="97"/>
        <v>0.6798749999999999</v>
      </c>
      <c r="BF29" s="159">
        <f t="shared" ca="1" si="98"/>
        <v>0.81584999999999985</v>
      </c>
      <c r="BG29" s="154" t="str" cm="1">
        <f t="array" aca="1" ref="BG29" ca="1">+_xlfn.IFS($L29&lt;=AZ29,"Red Low",AND($L29&gt;AZ29,$L29&lt;=BB29),"Orange Low",AND($L29&gt;BB29,$L29&lt;=BD29),"Yellow Low",$L29&gt;BD29,"Green")</f>
        <v>Red Low</v>
      </c>
      <c r="BH29" s="21" t="str" cm="1">
        <f t="array" aca="1" ref="BH29" ca="1">+_xlfn.IFS(G29="Min",BG29,G29="Max",AY29,G29="Dual",AQ29)</f>
        <v>Green</v>
      </c>
      <c r="BI29" s="160"/>
      <c r="BK29" s="195" t="str">
        <f t="shared" si="136"/>
        <v>External_internal_sorting</v>
      </c>
      <c r="BL29" s="195"/>
      <c r="BM29" s="195"/>
      <c r="BN29" s="195"/>
      <c r="BO29" s="195"/>
      <c r="BP29" s="195"/>
      <c r="BQ29" s="196">
        <f t="shared" ca="1" si="137"/>
        <v>0</v>
      </c>
      <c r="BR29" s="196">
        <f t="shared" ca="1" si="138"/>
        <v>0.81584999999999996</v>
      </c>
      <c r="BU29" s="161"/>
      <c r="BV29" s="161"/>
      <c r="BW29" s="161"/>
      <c r="BX29" s="161"/>
      <c r="BY29" s="161"/>
      <c r="BZ29" s="161"/>
      <c r="CA29" s="161"/>
      <c r="CB29" s="161"/>
      <c r="CC29" s="161"/>
      <c r="CD29" s="162"/>
      <c r="CE29" s="163" cm="1">
        <f t="array" aca="1" ref="CE29" ca="1">+INDIRECT(ADDRESS($A29,$BJ$2-10))</f>
        <v>0</v>
      </c>
      <c r="CF29" s="163" cm="1">
        <f t="array" aca="1" ref="CF29" ca="1">+INDIRECT(ADDRESS($A29,$BJ$2-9))</f>
        <v>0</v>
      </c>
      <c r="CG29" s="163" cm="1">
        <f t="array" aca="1" ref="CG29" ca="1">+INDIRECT(ADDRESS($A29,$BJ$2-8))</f>
        <v>0</v>
      </c>
      <c r="CH29" s="163" cm="1">
        <f t="array" aca="1" ref="CH29" ca="1">+INDIRECT(ADDRESS($A29,$BJ$2-7))</f>
        <v>0</v>
      </c>
      <c r="CI29" s="163" cm="1">
        <f t="array" aca="1" ref="CI29" ca="1">+INDIRECT(ADDRESS($A29,$BJ$2-6))</f>
        <v>0</v>
      </c>
      <c r="CJ29" s="163" cm="1">
        <f t="array" aca="1" ref="CJ29" ca="1">+INDIRECT(ADDRESS($A29,$BJ$2-5))</f>
        <v>0</v>
      </c>
      <c r="CK29" s="163" cm="1">
        <f t="array" aca="1" ref="CK29" ca="1">+INDIRECT(ADDRESS($A29,$BJ$2-4))</f>
        <v>0</v>
      </c>
      <c r="CL29" s="163" cm="1">
        <f t="array" aca="1" ref="CL29" ca="1">+INDIRECT(ADDRESS($A29,$BJ$2-3))</f>
        <v>0</v>
      </c>
      <c r="CM29" s="163" cm="1">
        <f t="array" aca="1" ref="CM29" ca="1">+INDIRECT(ADDRESS($A29,$BJ$2-2))</f>
        <v>0</v>
      </c>
      <c r="CN29" s="163" cm="1">
        <f t="array" aca="1" ref="CN29" ca="1">+INDIRECT(ADDRESS($A29,$BJ$2-1))</f>
        <v>0</v>
      </c>
      <c r="CO29" s="163" cm="1">
        <f t="array" aca="1" ref="CO29" ca="1">+INDIRECT(ADDRESS($A29,BJ$2))</f>
        <v>0</v>
      </c>
      <c r="CP29" s="163"/>
      <c r="CQ29" s="54"/>
      <c r="CR29" s="54">
        <f t="shared" ca="1" si="144"/>
        <v>0.207783</v>
      </c>
      <c r="CS29" s="54">
        <f t="shared" ca="1" si="145"/>
        <v>0.22881600000000002</v>
      </c>
      <c r="CT29" s="54">
        <f t="shared" ca="1" si="146"/>
        <v>0.23480999999999999</v>
      </c>
      <c r="CU29" s="54">
        <f t="shared" ca="1" si="147"/>
        <v>0.2361</v>
      </c>
      <c r="CV29" s="54">
        <f t="shared" ca="1" si="148"/>
        <v>0.30274200000000001</v>
      </c>
      <c r="CW29" s="54">
        <f t="shared" ca="1" si="149"/>
        <v>0.25767000000000001</v>
      </c>
      <c r="CX29" s="54">
        <f t="shared" ca="1" si="150"/>
        <v>0.13569000000000001</v>
      </c>
      <c r="CY29" s="54">
        <f t="shared" ca="1" si="151"/>
        <v>0.18834000000000001</v>
      </c>
      <c r="CZ29" s="54">
        <f t="shared" ca="1" si="152"/>
        <v>5.9286000000000005E-2</v>
      </c>
      <c r="DA29" s="54">
        <f t="shared" ca="1" si="71"/>
        <v>0.22445999999999999</v>
      </c>
      <c r="DB29" s="54">
        <f t="shared" ca="1" si="71"/>
        <v>0.40792499999999998</v>
      </c>
      <c r="DC29" s="54"/>
      <c r="DD29" s="267" t="str">
        <f t="shared" si="14"/>
        <v>External_internal_sorting</v>
      </c>
      <c r="DE29" s="334">
        <f>+[2]Data!V37+[2]Data!V39</f>
        <v>0</v>
      </c>
      <c r="DF29" s="334">
        <f>+[2]Data!W37+[2]Data!W39</f>
        <v>0</v>
      </c>
      <c r="DG29" s="334">
        <f>+[2]Data!X37+[2]Data!X39</f>
        <v>0</v>
      </c>
      <c r="DH29" s="334">
        <f>+[2]Data!Y37+[2]Data!Y39</f>
        <v>0</v>
      </c>
      <c r="DI29" s="334">
        <f>+[2]Data!Z37+[2]Data!Z39</f>
        <v>0</v>
      </c>
      <c r="DJ29" s="334">
        <f>+[2]Data!AA37+[2]Data!AA39</f>
        <v>0</v>
      </c>
      <c r="DK29" s="334">
        <f>+[2]Data!AB37+[2]Data!AB39</f>
        <v>0</v>
      </c>
      <c r="DL29" s="334">
        <f>+[2]Data!AC37+[2]Data!AC39</f>
        <v>0</v>
      </c>
      <c r="DM29" s="334">
        <f>+[2]Data!AD37+[2]Data!AD39</f>
        <v>0</v>
      </c>
      <c r="DN29" s="334">
        <f>+[2]Data!AE37+[2]Data!AE39</f>
        <v>0</v>
      </c>
      <c r="DO29" s="334">
        <f>+[2]Data!AF37+[2]Data!AF39</f>
        <v>0</v>
      </c>
      <c r="DP29" s="334">
        <f>+[2]Data!AG37+[2]Data!AG39</f>
        <v>0</v>
      </c>
      <c r="DQ29" s="334">
        <f>+[2]Data!AH37+[2]Data!AH39</f>
        <v>0</v>
      </c>
      <c r="DR29" s="334">
        <f>+[2]Data!AI37+[2]Data!AI39</f>
        <v>0</v>
      </c>
      <c r="DS29" s="334">
        <f>+[2]Data!AJ37+[2]Data!AJ39</f>
        <v>0</v>
      </c>
      <c r="DT29" s="334">
        <f>+[2]Data!AK37+[2]Data!AK39</f>
        <v>0</v>
      </c>
      <c r="DU29" s="334">
        <f>+[2]Data!AL37+[2]Data!AL39</f>
        <v>0</v>
      </c>
      <c r="DV29" s="334">
        <f>+[2]Data!AM37+[2]Data!AM39</f>
        <v>0</v>
      </c>
      <c r="DW29" s="334">
        <f>+[2]Data!AN37+[2]Data!AN39</f>
        <v>0</v>
      </c>
      <c r="DX29" s="334">
        <f>+[2]Data!AO37+[2]Data!AO39</f>
        <v>0</v>
      </c>
      <c r="DY29" s="334">
        <f>+[2]Data!AP37+[2]Data!AP39</f>
        <v>0</v>
      </c>
      <c r="DZ29" s="334">
        <f>+[2]Data!AQ37+[2]Data!AQ39</f>
        <v>0</v>
      </c>
      <c r="EA29" s="334">
        <f>+[2]Data!AR37+[2]Data!AR39</f>
        <v>0</v>
      </c>
      <c r="EB29" s="334">
        <f>+[2]Data!AS37+[2]Data!AS39</f>
        <v>0</v>
      </c>
      <c r="EC29" s="334">
        <f>+[2]Data!AT37+[2]Data!AT39</f>
        <v>0</v>
      </c>
      <c r="ED29" s="334">
        <f>+[2]Data!AU37+[2]Data!AU39</f>
        <v>0</v>
      </c>
      <c r="EE29" s="334">
        <f>+[2]Data!AV37+[2]Data!AV39</f>
        <v>0</v>
      </c>
      <c r="EF29" s="334">
        <f>+[2]Data!AW37+[2]Data!AW39</f>
        <v>0</v>
      </c>
      <c r="EG29" s="334">
        <f>+[2]Data!AX37+[2]Data!AX39</f>
        <v>0</v>
      </c>
      <c r="EH29" s="334">
        <f>+[2]Data!AY37+[2]Data!AY39</f>
        <v>0</v>
      </c>
      <c r="EI29" s="334">
        <f>+[2]Data!AZ37+[2]Data!AZ39</f>
        <v>0</v>
      </c>
      <c r="EJ29" s="334">
        <f>+[2]Data!BA37+[2]Data!BA39</f>
        <v>0</v>
      </c>
      <c r="EK29" s="334">
        <f>+[2]Data!BB37+[2]Data!BB39</f>
        <v>0</v>
      </c>
      <c r="EL29" s="334">
        <f>+[2]Data!BC37+[2]Data!BC39</f>
        <v>0</v>
      </c>
      <c r="EM29" s="334">
        <f>+[2]Data!BD37+[2]Data!BD39</f>
        <v>0</v>
      </c>
      <c r="EN29" s="334">
        <f>+[2]Data!BE37+[2]Data!BE39</f>
        <v>0</v>
      </c>
      <c r="EO29" s="334">
        <f>+[2]Data!BF37+[2]Data!BF39</f>
        <v>0</v>
      </c>
      <c r="EP29" s="334">
        <f>+[2]Data!BG37+[2]Data!BG39</f>
        <v>0</v>
      </c>
      <c r="EQ29" s="334">
        <f>+[2]Data!BH37+[2]Data!BH39</f>
        <v>0</v>
      </c>
      <c r="ER29" s="334">
        <f>+[2]Data!BI37+[2]Data!BI39</f>
        <v>0</v>
      </c>
      <c r="ES29" s="334">
        <f>+[2]Data!BJ37+[2]Data!BJ39</f>
        <v>0</v>
      </c>
      <c r="ET29" s="334">
        <f>+[2]Data!BK37+[2]Data!BK39</f>
        <v>0</v>
      </c>
      <c r="EU29" s="334">
        <f>+[2]Data!BL37+[2]Data!BL39</f>
        <v>0</v>
      </c>
      <c r="EV29" s="334">
        <f>+[2]Data!BM37+[2]Data!BM39</f>
        <v>0</v>
      </c>
      <c r="EW29" s="334">
        <f>+[2]Data!BN37+[2]Data!BN39</f>
        <v>0</v>
      </c>
      <c r="EX29" s="334">
        <f>+[2]Data!BO37+[2]Data!BO39</f>
        <v>0</v>
      </c>
      <c r="EY29" s="334">
        <f>+[2]Data!BP37+[2]Data!BP39</f>
        <v>0</v>
      </c>
      <c r="EZ29" s="334">
        <f>+[2]Data!BQ37+[2]Data!BQ39</f>
        <v>0</v>
      </c>
      <c r="FA29" s="334">
        <f>+[2]Data!BR37+[2]Data!BR39</f>
        <v>0</v>
      </c>
      <c r="FB29" s="334">
        <f>+[2]Data!BS37+[2]Data!BS39</f>
        <v>0</v>
      </c>
      <c r="FC29" s="334">
        <f>+[2]Data!BT37+[2]Data!BT39</f>
        <v>0</v>
      </c>
      <c r="FD29" s="334">
        <f>+[2]Data!BU37+[2]Data!BU39</f>
        <v>0</v>
      </c>
      <c r="FE29" s="334">
        <f>+[2]Data!BV37+[2]Data!BV39</f>
        <v>0</v>
      </c>
    </row>
    <row r="30" spans="1:161" s="19" customFormat="1" ht="16.5" customHeight="1" thickBot="1">
      <c r="A30" s="55" cm="1">
        <f t="array" aca="1" ref="A30" ca="1">+CELL("ligne",A30)</f>
        <v>30</v>
      </c>
      <c r="B30" s="165" t="s">
        <v>398</v>
      </c>
      <c r="C30" s="141" t="s">
        <v>399</v>
      </c>
      <c r="D30" s="363" t="s">
        <v>295</v>
      </c>
      <c r="E30" s="19" t="s">
        <v>324</v>
      </c>
      <c r="F30" s="116" t="s">
        <v>325</v>
      </c>
      <c r="G30" s="117" t="s">
        <v>288</v>
      </c>
      <c r="H30" s="117" t="s">
        <v>333</v>
      </c>
      <c r="I30" s="117" t="s">
        <v>334</v>
      </c>
      <c r="J30" s="118">
        <v>0</v>
      </c>
      <c r="K30" s="118"/>
      <c r="L30" s="346">
        <f t="shared" ca="1" si="133"/>
        <v>0</v>
      </c>
      <c r="M30" s="354">
        <f t="shared" ca="1" si="58"/>
        <v>0</v>
      </c>
      <c r="N30" s="268">
        <f t="shared" ca="1" si="59"/>
        <v>0</v>
      </c>
      <c r="O30" s="269">
        <f t="shared" ref="O30" ca="1" si="184">+M30-3*N30</f>
        <v>0</v>
      </c>
      <c r="P30" s="269">
        <f t="shared" ref="P30" ca="1" si="185">+M30+3*N30</f>
        <v>0</v>
      </c>
      <c r="Q30" s="62">
        <f t="shared" ca="1" si="51"/>
        <v>4.07925</v>
      </c>
      <c r="R30" s="63">
        <f t="shared" ca="1" si="52"/>
        <v>4.759125</v>
      </c>
      <c r="S30" s="64" t="str">
        <f>+Parametres!E32</f>
        <v>As % of Median sales</v>
      </c>
      <c r="T30" s="65">
        <f>+Parametres!F32</f>
        <v>0.03</v>
      </c>
      <c r="U30" s="65">
        <f>+Parametres!G32</f>
        <v>3.5000000000000003E-2</v>
      </c>
      <c r="V30" s="270">
        <v>10</v>
      </c>
      <c r="W30" s="271">
        <f ca="1">+T30*L3</f>
        <v>4.07925</v>
      </c>
      <c r="X30" s="272">
        <f ca="1">+U30*L3</f>
        <v>4.759125</v>
      </c>
      <c r="Y30" s="169">
        <f t="shared" ca="1" si="62"/>
        <v>4.07925</v>
      </c>
      <c r="Z30" s="169">
        <f t="shared" ca="1" si="63"/>
        <v>4.759125</v>
      </c>
      <c r="AA30" s="169">
        <f t="shared" ca="1" si="64"/>
        <v>4.07925</v>
      </c>
      <c r="AB30" s="169">
        <f t="shared" ca="1" si="65"/>
        <v>4.759125</v>
      </c>
      <c r="AC30" s="169">
        <f t="shared" ref="AC30:AD30" ca="1" si="186">+W30</f>
        <v>4.07925</v>
      </c>
      <c r="AD30" s="169">
        <f t="shared" ca="1" si="186"/>
        <v>4.759125</v>
      </c>
      <c r="AE30" s="169" cm="1">
        <f t="array" aca="1" ref="AE30" ca="1">+_xlfn.SWITCH($G30,"Min",Y30,"Max",AA30,"Dual",AC30)</f>
        <v>4.07925</v>
      </c>
      <c r="AF30" s="169" cm="1">
        <f t="array" aca="1" ref="AF30" ca="1">+_xlfn.SWITCH($G30,"Min",Z30,"Max",AB30,"Dual",AD30)</f>
        <v>4.759125</v>
      </c>
      <c r="AG30" s="69">
        <f t="shared" ca="1" si="53"/>
        <v>4.4191874999999996</v>
      </c>
      <c r="AI30" s="172">
        <f t="shared" ca="1" si="83"/>
        <v>0</v>
      </c>
      <c r="AJ30" s="173">
        <f t="shared" ca="1" si="84"/>
        <v>4.07925</v>
      </c>
      <c r="AK30" s="174">
        <f t="shared" ca="1" si="182"/>
        <v>4.1925625000000002</v>
      </c>
      <c r="AL30" s="174">
        <f t="shared" ca="1" si="182"/>
        <v>4.3058750000000003</v>
      </c>
      <c r="AM30" s="174">
        <f t="shared" ca="1" si="182"/>
        <v>4.4191875000000005</v>
      </c>
      <c r="AN30" s="174">
        <f t="shared" ca="1" si="182"/>
        <v>4.5325000000000006</v>
      </c>
      <c r="AO30" s="174">
        <f t="shared" ca="1" si="182"/>
        <v>4.6458125000000008</v>
      </c>
      <c r="AP30" s="174">
        <f t="shared" ca="1" si="182"/>
        <v>4.7591250000000009</v>
      </c>
      <c r="AQ30" s="175" t="str" cm="1">
        <f t="array" aca="1" ref="AQ30" ca="1">+_xlfn.IFS($AI30&lt;=$AJ30,"Red Low",AND($AI30&gt;$AJ30,$AI30&lt;=$AK30),"Orange Low",AND($AI30&gt;$AK30,$AI30&lt;=$AL30),"Yellow Low",AND($AI30&gt;$AL30,$AI30&lt;=$AN30),"Green",AND($AI30&gt;$AN30,$AI30&lt;=$AO30),"Yellow High",AND($AI30&gt;$AO30,$AI30&lt;=$AP30),"Orange High",$AI30&gt;$AP30,"Red High")</f>
        <v>Red Low</v>
      </c>
      <c r="AR30" s="176">
        <f t="shared" ca="1" si="85"/>
        <v>4.07925</v>
      </c>
      <c r="AS30" s="177">
        <f t="shared" ca="1" si="86"/>
        <v>4.1925625000000002</v>
      </c>
      <c r="AT30" s="177">
        <f t="shared" ca="1" si="87"/>
        <v>4.3058750000000003</v>
      </c>
      <c r="AU30" s="178">
        <f t="shared" ca="1" si="88"/>
        <v>4.4191875000000005</v>
      </c>
      <c r="AV30" s="178">
        <f t="shared" ca="1" si="89"/>
        <v>4.5325000000000006</v>
      </c>
      <c r="AW30" s="179">
        <f t="shared" ca="1" si="90"/>
        <v>4.6458125000000008</v>
      </c>
      <c r="AX30" s="179">
        <f t="shared" ca="1" si="91"/>
        <v>4.7591250000000009</v>
      </c>
      <c r="AY30" s="175" t="str" cm="1">
        <f t="array" aca="1" ref="AY30" ca="1">+_xlfn.IFS(AI30&lt;=$AT30,"Green",AND(AI30&gt;$AT30,AI30&lt;=$AV30),"Yellow High",AND(AI30&gt;$AV30,AI30&lt;=$AX30),"Orange High",AI30&gt;$AX30,"Red High")</f>
        <v>Green</v>
      </c>
      <c r="AZ30" s="179">
        <f t="shared" ca="1" si="92"/>
        <v>4.07925</v>
      </c>
      <c r="BA30" s="179">
        <f t="shared" ca="1" si="93"/>
        <v>4.1925625000000002</v>
      </c>
      <c r="BB30" s="178">
        <f t="shared" ca="1" si="94"/>
        <v>4.3058750000000003</v>
      </c>
      <c r="BC30" s="178">
        <f t="shared" ca="1" si="95"/>
        <v>4.4191875000000005</v>
      </c>
      <c r="BD30" s="177">
        <f t="shared" ca="1" si="96"/>
        <v>4.5325000000000006</v>
      </c>
      <c r="BE30" s="177">
        <f t="shared" ca="1" si="97"/>
        <v>4.6458125000000008</v>
      </c>
      <c r="BF30" s="180">
        <f t="shared" ca="1" si="98"/>
        <v>4.7591250000000009</v>
      </c>
      <c r="BG30" s="175" t="str" cm="1">
        <f t="array" aca="1" ref="BG30" ca="1">+_xlfn.IFS($L30&lt;=AZ30,"Red Low",AND($L30&gt;AZ30,$L30&lt;=BB30),"Orange Low",AND($L30&gt;BB30,$L30&lt;=BD30),"Yellow Low",$L30&gt;BD30,"Green")</f>
        <v>Red Low</v>
      </c>
      <c r="BH30" s="19" t="str" cm="1">
        <f t="array" aca="1" ref="BH30" ca="1">+_xlfn.IFS(G30="Min",BG30,G30="Max",AY30,G30="Dual",AQ30)</f>
        <v>Green</v>
      </c>
      <c r="BI30" s="273"/>
      <c r="BK30" s="181" t="str">
        <f t="shared" si="136"/>
        <v>Regular_freight</v>
      </c>
      <c r="BL30" s="181"/>
      <c r="BM30" s="181"/>
      <c r="BN30" s="181"/>
      <c r="BO30" s="181"/>
      <c r="BP30" s="181"/>
      <c r="BQ30" s="182">
        <f t="shared" ca="1" si="137"/>
        <v>4.07925</v>
      </c>
      <c r="BR30" s="182">
        <f t="shared" ca="1" si="138"/>
        <v>4.759125</v>
      </c>
      <c r="BU30" s="184"/>
      <c r="BV30" s="184"/>
      <c r="BW30" s="184"/>
      <c r="BX30" s="184"/>
      <c r="BY30" s="184"/>
      <c r="BZ30" s="184"/>
      <c r="CA30" s="184"/>
      <c r="CB30" s="184"/>
      <c r="CC30" s="184"/>
      <c r="CD30" s="185"/>
      <c r="CE30" s="186" cm="1">
        <f t="array" aca="1" ref="CE30" ca="1">+INDIRECT(ADDRESS($A30,$BJ$2-10))</f>
        <v>0</v>
      </c>
      <c r="CF30" s="186" cm="1">
        <f t="array" aca="1" ref="CF30" ca="1">+INDIRECT(ADDRESS($A30,$BJ$2-9))</f>
        <v>0</v>
      </c>
      <c r="CG30" s="186" cm="1">
        <f t="array" aca="1" ref="CG30" ca="1">+INDIRECT(ADDRESS($A30,$BJ$2-8))</f>
        <v>0</v>
      </c>
      <c r="CH30" s="186" cm="1">
        <f t="array" aca="1" ref="CH30" ca="1">+INDIRECT(ADDRESS($A30,$BJ$2-7))</f>
        <v>0</v>
      </c>
      <c r="CI30" s="186" cm="1">
        <f t="array" aca="1" ref="CI30" ca="1">+INDIRECT(ADDRESS($A30,$BJ$2-6))</f>
        <v>0</v>
      </c>
      <c r="CJ30" s="186" cm="1">
        <f t="array" aca="1" ref="CJ30" ca="1">+INDIRECT(ADDRESS($A30,$BJ$2-5))</f>
        <v>0</v>
      </c>
      <c r="CK30" s="186" cm="1">
        <f t="array" aca="1" ref="CK30" ca="1">+INDIRECT(ADDRESS($A30,$BJ$2-4))</f>
        <v>0</v>
      </c>
      <c r="CL30" s="186" cm="1">
        <f t="array" aca="1" ref="CL30" ca="1">+INDIRECT(ADDRESS($A30,$BJ$2-3))</f>
        <v>0</v>
      </c>
      <c r="CM30" s="186" cm="1">
        <f t="array" aca="1" ref="CM30" ca="1">+INDIRECT(ADDRESS($A30,$BJ$2-2))</f>
        <v>0</v>
      </c>
      <c r="CN30" s="186" cm="1">
        <f t="array" aca="1" ref="CN30" ca="1">+INDIRECT(ADDRESS($A30,$BJ$2-1))</f>
        <v>0</v>
      </c>
      <c r="CO30" s="186" cm="1">
        <f t="array" aca="1" ref="CO30" ca="1">+INDIRECT(ADDRESS($A30,BJ$2))</f>
        <v>0</v>
      </c>
      <c r="CP30" s="186"/>
      <c r="CQ30" s="54"/>
      <c r="CR30" s="54">
        <f t="shared" ca="1" si="144"/>
        <v>2.2509825000000001</v>
      </c>
      <c r="CS30" s="54">
        <f t="shared" ca="1" si="145"/>
        <v>2.4788400000000004</v>
      </c>
      <c r="CT30" s="54">
        <f t="shared" ca="1" si="146"/>
        <v>2.5437750000000001</v>
      </c>
      <c r="CU30" s="54">
        <f t="shared" ca="1" si="147"/>
        <v>2.55775</v>
      </c>
      <c r="CV30" s="54">
        <f t="shared" ca="1" si="148"/>
        <v>3.2797050000000003</v>
      </c>
      <c r="CW30" s="54">
        <f t="shared" ca="1" si="149"/>
        <v>2.7914250000000003</v>
      </c>
      <c r="CX30" s="54">
        <f t="shared" ca="1" si="150"/>
        <v>1.469975</v>
      </c>
      <c r="CY30" s="54">
        <f t="shared" ca="1" si="151"/>
        <v>2.0403500000000001</v>
      </c>
      <c r="CZ30" s="54">
        <f t="shared" ca="1" si="152"/>
        <v>0.64226500000000009</v>
      </c>
      <c r="DA30" s="54">
        <f t="shared" ca="1" si="71"/>
        <v>2.4316499999999999</v>
      </c>
      <c r="DB30" s="54">
        <f t="shared" ca="1" si="71"/>
        <v>4.4191874999999996</v>
      </c>
      <c r="DC30" s="54"/>
      <c r="DD30" s="274" t="str">
        <f t="shared" si="14"/>
        <v>Regular_freight</v>
      </c>
      <c r="DE30" s="564">
        <f>+[2]Data!V45+[2]Data!V47+[2]Data!V48</f>
        <v>0</v>
      </c>
      <c r="DF30" s="564">
        <f>+[2]Data!W45+[2]Data!W47+[2]Data!W48</f>
        <v>0</v>
      </c>
      <c r="DG30" s="564">
        <f>+[2]Data!X45+[2]Data!X47+[2]Data!X48</f>
        <v>0</v>
      </c>
      <c r="DH30" s="564">
        <f>+[2]Data!Y45+[2]Data!Y47+[2]Data!Y48</f>
        <v>0</v>
      </c>
      <c r="DI30" s="564">
        <f>+[2]Data!Z45+[2]Data!Z47+[2]Data!Z48</f>
        <v>0</v>
      </c>
      <c r="DJ30" s="564">
        <f>+[2]Data!AA45+[2]Data!AA47+[2]Data!AA48</f>
        <v>0</v>
      </c>
      <c r="DK30" s="564">
        <f>+[2]Data!AB45+[2]Data!AB47+[2]Data!AB48</f>
        <v>0</v>
      </c>
      <c r="DL30" s="564">
        <f>+[2]Data!AC45+[2]Data!AC47+[2]Data!AC48</f>
        <v>0</v>
      </c>
      <c r="DM30" s="564">
        <f>+[2]Data!AD45+[2]Data!AD47+[2]Data!AD48</f>
        <v>0</v>
      </c>
      <c r="DN30" s="564">
        <f>+[2]Data!AE45+[2]Data!AE47+[2]Data!AE48</f>
        <v>0</v>
      </c>
      <c r="DO30" s="564">
        <f>+[2]Data!AF45+[2]Data!AF47+[2]Data!AF48</f>
        <v>0</v>
      </c>
      <c r="DP30" s="564">
        <f>+[2]Data!AG45+[2]Data!AG47+[2]Data!AG48</f>
        <v>0</v>
      </c>
      <c r="DQ30" s="564">
        <f>+[2]Data!AH45+[2]Data!AH47+[2]Data!AH48</f>
        <v>0</v>
      </c>
      <c r="DR30" s="564">
        <f>+[2]Data!AI45+[2]Data!AI47+[2]Data!AI48</f>
        <v>0</v>
      </c>
      <c r="DS30" s="564">
        <f>+[2]Data!AJ45+[2]Data!AJ47+[2]Data!AJ48</f>
        <v>0</v>
      </c>
      <c r="DT30" s="564">
        <f>+[2]Data!AK45+[2]Data!AK47+[2]Data!AK48</f>
        <v>0</v>
      </c>
      <c r="DU30" s="564">
        <f>+[2]Data!AL45+[2]Data!AL47+[2]Data!AL48</f>
        <v>0</v>
      </c>
      <c r="DV30" s="564">
        <f>+[2]Data!AM45+[2]Data!AM47+[2]Data!AM48</f>
        <v>0</v>
      </c>
      <c r="DW30" s="564">
        <f>+[2]Data!AN45+[2]Data!AN47+[2]Data!AN48</f>
        <v>0</v>
      </c>
      <c r="DX30" s="564">
        <f>+[2]Data!AO45+[2]Data!AO47+[2]Data!AO48</f>
        <v>0</v>
      </c>
      <c r="DY30" s="564">
        <f>+[2]Data!AP45+[2]Data!AP47+[2]Data!AP48</f>
        <v>0</v>
      </c>
      <c r="DZ30" s="564">
        <f>+[2]Data!AQ45+[2]Data!AQ47+[2]Data!AQ48</f>
        <v>0</v>
      </c>
      <c r="EA30" s="564">
        <f>+[2]Data!AR45+[2]Data!AR47+[2]Data!AR48</f>
        <v>0</v>
      </c>
      <c r="EB30" s="564">
        <f>+[2]Data!AS45+[2]Data!AS47+[2]Data!AS48</f>
        <v>0</v>
      </c>
      <c r="EC30" s="564">
        <f>+[2]Data!AT45+[2]Data!AT47+[2]Data!AT48</f>
        <v>0</v>
      </c>
      <c r="ED30" s="564">
        <f>+[2]Data!AU45+[2]Data!AU47+[2]Data!AU48</f>
        <v>0</v>
      </c>
      <c r="EE30" s="564">
        <f>+[2]Data!AV45+[2]Data!AV47+[2]Data!AV48</f>
        <v>0</v>
      </c>
      <c r="EF30" s="564">
        <f>+[2]Data!AW45+[2]Data!AW47+[2]Data!AW48</f>
        <v>0</v>
      </c>
      <c r="EG30" s="564">
        <f>+[2]Data!AX45+[2]Data!AX47+[2]Data!AX48</f>
        <v>0</v>
      </c>
      <c r="EH30" s="564">
        <f>+[2]Data!AY45+[2]Data!AY47+[2]Data!AY48</f>
        <v>0</v>
      </c>
      <c r="EI30" s="564">
        <f>+[2]Data!AZ45+[2]Data!AZ47+[2]Data!AZ48</f>
        <v>0</v>
      </c>
      <c r="EJ30" s="564">
        <f>+[2]Data!BA45+[2]Data!BA47+[2]Data!BA48</f>
        <v>0</v>
      </c>
      <c r="EK30" s="564">
        <f>+[2]Data!BB45+[2]Data!BB47+[2]Data!BB48</f>
        <v>0</v>
      </c>
      <c r="EL30" s="564">
        <f>+[2]Data!BC45+[2]Data!BC47+[2]Data!BC48</f>
        <v>0</v>
      </c>
      <c r="EM30" s="564">
        <f>+[2]Data!BD45+[2]Data!BD47+[2]Data!BD48</f>
        <v>0</v>
      </c>
      <c r="EN30" s="564">
        <f>+[2]Data!BE45+[2]Data!BE47+[2]Data!BE48</f>
        <v>0</v>
      </c>
      <c r="EO30" s="564">
        <f>+[2]Data!BF45+[2]Data!BF47+[2]Data!BF48</f>
        <v>0</v>
      </c>
      <c r="EP30" s="564">
        <f>+[2]Data!BG45+[2]Data!BG47+[2]Data!BG48</f>
        <v>0</v>
      </c>
      <c r="EQ30" s="564">
        <f>+[2]Data!BH45+[2]Data!BH47+[2]Data!BH48</f>
        <v>0</v>
      </c>
      <c r="ER30" s="564">
        <f>+[2]Data!BI45+[2]Data!BI47+[2]Data!BI48</f>
        <v>0</v>
      </c>
      <c r="ES30" s="564">
        <f>+[2]Data!BJ45+[2]Data!BJ47+[2]Data!BJ48</f>
        <v>0</v>
      </c>
      <c r="ET30" s="564">
        <f>+[2]Data!BK45+[2]Data!BK47+[2]Data!BK48</f>
        <v>0</v>
      </c>
      <c r="EU30" s="564">
        <f>+[2]Data!BL45+[2]Data!BL47+[2]Data!BL48</f>
        <v>0</v>
      </c>
      <c r="EV30" s="564">
        <f>+[2]Data!BM45+[2]Data!BM47+[2]Data!BM48</f>
        <v>0</v>
      </c>
      <c r="EW30" s="564">
        <f>+[2]Data!BN45+[2]Data!BN47+[2]Data!BN48</f>
        <v>0</v>
      </c>
      <c r="EX30" s="564">
        <f>+[2]Data!BO45+[2]Data!BO47+[2]Data!BO48</f>
        <v>0</v>
      </c>
      <c r="EY30" s="564">
        <f>+[2]Data!BP45+[2]Data!BP47+[2]Data!BP48</f>
        <v>0</v>
      </c>
      <c r="EZ30" s="564">
        <f>+[2]Data!BQ45+[2]Data!BQ47+[2]Data!BQ48</f>
        <v>0</v>
      </c>
      <c r="FA30" s="564">
        <f>+[2]Data!BR45+[2]Data!BR47+[2]Data!BR48</f>
        <v>0</v>
      </c>
      <c r="FB30" s="564">
        <f>+[2]Data!BS45+[2]Data!BS47+[2]Data!BS48</f>
        <v>0</v>
      </c>
      <c r="FC30" s="564">
        <f>+[2]Data!BT45+[2]Data!BT47+[2]Data!BT48</f>
        <v>0</v>
      </c>
      <c r="FD30" s="564">
        <f>+[2]Data!BU45+[2]Data!BU47+[2]Data!BU48</f>
        <v>0</v>
      </c>
      <c r="FE30" s="564">
        <f>+[2]Data!BV45+[2]Data!BV47+[2]Data!BV48</f>
        <v>0</v>
      </c>
    </row>
    <row r="31" spans="1:161" s="21" customFormat="1" ht="16.5" customHeight="1" thickBot="1">
      <c r="A31" s="55" cm="1">
        <f t="array" aca="1" ref="A31" ca="1">+CELL("ligne",A31)</f>
        <v>31</v>
      </c>
      <c r="B31" s="142" t="s">
        <v>400</v>
      </c>
      <c r="C31" s="141" t="s">
        <v>401</v>
      </c>
      <c r="D31" s="363" t="s">
        <v>380</v>
      </c>
      <c r="E31" s="142" t="s">
        <v>324</v>
      </c>
      <c r="F31" s="143" t="s">
        <v>325</v>
      </c>
      <c r="G31" s="144" t="s">
        <v>288</v>
      </c>
      <c r="H31" s="144" t="s">
        <v>333</v>
      </c>
      <c r="I31" s="144" t="s">
        <v>338</v>
      </c>
      <c r="J31" s="145">
        <v>0</v>
      </c>
      <c r="K31" s="145"/>
      <c r="L31" s="344">
        <f t="shared" ca="1" si="133"/>
        <v>0</v>
      </c>
      <c r="M31" s="344">
        <f t="shared" ca="1" si="58"/>
        <v>0</v>
      </c>
      <c r="N31" s="146">
        <f t="shared" ca="1" si="59"/>
        <v>0</v>
      </c>
      <c r="O31" s="146">
        <f t="shared" ref="O31:O46" ca="1" si="187">+M31-3*N31</f>
        <v>0</v>
      </c>
      <c r="P31" s="146">
        <f t="shared" ref="P31:P46" ca="1" si="188">+M31+3*N31</f>
        <v>0</v>
      </c>
      <c r="Q31" s="62">
        <f t="shared" si="51"/>
        <v>0</v>
      </c>
      <c r="R31" s="63">
        <f t="shared" ca="1" si="52"/>
        <v>0.71386874999999994</v>
      </c>
      <c r="S31" s="64" t="str">
        <f>+Parametres!E33</f>
        <v>As a % of regular freight</v>
      </c>
      <c r="T31" s="65">
        <f>+Parametres!F33</f>
        <v>0</v>
      </c>
      <c r="U31" s="65">
        <f>+Parametres!G33</f>
        <v>0.15</v>
      </c>
      <c r="V31" s="191">
        <v>10</v>
      </c>
      <c r="W31" s="192">
        <v>0</v>
      </c>
      <c r="X31" s="192">
        <f ca="1">+X30*U31</f>
        <v>0.71386874999999994</v>
      </c>
      <c r="Y31" s="146">
        <f t="shared" si="62"/>
        <v>0</v>
      </c>
      <c r="Z31" s="146">
        <f t="shared" ca="1" si="63"/>
        <v>0.71386874999999994</v>
      </c>
      <c r="AA31" s="146">
        <f t="shared" si="64"/>
        <v>0</v>
      </c>
      <c r="AB31" s="146">
        <f t="shared" ca="1" si="65"/>
        <v>0.71386874999999994</v>
      </c>
      <c r="AC31" s="146">
        <f t="shared" ref="AC31:AC46" si="189">+W31</f>
        <v>0</v>
      </c>
      <c r="AD31" s="146">
        <f t="shared" ref="AD31:AD46" ca="1" si="190">+X31</f>
        <v>0.71386874999999994</v>
      </c>
      <c r="AE31" s="146" cm="1">
        <f t="array" ref="AE31">+_xlfn.SWITCH($G31,"Min",Y31,"Max",AA31,"Dual",AC31)</f>
        <v>0</v>
      </c>
      <c r="AF31" s="146" cm="1">
        <f t="array" aca="1" ref="AF31" ca="1">+_xlfn.SWITCH($G31,"Min",Z31,"Max",AB31,"Dual",AD31)</f>
        <v>0.71386874999999994</v>
      </c>
      <c r="AG31" s="69">
        <f t="shared" ca="1" si="53"/>
        <v>0.35693437499999997</v>
      </c>
      <c r="AI31" s="151">
        <f t="shared" ca="1" si="83"/>
        <v>0</v>
      </c>
      <c r="AJ31" s="152">
        <f t="shared" si="84"/>
        <v>0</v>
      </c>
      <c r="AK31" s="153">
        <f t="shared" ca="1" si="182"/>
        <v>0.11897812499999999</v>
      </c>
      <c r="AL31" s="153">
        <f t="shared" ca="1" si="182"/>
        <v>0.23795624999999998</v>
      </c>
      <c r="AM31" s="153">
        <f t="shared" ca="1" si="182"/>
        <v>0.35693437499999997</v>
      </c>
      <c r="AN31" s="153">
        <f t="shared" ca="1" si="182"/>
        <v>0.47591249999999996</v>
      </c>
      <c r="AO31" s="153">
        <f t="shared" ca="1" si="182"/>
        <v>0.5948906249999999</v>
      </c>
      <c r="AP31" s="153">
        <f t="shared" ca="1" si="182"/>
        <v>0.71386874999999983</v>
      </c>
      <c r="AQ31" s="154" t="str" cm="1">
        <f t="array" aca="1" ref="AQ31" ca="1">+_xlfn.IFS($AI31&lt;=$AJ31,"Red Low",AND($AI31&gt;$AJ31,$AI31&lt;=$AK31),"Orange Low",AND($AI31&gt;$AK31,$AI31&lt;=$AL31),"Yellow Low",AND($AI31&gt;$AL31,$AI31&lt;=$AN31),"Green",AND($AI31&gt;$AN31,$AI31&lt;=$AO31),"Yellow High",AND($AI31&gt;$AO31,$AI31&lt;=$AP31),"Orange High",$AI31&gt;$AP31,"Red High")</f>
        <v>Red Low</v>
      </c>
      <c r="AR31" s="155">
        <f t="shared" si="85"/>
        <v>0</v>
      </c>
      <c r="AS31" s="156">
        <f t="shared" ca="1" si="86"/>
        <v>0.11897812499999999</v>
      </c>
      <c r="AT31" s="156">
        <f t="shared" ca="1" si="87"/>
        <v>0.23795624999999998</v>
      </c>
      <c r="AU31" s="157">
        <f t="shared" ca="1" si="88"/>
        <v>0.35693437499999997</v>
      </c>
      <c r="AV31" s="157">
        <f t="shared" ca="1" si="89"/>
        <v>0.47591249999999996</v>
      </c>
      <c r="AW31" s="158">
        <f t="shared" ca="1" si="90"/>
        <v>0.5948906249999999</v>
      </c>
      <c r="AX31" s="158">
        <f t="shared" ca="1" si="91"/>
        <v>0.71386874999999983</v>
      </c>
      <c r="AY31" s="154" t="str" cm="1">
        <f t="array" aca="1" ref="AY31" ca="1">+_xlfn.IFS(AI31&lt;=$AT31,"Green",AND(AI31&gt;$AT31,AI31&lt;=$AV31),"Yellow High",AND(AI31&gt;$AV31,AI31&lt;=$AX31),"Orange High",AI31&gt;$AX31,"Red High")</f>
        <v>Green</v>
      </c>
      <c r="AZ31" s="158">
        <f t="shared" si="92"/>
        <v>0</v>
      </c>
      <c r="BA31" s="158">
        <f t="shared" ca="1" si="93"/>
        <v>0.11897812499999999</v>
      </c>
      <c r="BB31" s="157">
        <f t="shared" ca="1" si="94"/>
        <v>0.23795624999999998</v>
      </c>
      <c r="BC31" s="157">
        <f t="shared" ca="1" si="95"/>
        <v>0.35693437499999997</v>
      </c>
      <c r="BD31" s="156">
        <f t="shared" ca="1" si="96"/>
        <v>0.47591249999999996</v>
      </c>
      <c r="BE31" s="156">
        <f t="shared" ca="1" si="97"/>
        <v>0.5948906249999999</v>
      </c>
      <c r="BF31" s="159">
        <f t="shared" ca="1" si="98"/>
        <v>0.71386874999999983</v>
      </c>
      <c r="BG31" s="154" t="str" cm="1">
        <f t="array" aca="1" ref="BG31" ca="1">+_xlfn.IFS($L31&lt;=AZ31,"Red Low",AND($L31&gt;AZ31,$L31&lt;=BB31),"Orange Low",AND($L31&gt;BB31,$L31&lt;=BD31),"Yellow Low",$L31&gt;BD31,"Green")</f>
        <v>Red Low</v>
      </c>
      <c r="BH31" s="21" t="str" cm="1">
        <f t="array" aca="1" ref="BH31" ca="1">+_xlfn.IFS(G31="Min",BG31,G31="Max",AY31,G31="Dual",AQ31)</f>
        <v>Green</v>
      </c>
      <c r="BI31" s="159"/>
      <c r="BJ31" s="195"/>
      <c r="BK31" s="195" t="str">
        <f t="shared" si="136"/>
        <v>Premium_Freight</v>
      </c>
      <c r="BL31" s="195"/>
      <c r="BM31" s="195"/>
      <c r="BN31" s="195"/>
      <c r="BO31" s="195"/>
      <c r="BP31" s="195"/>
      <c r="BQ31" s="196">
        <f t="shared" si="137"/>
        <v>0</v>
      </c>
      <c r="BR31" s="196">
        <f t="shared" ca="1" si="138"/>
        <v>0.71386874999999994</v>
      </c>
      <c r="BU31" s="161"/>
      <c r="BV31" s="161"/>
      <c r="BW31" s="161"/>
      <c r="BX31" s="161"/>
      <c r="BY31" s="161"/>
      <c r="BZ31" s="161"/>
      <c r="CA31" s="161"/>
      <c r="CB31" s="161"/>
      <c r="CC31" s="161"/>
      <c r="CD31" s="162"/>
      <c r="CE31" s="163" cm="1">
        <f t="array" aca="1" ref="CE31" ca="1">+INDIRECT(ADDRESS($A31,$BJ$2-10))</f>
        <v>0</v>
      </c>
      <c r="CF31" s="163" cm="1">
        <f t="array" aca="1" ref="CF31" ca="1">+INDIRECT(ADDRESS($A31,$BJ$2-9))</f>
        <v>0</v>
      </c>
      <c r="CG31" s="163" cm="1">
        <f t="array" aca="1" ref="CG31" ca="1">+INDIRECT(ADDRESS($A31,$BJ$2-8))</f>
        <v>0</v>
      </c>
      <c r="CH31" s="163" cm="1">
        <f t="array" aca="1" ref="CH31" ca="1">+INDIRECT(ADDRESS($A31,$BJ$2-7))</f>
        <v>0</v>
      </c>
      <c r="CI31" s="163" cm="1">
        <f t="array" aca="1" ref="CI31" ca="1">+INDIRECT(ADDRESS($A31,$BJ$2-6))</f>
        <v>0</v>
      </c>
      <c r="CJ31" s="163" cm="1">
        <f t="array" aca="1" ref="CJ31" ca="1">+INDIRECT(ADDRESS($A31,$BJ$2-5))</f>
        <v>0</v>
      </c>
      <c r="CK31" s="163" cm="1">
        <f t="array" aca="1" ref="CK31" ca="1">+INDIRECT(ADDRESS($A31,$BJ$2-4))</f>
        <v>0</v>
      </c>
      <c r="CL31" s="163" cm="1">
        <f t="array" aca="1" ref="CL31" ca="1">+INDIRECT(ADDRESS($A31,$BJ$2-3))</f>
        <v>0</v>
      </c>
      <c r="CM31" s="163" cm="1">
        <f t="array" aca="1" ref="CM31" ca="1">+INDIRECT(ADDRESS($A31,$BJ$2-2))</f>
        <v>0</v>
      </c>
      <c r="CN31" s="163" cm="1">
        <f t="array" aca="1" ref="CN31" ca="1">+INDIRECT(ADDRESS($A31,$BJ$2-1))</f>
        <v>0</v>
      </c>
      <c r="CO31" s="163" cm="1">
        <f t="array" aca="1" ref="CO31" ca="1">+INDIRECT(ADDRESS($A31,BJ$2))</f>
        <v>0</v>
      </c>
      <c r="CP31" s="163"/>
      <c r="CQ31" s="54"/>
      <c r="CR31" s="54">
        <f t="shared" ca="1" si="144"/>
        <v>0.18181012499999996</v>
      </c>
      <c r="CS31" s="54">
        <f t="shared" ca="1" si="145"/>
        <v>0.200214</v>
      </c>
      <c r="CT31" s="54">
        <f t="shared" ca="1" si="146"/>
        <v>0.20545874999999997</v>
      </c>
      <c r="CU31" s="54">
        <f t="shared" ca="1" si="147"/>
        <v>0.20658749999999998</v>
      </c>
      <c r="CV31" s="54">
        <f t="shared" ca="1" si="148"/>
        <v>0.26489924999999998</v>
      </c>
      <c r="CW31" s="54">
        <f t="shared" ca="1" si="149"/>
        <v>0.22546124999999997</v>
      </c>
      <c r="CX31" s="54">
        <f t="shared" ca="1" si="150"/>
        <v>0.11872874999999998</v>
      </c>
      <c r="CY31" s="54">
        <f t="shared" ca="1" si="151"/>
        <v>0.16479749999999999</v>
      </c>
      <c r="CZ31" s="54">
        <f t="shared" ca="1" si="152"/>
        <v>5.1875249999999998E-2</v>
      </c>
      <c r="DA31" s="54">
        <f t="shared" ca="1" si="71"/>
        <v>0.19640249999999995</v>
      </c>
      <c r="DB31" s="54">
        <f t="shared" ca="1" si="71"/>
        <v>0.35693437499999997</v>
      </c>
      <c r="DC31" s="54"/>
      <c r="DD31" s="275" t="str">
        <f t="shared" si="14"/>
        <v>Premium_Freight</v>
      </c>
      <c r="DE31" s="198">
        <f>+[2]Data!V46</f>
        <v>0</v>
      </c>
      <c r="DF31" s="198">
        <f>+[2]Data!W46</f>
        <v>0</v>
      </c>
      <c r="DG31" s="198">
        <f>+[2]Data!X46</f>
        <v>0</v>
      </c>
      <c r="DH31" s="198">
        <f>+[2]Data!Y46</f>
        <v>0</v>
      </c>
      <c r="DI31" s="198">
        <f>+[2]Data!Z46</f>
        <v>0</v>
      </c>
      <c r="DJ31" s="198">
        <f>+[2]Data!AA46</f>
        <v>0</v>
      </c>
      <c r="DK31" s="198">
        <f>+[2]Data!AB46</f>
        <v>0</v>
      </c>
      <c r="DL31" s="198">
        <f>+[2]Data!AC46</f>
        <v>0</v>
      </c>
      <c r="DM31" s="198">
        <f>+[2]Data!AD46</f>
        <v>0</v>
      </c>
      <c r="DN31" s="198">
        <f>+[2]Data!AE46</f>
        <v>0</v>
      </c>
      <c r="DO31" s="198">
        <f>+[2]Data!AF46</f>
        <v>0</v>
      </c>
      <c r="DP31" s="198">
        <f>+[2]Data!AG46</f>
        <v>0</v>
      </c>
      <c r="DQ31" s="198">
        <f>+[2]Data!AH46</f>
        <v>0</v>
      </c>
      <c r="DR31" s="198">
        <f>+[2]Data!AI46</f>
        <v>0</v>
      </c>
      <c r="DS31" s="198">
        <f>+[2]Data!AJ46</f>
        <v>0</v>
      </c>
      <c r="DT31" s="198">
        <f>+[2]Data!AK46</f>
        <v>0</v>
      </c>
      <c r="DU31" s="198">
        <f>+[2]Data!AL46</f>
        <v>0</v>
      </c>
      <c r="DV31" s="198">
        <f>+[2]Data!AM46</f>
        <v>0</v>
      </c>
      <c r="DW31" s="198">
        <f>+[2]Data!AN46</f>
        <v>0</v>
      </c>
      <c r="DX31" s="198">
        <f>+[2]Data!AO46</f>
        <v>0</v>
      </c>
      <c r="DY31" s="198">
        <f>+[2]Data!AP46</f>
        <v>0</v>
      </c>
      <c r="DZ31" s="198">
        <f>+[2]Data!AQ46</f>
        <v>0</v>
      </c>
      <c r="EA31" s="198">
        <f>+[2]Data!AR46</f>
        <v>0</v>
      </c>
      <c r="EB31" s="198">
        <f>+[2]Data!AS46</f>
        <v>0</v>
      </c>
      <c r="EC31" s="198">
        <f>+[2]Data!AT46</f>
        <v>0</v>
      </c>
      <c r="ED31" s="198">
        <f>+[2]Data!AU46</f>
        <v>0</v>
      </c>
      <c r="EE31" s="198">
        <f>+[2]Data!AV46</f>
        <v>0</v>
      </c>
      <c r="EF31" s="198">
        <f>+[2]Data!AW46</f>
        <v>0</v>
      </c>
      <c r="EG31" s="198">
        <f>+[2]Data!AX46</f>
        <v>0</v>
      </c>
      <c r="EH31" s="198">
        <f>+[2]Data!AY46</f>
        <v>0</v>
      </c>
      <c r="EI31" s="198">
        <f>+[2]Data!AZ46</f>
        <v>0</v>
      </c>
      <c r="EJ31" s="198">
        <f>+[2]Data!BA46</f>
        <v>0</v>
      </c>
      <c r="EK31" s="198">
        <f>+[2]Data!BB46</f>
        <v>0</v>
      </c>
      <c r="EL31" s="198">
        <f>+[2]Data!BC46</f>
        <v>0</v>
      </c>
      <c r="EM31" s="198">
        <f>+[2]Data!BD46</f>
        <v>0</v>
      </c>
      <c r="EN31" s="198">
        <f>+[2]Data!BE46</f>
        <v>0</v>
      </c>
      <c r="EO31" s="198">
        <f>+[2]Data!BF46</f>
        <v>0</v>
      </c>
      <c r="EP31" s="198">
        <f>+[2]Data!BG46</f>
        <v>0</v>
      </c>
      <c r="EQ31" s="198">
        <f>+[2]Data!BH46</f>
        <v>0</v>
      </c>
      <c r="ER31" s="198">
        <f>+[2]Data!BI46</f>
        <v>0</v>
      </c>
      <c r="ES31" s="198">
        <f>+[2]Data!BJ46</f>
        <v>0</v>
      </c>
      <c r="ET31" s="198">
        <f>+[2]Data!BK46</f>
        <v>0</v>
      </c>
      <c r="EU31" s="198">
        <f>+[2]Data!BL46</f>
        <v>0</v>
      </c>
      <c r="EV31" s="198">
        <f>+[2]Data!BM46</f>
        <v>0</v>
      </c>
      <c r="EW31" s="198">
        <f>+[2]Data!BN46</f>
        <v>0</v>
      </c>
      <c r="EX31" s="198">
        <f>+[2]Data!BO46</f>
        <v>0</v>
      </c>
      <c r="EY31" s="198">
        <f>+[2]Data!BP46</f>
        <v>0</v>
      </c>
      <c r="EZ31" s="198">
        <f>+[2]Data!BQ46</f>
        <v>0</v>
      </c>
      <c r="FA31" s="198">
        <f>+[2]Data!BR46</f>
        <v>0</v>
      </c>
      <c r="FB31" s="198">
        <f>+[2]Data!BS46</f>
        <v>0</v>
      </c>
      <c r="FC31" s="198">
        <f>+[2]Data!BT46</f>
        <v>0</v>
      </c>
      <c r="FD31" s="198">
        <f>+[2]Data!BU46</f>
        <v>0</v>
      </c>
      <c r="FE31" s="198">
        <f>+[2]Data!BV46</f>
        <v>0</v>
      </c>
    </row>
    <row r="32" spans="1:161" ht="16.5" customHeight="1" thickBot="1">
      <c r="A32" s="55" cm="1">
        <f t="array" aca="1" ref="A32" ca="1">+CELL("ligne",A32)</f>
        <v>32</v>
      </c>
      <c r="B32" t="s">
        <v>402</v>
      </c>
      <c r="C32" t="s">
        <v>403</v>
      </c>
      <c r="D32" s="363" t="s">
        <v>295</v>
      </c>
      <c r="E32" t="s">
        <v>241</v>
      </c>
      <c r="F32" s="224" t="s">
        <v>362</v>
      </c>
      <c r="G32" s="225" t="s">
        <v>288</v>
      </c>
      <c r="H32" s="225" t="s">
        <v>333</v>
      </c>
      <c r="I32" s="225" t="s">
        <v>356</v>
      </c>
      <c r="J32" s="226">
        <v>0</v>
      </c>
      <c r="K32" s="226"/>
      <c r="L32" s="342">
        <f t="shared" ca="1" si="133"/>
        <v>22</v>
      </c>
      <c r="M32" s="355">
        <f t="shared" ca="1" si="58"/>
        <v>22</v>
      </c>
      <c r="N32" s="276">
        <f t="shared" ca="1" si="59"/>
        <v>0</v>
      </c>
      <c r="O32" s="120">
        <f t="shared" ca="1" si="187"/>
        <v>22</v>
      </c>
      <c r="P32" s="121">
        <f t="shared" ca="1" si="188"/>
        <v>22</v>
      </c>
      <c r="Q32" s="62">
        <f t="shared" si="51"/>
        <v>20</v>
      </c>
      <c r="R32" s="63">
        <f t="shared" si="52"/>
        <v>22</v>
      </c>
      <c r="S32" s="64" t="str">
        <f>+Parametres!E34</f>
        <v>In value (average on the year including provision and bonus …)</v>
      </c>
      <c r="T32" s="330">
        <f>+Parametres!F34</f>
        <v>20</v>
      </c>
      <c r="U32" s="330">
        <f>+Parametres!G34</f>
        <v>22</v>
      </c>
      <c r="V32" s="122">
        <v>10</v>
      </c>
      <c r="W32" s="277">
        <f>+T32</f>
        <v>20</v>
      </c>
      <c r="X32" s="278">
        <f>+U32</f>
        <v>22</v>
      </c>
      <c r="Y32" s="279">
        <f t="shared" si="62"/>
        <v>20</v>
      </c>
      <c r="Z32" s="280">
        <f t="shared" si="63"/>
        <v>22</v>
      </c>
      <c r="AA32" s="279">
        <f t="shared" si="64"/>
        <v>20</v>
      </c>
      <c r="AB32" s="280">
        <f t="shared" si="65"/>
        <v>22</v>
      </c>
      <c r="AC32" s="281">
        <f t="shared" si="189"/>
        <v>20</v>
      </c>
      <c r="AD32" s="281">
        <f t="shared" si="190"/>
        <v>22</v>
      </c>
      <c r="AE32" s="125" cm="1">
        <f t="array" ref="AE32">+_xlfn.SWITCH($G32,"Min",Y32,"Max",AA32,"Dual",AC32)</f>
        <v>20</v>
      </c>
      <c r="AF32" s="61" cm="1">
        <f t="array" ref="AF32">+_xlfn.SWITCH($G32,"Min",Z32,"Max",AB32,"Dual",AD32)</f>
        <v>22</v>
      </c>
      <c r="AG32" s="69">
        <f t="shared" si="53"/>
        <v>21</v>
      </c>
      <c r="AI32" s="24">
        <f t="shared" ca="1" si="83"/>
        <v>22</v>
      </c>
      <c r="AJ32" s="126">
        <f t="shared" si="84"/>
        <v>20</v>
      </c>
      <c r="AK32" s="127">
        <f t="shared" si="182"/>
        <v>20.333333333333332</v>
      </c>
      <c r="AL32" s="127">
        <f t="shared" si="182"/>
        <v>20.666666666666664</v>
      </c>
      <c r="AM32" s="127">
        <f t="shared" si="182"/>
        <v>20.999999999999996</v>
      </c>
      <c r="AN32" s="127">
        <f t="shared" si="182"/>
        <v>21.333333333333329</v>
      </c>
      <c r="AO32" s="127">
        <f t="shared" si="182"/>
        <v>21.666666666666661</v>
      </c>
      <c r="AP32" s="127">
        <f t="shared" si="182"/>
        <v>21.999999999999993</v>
      </c>
      <c r="AQ32" s="73" t="str" cm="1">
        <f t="array" aca="1" ref="AQ32" ca="1">+_xlfn.IFS($AI32&lt;=$AJ32,"Red Low",AND($AI32&gt;$AJ32,$AI32&lt;=$AK32),"Orange Low",AND($AI32&gt;$AK32,$AI32&lt;=$AL32),"Yellow Low",AND($AI32&gt;$AL32,$AI32&lt;=$AN32),"Green",AND($AI32&gt;$AN32,$AI32&lt;=$AO32),"Yellow High",AND($AI32&gt;$AO32,$AI32&lt;=$AP32),"Orange High",$AI32&gt;$AP32,"Red High")</f>
        <v>Orange High</v>
      </c>
      <c r="AR32" s="74">
        <f t="shared" si="85"/>
        <v>20</v>
      </c>
      <c r="AS32" s="128">
        <f t="shared" si="86"/>
        <v>20.333333333333332</v>
      </c>
      <c r="AT32" s="128">
        <f t="shared" si="87"/>
        <v>20.666666666666664</v>
      </c>
      <c r="AU32" s="129">
        <f t="shared" si="88"/>
        <v>20.999999999999996</v>
      </c>
      <c r="AV32" s="129">
        <f t="shared" si="89"/>
        <v>21.333333333333329</v>
      </c>
      <c r="AW32" s="130">
        <f t="shared" si="90"/>
        <v>21.666666666666661</v>
      </c>
      <c r="AX32" s="131">
        <f t="shared" si="91"/>
        <v>21.999999999999993</v>
      </c>
      <c r="AY32" s="73" t="str" cm="1">
        <f t="array" aca="1" ref="AY32" ca="1">+_xlfn.IFS(AI32&lt;=$AT32,"Green",AND(AI32&gt;$AT32,AI32&lt;=$AV32),"Yellow High",AND(AI32&gt;$AV32,AI32&lt;=$AX32),"Orange High",AI32&gt;$AX32,"Red High")</f>
        <v>Orange High</v>
      </c>
      <c r="AZ32" s="79">
        <f t="shared" si="92"/>
        <v>20</v>
      </c>
      <c r="BA32" s="130">
        <f t="shared" si="93"/>
        <v>20.333333333333332</v>
      </c>
      <c r="BB32" s="129">
        <f t="shared" si="94"/>
        <v>20.666666666666664</v>
      </c>
      <c r="BC32" s="129">
        <f t="shared" si="95"/>
        <v>20.999999999999996</v>
      </c>
      <c r="BD32" s="128">
        <f t="shared" si="96"/>
        <v>21.333333333333329</v>
      </c>
      <c r="BE32" s="128">
        <f t="shared" si="97"/>
        <v>21.666666666666661</v>
      </c>
      <c r="BF32" s="132">
        <f t="shared" si="98"/>
        <v>21.999999999999993</v>
      </c>
      <c r="BG32" s="73" t="str" cm="1">
        <f t="array" aca="1" ref="BG32" ca="1">+_xlfn.IFS($L32&lt;=AZ32,"Red Low",AND($L32&gt;AZ32,$L32&lt;=BB32),"Orange Low",AND($L32&gt;BB32,$L32&lt;=BD32),"Yellow Low",$L32&gt;BD32,"Green")</f>
        <v>Green</v>
      </c>
      <c r="BH32" s="1" t="str" cm="1">
        <f t="array" aca="1" ref="BH32" ca="1">+_xlfn.IFS(G32="Min",BG32,G32="Max",AY32,G32="Dual",AQ32)</f>
        <v>Orange High</v>
      </c>
      <c r="BI32" s="133"/>
      <c r="BK32" s="82" t="str">
        <f t="shared" si="136"/>
        <v>Non_production_salaries</v>
      </c>
      <c r="BL32" s="82"/>
      <c r="BM32" s="82"/>
      <c r="BN32" s="82"/>
      <c r="BO32" s="82"/>
      <c r="BP32" s="82"/>
      <c r="BQ32" s="282">
        <f t="shared" si="137"/>
        <v>20</v>
      </c>
      <c r="BR32" s="282">
        <f t="shared" si="138"/>
        <v>22</v>
      </c>
      <c r="BU32" s="134"/>
      <c r="BV32" s="134"/>
      <c r="BW32" s="134"/>
      <c r="BX32" s="134"/>
      <c r="BY32" s="134"/>
      <c r="BZ32" s="134"/>
      <c r="CA32" s="134"/>
      <c r="CB32" s="134"/>
      <c r="CC32" s="134"/>
      <c r="CD32" s="135"/>
      <c r="CE32" s="54" cm="1">
        <f t="array" aca="1" ref="CE32" ca="1">+INDIRECT(ADDRESS($A32,$BJ$2-10))</f>
        <v>22</v>
      </c>
      <c r="CF32" s="54" cm="1">
        <f t="array" aca="1" ref="CF32" ca="1">+INDIRECT(ADDRESS($A32,$BJ$2-9))</f>
        <v>22</v>
      </c>
      <c r="CG32" s="54" cm="1">
        <f t="array" aca="1" ref="CG32" ca="1">+INDIRECT(ADDRESS($A32,$BJ$2-8))</f>
        <v>22</v>
      </c>
      <c r="CH32" s="54" cm="1">
        <f t="array" aca="1" ref="CH32" ca="1">+INDIRECT(ADDRESS($A32,$BJ$2-7))</f>
        <v>22</v>
      </c>
      <c r="CI32" s="54" cm="1">
        <f t="array" aca="1" ref="CI32" ca="1">+INDIRECT(ADDRESS($A32,$BJ$2-6))</f>
        <v>22</v>
      </c>
      <c r="CJ32" s="54" cm="1">
        <f t="array" aca="1" ref="CJ32" ca="1">+INDIRECT(ADDRESS($A32,$BJ$2-5))</f>
        <v>22</v>
      </c>
      <c r="CK32" s="54" cm="1">
        <f t="array" aca="1" ref="CK32" ca="1">+INDIRECT(ADDRESS($A32,$BJ$2-4))</f>
        <v>22</v>
      </c>
      <c r="CL32" s="54" cm="1">
        <f t="array" aca="1" ref="CL32" ca="1">+INDIRECT(ADDRESS($A32,$BJ$2-3))</f>
        <v>22</v>
      </c>
      <c r="CM32" s="54" cm="1">
        <f t="array" aca="1" ref="CM32" ca="1">+INDIRECT(ADDRESS($A32,$BJ$2-2))</f>
        <v>22</v>
      </c>
      <c r="CN32" s="54" cm="1">
        <f t="array" aca="1" ref="CN32" ca="1">+INDIRECT(ADDRESS($A32,$BJ$2-1))</f>
        <v>22</v>
      </c>
      <c r="CO32" s="54" cm="1">
        <f t="array" aca="1" ref="CO32" ca="1">+INDIRECT(ADDRESS($A32,BJ$2))</f>
        <v>22</v>
      </c>
      <c r="CP32" s="54"/>
      <c r="CQ32" s="54"/>
      <c r="CR32" s="54">
        <f t="shared" ca="1" si="144"/>
        <v>10.696679536679536</v>
      </c>
      <c r="CS32" s="54">
        <f t="shared" ca="1" si="145"/>
        <v>11.77945945945946</v>
      </c>
      <c r="CT32" s="54">
        <f t="shared" ca="1" si="146"/>
        <v>12.088030888030888</v>
      </c>
      <c r="CU32" s="54">
        <f t="shared" ca="1" si="147"/>
        <v>12.154440154440154</v>
      </c>
      <c r="CV32" s="54">
        <f t="shared" ca="1" si="148"/>
        <v>15.585173745173744</v>
      </c>
      <c r="CW32" s="54">
        <f t="shared" ca="1" si="149"/>
        <v>13.264864864864865</v>
      </c>
      <c r="CX32" s="54">
        <f t="shared" ca="1" si="150"/>
        <v>6.9853281853281848</v>
      </c>
      <c r="CY32" s="54">
        <f t="shared" ca="1" si="151"/>
        <v>9.6957528957528964</v>
      </c>
      <c r="CZ32" s="54">
        <f t="shared" ca="1" si="152"/>
        <v>3.052046332046332</v>
      </c>
      <c r="DA32" s="54">
        <f t="shared" ca="1" si="71"/>
        <v>11.555212355212355</v>
      </c>
      <c r="DB32" s="54">
        <f t="shared" ca="1" si="71"/>
        <v>21</v>
      </c>
      <c r="DC32" s="54"/>
      <c r="DD32" s="283" t="str">
        <f t="shared" si="14"/>
        <v>Non_production_salaries</v>
      </c>
      <c r="DE32" s="556">
        <f>+[2]Data!V65</f>
        <v>22</v>
      </c>
      <c r="DF32" s="556">
        <f>+[2]Data!W65</f>
        <v>22</v>
      </c>
      <c r="DG32" s="556">
        <f>+[2]Data!X65</f>
        <v>22</v>
      </c>
      <c r="DH32" s="556">
        <f>+[2]Data!Y65</f>
        <v>22</v>
      </c>
      <c r="DI32" s="556">
        <f>+[2]Data!Z65</f>
        <v>22</v>
      </c>
      <c r="DJ32" s="556">
        <f>+[2]Data!AA65</f>
        <v>22</v>
      </c>
      <c r="DK32" s="556">
        <f>+[2]Data!AB65</f>
        <v>22</v>
      </c>
      <c r="DL32" s="556">
        <f>+[2]Data!AC65</f>
        <v>22</v>
      </c>
      <c r="DM32" s="556">
        <f>+[2]Data!AD65</f>
        <v>22</v>
      </c>
      <c r="DN32" s="556">
        <f>+[2]Data!AE65</f>
        <v>22</v>
      </c>
      <c r="DO32" s="556">
        <f>+[2]Data!AF65</f>
        <v>22</v>
      </c>
      <c r="DP32" s="556">
        <f>+[2]Data!AG65</f>
        <v>22</v>
      </c>
      <c r="DQ32" s="556">
        <f>+[2]Data!AH65</f>
        <v>22</v>
      </c>
      <c r="DR32" s="556">
        <f>+[2]Data!AI65</f>
        <v>22</v>
      </c>
      <c r="DS32" s="556">
        <f>+[2]Data!AJ65</f>
        <v>22</v>
      </c>
      <c r="DT32" s="556">
        <f>+[2]Data!AK65</f>
        <v>22</v>
      </c>
      <c r="DU32" s="556">
        <f>+[2]Data!AL65</f>
        <v>22</v>
      </c>
      <c r="DV32" s="556">
        <f>+[2]Data!AM65</f>
        <v>22</v>
      </c>
      <c r="DW32" s="556">
        <f>+[2]Data!AN65</f>
        <v>22</v>
      </c>
      <c r="DX32" s="556">
        <f>+[2]Data!AO65</f>
        <v>22</v>
      </c>
      <c r="DY32" s="556">
        <f>+[2]Data!AP65</f>
        <v>22</v>
      </c>
      <c r="DZ32" s="556">
        <f>+[2]Data!AQ65</f>
        <v>22</v>
      </c>
      <c r="EA32" s="556">
        <f>+[2]Data!AR65</f>
        <v>22</v>
      </c>
      <c r="EB32" s="556">
        <f>+[2]Data!AS65</f>
        <v>22</v>
      </c>
      <c r="EC32" s="556">
        <f>+[2]Data!AT65</f>
        <v>22</v>
      </c>
      <c r="ED32" s="556">
        <f>+[2]Data!AU65</f>
        <v>22</v>
      </c>
      <c r="EE32" s="556">
        <f>+[2]Data!AV65</f>
        <v>22</v>
      </c>
      <c r="EF32" s="556">
        <f>+[2]Data!AW65</f>
        <v>22</v>
      </c>
      <c r="EG32" s="556">
        <f>+[2]Data!AX65</f>
        <v>22</v>
      </c>
      <c r="EH32" s="556">
        <f>+[2]Data!AY65</f>
        <v>22</v>
      </c>
      <c r="EI32" s="556">
        <f>+[2]Data!AZ65</f>
        <v>22</v>
      </c>
      <c r="EJ32" s="556">
        <f>+[2]Data!BA65</f>
        <v>22</v>
      </c>
      <c r="EK32" s="556">
        <f>+[2]Data!BB65</f>
        <v>22</v>
      </c>
      <c r="EL32" s="556">
        <f>+[2]Data!BC65</f>
        <v>22</v>
      </c>
      <c r="EM32" s="556">
        <f>+[2]Data!BD65</f>
        <v>22</v>
      </c>
      <c r="EN32" s="556">
        <f>+[2]Data!BE65</f>
        <v>22</v>
      </c>
      <c r="EO32" s="556">
        <f>+[2]Data!BF65</f>
        <v>22</v>
      </c>
      <c r="EP32" s="556">
        <f>+[2]Data!BG65</f>
        <v>22</v>
      </c>
      <c r="EQ32" s="556">
        <f>+[2]Data!BH65</f>
        <v>22</v>
      </c>
      <c r="ER32" s="556">
        <f>+[2]Data!BI65</f>
        <v>22</v>
      </c>
      <c r="ES32" s="556">
        <f>+[2]Data!BJ65</f>
        <v>22</v>
      </c>
      <c r="ET32" s="556">
        <f>+[2]Data!BK65</f>
        <v>22</v>
      </c>
      <c r="EU32" s="556">
        <f>+[2]Data!BL65</f>
        <v>22</v>
      </c>
      <c r="EV32" s="556">
        <f>+[2]Data!BM65</f>
        <v>22</v>
      </c>
      <c r="EW32" s="556">
        <f>+[2]Data!BN65</f>
        <v>22</v>
      </c>
      <c r="EX32" s="556">
        <f>+[2]Data!BO65</f>
        <v>22</v>
      </c>
      <c r="EY32" s="556">
        <f>+[2]Data!BP65</f>
        <v>22</v>
      </c>
      <c r="EZ32" s="556">
        <f>+[2]Data!BQ65</f>
        <v>22</v>
      </c>
      <c r="FA32" s="556">
        <f>+[2]Data!BR65</f>
        <v>22</v>
      </c>
      <c r="FB32" s="556">
        <f>+[2]Data!BS65</f>
        <v>22</v>
      </c>
      <c r="FC32" s="556">
        <f>+[2]Data!BT65</f>
        <v>22</v>
      </c>
      <c r="FD32" s="556">
        <f>+[2]Data!BU65</f>
        <v>22</v>
      </c>
      <c r="FE32" s="556">
        <f>+[2]Data!BV65</f>
        <v>22</v>
      </c>
    </row>
    <row r="33" spans="1:161" ht="16.5" customHeight="1" thickBot="1">
      <c r="A33" s="55" cm="1">
        <f t="array" aca="1" ref="A33" ca="1">+CELL("ligne",A33)</f>
        <v>33</v>
      </c>
      <c r="B33" s="141" t="s">
        <v>404</v>
      </c>
      <c r="C33" s="141" t="s">
        <v>405</v>
      </c>
      <c r="D33" s="363" t="s">
        <v>295</v>
      </c>
      <c r="E33" t="s">
        <v>241</v>
      </c>
      <c r="F33" s="224" t="s">
        <v>362</v>
      </c>
      <c r="G33" s="225" t="s">
        <v>374</v>
      </c>
      <c r="H33" s="225" t="s">
        <v>333</v>
      </c>
      <c r="I33" s="225" t="s">
        <v>356</v>
      </c>
      <c r="J33" s="226">
        <v>0</v>
      </c>
      <c r="K33" s="226"/>
      <c r="L33" s="342">
        <f t="shared" ca="1" si="133"/>
        <v>17.5</v>
      </c>
      <c r="M33" s="355">
        <f t="shared" ca="1" si="58"/>
        <v>17.5</v>
      </c>
      <c r="N33" s="276">
        <f t="shared" ca="1" si="59"/>
        <v>0</v>
      </c>
      <c r="O33" s="120">
        <f t="shared" ca="1" si="187"/>
        <v>17.5</v>
      </c>
      <c r="P33" s="121">
        <f t="shared" ca="1" si="188"/>
        <v>17.5</v>
      </c>
      <c r="Q33" s="62">
        <f t="shared" si="51"/>
        <v>15</v>
      </c>
      <c r="R33" s="63">
        <f t="shared" si="52"/>
        <v>20</v>
      </c>
      <c r="S33" s="64" t="str">
        <f>+Parametres!E35</f>
        <v>Fixed value for genex, rent insurance….)</v>
      </c>
      <c r="T33" s="330">
        <f>+Parametres!F35</f>
        <v>15</v>
      </c>
      <c r="U33" s="330">
        <f>+Parametres!G35</f>
        <v>20</v>
      </c>
      <c r="V33" s="284"/>
      <c r="W33" s="285">
        <f>+T33</f>
        <v>15</v>
      </c>
      <c r="X33" s="286">
        <f>+U33</f>
        <v>20</v>
      </c>
      <c r="Y33" s="279">
        <f t="shared" si="62"/>
        <v>15</v>
      </c>
      <c r="Z33" s="280">
        <f t="shared" si="63"/>
        <v>20</v>
      </c>
      <c r="AA33" s="279">
        <f t="shared" si="64"/>
        <v>15</v>
      </c>
      <c r="AB33" s="280">
        <f t="shared" si="65"/>
        <v>20</v>
      </c>
      <c r="AC33" s="281">
        <f t="shared" si="189"/>
        <v>15</v>
      </c>
      <c r="AD33" s="281">
        <f t="shared" si="190"/>
        <v>20</v>
      </c>
      <c r="AE33" s="125" cm="1">
        <f t="array" ref="AE33">+_xlfn.SWITCH($G33,"Min",Y33,"Max",AA33,"Dual",AC33)</f>
        <v>15</v>
      </c>
      <c r="AF33" s="61" cm="1">
        <f t="array" ref="AF33">+_xlfn.SWITCH($G33,"Min",Z33,"Max",AB33,"Dual",AD33)</f>
        <v>20</v>
      </c>
      <c r="AG33" s="69">
        <f t="shared" si="53"/>
        <v>17.5</v>
      </c>
      <c r="AI33" s="24">
        <f t="shared" ca="1" si="83"/>
        <v>17.5</v>
      </c>
      <c r="AJ33" s="126">
        <f t="shared" si="84"/>
        <v>15</v>
      </c>
      <c r="AK33" s="127">
        <f t="shared" si="182"/>
        <v>15.833333333333334</v>
      </c>
      <c r="AL33" s="127">
        <f t="shared" si="182"/>
        <v>16.666666666666668</v>
      </c>
      <c r="AM33" s="127">
        <f t="shared" si="182"/>
        <v>17.5</v>
      </c>
      <c r="AN33" s="127">
        <f t="shared" si="182"/>
        <v>18.333333333333332</v>
      </c>
      <c r="AO33" s="127">
        <f t="shared" si="182"/>
        <v>19.166666666666664</v>
      </c>
      <c r="AP33" s="127">
        <f t="shared" si="182"/>
        <v>19.999999999999996</v>
      </c>
      <c r="AQ33" s="73" t="str" cm="1">
        <f t="array" aca="1" ref="AQ33" ca="1">+_xlfn.IFS($AI33&lt;=$AJ33,"Red Low",AND($AI33&gt;$AJ33,$AI33&lt;=$AK33),"Orange Low",AND($AI33&gt;$AK33,$AI33&lt;=$AL33),"Yellow Low",AND($AI33&gt;$AL33,$AI33&lt;=$AN33),"Green",AND($AI33&gt;$AN33,$AI33&lt;=$AO33),"Yellow High",AND($AI33&gt;$AO33,$AI33&lt;=$AP33),"Orange High",$AI33&gt;$AP33,"Red High")</f>
        <v>Green</v>
      </c>
      <c r="AR33" s="74">
        <f t="shared" si="85"/>
        <v>15</v>
      </c>
      <c r="AS33" s="128">
        <f t="shared" si="86"/>
        <v>15.833333333333334</v>
      </c>
      <c r="AT33" s="128">
        <f t="shared" si="87"/>
        <v>16.666666666666668</v>
      </c>
      <c r="AU33" s="129">
        <f t="shared" si="88"/>
        <v>17.5</v>
      </c>
      <c r="AV33" s="129">
        <f t="shared" si="89"/>
        <v>18.333333333333332</v>
      </c>
      <c r="AW33" s="130">
        <f t="shared" si="90"/>
        <v>19.166666666666664</v>
      </c>
      <c r="AX33" s="131">
        <f t="shared" si="91"/>
        <v>19.999999999999996</v>
      </c>
      <c r="AY33" s="73" t="str" cm="1">
        <f t="array" aca="1" ref="AY33" ca="1">+_xlfn.IFS(AI33&lt;=$AT33,"Green",AND(AI33&gt;$AT33,AI33&lt;=$AV33),"Yellow High",AND(AI33&gt;$AV33,AI33&lt;=$AX33),"Orange High",AI33&gt;$AX33,"Red High")</f>
        <v>Yellow High</v>
      </c>
      <c r="AZ33" s="79">
        <f t="shared" si="92"/>
        <v>15</v>
      </c>
      <c r="BA33" s="130">
        <f t="shared" si="93"/>
        <v>15.833333333333334</v>
      </c>
      <c r="BB33" s="129">
        <f t="shared" si="94"/>
        <v>16.666666666666668</v>
      </c>
      <c r="BC33" s="129">
        <f t="shared" si="95"/>
        <v>17.5</v>
      </c>
      <c r="BD33" s="128">
        <f t="shared" si="96"/>
        <v>18.333333333333332</v>
      </c>
      <c r="BE33" s="128">
        <f t="shared" si="97"/>
        <v>19.166666666666664</v>
      </c>
      <c r="BF33" s="132">
        <f t="shared" si="98"/>
        <v>19.999999999999996</v>
      </c>
      <c r="BG33" s="73" t="str" cm="1">
        <f t="array" aca="1" ref="BG33" ca="1">+_xlfn.IFS($L33&lt;=AZ33,"Red Low",AND($L33&gt;AZ33,$L33&lt;=BB33),"Orange Low",AND($L33&gt;BB33,$L33&lt;=BD33),"Yellow Low",$L33&gt;BD33,"Green")</f>
        <v>Yellow Low</v>
      </c>
      <c r="BH33" s="1" t="str" cm="1">
        <f t="array" aca="1" ref="BH33" ca="1">+_xlfn.IFS(G33="Min",BG33,G33="Max",AY33,G33="Dual",AQ33)</f>
        <v>Green</v>
      </c>
      <c r="BI33" s="133"/>
      <c r="BK33" s="82" t="str">
        <f t="shared" si="136"/>
        <v>Fixed FOH and Admin</v>
      </c>
      <c r="BL33" s="82"/>
      <c r="BM33" s="82"/>
      <c r="BN33" s="82"/>
      <c r="BO33" s="82"/>
      <c r="BP33" s="82"/>
      <c r="BQ33" s="282">
        <f t="shared" si="137"/>
        <v>15</v>
      </c>
      <c r="BR33" s="282">
        <f t="shared" si="138"/>
        <v>20</v>
      </c>
      <c r="BU33" s="134"/>
      <c r="BV33" s="134"/>
      <c r="BW33" s="134"/>
      <c r="BX33" s="134"/>
      <c r="BY33" s="134"/>
      <c r="BZ33" s="134"/>
      <c r="CA33" s="134"/>
      <c r="CB33" s="134"/>
      <c r="CC33" s="134"/>
      <c r="CD33" s="135"/>
      <c r="CE33" s="54" cm="1">
        <f t="array" aca="1" ref="CE33" ca="1">+INDIRECT(ADDRESS($A33,$BJ$2-10))</f>
        <v>17.5</v>
      </c>
      <c r="CF33" s="54" cm="1">
        <f t="array" aca="1" ref="CF33" ca="1">+INDIRECT(ADDRESS($A33,$BJ$2-9))</f>
        <v>17.5</v>
      </c>
      <c r="CG33" s="54" cm="1">
        <f t="array" aca="1" ref="CG33" ca="1">+INDIRECT(ADDRESS($A33,$BJ$2-8))</f>
        <v>17.5</v>
      </c>
      <c r="CH33" s="54" cm="1">
        <f t="array" aca="1" ref="CH33" ca="1">+INDIRECT(ADDRESS($A33,$BJ$2-7))</f>
        <v>17.5</v>
      </c>
      <c r="CI33" s="54" cm="1">
        <f t="array" aca="1" ref="CI33" ca="1">+INDIRECT(ADDRESS($A33,$BJ$2-6))</f>
        <v>17.5</v>
      </c>
      <c r="CJ33" s="54" cm="1">
        <f t="array" aca="1" ref="CJ33" ca="1">+INDIRECT(ADDRESS($A33,$BJ$2-5))</f>
        <v>17.5</v>
      </c>
      <c r="CK33" s="54" cm="1">
        <f t="array" aca="1" ref="CK33" ca="1">+INDIRECT(ADDRESS($A33,$BJ$2-4))</f>
        <v>17.5</v>
      </c>
      <c r="CL33" s="54" cm="1">
        <f t="array" aca="1" ref="CL33" ca="1">+INDIRECT(ADDRESS($A33,$BJ$2-3))</f>
        <v>17.5</v>
      </c>
      <c r="CM33" s="54" cm="1">
        <f t="array" aca="1" ref="CM33" ca="1">+INDIRECT(ADDRESS($A33,$BJ$2-2))</f>
        <v>17.5</v>
      </c>
      <c r="CN33" s="54" cm="1">
        <f t="array" aca="1" ref="CN33" ca="1">+INDIRECT(ADDRESS($A33,$BJ$2-1))</f>
        <v>17.5</v>
      </c>
      <c r="CO33" s="54" cm="1">
        <f t="array" aca="1" ref="CO33" ca="1">+INDIRECT(ADDRESS($A33,BJ$2))</f>
        <v>17.5</v>
      </c>
      <c r="CP33" s="54"/>
      <c r="CQ33" s="54"/>
      <c r="CR33" s="54">
        <f t="shared" ca="1" si="144"/>
        <v>8.9138996138996127</v>
      </c>
      <c r="CS33" s="54">
        <f t="shared" ca="1" si="145"/>
        <v>9.8162162162162172</v>
      </c>
      <c r="CT33" s="54">
        <f t="shared" ca="1" si="146"/>
        <v>10.073359073359073</v>
      </c>
      <c r="CU33" s="54">
        <f t="shared" ca="1" si="147"/>
        <v>10.12870012870013</v>
      </c>
      <c r="CV33" s="54">
        <f t="shared" ca="1" si="148"/>
        <v>12.987644787644788</v>
      </c>
      <c r="CW33" s="54">
        <f t="shared" ca="1" si="149"/>
        <v>11.054054054054054</v>
      </c>
      <c r="CX33" s="54">
        <f t="shared" ca="1" si="150"/>
        <v>5.8211068211068211</v>
      </c>
      <c r="CY33" s="54">
        <f t="shared" ca="1" si="151"/>
        <v>8.0797940797940804</v>
      </c>
      <c r="CZ33" s="54">
        <f t="shared" ca="1" si="152"/>
        <v>2.5433719433719433</v>
      </c>
      <c r="DA33" s="54">
        <f t="shared" ca="1" si="71"/>
        <v>9.6293436293436283</v>
      </c>
      <c r="DB33" s="54">
        <f t="shared" ca="1" si="71"/>
        <v>17.5</v>
      </c>
      <c r="DC33" s="54"/>
      <c r="DD33" s="283" t="str">
        <f t="shared" si="14"/>
        <v>Fixed FOH and Admin</v>
      </c>
      <c r="DE33" s="552">
        <f>+AVERAGE(W33:X33)</f>
        <v>17.5</v>
      </c>
      <c r="DF33" s="340">
        <f>+DE33</f>
        <v>17.5</v>
      </c>
      <c r="DG33" s="340">
        <f t="shared" ref="DG33:FE33" si="191">+DF33</f>
        <v>17.5</v>
      </c>
      <c r="DH33" s="340">
        <f t="shared" si="191"/>
        <v>17.5</v>
      </c>
      <c r="DI33" s="340">
        <f t="shared" si="191"/>
        <v>17.5</v>
      </c>
      <c r="DJ33" s="340">
        <f t="shared" si="191"/>
        <v>17.5</v>
      </c>
      <c r="DK33" s="340">
        <f t="shared" si="191"/>
        <v>17.5</v>
      </c>
      <c r="DL33" s="340">
        <f t="shared" si="191"/>
        <v>17.5</v>
      </c>
      <c r="DM33" s="340">
        <f t="shared" si="191"/>
        <v>17.5</v>
      </c>
      <c r="DN33" s="340">
        <f t="shared" si="191"/>
        <v>17.5</v>
      </c>
      <c r="DO33" s="340">
        <f t="shared" si="191"/>
        <v>17.5</v>
      </c>
      <c r="DP33" s="340">
        <f t="shared" si="191"/>
        <v>17.5</v>
      </c>
      <c r="DQ33" s="340">
        <f t="shared" si="191"/>
        <v>17.5</v>
      </c>
      <c r="DR33" s="340">
        <f t="shared" si="191"/>
        <v>17.5</v>
      </c>
      <c r="DS33" s="340">
        <f t="shared" si="191"/>
        <v>17.5</v>
      </c>
      <c r="DT33" s="340">
        <f t="shared" si="191"/>
        <v>17.5</v>
      </c>
      <c r="DU33" s="340">
        <f t="shared" si="191"/>
        <v>17.5</v>
      </c>
      <c r="DV33" s="340">
        <f t="shared" si="191"/>
        <v>17.5</v>
      </c>
      <c r="DW33" s="340">
        <f t="shared" si="191"/>
        <v>17.5</v>
      </c>
      <c r="DX33" s="340">
        <f t="shared" si="191"/>
        <v>17.5</v>
      </c>
      <c r="DY33" s="340">
        <f t="shared" si="191"/>
        <v>17.5</v>
      </c>
      <c r="DZ33" s="340">
        <f t="shared" si="191"/>
        <v>17.5</v>
      </c>
      <c r="EA33" s="340">
        <f t="shared" si="191"/>
        <v>17.5</v>
      </c>
      <c r="EB33" s="340">
        <f t="shared" si="191"/>
        <v>17.5</v>
      </c>
      <c r="EC33" s="340">
        <f t="shared" si="191"/>
        <v>17.5</v>
      </c>
      <c r="ED33" s="340">
        <f t="shared" si="191"/>
        <v>17.5</v>
      </c>
      <c r="EE33" s="340">
        <f t="shared" si="191"/>
        <v>17.5</v>
      </c>
      <c r="EF33" s="340">
        <f t="shared" si="191"/>
        <v>17.5</v>
      </c>
      <c r="EG33" s="340">
        <f t="shared" si="191"/>
        <v>17.5</v>
      </c>
      <c r="EH33" s="340">
        <f t="shared" si="191"/>
        <v>17.5</v>
      </c>
      <c r="EI33" s="340">
        <f t="shared" si="191"/>
        <v>17.5</v>
      </c>
      <c r="EJ33" s="340">
        <f t="shared" si="191"/>
        <v>17.5</v>
      </c>
      <c r="EK33" s="340">
        <f t="shared" si="191"/>
        <v>17.5</v>
      </c>
      <c r="EL33" s="340">
        <f t="shared" si="191"/>
        <v>17.5</v>
      </c>
      <c r="EM33" s="340">
        <f t="shared" si="191"/>
        <v>17.5</v>
      </c>
      <c r="EN33" s="340">
        <f t="shared" si="191"/>
        <v>17.5</v>
      </c>
      <c r="EO33" s="340">
        <f t="shared" si="191"/>
        <v>17.5</v>
      </c>
      <c r="EP33" s="340">
        <f t="shared" si="191"/>
        <v>17.5</v>
      </c>
      <c r="EQ33" s="340">
        <f t="shared" si="191"/>
        <v>17.5</v>
      </c>
      <c r="ER33" s="340">
        <f t="shared" si="191"/>
        <v>17.5</v>
      </c>
      <c r="ES33" s="340">
        <f t="shared" si="191"/>
        <v>17.5</v>
      </c>
      <c r="ET33" s="340">
        <f t="shared" si="191"/>
        <v>17.5</v>
      </c>
      <c r="EU33" s="340">
        <f t="shared" si="191"/>
        <v>17.5</v>
      </c>
      <c r="EV33" s="340">
        <f t="shared" si="191"/>
        <v>17.5</v>
      </c>
      <c r="EW33" s="340">
        <f t="shared" si="191"/>
        <v>17.5</v>
      </c>
      <c r="EX33" s="340">
        <f t="shared" si="191"/>
        <v>17.5</v>
      </c>
      <c r="EY33" s="340">
        <f t="shared" si="191"/>
        <v>17.5</v>
      </c>
      <c r="EZ33" s="340">
        <f t="shared" si="191"/>
        <v>17.5</v>
      </c>
      <c r="FA33" s="340">
        <f t="shared" si="191"/>
        <v>17.5</v>
      </c>
      <c r="FB33" s="340">
        <f t="shared" si="191"/>
        <v>17.5</v>
      </c>
      <c r="FC33" s="340">
        <f t="shared" si="191"/>
        <v>17.5</v>
      </c>
      <c r="FD33" s="340">
        <f t="shared" si="191"/>
        <v>17.5</v>
      </c>
      <c r="FE33" s="340">
        <f t="shared" si="191"/>
        <v>17.5</v>
      </c>
    </row>
    <row r="34" spans="1:161" ht="16.5" customHeight="1" thickBot="1">
      <c r="A34" s="55" cm="1">
        <f t="array" aca="1" ref="A34" ca="1">+CELL("ligne",A34)</f>
        <v>34</v>
      </c>
      <c r="B34" t="s">
        <v>406</v>
      </c>
      <c r="C34" t="s">
        <v>407</v>
      </c>
      <c r="D34" s="363" t="s">
        <v>295</v>
      </c>
      <c r="E34" t="s">
        <v>408</v>
      </c>
      <c r="F34" s="224" t="s">
        <v>325</v>
      </c>
      <c r="G34" s="225" t="s">
        <v>374</v>
      </c>
      <c r="H34" s="225" t="s">
        <v>333</v>
      </c>
      <c r="I34" s="225"/>
      <c r="J34" s="226">
        <v>0</v>
      </c>
      <c r="K34" s="226"/>
      <c r="L34" s="342">
        <f t="shared" ca="1" si="133"/>
        <v>0</v>
      </c>
      <c r="M34" s="355">
        <f t="shared" ca="1" si="58"/>
        <v>0</v>
      </c>
      <c r="N34" s="276">
        <f t="shared" ca="1" si="59"/>
        <v>0</v>
      </c>
      <c r="O34" s="120">
        <f t="shared" ca="1" si="187"/>
        <v>0</v>
      </c>
      <c r="P34" s="121">
        <f t="shared" ca="1" si="188"/>
        <v>0</v>
      </c>
      <c r="Q34" s="62">
        <f t="shared" ca="1" si="51"/>
        <v>381.36</v>
      </c>
      <c r="R34" s="63">
        <f t="shared" ca="1" si="52"/>
        <v>512.11200000000008</v>
      </c>
      <c r="S34" s="64">
        <f>+Parametres!E36</f>
        <v>0</v>
      </c>
      <c r="T34" s="330">
        <f>+Parametres!F36</f>
        <v>35</v>
      </c>
      <c r="U34" s="330">
        <f>+Parametres!G36</f>
        <v>47</v>
      </c>
      <c r="V34" s="122">
        <v>10</v>
      </c>
      <c r="W34" s="285">
        <f t="shared" ref="W34:X37" ca="1" si="192">+$M$3/7*T34</f>
        <v>381.36</v>
      </c>
      <c r="X34" s="286">
        <f t="shared" ca="1" si="192"/>
        <v>512.11200000000008</v>
      </c>
      <c r="Y34" s="279">
        <f t="shared" ca="1" si="62"/>
        <v>381.36</v>
      </c>
      <c r="Z34" s="280">
        <f t="shared" ca="1" si="63"/>
        <v>512.11200000000008</v>
      </c>
      <c r="AA34" s="279">
        <f t="shared" ca="1" si="64"/>
        <v>381.36</v>
      </c>
      <c r="AB34" s="280">
        <f t="shared" ca="1" si="65"/>
        <v>512.11200000000008</v>
      </c>
      <c r="AC34" s="281">
        <f t="shared" ca="1" si="189"/>
        <v>381.36</v>
      </c>
      <c r="AD34" s="281">
        <f t="shared" ca="1" si="190"/>
        <v>512.11200000000008</v>
      </c>
      <c r="AE34" s="125" cm="1">
        <f t="array" aca="1" ref="AE34" ca="1">+_xlfn.SWITCH($G34,"Min",Y34,"Max",AA34,"Dual",AC34)</f>
        <v>381.36</v>
      </c>
      <c r="AF34" s="61" cm="1">
        <f t="array" aca="1" ref="AF34" ca="1">+_xlfn.SWITCH($G34,"Min",Z34,"Max",AB34,"Dual",AD34)</f>
        <v>512.11200000000008</v>
      </c>
      <c r="AG34" s="69">
        <f t="shared" ca="1" si="53"/>
        <v>446.73600000000005</v>
      </c>
      <c r="AI34" s="24">
        <f t="shared" ca="1" si="83"/>
        <v>0</v>
      </c>
      <c r="AJ34" s="126">
        <f t="shared" ca="1" si="84"/>
        <v>381.36</v>
      </c>
      <c r="AK34" s="127">
        <f t="shared" ref="AK34:AP43" ca="1" si="193">+(AJ34+($AF34-$AJ34)/6)</f>
        <v>403.15200000000004</v>
      </c>
      <c r="AL34" s="127">
        <f t="shared" ca="1" si="193"/>
        <v>424.94400000000007</v>
      </c>
      <c r="AM34" s="127">
        <f t="shared" ca="1" si="193"/>
        <v>446.7360000000001</v>
      </c>
      <c r="AN34" s="127">
        <f t="shared" ca="1" si="193"/>
        <v>468.52800000000013</v>
      </c>
      <c r="AO34" s="127">
        <f t="shared" ca="1" si="193"/>
        <v>490.32000000000016</v>
      </c>
      <c r="AP34" s="127">
        <f t="shared" ca="1" si="193"/>
        <v>512.11200000000019</v>
      </c>
      <c r="AQ34" s="73" t="str" cm="1">
        <f t="array" aca="1" ref="AQ34" ca="1">+_xlfn.IFS($AI34&lt;=$AJ34,"Red Low",AND($AI34&gt;$AJ34,$AI34&lt;=$AK34),"Orange Low",AND($AI34&gt;$AK34,$AI34&lt;=$AL34),"Yellow Low",AND($AI34&gt;$AL34,$AI34&lt;=$AN34),"Green",AND($AI34&gt;$AN34,$AI34&lt;=$AO34),"Yellow High",AND($AI34&gt;$AO34,$AI34&lt;=$AP34),"Orange High",$AI34&gt;$AP34,"Red High")</f>
        <v>Red Low</v>
      </c>
      <c r="AR34" s="74">
        <f t="shared" ca="1" si="85"/>
        <v>381.36</v>
      </c>
      <c r="AS34" s="128">
        <f t="shared" ca="1" si="86"/>
        <v>403.15200000000004</v>
      </c>
      <c r="AT34" s="128">
        <f t="shared" ca="1" si="87"/>
        <v>424.94400000000007</v>
      </c>
      <c r="AU34" s="129">
        <f t="shared" ca="1" si="88"/>
        <v>446.7360000000001</v>
      </c>
      <c r="AV34" s="129">
        <f t="shared" ca="1" si="89"/>
        <v>468.52800000000013</v>
      </c>
      <c r="AW34" s="130">
        <f t="shared" ca="1" si="90"/>
        <v>490.32000000000016</v>
      </c>
      <c r="AX34" s="131">
        <f t="shared" ca="1" si="91"/>
        <v>512.11200000000019</v>
      </c>
      <c r="AY34" s="73" t="str" cm="1">
        <f t="array" aca="1" ref="AY34" ca="1">+_xlfn.IFS(AI34&lt;=$AT34,"Green",AND(AI34&gt;$AT34,AI34&lt;=$AV34),"Yellow High",AND(AI34&gt;$AV34,AI34&lt;=$AX34),"Orange High",AI34&gt;$AX34,"Red High")</f>
        <v>Green</v>
      </c>
      <c r="AZ34" s="79">
        <f t="shared" ca="1" si="92"/>
        <v>381.36</v>
      </c>
      <c r="BA34" s="130">
        <f t="shared" ca="1" si="93"/>
        <v>403.15200000000004</v>
      </c>
      <c r="BB34" s="129">
        <f t="shared" ca="1" si="94"/>
        <v>424.94400000000007</v>
      </c>
      <c r="BC34" s="129">
        <f t="shared" ca="1" si="95"/>
        <v>446.7360000000001</v>
      </c>
      <c r="BD34" s="128">
        <f t="shared" ca="1" si="96"/>
        <v>468.52800000000013</v>
      </c>
      <c r="BE34" s="128">
        <f t="shared" ca="1" si="97"/>
        <v>490.32000000000016</v>
      </c>
      <c r="BF34" s="132">
        <f t="shared" ca="1" si="98"/>
        <v>512.11200000000019</v>
      </c>
      <c r="BG34" s="73" t="str" cm="1">
        <f t="array" aca="1" ref="BG34" ca="1">+_xlfn.IFS($L34&lt;=AZ34,"Red Low",AND($L34&gt;AZ34,$L34&lt;=BB34),"Orange Low",AND($L34&gt;BB34,$L34&lt;=BD34),"Yellow Low",$L34&gt;BD34,"Green")</f>
        <v>Red Low</v>
      </c>
      <c r="BH34" s="1" t="str" cm="1">
        <f t="array" aca="1" ref="BH34" ca="1">+_xlfn.IFS(G34="Min",BG34,G34="Max",AY34,G34="Dual",AQ34)</f>
        <v>Red Low</v>
      </c>
      <c r="BI34" s="133"/>
      <c r="BU34" s="134"/>
      <c r="BV34" s="134"/>
      <c r="BW34" s="134"/>
      <c r="BX34" s="134"/>
      <c r="BY34" s="134"/>
      <c r="BZ34" s="134"/>
      <c r="CA34" s="134"/>
      <c r="CB34" s="134"/>
      <c r="CC34" s="134"/>
      <c r="CD34" s="135"/>
      <c r="CE34" s="54" cm="1">
        <f t="array" aca="1" ref="CE34" ca="1">+INDIRECT(ADDRESS($A34,$BJ$2-10))</f>
        <v>0</v>
      </c>
      <c r="CF34" s="54" cm="1">
        <f t="array" aca="1" ref="CF34" ca="1">+INDIRECT(ADDRESS($A34,$BJ$2-9))</f>
        <v>0</v>
      </c>
      <c r="CG34" s="54" cm="1">
        <f t="array" aca="1" ref="CG34" ca="1">+INDIRECT(ADDRESS($A34,$BJ$2-8))</f>
        <v>0</v>
      </c>
      <c r="CH34" s="54" cm="1">
        <f t="array" aca="1" ref="CH34" ca="1">+INDIRECT(ADDRESS($A34,$BJ$2-7))</f>
        <v>0</v>
      </c>
      <c r="CI34" s="54" cm="1">
        <f t="array" aca="1" ref="CI34" ca="1">+INDIRECT(ADDRESS($A34,$BJ$2-6))</f>
        <v>0</v>
      </c>
      <c r="CJ34" s="54" cm="1">
        <f t="array" aca="1" ref="CJ34" ca="1">+INDIRECT(ADDRESS($A34,$BJ$2-5))</f>
        <v>0</v>
      </c>
      <c r="CK34" s="54" cm="1">
        <f t="array" aca="1" ref="CK34" ca="1">+INDIRECT(ADDRESS($A34,$BJ$2-4))</f>
        <v>0</v>
      </c>
      <c r="CL34" s="54" cm="1">
        <f t="array" aca="1" ref="CL34" ca="1">+INDIRECT(ADDRESS($A34,$BJ$2-3))</f>
        <v>0</v>
      </c>
      <c r="CM34" s="54" cm="1">
        <f t="array" aca="1" ref="CM34" ca="1">+INDIRECT(ADDRESS($A34,$BJ$2-2))</f>
        <v>0</v>
      </c>
      <c r="CN34" s="54" cm="1">
        <f t="array" aca="1" ref="CN34" ca="1">+INDIRECT(ADDRESS($A34,$BJ$2-1))</f>
        <v>0</v>
      </c>
      <c r="CO34" s="54" cm="1">
        <f t="array" aca="1" ref="CO34" ca="1">+INDIRECT(ADDRESS($A34,BJ$2))</f>
        <v>0</v>
      </c>
      <c r="CP34" s="54"/>
      <c r="CQ34" s="54"/>
      <c r="CR34" s="54">
        <f t="shared" ca="1" si="144"/>
        <v>227.55199188086047</v>
      </c>
      <c r="CS34" s="54">
        <f t="shared" ca="1" si="145"/>
        <v>250.5861238610039</v>
      </c>
      <c r="CT34" s="54">
        <f t="shared" ca="1" si="146"/>
        <v>257.15040794263655</v>
      </c>
      <c r="CU34" s="54">
        <f t="shared" ca="1" si="147"/>
        <v>258.56314175399893</v>
      </c>
      <c r="CV34" s="54">
        <f t="shared" ca="1" si="148"/>
        <v>331.54562753447328</v>
      </c>
      <c r="CW34" s="54">
        <f t="shared" ca="1" si="149"/>
        <v>282.18536525096528</v>
      </c>
      <c r="CX34" s="54">
        <f t="shared" ca="1" si="150"/>
        <v>148.59988439051295</v>
      </c>
      <c r="CY34" s="54">
        <f t="shared" ca="1" si="151"/>
        <v>206.2591364589079</v>
      </c>
      <c r="CZ34" s="54">
        <f t="shared" ca="1" si="152"/>
        <v>64.926617628240493</v>
      </c>
      <c r="DA34" s="54">
        <f t="shared" ca="1" si="71"/>
        <v>245.81568317705461</v>
      </c>
      <c r="DB34" s="54">
        <f t="shared" ca="1" si="71"/>
        <v>446.73599999999999</v>
      </c>
      <c r="DC34" s="54"/>
      <c r="DD34" s="283" t="str">
        <f t="shared" si="14"/>
        <v>Account_Receivables_Total</v>
      </c>
      <c r="DE34" s="339">
        <f>+DE35+DE36</f>
        <v>0</v>
      </c>
      <c r="DF34" s="339">
        <f t="shared" ref="DF34:FE34" si="194">+DF35+DF36</f>
        <v>0</v>
      </c>
      <c r="DG34" s="339">
        <f t="shared" si="194"/>
        <v>0</v>
      </c>
      <c r="DH34" s="339">
        <f t="shared" si="194"/>
        <v>0</v>
      </c>
      <c r="DI34" s="339">
        <f t="shared" si="194"/>
        <v>0</v>
      </c>
      <c r="DJ34" s="339">
        <f t="shared" si="194"/>
        <v>0</v>
      </c>
      <c r="DK34" s="339">
        <f t="shared" si="194"/>
        <v>0</v>
      </c>
      <c r="DL34" s="339">
        <f t="shared" si="194"/>
        <v>0</v>
      </c>
      <c r="DM34" s="339">
        <f t="shared" si="194"/>
        <v>0</v>
      </c>
      <c r="DN34" s="339">
        <f t="shared" si="194"/>
        <v>0</v>
      </c>
      <c r="DO34" s="339">
        <f t="shared" si="194"/>
        <v>0</v>
      </c>
      <c r="DP34" s="339">
        <f t="shared" si="194"/>
        <v>0</v>
      </c>
      <c r="DQ34" s="339">
        <f t="shared" si="194"/>
        <v>0</v>
      </c>
      <c r="DR34" s="339">
        <f t="shared" si="194"/>
        <v>0</v>
      </c>
      <c r="DS34" s="339">
        <f t="shared" si="194"/>
        <v>0</v>
      </c>
      <c r="DT34" s="339">
        <f t="shared" si="194"/>
        <v>0</v>
      </c>
      <c r="DU34" s="339">
        <f t="shared" si="194"/>
        <v>0</v>
      </c>
      <c r="DV34" s="339">
        <f t="shared" si="194"/>
        <v>0</v>
      </c>
      <c r="DW34" s="339">
        <f t="shared" si="194"/>
        <v>0</v>
      </c>
      <c r="DX34" s="339">
        <f t="shared" si="194"/>
        <v>0</v>
      </c>
      <c r="DY34" s="339">
        <f t="shared" si="194"/>
        <v>0</v>
      </c>
      <c r="DZ34" s="339">
        <f t="shared" si="194"/>
        <v>0</v>
      </c>
      <c r="EA34" s="339">
        <f t="shared" si="194"/>
        <v>0</v>
      </c>
      <c r="EB34" s="339">
        <f t="shared" si="194"/>
        <v>0</v>
      </c>
      <c r="EC34" s="339">
        <f t="shared" si="194"/>
        <v>0</v>
      </c>
      <c r="ED34" s="339">
        <f t="shared" si="194"/>
        <v>0</v>
      </c>
      <c r="EE34" s="339">
        <f t="shared" si="194"/>
        <v>0</v>
      </c>
      <c r="EF34" s="339">
        <f t="shared" si="194"/>
        <v>0</v>
      </c>
      <c r="EG34" s="339">
        <f t="shared" si="194"/>
        <v>0</v>
      </c>
      <c r="EH34" s="339">
        <f t="shared" si="194"/>
        <v>0</v>
      </c>
      <c r="EI34" s="339">
        <f t="shared" si="194"/>
        <v>0</v>
      </c>
      <c r="EJ34" s="339">
        <f t="shared" si="194"/>
        <v>0</v>
      </c>
      <c r="EK34" s="339">
        <f t="shared" si="194"/>
        <v>0</v>
      </c>
      <c r="EL34" s="339">
        <f t="shared" si="194"/>
        <v>0</v>
      </c>
      <c r="EM34" s="339">
        <f t="shared" si="194"/>
        <v>0</v>
      </c>
      <c r="EN34" s="339">
        <f t="shared" si="194"/>
        <v>0</v>
      </c>
      <c r="EO34" s="339">
        <f t="shared" si="194"/>
        <v>0</v>
      </c>
      <c r="EP34" s="339">
        <f t="shared" si="194"/>
        <v>0</v>
      </c>
      <c r="EQ34" s="339">
        <f t="shared" si="194"/>
        <v>0</v>
      </c>
      <c r="ER34" s="339">
        <f t="shared" si="194"/>
        <v>0</v>
      </c>
      <c r="ES34" s="339">
        <f t="shared" si="194"/>
        <v>0</v>
      </c>
      <c r="ET34" s="339">
        <f t="shared" si="194"/>
        <v>0</v>
      </c>
      <c r="EU34" s="339">
        <f t="shared" si="194"/>
        <v>0</v>
      </c>
      <c r="EV34" s="339">
        <f t="shared" si="194"/>
        <v>0</v>
      </c>
      <c r="EW34" s="339">
        <f t="shared" si="194"/>
        <v>0</v>
      </c>
      <c r="EX34" s="339">
        <f t="shared" si="194"/>
        <v>0</v>
      </c>
      <c r="EY34" s="339">
        <f t="shared" si="194"/>
        <v>0</v>
      </c>
      <c r="EZ34" s="339">
        <f t="shared" si="194"/>
        <v>0</v>
      </c>
      <c r="FA34" s="339">
        <f t="shared" si="194"/>
        <v>0</v>
      </c>
      <c r="FB34" s="339">
        <f t="shared" si="194"/>
        <v>0</v>
      </c>
      <c r="FC34" s="339">
        <f t="shared" si="194"/>
        <v>0</v>
      </c>
      <c r="FD34" s="339">
        <f t="shared" si="194"/>
        <v>0</v>
      </c>
      <c r="FE34" s="339">
        <f t="shared" si="194"/>
        <v>0</v>
      </c>
    </row>
    <row r="35" spans="1:161" ht="16.5" customHeight="1" thickBot="1">
      <c r="A35" s="55" cm="1">
        <f t="array" aca="1" ref="A35" ca="1">+CELL("ligne",A35)</f>
        <v>35</v>
      </c>
      <c r="B35" t="s">
        <v>409</v>
      </c>
      <c r="C35" t="s">
        <v>410</v>
      </c>
      <c r="D35" s="363" t="s">
        <v>295</v>
      </c>
      <c r="E35" t="s">
        <v>408</v>
      </c>
      <c r="F35" s="224" t="s">
        <v>325</v>
      </c>
      <c r="G35" s="225" t="s">
        <v>288</v>
      </c>
      <c r="H35" s="225" t="s">
        <v>333</v>
      </c>
      <c r="I35" s="225" t="s">
        <v>338</v>
      </c>
      <c r="J35" s="226">
        <v>0</v>
      </c>
      <c r="K35" s="226"/>
      <c r="L35" s="342">
        <f t="shared" ca="1" si="133"/>
        <v>0</v>
      </c>
      <c r="M35" s="355">
        <f t="shared" ca="1" si="58"/>
        <v>0</v>
      </c>
      <c r="N35" s="276">
        <f t="shared" ca="1" si="59"/>
        <v>0</v>
      </c>
      <c r="O35" s="120">
        <f t="shared" ca="1" si="187"/>
        <v>0</v>
      </c>
      <c r="P35" s="121">
        <f t="shared" ca="1" si="188"/>
        <v>0</v>
      </c>
      <c r="Q35" s="62">
        <f t="shared" ca="1" si="51"/>
        <v>0</v>
      </c>
      <c r="R35" s="63">
        <f t="shared" ca="1" si="52"/>
        <v>54.480000000000004</v>
      </c>
      <c r="S35" s="64">
        <f>+Parametres!E37</f>
        <v>0</v>
      </c>
      <c r="T35" s="330">
        <f>+Parametres!F37</f>
        <v>0</v>
      </c>
      <c r="U35" s="330">
        <f>+Parametres!G37</f>
        <v>5</v>
      </c>
      <c r="V35" s="122">
        <v>10</v>
      </c>
      <c r="W35" s="285">
        <f t="shared" ca="1" si="192"/>
        <v>0</v>
      </c>
      <c r="X35" s="286">
        <f t="shared" ca="1" si="192"/>
        <v>54.480000000000004</v>
      </c>
      <c r="Y35" s="279">
        <f t="shared" ca="1" si="62"/>
        <v>0</v>
      </c>
      <c r="Z35" s="280">
        <f t="shared" ca="1" si="63"/>
        <v>54.480000000000004</v>
      </c>
      <c r="AA35" s="279">
        <f t="shared" ca="1" si="64"/>
        <v>0</v>
      </c>
      <c r="AB35" s="280">
        <f t="shared" ca="1" si="65"/>
        <v>54.480000000000004</v>
      </c>
      <c r="AC35" s="281">
        <f t="shared" ca="1" si="189"/>
        <v>0</v>
      </c>
      <c r="AD35" s="281">
        <f t="shared" ca="1" si="190"/>
        <v>54.480000000000004</v>
      </c>
      <c r="AE35" s="125" cm="1">
        <f t="array" aca="1" ref="AE35" ca="1">+_xlfn.SWITCH($G35,"Min",Y35,"Max",AA35,"Dual",AC35)</f>
        <v>0</v>
      </c>
      <c r="AF35" s="61" cm="1">
        <f t="array" aca="1" ref="AF35" ca="1">+_xlfn.SWITCH($G35,"Min",Z35,"Max",AB35,"Dual",AD35)</f>
        <v>54.480000000000004</v>
      </c>
      <c r="AG35" s="69">
        <f t="shared" ca="1" si="53"/>
        <v>27.240000000000002</v>
      </c>
      <c r="AI35" s="24">
        <f t="shared" ref="AI35:AI37" ca="1" si="195">+CO35</f>
        <v>0</v>
      </c>
      <c r="AJ35" s="126">
        <f t="shared" ca="1" si="84"/>
        <v>0</v>
      </c>
      <c r="AK35" s="127">
        <f t="shared" ca="1" si="193"/>
        <v>9.08</v>
      </c>
      <c r="AL35" s="127">
        <f t="shared" ca="1" si="193"/>
        <v>18.16</v>
      </c>
      <c r="AM35" s="127">
        <f t="shared" ca="1" si="193"/>
        <v>27.240000000000002</v>
      </c>
      <c r="AN35" s="127">
        <f t="shared" ca="1" si="193"/>
        <v>36.32</v>
      </c>
      <c r="AO35" s="127">
        <f t="shared" ca="1" si="193"/>
        <v>45.4</v>
      </c>
      <c r="AP35" s="127">
        <f t="shared" ca="1" si="193"/>
        <v>54.48</v>
      </c>
      <c r="AQ35" s="73" t="str" cm="1">
        <f t="array" aca="1" ref="AQ35" ca="1">+_xlfn.IFS($AI35&lt;=$AJ35,"Red Low",AND($AI35&gt;$AJ35,$AI35&lt;=$AK35),"Orange Low",AND($AI35&gt;$AK35,$AI35&lt;=$AL35),"Yellow Low",AND($AI35&gt;$AL35,$AI35&lt;=$AN35),"Green",AND($AI35&gt;$AN35,$AI35&lt;=$AO35),"Yellow High",AND($AI35&gt;$AO35,$AI35&lt;=$AP35),"Orange High",$AI35&gt;$AP35,"Red High")</f>
        <v>Red Low</v>
      </c>
      <c r="AR35" s="74">
        <f t="shared" ca="1" si="85"/>
        <v>0</v>
      </c>
      <c r="AS35" s="128">
        <f t="shared" ca="1" si="86"/>
        <v>9.08</v>
      </c>
      <c r="AT35" s="128">
        <f t="shared" ca="1" si="87"/>
        <v>18.16</v>
      </c>
      <c r="AU35" s="129">
        <f t="shared" ca="1" si="88"/>
        <v>27.240000000000002</v>
      </c>
      <c r="AV35" s="129">
        <f t="shared" ca="1" si="89"/>
        <v>36.32</v>
      </c>
      <c r="AW35" s="130">
        <f t="shared" ca="1" si="90"/>
        <v>45.4</v>
      </c>
      <c r="AX35" s="131">
        <f t="shared" ca="1" si="91"/>
        <v>54.48</v>
      </c>
      <c r="AY35" s="73" t="str" cm="1">
        <f t="array" aca="1" ref="AY35" ca="1">+_xlfn.IFS(AI35&lt;=$AT35,"Green",AND(AI35&gt;$AT35,AI35&lt;=$AV35),"Yellow High",AND(AI35&gt;$AV35,AI35&lt;=$AX35),"Orange High",AI35&gt;$AX35,"Red High")</f>
        <v>Green</v>
      </c>
      <c r="AZ35" s="79">
        <f t="shared" ca="1" si="92"/>
        <v>0</v>
      </c>
      <c r="BA35" s="130">
        <f t="shared" ca="1" si="93"/>
        <v>9.08</v>
      </c>
      <c r="BB35" s="129">
        <f t="shared" ca="1" si="94"/>
        <v>18.16</v>
      </c>
      <c r="BC35" s="129">
        <f t="shared" ca="1" si="95"/>
        <v>27.240000000000002</v>
      </c>
      <c r="BD35" s="128">
        <f t="shared" ca="1" si="96"/>
        <v>36.32</v>
      </c>
      <c r="BE35" s="128">
        <f t="shared" ca="1" si="97"/>
        <v>45.4</v>
      </c>
      <c r="BF35" s="132">
        <f t="shared" ca="1" si="98"/>
        <v>54.48</v>
      </c>
      <c r="BG35" s="73" t="str" cm="1">
        <f t="array" aca="1" ref="BG35" ca="1">+_xlfn.IFS($L35&lt;=AZ35,"Red Low",AND($L35&gt;AZ35,$L35&lt;=BB35),"Orange Low",AND($L35&gt;BB35,$L35&lt;=BD35),"Yellow Low",$L35&gt;BD35,"Green")</f>
        <v>Red Low</v>
      </c>
      <c r="BH35" s="1" t="str" cm="1">
        <f t="array" aca="1" ref="BH35" ca="1">+_xlfn.IFS(G35="Min",BG35,G35="Max",AY35,G35="Dual",AQ35)</f>
        <v>Green</v>
      </c>
      <c r="BI35" s="133"/>
      <c r="BU35" s="134"/>
      <c r="BV35" s="134"/>
      <c r="BW35" s="134"/>
      <c r="BX35" s="134"/>
      <c r="BY35" s="134"/>
      <c r="BZ35" s="134"/>
      <c r="CA35" s="134"/>
      <c r="CB35" s="134"/>
      <c r="CC35" s="134"/>
      <c r="CD35" s="135"/>
      <c r="CE35" s="54" cm="1">
        <f t="array" aca="1" ref="CE35" ca="1">+INDIRECT(ADDRESS($A35,$BJ$2-10))</f>
        <v>0</v>
      </c>
      <c r="CF35" s="54" cm="1">
        <f t="array" aca="1" ref="CF35" ca="1">+INDIRECT(ADDRESS($A35,$BJ$2-9))</f>
        <v>0</v>
      </c>
      <c r="CG35" s="54" cm="1">
        <f t="array" aca="1" ref="CG35" ca="1">+INDIRECT(ADDRESS($A35,$BJ$2-8))</f>
        <v>0</v>
      </c>
      <c r="CH35" s="54" cm="1">
        <f t="array" aca="1" ref="CH35" ca="1">+INDIRECT(ADDRESS($A35,$BJ$2-7))</f>
        <v>0</v>
      </c>
      <c r="CI35" s="54" cm="1">
        <f t="array" aca="1" ref="CI35" ca="1">+INDIRECT(ADDRESS($A35,$BJ$2-6))</f>
        <v>0</v>
      </c>
      <c r="CJ35" s="54" cm="1">
        <f t="array" aca="1" ref="CJ35" ca="1">+INDIRECT(ADDRESS($A35,$BJ$2-5))</f>
        <v>0</v>
      </c>
      <c r="CK35" s="54" cm="1">
        <f t="array" aca="1" ref="CK35" ca="1">+INDIRECT(ADDRESS($A35,$BJ$2-4))</f>
        <v>0</v>
      </c>
      <c r="CL35" s="54" cm="1">
        <f t="array" aca="1" ref="CL35" ca="1">+INDIRECT(ADDRESS($A35,$BJ$2-3))</f>
        <v>0</v>
      </c>
      <c r="CM35" s="54" cm="1">
        <f t="array" aca="1" ref="CM35" ca="1">+INDIRECT(ADDRESS($A35,$BJ$2-2))</f>
        <v>0</v>
      </c>
      <c r="CN35" s="54" cm="1">
        <f t="array" aca="1" ref="CN35" ca="1">+INDIRECT(ADDRESS($A35,$BJ$2-1))</f>
        <v>0</v>
      </c>
      <c r="CO35" s="54" cm="1">
        <f t="array" aca="1" ref="CO35" ca="1">+INDIRECT(ADDRESS($A35,BJ$2))</f>
        <v>0</v>
      </c>
      <c r="CP35" s="54"/>
      <c r="CQ35" s="54"/>
      <c r="CR35" s="54">
        <f t="shared" ca="1" si="144"/>
        <v>13.875121456150028</v>
      </c>
      <c r="CS35" s="54">
        <f t="shared" ca="1" si="145"/>
        <v>15.279641698841701</v>
      </c>
      <c r="CT35" s="54">
        <f t="shared" ca="1" si="146"/>
        <v>15.679902923331495</v>
      </c>
      <c r="CU35" s="54">
        <f t="shared" ca="1" si="147"/>
        <v>15.766045228902373</v>
      </c>
      <c r="CV35" s="54">
        <f t="shared" ca="1" si="148"/>
        <v>20.216196800882518</v>
      </c>
      <c r="CW35" s="54">
        <f t="shared" ca="1" si="149"/>
        <v>17.206424710424713</v>
      </c>
      <c r="CX35" s="54">
        <f t="shared" ca="1" si="150"/>
        <v>9.0609685603971322</v>
      </c>
      <c r="CY35" s="54">
        <f t="shared" ca="1" si="151"/>
        <v>12.576776613348043</v>
      </c>
      <c r="CZ35" s="54">
        <f t="shared" ca="1" si="152"/>
        <v>3.9589400992829566</v>
      </c>
      <c r="DA35" s="54">
        <f t="shared" ca="1" si="71"/>
        <v>14.988761169332598</v>
      </c>
      <c r="DB35" s="54">
        <f t="shared" ca="1" si="71"/>
        <v>27.240000000000002</v>
      </c>
      <c r="DC35" s="54"/>
      <c r="DD35" s="283" t="str">
        <f t="shared" ref="DD35:DD65" si="196">+B35</f>
        <v>Account_Receivables_past due</v>
      </c>
      <c r="DE35" s="556">
        <f>+[2]Data!V95+[2]Data!V98</f>
        <v>0</v>
      </c>
      <c r="DF35" s="556">
        <f>+[2]Data!W95+[2]Data!W98</f>
        <v>0</v>
      </c>
      <c r="DG35" s="556">
        <f>+[2]Data!X95+[2]Data!X98</f>
        <v>0</v>
      </c>
      <c r="DH35" s="556">
        <f>+[2]Data!Y95+[2]Data!Y98</f>
        <v>0</v>
      </c>
      <c r="DI35" s="556">
        <f>+[2]Data!Z95+[2]Data!Z98</f>
        <v>0</v>
      </c>
      <c r="DJ35" s="556">
        <f>+[2]Data!AA95+[2]Data!AA98</f>
        <v>0</v>
      </c>
      <c r="DK35" s="556">
        <f>+[2]Data!AB95+[2]Data!AB98</f>
        <v>0</v>
      </c>
      <c r="DL35" s="556">
        <f>+[2]Data!AC95+[2]Data!AC98</f>
        <v>0</v>
      </c>
      <c r="DM35" s="556">
        <f>+[2]Data!AD95+[2]Data!AD98</f>
        <v>0</v>
      </c>
      <c r="DN35" s="556">
        <f>+[2]Data!AE95+[2]Data!AE98</f>
        <v>0</v>
      </c>
      <c r="DO35" s="556">
        <f>+[2]Data!AF95+[2]Data!AF98</f>
        <v>0</v>
      </c>
      <c r="DP35" s="556">
        <f>+[2]Data!AG95+[2]Data!AG98</f>
        <v>0</v>
      </c>
      <c r="DQ35" s="556">
        <f>+[2]Data!AH95+[2]Data!AH98</f>
        <v>0</v>
      </c>
      <c r="DR35" s="556">
        <f>+[2]Data!AI95+[2]Data!AI98</f>
        <v>0</v>
      </c>
      <c r="DS35" s="556">
        <f>+[2]Data!AJ95+[2]Data!AJ98</f>
        <v>0</v>
      </c>
      <c r="DT35" s="556">
        <f>+[2]Data!AK95+[2]Data!AK98</f>
        <v>0</v>
      </c>
      <c r="DU35" s="556">
        <f>+[2]Data!AL95+[2]Data!AL98</f>
        <v>0</v>
      </c>
      <c r="DV35" s="556">
        <f>+[2]Data!AM95+[2]Data!AM98</f>
        <v>0</v>
      </c>
      <c r="DW35" s="556">
        <f>+[2]Data!AN95+[2]Data!AN98</f>
        <v>0</v>
      </c>
      <c r="DX35" s="556">
        <f>+[2]Data!AO95+[2]Data!AO98</f>
        <v>0</v>
      </c>
      <c r="DY35" s="556">
        <f>+[2]Data!AP95+[2]Data!AP98</f>
        <v>0</v>
      </c>
      <c r="DZ35" s="556">
        <f>+[2]Data!AQ95+[2]Data!AQ98</f>
        <v>0</v>
      </c>
      <c r="EA35" s="556">
        <f>+[2]Data!AR95+[2]Data!AR98</f>
        <v>0</v>
      </c>
      <c r="EB35" s="556">
        <f>+[2]Data!AS95+[2]Data!AS98</f>
        <v>0</v>
      </c>
      <c r="EC35" s="556">
        <f>+[2]Data!AT95+[2]Data!AT98</f>
        <v>0</v>
      </c>
      <c r="ED35" s="556">
        <f>+[2]Data!AU95+[2]Data!AU98</f>
        <v>0</v>
      </c>
      <c r="EE35" s="556">
        <f>+[2]Data!AV95+[2]Data!AV98</f>
        <v>0</v>
      </c>
      <c r="EF35" s="556">
        <f>+[2]Data!AW95+[2]Data!AW98</f>
        <v>0</v>
      </c>
      <c r="EG35" s="556">
        <f>+[2]Data!AX95+[2]Data!AX98</f>
        <v>0</v>
      </c>
      <c r="EH35" s="556">
        <f>+[2]Data!AY95+[2]Data!AY98</f>
        <v>0</v>
      </c>
      <c r="EI35" s="556">
        <f>+[2]Data!AZ95+[2]Data!AZ98</f>
        <v>0</v>
      </c>
      <c r="EJ35" s="556">
        <f>+[2]Data!BA95+[2]Data!BA98</f>
        <v>0</v>
      </c>
      <c r="EK35" s="556">
        <f>+[2]Data!BB95+[2]Data!BB98</f>
        <v>0</v>
      </c>
      <c r="EL35" s="556">
        <f>+[2]Data!BC95+[2]Data!BC98</f>
        <v>0</v>
      </c>
      <c r="EM35" s="556">
        <f>+[2]Data!BD95+[2]Data!BD98</f>
        <v>0</v>
      </c>
      <c r="EN35" s="556">
        <f>+[2]Data!BE95+[2]Data!BE98</f>
        <v>0</v>
      </c>
      <c r="EO35" s="556">
        <f>+[2]Data!BF95+[2]Data!BF98</f>
        <v>0</v>
      </c>
      <c r="EP35" s="556">
        <f>+[2]Data!BG95+[2]Data!BG98</f>
        <v>0</v>
      </c>
      <c r="EQ35" s="556">
        <f>+[2]Data!BH95+[2]Data!BH98</f>
        <v>0</v>
      </c>
      <c r="ER35" s="556">
        <f>+[2]Data!BI95+[2]Data!BI98</f>
        <v>0</v>
      </c>
      <c r="ES35" s="556">
        <f>+[2]Data!BJ95+[2]Data!BJ98</f>
        <v>0</v>
      </c>
      <c r="ET35" s="556">
        <f>+[2]Data!BK95+[2]Data!BK98</f>
        <v>0</v>
      </c>
      <c r="EU35" s="556">
        <f>+[2]Data!BL95+[2]Data!BL98</f>
        <v>0</v>
      </c>
      <c r="EV35" s="556">
        <f>+[2]Data!BM95+[2]Data!BM98</f>
        <v>0</v>
      </c>
      <c r="EW35" s="556">
        <f>+[2]Data!BN95+[2]Data!BN98</f>
        <v>0</v>
      </c>
      <c r="EX35" s="556">
        <f>+[2]Data!BO95+[2]Data!BO98</f>
        <v>0</v>
      </c>
      <c r="EY35" s="556">
        <f>+[2]Data!BP95+[2]Data!BP98</f>
        <v>0</v>
      </c>
      <c r="EZ35" s="556">
        <f>+[2]Data!BQ95+[2]Data!BQ98</f>
        <v>0</v>
      </c>
      <c r="FA35" s="556">
        <f>+[2]Data!BR95+[2]Data!BR98</f>
        <v>0</v>
      </c>
      <c r="FB35" s="556">
        <f>+[2]Data!BS95+[2]Data!BS98</f>
        <v>0</v>
      </c>
      <c r="FC35" s="556">
        <f>+[2]Data!BT95+[2]Data!BT98</f>
        <v>0</v>
      </c>
      <c r="FD35" s="556">
        <f>+[2]Data!BU95+[2]Data!BU98</f>
        <v>0</v>
      </c>
      <c r="FE35" s="556">
        <f>+[2]Data!BV95+[2]Data!BV98</f>
        <v>0</v>
      </c>
    </row>
    <row r="36" spans="1:161" ht="16.5" customHeight="1" thickBot="1">
      <c r="A36" s="55" cm="1">
        <f t="array" aca="1" ref="A36" ca="1">+CELL("ligne",A36)</f>
        <v>36</v>
      </c>
      <c r="B36" t="s">
        <v>411</v>
      </c>
      <c r="C36" t="s">
        <v>412</v>
      </c>
      <c r="D36" s="363" t="s">
        <v>295</v>
      </c>
      <c r="E36" t="s">
        <v>408</v>
      </c>
      <c r="F36" s="224" t="s">
        <v>325</v>
      </c>
      <c r="G36" s="225" t="s">
        <v>374</v>
      </c>
      <c r="H36" s="225" t="s">
        <v>333</v>
      </c>
      <c r="I36" s="225" t="s">
        <v>413</v>
      </c>
      <c r="J36" s="226">
        <v>0</v>
      </c>
      <c r="K36" s="226"/>
      <c r="L36" s="342">
        <f t="shared" ca="1" si="133"/>
        <v>0</v>
      </c>
      <c r="M36" s="355">
        <f t="shared" ref="M36:M41" ca="1" si="197">IFERROR(MEDIAN(INDIRECT(ADDRESS($A36, BJ$2-V36) &amp; ":" &amp; ADDRESS($A36, BJ$2))),0)</f>
        <v>0</v>
      </c>
      <c r="N36" s="276">
        <f t="shared" ref="N36:N41" ca="1" si="198">IFERROR(MAX(INDIRECT(ADDRESS($A36, BJ$2-V36) &amp; ":" &amp; ADDRESS($A36, BJ$2)))-MIN(INDIRECT(ADDRESS($A36, BJ$2-V36) &amp; ":" &amp; ADDRESS($A36, BJ$2))),0)/6</f>
        <v>0</v>
      </c>
      <c r="O36" s="120">
        <f t="shared" ca="1" si="187"/>
        <v>0</v>
      </c>
      <c r="P36" s="121">
        <f t="shared" ca="1" si="188"/>
        <v>0</v>
      </c>
      <c r="Q36" s="62">
        <f t="shared" ca="1" si="51"/>
        <v>381.36</v>
      </c>
      <c r="R36" s="63">
        <f t="shared" ca="1" si="52"/>
        <v>435.84000000000003</v>
      </c>
      <c r="S36" s="64">
        <f>+Parametres!E38</f>
        <v>0</v>
      </c>
      <c r="T36" s="330">
        <f>+Parametres!F38</f>
        <v>35</v>
      </c>
      <c r="U36" s="330">
        <f>+Parametres!G38</f>
        <v>40</v>
      </c>
      <c r="V36" s="122">
        <v>10</v>
      </c>
      <c r="W36" s="285">
        <f t="shared" ca="1" si="192"/>
        <v>381.36</v>
      </c>
      <c r="X36" s="286">
        <f t="shared" ca="1" si="192"/>
        <v>435.84000000000003</v>
      </c>
      <c r="Y36" s="279">
        <f t="shared" ca="1" si="62"/>
        <v>381.36</v>
      </c>
      <c r="Z36" s="280">
        <f t="shared" ca="1" si="63"/>
        <v>435.84000000000003</v>
      </c>
      <c r="AA36" s="279">
        <f t="shared" ca="1" si="64"/>
        <v>381.36</v>
      </c>
      <c r="AB36" s="280">
        <f t="shared" ca="1" si="65"/>
        <v>435.84000000000003</v>
      </c>
      <c r="AC36" s="281">
        <f t="shared" ca="1" si="189"/>
        <v>381.36</v>
      </c>
      <c r="AD36" s="281">
        <f t="shared" ca="1" si="190"/>
        <v>435.84000000000003</v>
      </c>
      <c r="AE36" s="125" cm="1">
        <f t="array" aca="1" ref="AE36" ca="1">+_xlfn.SWITCH($G36,"Min",Y36,"Max",AA36,"Dual",AC36)</f>
        <v>381.36</v>
      </c>
      <c r="AF36" s="61" cm="1">
        <f t="array" aca="1" ref="AF36" ca="1">+_xlfn.SWITCH($G36,"Min",Z36,"Max",AB36,"Dual",AD36)</f>
        <v>435.84000000000003</v>
      </c>
      <c r="AG36" s="69">
        <f t="shared" ca="1" si="53"/>
        <v>408.6</v>
      </c>
      <c r="AI36" s="24">
        <f t="shared" ca="1" si="195"/>
        <v>0</v>
      </c>
      <c r="AJ36" s="126">
        <f t="shared" ca="1" si="84"/>
        <v>381.36</v>
      </c>
      <c r="AK36" s="127">
        <f t="shared" ca="1" si="193"/>
        <v>390.44</v>
      </c>
      <c r="AL36" s="127">
        <f t="shared" ca="1" si="193"/>
        <v>399.52</v>
      </c>
      <c r="AM36" s="127">
        <f t="shared" ca="1" si="193"/>
        <v>408.59999999999997</v>
      </c>
      <c r="AN36" s="127">
        <f t="shared" ca="1" si="193"/>
        <v>417.67999999999995</v>
      </c>
      <c r="AO36" s="127">
        <f t="shared" ca="1" si="193"/>
        <v>426.75999999999993</v>
      </c>
      <c r="AP36" s="127">
        <f t="shared" ca="1" si="193"/>
        <v>435.83999999999992</v>
      </c>
      <c r="AQ36" s="73" t="str" cm="1">
        <f t="array" aca="1" ref="AQ36" ca="1">+_xlfn.IFS($AI36&lt;=$AJ36,"Red Low",AND($AI36&gt;$AJ36,$AI36&lt;=$AK36),"Orange Low",AND($AI36&gt;$AK36,$AI36&lt;=$AL36),"Yellow Low",AND($AI36&gt;$AL36,$AI36&lt;=$AN36),"Green",AND($AI36&gt;$AN36,$AI36&lt;=$AO36),"Yellow High",AND($AI36&gt;$AO36,$AI36&lt;=$AP36),"Orange High",$AI36&gt;$AP36,"Red High")</f>
        <v>Red Low</v>
      </c>
      <c r="AR36" s="74">
        <f t="shared" ca="1" si="85"/>
        <v>381.36</v>
      </c>
      <c r="AS36" s="128">
        <f t="shared" ca="1" si="86"/>
        <v>390.44</v>
      </c>
      <c r="AT36" s="128">
        <f t="shared" ca="1" si="87"/>
        <v>399.52</v>
      </c>
      <c r="AU36" s="129">
        <f t="shared" ca="1" si="88"/>
        <v>408.59999999999997</v>
      </c>
      <c r="AV36" s="129">
        <f t="shared" ca="1" si="89"/>
        <v>417.67999999999995</v>
      </c>
      <c r="AW36" s="130">
        <f t="shared" ca="1" si="90"/>
        <v>426.75999999999993</v>
      </c>
      <c r="AX36" s="131">
        <f t="shared" ca="1" si="91"/>
        <v>435.83999999999992</v>
      </c>
      <c r="AY36" s="73" t="str" cm="1">
        <f t="array" aca="1" ref="AY36" ca="1">+_xlfn.IFS(AI36&lt;=$AT36,"Green",AND(AI36&gt;$AT36,AI36&lt;=$AV36),"Yellow High",AND(AI36&gt;$AV36,AI36&lt;=$AX36),"Orange High",AI36&gt;$AX36,"Red High")</f>
        <v>Green</v>
      </c>
      <c r="AZ36" s="79">
        <f t="shared" ca="1" si="92"/>
        <v>381.36</v>
      </c>
      <c r="BA36" s="130">
        <f t="shared" ca="1" si="93"/>
        <v>390.44</v>
      </c>
      <c r="BB36" s="129">
        <f t="shared" ca="1" si="94"/>
        <v>399.52</v>
      </c>
      <c r="BC36" s="129">
        <f t="shared" ca="1" si="95"/>
        <v>408.59999999999997</v>
      </c>
      <c r="BD36" s="128">
        <f t="shared" ca="1" si="96"/>
        <v>417.67999999999995</v>
      </c>
      <c r="BE36" s="128">
        <f t="shared" ca="1" si="97"/>
        <v>426.75999999999993</v>
      </c>
      <c r="BF36" s="132">
        <f t="shared" ca="1" si="98"/>
        <v>435.83999999999992</v>
      </c>
      <c r="BG36" s="73" t="str" cm="1">
        <f t="array" aca="1" ref="BG36" ca="1">+_xlfn.IFS($L36&lt;=AZ36,"Red Low",AND($L36&gt;AZ36,$L36&lt;=BB36),"Orange Low",AND($L36&gt;BB36,$L36&lt;=BD36),"Yellow Low",$L36&gt;BD36,"Green")</f>
        <v>Red Low</v>
      </c>
      <c r="BH36" s="1" t="str" cm="1">
        <f t="array" aca="1" ref="BH36" ca="1">+_xlfn.IFS(G36="Min",BG36,G36="Max",AY36,G36="Dual",AQ36)</f>
        <v>Red Low</v>
      </c>
      <c r="BI36" s="133"/>
      <c r="BU36" s="134"/>
      <c r="BV36" s="134"/>
      <c r="BW36" s="134"/>
      <c r="BX36" s="134"/>
      <c r="BY36" s="134"/>
      <c r="BZ36" s="134"/>
      <c r="CA36" s="134"/>
      <c r="CB36" s="134"/>
      <c r="CC36" s="134"/>
      <c r="CD36" s="135"/>
      <c r="CE36" s="54" cm="1">
        <f t="array" aca="1" ref="CE36" ca="1">+INDIRECT(ADDRESS($A36,$BJ$2-10))</f>
        <v>0</v>
      </c>
      <c r="CF36" s="54" cm="1">
        <f t="array" aca="1" ref="CF36" ca="1">+INDIRECT(ADDRESS($A36,$BJ$2-9))</f>
        <v>0</v>
      </c>
      <c r="CG36" s="54" cm="1">
        <f t="array" aca="1" ref="CG36" ca="1">+INDIRECT(ADDRESS($A36,$BJ$2-8))</f>
        <v>0</v>
      </c>
      <c r="CH36" s="54" cm="1">
        <f t="array" aca="1" ref="CH36" ca="1">+INDIRECT(ADDRESS($A36,$BJ$2-7))</f>
        <v>0</v>
      </c>
      <c r="CI36" s="54" cm="1">
        <f t="array" aca="1" ref="CI36" ca="1">+INDIRECT(ADDRESS($A36,$BJ$2-6))</f>
        <v>0</v>
      </c>
      <c r="CJ36" s="54" cm="1">
        <f t="array" aca="1" ref="CJ36" ca="1">+INDIRECT(ADDRESS($A36,$BJ$2-5))</f>
        <v>0</v>
      </c>
      <c r="CK36" s="54" cm="1">
        <f t="array" aca="1" ref="CK36" ca="1">+INDIRECT(ADDRESS($A36,$BJ$2-4))</f>
        <v>0</v>
      </c>
      <c r="CL36" s="54" cm="1">
        <f t="array" aca="1" ref="CL36" ca="1">+INDIRECT(ADDRESS($A36,$BJ$2-3))</f>
        <v>0</v>
      </c>
      <c r="CM36" s="54" cm="1">
        <f t="array" aca="1" ref="CM36" ca="1">+INDIRECT(ADDRESS($A36,$BJ$2-2))</f>
        <v>0</v>
      </c>
      <c r="CN36" s="54" cm="1">
        <f t="array" aca="1" ref="CN36" ca="1">+INDIRECT(ADDRESS($A36,$BJ$2-1))</f>
        <v>0</v>
      </c>
      <c r="CO36" s="54" cm="1">
        <f t="array" aca="1" ref="CO36" ca="1">+INDIRECT(ADDRESS($A36,BJ$2))</f>
        <v>0</v>
      </c>
      <c r="CP36" s="54"/>
      <c r="CQ36" s="54"/>
      <c r="CR36" s="54">
        <f t="shared" ca="1" si="144"/>
        <v>208.12682184225042</v>
      </c>
      <c r="CS36" s="54">
        <f t="shared" ca="1" si="145"/>
        <v>229.19462548262553</v>
      </c>
      <c r="CT36" s="54">
        <f t="shared" ca="1" si="146"/>
        <v>235.19854384997242</v>
      </c>
      <c r="CU36" s="54">
        <f t="shared" ca="1" si="147"/>
        <v>236.49067843353561</v>
      </c>
      <c r="CV36" s="54">
        <f t="shared" ca="1" si="148"/>
        <v>303.24295201323775</v>
      </c>
      <c r="CW36" s="54">
        <f t="shared" ca="1" si="149"/>
        <v>258.09637065637071</v>
      </c>
      <c r="CX36" s="54">
        <f t="shared" ca="1" si="150"/>
        <v>135.91452840595699</v>
      </c>
      <c r="CY36" s="54">
        <f t="shared" ca="1" si="151"/>
        <v>188.65164920022065</v>
      </c>
      <c r="CZ36" s="54">
        <f t="shared" ca="1" si="152"/>
        <v>59.384101489244351</v>
      </c>
      <c r="DA36" s="54">
        <f t="shared" ca="1" si="71"/>
        <v>224.83141753998896</v>
      </c>
      <c r="DB36" s="54">
        <f t="shared" ca="1" si="71"/>
        <v>408.6</v>
      </c>
      <c r="DC36" s="54"/>
      <c r="DD36" s="283" t="str">
        <f t="shared" si="196"/>
        <v>Account_Receivable_Current</v>
      </c>
      <c r="DE36" s="556">
        <f>+[2]Data!V94+[2]Data!V97</f>
        <v>0</v>
      </c>
      <c r="DF36" s="556">
        <f>+[2]Data!W94+[2]Data!W97</f>
        <v>0</v>
      </c>
      <c r="DG36" s="556">
        <f>+[2]Data!X94+[2]Data!X97</f>
        <v>0</v>
      </c>
      <c r="DH36" s="556">
        <f>+[2]Data!Y94+[2]Data!Y97</f>
        <v>0</v>
      </c>
      <c r="DI36" s="556">
        <f>+[2]Data!Z94+[2]Data!Z97</f>
        <v>0</v>
      </c>
      <c r="DJ36" s="556">
        <f>+[2]Data!AA94+[2]Data!AA97</f>
        <v>0</v>
      </c>
      <c r="DK36" s="556">
        <f>+[2]Data!AB94+[2]Data!AB97</f>
        <v>0</v>
      </c>
      <c r="DL36" s="556">
        <f>+[2]Data!AC94+[2]Data!AC97</f>
        <v>0</v>
      </c>
      <c r="DM36" s="556">
        <f>+[2]Data!AD94+[2]Data!AD97</f>
        <v>0</v>
      </c>
      <c r="DN36" s="556">
        <f>+[2]Data!AE94+[2]Data!AE97</f>
        <v>0</v>
      </c>
      <c r="DO36" s="556">
        <f>+[2]Data!AF94+[2]Data!AF97</f>
        <v>0</v>
      </c>
      <c r="DP36" s="556">
        <f>+[2]Data!AG94+[2]Data!AG97</f>
        <v>0</v>
      </c>
      <c r="DQ36" s="556">
        <f>+[2]Data!AH94+[2]Data!AH97</f>
        <v>0</v>
      </c>
      <c r="DR36" s="556">
        <f>+[2]Data!AI94+[2]Data!AI97</f>
        <v>0</v>
      </c>
      <c r="DS36" s="556">
        <f>+[2]Data!AJ94+[2]Data!AJ97</f>
        <v>0</v>
      </c>
      <c r="DT36" s="556">
        <f>+[2]Data!AK94+[2]Data!AK97</f>
        <v>0</v>
      </c>
      <c r="DU36" s="556">
        <f>+[2]Data!AL94+[2]Data!AL97</f>
        <v>0</v>
      </c>
      <c r="DV36" s="556">
        <f>+[2]Data!AM94+[2]Data!AM97</f>
        <v>0</v>
      </c>
      <c r="DW36" s="556">
        <f>+[2]Data!AN94+[2]Data!AN97</f>
        <v>0</v>
      </c>
      <c r="DX36" s="556">
        <f>+[2]Data!AO94+[2]Data!AO97</f>
        <v>0</v>
      </c>
      <c r="DY36" s="556">
        <f>+[2]Data!AP94+[2]Data!AP97</f>
        <v>0</v>
      </c>
      <c r="DZ36" s="556">
        <f>+[2]Data!AQ94+[2]Data!AQ97</f>
        <v>0</v>
      </c>
      <c r="EA36" s="556">
        <f>+[2]Data!AR94+[2]Data!AR97</f>
        <v>0</v>
      </c>
      <c r="EB36" s="556">
        <f>+[2]Data!AS94+[2]Data!AS97</f>
        <v>0</v>
      </c>
      <c r="EC36" s="556">
        <f>+[2]Data!AT94+[2]Data!AT97</f>
        <v>0</v>
      </c>
      <c r="ED36" s="556">
        <f>+[2]Data!AU94+[2]Data!AU97</f>
        <v>0</v>
      </c>
      <c r="EE36" s="556">
        <f>+[2]Data!AV94+[2]Data!AV97</f>
        <v>0</v>
      </c>
      <c r="EF36" s="556">
        <f>+[2]Data!AW94+[2]Data!AW97</f>
        <v>0</v>
      </c>
      <c r="EG36" s="556">
        <f>+[2]Data!AX94+[2]Data!AX97</f>
        <v>0</v>
      </c>
      <c r="EH36" s="556">
        <f>+[2]Data!AY94+[2]Data!AY97</f>
        <v>0</v>
      </c>
      <c r="EI36" s="556">
        <f>+[2]Data!AZ94+[2]Data!AZ97</f>
        <v>0</v>
      </c>
      <c r="EJ36" s="556">
        <f>+[2]Data!BA94+[2]Data!BA97</f>
        <v>0</v>
      </c>
      <c r="EK36" s="556">
        <f>+[2]Data!BB94+[2]Data!BB97</f>
        <v>0</v>
      </c>
      <c r="EL36" s="556">
        <f>+[2]Data!BC94+[2]Data!BC97</f>
        <v>0</v>
      </c>
      <c r="EM36" s="556">
        <f>+[2]Data!BD94+[2]Data!BD97</f>
        <v>0</v>
      </c>
      <c r="EN36" s="556">
        <f>+[2]Data!BE94+[2]Data!BE97</f>
        <v>0</v>
      </c>
      <c r="EO36" s="556">
        <f>+[2]Data!BF94+[2]Data!BF97</f>
        <v>0</v>
      </c>
      <c r="EP36" s="556">
        <f>+[2]Data!BG94+[2]Data!BG97</f>
        <v>0</v>
      </c>
      <c r="EQ36" s="556">
        <f>+[2]Data!BH94+[2]Data!BH97</f>
        <v>0</v>
      </c>
      <c r="ER36" s="556">
        <f>+[2]Data!BI94+[2]Data!BI97</f>
        <v>0</v>
      </c>
      <c r="ES36" s="556">
        <f>+[2]Data!BJ94+[2]Data!BJ97</f>
        <v>0</v>
      </c>
      <c r="ET36" s="556">
        <f>+[2]Data!BK94+[2]Data!BK97</f>
        <v>0</v>
      </c>
      <c r="EU36" s="556">
        <f>+[2]Data!BL94+[2]Data!BL97</f>
        <v>0</v>
      </c>
      <c r="EV36" s="556">
        <f>+[2]Data!BM94+[2]Data!BM97</f>
        <v>0</v>
      </c>
      <c r="EW36" s="556">
        <f>+[2]Data!BN94+[2]Data!BN97</f>
        <v>0</v>
      </c>
      <c r="EX36" s="556">
        <f>+[2]Data!BO94+[2]Data!BO97</f>
        <v>0</v>
      </c>
      <c r="EY36" s="556">
        <f>+[2]Data!BP94+[2]Data!BP97</f>
        <v>0</v>
      </c>
      <c r="EZ36" s="556">
        <f>+[2]Data!BQ94+[2]Data!BQ97</f>
        <v>0</v>
      </c>
      <c r="FA36" s="556">
        <f>+[2]Data!BR94+[2]Data!BR97</f>
        <v>0</v>
      </c>
      <c r="FB36" s="556">
        <f>+[2]Data!BS94+[2]Data!BS97</f>
        <v>0</v>
      </c>
      <c r="FC36" s="556">
        <f>+[2]Data!BT94+[2]Data!BT97</f>
        <v>0</v>
      </c>
      <c r="FD36" s="556">
        <f>+[2]Data!BU94+[2]Data!BU97</f>
        <v>0</v>
      </c>
      <c r="FE36" s="556">
        <f>+[2]Data!BV94+[2]Data!BV97</f>
        <v>0</v>
      </c>
    </row>
    <row r="37" spans="1:161" ht="16.5" customHeight="1" thickBot="1">
      <c r="A37" s="55" cm="1">
        <f t="array" aca="1" ref="A37" ca="1">+CELL("ligne",A37)</f>
        <v>37</v>
      </c>
      <c r="B37" t="s">
        <v>414</v>
      </c>
      <c r="C37" t="s">
        <v>415</v>
      </c>
      <c r="D37" s="363" t="s">
        <v>295</v>
      </c>
      <c r="E37" t="s">
        <v>408</v>
      </c>
      <c r="F37" s="39" t="s">
        <v>325</v>
      </c>
      <c r="G37" s="231" t="s">
        <v>288</v>
      </c>
      <c r="H37" s="231" t="s">
        <v>333</v>
      </c>
      <c r="I37" s="231" t="s">
        <v>338</v>
      </c>
      <c r="J37" s="232">
        <v>0</v>
      </c>
      <c r="K37" s="232"/>
      <c r="L37" s="342">
        <f t="shared" ca="1" si="133"/>
        <v>0</v>
      </c>
      <c r="M37" s="356">
        <f t="shared" ca="1" si="197"/>
        <v>0</v>
      </c>
      <c r="N37" s="289">
        <f t="shared" ca="1" si="198"/>
        <v>0</v>
      </c>
      <c r="O37" s="120">
        <f t="shared" ca="1" si="187"/>
        <v>0</v>
      </c>
      <c r="P37" s="121">
        <f t="shared" ca="1" si="188"/>
        <v>0</v>
      </c>
      <c r="Q37" s="62">
        <f t="shared" ca="1" si="51"/>
        <v>0</v>
      </c>
      <c r="R37" s="63">
        <f t="shared" ca="1" si="52"/>
        <v>21.792000000000002</v>
      </c>
      <c r="S37" s="64">
        <f>+Parametres!E39</f>
        <v>0</v>
      </c>
      <c r="T37" s="330">
        <f>+Parametres!F39</f>
        <v>0</v>
      </c>
      <c r="U37" s="330">
        <f>+Parametres!G39</f>
        <v>2</v>
      </c>
      <c r="V37" s="122">
        <v>11</v>
      </c>
      <c r="W37" s="285">
        <f t="shared" ca="1" si="192"/>
        <v>0</v>
      </c>
      <c r="X37" s="286">
        <f t="shared" ca="1" si="192"/>
        <v>21.792000000000002</v>
      </c>
      <c r="Y37" s="290">
        <f t="shared" ca="1" si="62"/>
        <v>0</v>
      </c>
      <c r="Z37" s="291">
        <f t="shared" ca="1" si="63"/>
        <v>21.792000000000002</v>
      </c>
      <c r="AA37" s="290">
        <f t="shared" ca="1" si="64"/>
        <v>0</v>
      </c>
      <c r="AB37" s="291">
        <f t="shared" ca="1" si="65"/>
        <v>21.792000000000002</v>
      </c>
      <c r="AC37" s="281">
        <f t="shared" ca="1" si="189"/>
        <v>0</v>
      </c>
      <c r="AD37" s="281">
        <f t="shared" ca="1" si="190"/>
        <v>21.792000000000002</v>
      </c>
      <c r="AE37" s="125" cm="1">
        <f t="array" aca="1" ref="AE37" ca="1">+_xlfn.SWITCH($G37,"Min",Y37,"Max",AA37,"Dual",AC37)</f>
        <v>0</v>
      </c>
      <c r="AF37" s="61" cm="1">
        <f t="array" aca="1" ref="AF37" ca="1">+_xlfn.SWITCH($G37,"Min",Z37,"Max",AB37,"Dual",AD37)</f>
        <v>21.792000000000002</v>
      </c>
      <c r="AG37" s="69">
        <f t="shared" ca="1" si="53"/>
        <v>10.896000000000001</v>
      </c>
      <c r="AI37" s="24">
        <f t="shared" ca="1" si="195"/>
        <v>0</v>
      </c>
      <c r="AJ37" s="126">
        <f t="shared" ca="1" si="84"/>
        <v>0</v>
      </c>
      <c r="AK37" s="127">
        <f t="shared" ca="1" si="193"/>
        <v>3.6320000000000001</v>
      </c>
      <c r="AL37" s="127">
        <f t="shared" ca="1" si="193"/>
        <v>7.2640000000000002</v>
      </c>
      <c r="AM37" s="127">
        <f t="shared" ca="1" si="193"/>
        <v>10.896000000000001</v>
      </c>
      <c r="AN37" s="127">
        <f t="shared" ca="1" si="193"/>
        <v>14.528</v>
      </c>
      <c r="AO37" s="127">
        <f t="shared" ca="1" si="193"/>
        <v>18.16</v>
      </c>
      <c r="AP37" s="127">
        <f t="shared" ca="1" si="193"/>
        <v>21.792000000000002</v>
      </c>
      <c r="AQ37" s="73" t="str" cm="1">
        <f t="array" aca="1" ref="AQ37" ca="1">+_xlfn.IFS($AI37&lt;=$AJ37,"Red Low",AND($AI37&gt;$AJ37,$AI37&lt;=$AK37),"Orange Low",AND($AI37&gt;$AK37,$AI37&lt;=$AL37),"Yellow Low",AND($AI37&gt;$AL37,$AI37&lt;=$AN37),"Green",AND($AI37&gt;$AN37,$AI37&lt;=$AO37),"Yellow High",AND($AI37&gt;$AO37,$AI37&lt;=$AP37),"Orange High",$AI37&gt;$AP37,"Red High")</f>
        <v>Red Low</v>
      </c>
      <c r="AR37" s="74">
        <f t="shared" ca="1" si="85"/>
        <v>0</v>
      </c>
      <c r="AS37" s="128">
        <f t="shared" ca="1" si="86"/>
        <v>3.6320000000000001</v>
      </c>
      <c r="AT37" s="128">
        <f t="shared" ca="1" si="87"/>
        <v>7.2640000000000002</v>
      </c>
      <c r="AU37" s="129">
        <f t="shared" ca="1" si="88"/>
        <v>10.896000000000001</v>
      </c>
      <c r="AV37" s="129">
        <f t="shared" ca="1" si="89"/>
        <v>14.528</v>
      </c>
      <c r="AW37" s="130">
        <f t="shared" ca="1" si="90"/>
        <v>18.16</v>
      </c>
      <c r="AX37" s="131">
        <f t="shared" ca="1" si="91"/>
        <v>21.792000000000002</v>
      </c>
      <c r="AY37" s="73" t="str" cm="1">
        <f t="array" aca="1" ref="AY37" ca="1">+_xlfn.IFS(AI37&lt;=$AT37,"Green",AND(AI37&gt;$AT37,AI37&lt;=$AV37),"Yellow High",AND(AI37&gt;$AV37,AI37&lt;=$AX37),"Orange High",AI37&gt;$AX37,"Red High")</f>
        <v>Green</v>
      </c>
      <c r="AZ37" s="79">
        <f t="shared" ca="1" si="92"/>
        <v>0</v>
      </c>
      <c r="BA37" s="130">
        <f t="shared" ca="1" si="93"/>
        <v>3.6320000000000001</v>
      </c>
      <c r="BB37" s="129">
        <f t="shared" ca="1" si="94"/>
        <v>7.2640000000000002</v>
      </c>
      <c r="BC37" s="129">
        <f t="shared" ca="1" si="95"/>
        <v>10.896000000000001</v>
      </c>
      <c r="BD37" s="128">
        <f t="shared" ca="1" si="96"/>
        <v>14.528</v>
      </c>
      <c r="BE37" s="128">
        <f t="shared" ca="1" si="97"/>
        <v>18.16</v>
      </c>
      <c r="BF37" s="132">
        <f t="shared" ca="1" si="98"/>
        <v>21.792000000000002</v>
      </c>
      <c r="BG37" s="73" t="str" cm="1">
        <f t="array" aca="1" ref="BG37" ca="1">+_xlfn.IFS($L37&lt;=AZ37,"Red Low",AND($L37&gt;AZ37,$L37&lt;=BB37),"Orange Low",AND($L37&gt;BB37,$L37&lt;=BD37),"Yellow Low",$L37&gt;BD37,"Green")</f>
        <v>Red Low</v>
      </c>
      <c r="BH37" s="1" t="str" cm="1">
        <f t="array" aca="1" ref="BH37" ca="1">+_xlfn.IFS(G37="Min",BG37,G37="Max",AY37,G37="Dual",AQ37)</f>
        <v>Green</v>
      </c>
      <c r="BI37" s="133"/>
      <c r="BU37" s="134"/>
      <c r="BV37" s="134"/>
      <c r="BW37" s="134"/>
      <c r="BX37" s="134"/>
      <c r="BY37" s="134"/>
      <c r="BZ37" s="134"/>
      <c r="CA37" s="134"/>
      <c r="CB37" s="134"/>
      <c r="CC37" s="134"/>
      <c r="CD37" s="135"/>
      <c r="CE37" s="54" cm="1">
        <f t="array" aca="1" ref="CE37" ca="1">+INDIRECT(ADDRESS($A37,$BJ$2-10))</f>
        <v>0</v>
      </c>
      <c r="CF37" s="54" cm="1">
        <f t="array" aca="1" ref="CF37" ca="1">+INDIRECT(ADDRESS($A37,$BJ$2-9))</f>
        <v>0</v>
      </c>
      <c r="CG37" s="54" cm="1">
        <f t="array" aca="1" ref="CG37" ca="1">+INDIRECT(ADDRESS($A37,$BJ$2-8))</f>
        <v>0</v>
      </c>
      <c r="CH37" s="54" cm="1">
        <f t="array" aca="1" ref="CH37" ca="1">+INDIRECT(ADDRESS($A37,$BJ$2-7))</f>
        <v>0</v>
      </c>
      <c r="CI37" s="54" cm="1">
        <f t="array" aca="1" ref="CI37" ca="1">+INDIRECT(ADDRESS($A37,$BJ$2-6))</f>
        <v>0</v>
      </c>
      <c r="CJ37" s="54" cm="1">
        <f t="array" aca="1" ref="CJ37" ca="1">+INDIRECT(ADDRESS($A37,$BJ$2-5))</f>
        <v>0</v>
      </c>
      <c r="CK37" s="54" cm="1">
        <f t="array" aca="1" ref="CK37" ca="1">+INDIRECT(ADDRESS($A37,$BJ$2-4))</f>
        <v>0</v>
      </c>
      <c r="CL37" s="54" cm="1">
        <f t="array" aca="1" ref="CL37" ca="1">+INDIRECT(ADDRESS($A37,$BJ$2-3))</f>
        <v>0</v>
      </c>
      <c r="CM37" s="54" cm="1">
        <f t="array" aca="1" ref="CM37" ca="1">+INDIRECT(ADDRESS($A37,$BJ$2-2))</f>
        <v>0</v>
      </c>
      <c r="CN37" s="54" cm="1">
        <f t="array" aca="1" ref="CN37" ca="1">+INDIRECT(ADDRESS($A37,$BJ$2-1))</f>
        <v>0</v>
      </c>
      <c r="CO37" s="54" cm="1">
        <f t="array" aca="1" ref="CO37" ca="1">+INDIRECT(ADDRESS($A37,BJ$2))</f>
        <v>0</v>
      </c>
      <c r="CP37" s="54"/>
      <c r="CQ37" s="54"/>
      <c r="CR37" s="54">
        <f t="shared" ca="1" si="144"/>
        <v>5.5500485824600112</v>
      </c>
      <c r="CS37" s="54">
        <f t="shared" ca="1" si="145"/>
        <v>6.1118566795366807</v>
      </c>
      <c r="CT37" s="54">
        <f t="shared" ca="1" si="146"/>
        <v>6.2719611693325978</v>
      </c>
      <c r="CU37" s="54">
        <f t="shared" ca="1" si="147"/>
        <v>6.3064180915609489</v>
      </c>
      <c r="CV37" s="54">
        <f t="shared" ca="1" si="148"/>
        <v>8.0864787203530071</v>
      </c>
      <c r="CW37" s="54">
        <f t="shared" ca="1" si="149"/>
        <v>6.882569884169885</v>
      </c>
      <c r="CX37" s="54">
        <f t="shared" ca="1" si="150"/>
        <v>3.6243874241588525</v>
      </c>
      <c r="CY37" s="54">
        <f t="shared" ca="1" si="151"/>
        <v>5.0307106453392167</v>
      </c>
      <c r="CZ37" s="54">
        <f t="shared" ca="1" si="152"/>
        <v>1.5835760397131826</v>
      </c>
      <c r="DA37" s="54">
        <f t="shared" ca="1" si="71"/>
        <v>5.9955044677330394</v>
      </c>
      <c r="DB37" s="54">
        <f t="shared" ca="1" si="71"/>
        <v>10.896000000000001</v>
      </c>
      <c r="DC37" s="54"/>
      <c r="DD37" s="283" t="str">
        <f t="shared" si="196"/>
        <v>Account_Receivable_Over30Days</v>
      </c>
      <c r="DE37" s="556">
        <f>+[2]Data!V96</f>
        <v>0</v>
      </c>
      <c r="DF37" s="556">
        <f>+[2]Data!W96</f>
        <v>0</v>
      </c>
      <c r="DG37" s="556">
        <f>+[2]Data!X96</f>
        <v>0</v>
      </c>
      <c r="DH37" s="556">
        <f>+[2]Data!Y96</f>
        <v>0</v>
      </c>
      <c r="DI37" s="556">
        <f>+[2]Data!Z96</f>
        <v>0</v>
      </c>
      <c r="DJ37" s="556">
        <f>+[2]Data!AA96</f>
        <v>0</v>
      </c>
      <c r="DK37" s="556">
        <f>+[2]Data!AB96</f>
        <v>0</v>
      </c>
      <c r="DL37" s="556">
        <f>+[2]Data!AC96</f>
        <v>0</v>
      </c>
      <c r="DM37" s="556">
        <f>+[2]Data!AD96</f>
        <v>0</v>
      </c>
      <c r="DN37" s="556">
        <f>+[2]Data!AE96</f>
        <v>0</v>
      </c>
      <c r="DO37" s="556">
        <f>+[2]Data!AF96</f>
        <v>0</v>
      </c>
      <c r="DP37" s="556">
        <f>+[2]Data!AG96</f>
        <v>0</v>
      </c>
      <c r="DQ37" s="556">
        <f>+[2]Data!AH96</f>
        <v>0</v>
      </c>
      <c r="DR37" s="556">
        <f>+[2]Data!AI96</f>
        <v>0</v>
      </c>
      <c r="DS37" s="556">
        <f>+[2]Data!AJ96</f>
        <v>0</v>
      </c>
      <c r="DT37" s="556">
        <f>+[2]Data!AK96</f>
        <v>0</v>
      </c>
      <c r="DU37" s="556">
        <f>+[2]Data!AL96</f>
        <v>0</v>
      </c>
      <c r="DV37" s="556">
        <f>+[2]Data!AM96</f>
        <v>0</v>
      </c>
      <c r="DW37" s="556">
        <f>+[2]Data!AN96</f>
        <v>0</v>
      </c>
      <c r="DX37" s="556">
        <f>+[2]Data!AO96</f>
        <v>0</v>
      </c>
      <c r="DY37" s="556">
        <f>+[2]Data!AP96</f>
        <v>0</v>
      </c>
      <c r="DZ37" s="556">
        <f>+[2]Data!AQ96</f>
        <v>0</v>
      </c>
      <c r="EA37" s="556">
        <f>+[2]Data!AR96</f>
        <v>0</v>
      </c>
      <c r="EB37" s="556">
        <f>+[2]Data!AS96</f>
        <v>0</v>
      </c>
      <c r="EC37" s="556">
        <f>+[2]Data!AT96</f>
        <v>0</v>
      </c>
      <c r="ED37" s="556">
        <f>+[2]Data!AU96</f>
        <v>0</v>
      </c>
      <c r="EE37" s="556">
        <f>+[2]Data!AV96</f>
        <v>0</v>
      </c>
      <c r="EF37" s="556">
        <f>+[2]Data!AW96</f>
        <v>0</v>
      </c>
      <c r="EG37" s="556">
        <f>+[2]Data!AX96</f>
        <v>0</v>
      </c>
      <c r="EH37" s="556">
        <f>+[2]Data!AY96</f>
        <v>0</v>
      </c>
      <c r="EI37" s="556">
        <f>+[2]Data!AZ96</f>
        <v>0</v>
      </c>
      <c r="EJ37" s="556">
        <f>+[2]Data!BA96</f>
        <v>0</v>
      </c>
      <c r="EK37" s="556">
        <f>+[2]Data!BB96</f>
        <v>0</v>
      </c>
      <c r="EL37" s="556">
        <f>+[2]Data!BC96</f>
        <v>0</v>
      </c>
      <c r="EM37" s="556">
        <f>+[2]Data!BD96</f>
        <v>0</v>
      </c>
      <c r="EN37" s="556">
        <f>+[2]Data!BE96</f>
        <v>0</v>
      </c>
      <c r="EO37" s="556">
        <f>+[2]Data!BF96</f>
        <v>0</v>
      </c>
      <c r="EP37" s="556">
        <f>+[2]Data!BG96</f>
        <v>0</v>
      </c>
      <c r="EQ37" s="556">
        <f>+[2]Data!BH96</f>
        <v>0</v>
      </c>
      <c r="ER37" s="556">
        <f>+[2]Data!BI96</f>
        <v>0</v>
      </c>
      <c r="ES37" s="556">
        <f>+[2]Data!BJ96</f>
        <v>0</v>
      </c>
      <c r="ET37" s="556">
        <f>+[2]Data!BK96</f>
        <v>0</v>
      </c>
      <c r="EU37" s="556">
        <f>+[2]Data!BL96</f>
        <v>0</v>
      </c>
      <c r="EV37" s="556">
        <f>+[2]Data!BM96</f>
        <v>0</v>
      </c>
      <c r="EW37" s="556">
        <f>+[2]Data!BN96</f>
        <v>0</v>
      </c>
      <c r="EX37" s="556">
        <f>+[2]Data!BO96</f>
        <v>0</v>
      </c>
      <c r="EY37" s="556">
        <f>+[2]Data!BP96</f>
        <v>0</v>
      </c>
      <c r="EZ37" s="556">
        <f>+[2]Data!BQ96</f>
        <v>0</v>
      </c>
      <c r="FA37" s="556">
        <f>+[2]Data!BR96</f>
        <v>0</v>
      </c>
      <c r="FB37" s="556">
        <f>+[2]Data!BS96</f>
        <v>0</v>
      </c>
      <c r="FC37" s="556">
        <f>+[2]Data!BT96</f>
        <v>0</v>
      </c>
      <c r="FD37" s="556">
        <f>+[2]Data!BU96</f>
        <v>0</v>
      </c>
      <c r="FE37" s="556">
        <f>+[2]Data!BV96</f>
        <v>0</v>
      </c>
    </row>
    <row r="38" spans="1:161" s="200" customFormat="1" ht="16.5" customHeight="1" thickBot="1">
      <c r="A38" s="55" cm="1">
        <f t="array" aca="1" ref="A38" ca="1">+CELL("ligne",A38)</f>
        <v>38</v>
      </c>
      <c r="B38" s="200" t="s">
        <v>416</v>
      </c>
      <c r="C38" s="365" t="s">
        <v>417</v>
      </c>
      <c r="D38" s="363" t="s">
        <v>295</v>
      </c>
      <c r="E38" s="200" t="s">
        <v>408</v>
      </c>
      <c r="F38" s="201" t="s">
        <v>325</v>
      </c>
      <c r="G38" s="202" t="s">
        <v>374</v>
      </c>
      <c r="H38" s="202" t="s">
        <v>418</v>
      </c>
      <c r="I38" s="202"/>
      <c r="J38" s="203">
        <v>0</v>
      </c>
      <c r="K38" s="203"/>
      <c r="L38" s="347">
        <f t="shared" ca="1" si="133"/>
        <v>0</v>
      </c>
      <c r="M38" s="352">
        <f t="shared" ca="1" si="197"/>
        <v>0</v>
      </c>
      <c r="N38" s="205">
        <f t="shared" ca="1" si="198"/>
        <v>0</v>
      </c>
      <c r="O38" s="206">
        <f t="shared" ca="1" si="187"/>
        <v>0</v>
      </c>
      <c r="P38" s="206">
        <f t="shared" ca="1" si="188"/>
        <v>0</v>
      </c>
      <c r="Q38" s="62">
        <f t="shared" ca="1" si="51"/>
        <v>313.67571428571432</v>
      </c>
      <c r="R38" s="63">
        <f t="shared" ca="1" si="52"/>
        <v>467.0282857142858</v>
      </c>
      <c r="S38" s="64">
        <f>+Parametres!E40</f>
        <v>0</v>
      </c>
      <c r="T38" s="330">
        <f>+Parametres!F40</f>
        <v>45</v>
      </c>
      <c r="U38" s="330">
        <f>+Parametres!G40</f>
        <v>67</v>
      </c>
      <c r="V38" s="207">
        <v>11</v>
      </c>
      <c r="W38" s="292">
        <f ca="1">+$M$6/7*T38</f>
        <v>313.67571428571432</v>
      </c>
      <c r="X38" s="292">
        <f ca="1">+$M$6/7*U38</f>
        <v>467.0282857142858</v>
      </c>
      <c r="Y38" s="293">
        <f t="shared" ca="1" si="62"/>
        <v>313.67571428571432</v>
      </c>
      <c r="Z38" s="293">
        <f t="shared" ca="1" si="63"/>
        <v>467.0282857142858</v>
      </c>
      <c r="AA38" s="293">
        <f t="shared" ca="1" si="64"/>
        <v>313.67571428571432</v>
      </c>
      <c r="AB38" s="293">
        <f t="shared" ca="1" si="65"/>
        <v>467.0282857142858</v>
      </c>
      <c r="AC38" s="293">
        <f t="shared" ca="1" si="189"/>
        <v>313.67571428571432</v>
      </c>
      <c r="AD38" s="293">
        <f t="shared" ca="1" si="190"/>
        <v>467.0282857142858</v>
      </c>
      <c r="AE38" s="204" cm="1">
        <f t="array" aca="1" ref="AE38" ca="1">+_xlfn.SWITCH($G38,"Min",Y38,"Max",AA38,"Dual",AC38)</f>
        <v>313.67571428571432</v>
      </c>
      <c r="AF38" s="204" cm="1">
        <f t="array" aca="1" ref="AF38" ca="1">+_xlfn.SWITCH($G38,"Min",Z38,"Max",AB38,"Dual",AD38)</f>
        <v>467.0282857142858</v>
      </c>
      <c r="AG38" s="69">
        <f t="shared" ca="1" si="53"/>
        <v>390.35200000000009</v>
      </c>
      <c r="AI38" s="209">
        <f ca="1">+CO38</f>
        <v>0</v>
      </c>
      <c r="AJ38" s="210">
        <f t="shared" ca="1" si="84"/>
        <v>313.67571428571432</v>
      </c>
      <c r="AK38" s="211">
        <f t="shared" ca="1" si="193"/>
        <v>339.23447619047624</v>
      </c>
      <c r="AL38" s="211">
        <f t="shared" ca="1" si="193"/>
        <v>364.79323809523817</v>
      </c>
      <c r="AM38" s="211">
        <f t="shared" ca="1" si="193"/>
        <v>390.35200000000009</v>
      </c>
      <c r="AN38" s="211">
        <f t="shared" ca="1" si="193"/>
        <v>415.91076190476201</v>
      </c>
      <c r="AO38" s="211">
        <f t="shared" ca="1" si="193"/>
        <v>441.46952380952393</v>
      </c>
      <c r="AP38" s="211">
        <f t="shared" ca="1" si="193"/>
        <v>467.02828571428586</v>
      </c>
      <c r="AQ38" s="212" t="str" cm="1">
        <f t="array" aca="1" ref="AQ38" ca="1">+_xlfn.IFS($AI38&lt;=$AJ38,"Red Low",AND($AI38&gt;$AJ38,$AI38&lt;=$AK38),"Orange Low",AND($AI38&gt;$AK38,$AI38&lt;=$AL38),"Yellow Low",AND($AI38&gt;$AL38,$AI38&lt;=$AN38),"Green",AND($AI38&gt;$AN38,$AI38&lt;=$AO38),"Yellow High",AND($AI38&gt;$AO38,$AI38&lt;=$AP38),"Orange High",$AI38&gt;$AP38,"Red High")</f>
        <v>Red Low</v>
      </c>
      <c r="AR38" s="213">
        <f t="shared" ca="1" si="85"/>
        <v>313.67571428571432</v>
      </c>
      <c r="AS38" s="214">
        <f t="shared" ca="1" si="86"/>
        <v>339.23447619047624</v>
      </c>
      <c r="AT38" s="214">
        <f t="shared" ca="1" si="87"/>
        <v>364.79323809523817</v>
      </c>
      <c r="AU38" s="215">
        <f t="shared" ca="1" si="88"/>
        <v>390.35200000000009</v>
      </c>
      <c r="AV38" s="215">
        <f t="shared" ca="1" si="89"/>
        <v>415.91076190476201</v>
      </c>
      <c r="AW38" s="216">
        <f t="shared" ca="1" si="90"/>
        <v>441.46952380952393</v>
      </c>
      <c r="AX38" s="216">
        <f t="shared" ca="1" si="91"/>
        <v>467.02828571428586</v>
      </c>
      <c r="AY38" s="212" t="str" cm="1">
        <f t="array" aca="1" ref="AY38" ca="1">+_xlfn.IFS(AI38&lt;=$AT38,"Green",AND(AI38&gt;$AT38,AI38&lt;=$AV38),"Yellow High",AND(AI38&gt;$AV38,AI38&lt;=$AX38),"Orange High",AI38&gt;$AX38,"Red High")</f>
        <v>Green</v>
      </c>
      <c r="AZ38" s="216">
        <f t="shared" ca="1" si="92"/>
        <v>313.67571428571432</v>
      </c>
      <c r="BA38" s="216">
        <f t="shared" ca="1" si="93"/>
        <v>339.23447619047624</v>
      </c>
      <c r="BB38" s="215">
        <f t="shared" ca="1" si="94"/>
        <v>364.79323809523817</v>
      </c>
      <c r="BC38" s="215">
        <f t="shared" ca="1" si="95"/>
        <v>390.35200000000009</v>
      </c>
      <c r="BD38" s="214">
        <f t="shared" ca="1" si="96"/>
        <v>415.91076190476201</v>
      </c>
      <c r="BE38" s="214">
        <f t="shared" ca="1" si="97"/>
        <v>441.46952380952393</v>
      </c>
      <c r="BF38" s="217">
        <f t="shared" ca="1" si="98"/>
        <v>467.02828571428586</v>
      </c>
      <c r="BG38" s="212" t="str" cm="1">
        <f t="array" aca="1" ref="BG38" ca="1">+_xlfn.IFS($L38&lt;=AZ38,"Red Low",AND($L38&gt;AZ38,$L38&lt;=BB38),"Orange Low",AND($L38&gt;BB38,$L38&lt;=BD38),"Yellow Low",$L38&gt;BD38,"Green")</f>
        <v>Red Low</v>
      </c>
      <c r="BH38" s="200" t="str" cm="1">
        <f t="array" aca="1" ref="BH38" ca="1">+_xlfn.IFS(G38="Min",BG38,G38="Max",AY38,G38="Dual",AQ38)</f>
        <v>Red Low</v>
      </c>
      <c r="BI38" s="218"/>
      <c r="BU38" s="221"/>
      <c r="BV38" s="221"/>
      <c r="BW38" s="221"/>
      <c r="BX38" s="221"/>
      <c r="BY38" s="221"/>
      <c r="BZ38" s="221"/>
      <c r="CA38" s="221"/>
      <c r="CB38" s="221"/>
      <c r="CC38" s="221"/>
      <c r="CD38" s="222"/>
      <c r="CE38" s="223" cm="1">
        <f t="array" aca="1" ref="CE38" ca="1">+INDIRECT(ADDRESS($A38,$BJ$2-10))</f>
        <v>0</v>
      </c>
      <c r="CF38" s="223" cm="1">
        <f t="array" aca="1" ref="CF38" ca="1">+INDIRECT(ADDRESS($A38,$BJ$2-9))</f>
        <v>0</v>
      </c>
      <c r="CG38" s="223" cm="1">
        <f t="array" aca="1" ref="CG38" ca="1">+INDIRECT(ADDRESS($A38,$BJ$2-8))</f>
        <v>0</v>
      </c>
      <c r="CH38" s="223" cm="1">
        <f t="array" aca="1" ref="CH38" ca="1">+INDIRECT(ADDRESS($A38,$BJ$2-7))</f>
        <v>0</v>
      </c>
      <c r="CI38" s="223" cm="1">
        <f t="array" aca="1" ref="CI38" ca="1">+INDIRECT(ADDRESS($A38,$BJ$2-6))</f>
        <v>0</v>
      </c>
      <c r="CJ38" s="223" cm="1">
        <f t="array" aca="1" ref="CJ38" ca="1">+INDIRECT(ADDRESS($A38,$BJ$2-5))</f>
        <v>0</v>
      </c>
      <c r="CK38" s="223" cm="1">
        <f t="array" aca="1" ref="CK38" ca="1">+INDIRECT(ADDRESS($A38,$BJ$2-4))</f>
        <v>0</v>
      </c>
      <c r="CL38" s="223" cm="1">
        <f t="array" aca="1" ref="CL38" ca="1">+INDIRECT(ADDRESS($A38,$BJ$2-3))</f>
        <v>0</v>
      </c>
      <c r="CM38" s="223" cm="1">
        <f t="array" aca="1" ref="CM38" ca="1">+INDIRECT(ADDRESS($A38,$BJ$2-2))</f>
        <v>0</v>
      </c>
      <c r="CN38" s="223" cm="1">
        <f t="array" aca="1" ref="CN38" ca="1">+INDIRECT(ADDRESS($A38,$BJ$2-1))</f>
        <v>0</v>
      </c>
      <c r="CO38" s="223" cm="1">
        <f t="array" aca="1" ref="CO38" ca="1">+INDIRECT(ADDRESS($A38,BJ$2))</f>
        <v>0</v>
      </c>
      <c r="CP38" s="223"/>
      <c r="CQ38" s="53"/>
      <c r="CR38" s="54">
        <f t="shared" ca="1" si="144"/>
        <v>198.83191669056816</v>
      </c>
      <c r="CS38" s="54">
        <f t="shared" ca="1" si="145"/>
        <v>218.95883613899622</v>
      </c>
      <c r="CT38" s="54">
        <f t="shared" ca="1" si="146"/>
        <v>224.69462062879211</v>
      </c>
      <c r="CU38" s="54">
        <f t="shared" ca="1" si="147"/>
        <v>225.92904872219165</v>
      </c>
      <c r="CV38" s="54">
        <f t="shared" ca="1" si="148"/>
        <v>289.70017817981255</v>
      </c>
      <c r="CW38" s="54">
        <f t="shared" ca="1" si="149"/>
        <v>246.56983474903481</v>
      </c>
      <c r="CX38" s="54">
        <f t="shared" ca="1" si="150"/>
        <v>129.84461084758232</v>
      </c>
      <c r="CY38" s="54">
        <f t="shared" ca="1" si="151"/>
        <v>180.22650163633025</v>
      </c>
      <c r="CZ38" s="54">
        <f t="shared" ca="1" si="152"/>
        <v>56.732018562235723</v>
      </c>
      <c r="DA38" s="54">
        <f t="shared" ca="1" si="71"/>
        <v>214.79048825151688</v>
      </c>
      <c r="DB38" s="54">
        <f t="shared" ca="1" si="71"/>
        <v>390.35200000000009</v>
      </c>
      <c r="DC38" s="53"/>
      <c r="DD38" s="261" t="str">
        <f t="shared" si="196"/>
        <v>Account_Payables_Total</v>
      </c>
      <c r="DE38" s="338">
        <f>+IFERROR(DE40+DE39,0)</f>
        <v>0</v>
      </c>
      <c r="DF38" s="338">
        <f t="shared" ref="DF38:FE38" si="199">+IFERROR(DF40+DF39,0)</f>
        <v>0</v>
      </c>
      <c r="DG38" s="338">
        <f t="shared" si="199"/>
        <v>0</v>
      </c>
      <c r="DH38" s="338">
        <f t="shared" si="199"/>
        <v>0</v>
      </c>
      <c r="DI38" s="338">
        <f t="shared" si="199"/>
        <v>0</v>
      </c>
      <c r="DJ38" s="338">
        <f t="shared" si="199"/>
        <v>0</v>
      </c>
      <c r="DK38" s="338">
        <f t="shared" si="199"/>
        <v>0</v>
      </c>
      <c r="DL38" s="338">
        <f t="shared" si="199"/>
        <v>0</v>
      </c>
      <c r="DM38" s="338">
        <f t="shared" si="199"/>
        <v>0</v>
      </c>
      <c r="DN38" s="338">
        <f t="shared" si="199"/>
        <v>0</v>
      </c>
      <c r="DO38" s="338">
        <f t="shared" si="199"/>
        <v>0</v>
      </c>
      <c r="DP38" s="338">
        <f t="shared" si="199"/>
        <v>0</v>
      </c>
      <c r="DQ38" s="338">
        <f t="shared" si="199"/>
        <v>0</v>
      </c>
      <c r="DR38" s="338">
        <f t="shared" si="199"/>
        <v>0</v>
      </c>
      <c r="DS38" s="338">
        <f t="shared" si="199"/>
        <v>0</v>
      </c>
      <c r="DT38" s="338">
        <f t="shared" si="199"/>
        <v>0</v>
      </c>
      <c r="DU38" s="338">
        <f t="shared" si="199"/>
        <v>0</v>
      </c>
      <c r="DV38" s="338">
        <f t="shared" si="199"/>
        <v>0</v>
      </c>
      <c r="DW38" s="338">
        <f t="shared" si="199"/>
        <v>0</v>
      </c>
      <c r="DX38" s="338">
        <f t="shared" si="199"/>
        <v>0</v>
      </c>
      <c r="DY38" s="338">
        <f t="shared" si="199"/>
        <v>0</v>
      </c>
      <c r="DZ38" s="338">
        <f t="shared" si="199"/>
        <v>0</v>
      </c>
      <c r="EA38" s="338">
        <f t="shared" si="199"/>
        <v>0</v>
      </c>
      <c r="EB38" s="338">
        <f t="shared" si="199"/>
        <v>0</v>
      </c>
      <c r="EC38" s="338">
        <f t="shared" si="199"/>
        <v>0</v>
      </c>
      <c r="ED38" s="338">
        <f t="shared" si="199"/>
        <v>0</v>
      </c>
      <c r="EE38" s="338">
        <f t="shared" si="199"/>
        <v>0</v>
      </c>
      <c r="EF38" s="338">
        <f t="shared" si="199"/>
        <v>0</v>
      </c>
      <c r="EG38" s="338">
        <f t="shared" si="199"/>
        <v>0</v>
      </c>
      <c r="EH38" s="338">
        <f t="shared" si="199"/>
        <v>0</v>
      </c>
      <c r="EI38" s="338">
        <f t="shared" si="199"/>
        <v>0</v>
      </c>
      <c r="EJ38" s="338">
        <f t="shared" si="199"/>
        <v>0</v>
      </c>
      <c r="EK38" s="338">
        <f t="shared" si="199"/>
        <v>0</v>
      </c>
      <c r="EL38" s="338">
        <f t="shared" si="199"/>
        <v>0</v>
      </c>
      <c r="EM38" s="338">
        <f t="shared" si="199"/>
        <v>0</v>
      </c>
      <c r="EN38" s="338">
        <f t="shared" si="199"/>
        <v>0</v>
      </c>
      <c r="EO38" s="338">
        <f t="shared" si="199"/>
        <v>0</v>
      </c>
      <c r="EP38" s="338">
        <f t="shared" si="199"/>
        <v>0</v>
      </c>
      <c r="EQ38" s="338">
        <f t="shared" si="199"/>
        <v>0</v>
      </c>
      <c r="ER38" s="338">
        <f t="shared" si="199"/>
        <v>0</v>
      </c>
      <c r="ES38" s="338">
        <f t="shared" si="199"/>
        <v>0</v>
      </c>
      <c r="ET38" s="338">
        <f t="shared" si="199"/>
        <v>0</v>
      </c>
      <c r="EU38" s="338">
        <f t="shared" si="199"/>
        <v>0</v>
      </c>
      <c r="EV38" s="338">
        <f t="shared" si="199"/>
        <v>0</v>
      </c>
      <c r="EW38" s="338">
        <f t="shared" si="199"/>
        <v>0</v>
      </c>
      <c r="EX38" s="338">
        <f t="shared" si="199"/>
        <v>0</v>
      </c>
      <c r="EY38" s="338">
        <f t="shared" si="199"/>
        <v>0</v>
      </c>
      <c r="EZ38" s="338">
        <f t="shared" si="199"/>
        <v>0</v>
      </c>
      <c r="FA38" s="338">
        <f t="shared" si="199"/>
        <v>0</v>
      </c>
      <c r="FB38" s="338">
        <f t="shared" si="199"/>
        <v>0</v>
      </c>
      <c r="FC38" s="338">
        <f t="shared" si="199"/>
        <v>0</v>
      </c>
      <c r="FD38" s="338">
        <f t="shared" si="199"/>
        <v>0</v>
      </c>
      <c r="FE38" s="338">
        <f t="shared" si="199"/>
        <v>0</v>
      </c>
    </row>
    <row r="39" spans="1:161" s="20" customFormat="1" ht="16.5" customHeight="1" thickBot="1">
      <c r="A39" s="55" cm="1">
        <f t="array" aca="1" ref="A39" ca="1">+CELL("ligne",A39)</f>
        <v>39</v>
      </c>
      <c r="B39" s="20" t="s">
        <v>419</v>
      </c>
      <c r="C39" s="18" t="s">
        <v>420</v>
      </c>
      <c r="D39" s="363" t="s">
        <v>295</v>
      </c>
      <c r="E39" s="20" t="s">
        <v>408</v>
      </c>
      <c r="F39" s="224" t="s">
        <v>325</v>
      </c>
      <c r="G39" s="225" t="s">
        <v>288</v>
      </c>
      <c r="H39" s="225" t="s">
        <v>418</v>
      </c>
      <c r="I39" s="225"/>
      <c r="J39" s="226">
        <v>0</v>
      </c>
      <c r="K39" s="226"/>
      <c r="L39" s="345">
        <f t="shared" ca="1" si="133"/>
        <v>0</v>
      </c>
      <c r="M39" s="349">
        <f t="shared" ca="1" si="197"/>
        <v>0</v>
      </c>
      <c r="N39" s="94">
        <f t="shared" ca="1" si="198"/>
        <v>0</v>
      </c>
      <c r="O39" s="95">
        <f t="shared" ca="1" si="187"/>
        <v>0</v>
      </c>
      <c r="P39" s="95">
        <f t="shared" ca="1" si="188"/>
        <v>0</v>
      </c>
      <c r="Q39" s="62">
        <f t="shared" ca="1" si="51"/>
        <v>0</v>
      </c>
      <c r="R39" s="63">
        <f t="shared" ca="1" si="52"/>
        <v>139.41142857142859</v>
      </c>
      <c r="S39" s="64">
        <f>+Parametres!E41</f>
        <v>0</v>
      </c>
      <c r="T39" s="330">
        <f>+Parametres!F41</f>
        <v>0</v>
      </c>
      <c r="U39" s="330">
        <f>+Parametres!G41</f>
        <v>20</v>
      </c>
      <c r="V39" s="96">
        <v>11.3</v>
      </c>
      <c r="W39" s="292">
        <f t="shared" ref="W39:W40" ca="1" si="200">+$M$6/7*T39</f>
        <v>0</v>
      </c>
      <c r="X39" s="292">
        <f t="shared" ref="X39:X40" ca="1" si="201">+$M$6/7*U39</f>
        <v>139.41142857142859</v>
      </c>
      <c r="Y39" s="295">
        <f t="shared" ca="1" si="62"/>
        <v>0</v>
      </c>
      <c r="Z39" s="295">
        <f t="shared" ca="1" si="63"/>
        <v>139.41142857142859</v>
      </c>
      <c r="AA39" s="295">
        <f t="shared" ca="1" si="64"/>
        <v>0</v>
      </c>
      <c r="AB39" s="295">
        <f t="shared" ca="1" si="65"/>
        <v>139.41142857142859</v>
      </c>
      <c r="AC39" s="295">
        <f t="shared" ca="1" si="189"/>
        <v>0</v>
      </c>
      <c r="AD39" s="295">
        <f t="shared" ca="1" si="190"/>
        <v>139.41142857142859</v>
      </c>
      <c r="AE39" s="93" cm="1">
        <f t="array" aca="1" ref="AE39" ca="1">+_xlfn.SWITCH($G39,"Min",Y39,"Max",AA39,"Dual",AC39)</f>
        <v>0</v>
      </c>
      <c r="AF39" s="93" cm="1">
        <f t="array" aca="1" ref="AF39" ca="1">+_xlfn.SWITCH($G39,"Min",Z39,"Max",AB39,"Dual",AD39)</f>
        <v>139.41142857142859</v>
      </c>
      <c r="AG39" s="69">
        <f t="shared" ca="1" si="53"/>
        <v>69.705714285714294</v>
      </c>
      <c r="AI39" s="98">
        <f t="shared" ref="AI39:AI41" ca="1" si="202">+CO39</f>
        <v>0</v>
      </c>
      <c r="AJ39" s="99">
        <f t="shared" ca="1" si="84"/>
        <v>0</v>
      </c>
      <c r="AK39" s="100">
        <f t="shared" ca="1" si="193"/>
        <v>23.235238095238099</v>
      </c>
      <c r="AL39" s="100">
        <f t="shared" ca="1" si="193"/>
        <v>46.470476190476198</v>
      </c>
      <c r="AM39" s="100">
        <f t="shared" ca="1" si="193"/>
        <v>69.705714285714294</v>
      </c>
      <c r="AN39" s="100">
        <f t="shared" ca="1" si="193"/>
        <v>92.940952380952396</v>
      </c>
      <c r="AO39" s="100">
        <f t="shared" ca="1" si="193"/>
        <v>116.1761904761905</v>
      </c>
      <c r="AP39" s="100">
        <f t="shared" ca="1" si="193"/>
        <v>139.41142857142859</v>
      </c>
      <c r="AQ39" s="101" t="str" cm="1">
        <f t="array" aca="1" ref="AQ39" ca="1">+_xlfn.IFS($AI39&lt;=$AJ39,"Red Low",AND($AI39&gt;$AJ39,$AI39&lt;=$AK39),"Orange Low",AND($AI39&gt;$AK39,$AI39&lt;=$AL39),"Yellow Low",AND($AI39&gt;$AL39,$AI39&lt;=$AN39),"Green",AND($AI39&gt;$AN39,$AI39&lt;=$AO39),"Yellow High",AND($AI39&gt;$AO39,$AI39&lt;=$AP39),"Orange High",$AI39&gt;$AP39,"Red High")</f>
        <v>Red Low</v>
      </c>
      <c r="AR39" s="102">
        <f t="shared" ca="1" si="85"/>
        <v>0</v>
      </c>
      <c r="AS39" s="103">
        <f t="shared" ca="1" si="86"/>
        <v>23.235238095238099</v>
      </c>
      <c r="AT39" s="103">
        <f t="shared" ca="1" si="87"/>
        <v>46.470476190476198</v>
      </c>
      <c r="AU39" s="104">
        <f t="shared" ca="1" si="88"/>
        <v>69.705714285714294</v>
      </c>
      <c r="AV39" s="104">
        <f t="shared" ca="1" si="89"/>
        <v>92.940952380952396</v>
      </c>
      <c r="AW39" s="105">
        <f t="shared" ca="1" si="90"/>
        <v>116.1761904761905</v>
      </c>
      <c r="AX39" s="105">
        <f t="shared" ca="1" si="91"/>
        <v>139.41142857142859</v>
      </c>
      <c r="AY39" s="101" t="str" cm="1">
        <f t="array" aca="1" ref="AY39" ca="1">+_xlfn.IFS(AI39&lt;=$AT39,"Green",AND(AI39&gt;$AT39,AI39&lt;=$AV39),"Yellow High",AND(AI39&gt;$AV39,AI39&lt;=$AX39),"Orange High",AI39&gt;$AX39,"Red High")</f>
        <v>Green</v>
      </c>
      <c r="AZ39" s="105">
        <f t="shared" ca="1" si="92"/>
        <v>0</v>
      </c>
      <c r="BA39" s="105">
        <f t="shared" ca="1" si="93"/>
        <v>23.235238095238099</v>
      </c>
      <c r="BB39" s="104">
        <f t="shared" ca="1" si="94"/>
        <v>46.470476190476198</v>
      </c>
      <c r="BC39" s="104">
        <f t="shared" ca="1" si="95"/>
        <v>69.705714285714294</v>
      </c>
      <c r="BD39" s="103">
        <f t="shared" ca="1" si="96"/>
        <v>92.940952380952396</v>
      </c>
      <c r="BE39" s="103">
        <f t="shared" ca="1" si="97"/>
        <v>116.1761904761905</v>
      </c>
      <c r="BF39" s="106">
        <f t="shared" ca="1" si="98"/>
        <v>139.41142857142859</v>
      </c>
      <c r="BG39" s="101" t="str" cm="1">
        <f t="array" aca="1" ref="BG39" ca="1">+_xlfn.IFS($L39&lt;=AZ39,"Red Low",AND($L39&gt;AZ39,$L39&lt;=BB39),"Orange Low",AND($L39&gt;BB39,$L39&lt;=BD39),"Yellow Low",$L39&gt;BD39,"Green")</f>
        <v>Red Low</v>
      </c>
      <c r="BH39" s="20" t="str" cm="1">
        <f t="array" aca="1" ref="BH39" ca="1">+_xlfn.IFS(G39="Min",BG39,G39="Max",AY39,G39="Dual",AQ39)</f>
        <v>Green</v>
      </c>
      <c r="BI39" s="107"/>
      <c r="BU39" s="110"/>
      <c r="BV39" s="110"/>
      <c r="BW39" s="110"/>
      <c r="BX39" s="110"/>
      <c r="BY39" s="110"/>
      <c r="BZ39" s="110"/>
      <c r="CA39" s="110"/>
      <c r="CB39" s="110"/>
      <c r="CC39" s="110"/>
      <c r="CD39" s="111"/>
      <c r="CE39" s="112" cm="1">
        <f t="array" aca="1" ref="CE39" ca="1">+INDIRECT(ADDRESS($A39,$BJ$2-10))</f>
        <v>0</v>
      </c>
      <c r="CF39" s="112" cm="1">
        <f t="array" aca="1" ref="CF39" ca="1">+INDIRECT(ADDRESS($A39,$BJ$2-9))</f>
        <v>0</v>
      </c>
      <c r="CG39" s="112" cm="1">
        <f t="array" aca="1" ref="CG39" ca="1">+INDIRECT(ADDRESS($A39,$BJ$2-8))</f>
        <v>0</v>
      </c>
      <c r="CH39" s="112" cm="1">
        <f t="array" aca="1" ref="CH39" ca="1">+INDIRECT(ADDRESS($A39,$BJ$2-7))</f>
        <v>0</v>
      </c>
      <c r="CI39" s="112" cm="1">
        <f t="array" aca="1" ref="CI39" ca="1">+INDIRECT(ADDRESS($A39,$BJ$2-6))</f>
        <v>0</v>
      </c>
      <c r="CJ39" s="112" cm="1">
        <f t="array" aca="1" ref="CJ39" ca="1">+INDIRECT(ADDRESS($A39,$BJ$2-5))</f>
        <v>0</v>
      </c>
      <c r="CK39" s="112" cm="1">
        <f t="array" aca="1" ref="CK39" ca="1">+INDIRECT(ADDRESS($A39,$BJ$2-4))</f>
        <v>0</v>
      </c>
      <c r="CL39" s="112" cm="1">
        <f t="array" aca="1" ref="CL39" ca="1">+INDIRECT(ADDRESS($A39,$BJ$2-3))</f>
        <v>0</v>
      </c>
      <c r="CM39" s="112" cm="1">
        <f t="array" aca="1" ref="CM39" ca="1">+INDIRECT(ADDRESS($A39,$BJ$2-2))</f>
        <v>0</v>
      </c>
      <c r="CN39" s="112" cm="1">
        <f t="array" aca="1" ref="CN39" ca="1">+INDIRECT(ADDRESS($A39,$BJ$2-1))</f>
        <v>0</v>
      </c>
      <c r="CO39" s="112" cm="1">
        <f t="array" aca="1" ref="CO39" ca="1">+INDIRECT(ADDRESS($A39,BJ$2))</f>
        <v>0</v>
      </c>
      <c r="CP39" s="112"/>
      <c r="CQ39" s="54"/>
      <c r="CR39" s="54">
        <f t="shared" ca="1" si="144"/>
        <v>35.505699409030029</v>
      </c>
      <c r="CS39" s="54">
        <f t="shared" ca="1" si="145"/>
        <v>39.09979216767789</v>
      </c>
      <c r="CT39" s="54">
        <f t="shared" ca="1" si="146"/>
        <v>40.124039397998587</v>
      </c>
      <c r="CU39" s="54">
        <f t="shared" ca="1" si="147"/>
        <v>40.34447298610565</v>
      </c>
      <c r="CV39" s="54">
        <f t="shared" ca="1" si="148"/>
        <v>51.732174674966522</v>
      </c>
      <c r="CW39" s="54">
        <f t="shared" ca="1" si="149"/>
        <v>44.030327633756215</v>
      </c>
      <c r="CX39" s="54">
        <f t="shared" ca="1" si="150"/>
        <v>23.18653765135398</v>
      </c>
      <c r="CY39" s="54">
        <f t="shared" ca="1" si="151"/>
        <v>32.1833038636304</v>
      </c>
      <c r="CZ39" s="54">
        <f t="shared" ca="1" si="152"/>
        <v>10.130717600399235</v>
      </c>
      <c r="DA39" s="54">
        <f t="shared" ca="1" si="71"/>
        <v>38.355444330628011</v>
      </c>
      <c r="DB39" s="54">
        <f t="shared" ca="1" si="71"/>
        <v>69.705714285714294</v>
      </c>
      <c r="DC39" s="54"/>
      <c r="DD39" s="258" t="str">
        <f t="shared" si="196"/>
        <v>Account_Payables_past due</v>
      </c>
      <c r="DE39" s="189">
        <f>+[2]Data!V101 +[2]Data!V103</f>
        <v>0</v>
      </c>
      <c r="DF39" s="189">
        <f>+[2]Data!W101 +[2]Data!W103</f>
        <v>0</v>
      </c>
      <c r="DG39" s="189">
        <f>+[2]Data!X101 +[2]Data!X103</f>
        <v>0</v>
      </c>
      <c r="DH39" s="189">
        <f>+[2]Data!Y101 +[2]Data!Y103</f>
        <v>0</v>
      </c>
      <c r="DI39" s="189">
        <f>+[2]Data!Z101 +[2]Data!Z103</f>
        <v>0</v>
      </c>
      <c r="DJ39" s="189">
        <f>+[2]Data!AA101 +[2]Data!AA103</f>
        <v>0</v>
      </c>
      <c r="DK39" s="189">
        <f>+[2]Data!AB101 +[2]Data!AB103</f>
        <v>0</v>
      </c>
      <c r="DL39" s="189">
        <f>+[2]Data!AC101 +[2]Data!AC103</f>
        <v>0</v>
      </c>
      <c r="DM39" s="189">
        <f>+[2]Data!AD101 +[2]Data!AD103</f>
        <v>0</v>
      </c>
      <c r="DN39" s="189">
        <f>+[2]Data!AE101 +[2]Data!AE103</f>
        <v>0</v>
      </c>
      <c r="DO39" s="189">
        <f>+[2]Data!AF101 +[2]Data!AF103</f>
        <v>0</v>
      </c>
      <c r="DP39" s="189">
        <f>+[2]Data!AG101 +[2]Data!AG103</f>
        <v>0</v>
      </c>
      <c r="DQ39" s="189">
        <f>+[2]Data!AH101 +[2]Data!AH103</f>
        <v>0</v>
      </c>
      <c r="DR39" s="189">
        <f>+[2]Data!AI101 +[2]Data!AI103</f>
        <v>0</v>
      </c>
      <c r="DS39" s="189">
        <f>+[2]Data!AJ101 +[2]Data!AJ103</f>
        <v>0</v>
      </c>
      <c r="DT39" s="189">
        <f>+[2]Data!AK101 +[2]Data!AK103</f>
        <v>0</v>
      </c>
      <c r="DU39" s="189">
        <f>+[2]Data!AL101 +[2]Data!AL103</f>
        <v>0</v>
      </c>
      <c r="DV39" s="189">
        <f>+[2]Data!AM101 +[2]Data!AM103</f>
        <v>0</v>
      </c>
      <c r="DW39" s="189">
        <f>+[2]Data!AN101 +[2]Data!AN103</f>
        <v>0</v>
      </c>
      <c r="DX39" s="189">
        <f>+[2]Data!AO101 +[2]Data!AO103</f>
        <v>0</v>
      </c>
      <c r="DY39" s="189">
        <f>+[2]Data!AP101 +[2]Data!AP103</f>
        <v>0</v>
      </c>
      <c r="DZ39" s="189">
        <f>+[2]Data!AQ101 +[2]Data!AQ103</f>
        <v>0</v>
      </c>
      <c r="EA39" s="189">
        <f>+[2]Data!AR101 +[2]Data!AR103</f>
        <v>0</v>
      </c>
      <c r="EB39" s="189">
        <f>+[2]Data!AS101 +[2]Data!AS103</f>
        <v>0</v>
      </c>
      <c r="EC39" s="189">
        <f>+[2]Data!AT101 +[2]Data!AT103</f>
        <v>0</v>
      </c>
      <c r="ED39" s="189">
        <f>+[2]Data!AU101 +[2]Data!AU103</f>
        <v>0</v>
      </c>
      <c r="EE39" s="189">
        <f>+[2]Data!AV101 +[2]Data!AV103</f>
        <v>0</v>
      </c>
      <c r="EF39" s="189">
        <f>+[2]Data!AW101 +[2]Data!AW103</f>
        <v>0</v>
      </c>
      <c r="EG39" s="189">
        <f>+[2]Data!AX101 +[2]Data!AX103</f>
        <v>0</v>
      </c>
      <c r="EH39" s="189">
        <f>+[2]Data!AY101 +[2]Data!AY103</f>
        <v>0</v>
      </c>
      <c r="EI39" s="189">
        <f>+[2]Data!AZ101 +[2]Data!AZ103</f>
        <v>0</v>
      </c>
      <c r="EJ39" s="189">
        <f>+[2]Data!BA101 +[2]Data!BA103</f>
        <v>0</v>
      </c>
      <c r="EK39" s="189">
        <f>+[2]Data!BB101 +[2]Data!BB103</f>
        <v>0</v>
      </c>
      <c r="EL39" s="189">
        <f>+[2]Data!BC101 +[2]Data!BC103</f>
        <v>0</v>
      </c>
      <c r="EM39" s="189">
        <f>+[2]Data!BD101 +[2]Data!BD103</f>
        <v>0</v>
      </c>
      <c r="EN39" s="189">
        <f>+[2]Data!BE101 +[2]Data!BE103</f>
        <v>0</v>
      </c>
      <c r="EO39" s="189">
        <f>+[2]Data!BF101 +[2]Data!BF103</f>
        <v>0</v>
      </c>
      <c r="EP39" s="189">
        <f>+[2]Data!BG101 +[2]Data!BG103</f>
        <v>0</v>
      </c>
      <c r="EQ39" s="189">
        <f>+[2]Data!BH101 +[2]Data!BH103</f>
        <v>0</v>
      </c>
      <c r="ER39" s="189">
        <f>+[2]Data!BI101 +[2]Data!BI103</f>
        <v>0</v>
      </c>
      <c r="ES39" s="189">
        <f>+[2]Data!BJ101 +[2]Data!BJ103</f>
        <v>0</v>
      </c>
      <c r="ET39" s="189">
        <f>+[2]Data!BK101 +[2]Data!BK103</f>
        <v>0</v>
      </c>
      <c r="EU39" s="189">
        <f>+[2]Data!BL101 +[2]Data!BL103</f>
        <v>0</v>
      </c>
      <c r="EV39" s="189">
        <f>+[2]Data!BM101 +[2]Data!BM103</f>
        <v>0</v>
      </c>
      <c r="EW39" s="189">
        <f>+[2]Data!BN101 +[2]Data!BN103</f>
        <v>0</v>
      </c>
      <c r="EX39" s="189">
        <f>+[2]Data!BO101 +[2]Data!BO103</f>
        <v>0</v>
      </c>
      <c r="EY39" s="189">
        <f>+[2]Data!BP101 +[2]Data!BP103</f>
        <v>0</v>
      </c>
      <c r="EZ39" s="189">
        <f>+[2]Data!BQ101 +[2]Data!BQ103</f>
        <v>0</v>
      </c>
      <c r="FA39" s="189">
        <f>+[2]Data!BR101 +[2]Data!BR103</f>
        <v>0</v>
      </c>
      <c r="FB39" s="189">
        <f>+[2]Data!BS101 +[2]Data!BS103</f>
        <v>0</v>
      </c>
      <c r="FC39" s="189">
        <f>+[2]Data!BT101 +[2]Data!BT103</f>
        <v>0</v>
      </c>
      <c r="FD39" s="189">
        <f>+[2]Data!BU101 +[2]Data!BU103</f>
        <v>0</v>
      </c>
      <c r="FE39" s="189">
        <f>+[2]Data!BV101 +[2]Data!BV103</f>
        <v>0</v>
      </c>
    </row>
    <row r="40" spans="1:161" s="22" customFormat="1" ht="16.5" customHeight="1" thickBot="1">
      <c r="A40" s="55" cm="1">
        <f t="array" aca="1" ref="A40" ca="1">+CELL("ligne",A40)</f>
        <v>40</v>
      </c>
      <c r="B40" s="22" t="s">
        <v>421</v>
      </c>
      <c r="C40" s="18" t="s">
        <v>422</v>
      </c>
      <c r="D40" s="363" t="s">
        <v>295</v>
      </c>
      <c r="E40" s="22" t="s">
        <v>408</v>
      </c>
      <c r="F40" s="39" t="s">
        <v>325</v>
      </c>
      <c r="G40" s="231" t="s">
        <v>374</v>
      </c>
      <c r="H40" s="231" t="s">
        <v>418</v>
      </c>
      <c r="I40" s="231"/>
      <c r="J40" s="232">
        <v>0</v>
      </c>
      <c r="K40" s="232"/>
      <c r="L40" s="348">
        <f t="shared" ca="1" si="133"/>
        <v>0</v>
      </c>
      <c r="M40" s="353">
        <f t="shared" ca="1" si="197"/>
        <v>0</v>
      </c>
      <c r="N40" s="234">
        <f t="shared" ca="1" si="198"/>
        <v>0</v>
      </c>
      <c r="O40" s="235">
        <f t="shared" ca="1" si="187"/>
        <v>0</v>
      </c>
      <c r="P40" s="235">
        <f t="shared" ca="1" si="188"/>
        <v>0</v>
      </c>
      <c r="Q40" s="62">
        <f t="shared" ca="1" si="51"/>
        <v>313.67571428571432</v>
      </c>
      <c r="R40" s="63">
        <f t="shared" ca="1" si="52"/>
        <v>327.61685714285721</v>
      </c>
      <c r="S40" s="64">
        <f>+Parametres!E42</f>
        <v>0</v>
      </c>
      <c r="T40" s="330">
        <f>+Parametres!F42</f>
        <v>45</v>
      </c>
      <c r="U40" s="330">
        <f>+Parametres!G42</f>
        <v>47</v>
      </c>
      <c r="V40" s="236">
        <v>11.6</v>
      </c>
      <c r="W40" s="292">
        <f t="shared" ca="1" si="200"/>
        <v>313.67571428571432</v>
      </c>
      <c r="X40" s="292">
        <f t="shared" ca="1" si="201"/>
        <v>327.61685714285721</v>
      </c>
      <c r="Y40" s="296">
        <f t="shared" ca="1" si="62"/>
        <v>313.67571428571432</v>
      </c>
      <c r="Z40" s="296">
        <f t="shared" ca="1" si="63"/>
        <v>327.61685714285721</v>
      </c>
      <c r="AA40" s="296">
        <f t="shared" ca="1" si="64"/>
        <v>313.67571428571432</v>
      </c>
      <c r="AB40" s="296">
        <f t="shared" ca="1" si="65"/>
        <v>327.61685714285721</v>
      </c>
      <c r="AC40" s="296">
        <f t="shared" ca="1" si="189"/>
        <v>313.67571428571432</v>
      </c>
      <c r="AD40" s="296">
        <f t="shared" ca="1" si="190"/>
        <v>327.61685714285721</v>
      </c>
      <c r="AE40" s="233" cm="1">
        <f t="array" aca="1" ref="AE40" ca="1">+_xlfn.SWITCH($G40,"Min",Y40,"Max",AA40,"Dual",AC40)</f>
        <v>313.67571428571432</v>
      </c>
      <c r="AF40" s="233" cm="1">
        <f t="array" aca="1" ref="AF40" ca="1">+_xlfn.SWITCH($G40,"Min",Z40,"Max",AB40,"Dual",AD40)</f>
        <v>327.61685714285721</v>
      </c>
      <c r="AG40" s="69">
        <f t="shared" ca="1" si="53"/>
        <v>320.6462857142858</v>
      </c>
      <c r="AI40" s="238">
        <f t="shared" ca="1" si="202"/>
        <v>0</v>
      </c>
      <c r="AJ40" s="239">
        <f t="shared" ca="1" si="84"/>
        <v>313.67571428571432</v>
      </c>
      <c r="AK40" s="240">
        <f t="shared" ca="1" si="193"/>
        <v>315.99923809523813</v>
      </c>
      <c r="AL40" s="240">
        <f t="shared" ca="1" si="193"/>
        <v>318.32276190476193</v>
      </c>
      <c r="AM40" s="240">
        <f t="shared" ca="1" si="193"/>
        <v>320.64628571428574</v>
      </c>
      <c r="AN40" s="240">
        <f t="shared" ca="1" si="193"/>
        <v>322.96980952380954</v>
      </c>
      <c r="AO40" s="240">
        <f t="shared" ca="1" si="193"/>
        <v>325.29333333333335</v>
      </c>
      <c r="AP40" s="240">
        <f t="shared" ca="1" si="193"/>
        <v>327.61685714285716</v>
      </c>
      <c r="AQ40" s="241" t="str" cm="1">
        <f t="array" aca="1" ref="AQ40" ca="1">+_xlfn.IFS($AI40&lt;=$AJ40,"Red Low",AND($AI40&gt;$AJ40,$AI40&lt;=$AK40),"Orange Low",AND($AI40&gt;$AK40,$AI40&lt;=$AL40),"Yellow Low",AND($AI40&gt;$AL40,$AI40&lt;=$AN40),"Green",AND($AI40&gt;$AN40,$AI40&lt;=$AO40),"Yellow High",AND($AI40&gt;$AO40,$AI40&lt;=$AP40),"Orange High",$AI40&gt;$AP40,"Red High")</f>
        <v>Red Low</v>
      </c>
      <c r="AR40" s="242">
        <f t="shared" ca="1" si="85"/>
        <v>313.67571428571432</v>
      </c>
      <c r="AS40" s="243">
        <f t="shared" ca="1" si="86"/>
        <v>315.99923809523813</v>
      </c>
      <c r="AT40" s="243">
        <f t="shared" ca="1" si="87"/>
        <v>318.32276190476193</v>
      </c>
      <c r="AU40" s="244">
        <f t="shared" ca="1" si="88"/>
        <v>320.64628571428574</v>
      </c>
      <c r="AV40" s="244">
        <f t="shared" ca="1" si="89"/>
        <v>322.96980952380954</v>
      </c>
      <c r="AW40" s="245">
        <f t="shared" ca="1" si="90"/>
        <v>325.29333333333335</v>
      </c>
      <c r="AX40" s="245">
        <f t="shared" ca="1" si="91"/>
        <v>327.61685714285716</v>
      </c>
      <c r="AY40" s="241" t="str" cm="1">
        <f t="array" aca="1" ref="AY40" ca="1">+_xlfn.IFS(AI40&lt;=$AT40,"Green",AND(AI40&gt;$AT40,AI40&lt;=$AV40),"Yellow High",AND(AI40&gt;$AV40,AI40&lt;=$AX40),"Orange High",AI40&gt;$AX40,"Red High")</f>
        <v>Green</v>
      </c>
      <c r="AZ40" s="245">
        <f t="shared" ca="1" si="92"/>
        <v>313.67571428571432</v>
      </c>
      <c r="BA40" s="245">
        <f t="shared" ca="1" si="93"/>
        <v>315.99923809523813</v>
      </c>
      <c r="BB40" s="244">
        <f t="shared" ca="1" si="94"/>
        <v>318.32276190476193</v>
      </c>
      <c r="BC40" s="244">
        <f t="shared" ca="1" si="95"/>
        <v>320.64628571428574</v>
      </c>
      <c r="BD40" s="243">
        <f t="shared" ca="1" si="96"/>
        <v>322.96980952380954</v>
      </c>
      <c r="BE40" s="243">
        <f t="shared" ca="1" si="97"/>
        <v>325.29333333333335</v>
      </c>
      <c r="BF40" s="246">
        <f t="shared" ca="1" si="98"/>
        <v>327.61685714285716</v>
      </c>
      <c r="BG40" s="241" t="str" cm="1">
        <f t="array" aca="1" ref="BG40" ca="1">+_xlfn.IFS($L40&lt;=AZ40,"Red Low",AND($L40&gt;AZ40,$L40&lt;=BB40),"Orange Low",AND($L40&gt;BB40,$L40&lt;=BD40),"Yellow Low",$L40&gt;BD40,"Green")</f>
        <v>Red Low</v>
      </c>
      <c r="BH40" s="22" t="str" cm="1">
        <f t="array" aca="1" ref="BH40" ca="1">+_xlfn.IFS(G40="Min",BG40,G40="Max",AY40,G40="Dual",AQ40)</f>
        <v>Red Low</v>
      </c>
      <c r="BI40" s="247"/>
      <c r="BU40" s="250"/>
      <c r="BV40" s="250"/>
      <c r="BW40" s="250"/>
      <c r="BX40" s="250"/>
      <c r="BY40" s="250"/>
      <c r="BZ40" s="250"/>
      <c r="CA40" s="250"/>
      <c r="CB40" s="250"/>
      <c r="CC40" s="250"/>
      <c r="CD40" s="251"/>
      <c r="CE40" s="164" cm="1">
        <f t="array" aca="1" ref="CE40" ca="1">+INDIRECT(ADDRESS($A40,$BJ$2-10))</f>
        <v>0</v>
      </c>
      <c r="CF40" s="164" cm="1">
        <f t="array" aca="1" ref="CF40" ca="1">+INDIRECT(ADDRESS($A40,$BJ$2-9))</f>
        <v>0</v>
      </c>
      <c r="CG40" s="164" cm="1">
        <f t="array" aca="1" ref="CG40" ca="1">+INDIRECT(ADDRESS($A40,$BJ$2-8))</f>
        <v>0</v>
      </c>
      <c r="CH40" s="164" cm="1">
        <f t="array" aca="1" ref="CH40" ca="1">+INDIRECT(ADDRESS($A40,$BJ$2-7))</f>
        <v>0</v>
      </c>
      <c r="CI40" s="164" cm="1">
        <f t="array" aca="1" ref="CI40" ca="1">+INDIRECT(ADDRESS($A40,$BJ$2-6))</f>
        <v>0</v>
      </c>
      <c r="CJ40" s="164" cm="1">
        <f t="array" aca="1" ref="CJ40" ca="1">+INDIRECT(ADDRESS($A40,$BJ$2-5))</f>
        <v>0</v>
      </c>
      <c r="CK40" s="164" cm="1">
        <f t="array" aca="1" ref="CK40" ca="1">+INDIRECT(ADDRESS($A40,$BJ$2-4))</f>
        <v>0</v>
      </c>
      <c r="CL40" s="164" cm="1">
        <f t="array" aca="1" ref="CL40" ca="1">+INDIRECT(ADDRESS($A40,$BJ$2-3))</f>
        <v>0</v>
      </c>
      <c r="CM40" s="164" cm="1">
        <f t="array" aca="1" ref="CM40" ca="1">+INDIRECT(ADDRESS($A40,$BJ$2-2))</f>
        <v>0</v>
      </c>
      <c r="CN40" s="164" cm="1">
        <f t="array" aca="1" ref="CN40" ca="1">+INDIRECT(ADDRESS($A40,$BJ$2-1))</f>
        <v>0</v>
      </c>
      <c r="CO40" s="164" cm="1">
        <f t="array" aca="1" ref="CO40" ca="1">+INDIRECT(ADDRESS($A40,BJ$2))</f>
        <v>0</v>
      </c>
      <c r="CP40" s="164"/>
      <c r="CQ40" s="54"/>
      <c r="CR40" s="54">
        <f t="shared" ca="1" si="144"/>
        <v>163.32621728153813</v>
      </c>
      <c r="CS40" s="54">
        <f t="shared" ca="1" si="145"/>
        <v>179.85904397131833</v>
      </c>
      <c r="CT40" s="54">
        <f t="shared" ca="1" si="146"/>
        <v>184.57058123079352</v>
      </c>
      <c r="CU40" s="54">
        <f t="shared" ca="1" si="147"/>
        <v>185.58457573608601</v>
      </c>
      <c r="CV40" s="54">
        <f t="shared" ca="1" si="148"/>
        <v>237.96800350484602</v>
      </c>
      <c r="CW40" s="54">
        <f t="shared" ca="1" si="149"/>
        <v>202.53950711527861</v>
      </c>
      <c r="CX40" s="54">
        <f t="shared" ca="1" si="150"/>
        <v>106.65807319622833</v>
      </c>
      <c r="CY40" s="54">
        <f t="shared" ca="1" si="151"/>
        <v>148.04319777269987</v>
      </c>
      <c r="CZ40" s="54">
        <f t="shared" ca="1" si="152"/>
        <v>46.601300961836486</v>
      </c>
      <c r="DA40" s="54">
        <f t="shared" ca="1" si="71"/>
        <v>176.43504392088886</v>
      </c>
      <c r="DB40" s="54">
        <f t="shared" ca="1" si="71"/>
        <v>320.6462857142858</v>
      </c>
      <c r="DC40" s="54"/>
      <c r="DD40" s="260" t="str">
        <f t="shared" si="196"/>
        <v>Account_Payables_Current</v>
      </c>
      <c r="DE40" s="565">
        <f>+[2]Data!V100 +[2]Data!V102</f>
        <v>0</v>
      </c>
      <c r="DF40" s="565">
        <f>+[2]Data!W100 +[2]Data!W102</f>
        <v>0</v>
      </c>
      <c r="DG40" s="565">
        <f>+[2]Data!X100 +[2]Data!X102</f>
        <v>0</v>
      </c>
      <c r="DH40" s="565">
        <f>+[2]Data!Y100 +[2]Data!Y102</f>
        <v>0</v>
      </c>
      <c r="DI40" s="565">
        <f>+[2]Data!Z100 +[2]Data!Z102</f>
        <v>0</v>
      </c>
      <c r="DJ40" s="565">
        <f>+[2]Data!AA100 +[2]Data!AA102</f>
        <v>0</v>
      </c>
      <c r="DK40" s="565">
        <f>+[2]Data!AB100 +[2]Data!AB102</f>
        <v>0</v>
      </c>
      <c r="DL40" s="565">
        <f>+[2]Data!AC100 +[2]Data!AC102</f>
        <v>0</v>
      </c>
      <c r="DM40" s="565">
        <f>+[2]Data!AD100 +[2]Data!AD102</f>
        <v>0</v>
      </c>
      <c r="DN40" s="565">
        <f>+[2]Data!AE100 +[2]Data!AE102</f>
        <v>0</v>
      </c>
      <c r="DO40" s="565">
        <f>+[2]Data!AF100 +[2]Data!AF102</f>
        <v>0</v>
      </c>
      <c r="DP40" s="565">
        <f>+[2]Data!AG100 +[2]Data!AG102</f>
        <v>0</v>
      </c>
      <c r="DQ40" s="565">
        <f>+[2]Data!AH100 +[2]Data!AH102</f>
        <v>0</v>
      </c>
      <c r="DR40" s="565">
        <f>+[2]Data!AI100 +[2]Data!AI102</f>
        <v>0</v>
      </c>
      <c r="DS40" s="565">
        <f>+[2]Data!AJ100 +[2]Data!AJ102</f>
        <v>0</v>
      </c>
      <c r="DT40" s="565">
        <f>+[2]Data!AK100 +[2]Data!AK102</f>
        <v>0</v>
      </c>
      <c r="DU40" s="565">
        <f>+[2]Data!AL100 +[2]Data!AL102</f>
        <v>0</v>
      </c>
      <c r="DV40" s="565">
        <f>+[2]Data!AM100 +[2]Data!AM102</f>
        <v>0</v>
      </c>
      <c r="DW40" s="565">
        <f>+[2]Data!AN100 +[2]Data!AN102</f>
        <v>0</v>
      </c>
      <c r="DX40" s="565">
        <f>+[2]Data!AO100 +[2]Data!AO102</f>
        <v>0</v>
      </c>
      <c r="DY40" s="565">
        <f>+[2]Data!AP100 +[2]Data!AP102</f>
        <v>0</v>
      </c>
      <c r="DZ40" s="565">
        <f>+[2]Data!AQ100 +[2]Data!AQ102</f>
        <v>0</v>
      </c>
      <c r="EA40" s="565">
        <f>+[2]Data!AR100 +[2]Data!AR102</f>
        <v>0</v>
      </c>
      <c r="EB40" s="565">
        <f>+[2]Data!AS100 +[2]Data!AS102</f>
        <v>0</v>
      </c>
      <c r="EC40" s="565">
        <f>+[2]Data!AT100 +[2]Data!AT102</f>
        <v>0</v>
      </c>
      <c r="ED40" s="565">
        <f>+[2]Data!AU100 +[2]Data!AU102</f>
        <v>0</v>
      </c>
      <c r="EE40" s="565">
        <f>+[2]Data!AV100 +[2]Data!AV102</f>
        <v>0</v>
      </c>
      <c r="EF40" s="565">
        <f>+[2]Data!AW100 +[2]Data!AW102</f>
        <v>0</v>
      </c>
      <c r="EG40" s="565">
        <f>+[2]Data!AX100 +[2]Data!AX102</f>
        <v>0</v>
      </c>
      <c r="EH40" s="565">
        <f>+[2]Data!AY100 +[2]Data!AY102</f>
        <v>0</v>
      </c>
      <c r="EI40" s="565">
        <f>+[2]Data!AZ100 +[2]Data!AZ102</f>
        <v>0</v>
      </c>
      <c r="EJ40" s="565">
        <f>+[2]Data!BA100 +[2]Data!BA102</f>
        <v>0</v>
      </c>
      <c r="EK40" s="565">
        <f>+[2]Data!BB100 +[2]Data!BB102</f>
        <v>0</v>
      </c>
      <c r="EL40" s="565">
        <f>+[2]Data!BC100 +[2]Data!BC102</f>
        <v>0</v>
      </c>
      <c r="EM40" s="565">
        <f>+[2]Data!BD100 +[2]Data!BD102</f>
        <v>0</v>
      </c>
      <c r="EN40" s="565">
        <f>+[2]Data!BE100 +[2]Data!BE102</f>
        <v>0</v>
      </c>
      <c r="EO40" s="565">
        <f>+[2]Data!BF100 +[2]Data!BF102</f>
        <v>0</v>
      </c>
      <c r="EP40" s="565">
        <f>+[2]Data!BG100 +[2]Data!BG102</f>
        <v>0</v>
      </c>
      <c r="EQ40" s="565">
        <f>+[2]Data!BH100 +[2]Data!BH102</f>
        <v>0</v>
      </c>
      <c r="ER40" s="565">
        <f>+[2]Data!BI100 +[2]Data!BI102</f>
        <v>0</v>
      </c>
      <c r="ES40" s="565">
        <f>+[2]Data!BJ100 +[2]Data!BJ102</f>
        <v>0</v>
      </c>
      <c r="ET40" s="565">
        <f>+[2]Data!BK100 +[2]Data!BK102</f>
        <v>0</v>
      </c>
      <c r="EU40" s="565">
        <f>+[2]Data!BL100 +[2]Data!BL102</f>
        <v>0</v>
      </c>
      <c r="EV40" s="565">
        <f>+[2]Data!BM100 +[2]Data!BM102</f>
        <v>0</v>
      </c>
      <c r="EW40" s="565">
        <f>+[2]Data!BN100 +[2]Data!BN102</f>
        <v>0</v>
      </c>
      <c r="EX40" s="565">
        <f>+[2]Data!BO100 +[2]Data!BO102</f>
        <v>0</v>
      </c>
      <c r="EY40" s="565">
        <f>+[2]Data!BP100 +[2]Data!BP102</f>
        <v>0</v>
      </c>
      <c r="EZ40" s="565">
        <f>+[2]Data!BQ100 +[2]Data!BQ102</f>
        <v>0</v>
      </c>
      <c r="FA40" s="565">
        <f>+[2]Data!BR100 +[2]Data!BR102</f>
        <v>0</v>
      </c>
      <c r="FB40" s="565">
        <f>+[2]Data!BS100 +[2]Data!BS102</f>
        <v>0</v>
      </c>
      <c r="FC40" s="565">
        <f>+[2]Data!BT100 +[2]Data!BT102</f>
        <v>0</v>
      </c>
      <c r="FD40" s="565">
        <f>+[2]Data!BU100 +[2]Data!BU102</f>
        <v>0</v>
      </c>
      <c r="FE40" s="565">
        <f>+[2]Data!BV100 +[2]Data!BV102</f>
        <v>0</v>
      </c>
    </row>
    <row r="41" spans="1:161" s="200" customFormat="1" ht="16.5" customHeight="1" thickBot="1">
      <c r="A41" s="55" cm="1">
        <f t="array" aca="1" ref="A41" ca="1">+CELL("ligne",A41)</f>
        <v>41</v>
      </c>
      <c r="B41" s="200" t="s">
        <v>423</v>
      </c>
      <c r="C41" s="365" t="s">
        <v>424</v>
      </c>
      <c r="D41" s="363" t="s">
        <v>295</v>
      </c>
      <c r="E41" s="200" t="s">
        <v>408</v>
      </c>
      <c r="F41" s="201" t="s">
        <v>325</v>
      </c>
      <c r="G41" s="202" t="s">
        <v>288</v>
      </c>
      <c r="H41" s="202" t="s">
        <v>418</v>
      </c>
      <c r="I41" s="202"/>
      <c r="J41" s="203">
        <v>0</v>
      </c>
      <c r="K41" s="203"/>
      <c r="L41" s="347">
        <f t="shared" ca="1" si="133"/>
        <v>171</v>
      </c>
      <c r="M41" s="352">
        <f t="shared" ca="1" si="197"/>
        <v>171</v>
      </c>
      <c r="N41" s="205">
        <f t="shared" ca="1" si="198"/>
        <v>0</v>
      </c>
      <c r="O41" s="206">
        <f t="shared" ca="1" si="187"/>
        <v>171</v>
      </c>
      <c r="P41" s="206">
        <f t="shared" ca="1" si="188"/>
        <v>171</v>
      </c>
      <c r="Q41" s="62">
        <f t="shared" si="51"/>
        <v>0</v>
      </c>
      <c r="R41" s="63">
        <f t="shared" ca="1" si="52"/>
        <v>661.74396534356242</v>
      </c>
      <c r="S41" s="64">
        <f>+Parametres!E43</f>
        <v>0</v>
      </c>
      <c r="T41" s="330">
        <f>+Parametres!F43</f>
        <v>44.933499999999995</v>
      </c>
      <c r="U41" s="330">
        <f>+Parametres!G43</f>
        <v>55.442449999999994</v>
      </c>
      <c r="V41" s="207"/>
      <c r="W41" s="292"/>
      <c r="X41" s="292">
        <f ca="1">+U41*$L$3/7*Parametres!G$78</f>
        <v>661.74396534356242</v>
      </c>
      <c r="Y41" s="293">
        <f t="shared" si="62"/>
        <v>0</v>
      </c>
      <c r="Z41" s="293">
        <f t="shared" ca="1" si="63"/>
        <v>661.74396534356242</v>
      </c>
      <c r="AA41" s="293">
        <f t="shared" si="64"/>
        <v>0</v>
      </c>
      <c r="AB41" s="293">
        <f t="shared" ca="1" si="65"/>
        <v>661.74396534356242</v>
      </c>
      <c r="AC41" s="293">
        <f t="shared" si="189"/>
        <v>0</v>
      </c>
      <c r="AD41" s="293">
        <f t="shared" ca="1" si="190"/>
        <v>661.74396534356242</v>
      </c>
      <c r="AE41" s="204" cm="1">
        <f t="array" ref="AE41">+_xlfn.SWITCH($G41,"Min",Y41,"Max",AA41,"Dual",AC41)</f>
        <v>0</v>
      </c>
      <c r="AF41" s="204" cm="1">
        <f t="array" aca="1" ref="AF41" ca="1">+_xlfn.SWITCH($G41,"Min",Z41,"Max",AB41,"Dual",AD41)</f>
        <v>661.74396534356242</v>
      </c>
      <c r="AG41" s="69">
        <f t="shared" ca="1" si="53"/>
        <v>330.87198267178121</v>
      </c>
      <c r="AI41" s="209">
        <f t="shared" ca="1" si="202"/>
        <v>171</v>
      </c>
      <c r="AJ41" s="210">
        <f t="shared" si="84"/>
        <v>0</v>
      </c>
      <c r="AK41" s="211">
        <f t="shared" ca="1" si="193"/>
        <v>110.29066089059374</v>
      </c>
      <c r="AL41" s="211">
        <f t="shared" ca="1" si="193"/>
        <v>220.58132178118748</v>
      </c>
      <c r="AM41" s="211">
        <f t="shared" ca="1" si="193"/>
        <v>330.87198267178121</v>
      </c>
      <c r="AN41" s="211">
        <f t="shared" ca="1" si="193"/>
        <v>441.16264356237497</v>
      </c>
      <c r="AO41" s="211">
        <f t="shared" ca="1" si="193"/>
        <v>551.45330445296872</v>
      </c>
      <c r="AP41" s="211">
        <f t="shared" ca="1" si="193"/>
        <v>661.74396534356242</v>
      </c>
      <c r="AQ41" s="212" t="str" cm="1">
        <f t="array" aca="1" ref="AQ41" ca="1">+_xlfn.IFS($AI41&lt;=$AJ41,"Red Low",AND($AI41&gt;$AJ41,$AI41&lt;=$AK41),"Orange Low",AND($AI41&gt;$AK41,$AI41&lt;=$AL41),"Yellow Low",AND($AI41&gt;$AL41,$AI41&lt;=$AN41),"Green",AND($AI41&gt;$AN41,$AI41&lt;=$AO41),"Yellow High",AND($AI41&gt;$AO41,$AI41&lt;=$AP41),"Orange High",$AI41&gt;$AP41,"Red High")</f>
        <v>Yellow Low</v>
      </c>
      <c r="AR41" s="213">
        <f t="shared" si="85"/>
        <v>0</v>
      </c>
      <c r="AS41" s="214">
        <f t="shared" ca="1" si="86"/>
        <v>110.29066089059374</v>
      </c>
      <c r="AT41" s="214">
        <f t="shared" ca="1" si="87"/>
        <v>220.58132178118748</v>
      </c>
      <c r="AU41" s="215">
        <f t="shared" ca="1" si="88"/>
        <v>330.87198267178121</v>
      </c>
      <c r="AV41" s="215">
        <f t="shared" ca="1" si="89"/>
        <v>441.16264356237497</v>
      </c>
      <c r="AW41" s="216">
        <f t="shared" ca="1" si="90"/>
        <v>551.45330445296872</v>
      </c>
      <c r="AX41" s="216">
        <f t="shared" ca="1" si="91"/>
        <v>661.74396534356242</v>
      </c>
      <c r="AY41" s="212" t="str" cm="1">
        <f t="array" aca="1" ref="AY41" ca="1">+_xlfn.IFS(AI41&lt;=$AT41,"Green",AND(AI41&gt;$AT41,AI41&lt;=$AV41),"Yellow High",AND(AI41&gt;$AV41,AI41&lt;=$AX41),"Orange High",AI41&gt;$AX41,"Red High")</f>
        <v>Green</v>
      </c>
      <c r="AZ41" s="216">
        <f t="shared" si="92"/>
        <v>0</v>
      </c>
      <c r="BA41" s="216">
        <f t="shared" ca="1" si="93"/>
        <v>110.29066089059374</v>
      </c>
      <c r="BB41" s="215">
        <f t="shared" ca="1" si="94"/>
        <v>220.58132178118748</v>
      </c>
      <c r="BC41" s="215">
        <f t="shared" ca="1" si="95"/>
        <v>330.87198267178121</v>
      </c>
      <c r="BD41" s="214">
        <f t="shared" ca="1" si="96"/>
        <v>441.16264356237497</v>
      </c>
      <c r="BE41" s="214">
        <f t="shared" ca="1" si="97"/>
        <v>551.45330445296872</v>
      </c>
      <c r="BF41" s="217">
        <f t="shared" ca="1" si="98"/>
        <v>661.74396534356242</v>
      </c>
      <c r="BG41" s="212" t="str" cm="1">
        <f t="array" aca="1" ref="BG41" ca="1">+_xlfn.IFS($L41&lt;=AZ41,"Red Low",AND($L41&gt;AZ41,$L41&lt;=BB41),"Orange Low",AND($L41&gt;BB41,$L41&lt;=BD41),"Yellow Low",$L41&gt;BD41,"Green")</f>
        <v>Orange Low</v>
      </c>
      <c r="BH41" s="200" t="str" cm="1">
        <f t="array" aca="1" ref="BH41" ca="1">+_xlfn.IFS(G41="Min",BG41,G41="Max",AY41,G41="Dual",AQ41)</f>
        <v>Green</v>
      </c>
      <c r="BI41" s="218"/>
      <c r="BU41" s="221"/>
      <c r="BV41" s="221"/>
      <c r="BW41" s="221"/>
      <c r="BX41" s="221"/>
      <c r="BY41" s="221"/>
      <c r="BZ41" s="221"/>
      <c r="CA41" s="221"/>
      <c r="CB41" s="221"/>
      <c r="CC41" s="221"/>
      <c r="CD41" s="222"/>
      <c r="CE41" s="223" cm="1">
        <f t="array" aca="1" ref="CE41" ca="1">+INDIRECT(ADDRESS($A41,$BJ$2-10))</f>
        <v>748</v>
      </c>
      <c r="CF41" s="223" cm="1">
        <f t="array" aca="1" ref="CF41" ca="1">+INDIRECT(ADDRESS($A41,$BJ$2-9))</f>
        <v>885</v>
      </c>
      <c r="CG41" s="223" cm="1">
        <f t="array" aca="1" ref="CG41" ca="1">+INDIRECT(ADDRESS($A41,$BJ$2-8))</f>
        <v>782</v>
      </c>
      <c r="CH41" s="223" cm="1">
        <f t="array" aca="1" ref="CH41" ca="1">+INDIRECT(ADDRESS($A41,$BJ$2-7))</f>
        <v>781</v>
      </c>
      <c r="CI41" s="223" cm="1">
        <f t="array" aca="1" ref="CI41" ca="1">+INDIRECT(ADDRESS($A41,$BJ$2-6))</f>
        <v>783</v>
      </c>
      <c r="CJ41" s="223" cm="1">
        <f t="array" aca="1" ref="CJ41" ca="1">+INDIRECT(ADDRESS($A41,$BJ$2-5))</f>
        <v>768</v>
      </c>
      <c r="CK41" s="223" cm="1">
        <f t="array" aca="1" ref="CK41" ca="1">+INDIRECT(ADDRESS($A41,$BJ$2-4))</f>
        <v>793</v>
      </c>
      <c r="CL41" s="223" cm="1">
        <f t="array" aca="1" ref="CL41" ca="1">+INDIRECT(ADDRESS($A41,$BJ$2-3))</f>
        <v>815</v>
      </c>
      <c r="CM41" s="223" cm="1">
        <f t="array" aca="1" ref="CM41" ca="1">+INDIRECT(ADDRESS($A41,$BJ$2-2))</f>
        <v>810</v>
      </c>
      <c r="CN41" s="223" cm="1">
        <f t="array" aca="1" ref="CN41" ca="1">+INDIRECT(ADDRESS($A41,$BJ$2-1))</f>
        <v>171</v>
      </c>
      <c r="CO41" s="223" cm="1">
        <f t="array" aca="1" ref="CO41" ca="1">+INDIRECT(ADDRESS($A41,BJ$2))</f>
        <v>171</v>
      </c>
      <c r="CP41" s="223"/>
      <c r="CQ41" s="53"/>
      <c r="CR41" s="54">
        <f t="shared" ca="1" si="144"/>
        <v>168.53483649075372</v>
      </c>
      <c r="CS41" s="54">
        <f t="shared" ca="1" si="145"/>
        <v>185.59490981682001</v>
      </c>
      <c r="CT41" s="54">
        <f t="shared" ca="1" si="146"/>
        <v>190.45670221526248</v>
      </c>
      <c r="CU41" s="54">
        <f t="shared" ca="1" si="147"/>
        <v>191.503033912625</v>
      </c>
      <c r="CV41" s="54">
        <f t="shared" ca="1" si="148"/>
        <v>245.55701606427749</v>
      </c>
      <c r="CW41" s="54">
        <f t="shared" ca="1" si="149"/>
        <v>208.99867322433749</v>
      </c>
      <c r="CX41" s="54">
        <f t="shared" ca="1" si="150"/>
        <v>110.05949458536249</v>
      </c>
      <c r="CY41" s="54">
        <f t="shared" ca="1" si="151"/>
        <v>152.764427814925</v>
      </c>
      <c r="CZ41" s="54">
        <f t="shared" ca="1" si="152"/>
        <v>48.087458147157498</v>
      </c>
      <c r="DA41" s="54">
        <f t="shared" ca="1" si="71"/>
        <v>182.06171534107497</v>
      </c>
      <c r="DB41" s="54">
        <f t="shared" ca="1" si="71"/>
        <v>330.87198267178121</v>
      </c>
      <c r="DC41" s="53"/>
      <c r="DD41" s="261" t="str">
        <f t="shared" si="196"/>
        <v>Total_Inventory</v>
      </c>
      <c r="DE41" s="338">
        <f>+SUM(DE42:DE45)</f>
        <v>1045</v>
      </c>
      <c r="DF41" s="338">
        <f t="shared" ref="DF41:FE41" si="203">+SUM(DF42:DF45)</f>
        <v>1048</v>
      </c>
      <c r="DG41" s="338" t="e">
        <f t="shared" si="203"/>
        <v>#VALUE!</v>
      </c>
      <c r="DH41" s="338">
        <f t="shared" si="203"/>
        <v>948</v>
      </c>
      <c r="DI41" s="338">
        <f t="shared" si="203"/>
        <v>967</v>
      </c>
      <c r="DJ41" s="338">
        <f t="shared" si="203"/>
        <v>906</v>
      </c>
      <c r="DK41" s="338">
        <f t="shared" si="203"/>
        <v>910</v>
      </c>
      <c r="DL41" s="338">
        <f t="shared" si="203"/>
        <v>895</v>
      </c>
      <c r="DM41" s="338">
        <f t="shared" si="203"/>
        <v>883</v>
      </c>
      <c r="DN41" s="338">
        <f t="shared" si="203"/>
        <v>890</v>
      </c>
      <c r="DO41" s="338">
        <f t="shared" si="203"/>
        <v>890</v>
      </c>
      <c r="DP41" s="338">
        <f t="shared" si="203"/>
        <v>890</v>
      </c>
      <c r="DQ41" s="338">
        <f t="shared" si="203"/>
        <v>913.78</v>
      </c>
      <c r="DR41" s="338">
        <f t="shared" si="203"/>
        <v>914</v>
      </c>
      <c r="DS41" s="338">
        <f t="shared" si="203"/>
        <v>910.92000000000007</v>
      </c>
      <c r="DT41" s="338">
        <f t="shared" si="203"/>
        <v>909</v>
      </c>
      <c r="DU41" s="338">
        <f t="shared" si="203"/>
        <v>903</v>
      </c>
      <c r="DV41" s="338">
        <f t="shared" si="203"/>
        <v>911</v>
      </c>
      <c r="DW41" s="338">
        <f t="shared" si="203"/>
        <v>911</v>
      </c>
      <c r="DX41" s="338">
        <f t="shared" si="203"/>
        <v>911</v>
      </c>
      <c r="DY41" s="338">
        <f t="shared" si="203"/>
        <v>930</v>
      </c>
      <c r="DZ41" s="338">
        <f t="shared" si="203"/>
        <v>937</v>
      </c>
      <c r="EA41" s="338">
        <f t="shared" si="203"/>
        <v>888</v>
      </c>
      <c r="EB41" s="338">
        <f t="shared" si="203"/>
        <v>834</v>
      </c>
      <c r="EC41" s="338">
        <f t="shared" si="203"/>
        <v>850</v>
      </c>
      <c r="ED41" s="338">
        <f t="shared" si="203"/>
        <v>850</v>
      </c>
      <c r="EE41" s="338">
        <f t="shared" si="203"/>
        <v>777</v>
      </c>
      <c r="EF41" s="338">
        <f t="shared" si="203"/>
        <v>908</v>
      </c>
      <c r="EG41" s="338">
        <f t="shared" si="203"/>
        <v>871.17</v>
      </c>
      <c r="EH41" s="338">
        <f t="shared" si="203"/>
        <v>867</v>
      </c>
      <c r="EI41" s="338">
        <f t="shared" si="203"/>
        <v>867</v>
      </c>
      <c r="EJ41" s="338">
        <f t="shared" si="203"/>
        <v>812</v>
      </c>
      <c r="EK41" s="338">
        <f t="shared" si="203"/>
        <v>795</v>
      </c>
      <c r="EL41" s="338">
        <f t="shared" si="203"/>
        <v>795</v>
      </c>
      <c r="EM41" s="338">
        <f t="shared" si="203"/>
        <v>769</v>
      </c>
      <c r="EN41" s="338">
        <f t="shared" si="203"/>
        <v>769</v>
      </c>
      <c r="EO41" s="338">
        <f t="shared" si="203"/>
        <v>769</v>
      </c>
      <c r="EP41" s="338">
        <f t="shared" si="203"/>
        <v>769</v>
      </c>
      <c r="EQ41" s="338">
        <f t="shared" si="203"/>
        <v>748</v>
      </c>
      <c r="ER41" s="338">
        <f t="shared" si="203"/>
        <v>748</v>
      </c>
      <c r="ES41" s="338">
        <f t="shared" si="203"/>
        <v>885</v>
      </c>
      <c r="ET41" s="338">
        <f t="shared" si="203"/>
        <v>782</v>
      </c>
      <c r="EU41" s="338">
        <f t="shared" si="203"/>
        <v>781</v>
      </c>
      <c r="EV41" s="338">
        <f t="shared" si="203"/>
        <v>783</v>
      </c>
      <c r="EW41" s="338">
        <f t="shared" si="203"/>
        <v>768</v>
      </c>
      <c r="EX41" s="338">
        <f t="shared" si="203"/>
        <v>793</v>
      </c>
      <c r="EY41" s="338">
        <f t="shared" si="203"/>
        <v>815</v>
      </c>
      <c r="EZ41" s="338">
        <f t="shared" si="203"/>
        <v>810</v>
      </c>
      <c r="FA41" s="338">
        <f t="shared" si="203"/>
        <v>171</v>
      </c>
      <c r="FB41" s="338">
        <f t="shared" si="203"/>
        <v>171</v>
      </c>
      <c r="FC41" s="338">
        <f t="shared" si="203"/>
        <v>171</v>
      </c>
      <c r="FD41" s="338">
        <f t="shared" si="203"/>
        <v>171</v>
      </c>
      <c r="FE41" s="338">
        <f t="shared" si="203"/>
        <v>171</v>
      </c>
    </row>
    <row r="42" spans="1:161" s="20" customFormat="1" ht="16.5" customHeight="1" thickBot="1">
      <c r="A42" s="55" cm="1">
        <f t="array" aca="1" ref="A42" ca="1">+CELL("ligne",A42)</f>
        <v>42</v>
      </c>
      <c r="B42" s="20" t="s">
        <v>425</v>
      </c>
      <c r="C42" s="18" t="s">
        <v>426</v>
      </c>
      <c r="D42" s="363" t="s">
        <v>380</v>
      </c>
      <c r="E42" s="20" t="s">
        <v>427</v>
      </c>
      <c r="F42" s="224" t="s">
        <v>325</v>
      </c>
      <c r="G42" s="225" t="s">
        <v>288</v>
      </c>
      <c r="H42" s="225" t="s">
        <v>418</v>
      </c>
      <c r="I42" s="225"/>
      <c r="J42" s="226">
        <v>0</v>
      </c>
      <c r="K42" s="226"/>
      <c r="L42" s="345">
        <f t="shared" ca="1" si="133"/>
        <v>0</v>
      </c>
      <c r="M42" s="349">
        <f t="shared" ref="M42:M49" ca="1" si="204">IFERROR(MEDIAN(INDIRECT(ADDRESS($A42, BJ$2-V42) &amp; ":" &amp; ADDRESS($A42, BJ$2))),0)</f>
        <v>590</v>
      </c>
      <c r="N42" s="94">
        <f ca="1">IFERROR(MAX(INDIRECT(ADDRESS($A42, BJ$2-V42) &amp; ":" &amp; ADDRESS($A42, BJ$2)))-MIN(INDIRECT(ADDRESS($A42, BJ$2-V42) &amp; ":" &amp; ADDRESS($A42, BJ$2))),0)/6</f>
        <v>111.83333333333333</v>
      </c>
      <c r="O42" s="95">
        <f t="shared" ca="1" si="187"/>
        <v>254.5</v>
      </c>
      <c r="P42" s="95">
        <f t="shared" ca="1" si="188"/>
        <v>925.5</v>
      </c>
      <c r="Q42" s="62">
        <f t="shared" ca="1" si="51"/>
        <v>348.54277499999989</v>
      </c>
      <c r="R42" s="63">
        <f t="shared" ca="1" si="52"/>
        <v>417.74919374999996</v>
      </c>
      <c r="S42" s="64" t="str">
        <f>+Parametres!E44</f>
        <v>Days of material consumption</v>
      </c>
      <c r="T42" s="330">
        <f>+Parametres!F44</f>
        <v>30</v>
      </c>
      <c r="U42" s="330">
        <f>+Parametres!G44</f>
        <v>35</v>
      </c>
      <c r="V42" s="96">
        <v>10</v>
      </c>
      <c r="W42" s="292">
        <f ca="1">+T42*$L$3/7*Parametres!F$78</f>
        <v>348.54277499999989</v>
      </c>
      <c r="X42" s="292">
        <f ca="1">+U42*$L$3/7*Parametres!G$78</f>
        <v>417.74919374999996</v>
      </c>
      <c r="Y42" s="294">
        <f ca="1">+V42/7*M6</f>
        <v>69.705714285714294</v>
      </c>
      <c r="Z42" s="295">
        <f t="shared" ca="1" si="63"/>
        <v>417.74919374999996</v>
      </c>
      <c r="AA42" s="295">
        <f t="shared" ca="1" si="64"/>
        <v>348.54277499999989</v>
      </c>
      <c r="AB42" s="295">
        <f t="shared" ca="1" si="65"/>
        <v>417.74919374999996</v>
      </c>
      <c r="AC42" s="295">
        <f t="shared" ca="1" si="189"/>
        <v>348.54277499999989</v>
      </c>
      <c r="AD42" s="295">
        <f t="shared" ca="1" si="190"/>
        <v>417.74919374999996</v>
      </c>
      <c r="AE42" s="93" cm="1">
        <f t="array" aca="1" ref="AE42" ca="1">+_xlfn.SWITCH($G42,"Min",Y42,"Max",AA42,"Dual",AC42)</f>
        <v>348.54277499999989</v>
      </c>
      <c r="AF42" s="93" cm="1">
        <f t="array" aca="1" ref="AF42" ca="1">+_xlfn.SWITCH($G42,"Min",Z42,"Max",AB42,"Dual",AD42)</f>
        <v>417.74919374999996</v>
      </c>
      <c r="AG42" s="69">
        <f t="shared" ca="1" si="53"/>
        <v>383.1459843749999</v>
      </c>
      <c r="AI42" s="98">
        <f ca="1">+CO42</f>
        <v>0</v>
      </c>
      <c r="AJ42" s="99">
        <f t="shared" ca="1" si="84"/>
        <v>348.54277499999989</v>
      </c>
      <c r="AK42" s="100">
        <f t="shared" ca="1" si="193"/>
        <v>360.07717812499993</v>
      </c>
      <c r="AL42" s="100">
        <f t="shared" ca="1" si="193"/>
        <v>371.61158124999997</v>
      </c>
      <c r="AM42" s="100">
        <f t="shared" ca="1" si="193"/>
        <v>383.14598437500001</v>
      </c>
      <c r="AN42" s="100">
        <f t="shared" ca="1" si="193"/>
        <v>394.68038750000005</v>
      </c>
      <c r="AO42" s="100">
        <f t="shared" ca="1" si="193"/>
        <v>406.21479062500009</v>
      </c>
      <c r="AP42" s="100">
        <f t="shared" ca="1" si="193"/>
        <v>417.74919375000013</v>
      </c>
      <c r="AQ42" s="101" t="str" cm="1">
        <f t="array" aca="1" ref="AQ42" ca="1">+_xlfn.IFS($AI42&lt;=$AJ42,"Red Low",AND($AI42&gt;$AJ42,$AI42&lt;=$AK42),"Orange Low",AND($AI42&gt;$AK42,$AI42&lt;=$AL42),"Yellow Low",AND($AI42&gt;$AL42,$AI42&lt;=$AN42),"Green",AND($AI42&gt;$AN42,$AI42&lt;=$AO42),"Yellow High",AND($AI42&gt;$AO42,$AI42&lt;=$AP42),"Orange High",$AI42&gt;$AP42,"Red High")</f>
        <v>Red Low</v>
      </c>
      <c r="AR42" s="102">
        <f t="shared" ca="1" si="85"/>
        <v>348.54277499999989</v>
      </c>
      <c r="AS42" s="103">
        <f t="shared" ca="1" si="86"/>
        <v>360.07717812499993</v>
      </c>
      <c r="AT42" s="103">
        <f t="shared" ca="1" si="87"/>
        <v>371.61158124999997</v>
      </c>
      <c r="AU42" s="104">
        <f t="shared" ca="1" si="88"/>
        <v>383.14598437500001</v>
      </c>
      <c r="AV42" s="104">
        <f t="shared" ca="1" si="89"/>
        <v>394.68038750000005</v>
      </c>
      <c r="AW42" s="105">
        <f t="shared" ca="1" si="90"/>
        <v>406.21479062500009</v>
      </c>
      <c r="AX42" s="105">
        <f t="shared" ca="1" si="91"/>
        <v>417.74919375000013</v>
      </c>
      <c r="AY42" s="101" t="str" cm="1">
        <f t="array" aca="1" ref="AY42" ca="1">+_xlfn.IFS(AI42&lt;=$AT42,"Green",AND(AI42&gt;$AT42,AI42&lt;=$AV42),"Yellow High",AND(AI42&gt;$AV42,AI42&lt;=$AX42),"Orange High",AI42&gt;$AX42,"Red High")</f>
        <v>Green</v>
      </c>
      <c r="AZ42" s="105">
        <f t="shared" ca="1" si="92"/>
        <v>348.54277499999989</v>
      </c>
      <c r="BA42" s="105">
        <f t="shared" ca="1" si="93"/>
        <v>360.07717812499993</v>
      </c>
      <c r="BB42" s="104">
        <f t="shared" ca="1" si="94"/>
        <v>371.61158124999997</v>
      </c>
      <c r="BC42" s="104">
        <f t="shared" ca="1" si="95"/>
        <v>383.14598437500001</v>
      </c>
      <c r="BD42" s="103">
        <f t="shared" ca="1" si="96"/>
        <v>394.68038750000005</v>
      </c>
      <c r="BE42" s="103">
        <f t="shared" ca="1" si="97"/>
        <v>406.21479062500009</v>
      </c>
      <c r="BF42" s="106">
        <f t="shared" ca="1" si="98"/>
        <v>417.74919375000013</v>
      </c>
      <c r="BG42" s="101" t="str" cm="1">
        <f t="array" aca="1" ref="BG42" ca="1">+_xlfn.IFS($L42&lt;=AZ42,"Red Low",AND($L42&gt;AZ42,$L42&lt;=BB42),"Orange Low",AND($L42&gt;BB42,$L42&lt;=BD42),"Yellow Low",$L42&gt;BD42,"Green")</f>
        <v>Red Low</v>
      </c>
      <c r="BH42" s="20" t="str" cm="1">
        <f t="array" aca="1" ref="BH42" ca="1">+_xlfn.IFS(G42="Min",BG42,G42="Max",AY42,G42="Dual",AQ42)</f>
        <v>Green</v>
      </c>
      <c r="BI42" s="107"/>
      <c r="BU42" s="110"/>
      <c r="BV42" s="110"/>
      <c r="BW42" s="110"/>
      <c r="BX42" s="110"/>
      <c r="BY42" s="110"/>
      <c r="BZ42" s="110"/>
      <c r="CA42" s="110"/>
      <c r="CB42" s="110"/>
      <c r="CC42" s="110"/>
      <c r="CD42" s="111"/>
      <c r="CE42" s="112" cm="1">
        <f t="array" aca="1" ref="CE42" ca="1">+INDIRECT(ADDRESS($A42,$BJ$2-10))</f>
        <v>569</v>
      </c>
      <c r="CF42" s="112" cm="1">
        <f t="array" aca="1" ref="CF42" ca="1">+INDIRECT(ADDRESS($A42,$BJ$2-9))</f>
        <v>671</v>
      </c>
      <c r="CG42" s="112" cm="1">
        <f t="array" aca="1" ref="CG42" ca="1">+INDIRECT(ADDRESS($A42,$BJ$2-8))</f>
        <v>574</v>
      </c>
      <c r="CH42" s="112" cm="1">
        <f t="array" aca="1" ref="CH42" ca="1">+INDIRECT(ADDRESS($A42,$BJ$2-7))</f>
        <v>590</v>
      </c>
      <c r="CI42" s="112" cm="1">
        <f t="array" aca="1" ref="CI42" ca="1">+INDIRECT(ADDRESS($A42,$BJ$2-6))</f>
        <v>600</v>
      </c>
      <c r="CJ42" s="112" cm="1">
        <f t="array" aca="1" ref="CJ42" ca="1">+INDIRECT(ADDRESS($A42,$BJ$2-5))</f>
        <v>585</v>
      </c>
      <c r="CK42" s="112" cm="1">
        <f t="array" aca="1" ref="CK42" ca="1">+INDIRECT(ADDRESS($A42,$BJ$2-4))</f>
        <v>610</v>
      </c>
      <c r="CL42" s="112" cm="1">
        <f t="array" aca="1" ref="CL42" ca="1">+INDIRECT(ADDRESS($A42,$BJ$2-3))</f>
        <v>625</v>
      </c>
      <c r="CM42" s="112" cm="1">
        <f t="array" aca="1" ref="CM42" ca="1">+INDIRECT(ADDRESS($A42,$BJ$2-2))</f>
        <v>620</v>
      </c>
      <c r="CN42" s="112" cm="1">
        <f t="array" aca="1" ref="CN42" ca="1">+INDIRECT(ADDRESS($A42,$BJ$2-1))</f>
        <v>0</v>
      </c>
      <c r="CO42" s="112" cm="1">
        <f t="array" aca="1" ref="CO42" ca="1">+INDIRECT(ADDRESS($A42,BJ$2))</f>
        <v>0</v>
      </c>
      <c r="CP42" s="112"/>
      <c r="CQ42" s="54"/>
      <c r="CR42" s="54">
        <f t="shared" ca="1" si="144"/>
        <v>195.16141955357139</v>
      </c>
      <c r="CS42" s="54">
        <f t="shared" ca="1" si="145"/>
        <v>214.91678999999996</v>
      </c>
      <c r="CT42" s="54">
        <f t="shared" ca="1" si="146"/>
        <v>220.54669017857137</v>
      </c>
      <c r="CU42" s="54">
        <f t="shared" ca="1" si="147"/>
        <v>221.75833035714282</v>
      </c>
      <c r="CV42" s="54">
        <f t="shared" ca="1" si="148"/>
        <v>284.35222553571424</v>
      </c>
      <c r="CW42" s="54">
        <f t="shared" ca="1" si="149"/>
        <v>242.01808124999997</v>
      </c>
      <c r="CX42" s="54">
        <f t="shared" ca="1" si="150"/>
        <v>127.44764017857139</v>
      </c>
      <c r="CY42" s="54">
        <f t="shared" ca="1" si="151"/>
        <v>176.89946607142855</v>
      </c>
      <c r="CZ42" s="54">
        <f t="shared" ca="1" si="152"/>
        <v>55.684728392857131</v>
      </c>
      <c r="DA42" s="54">
        <f t="shared" ca="1" si="71"/>
        <v>210.8253910714285</v>
      </c>
      <c r="DB42" s="54">
        <f t="shared" ca="1" si="71"/>
        <v>383.1459843749999</v>
      </c>
      <c r="DC42" s="54"/>
      <c r="DD42" s="20" t="str">
        <f t="shared" si="196"/>
        <v>RM_Inv_on_site</v>
      </c>
      <c r="DE42" s="189">
        <f>+[2]Data!V84</f>
        <v>642</v>
      </c>
      <c r="DF42" s="189">
        <f>+[2]Data!W84</f>
        <v>650</v>
      </c>
      <c r="DG42" s="189">
        <f>+[2]Data!X84</f>
        <v>628</v>
      </c>
      <c r="DH42" s="189">
        <f>+[2]Data!Y84</f>
        <v>626</v>
      </c>
      <c r="DI42" s="189">
        <f>+[2]Data!Z84</f>
        <v>604</v>
      </c>
      <c r="DJ42" s="189">
        <f>+[2]Data!AA84</f>
        <v>601</v>
      </c>
      <c r="DK42" s="189">
        <f>+[2]Data!AB84</f>
        <v>607</v>
      </c>
      <c r="DL42" s="189">
        <f>+[2]Data!AC84</f>
        <v>593</v>
      </c>
      <c r="DM42" s="189">
        <f>+[2]Data!AD84</f>
        <v>592</v>
      </c>
      <c r="DN42" s="189">
        <f>+[2]Data!AE84</f>
        <v>591</v>
      </c>
      <c r="DO42" s="189">
        <f>+[2]Data!AF84</f>
        <v>588</v>
      </c>
      <c r="DP42" s="189">
        <f>+[2]Data!AG84</f>
        <v>588</v>
      </c>
      <c r="DQ42" s="189">
        <f>+[2]Data!AH84</f>
        <v>587.67999999999995</v>
      </c>
      <c r="DR42" s="189">
        <f>+[2]Data!AI84</f>
        <v>588</v>
      </c>
      <c r="DS42" s="189">
        <f>+[2]Data!AJ84</f>
        <v>611.07000000000005</v>
      </c>
      <c r="DT42" s="189">
        <f>+[2]Data!AK84</f>
        <v>600</v>
      </c>
      <c r="DU42" s="189">
        <f>+[2]Data!AL84</f>
        <v>597</v>
      </c>
      <c r="DV42" s="189">
        <f>+[2]Data!AM84</f>
        <v>611</v>
      </c>
      <c r="DW42" s="189">
        <f>+[2]Data!AN84</f>
        <v>611</v>
      </c>
      <c r="DX42" s="189">
        <f>+[2]Data!AO84</f>
        <v>611</v>
      </c>
      <c r="DY42" s="189">
        <f>+[2]Data!AP84</f>
        <v>628</v>
      </c>
      <c r="DZ42" s="189">
        <f>+[2]Data!AQ84</f>
        <v>614</v>
      </c>
      <c r="EA42" s="189">
        <f>+[2]Data!AR84</f>
        <v>599</v>
      </c>
      <c r="EB42" s="189">
        <f>+[2]Data!AS84</f>
        <v>599</v>
      </c>
      <c r="EC42" s="189">
        <f>+[2]Data!AT84</f>
        <v>600</v>
      </c>
      <c r="ED42" s="189">
        <f>+[2]Data!AU84</f>
        <v>600</v>
      </c>
      <c r="EE42" s="189">
        <f>+[2]Data!AV84</f>
        <v>563</v>
      </c>
      <c r="EF42" s="189">
        <f>+[2]Data!AW84</f>
        <v>664</v>
      </c>
      <c r="EG42" s="189">
        <f>+[2]Data!AX84</f>
        <v>634.55999999999995</v>
      </c>
      <c r="EH42" s="189">
        <f>+[2]Data!AY84</f>
        <v>630</v>
      </c>
      <c r="EI42" s="189">
        <f>+[2]Data!AZ84</f>
        <v>630</v>
      </c>
      <c r="EJ42" s="189">
        <f>+[2]Data!BA84</f>
        <v>607</v>
      </c>
      <c r="EK42" s="189">
        <f>+[2]Data!BB84</f>
        <v>601</v>
      </c>
      <c r="EL42" s="189">
        <f>+[2]Data!BC84</f>
        <v>601</v>
      </c>
      <c r="EM42" s="189">
        <f>+[2]Data!BD84</f>
        <v>593</v>
      </c>
      <c r="EN42" s="189">
        <f>+[2]Data!BE84</f>
        <v>593</v>
      </c>
      <c r="EO42" s="189">
        <f>+[2]Data!BF84</f>
        <v>593</v>
      </c>
      <c r="EP42" s="189">
        <f>+[2]Data!BG84</f>
        <v>593</v>
      </c>
      <c r="EQ42" s="189">
        <f>+[2]Data!BH84</f>
        <v>569</v>
      </c>
      <c r="ER42" s="189">
        <f>+[2]Data!BI84</f>
        <v>569</v>
      </c>
      <c r="ES42" s="189">
        <f>+[2]Data!BJ84</f>
        <v>671</v>
      </c>
      <c r="ET42" s="189">
        <f>+[2]Data!BK84</f>
        <v>574</v>
      </c>
      <c r="EU42" s="189">
        <f>+[2]Data!BL84</f>
        <v>590</v>
      </c>
      <c r="EV42" s="189">
        <f>+[2]Data!BM84</f>
        <v>600</v>
      </c>
      <c r="EW42" s="189">
        <f>+[2]Data!BN84</f>
        <v>585</v>
      </c>
      <c r="EX42" s="189">
        <f>+[2]Data!BO84</f>
        <v>610</v>
      </c>
      <c r="EY42" s="189">
        <f>+[2]Data!BP84</f>
        <v>625</v>
      </c>
      <c r="EZ42" s="189">
        <f>+[2]Data!BQ84</f>
        <v>620</v>
      </c>
      <c r="FA42" s="189">
        <f>+[2]Data!BR84</f>
        <v>0</v>
      </c>
      <c r="FB42" s="189">
        <f>+[2]Data!BS84</f>
        <v>0</v>
      </c>
      <c r="FC42" s="189">
        <f>+[2]Data!BT84</f>
        <v>0</v>
      </c>
      <c r="FD42" s="189">
        <f>+[2]Data!BU84</f>
        <v>0</v>
      </c>
      <c r="FE42" s="189">
        <f>+[2]Data!BV84</f>
        <v>0</v>
      </c>
    </row>
    <row r="43" spans="1:161" s="20" customFormat="1" ht="16.5" customHeight="1" thickBot="1">
      <c r="A43" s="55" cm="1">
        <f t="array" aca="1" ref="A43" ca="1">+CELL("ligne",A43)</f>
        <v>43</v>
      </c>
      <c r="B43" s="20" t="s">
        <v>428</v>
      </c>
      <c r="C43" s="18" t="s">
        <v>429</v>
      </c>
      <c r="D43" s="363" t="s">
        <v>295</v>
      </c>
      <c r="E43" s="20" t="s">
        <v>427</v>
      </c>
      <c r="F43" s="224" t="s">
        <v>325</v>
      </c>
      <c r="G43" s="225" t="s">
        <v>288</v>
      </c>
      <c r="H43" s="225" t="s">
        <v>418</v>
      </c>
      <c r="I43" s="225"/>
      <c r="J43" s="226">
        <v>0</v>
      </c>
      <c r="K43" s="226"/>
      <c r="L43" s="345">
        <f t="shared" ca="1" si="133"/>
        <v>0</v>
      </c>
      <c r="M43" s="349">
        <f t="shared" ca="1" si="204"/>
        <v>0</v>
      </c>
      <c r="N43" s="94">
        <f ca="1">IFERROR(MAX(INDIRECT(ADDRESS($A43, BJ$2-V43) &amp; ":" &amp; ADDRESS($A43, BJ$2)))-MIN(INDIRECT(ADDRESS($A43, BJ$2-V43) &amp; ":" &amp; ADDRESS($A43, BJ$2))),0)/6</f>
        <v>0</v>
      </c>
      <c r="O43" s="95">
        <f t="shared" ca="1" si="187"/>
        <v>0</v>
      </c>
      <c r="P43" s="95">
        <f t="shared" ca="1" si="188"/>
        <v>0</v>
      </c>
      <c r="Q43" s="62">
        <f t="shared" ca="1" si="51"/>
        <v>58.090462499999987</v>
      </c>
      <c r="R43" s="63">
        <f t="shared" ca="1" si="52"/>
        <v>71.614147499999987</v>
      </c>
      <c r="S43" s="64" t="str">
        <f>+Parametres!E45</f>
        <v>Days of material consumption</v>
      </c>
      <c r="T43" s="330">
        <f>+Parametres!F45</f>
        <v>5</v>
      </c>
      <c r="U43" s="330">
        <f>+Parametres!G45</f>
        <v>6</v>
      </c>
      <c r="V43" s="96">
        <v>10</v>
      </c>
      <c r="W43" s="292">
        <f ca="1">+T43*$L$3/7*Parametres!F$78</f>
        <v>58.090462499999987</v>
      </c>
      <c r="X43" s="292">
        <f ca="1">+U43*$L$3/7*Parametres!G$78</f>
        <v>71.614147499999987</v>
      </c>
      <c r="Y43" s="295">
        <f ca="1">IF($W43&gt;$Q43,$W43,$Q43)</f>
        <v>58.090462499999987</v>
      </c>
      <c r="Z43" s="295">
        <f t="shared" ca="1" si="63"/>
        <v>71.614147499999987</v>
      </c>
      <c r="AA43" s="295">
        <f t="shared" ca="1" si="64"/>
        <v>58.090462499999987</v>
      </c>
      <c r="AB43" s="295">
        <f t="shared" ca="1" si="65"/>
        <v>71.614147499999987</v>
      </c>
      <c r="AC43" s="295">
        <f t="shared" ca="1" si="189"/>
        <v>58.090462499999987</v>
      </c>
      <c r="AD43" s="295">
        <f t="shared" ca="1" si="190"/>
        <v>71.614147499999987</v>
      </c>
      <c r="AE43" s="93" cm="1">
        <f t="array" aca="1" ref="AE43" ca="1">+_xlfn.SWITCH($G43,"Min",Y43,"Max",AA43,"Dual",AC43)</f>
        <v>58.090462499999987</v>
      </c>
      <c r="AF43" s="93" cm="1">
        <f t="array" aca="1" ref="AF43" ca="1">+_xlfn.SWITCH($G43,"Min",Z43,"Max",AB43,"Dual",AD43)</f>
        <v>71.614147499999987</v>
      </c>
      <c r="AG43" s="69">
        <f t="shared" ca="1" si="53"/>
        <v>64.852304999999987</v>
      </c>
      <c r="AI43" s="98">
        <f ca="1">+CO43</f>
        <v>0</v>
      </c>
      <c r="AJ43" s="99">
        <f t="shared" ca="1" si="84"/>
        <v>58.090462499999987</v>
      </c>
      <c r="AK43" s="100">
        <f t="shared" ca="1" si="193"/>
        <v>60.344409999999989</v>
      </c>
      <c r="AL43" s="100">
        <f t="shared" ca="1" si="193"/>
        <v>62.598357499999992</v>
      </c>
      <c r="AM43" s="100">
        <f t="shared" ca="1" si="193"/>
        <v>64.852304999999987</v>
      </c>
      <c r="AN43" s="100">
        <f t="shared" ca="1" si="193"/>
        <v>67.106252499999982</v>
      </c>
      <c r="AO43" s="100">
        <f t="shared" ca="1" si="193"/>
        <v>69.360199999999978</v>
      </c>
      <c r="AP43" s="100">
        <f t="shared" ca="1" si="193"/>
        <v>71.614147499999973</v>
      </c>
      <c r="AQ43" s="101" t="str" cm="1">
        <f t="array" aca="1" ref="AQ43" ca="1">+_xlfn.IFS($AI43&lt;=$AJ43,"Red Low",AND($AI43&gt;$AJ43,$AI43&lt;=$AK43),"Orange Low",AND($AI43&gt;$AK43,$AI43&lt;=$AL43),"Yellow Low",AND($AI43&gt;$AL43,$AI43&lt;=$AN43),"Green",AND($AI43&gt;$AN43,$AI43&lt;=$AO43),"Yellow High",AND($AI43&gt;$AO43,$AI43&lt;=$AP43),"Orange High",$AI43&gt;$AP43,"Red High")</f>
        <v>Red Low</v>
      </c>
      <c r="AR43" s="102">
        <f t="shared" ca="1" si="85"/>
        <v>58.090462499999987</v>
      </c>
      <c r="AS43" s="103">
        <f t="shared" ca="1" si="86"/>
        <v>60.344409999999989</v>
      </c>
      <c r="AT43" s="103">
        <f t="shared" ca="1" si="87"/>
        <v>62.598357499999992</v>
      </c>
      <c r="AU43" s="104">
        <f t="shared" ca="1" si="88"/>
        <v>64.852304999999987</v>
      </c>
      <c r="AV43" s="104">
        <f t="shared" ca="1" si="89"/>
        <v>67.106252499999982</v>
      </c>
      <c r="AW43" s="105">
        <f t="shared" ca="1" si="90"/>
        <v>69.360199999999978</v>
      </c>
      <c r="AX43" s="105">
        <f t="shared" ca="1" si="91"/>
        <v>71.614147499999973</v>
      </c>
      <c r="AY43" s="101" t="str" cm="1">
        <f t="array" aca="1" ref="AY43" ca="1">+_xlfn.IFS(AI43&lt;=$AT43,"Green",AND(AI43&gt;$AT43,AI43&lt;=$AV43),"Yellow High",AND(AI43&gt;$AV43,AI43&lt;=$AX43),"Orange High",AI43&gt;$AX43,"Red High")</f>
        <v>Green</v>
      </c>
      <c r="AZ43" s="105">
        <f t="shared" ca="1" si="92"/>
        <v>58.090462499999987</v>
      </c>
      <c r="BA43" s="105">
        <f t="shared" ca="1" si="93"/>
        <v>60.344409999999989</v>
      </c>
      <c r="BB43" s="104">
        <f t="shared" ca="1" si="94"/>
        <v>62.598357499999992</v>
      </c>
      <c r="BC43" s="104">
        <f t="shared" ca="1" si="95"/>
        <v>64.852304999999987</v>
      </c>
      <c r="BD43" s="103">
        <f t="shared" ca="1" si="96"/>
        <v>67.106252499999982</v>
      </c>
      <c r="BE43" s="103">
        <f t="shared" ca="1" si="97"/>
        <v>69.360199999999978</v>
      </c>
      <c r="BF43" s="106">
        <f t="shared" ca="1" si="98"/>
        <v>71.614147499999973</v>
      </c>
      <c r="BG43" s="101" t="str" cm="1">
        <f t="array" aca="1" ref="BG43" ca="1">+_xlfn.IFS($L43&lt;=AZ43,"Red Low",AND($L43&gt;AZ43,$L43&lt;=BB43),"Orange Low",AND($L43&gt;BB43,$L43&lt;=BD43),"Yellow Low",$L43&gt;BD43,"Green")</f>
        <v>Red Low</v>
      </c>
      <c r="BH43" s="20" t="str" cm="1">
        <f t="array" aca="1" ref="BH43" ca="1">+_xlfn.IFS(G43="Min",BG43,G43="Max",AY43,G43="Dual",AQ43)</f>
        <v>Green</v>
      </c>
      <c r="BI43" s="107"/>
      <c r="BU43" s="110"/>
      <c r="BV43" s="110"/>
      <c r="BW43" s="110"/>
      <c r="BX43" s="110"/>
      <c r="BY43" s="110"/>
      <c r="BZ43" s="110"/>
      <c r="CA43" s="110"/>
      <c r="CB43" s="110"/>
      <c r="CC43" s="110"/>
      <c r="CD43" s="111"/>
      <c r="CE43" s="112" cm="1">
        <f t="array" aca="1" ref="CE43" ca="1">+INDIRECT(ADDRESS($A43,$BJ$2-10))</f>
        <v>0</v>
      </c>
      <c r="CF43" s="112" cm="1">
        <f t="array" aca="1" ref="CF43" ca="1">+INDIRECT(ADDRESS($A43,$BJ$2-9))</f>
        <v>0</v>
      </c>
      <c r="CG43" s="112" cm="1">
        <f t="array" aca="1" ref="CG43" ca="1">+INDIRECT(ADDRESS($A43,$BJ$2-8))</f>
        <v>0</v>
      </c>
      <c r="CH43" s="112" cm="1">
        <f t="array" aca="1" ref="CH43" ca="1">+INDIRECT(ADDRESS($A43,$BJ$2-7))</f>
        <v>0</v>
      </c>
      <c r="CI43" s="112" cm="1">
        <f t="array" aca="1" ref="CI43" ca="1">+INDIRECT(ADDRESS($A43,$BJ$2-6))</f>
        <v>0</v>
      </c>
      <c r="CJ43" s="112" cm="1">
        <f t="array" aca="1" ref="CJ43" ca="1">+INDIRECT(ADDRESS($A43,$BJ$2-5))</f>
        <v>0</v>
      </c>
      <c r="CK43" s="112" cm="1">
        <f t="array" aca="1" ref="CK43" ca="1">+INDIRECT(ADDRESS($A43,$BJ$2-4))</f>
        <v>0</v>
      </c>
      <c r="CL43" s="112" cm="1">
        <f t="array" aca="1" ref="CL43" ca="1">+INDIRECT(ADDRESS($A43,$BJ$2-3))</f>
        <v>0</v>
      </c>
      <c r="CM43" s="112" cm="1">
        <f t="array" aca="1" ref="CM43" ca="1">+INDIRECT(ADDRESS($A43,$BJ$2-2))</f>
        <v>0</v>
      </c>
      <c r="CN43" s="112" cm="1">
        <f t="array" aca="1" ref="CN43" ca="1">+INDIRECT(ADDRESS($A43,$BJ$2-1))</f>
        <v>0</v>
      </c>
      <c r="CO43" s="112" cm="1">
        <f t="array" aca="1" ref="CO43" ca="1">+INDIRECT(ADDRESS($A43,BJ$2))</f>
        <v>0</v>
      </c>
      <c r="CP43" s="112"/>
      <c r="CQ43" s="54"/>
      <c r="CR43" s="54">
        <f t="shared" ca="1" si="144"/>
        <v>33.033539228571421</v>
      </c>
      <c r="CS43" s="54">
        <f t="shared" ca="1" si="145"/>
        <v>36.377385599999997</v>
      </c>
      <c r="CT43" s="54">
        <f t="shared" ca="1" si="146"/>
        <v>37.330317428571419</v>
      </c>
      <c r="CU43" s="54">
        <f t="shared" ca="1" si="147"/>
        <v>37.535402857142849</v>
      </c>
      <c r="CV43" s="54">
        <f t="shared" ca="1" si="148"/>
        <v>48.130211485714277</v>
      </c>
      <c r="CW43" s="54">
        <f t="shared" ca="1" si="149"/>
        <v>40.964621999999991</v>
      </c>
      <c r="CX43" s="54">
        <f t="shared" ca="1" si="150"/>
        <v>21.572125428571422</v>
      </c>
      <c r="CY43" s="54">
        <f t="shared" ca="1" si="151"/>
        <v>29.942472571428567</v>
      </c>
      <c r="CZ43" s="54">
        <f t="shared" ca="1" si="152"/>
        <v>9.425344742857142</v>
      </c>
      <c r="DA43" s="54">
        <f t="shared" ca="1" si="71"/>
        <v>35.684864571428562</v>
      </c>
      <c r="DB43" s="54">
        <f t="shared" ca="1" si="71"/>
        <v>64.852304999999987</v>
      </c>
      <c r="DC43" s="54"/>
      <c r="DD43" s="20" t="str">
        <f t="shared" si="196"/>
        <v>RM_Inv_in_transit</v>
      </c>
      <c r="DE43" s="189">
        <f>+[2]Data!V85</f>
        <v>0</v>
      </c>
      <c r="DF43" s="189">
        <f>+[2]Data!W85</f>
        <v>0</v>
      </c>
      <c r="DG43" s="189">
        <f>+[2]Data!X85</f>
        <v>0</v>
      </c>
      <c r="DH43" s="189">
        <f>+[2]Data!Y85</f>
        <v>0</v>
      </c>
      <c r="DI43" s="189">
        <f>+[2]Data!Z85</f>
        <v>0</v>
      </c>
      <c r="DJ43" s="189">
        <f>+[2]Data!AA85</f>
        <v>0</v>
      </c>
      <c r="DK43" s="189">
        <f>+[2]Data!AB85</f>
        <v>0</v>
      </c>
      <c r="DL43" s="189">
        <f>+[2]Data!AC85</f>
        <v>0</v>
      </c>
      <c r="DM43" s="189">
        <f>+[2]Data!AD85</f>
        <v>0</v>
      </c>
      <c r="DN43" s="189">
        <f>+[2]Data!AE85</f>
        <v>0</v>
      </c>
      <c r="DO43" s="189">
        <f>+[2]Data!AF85</f>
        <v>0</v>
      </c>
      <c r="DP43" s="189">
        <f>+[2]Data!AG85</f>
        <v>0</v>
      </c>
      <c r="DQ43" s="189">
        <f>+[2]Data!AH85</f>
        <v>0</v>
      </c>
      <c r="DR43" s="189">
        <f>+[2]Data!AI85</f>
        <v>0</v>
      </c>
      <c r="DS43" s="189">
        <f>+[2]Data!AJ85</f>
        <v>0</v>
      </c>
      <c r="DT43" s="189">
        <f>+[2]Data!AK85</f>
        <v>0</v>
      </c>
      <c r="DU43" s="189">
        <f>+[2]Data!AL85</f>
        <v>0</v>
      </c>
      <c r="DV43" s="189">
        <f>+[2]Data!AM85</f>
        <v>0</v>
      </c>
      <c r="DW43" s="189">
        <f>+[2]Data!AN85</f>
        <v>0</v>
      </c>
      <c r="DX43" s="189">
        <f>+[2]Data!AO85</f>
        <v>0</v>
      </c>
      <c r="DY43" s="189">
        <f>+[2]Data!AP85</f>
        <v>0</v>
      </c>
      <c r="DZ43" s="189">
        <f>+[2]Data!AQ85</f>
        <v>0</v>
      </c>
      <c r="EA43" s="189">
        <f>+[2]Data!AR85</f>
        <v>0</v>
      </c>
      <c r="EB43" s="189">
        <f>+[2]Data!AS85</f>
        <v>0</v>
      </c>
      <c r="EC43" s="189">
        <f>+[2]Data!AT85</f>
        <v>0</v>
      </c>
      <c r="ED43" s="189">
        <f>+[2]Data!AU85</f>
        <v>0</v>
      </c>
      <c r="EE43" s="189">
        <f>+[2]Data!AV85</f>
        <v>0</v>
      </c>
      <c r="EF43" s="189">
        <f>+[2]Data!AW85</f>
        <v>0</v>
      </c>
      <c r="EG43" s="189">
        <f>+[2]Data!AX85</f>
        <v>0</v>
      </c>
      <c r="EH43" s="189">
        <f>+[2]Data!AY85</f>
        <v>0</v>
      </c>
      <c r="EI43" s="189">
        <f>+[2]Data!AZ85</f>
        <v>0</v>
      </c>
      <c r="EJ43" s="189">
        <f>+[2]Data!BA85</f>
        <v>0</v>
      </c>
      <c r="EK43" s="189">
        <f>+[2]Data!BB85</f>
        <v>0</v>
      </c>
      <c r="EL43" s="189">
        <f>+[2]Data!BC85</f>
        <v>0</v>
      </c>
      <c r="EM43" s="189">
        <f>+[2]Data!BD85</f>
        <v>0</v>
      </c>
      <c r="EN43" s="189">
        <f>+[2]Data!BE85</f>
        <v>0</v>
      </c>
      <c r="EO43" s="189">
        <f>+[2]Data!BF85</f>
        <v>0</v>
      </c>
      <c r="EP43" s="189">
        <f>+[2]Data!BG85</f>
        <v>0</v>
      </c>
      <c r="EQ43" s="189">
        <f>+[2]Data!BH85</f>
        <v>0</v>
      </c>
      <c r="ER43" s="189">
        <f>+[2]Data!BI85</f>
        <v>0</v>
      </c>
      <c r="ES43" s="189">
        <f>+[2]Data!BJ85</f>
        <v>0</v>
      </c>
      <c r="ET43" s="189">
        <f>+[2]Data!BK85</f>
        <v>0</v>
      </c>
      <c r="EU43" s="189">
        <f>+[2]Data!BL85</f>
        <v>0</v>
      </c>
      <c r="EV43" s="189">
        <f>+[2]Data!BM85</f>
        <v>0</v>
      </c>
      <c r="EW43" s="189">
        <f>+[2]Data!BN85</f>
        <v>0</v>
      </c>
      <c r="EX43" s="189">
        <f>+[2]Data!BO85</f>
        <v>0</v>
      </c>
      <c r="EY43" s="189">
        <f>+[2]Data!BP85</f>
        <v>0</v>
      </c>
      <c r="EZ43" s="189">
        <f>+[2]Data!BQ85</f>
        <v>0</v>
      </c>
      <c r="FA43" s="189">
        <f>+[2]Data!BR85</f>
        <v>0</v>
      </c>
      <c r="FB43" s="189">
        <f>+[2]Data!BS85</f>
        <v>0</v>
      </c>
      <c r="FC43" s="189">
        <f>+[2]Data!BT85</f>
        <v>0</v>
      </c>
      <c r="FD43" s="189">
        <f>+[2]Data!BU85</f>
        <v>0</v>
      </c>
      <c r="FE43" s="189">
        <f>+[2]Data!BV85</f>
        <v>0</v>
      </c>
    </row>
    <row r="44" spans="1:161" s="20" customFormat="1" ht="16.5" customHeight="1" thickBot="1">
      <c r="A44" s="55" cm="1">
        <f t="array" aca="1" ref="A44" ca="1">+CELL("ligne",A44)</f>
        <v>44</v>
      </c>
      <c r="B44" s="20" t="s">
        <v>430</v>
      </c>
      <c r="C44" s="18" t="s">
        <v>431</v>
      </c>
      <c r="D44" s="363" t="s">
        <v>295</v>
      </c>
      <c r="E44" s="20" t="s">
        <v>427</v>
      </c>
      <c r="F44" s="224" t="s">
        <v>325</v>
      </c>
      <c r="G44" s="225" t="s">
        <v>288</v>
      </c>
      <c r="H44" s="225" t="s">
        <v>418</v>
      </c>
      <c r="I44" s="225"/>
      <c r="J44" s="226">
        <v>0</v>
      </c>
      <c r="K44" s="226"/>
      <c r="L44" s="345">
        <f t="shared" ca="1" si="133"/>
        <v>171</v>
      </c>
      <c r="M44" s="349">
        <f t="shared" ca="1" si="204"/>
        <v>171</v>
      </c>
      <c r="N44" s="94">
        <f ca="1">IFERROR(MAX(INDIRECT(ADDRESS($A44, BJ$2-V44) &amp; ":" &amp; ADDRESS($A44, BJ$2)))-MIN(INDIRECT(ADDRESS($A44, BJ$2-V44) &amp; ":" &amp; ADDRESS($A44, BJ$2))),0)/6</f>
        <v>0</v>
      </c>
      <c r="O44" s="95">
        <f t="shared" ca="1" si="187"/>
        <v>171</v>
      </c>
      <c r="P44" s="95">
        <f t="shared" ca="1" si="188"/>
        <v>171</v>
      </c>
      <c r="Q44" s="62">
        <f t="shared" ca="1" si="51"/>
        <v>163.44</v>
      </c>
      <c r="R44" s="63">
        <f t="shared" ca="1" si="52"/>
        <v>179.78400000000002</v>
      </c>
      <c r="S44" s="64" t="str">
        <f>+Parametres!E46</f>
        <v>Days of WIP</v>
      </c>
      <c r="T44" s="330">
        <f>+Parametres!F46</f>
        <v>20</v>
      </c>
      <c r="U44" s="330">
        <f>+Parametres!G46</f>
        <v>22</v>
      </c>
      <c r="V44" s="96">
        <v>10</v>
      </c>
      <c r="W44" s="294">
        <f ca="1">+T44*$M$3/7*Parametres!F79</f>
        <v>163.44</v>
      </c>
      <c r="X44" s="294">
        <f ca="1">+U44*$M$3/7*Parametres!G79</f>
        <v>179.78400000000002</v>
      </c>
      <c r="Y44" s="295">
        <f ca="1">IF($W44&gt;$Q44,$W44,$Q44)</f>
        <v>163.44</v>
      </c>
      <c r="Z44" s="295">
        <f t="shared" ca="1" si="63"/>
        <v>179.78400000000002</v>
      </c>
      <c r="AA44" s="295">
        <f t="shared" ca="1" si="64"/>
        <v>163.44</v>
      </c>
      <c r="AB44" s="295">
        <f t="shared" ca="1" si="65"/>
        <v>179.78400000000002</v>
      </c>
      <c r="AC44" s="295">
        <f t="shared" ca="1" si="189"/>
        <v>163.44</v>
      </c>
      <c r="AD44" s="295">
        <f t="shared" ca="1" si="190"/>
        <v>179.78400000000002</v>
      </c>
      <c r="AE44" s="93" cm="1">
        <f t="array" aca="1" ref="AE44" ca="1">+_xlfn.SWITCH($G44,"Min",Y44,"Max",AA44,"Dual",AC44)</f>
        <v>163.44</v>
      </c>
      <c r="AF44" s="93" cm="1">
        <f t="array" aca="1" ref="AF44" ca="1">+_xlfn.SWITCH($G44,"Min",Z44,"Max",AB44,"Dual",AD44)</f>
        <v>179.78400000000002</v>
      </c>
      <c r="AG44" s="69">
        <f t="shared" ca="1" si="53"/>
        <v>171.61200000000002</v>
      </c>
      <c r="AI44" s="98">
        <f ca="1">+CO44</f>
        <v>171</v>
      </c>
      <c r="AJ44" s="99">
        <f t="shared" ca="1" si="84"/>
        <v>163.44</v>
      </c>
      <c r="AK44" s="100">
        <f t="shared" ref="AK44:AP46" ca="1" si="205">+(AJ44+($AF44-$AJ44)/6)</f>
        <v>166.16399999999999</v>
      </c>
      <c r="AL44" s="100">
        <f t="shared" ca="1" si="205"/>
        <v>168.88799999999998</v>
      </c>
      <c r="AM44" s="100">
        <f t="shared" ca="1" si="205"/>
        <v>171.61199999999997</v>
      </c>
      <c r="AN44" s="100">
        <f t="shared" ca="1" si="205"/>
        <v>174.33599999999996</v>
      </c>
      <c r="AO44" s="100">
        <f t="shared" ca="1" si="205"/>
        <v>177.05999999999995</v>
      </c>
      <c r="AP44" s="100">
        <f t="shared" ca="1" si="205"/>
        <v>179.78399999999993</v>
      </c>
      <c r="AQ44" s="101" t="str" cm="1">
        <f t="array" aca="1" ref="AQ44" ca="1">+_xlfn.IFS($AI44&lt;=$AJ44,"Red Low",AND($AI44&gt;$AJ44,$AI44&lt;=$AK44),"Orange Low",AND($AI44&gt;$AK44,$AI44&lt;=$AL44),"Yellow Low",AND($AI44&gt;$AL44,$AI44&lt;=$AN44),"Green",AND($AI44&gt;$AN44,$AI44&lt;=$AO44),"Yellow High",AND($AI44&gt;$AO44,$AI44&lt;=$AP44),"Orange High",$AI44&gt;$AP44,"Red High")</f>
        <v>Green</v>
      </c>
      <c r="AR44" s="102">
        <f t="shared" ca="1" si="85"/>
        <v>163.44</v>
      </c>
      <c r="AS44" s="103">
        <f t="shared" ca="1" si="86"/>
        <v>166.16399999999999</v>
      </c>
      <c r="AT44" s="103">
        <f t="shared" ca="1" si="87"/>
        <v>168.88799999999998</v>
      </c>
      <c r="AU44" s="104">
        <f t="shared" ca="1" si="88"/>
        <v>171.61199999999997</v>
      </c>
      <c r="AV44" s="104">
        <f t="shared" ca="1" si="89"/>
        <v>174.33599999999996</v>
      </c>
      <c r="AW44" s="105">
        <f t="shared" ca="1" si="90"/>
        <v>177.05999999999995</v>
      </c>
      <c r="AX44" s="105">
        <f t="shared" ca="1" si="91"/>
        <v>179.78399999999993</v>
      </c>
      <c r="AY44" s="101" t="str" cm="1">
        <f t="array" aca="1" ref="AY44" ca="1">+_xlfn.IFS(AI44&lt;=$AT44,"Green",AND(AI44&gt;$AT44,AI44&lt;=$AV44),"Yellow High",AND(AI44&gt;$AV44,AI44&lt;=$AX44),"Orange High",AI44&gt;$AX44,"Red High")</f>
        <v>Yellow High</v>
      </c>
      <c r="AZ44" s="105">
        <f t="shared" ca="1" si="92"/>
        <v>163.44</v>
      </c>
      <c r="BA44" s="105">
        <f t="shared" ca="1" si="93"/>
        <v>166.16399999999999</v>
      </c>
      <c r="BB44" s="104">
        <f t="shared" ca="1" si="94"/>
        <v>168.88799999999998</v>
      </c>
      <c r="BC44" s="104">
        <f t="shared" ca="1" si="95"/>
        <v>171.61199999999997</v>
      </c>
      <c r="BD44" s="103">
        <f t="shared" ca="1" si="96"/>
        <v>174.33599999999996</v>
      </c>
      <c r="BE44" s="103">
        <f t="shared" ca="1" si="97"/>
        <v>177.05999999999995</v>
      </c>
      <c r="BF44" s="106">
        <f t="shared" ca="1" si="98"/>
        <v>179.78399999999993</v>
      </c>
      <c r="BG44" s="101" t="str" cm="1">
        <f t="array" aca="1" ref="BG44" ca="1">+_xlfn.IFS($L44&lt;=AZ44,"Red Low",AND($L44&gt;AZ44,$L44&lt;=BB44),"Orange Low",AND($L44&gt;BB44,$L44&lt;=BD44),"Yellow Low",$L44&gt;BD44,"Green")</f>
        <v>Yellow Low</v>
      </c>
      <c r="BH44" s="20" t="str" cm="1">
        <f t="array" aca="1" ref="BH44" ca="1">+_xlfn.IFS(G44="Min",BG44,G44="Max",AY44,G44="Dual",AQ44)</f>
        <v>Yellow High</v>
      </c>
      <c r="BI44" s="107"/>
      <c r="BU44" s="110"/>
      <c r="BV44" s="110"/>
      <c r="BW44" s="110"/>
      <c r="BX44" s="110"/>
      <c r="BY44" s="110"/>
      <c r="BZ44" s="110"/>
      <c r="CA44" s="110"/>
      <c r="CB44" s="110"/>
      <c r="CC44" s="110"/>
      <c r="CD44" s="111"/>
      <c r="CE44" s="112" cm="1">
        <f t="array" aca="1" ref="CE44" ca="1">+INDIRECT(ADDRESS($A44,$BJ$2-10))</f>
        <v>171</v>
      </c>
      <c r="CF44" s="112" cm="1">
        <f t="array" aca="1" ref="CF44" ca="1">+INDIRECT(ADDRESS($A44,$BJ$2-9))</f>
        <v>171</v>
      </c>
      <c r="CG44" s="112" cm="1">
        <f t="array" aca="1" ref="CG44" ca="1">+INDIRECT(ADDRESS($A44,$BJ$2-8))</f>
        <v>171</v>
      </c>
      <c r="CH44" s="112" cm="1">
        <f t="array" aca="1" ref="CH44" ca="1">+INDIRECT(ADDRESS($A44,$BJ$2-7))</f>
        <v>171</v>
      </c>
      <c r="CI44" s="112" cm="1">
        <f t="array" aca="1" ref="CI44" ca="1">+INDIRECT(ADDRESS($A44,$BJ$2-6))</f>
        <v>171</v>
      </c>
      <c r="CJ44" s="112" cm="1">
        <f t="array" aca="1" ref="CJ44" ca="1">+INDIRECT(ADDRESS($A44,$BJ$2-5))</f>
        <v>171</v>
      </c>
      <c r="CK44" s="112" cm="1">
        <f t="array" aca="1" ref="CK44" ca="1">+INDIRECT(ADDRESS($A44,$BJ$2-4))</f>
        <v>171</v>
      </c>
      <c r="CL44" s="112" cm="1">
        <f t="array" aca="1" ref="CL44" ca="1">+INDIRECT(ADDRESS($A44,$BJ$2-3))</f>
        <v>171</v>
      </c>
      <c r="CM44" s="112" cm="1">
        <f t="array" aca="1" ref="CM44" ca="1">+INDIRECT(ADDRESS($A44,$BJ$2-2))</f>
        <v>171</v>
      </c>
      <c r="CN44" s="112" cm="1">
        <f t="array" aca="1" ref="CN44" ca="1">+INDIRECT(ADDRESS($A44,$BJ$2-1))</f>
        <v>171</v>
      </c>
      <c r="CO44" s="112" cm="1">
        <f t="array" aca="1" ref="CO44" ca="1">+INDIRECT(ADDRESS($A44,BJ$2))</f>
        <v>171</v>
      </c>
      <c r="CP44" s="112"/>
      <c r="CQ44" s="54"/>
      <c r="CR44" s="54">
        <f t="shared" ca="1" si="144"/>
        <v>87.413265173745174</v>
      </c>
      <c r="CS44" s="54">
        <f t="shared" ca="1" si="145"/>
        <v>96.261742702702719</v>
      </c>
      <c r="CT44" s="54">
        <f t="shared" ca="1" si="146"/>
        <v>98.78338841698843</v>
      </c>
      <c r="CU44" s="54">
        <f t="shared" ca="1" si="147"/>
        <v>99.326084942084961</v>
      </c>
      <c r="CV44" s="54">
        <f t="shared" ca="1" si="148"/>
        <v>127.36203984555986</v>
      </c>
      <c r="CW44" s="54">
        <f t="shared" ca="1" si="149"/>
        <v>108.40047567567569</v>
      </c>
      <c r="CX44" s="54">
        <f t="shared" ca="1" si="150"/>
        <v>57.084101930501937</v>
      </c>
      <c r="CY44" s="54">
        <f t="shared" ca="1" si="151"/>
        <v>79.233692664092672</v>
      </c>
      <c r="CZ44" s="54">
        <f t="shared" ca="1" si="152"/>
        <v>24.941322625482631</v>
      </c>
      <c r="DA44" s="54">
        <f t="shared" ca="1" si="71"/>
        <v>94.429195366795369</v>
      </c>
      <c r="DB44" s="54">
        <f t="shared" ca="1" si="71"/>
        <v>171.61200000000002</v>
      </c>
      <c r="DC44" s="54"/>
      <c r="DD44" s="20" t="str">
        <f t="shared" si="196"/>
        <v>WIP</v>
      </c>
      <c r="DE44" s="189">
        <f>+[2]Data!$V$86</f>
        <v>171</v>
      </c>
      <c r="DF44" s="189">
        <f>+[2]Data!$V$86</f>
        <v>171</v>
      </c>
      <c r="DG44" s="189">
        <f>+[2]Data!$V$86</f>
        <v>171</v>
      </c>
      <c r="DH44" s="189">
        <f>+[2]Data!$V$86</f>
        <v>171</v>
      </c>
      <c r="DI44" s="189">
        <f>+[2]Data!$V$86</f>
        <v>171</v>
      </c>
      <c r="DJ44" s="189">
        <f>+[2]Data!$V$86</f>
        <v>171</v>
      </c>
      <c r="DK44" s="189">
        <f>+[2]Data!$V$86</f>
        <v>171</v>
      </c>
      <c r="DL44" s="189">
        <f>+[2]Data!$V$86</f>
        <v>171</v>
      </c>
      <c r="DM44" s="189">
        <f>+[2]Data!$V$86</f>
        <v>171</v>
      </c>
      <c r="DN44" s="189">
        <f>+[2]Data!$V$86</f>
        <v>171</v>
      </c>
      <c r="DO44" s="189">
        <f>+[2]Data!$V$86</f>
        <v>171</v>
      </c>
      <c r="DP44" s="189">
        <f>+[2]Data!$V$86</f>
        <v>171</v>
      </c>
      <c r="DQ44" s="189">
        <f>+[2]Data!$V$86</f>
        <v>171</v>
      </c>
      <c r="DR44" s="189">
        <f>+[2]Data!$V$86</f>
        <v>171</v>
      </c>
      <c r="DS44" s="189">
        <f>+[2]Data!$V$86</f>
        <v>171</v>
      </c>
      <c r="DT44" s="189">
        <f>+[2]Data!$V$86</f>
        <v>171</v>
      </c>
      <c r="DU44" s="189">
        <f>+[2]Data!$V$86</f>
        <v>171</v>
      </c>
      <c r="DV44" s="189">
        <f>+[2]Data!$V$86</f>
        <v>171</v>
      </c>
      <c r="DW44" s="189">
        <f>+[2]Data!$V$86</f>
        <v>171</v>
      </c>
      <c r="DX44" s="189">
        <f>+[2]Data!$V$86</f>
        <v>171</v>
      </c>
      <c r="DY44" s="189">
        <f>+[2]Data!$V$86</f>
        <v>171</v>
      </c>
      <c r="DZ44" s="189">
        <f>+[2]Data!$V$86</f>
        <v>171</v>
      </c>
      <c r="EA44" s="189">
        <f>+[2]Data!$V$86</f>
        <v>171</v>
      </c>
      <c r="EB44" s="189">
        <f>+[2]Data!$V$86</f>
        <v>171</v>
      </c>
      <c r="EC44" s="189">
        <f>+[2]Data!$V$86</f>
        <v>171</v>
      </c>
      <c r="ED44" s="189">
        <f>+[2]Data!$V$86</f>
        <v>171</v>
      </c>
      <c r="EE44" s="189">
        <f>+[2]Data!$V$86</f>
        <v>171</v>
      </c>
      <c r="EF44" s="189">
        <f>+[2]Data!$V$86</f>
        <v>171</v>
      </c>
      <c r="EG44" s="189">
        <f>+[2]Data!$V$86</f>
        <v>171</v>
      </c>
      <c r="EH44" s="189">
        <f>+[2]Data!$V$86</f>
        <v>171</v>
      </c>
      <c r="EI44" s="189">
        <f>+[2]Data!$V$86</f>
        <v>171</v>
      </c>
      <c r="EJ44" s="189">
        <f>+[2]Data!$V$86</f>
        <v>171</v>
      </c>
      <c r="EK44" s="189">
        <f>+[2]Data!$V$86</f>
        <v>171</v>
      </c>
      <c r="EL44" s="189">
        <f>+[2]Data!$V$86</f>
        <v>171</v>
      </c>
      <c r="EM44" s="189">
        <f>+[2]Data!$V$86</f>
        <v>171</v>
      </c>
      <c r="EN44" s="189">
        <f>+[2]Data!$V$86</f>
        <v>171</v>
      </c>
      <c r="EO44" s="189">
        <f>+[2]Data!$V$86</f>
        <v>171</v>
      </c>
      <c r="EP44" s="189">
        <f>+[2]Data!$V$86</f>
        <v>171</v>
      </c>
      <c r="EQ44" s="189">
        <f>+[2]Data!$V$86</f>
        <v>171</v>
      </c>
      <c r="ER44" s="189">
        <f>+[2]Data!$V$86</f>
        <v>171</v>
      </c>
      <c r="ES44" s="189">
        <f>+[2]Data!$V$86</f>
        <v>171</v>
      </c>
      <c r="ET44" s="189">
        <f>+[2]Data!$V$86</f>
        <v>171</v>
      </c>
      <c r="EU44" s="189">
        <f>+[2]Data!$V$86</f>
        <v>171</v>
      </c>
      <c r="EV44" s="189">
        <f>+[2]Data!$V$86</f>
        <v>171</v>
      </c>
      <c r="EW44" s="189">
        <f>+[2]Data!$V$86</f>
        <v>171</v>
      </c>
      <c r="EX44" s="189">
        <f>+[2]Data!$V$86</f>
        <v>171</v>
      </c>
      <c r="EY44" s="189">
        <f>+[2]Data!$V$86</f>
        <v>171</v>
      </c>
      <c r="EZ44" s="189">
        <f>+[2]Data!$V$86</f>
        <v>171</v>
      </c>
      <c r="FA44" s="189">
        <f>+[2]Data!$V$86</f>
        <v>171</v>
      </c>
      <c r="FB44" s="189">
        <f>+[2]Data!$V$86</f>
        <v>171</v>
      </c>
      <c r="FC44" s="189">
        <f>+[2]Data!$V$86</f>
        <v>171</v>
      </c>
      <c r="FD44" s="189">
        <f>+[2]Data!$V$86</f>
        <v>171</v>
      </c>
      <c r="FE44" s="189">
        <f>+[2]Data!$V$86</f>
        <v>171</v>
      </c>
    </row>
    <row r="45" spans="1:161" s="20" customFormat="1" ht="16.5" customHeight="1" thickBot="1">
      <c r="A45" s="55" cm="1">
        <f t="array" aca="1" ref="A45" ca="1">+CELL("ligne",A45)</f>
        <v>45</v>
      </c>
      <c r="B45" s="20" t="s">
        <v>432</v>
      </c>
      <c r="C45" s="18" t="s">
        <v>433</v>
      </c>
      <c r="D45" s="363" t="s">
        <v>295</v>
      </c>
      <c r="E45" s="20" t="s">
        <v>427</v>
      </c>
      <c r="F45" s="224" t="s">
        <v>325</v>
      </c>
      <c r="G45" s="225" t="s">
        <v>374</v>
      </c>
      <c r="H45" s="225" t="s">
        <v>418</v>
      </c>
      <c r="I45" s="225" t="s">
        <v>329</v>
      </c>
      <c r="J45" s="226">
        <v>0</v>
      </c>
      <c r="K45" s="226"/>
      <c r="L45" s="345">
        <f t="shared" ca="1" si="133"/>
        <v>0</v>
      </c>
      <c r="M45" s="349">
        <f t="shared" ca="1" si="204"/>
        <v>12</v>
      </c>
      <c r="N45" s="94">
        <f ca="1">IFERROR(MAX(INDIRECT(ADDRESS($A45, BJ$2-V45) &amp; ":" &amp; ADDRESS($A45, BJ$2)))-MIN(INDIRECT(ADDRESS($A45, BJ$2-V45) &amp; ":" &amp; ADDRESS($A45, BJ$2))),0)/6</f>
        <v>7.166666666666667</v>
      </c>
      <c r="O45" s="95">
        <f t="shared" ca="1" si="187"/>
        <v>-9.5</v>
      </c>
      <c r="P45" s="95">
        <f t="shared" ca="1" si="188"/>
        <v>33.5</v>
      </c>
      <c r="Q45" s="62">
        <f t="shared" ca="1" si="51"/>
        <v>98.064000000000007</v>
      </c>
      <c r="R45" s="63">
        <f t="shared" ca="1" si="52"/>
        <v>147.09600000000003</v>
      </c>
      <c r="S45" s="64" t="str">
        <f>+Parametres!E47</f>
        <v xml:space="preserve">Days of finished product inventory </v>
      </c>
      <c r="T45" s="330">
        <f>+Parametres!F47</f>
        <v>10</v>
      </c>
      <c r="U45" s="330">
        <f>+Parametres!G47</f>
        <v>15</v>
      </c>
      <c r="V45" s="96">
        <v>10</v>
      </c>
      <c r="W45" s="294">
        <f ca="1">+T45*$M$3/7*Parametres!F80</f>
        <v>98.064000000000007</v>
      </c>
      <c r="X45" s="294">
        <f ca="1">+U45*$M$3/7*Parametres!G80</f>
        <v>147.09600000000003</v>
      </c>
      <c r="Y45" s="295">
        <f ca="1">IF($W45&gt;$Q45,$W45,$Q45)</f>
        <v>98.064000000000007</v>
      </c>
      <c r="Z45" s="295">
        <f t="shared" ca="1" si="63"/>
        <v>147.09600000000003</v>
      </c>
      <c r="AA45" s="295">
        <f t="shared" ca="1" si="64"/>
        <v>98.064000000000007</v>
      </c>
      <c r="AB45" s="295">
        <f t="shared" ca="1" si="65"/>
        <v>147.09600000000003</v>
      </c>
      <c r="AC45" s="295">
        <f t="shared" ca="1" si="189"/>
        <v>98.064000000000007</v>
      </c>
      <c r="AD45" s="295">
        <f t="shared" ca="1" si="190"/>
        <v>147.09600000000003</v>
      </c>
      <c r="AE45" s="93" cm="1">
        <f t="array" aca="1" ref="AE45" ca="1">+_xlfn.SWITCH($G45,"Min",Y45,"Max",AA45,"Dual",AC45)</f>
        <v>98.064000000000007</v>
      </c>
      <c r="AF45" s="93" cm="1">
        <f t="array" aca="1" ref="AF45" ca="1">+_xlfn.SWITCH($G45,"Min",Z45,"Max",AB45,"Dual",AD45)</f>
        <v>147.09600000000003</v>
      </c>
      <c r="AG45" s="69">
        <f t="shared" ca="1" si="53"/>
        <v>122.58000000000001</v>
      </c>
      <c r="AI45" s="98">
        <f ca="1">+CO45</f>
        <v>0</v>
      </c>
      <c r="AJ45" s="99">
        <f t="shared" ca="1" si="84"/>
        <v>98.064000000000007</v>
      </c>
      <c r="AK45" s="100">
        <f t="shared" ca="1" si="205"/>
        <v>106.23600000000002</v>
      </c>
      <c r="AL45" s="100">
        <f t="shared" ca="1" si="205"/>
        <v>114.40800000000002</v>
      </c>
      <c r="AM45" s="100">
        <f t="shared" ca="1" si="205"/>
        <v>122.58000000000001</v>
      </c>
      <c r="AN45" s="100">
        <f t="shared" ca="1" si="205"/>
        <v>130.75200000000001</v>
      </c>
      <c r="AO45" s="100">
        <f t="shared" ca="1" si="205"/>
        <v>138.92400000000001</v>
      </c>
      <c r="AP45" s="100">
        <f t="shared" ca="1" si="205"/>
        <v>147.096</v>
      </c>
      <c r="AQ45" s="101" t="str" cm="1">
        <f t="array" aca="1" ref="AQ45" ca="1">+_xlfn.IFS($AI45&lt;=$AJ45,"Red Low",AND($AI45&gt;$AJ45,$AI45&lt;=$AK45),"Orange Low",AND($AI45&gt;$AK45,$AI45&lt;=$AL45),"Yellow Low",AND($AI45&gt;$AL45,$AI45&lt;=$AN45),"Green",AND($AI45&gt;$AN45,$AI45&lt;=$AO45),"Yellow High",AND($AI45&gt;$AO45,$AI45&lt;=$AP45),"Orange High",$AI45&gt;$AP45,"Red High")</f>
        <v>Red Low</v>
      </c>
      <c r="AR45" s="102">
        <f t="shared" ca="1" si="85"/>
        <v>98.064000000000007</v>
      </c>
      <c r="AS45" s="103">
        <f t="shared" ca="1" si="86"/>
        <v>106.23600000000002</v>
      </c>
      <c r="AT45" s="103">
        <f t="shared" ca="1" si="87"/>
        <v>114.40800000000002</v>
      </c>
      <c r="AU45" s="104">
        <f t="shared" ca="1" si="88"/>
        <v>122.58000000000001</v>
      </c>
      <c r="AV45" s="104">
        <f t="shared" ca="1" si="89"/>
        <v>130.75200000000001</v>
      </c>
      <c r="AW45" s="105">
        <f t="shared" ca="1" si="90"/>
        <v>138.92400000000001</v>
      </c>
      <c r="AX45" s="105">
        <f t="shared" ca="1" si="91"/>
        <v>147.096</v>
      </c>
      <c r="AY45" s="101" t="str" cm="1">
        <f t="array" aca="1" ref="AY45" ca="1">+_xlfn.IFS(AI45&lt;=$AT45,"Green",AND(AI45&gt;$AT45,AI45&lt;=$AV45),"Yellow High",AND(AI45&gt;$AV45,AI45&lt;=$AX45),"Orange High",AI45&gt;$AX45,"Red High")</f>
        <v>Green</v>
      </c>
      <c r="AZ45" s="105">
        <f t="shared" ca="1" si="92"/>
        <v>98.064000000000007</v>
      </c>
      <c r="BA45" s="105">
        <f t="shared" ca="1" si="93"/>
        <v>106.23600000000002</v>
      </c>
      <c r="BB45" s="104">
        <f t="shared" ca="1" si="94"/>
        <v>114.40800000000002</v>
      </c>
      <c r="BC45" s="104">
        <f t="shared" ca="1" si="95"/>
        <v>122.58000000000001</v>
      </c>
      <c r="BD45" s="103">
        <f t="shared" ca="1" si="96"/>
        <v>130.75200000000001</v>
      </c>
      <c r="BE45" s="103">
        <f t="shared" ca="1" si="97"/>
        <v>138.92400000000001</v>
      </c>
      <c r="BF45" s="106">
        <f t="shared" ca="1" si="98"/>
        <v>147.096</v>
      </c>
      <c r="BG45" s="101" t="str" cm="1">
        <f t="array" aca="1" ref="BG45" ca="1">+_xlfn.IFS($L45&lt;=AZ45,"Red Low",AND($L45&gt;AZ45,$L45&lt;=BB45),"Orange Low",AND($L45&gt;BB45,$L45&lt;=BD45),"Yellow Low",$L45&gt;BD45,"Green")</f>
        <v>Red Low</v>
      </c>
      <c r="BH45" s="20" t="str" cm="1">
        <f t="array" aca="1" ref="BH45" ca="1">+_xlfn.IFS(G45="Min",BG45,G45="Max",AY45,G45="Dual",AQ45)</f>
        <v>Red Low</v>
      </c>
      <c r="BI45" s="107"/>
      <c r="BK45" s="20" t="str">
        <f>+B45</f>
        <v>Finished_Product_inventory</v>
      </c>
      <c r="BQ45" s="20">
        <f ca="1">+AE45</f>
        <v>98.064000000000007</v>
      </c>
      <c r="BR45" s="20">
        <f ca="1">+AF45</f>
        <v>147.09600000000003</v>
      </c>
      <c r="BU45" s="110"/>
      <c r="BV45" s="110"/>
      <c r="BW45" s="110"/>
      <c r="BX45" s="110"/>
      <c r="BY45" s="110"/>
      <c r="BZ45" s="110"/>
      <c r="CA45" s="110"/>
      <c r="CB45" s="110"/>
      <c r="CC45" s="110"/>
      <c r="CD45" s="111"/>
      <c r="CE45" s="112" cm="1">
        <f t="array" aca="1" ref="CE45" ca="1">+INDIRECT(ADDRESS($A45,$BJ$2-10))</f>
        <v>8</v>
      </c>
      <c r="CF45" s="112" cm="1">
        <f t="array" aca="1" ref="CF45" ca="1">+INDIRECT(ADDRESS($A45,$BJ$2-9))</f>
        <v>43</v>
      </c>
      <c r="CG45" s="112" cm="1">
        <f t="array" aca="1" ref="CG45" ca="1">+INDIRECT(ADDRESS($A45,$BJ$2-8))</f>
        <v>37</v>
      </c>
      <c r="CH45" s="112" cm="1">
        <f t="array" aca="1" ref="CH45" ca="1">+INDIRECT(ADDRESS($A45,$BJ$2-7))</f>
        <v>20</v>
      </c>
      <c r="CI45" s="112" cm="1">
        <f t="array" aca="1" ref="CI45" ca="1">+INDIRECT(ADDRESS($A45,$BJ$2-6))</f>
        <v>12</v>
      </c>
      <c r="CJ45" s="112" cm="1">
        <f t="array" aca="1" ref="CJ45" ca="1">+INDIRECT(ADDRESS($A45,$BJ$2-5))</f>
        <v>12</v>
      </c>
      <c r="CK45" s="112" cm="1">
        <f t="array" aca="1" ref="CK45" ca="1">+INDIRECT(ADDRESS($A45,$BJ$2-4))</f>
        <v>12</v>
      </c>
      <c r="CL45" s="112" cm="1">
        <f t="array" aca="1" ref="CL45" ca="1">+INDIRECT(ADDRESS($A45,$BJ$2-3))</f>
        <v>19</v>
      </c>
      <c r="CM45" s="112" cm="1">
        <f t="array" aca="1" ref="CM45" ca="1">+INDIRECT(ADDRESS($A45,$BJ$2-2))</f>
        <v>19</v>
      </c>
      <c r="CN45" s="112" cm="1">
        <f t="array" aca="1" ref="CN45" ca="1">+INDIRECT(ADDRESS($A45,$BJ$2-1))</f>
        <v>0</v>
      </c>
      <c r="CO45" s="112" cm="1">
        <f t="array" aca="1" ref="CO45" ca="1">+INDIRECT(ADDRESS($A45,BJ$2))</f>
        <v>0</v>
      </c>
      <c r="CP45" s="112"/>
      <c r="CQ45" s="54"/>
      <c r="CR45" s="54">
        <f t="shared" ca="1" si="144"/>
        <v>62.438046552675132</v>
      </c>
      <c r="CS45" s="54">
        <f t="shared" ca="1" si="145"/>
        <v>68.758387644787661</v>
      </c>
      <c r="CT45" s="54">
        <f t="shared" ca="1" si="146"/>
        <v>70.559563154991736</v>
      </c>
      <c r="CU45" s="54">
        <f t="shared" ca="1" si="147"/>
        <v>70.94720353006069</v>
      </c>
      <c r="CV45" s="54">
        <f t="shared" ca="1" si="148"/>
        <v>90.972885603971335</v>
      </c>
      <c r="CW45" s="54">
        <f t="shared" ca="1" si="149"/>
        <v>77.428911196911201</v>
      </c>
      <c r="CX45" s="54">
        <f t="shared" ca="1" si="150"/>
        <v>40.774358521787093</v>
      </c>
      <c r="CY45" s="54">
        <f t="shared" ca="1" si="151"/>
        <v>56.595494760066195</v>
      </c>
      <c r="CZ45" s="54">
        <f t="shared" ca="1" si="152"/>
        <v>17.815230446773306</v>
      </c>
      <c r="DA45" s="54">
        <f t="shared" ca="1" si="71"/>
        <v>67.449425261996694</v>
      </c>
      <c r="DB45" s="54">
        <f t="shared" ca="1" si="71"/>
        <v>122.58000000000001</v>
      </c>
      <c r="DC45" s="54"/>
      <c r="DD45" s="20" t="str">
        <f t="shared" si="196"/>
        <v>Finished_Product_inventory</v>
      </c>
      <c r="DE45" s="189">
        <f>+[2]Data!V87+[2]Data!V88</f>
        <v>232</v>
      </c>
      <c r="DF45" s="189">
        <f>+[2]Data!W87+[2]Data!W88</f>
        <v>227</v>
      </c>
      <c r="DG45" s="189" t="e">
        <f>+[2]Data!X87+[2]Data!X88</f>
        <v>#VALUE!</v>
      </c>
      <c r="DH45" s="189">
        <f>+[2]Data!Y87+[2]Data!Y88</f>
        <v>151</v>
      </c>
      <c r="DI45" s="189">
        <f>+[2]Data!Z87+[2]Data!Z88</f>
        <v>192</v>
      </c>
      <c r="DJ45" s="189">
        <f>+[2]Data!AA87+[2]Data!AA88</f>
        <v>134</v>
      </c>
      <c r="DK45" s="189">
        <f>+[2]Data!AB87+[2]Data!AB88</f>
        <v>132</v>
      </c>
      <c r="DL45" s="189">
        <f>+[2]Data!AC87+[2]Data!AC88</f>
        <v>131</v>
      </c>
      <c r="DM45" s="189">
        <f>+[2]Data!AD87+[2]Data!AD88</f>
        <v>120</v>
      </c>
      <c r="DN45" s="189">
        <f>+[2]Data!AE87+[2]Data!AE88</f>
        <v>128</v>
      </c>
      <c r="DO45" s="189">
        <f>+[2]Data!AF87+[2]Data!AF88</f>
        <v>131</v>
      </c>
      <c r="DP45" s="189">
        <f>+[2]Data!AG87+[2]Data!AG88</f>
        <v>131</v>
      </c>
      <c r="DQ45" s="189">
        <f>+[2]Data!AH87+[2]Data!AH88</f>
        <v>155.1</v>
      </c>
      <c r="DR45" s="189">
        <f>+[2]Data!AI87+[2]Data!AI88</f>
        <v>155</v>
      </c>
      <c r="DS45" s="189">
        <f>+[2]Data!AJ87+[2]Data!AJ88</f>
        <v>128.85</v>
      </c>
      <c r="DT45" s="189">
        <f>+[2]Data!AK87+[2]Data!AK88</f>
        <v>138</v>
      </c>
      <c r="DU45" s="189">
        <f>+[2]Data!AL87+[2]Data!AL88</f>
        <v>135</v>
      </c>
      <c r="DV45" s="189">
        <f>+[2]Data!AM87+[2]Data!AM88</f>
        <v>129</v>
      </c>
      <c r="DW45" s="189">
        <f>+[2]Data!AN87+[2]Data!AN88</f>
        <v>129</v>
      </c>
      <c r="DX45" s="189">
        <f>+[2]Data!AO87+[2]Data!AO88</f>
        <v>129</v>
      </c>
      <c r="DY45" s="189">
        <f>+[2]Data!AP87+[2]Data!AP88</f>
        <v>131</v>
      </c>
      <c r="DZ45" s="189">
        <f>+[2]Data!AQ87+[2]Data!AQ88</f>
        <v>152</v>
      </c>
      <c r="EA45" s="189">
        <f>+[2]Data!AR87+[2]Data!AR88</f>
        <v>118</v>
      </c>
      <c r="EB45" s="189">
        <f>+[2]Data!AS87+[2]Data!AS88</f>
        <v>64</v>
      </c>
      <c r="EC45" s="189">
        <f>+[2]Data!AT87+[2]Data!AT88</f>
        <v>79</v>
      </c>
      <c r="ED45" s="189">
        <f>+[2]Data!AU87+[2]Data!AU88</f>
        <v>79</v>
      </c>
      <c r="EE45" s="189">
        <f>+[2]Data!AV87+[2]Data!AV88</f>
        <v>43</v>
      </c>
      <c r="EF45" s="189">
        <f>+[2]Data!AW87+[2]Data!AW88</f>
        <v>73</v>
      </c>
      <c r="EG45" s="189">
        <f>+[2]Data!AX87+[2]Data!AX88</f>
        <v>65.61</v>
      </c>
      <c r="EH45" s="189">
        <f>+[2]Data!AY87+[2]Data!AY88</f>
        <v>66</v>
      </c>
      <c r="EI45" s="189">
        <f>+[2]Data!AZ87+[2]Data!AZ88</f>
        <v>66</v>
      </c>
      <c r="EJ45" s="189">
        <f>+[2]Data!BA87+[2]Data!BA88</f>
        <v>34</v>
      </c>
      <c r="EK45" s="189">
        <f>+[2]Data!BB87+[2]Data!BB88</f>
        <v>23</v>
      </c>
      <c r="EL45" s="189">
        <f>+[2]Data!BC87+[2]Data!BC88</f>
        <v>23</v>
      </c>
      <c r="EM45" s="189">
        <f>+[2]Data!BD87+[2]Data!BD88</f>
        <v>5</v>
      </c>
      <c r="EN45" s="189">
        <f>+[2]Data!BE87+[2]Data!BE88</f>
        <v>5</v>
      </c>
      <c r="EO45" s="189">
        <f>+[2]Data!BF87+[2]Data!BF88</f>
        <v>5</v>
      </c>
      <c r="EP45" s="189">
        <f>+[2]Data!BG87+[2]Data!BG88</f>
        <v>5</v>
      </c>
      <c r="EQ45" s="189">
        <f>+[2]Data!BH87+[2]Data!BH88</f>
        <v>8</v>
      </c>
      <c r="ER45" s="189">
        <f>+[2]Data!BI87+[2]Data!BI88</f>
        <v>8</v>
      </c>
      <c r="ES45" s="189">
        <f>+[2]Data!BJ87+[2]Data!BJ88</f>
        <v>43</v>
      </c>
      <c r="ET45" s="189">
        <f>+[2]Data!BK87+[2]Data!BK88</f>
        <v>37</v>
      </c>
      <c r="EU45" s="189">
        <f>+[2]Data!BL87+[2]Data!BL88</f>
        <v>20</v>
      </c>
      <c r="EV45" s="189">
        <f>+[2]Data!BM87+[2]Data!BM88</f>
        <v>12</v>
      </c>
      <c r="EW45" s="189">
        <f>+[2]Data!BN87+[2]Data!BN88</f>
        <v>12</v>
      </c>
      <c r="EX45" s="189">
        <f>+[2]Data!BO87+[2]Data!BO88</f>
        <v>12</v>
      </c>
      <c r="EY45" s="189">
        <f>+[2]Data!BP87+[2]Data!BP88</f>
        <v>19</v>
      </c>
      <c r="EZ45" s="189">
        <f>+[2]Data!BQ87+[2]Data!BQ88</f>
        <v>19</v>
      </c>
      <c r="FA45" s="189">
        <f>+[2]Data!BR87+[2]Data!BR88</f>
        <v>0</v>
      </c>
      <c r="FB45" s="189">
        <f>+[2]Data!BS87+[2]Data!BS88</f>
        <v>0</v>
      </c>
      <c r="FC45" s="189">
        <f>+[2]Data!BT87+[2]Data!BT88</f>
        <v>0</v>
      </c>
      <c r="FD45" s="189">
        <f>+[2]Data!BU87+[2]Data!BU88</f>
        <v>0</v>
      </c>
      <c r="FE45" s="189">
        <f>+[2]Data!BV87+[2]Data!BV88</f>
        <v>0</v>
      </c>
    </row>
    <row r="46" spans="1:161" s="21" customFormat="1" ht="16.5" customHeight="1" thickBot="1">
      <c r="A46" s="55" cm="1">
        <f t="array" aca="1" ref="A46" ca="1">+CELL("ligne",A46)</f>
        <v>46</v>
      </c>
      <c r="B46" s="21" t="s">
        <v>434</v>
      </c>
      <c r="C46" s="18" t="s">
        <v>435</v>
      </c>
      <c r="D46" s="363" t="s">
        <v>295</v>
      </c>
      <c r="E46" s="20" t="s">
        <v>427</v>
      </c>
      <c r="F46" s="262" t="s">
        <v>325</v>
      </c>
      <c r="G46" s="263" t="s">
        <v>288</v>
      </c>
      <c r="H46" s="263" t="s">
        <v>288</v>
      </c>
      <c r="I46" s="263"/>
      <c r="J46" s="264">
        <v>0</v>
      </c>
      <c r="K46" s="264"/>
      <c r="L46" s="344" t="e">
        <f t="shared" ca="1" si="133"/>
        <v>#REF!</v>
      </c>
      <c r="M46" s="351">
        <f t="shared" ca="1" si="204"/>
        <v>0</v>
      </c>
      <c r="N46" s="147">
        <f ca="1">IFERROR(MAX(INDIRECT(ADDRESS($A46, BJ$2-V46) &amp; ":" &amp; ADDRESS($A46, BJ$2)))-MIN(INDIRECT(ADDRESS($A46, BJ$2-V46) &amp; ":" &amp; ADDRESS($A46, BJ$2))),0)/6</f>
        <v>0</v>
      </c>
      <c r="O46" s="148">
        <f t="shared" ca="1" si="187"/>
        <v>0</v>
      </c>
      <c r="P46" s="148">
        <f t="shared" ca="1" si="188"/>
        <v>0</v>
      </c>
      <c r="Q46" s="62">
        <f t="shared" ca="1" si="51"/>
        <v>0</v>
      </c>
      <c r="R46" s="63">
        <f t="shared" ca="1" si="52"/>
        <v>2.7240000000000002</v>
      </c>
      <c r="S46" s="64">
        <f>+Parametres!E48</f>
        <v>0</v>
      </c>
      <c r="T46" s="330">
        <f>+Parametres!F48</f>
        <v>0</v>
      </c>
      <c r="U46" s="330">
        <f>+Parametres!G48</f>
        <v>5</v>
      </c>
      <c r="V46" s="149">
        <v>10</v>
      </c>
      <c r="W46" s="294">
        <f ca="1">+T46*$M$3/7*Parametres!F81</f>
        <v>0</v>
      </c>
      <c r="X46" s="294">
        <f ca="1">+U46*$M$3/7*Parametres!G81</f>
        <v>2.7240000000000002</v>
      </c>
      <c r="Y46" s="150">
        <f ca="1">IF($W46&gt;$Q46,$W46,$Q46)</f>
        <v>0</v>
      </c>
      <c r="Z46" s="150">
        <f t="shared" ca="1" si="63"/>
        <v>2.7240000000000002</v>
      </c>
      <c r="AA46" s="150">
        <f t="shared" ca="1" si="64"/>
        <v>0</v>
      </c>
      <c r="AB46" s="150">
        <f t="shared" ca="1" si="65"/>
        <v>2.7240000000000002</v>
      </c>
      <c r="AC46" s="150">
        <f t="shared" ca="1" si="189"/>
        <v>0</v>
      </c>
      <c r="AD46" s="150">
        <f t="shared" ca="1" si="190"/>
        <v>2.7240000000000002</v>
      </c>
      <c r="AE46" s="146" cm="1">
        <f t="array" aca="1" ref="AE46" ca="1">+_xlfn.SWITCH($G46,"Min",Y46,"Max",AA46,"Dual",AC46)</f>
        <v>0</v>
      </c>
      <c r="AF46" s="146" cm="1">
        <f t="array" aca="1" ref="AF46" ca="1">+_xlfn.SWITCH($G46,"Min",Z46,"Max",AB46,"Dual",AD46)</f>
        <v>2.7240000000000002</v>
      </c>
      <c r="AG46" s="69">
        <f t="shared" ca="1" si="53"/>
        <v>1.3620000000000001</v>
      </c>
      <c r="AI46" s="151" t="e">
        <f ca="1">+CO46</f>
        <v>#REF!</v>
      </c>
      <c r="AJ46" s="152">
        <f t="shared" ca="1" si="84"/>
        <v>0</v>
      </c>
      <c r="AK46" s="153">
        <f t="shared" ca="1" si="205"/>
        <v>0.45400000000000001</v>
      </c>
      <c r="AL46" s="153">
        <f t="shared" ca="1" si="205"/>
        <v>0.90800000000000003</v>
      </c>
      <c r="AM46" s="153">
        <f t="shared" ca="1" si="205"/>
        <v>1.3620000000000001</v>
      </c>
      <c r="AN46" s="153">
        <f t="shared" ca="1" si="205"/>
        <v>1.8160000000000001</v>
      </c>
      <c r="AO46" s="153">
        <f t="shared" ca="1" si="205"/>
        <v>2.27</v>
      </c>
      <c r="AP46" s="153">
        <f t="shared" ca="1" si="205"/>
        <v>2.7240000000000002</v>
      </c>
      <c r="AQ46" s="154" t="e" cm="1">
        <f t="array" aca="1" ref="AQ46" ca="1">+_xlfn.IFS($AI46&lt;=$AJ46,"Red Low",AND($AI46&gt;$AJ46,$AI46&lt;=$AK46),"Orange Low",AND($AI46&gt;$AK46,$AI46&lt;=$AL46),"Yellow Low",AND($AI46&gt;$AL46,$AI46&lt;=$AN46),"Green",AND($AI46&gt;$AN46,$AI46&lt;=$AO46),"Yellow High",AND($AI46&gt;$AO46,$AI46&lt;=$AP46),"Orange High",$AI46&gt;$AP46,"Red High")</f>
        <v>#REF!</v>
      </c>
      <c r="AR46" s="155">
        <f t="shared" ca="1" si="85"/>
        <v>0</v>
      </c>
      <c r="AS46" s="156">
        <f t="shared" ca="1" si="86"/>
        <v>0.45400000000000001</v>
      </c>
      <c r="AT46" s="156">
        <f t="shared" ca="1" si="87"/>
        <v>0.90800000000000003</v>
      </c>
      <c r="AU46" s="157">
        <f t="shared" ca="1" si="88"/>
        <v>1.3620000000000001</v>
      </c>
      <c r="AV46" s="157">
        <f t="shared" ca="1" si="89"/>
        <v>1.8160000000000001</v>
      </c>
      <c r="AW46" s="158">
        <f t="shared" ca="1" si="90"/>
        <v>2.27</v>
      </c>
      <c r="AX46" s="158">
        <f t="shared" ca="1" si="91"/>
        <v>2.7240000000000002</v>
      </c>
      <c r="AY46" s="154" t="e" cm="1">
        <f t="array" aca="1" ref="AY46" ca="1">+_xlfn.IFS(AI46&lt;=$AT46,"Green",AND(AI46&gt;$AT46,AI46&lt;=$AV46),"Yellow High",AND(AI46&gt;$AV46,AI46&lt;=$AX46),"Orange High",AI46&gt;$AX46,"Red High")</f>
        <v>#REF!</v>
      </c>
      <c r="AZ46" s="158">
        <f t="shared" ca="1" si="92"/>
        <v>0</v>
      </c>
      <c r="BA46" s="158">
        <f t="shared" ca="1" si="93"/>
        <v>0.45400000000000001</v>
      </c>
      <c r="BB46" s="157">
        <f t="shared" ca="1" si="94"/>
        <v>0.90800000000000003</v>
      </c>
      <c r="BC46" s="157">
        <f t="shared" ca="1" si="95"/>
        <v>1.3620000000000001</v>
      </c>
      <c r="BD46" s="156">
        <f t="shared" ca="1" si="96"/>
        <v>1.8160000000000001</v>
      </c>
      <c r="BE46" s="156">
        <f t="shared" ca="1" si="97"/>
        <v>2.27</v>
      </c>
      <c r="BF46" s="159">
        <f t="shared" ca="1" si="98"/>
        <v>2.7240000000000002</v>
      </c>
      <c r="BG46" s="154" t="e" cm="1">
        <f t="array" aca="1" ref="BG46" ca="1">+_xlfn.IFS($L46&lt;=AZ46,"Red Low",AND($L46&gt;AZ46,$L46&lt;=BB46),"Orange Low",AND($L46&gt;BB46,$L46&lt;=BD46),"Yellow Low",$L46&gt;BD46,"Green")</f>
        <v>#REF!</v>
      </c>
      <c r="BH46" s="21" t="e" cm="1">
        <f t="array" aca="1" ref="BH46" ca="1">+_xlfn.IFS(G46="Min",BG46,G46="Max",AY46,G46="Dual",AQ46)</f>
        <v>#REF!</v>
      </c>
      <c r="BI46" s="160"/>
      <c r="BU46" s="161"/>
      <c r="BV46" s="161"/>
      <c r="BW46" s="161"/>
      <c r="BX46" s="161"/>
      <c r="BY46" s="161"/>
      <c r="BZ46" s="161"/>
      <c r="CA46" s="161"/>
      <c r="CB46" s="161"/>
      <c r="CC46" s="161"/>
      <c r="CD46" s="162"/>
      <c r="CE46" s="163" t="e" cm="1">
        <f t="array" aca="1" ref="CE46" ca="1">+INDIRECT(ADDRESS($A46,$BJ$2-10))</f>
        <v>#REF!</v>
      </c>
      <c r="CF46" s="163" t="e" cm="1">
        <f t="array" aca="1" ref="CF46" ca="1">+INDIRECT(ADDRESS($A46,$BJ$2-9))</f>
        <v>#REF!</v>
      </c>
      <c r="CG46" s="163" t="e" cm="1">
        <f t="array" aca="1" ref="CG46" ca="1">+INDIRECT(ADDRESS($A46,$BJ$2-8))</f>
        <v>#REF!</v>
      </c>
      <c r="CH46" s="163" t="e" cm="1">
        <f t="array" aca="1" ref="CH46" ca="1">+INDIRECT(ADDRESS($A46,$BJ$2-7))</f>
        <v>#REF!</v>
      </c>
      <c r="CI46" s="163" t="e" cm="1">
        <f t="array" aca="1" ref="CI46" ca="1">+INDIRECT(ADDRESS($A46,$BJ$2-6))</f>
        <v>#REF!</v>
      </c>
      <c r="CJ46" s="163" t="e" cm="1">
        <f t="array" aca="1" ref="CJ46" ca="1">+INDIRECT(ADDRESS($A46,$BJ$2-5))</f>
        <v>#REF!</v>
      </c>
      <c r="CK46" s="163" t="e" cm="1">
        <f t="array" aca="1" ref="CK46" ca="1">+INDIRECT(ADDRESS($A46,$BJ$2-4))</f>
        <v>#REF!</v>
      </c>
      <c r="CL46" s="163" t="e" cm="1">
        <f t="array" aca="1" ref="CL46" ca="1">+INDIRECT(ADDRESS($A46,$BJ$2-3))</f>
        <v>#REF!</v>
      </c>
      <c r="CM46" s="163" t="e" cm="1">
        <f t="array" aca="1" ref="CM46" ca="1">+INDIRECT(ADDRESS($A46,$BJ$2-2))</f>
        <v>#REF!</v>
      </c>
      <c r="CN46" s="163" t="e" cm="1">
        <f t="array" aca="1" ref="CN46" ca="1">+INDIRECT(ADDRESS($A46,$BJ$2-1))</f>
        <v>#REF!</v>
      </c>
      <c r="CO46" s="163" t="e" cm="1">
        <f t="array" aca="1" ref="CO46" ca="1">+INDIRECT(ADDRESS($A46,BJ$2))</f>
        <v>#REF!</v>
      </c>
      <c r="CP46" s="163"/>
      <c r="CQ46" s="54"/>
      <c r="CR46" s="54">
        <f t="shared" ca="1" si="144"/>
        <v>0.6937560728075014</v>
      </c>
      <c r="CS46" s="54">
        <f t="shared" ca="1" si="145"/>
        <v>0.76398208494208508</v>
      </c>
      <c r="CT46" s="54">
        <f t="shared" ca="1" si="146"/>
        <v>0.78399514616657473</v>
      </c>
      <c r="CU46" s="54">
        <f t="shared" ca="1" si="147"/>
        <v>0.78830226144511861</v>
      </c>
      <c r="CV46" s="54">
        <f t="shared" ca="1" si="148"/>
        <v>1.0108098400441259</v>
      </c>
      <c r="CW46" s="54">
        <f t="shared" ca="1" si="149"/>
        <v>0.86032123552123563</v>
      </c>
      <c r="CX46" s="54">
        <f t="shared" ca="1" si="150"/>
        <v>0.45304842801985656</v>
      </c>
      <c r="CY46" s="54">
        <f t="shared" ca="1" si="151"/>
        <v>0.62883883066740209</v>
      </c>
      <c r="CZ46" s="54">
        <f t="shared" ca="1" si="152"/>
        <v>0.19794700496414783</v>
      </c>
      <c r="DA46" s="54">
        <f t="shared" ca="1" si="71"/>
        <v>0.74943805846662992</v>
      </c>
      <c r="DB46" s="54">
        <f t="shared" ca="1" si="71"/>
        <v>1.3620000000000001</v>
      </c>
      <c r="DC46" s="54"/>
      <c r="DD46" s="21" t="str">
        <f t="shared" si="196"/>
        <v>Obsolete_Inventory</v>
      </c>
      <c r="DE46" s="297">
        <v>0</v>
      </c>
      <c r="DF46" s="566" t="e">
        <f>+#REF!</f>
        <v>#REF!</v>
      </c>
      <c r="DG46" s="566" t="e">
        <f>+#REF!</f>
        <v>#REF!</v>
      </c>
      <c r="DH46" s="566" t="e">
        <f>+#REF!</f>
        <v>#REF!</v>
      </c>
      <c r="DI46" s="566" t="e">
        <f>+#REF!</f>
        <v>#REF!</v>
      </c>
      <c r="DJ46" s="566" t="e">
        <f>+#REF!</f>
        <v>#REF!</v>
      </c>
      <c r="DK46" s="566" t="e">
        <f>+#REF!</f>
        <v>#REF!</v>
      </c>
      <c r="DL46" s="566" t="e">
        <f>+#REF!</f>
        <v>#REF!</v>
      </c>
      <c r="DM46" s="566" t="e">
        <f>+#REF!</f>
        <v>#REF!</v>
      </c>
      <c r="DN46" s="566" t="e">
        <f>+#REF!</f>
        <v>#REF!</v>
      </c>
      <c r="DO46" s="566" t="e">
        <f>+#REF!</f>
        <v>#REF!</v>
      </c>
      <c r="DP46" s="566" t="e">
        <f>+#REF!</f>
        <v>#REF!</v>
      </c>
      <c r="DQ46" s="566" t="e">
        <f>+#REF!</f>
        <v>#REF!</v>
      </c>
      <c r="DR46" s="566" t="e">
        <f>+#REF!</f>
        <v>#REF!</v>
      </c>
      <c r="DS46" s="566" t="e">
        <f>+#REF!</f>
        <v>#REF!</v>
      </c>
      <c r="DT46" s="566" t="e">
        <f>+#REF!</f>
        <v>#REF!</v>
      </c>
      <c r="DU46" s="566" t="e">
        <f>+#REF!</f>
        <v>#REF!</v>
      </c>
      <c r="DV46" s="566" t="e">
        <f>+#REF!</f>
        <v>#REF!</v>
      </c>
      <c r="DW46" s="566" t="e">
        <f>+#REF!</f>
        <v>#REF!</v>
      </c>
      <c r="DX46" s="566" t="e">
        <f>+#REF!</f>
        <v>#REF!</v>
      </c>
      <c r="DY46" s="566" t="e">
        <f>+#REF!</f>
        <v>#REF!</v>
      </c>
      <c r="DZ46" s="566" t="e">
        <f>+#REF!</f>
        <v>#REF!</v>
      </c>
      <c r="EA46" s="566" t="e">
        <f>+#REF!</f>
        <v>#REF!</v>
      </c>
      <c r="EB46" s="566" t="e">
        <f>+#REF!</f>
        <v>#REF!</v>
      </c>
      <c r="EC46" s="566" t="e">
        <f>+#REF!</f>
        <v>#REF!</v>
      </c>
      <c r="ED46" s="566" t="e">
        <f>+#REF!</f>
        <v>#REF!</v>
      </c>
      <c r="EE46" s="566" t="e">
        <f>+#REF!</f>
        <v>#REF!</v>
      </c>
      <c r="EF46" s="566" t="e">
        <f>+#REF!</f>
        <v>#REF!</v>
      </c>
      <c r="EG46" s="566" t="e">
        <f>+#REF!</f>
        <v>#REF!</v>
      </c>
      <c r="EH46" s="566" t="e">
        <f>+#REF!</f>
        <v>#REF!</v>
      </c>
      <c r="EI46" s="566" t="e">
        <f>+#REF!</f>
        <v>#REF!</v>
      </c>
      <c r="EJ46" s="566" t="e">
        <f>+#REF!</f>
        <v>#REF!</v>
      </c>
      <c r="EK46" s="566" t="e">
        <f>+#REF!</f>
        <v>#REF!</v>
      </c>
      <c r="EL46" s="566" t="e">
        <f>+#REF!</f>
        <v>#REF!</v>
      </c>
      <c r="EM46" s="566" t="e">
        <f>+#REF!</f>
        <v>#REF!</v>
      </c>
      <c r="EN46" s="566" t="e">
        <f>+#REF!</f>
        <v>#REF!</v>
      </c>
      <c r="EO46" s="566" t="e">
        <f>+#REF!</f>
        <v>#REF!</v>
      </c>
      <c r="EP46" s="566" t="e">
        <f>+#REF!</f>
        <v>#REF!</v>
      </c>
      <c r="EQ46" s="566" t="e">
        <f>+#REF!</f>
        <v>#REF!</v>
      </c>
      <c r="ER46" s="566" t="e">
        <f>+#REF!</f>
        <v>#REF!</v>
      </c>
      <c r="ES46" s="566" t="e">
        <f>+#REF!</f>
        <v>#REF!</v>
      </c>
      <c r="ET46" s="566" t="e">
        <f>+#REF!</f>
        <v>#REF!</v>
      </c>
      <c r="EU46" s="566" t="e">
        <f>+#REF!</f>
        <v>#REF!</v>
      </c>
      <c r="EV46" s="566" t="e">
        <f>+#REF!</f>
        <v>#REF!</v>
      </c>
      <c r="EW46" s="566" t="e">
        <f>+#REF!</f>
        <v>#REF!</v>
      </c>
      <c r="EX46" s="566" t="e">
        <f>+#REF!</f>
        <v>#REF!</v>
      </c>
      <c r="EY46" s="566" t="e">
        <f>+#REF!</f>
        <v>#REF!</v>
      </c>
      <c r="EZ46" s="566" t="e">
        <f>+#REF!</f>
        <v>#REF!</v>
      </c>
      <c r="FA46" s="566" t="e">
        <f>+#REF!</f>
        <v>#REF!</v>
      </c>
      <c r="FB46" s="566" t="e">
        <f>+#REF!</f>
        <v>#REF!</v>
      </c>
      <c r="FC46" s="566" t="e">
        <f>+#REF!</f>
        <v>#REF!</v>
      </c>
      <c r="FD46" s="566" t="e">
        <f>+#REF!</f>
        <v>#REF!</v>
      </c>
      <c r="FE46" s="566" t="e">
        <f>+#REF!</f>
        <v>#REF!</v>
      </c>
    </row>
    <row r="47" spans="1:161" s="21" customFormat="1" ht="16.5" customHeight="1" thickBot="1">
      <c r="A47" s="55" cm="1">
        <f t="array" aca="1" ref="A47" ca="1">+CELL("ligne",A47)</f>
        <v>47</v>
      </c>
      <c r="B47" s="18" t="s">
        <v>436</v>
      </c>
      <c r="C47" s="18" t="s">
        <v>437</v>
      </c>
      <c r="D47" s="363" t="s">
        <v>295</v>
      </c>
      <c r="E47" s="20" t="s">
        <v>427</v>
      </c>
      <c r="F47" s="262" t="s">
        <v>325</v>
      </c>
      <c r="G47" s="263" t="s">
        <v>288</v>
      </c>
      <c r="H47" s="263" t="s">
        <v>288</v>
      </c>
      <c r="I47" s="263"/>
      <c r="J47" s="264">
        <v>1</v>
      </c>
      <c r="K47" s="264"/>
      <c r="L47" s="344">
        <f t="shared" ref="L47:L48" ca="1" si="206">+CO47</f>
        <v>171</v>
      </c>
      <c r="M47" s="351">
        <f t="shared" ref="M47:M48" ca="1" si="207">IFERROR(MEDIAN(INDIRECT(ADDRESS($A47, BJ$2-V47) &amp; ":" &amp; ADDRESS($A47, BJ$2))),0)</f>
        <v>781.5</v>
      </c>
      <c r="N47" s="147">
        <f t="shared" ref="N47:N48" ca="1" si="208">IFERROR(MAX(INDIRECT(ADDRESS($A47, BJ$2-V47) &amp; ":" &amp; ADDRESS($A47, BJ$2)))-MIN(INDIRECT(ADDRESS($A47, BJ$2-V47) &amp; ":" &amp; ADDRESS($A47, BJ$2))),0)/6</f>
        <v>119</v>
      </c>
      <c r="O47" s="148">
        <f t="shared" ref="O47:O48" ca="1" si="209">+M47-3*N47</f>
        <v>424.5</v>
      </c>
      <c r="P47" s="148">
        <f t="shared" ref="P47:P48" ca="1" si="210">+M47+3*N47</f>
        <v>1138.5</v>
      </c>
      <c r="Q47" s="62">
        <f t="shared" ref="Q47:Q48" ca="1" si="211">+W47</f>
        <v>1122.6096</v>
      </c>
      <c r="R47" s="63">
        <f t="shared" ref="R47:R48" ca="1" si="212">+X47</f>
        <v>1262.9357999999997</v>
      </c>
      <c r="S47" s="64" t="str">
        <f>+Parametres!E51</f>
        <v>As a % of weekly sales</v>
      </c>
      <c r="T47" s="330">
        <f>+Parametres!F49</f>
        <v>0.16</v>
      </c>
      <c r="U47" s="330">
        <f>+Parametres!G49</f>
        <v>0.18</v>
      </c>
      <c r="V47" s="149">
        <v>11</v>
      </c>
      <c r="W47" s="294">
        <f ca="1">+T47*4.3*12*L3</f>
        <v>1122.6096</v>
      </c>
      <c r="X47" s="294">
        <f ca="1">+U47*4.3*12*L3</f>
        <v>1262.9357999999997</v>
      </c>
      <c r="Y47" s="150">
        <f t="shared" ref="Y47:Y48" ca="1" si="213">IF($W47&gt;$Q47,$W47,$Q47)</f>
        <v>1122.6096</v>
      </c>
      <c r="Z47" s="150">
        <f t="shared" ca="1" si="63"/>
        <v>1262.9357999999997</v>
      </c>
      <c r="AA47" s="150">
        <f t="shared" ca="1" si="64"/>
        <v>1122.6096</v>
      </c>
      <c r="AB47" s="150">
        <f t="shared" ca="1" si="65"/>
        <v>1262.9357999999997</v>
      </c>
      <c r="AC47" s="150">
        <f t="shared" ref="AC47:AC48" ca="1" si="214">+W47</f>
        <v>1122.6096</v>
      </c>
      <c r="AD47" s="150">
        <f t="shared" ref="AD47:AD48" ca="1" si="215">+X47</f>
        <v>1262.9357999999997</v>
      </c>
      <c r="AE47" s="146" cm="1">
        <f t="array" aca="1" ref="AE47" ca="1">+_xlfn.SWITCH($G47,"Min",Y47,"Max",AA47,"Dual",AC47)</f>
        <v>1122.6096</v>
      </c>
      <c r="AF47" s="146" cm="1">
        <f t="array" aca="1" ref="AF47" ca="1">+_xlfn.SWITCH($G47,"Min",Z47,"Max",AB47,"Dual",AD47)</f>
        <v>1262.9357999999997</v>
      </c>
      <c r="AG47" s="69">
        <f t="shared" ref="AG47:AG48" ca="1" si="216">+(AF47+AE47)/2</f>
        <v>1192.7727</v>
      </c>
      <c r="AI47" s="151">
        <f t="shared" ref="AI47:AI48" ca="1" si="217">+CO47</f>
        <v>171</v>
      </c>
      <c r="AJ47" s="152">
        <f t="shared" ref="AJ47:AJ48" ca="1" si="218">AE47</f>
        <v>1122.6096</v>
      </c>
      <c r="AK47" s="153">
        <f t="shared" ref="AK47:AP47" ca="1" si="219">+(AJ47+($AF47-$AJ47)/6)</f>
        <v>1145.9973</v>
      </c>
      <c r="AL47" s="153">
        <f t="shared" ca="1" si="219"/>
        <v>1169.385</v>
      </c>
      <c r="AM47" s="153">
        <f t="shared" ca="1" si="219"/>
        <v>1192.7727</v>
      </c>
      <c r="AN47" s="153">
        <f t="shared" ca="1" si="219"/>
        <v>1216.1604</v>
      </c>
      <c r="AO47" s="153">
        <f t="shared" ca="1" si="219"/>
        <v>1239.5481</v>
      </c>
      <c r="AP47" s="153">
        <f t="shared" ca="1" si="219"/>
        <v>1262.9358</v>
      </c>
      <c r="AQ47" s="154" t="str" cm="1">
        <f t="array" aca="1" ref="AQ47" ca="1">+_xlfn.IFS($AI47&lt;=$AJ47,"Red Low",AND($AI47&gt;$AJ47,$AI47&lt;=$AK47),"Orange Low",AND($AI47&gt;$AK47,$AI47&lt;=$AL47),"Yellow Low",AND($AI47&gt;$AL47,$AI47&lt;=$AN47),"Green",AND($AI47&gt;$AN47,$AI47&lt;=$AO47),"Yellow High",AND($AI47&gt;$AO47,$AI47&lt;=$AP47),"Orange High",$AI47&gt;$AP47,"Red High")</f>
        <v>Red Low</v>
      </c>
      <c r="AR47" s="155">
        <f t="shared" ref="AR47:AR48" ca="1" si="220">+AJ47</f>
        <v>1122.6096</v>
      </c>
      <c r="AS47" s="156">
        <f t="shared" ref="AS47:AS48" ca="1" si="221">+AK47</f>
        <v>1145.9973</v>
      </c>
      <c r="AT47" s="156">
        <f t="shared" ref="AT47:AT48" ca="1" si="222">+AL47</f>
        <v>1169.385</v>
      </c>
      <c r="AU47" s="157">
        <f t="shared" ref="AU47:AU48" ca="1" si="223">+AM47</f>
        <v>1192.7727</v>
      </c>
      <c r="AV47" s="157">
        <f t="shared" ref="AV47:AV48" ca="1" si="224">+AN47</f>
        <v>1216.1604</v>
      </c>
      <c r="AW47" s="158">
        <f t="shared" ref="AW47:AW48" ca="1" si="225">+AO47</f>
        <v>1239.5481</v>
      </c>
      <c r="AX47" s="158">
        <f t="shared" ref="AX47:AX48" ca="1" si="226">+AP47</f>
        <v>1262.9358</v>
      </c>
      <c r="AY47" s="154" t="str" cm="1">
        <f t="array" aca="1" ref="AY47" ca="1">+_xlfn.IFS(AI47&lt;=$AT47,"Green",AND(AI47&gt;$AT47,AI47&lt;=$AV47),"Yellow High",AND(AI47&gt;$AV47,AI47&lt;=$AX47),"Orange High",AI47&gt;$AX47,"Red High")</f>
        <v>Green</v>
      </c>
      <c r="AZ47" s="158">
        <f t="shared" ref="AZ47:AZ48" ca="1" si="227">+AR47</f>
        <v>1122.6096</v>
      </c>
      <c r="BA47" s="158">
        <f t="shared" ref="BA47:BA48" ca="1" si="228">+AS47</f>
        <v>1145.9973</v>
      </c>
      <c r="BB47" s="157">
        <f t="shared" ref="BB47:BB48" ca="1" si="229">+AT47</f>
        <v>1169.385</v>
      </c>
      <c r="BC47" s="157">
        <f t="shared" ref="BC47:BC48" ca="1" si="230">+AU47</f>
        <v>1192.7727</v>
      </c>
      <c r="BD47" s="156">
        <f t="shared" ref="BD47:BD48" ca="1" si="231">+AV47</f>
        <v>1216.1604</v>
      </c>
      <c r="BE47" s="156">
        <f t="shared" ref="BE47:BE48" ca="1" si="232">+AW47</f>
        <v>1239.5481</v>
      </c>
      <c r="BF47" s="159">
        <f t="shared" ref="BF47:BF48" ca="1" si="233">+AX47</f>
        <v>1262.9358</v>
      </c>
      <c r="BG47" s="154" t="str" cm="1">
        <f t="array" aca="1" ref="BG47" ca="1">+_xlfn.IFS($L47&lt;=AZ47,"Red Low",AND($L47&gt;AZ47,$L47&lt;=BB47),"Orange Low",AND($L47&gt;BB47,$L47&lt;=BD47),"Yellow Low",$L47&gt;BD47,"Green")</f>
        <v>Red Low</v>
      </c>
      <c r="BH47" s="21" t="str" cm="1">
        <f t="array" aca="1" ref="BH47" ca="1">+_xlfn.IFS(G47="Min",BG47,G47="Max",AY47,G47="Dual",AQ47)</f>
        <v>Green</v>
      </c>
      <c r="BI47" s="160"/>
      <c r="BU47" s="161"/>
      <c r="BV47" s="161"/>
      <c r="BW47" s="161"/>
      <c r="BX47" s="161"/>
      <c r="BY47" s="161"/>
      <c r="BZ47" s="161"/>
      <c r="CA47" s="161"/>
      <c r="CB47" s="161"/>
      <c r="CC47" s="161"/>
      <c r="CD47" s="162"/>
      <c r="CE47" s="163" cm="1">
        <f t="array" aca="1" ref="CE47" ca="1">+INDIRECT(ADDRESS($A47,$BJ$2-10))</f>
        <v>748</v>
      </c>
      <c r="CF47" s="163" cm="1">
        <f t="array" aca="1" ref="CF47" ca="1">+INDIRECT(ADDRESS($A47,$BJ$2-9))</f>
        <v>885</v>
      </c>
      <c r="CG47" s="163" cm="1">
        <f t="array" aca="1" ref="CG47" ca="1">+INDIRECT(ADDRESS($A47,$BJ$2-8))</f>
        <v>782</v>
      </c>
      <c r="CH47" s="163" cm="1">
        <f t="array" aca="1" ref="CH47" ca="1">+INDIRECT(ADDRESS($A47,$BJ$2-7))</f>
        <v>781</v>
      </c>
      <c r="CI47" s="163" cm="1">
        <f t="array" aca="1" ref="CI47" ca="1">+INDIRECT(ADDRESS($A47,$BJ$2-6))</f>
        <v>783</v>
      </c>
      <c r="CJ47" s="163" cm="1">
        <f t="array" aca="1" ref="CJ47" ca="1">+INDIRECT(ADDRESS($A47,$BJ$2-5))</f>
        <v>768</v>
      </c>
      <c r="CK47" s="163" cm="1">
        <f t="array" aca="1" ref="CK47" ca="1">+INDIRECT(ADDRESS($A47,$BJ$2-4))</f>
        <v>793</v>
      </c>
      <c r="CL47" s="163" cm="1">
        <f t="array" aca="1" ref="CL47" ca="1">+INDIRECT(ADDRESS($A47,$BJ$2-3))</f>
        <v>815</v>
      </c>
      <c r="CM47" s="163" cm="1">
        <f t="array" aca="1" ref="CM47" ca="1">+INDIRECT(ADDRESS($A47,$BJ$2-2))</f>
        <v>810</v>
      </c>
      <c r="CN47" s="163" cm="1">
        <f t="array" aca="1" ref="CN47" ca="1">+INDIRECT(ADDRESS($A47,$BJ$2-1))</f>
        <v>171</v>
      </c>
      <c r="CO47" s="163" cm="1">
        <f t="array" aca="1" ref="CO47" ca="1">+INDIRECT(ADDRESS($A47,BJ$2))</f>
        <v>171</v>
      </c>
      <c r="CP47" s="163"/>
      <c r="CQ47" s="54"/>
      <c r="CR47" s="54">
        <f t="shared" ca="1" si="144"/>
        <v>607.55749200000002</v>
      </c>
      <c r="CS47" s="54">
        <f t="shared" ca="1" si="145"/>
        <v>669.05798400000003</v>
      </c>
      <c r="CT47" s="54">
        <f t="shared" ca="1" si="146"/>
        <v>686.58443999999997</v>
      </c>
      <c r="CU47" s="54">
        <f t="shared" ca="1" si="147"/>
        <v>690.35640000000001</v>
      </c>
      <c r="CV47" s="54">
        <f t="shared" ca="1" si="148"/>
        <v>885.21760800000004</v>
      </c>
      <c r="CW47" s="54">
        <f t="shared" ca="1" si="149"/>
        <v>753.42708000000005</v>
      </c>
      <c r="CX47" s="54">
        <f t="shared" ca="1" si="150"/>
        <v>396.75755999999996</v>
      </c>
      <c r="CY47" s="54">
        <f t="shared" ca="1" si="151"/>
        <v>550.70616000000007</v>
      </c>
      <c r="CZ47" s="54">
        <f t="shared" ca="1" si="152"/>
        <v>173.35226400000002</v>
      </c>
      <c r="DA47" s="54">
        <f t="shared" ca="1" si="71"/>
        <v>656.32103999999993</v>
      </c>
      <c r="DB47" s="54">
        <f t="shared" ca="1" si="71"/>
        <v>1192.7727</v>
      </c>
      <c r="DC47" s="54"/>
      <c r="DD47" s="21" t="str">
        <f t="shared" si="196"/>
        <v>TWC</v>
      </c>
      <c r="DE47" s="297">
        <f>+DE41+DE34-DE38</f>
        <v>1045</v>
      </c>
      <c r="DF47" s="569">
        <f t="shared" ref="DF47:FE47" si="234">+DF41+DF34-DF38</f>
        <v>1048</v>
      </c>
      <c r="DG47" s="569" t="e">
        <f t="shared" si="234"/>
        <v>#VALUE!</v>
      </c>
      <c r="DH47" s="569">
        <f t="shared" si="234"/>
        <v>948</v>
      </c>
      <c r="DI47" s="569">
        <f t="shared" si="234"/>
        <v>967</v>
      </c>
      <c r="DJ47" s="569">
        <f t="shared" si="234"/>
        <v>906</v>
      </c>
      <c r="DK47" s="569">
        <f t="shared" si="234"/>
        <v>910</v>
      </c>
      <c r="DL47" s="569">
        <f t="shared" si="234"/>
        <v>895</v>
      </c>
      <c r="DM47" s="569">
        <f t="shared" si="234"/>
        <v>883</v>
      </c>
      <c r="DN47" s="569">
        <f t="shared" si="234"/>
        <v>890</v>
      </c>
      <c r="DO47" s="569">
        <f t="shared" si="234"/>
        <v>890</v>
      </c>
      <c r="DP47" s="569">
        <f t="shared" si="234"/>
        <v>890</v>
      </c>
      <c r="DQ47" s="569">
        <f t="shared" si="234"/>
        <v>913.78</v>
      </c>
      <c r="DR47" s="569">
        <f t="shared" si="234"/>
        <v>914</v>
      </c>
      <c r="DS47" s="569">
        <f t="shared" si="234"/>
        <v>910.92000000000007</v>
      </c>
      <c r="DT47" s="569">
        <f t="shared" si="234"/>
        <v>909</v>
      </c>
      <c r="DU47" s="569">
        <f t="shared" si="234"/>
        <v>903</v>
      </c>
      <c r="DV47" s="569">
        <f t="shared" si="234"/>
        <v>911</v>
      </c>
      <c r="DW47" s="569">
        <f t="shared" si="234"/>
        <v>911</v>
      </c>
      <c r="DX47" s="569">
        <f t="shared" si="234"/>
        <v>911</v>
      </c>
      <c r="DY47" s="569">
        <f t="shared" si="234"/>
        <v>930</v>
      </c>
      <c r="DZ47" s="569">
        <f t="shared" si="234"/>
        <v>937</v>
      </c>
      <c r="EA47" s="569">
        <f t="shared" si="234"/>
        <v>888</v>
      </c>
      <c r="EB47" s="569">
        <f t="shared" si="234"/>
        <v>834</v>
      </c>
      <c r="EC47" s="569">
        <f t="shared" si="234"/>
        <v>850</v>
      </c>
      <c r="ED47" s="569">
        <f t="shared" si="234"/>
        <v>850</v>
      </c>
      <c r="EE47" s="569">
        <f t="shared" si="234"/>
        <v>777</v>
      </c>
      <c r="EF47" s="569">
        <f t="shared" si="234"/>
        <v>908</v>
      </c>
      <c r="EG47" s="569">
        <f t="shared" si="234"/>
        <v>871.17</v>
      </c>
      <c r="EH47" s="569">
        <f t="shared" si="234"/>
        <v>867</v>
      </c>
      <c r="EI47" s="569">
        <f t="shared" si="234"/>
        <v>867</v>
      </c>
      <c r="EJ47" s="569">
        <f t="shared" si="234"/>
        <v>812</v>
      </c>
      <c r="EK47" s="569">
        <f t="shared" si="234"/>
        <v>795</v>
      </c>
      <c r="EL47" s="569">
        <f t="shared" si="234"/>
        <v>795</v>
      </c>
      <c r="EM47" s="569">
        <f t="shared" si="234"/>
        <v>769</v>
      </c>
      <c r="EN47" s="569">
        <f t="shared" si="234"/>
        <v>769</v>
      </c>
      <c r="EO47" s="569">
        <f t="shared" si="234"/>
        <v>769</v>
      </c>
      <c r="EP47" s="569">
        <f t="shared" si="234"/>
        <v>769</v>
      </c>
      <c r="EQ47" s="569">
        <f t="shared" si="234"/>
        <v>748</v>
      </c>
      <c r="ER47" s="569">
        <f t="shared" si="234"/>
        <v>748</v>
      </c>
      <c r="ES47" s="569">
        <f t="shared" si="234"/>
        <v>885</v>
      </c>
      <c r="ET47" s="569">
        <f t="shared" si="234"/>
        <v>782</v>
      </c>
      <c r="EU47" s="569">
        <f t="shared" si="234"/>
        <v>781</v>
      </c>
      <c r="EV47" s="569">
        <f t="shared" si="234"/>
        <v>783</v>
      </c>
      <c r="EW47" s="569">
        <f t="shared" si="234"/>
        <v>768</v>
      </c>
      <c r="EX47" s="569">
        <f t="shared" si="234"/>
        <v>793</v>
      </c>
      <c r="EY47" s="569">
        <f t="shared" si="234"/>
        <v>815</v>
      </c>
      <c r="EZ47" s="569">
        <f t="shared" si="234"/>
        <v>810</v>
      </c>
      <c r="FA47" s="569">
        <f t="shared" si="234"/>
        <v>171</v>
      </c>
      <c r="FB47" s="569">
        <f t="shared" si="234"/>
        <v>171</v>
      </c>
      <c r="FC47" s="569">
        <f t="shared" si="234"/>
        <v>171</v>
      </c>
      <c r="FD47" s="569">
        <f t="shared" si="234"/>
        <v>171</v>
      </c>
      <c r="FE47" s="569">
        <f t="shared" si="234"/>
        <v>171</v>
      </c>
    </row>
    <row r="48" spans="1:161" s="21" customFormat="1" ht="16.5" customHeight="1" thickBot="1">
      <c r="A48" s="55" cm="1">
        <f t="array" aca="1" ref="A48" ca="1">+CELL("ligne",A48)</f>
        <v>48</v>
      </c>
      <c r="B48" s="18" t="s">
        <v>438</v>
      </c>
      <c r="C48" s="18"/>
      <c r="D48" s="363" t="s">
        <v>295</v>
      </c>
      <c r="E48" s="20" t="s">
        <v>427</v>
      </c>
      <c r="F48" s="262" t="s">
        <v>325</v>
      </c>
      <c r="G48" s="263" t="s">
        <v>288</v>
      </c>
      <c r="H48" s="263" t="s">
        <v>288</v>
      </c>
      <c r="I48" s="263"/>
      <c r="J48" s="264">
        <v>2</v>
      </c>
      <c r="K48" s="264"/>
      <c r="L48" s="344">
        <f t="shared" ca="1" si="206"/>
        <v>0</v>
      </c>
      <c r="M48" s="351">
        <f t="shared" ca="1" si="207"/>
        <v>0</v>
      </c>
      <c r="N48" s="147">
        <f t="shared" ca="1" si="208"/>
        <v>129.33333333333334</v>
      </c>
      <c r="O48" s="148">
        <f t="shared" ca="1" si="209"/>
        <v>-388</v>
      </c>
      <c r="P48" s="148">
        <f t="shared" ca="1" si="210"/>
        <v>388</v>
      </c>
      <c r="Q48" s="62">
        <f t="shared" ca="1" si="211"/>
        <v>0</v>
      </c>
      <c r="R48" s="63">
        <f t="shared" ca="1" si="212"/>
        <v>0</v>
      </c>
      <c r="S48" s="64">
        <f>+Parametres!E52</f>
        <v>0</v>
      </c>
      <c r="T48" s="330">
        <f>+Parametres!F50</f>
        <v>0</v>
      </c>
      <c r="U48" s="330">
        <f>+Parametres!G50</f>
        <v>0</v>
      </c>
      <c r="V48" s="149">
        <v>12</v>
      </c>
      <c r="W48" s="294">
        <f ca="1">+T48*$M$3/7*Parametres!F83</f>
        <v>0</v>
      </c>
      <c r="X48" s="294">
        <f ca="1">+U48*$M$3/7*Parametres!G83</f>
        <v>0</v>
      </c>
      <c r="Y48" s="150">
        <f t="shared" ca="1" si="213"/>
        <v>0</v>
      </c>
      <c r="Z48" s="150">
        <f t="shared" ca="1" si="63"/>
        <v>0</v>
      </c>
      <c r="AA48" s="150">
        <f t="shared" ca="1" si="64"/>
        <v>0</v>
      </c>
      <c r="AB48" s="150">
        <f t="shared" ca="1" si="65"/>
        <v>0</v>
      </c>
      <c r="AC48" s="150">
        <f t="shared" ca="1" si="214"/>
        <v>0</v>
      </c>
      <c r="AD48" s="150">
        <f t="shared" ca="1" si="215"/>
        <v>0</v>
      </c>
      <c r="AE48" s="146" cm="1">
        <f t="array" aca="1" ref="AE48" ca="1">+_xlfn.SWITCH($G48,"Min",Y48,"Max",AA48,"Dual",AC48)</f>
        <v>0</v>
      </c>
      <c r="AF48" s="146" cm="1">
        <f t="array" aca="1" ref="AF48" ca="1">+_xlfn.SWITCH($G48,"Min",Z48,"Max",AB48,"Dual",AD48)</f>
        <v>0</v>
      </c>
      <c r="AG48" s="69">
        <f t="shared" ca="1" si="216"/>
        <v>0</v>
      </c>
      <c r="AI48" s="151">
        <f t="shared" ca="1" si="217"/>
        <v>0</v>
      </c>
      <c r="AJ48" s="152">
        <f t="shared" ca="1" si="218"/>
        <v>0</v>
      </c>
      <c r="AK48" s="153">
        <f t="shared" ref="AK48:AP48" ca="1" si="235">+(AJ48+($AF48-$AJ48)/6)</f>
        <v>0</v>
      </c>
      <c r="AL48" s="153">
        <f t="shared" ca="1" si="235"/>
        <v>0</v>
      </c>
      <c r="AM48" s="153">
        <f t="shared" ca="1" si="235"/>
        <v>0</v>
      </c>
      <c r="AN48" s="153">
        <f t="shared" ca="1" si="235"/>
        <v>0</v>
      </c>
      <c r="AO48" s="153">
        <f t="shared" ca="1" si="235"/>
        <v>0</v>
      </c>
      <c r="AP48" s="153">
        <f t="shared" ca="1" si="235"/>
        <v>0</v>
      </c>
      <c r="AQ48" s="154" t="str" cm="1">
        <f t="array" aca="1" ref="AQ48" ca="1">+_xlfn.IFS($AI48&lt;=$AJ48,"Red Low",AND($AI48&gt;$AJ48,$AI48&lt;=$AK48),"Orange Low",AND($AI48&gt;$AK48,$AI48&lt;=$AL48),"Yellow Low",AND($AI48&gt;$AL48,$AI48&lt;=$AN48),"Green",AND($AI48&gt;$AN48,$AI48&lt;=$AO48),"Yellow High",AND($AI48&gt;$AO48,$AI48&lt;=$AP48),"Orange High",$AI48&gt;$AP48,"Red High")</f>
        <v>Red Low</v>
      </c>
      <c r="AR48" s="155">
        <f t="shared" ca="1" si="220"/>
        <v>0</v>
      </c>
      <c r="AS48" s="156">
        <f t="shared" ca="1" si="221"/>
        <v>0</v>
      </c>
      <c r="AT48" s="156">
        <f t="shared" ca="1" si="222"/>
        <v>0</v>
      </c>
      <c r="AU48" s="157">
        <f t="shared" ca="1" si="223"/>
        <v>0</v>
      </c>
      <c r="AV48" s="157">
        <f t="shared" ca="1" si="224"/>
        <v>0</v>
      </c>
      <c r="AW48" s="158">
        <f t="shared" ca="1" si="225"/>
        <v>0</v>
      </c>
      <c r="AX48" s="158">
        <f t="shared" ca="1" si="226"/>
        <v>0</v>
      </c>
      <c r="AY48" s="154" t="str" cm="1">
        <f t="array" aca="1" ref="AY48" ca="1">+_xlfn.IFS(AI48&lt;=$AT48,"Green",AND(AI48&gt;$AT48,AI48&lt;=$AV48),"Yellow High",AND(AI48&gt;$AV48,AI48&lt;=$AX48),"Orange High",AI48&gt;$AX48,"Red High")</f>
        <v>Green</v>
      </c>
      <c r="AZ48" s="158">
        <f t="shared" ca="1" si="227"/>
        <v>0</v>
      </c>
      <c r="BA48" s="158">
        <f t="shared" ca="1" si="228"/>
        <v>0</v>
      </c>
      <c r="BB48" s="157">
        <f t="shared" ca="1" si="229"/>
        <v>0</v>
      </c>
      <c r="BC48" s="157">
        <f t="shared" ca="1" si="230"/>
        <v>0</v>
      </c>
      <c r="BD48" s="156">
        <f t="shared" ca="1" si="231"/>
        <v>0</v>
      </c>
      <c r="BE48" s="156">
        <f t="shared" ca="1" si="232"/>
        <v>0</v>
      </c>
      <c r="BF48" s="159">
        <f t="shared" ca="1" si="233"/>
        <v>0</v>
      </c>
      <c r="BG48" s="154" t="str" cm="1">
        <f t="array" aca="1" ref="BG48" ca="1">+_xlfn.IFS($L48&lt;=AZ48,"Red Low",AND($L48&gt;AZ48,$L48&lt;=BB48),"Orange Low",AND($L48&gt;BB48,$L48&lt;=BD48),"Yellow Low",$L48&gt;BD48,"Green")</f>
        <v>Red Low</v>
      </c>
      <c r="BH48" s="21" t="str" cm="1">
        <f t="array" aca="1" ref="BH48" ca="1">+_xlfn.IFS(G48="Min",BG48,G48="Max",AY48,G48="Dual",AQ48)</f>
        <v>Green</v>
      </c>
      <c r="BI48" s="160"/>
      <c r="BU48" s="161"/>
      <c r="BV48" s="161"/>
      <c r="BW48" s="161"/>
      <c r="BX48" s="161"/>
      <c r="BY48" s="161"/>
      <c r="BZ48" s="161"/>
      <c r="CA48" s="161"/>
      <c r="CB48" s="161"/>
      <c r="CC48" s="161"/>
      <c r="CD48" s="162"/>
      <c r="CE48" s="163" cm="1">
        <f t="array" aca="1" ref="CE48" ca="1">+INDIRECT(ADDRESS($A48,$BJ$2-10))</f>
        <v>0</v>
      </c>
      <c r="CF48" s="163" cm="1">
        <f t="array" aca="1" ref="CF48" ca="1">+INDIRECT(ADDRESS($A48,$BJ$2-9))</f>
        <v>137</v>
      </c>
      <c r="CG48" s="163" cm="1">
        <f t="array" aca="1" ref="CG48" ca="1">+INDIRECT(ADDRESS($A48,$BJ$2-8))</f>
        <v>-103</v>
      </c>
      <c r="CH48" s="163" cm="1">
        <f t="array" aca="1" ref="CH48" ca="1">+INDIRECT(ADDRESS($A48,$BJ$2-7))</f>
        <v>-1</v>
      </c>
      <c r="CI48" s="163" cm="1">
        <f t="array" aca="1" ref="CI48" ca="1">+INDIRECT(ADDRESS($A48,$BJ$2-6))</f>
        <v>2</v>
      </c>
      <c r="CJ48" s="163" cm="1">
        <f t="array" aca="1" ref="CJ48" ca="1">+INDIRECT(ADDRESS($A48,$BJ$2-5))</f>
        <v>-15</v>
      </c>
      <c r="CK48" s="163" cm="1">
        <f t="array" aca="1" ref="CK48" ca="1">+INDIRECT(ADDRESS($A48,$BJ$2-4))</f>
        <v>25</v>
      </c>
      <c r="CL48" s="163" cm="1">
        <f t="array" aca="1" ref="CL48" ca="1">+INDIRECT(ADDRESS($A48,$BJ$2-3))</f>
        <v>22</v>
      </c>
      <c r="CM48" s="163" cm="1">
        <f t="array" aca="1" ref="CM48" ca="1">+INDIRECT(ADDRESS($A48,$BJ$2-2))</f>
        <v>-5</v>
      </c>
      <c r="CN48" s="163" cm="1">
        <f t="array" aca="1" ref="CN48" ca="1">+INDIRECT(ADDRESS($A48,$BJ$2-1))</f>
        <v>-639</v>
      </c>
      <c r="CO48" s="163" cm="1">
        <f t="array" aca="1" ref="CO48" ca="1">+INDIRECT(ADDRESS($A48,BJ$2))</f>
        <v>0</v>
      </c>
      <c r="CP48" s="163"/>
      <c r="CQ48" s="54"/>
      <c r="CR48" s="54">
        <f t="shared" ca="1" si="144"/>
        <v>0</v>
      </c>
      <c r="CS48" s="54">
        <f t="shared" ca="1" si="145"/>
        <v>0</v>
      </c>
      <c r="CT48" s="54">
        <f t="shared" ca="1" si="146"/>
        <v>0</v>
      </c>
      <c r="CU48" s="54">
        <f t="shared" ca="1" si="147"/>
        <v>0</v>
      </c>
      <c r="CV48" s="54">
        <f t="shared" ca="1" si="148"/>
        <v>0</v>
      </c>
      <c r="CW48" s="54">
        <f t="shared" ca="1" si="149"/>
        <v>0</v>
      </c>
      <c r="CX48" s="54">
        <f t="shared" ca="1" si="150"/>
        <v>0</v>
      </c>
      <c r="CY48" s="54">
        <f t="shared" ca="1" si="151"/>
        <v>0</v>
      </c>
      <c r="CZ48" s="54">
        <f t="shared" ca="1" si="152"/>
        <v>0</v>
      </c>
      <c r="DA48" s="54">
        <f t="shared" ca="1" si="71"/>
        <v>0</v>
      </c>
      <c r="DB48" s="54">
        <f t="shared" ca="1" si="71"/>
        <v>0</v>
      </c>
      <c r="DC48" s="54"/>
      <c r="DD48" s="21" t="str">
        <f t="shared" si="196"/>
        <v>DTWC</v>
      </c>
      <c r="DE48" s="553">
        <v>0</v>
      </c>
      <c r="DF48" s="568">
        <f>+DF47-DE47</f>
        <v>3</v>
      </c>
      <c r="DG48" s="568" t="e">
        <f t="shared" ref="DG48:FE48" si="236">+DG47-DF47</f>
        <v>#VALUE!</v>
      </c>
      <c r="DH48" s="568" t="e">
        <f t="shared" si="236"/>
        <v>#VALUE!</v>
      </c>
      <c r="DI48" s="568">
        <f t="shared" si="236"/>
        <v>19</v>
      </c>
      <c r="DJ48" s="568">
        <f t="shared" si="236"/>
        <v>-61</v>
      </c>
      <c r="DK48" s="568">
        <f t="shared" si="236"/>
        <v>4</v>
      </c>
      <c r="DL48" s="568">
        <f t="shared" si="236"/>
        <v>-15</v>
      </c>
      <c r="DM48" s="568">
        <f t="shared" si="236"/>
        <v>-12</v>
      </c>
      <c r="DN48" s="568">
        <f t="shared" si="236"/>
        <v>7</v>
      </c>
      <c r="DO48" s="568">
        <f t="shared" si="236"/>
        <v>0</v>
      </c>
      <c r="DP48" s="568">
        <f t="shared" si="236"/>
        <v>0</v>
      </c>
      <c r="DQ48" s="568">
        <f t="shared" si="236"/>
        <v>23.779999999999973</v>
      </c>
      <c r="DR48" s="568">
        <f t="shared" si="236"/>
        <v>0.22000000000002728</v>
      </c>
      <c r="DS48" s="568">
        <f t="shared" si="236"/>
        <v>-3.0799999999999272</v>
      </c>
      <c r="DT48" s="568">
        <f t="shared" si="236"/>
        <v>-1.9200000000000728</v>
      </c>
      <c r="DU48" s="568">
        <f t="shared" si="236"/>
        <v>-6</v>
      </c>
      <c r="DV48" s="568">
        <f t="shared" si="236"/>
        <v>8</v>
      </c>
      <c r="DW48" s="568">
        <f t="shared" si="236"/>
        <v>0</v>
      </c>
      <c r="DX48" s="568">
        <f t="shared" si="236"/>
        <v>0</v>
      </c>
      <c r="DY48" s="568">
        <f t="shared" si="236"/>
        <v>19</v>
      </c>
      <c r="DZ48" s="568">
        <f t="shared" si="236"/>
        <v>7</v>
      </c>
      <c r="EA48" s="568">
        <f t="shared" si="236"/>
        <v>-49</v>
      </c>
      <c r="EB48" s="568">
        <f t="shared" si="236"/>
        <v>-54</v>
      </c>
      <c r="EC48" s="568">
        <f t="shared" si="236"/>
        <v>16</v>
      </c>
      <c r="ED48" s="568">
        <f t="shared" si="236"/>
        <v>0</v>
      </c>
      <c r="EE48" s="568">
        <f t="shared" si="236"/>
        <v>-73</v>
      </c>
      <c r="EF48" s="568">
        <f t="shared" si="236"/>
        <v>131</v>
      </c>
      <c r="EG48" s="568">
        <f t="shared" si="236"/>
        <v>-36.830000000000041</v>
      </c>
      <c r="EH48" s="568">
        <f t="shared" si="236"/>
        <v>-4.1699999999999591</v>
      </c>
      <c r="EI48" s="568">
        <f t="shared" si="236"/>
        <v>0</v>
      </c>
      <c r="EJ48" s="568">
        <f t="shared" si="236"/>
        <v>-55</v>
      </c>
      <c r="EK48" s="568">
        <f t="shared" si="236"/>
        <v>-17</v>
      </c>
      <c r="EL48" s="568">
        <f t="shared" si="236"/>
        <v>0</v>
      </c>
      <c r="EM48" s="568">
        <f t="shared" si="236"/>
        <v>-26</v>
      </c>
      <c r="EN48" s="568">
        <f t="shared" si="236"/>
        <v>0</v>
      </c>
      <c r="EO48" s="568">
        <f t="shared" si="236"/>
        <v>0</v>
      </c>
      <c r="EP48" s="568">
        <f t="shared" si="236"/>
        <v>0</v>
      </c>
      <c r="EQ48" s="568">
        <f t="shared" si="236"/>
        <v>-21</v>
      </c>
      <c r="ER48" s="568">
        <f t="shared" si="236"/>
        <v>0</v>
      </c>
      <c r="ES48" s="568">
        <f t="shared" si="236"/>
        <v>137</v>
      </c>
      <c r="ET48" s="568">
        <f t="shared" si="236"/>
        <v>-103</v>
      </c>
      <c r="EU48" s="568">
        <f t="shared" si="236"/>
        <v>-1</v>
      </c>
      <c r="EV48" s="568">
        <f t="shared" si="236"/>
        <v>2</v>
      </c>
      <c r="EW48" s="568">
        <f t="shared" si="236"/>
        <v>-15</v>
      </c>
      <c r="EX48" s="568">
        <f t="shared" si="236"/>
        <v>25</v>
      </c>
      <c r="EY48" s="568">
        <f t="shared" si="236"/>
        <v>22</v>
      </c>
      <c r="EZ48" s="568">
        <f t="shared" si="236"/>
        <v>-5</v>
      </c>
      <c r="FA48" s="568">
        <f t="shared" si="236"/>
        <v>-639</v>
      </c>
      <c r="FB48" s="568">
        <f t="shared" si="236"/>
        <v>0</v>
      </c>
      <c r="FC48" s="568">
        <f t="shared" si="236"/>
        <v>0</v>
      </c>
      <c r="FD48" s="568">
        <f t="shared" si="236"/>
        <v>0</v>
      </c>
      <c r="FE48" s="568">
        <f t="shared" si="236"/>
        <v>0</v>
      </c>
    </row>
    <row r="49" spans="1:161" ht="16.5" customHeight="1" thickBot="1">
      <c r="A49" s="55" cm="1">
        <f t="array" aca="1" ref="A49" ca="1">+CELL("ligne",A49)</f>
        <v>49</v>
      </c>
      <c r="B49" t="s">
        <v>439</v>
      </c>
      <c r="C49" t="s">
        <v>440</v>
      </c>
      <c r="D49" s="363" t="s">
        <v>295</v>
      </c>
      <c r="E49" s="20" t="s">
        <v>427</v>
      </c>
      <c r="F49" s="224" t="s">
        <v>362</v>
      </c>
      <c r="G49" s="225" t="s">
        <v>288</v>
      </c>
      <c r="H49" s="225" t="s">
        <v>333</v>
      </c>
      <c r="I49" s="225" t="s">
        <v>413</v>
      </c>
      <c r="J49" s="226">
        <v>-2</v>
      </c>
      <c r="K49" s="226"/>
      <c r="L49" s="342">
        <f t="shared" ref="L49" ca="1" si="237">+CO49</f>
        <v>-25.707499999999996</v>
      </c>
      <c r="M49" s="355">
        <f t="shared" ca="1" si="204"/>
        <v>-47.721700000000006</v>
      </c>
      <c r="N49" s="276">
        <f t="shared" ref="N49:N51" ca="1" si="238">IFERROR(MAX(INDIRECT(ADDRESS($A49, BJ$2-V49) &amp; ":" &amp; ADDRESS($A49, BJ$2)))-MIN(INDIRECT(ADDRESS($A49, BJ$2-V49) &amp; ":" &amp; ADDRESS($A49, BJ$2))),0)/6</f>
        <v>167.40593333333334</v>
      </c>
      <c r="O49" s="120">
        <f t="shared" ref="O49:O51" ca="1" si="239">+M49-3*N49</f>
        <v>-549.93950000000007</v>
      </c>
      <c r="P49" s="121">
        <f t="shared" ref="P49:P51" ca="1" si="240">+M49+3*N49</f>
        <v>454.49610000000001</v>
      </c>
      <c r="Q49" s="62">
        <f t="shared" ca="1" si="51"/>
        <v>0.10968838854166686</v>
      </c>
      <c r="R49" s="63">
        <f t="shared" ca="1" si="52"/>
        <v>0.6323737694677305</v>
      </c>
      <c r="S49" s="64" t="str">
        <f>+Parametres!E51</f>
        <v>As a % of weekly sales</v>
      </c>
      <c r="T49" s="65">
        <f>+Parametres!F51</f>
        <v>2.0083333333333352E-2</v>
      </c>
      <c r="U49" s="65">
        <f>+Parametres!G51</f>
        <v>5.2824210526315869E-2</v>
      </c>
      <c r="V49" s="122">
        <v>10</v>
      </c>
      <c r="W49" s="277">
        <f ca="1">+T49*W15</f>
        <v>0.10968838854166686</v>
      </c>
      <c r="X49" s="277">
        <f ca="1">+U49*X15</f>
        <v>0.6323737694677305</v>
      </c>
      <c r="Y49" s="279">
        <f t="shared" ref="Y49:Y51" ca="1" si="241">IF($W49&gt;$Q49,$W49,$Q49)</f>
        <v>0.10968838854166686</v>
      </c>
      <c r="Z49" s="280">
        <f t="shared" ref="Z49:Z51" ca="1" si="242">IF($X49&gt;$R49,$X49,$R49)</f>
        <v>0.6323737694677305</v>
      </c>
      <c r="AA49" s="279">
        <f t="shared" ref="AA49:AA51" ca="1" si="243">IF($W49&gt;$Q49,$Q49,$W49)</f>
        <v>0.10968838854166686</v>
      </c>
      <c r="AB49" s="280">
        <f t="shared" ref="AB49:AB51" ca="1" si="244">IF($X49&gt;$R49,$R49,$X49)</f>
        <v>0.6323737694677305</v>
      </c>
      <c r="AC49" s="281">
        <f t="shared" ref="AC49:AD51" ca="1" si="245">+W49</f>
        <v>0.10968838854166686</v>
      </c>
      <c r="AD49" s="281">
        <f t="shared" ca="1" si="245"/>
        <v>0.6323737694677305</v>
      </c>
      <c r="AE49" s="125" cm="1">
        <f t="array" aca="1" ref="AE49" ca="1">+_xlfn.SWITCH($G49,"Min",Y49,"Max",AA49,"Dual",AC49)</f>
        <v>0.10968838854166686</v>
      </c>
      <c r="AF49" s="61" cm="1">
        <f t="array" aca="1" ref="AF49" ca="1">+_xlfn.SWITCH($G49,"Min",Z49,"Max",AB49,"Dual",AD49)</f>
        <v>0.6323737694677305</v>
      </c>
      <c r="AG49" s="69">
        <f t="shared" ca="1" si="53"/>
        <v>0.37103107900469867</v>
      </c>
      <c r="AI49" s="24">
        <f t="shared" ref="AI49:AI51" ca="1" si="246">+CO49</f>
        <v>-25.707499999999996</v>
      </c>
      <c r="AJ49" s="126">
        <f t="shared" ref="AJ49:AJ51" ca="1" si="247">AE49</f>
        <v>0.10968838854166686</v>
      </c>
      <c r="AK49" s="127">
        <f t="shared" ref="AK49:AP58" ca="1" si="248">+(AJ49+($AF49-$AJ49)/6)</f>
        <v>0.19680261869601079</v>
      </c>
      <c r="AL49" s="127">
        <f t="shared" ca="1" si="248"/>
        <v>0.28391684885035473</v>
      </c>
      <c r="AM49" s="127">
        <f t="shared" ca="1" si="248"/>
        <v>0.37103107900469867</v>
      </c>
      <c r="AN49" s="127">
        <f t="shared" ca="1" si="248"/>
        <v>0.45814530915904261</v>
      </c>
      <c r="AO49" s="127">
        <f t="shared" ca="1" si="248"/>
        <v>0.54525953931338655</v>
      </c>
      <c r="AP49" s="127">
        <f t="shared" ca="1" si="248"/>
        <v>0.6323737694677305</v>
      </c>
      <c r="AQ49" s="73" t="str" cm="1">
        <f t="array" aca="1" ref="AQ49" ca="1">+_xlfn.IFS($AI49&lt;=$AJ49,"Red Low",AND($AI49&gt;$AJ49,$AI49&lt;=$AK49),"Orange Low",AND($AI49&gt;$AK49,$AI49&lt;=$AL49),"Yellow Low",AND($AI49&gt;$AL49,$AI49&lt;=$AN49),"Green",AND($AI49&gt;$AN49,$AI49&lt;=$AO49),"Yellow High",AND($AI49&gt;$AO49,$AI49&lt;=$AP49),"Orange High",$AI49&gt;$AP49,"Red High")</f>
        <v>Red Low</v>
      </c>
      <c r="AR49" s="74">
        <f t="shared" ref="AR49:AX51" ca="1" si="249">+AJ49</f>
        <v>0.10968838854166686</v>
      </c>
      <c r="AS49" s="128">
        <f t="shared" ca="1" si="249"/>
        <v>0.19680261869601079</v>
      </c>
      <c r="AT49" s="128">
        <f t="shared" ca="1" si="249"/>
        <v>0.28391684885035473</v>
      </c>
      <c r="AU49" s="129">
        <f t="shared" ca="1" si="249"/>
        <v>0.37103107900469867</v>
      </c>
      <c r="AV49" s="129">
        <f t="shared" ca="1" si="249"/>
        <v>0.45814530915904261</v>
      </c>
      <c r="AW49" s="130">
        <f t="shared" ca="1" si="249"/>
        <v>0.54525953931338655</v>
      </c>
      <c r="AX49" s="131">
        <f t="shared" ca="1" si="249"/>
        <v>0.6323737694677305</v>
      </c>
      <c r="AY49" s="73" t="str" cm="1">
        <f t="array" aca="1" ref="AY49" ca="1">+_xlfn.IFS(AI49&lt;=$AT49,"Green",AND(AI49&gt;$AT49,AI49&lt;=$AV49),"Yellow High",AND(AI49&gt;$AV49,AI49&lt;=$AX49),"Orange High",AI49&gt;$AX49,"Red High")</f>
        <v>Green</v>
      </c>
      <c r="AZ49" s="79">
        <f t="shared" ref="AZ49:BF51" ca="1" si="250">+AR49</f>
        <v>0.10968838854166686</v>
      </c>
      <c r="BA49" s="130">
        <f t="shared" ca="1" si="250"/>
        <v>0.19680261869601079</v>
      </c>
      <c r="BB49" s="129">
        <f t="shared" ca="1" si="250"/>
        <v>0.28391684885035473</v>
      </c>
      <c r="BC49" s="129">
        <f t="shared" ca="1" si="250"/>
        <v>0.37103107900469867</v>
      </c>
      <c r="BD49" s="128">
        <f t="shared" ca="1" si="250"/>
        <v>0.45814530915904261</v>
      </c>
      <c r="BE49" s="128">
        <f t="shared" ca="1" si="250"/>
        <v>0.54525953931338655</v>
      </c>
      <c r="BF49" s="132">
        <f t="shared" ca="1" si="250"/>
        <v>0.6323737694677305</v>
      </c>
      <c r="BG49" s="73" t="str" cm="1">
        <f t="array" aca="1" ref="BG49" ca="1">+_xlfn.IFS($L49&lt;=AZ49,"Red Low",AND($L49&gt;AZ49,$L49&lt;=BB49),"Orange Low",AND($L49&gt;BB49,$L49&lt;=BD49),"Yellow Low",$L49&gt;BD49,"Green")</f>
        <v>Red Low</v>
      </c>
      <c r="BH49" s="1" t="str" cm="1">
        <f t="array" aca="1" ref="BH49" ca="1">+_xlfn.IFS(G49="Min",BG49,G49="Max",AY49,G49="Dual",AQ49)</f>
        <v>Green</v>
      </c>
      <c r="BI49" s="133"/>
      <c r="BK49" s="82" t="str">
        <f t="shared" ref="BK49:BK63" si="251">+B49</f>
        <v>Cash_Flow</v>
      </c>
      <c r="BL49" s="82"/>
      <c r="BM49" s="82"/>
      <c r="BN49" s="82"/>
      <c r="BO49" s="82"/>
      <c r="BP49" s="82"/>
      <c r="BQ49" s="282">
        <f t="shared" ref="BQ49:BQ63" ca="1" si="252">+AE49</f>
        <v>0.10968838854166686</v>
      </c>
      <c r="BR49" s="282">
        <f t="shared" ref="BR49:BR63" ca="1" si="253">+AF49</f>
        <v>0.6323737694677305</v>
      </c>
      <c r="BU49" s="134"/>
      <c r="BV49" s="134"/>
      <c r="BW49" s="134"/>
      <c r="BX49" s="134"/>
      <c r="BY49" s="134"/>
      <c r="BZ49" s="134"/>
      <c r="CA49" s="134"/>
      <c r="CB49" s="134"/>
      <c r="CC49" s="134"/>
      <c r="CD49" s="135"/>
      <c r="CE49" s="54" cm="1">
        <f t="array" aca="1" ref="CE49" ca="1">+INDIRECT(ADDRESS($A49,$BJ$2-10))</f>
        <v>-47.721700000000006</v>
      </c>
      <c r="CF49" s="54" cm="1">
        <f t="array" aca="1" ref="CF49" ca="1">+INDIRECT(ADDRESS($A49,$BJ$2-9))</f>
        <v>91.881600000000006</v>
      </c>
      <c r="CG49" s="54" cm="1">
        <f t="array" aca="1" ref="CG49" ca="1">+INDIRECT(ADDRESS($A49,$BJ$2-8))</f>
        <v>-147.51900000000001</v>
      </c>
      <c r="CH49" s="54" cm="1">
        <f t="array" aca="1" ref="CH49" ca="1">+INDIRECT(ADDRESS($A49,$BJ$2-7))</f>
        <v>-45.39</v>
      </c>
      <c r="CI49" s="54" cm="1">
        <f t="array" aca="1" ref="CI49" ca="1">+INDIRECT(ADDRESS($A49,$BJ$2-6))</f>
        <v>-35.725799999999992</v>
      </c>
      <c r="CJ49" s="54" cm="1">
        <f t="array" aca="1" ref="CJ49" ca="1">+INDIRECT(ADDRESS($A49,$BJ$2-5))</f>
        <v>-57.233000000000004</v>
      </c>
      <c r="CK49" s="54" cm="1">
        <f t="array" aca="1" ref="CK49" ca="1">+INDIRECT(ADDRESS($A49,$BJ$2-4))</f>
        <v>-29.431000000000004</v>
      </c>
      <c r="CL49" s="54" cm="1">
        <f t="array" aca="1" ref="CL49" ca="1">+INDIRECT(ADDRESS($A49,$BJ$2-3))</f>
        <v>-54.165999999999997</v>
      </c>
      <c r="CM49" s="54" cm="1">
        <f t="array" aca="1" ref="CM49" ca="1">+INDIRECT(ADDRESS($A49,$BJ$2-2))</f>
        <v>-67.071399999999997</v>
      </c>
      <c r="CN49" s="54" cm="1">
        <f t="array" aca="1" ref="CN49" ca="1">+INDIRECT(ADDRESS($A49,$BJ$2-1))</f>
        <v>-912.55399999999997</v>
      </c>
      <c r="CO49" s="54" cm="1">
        <f t="array" aca="1" ref="CO49" ca="1">+INDIRECT(ADDRESS($A49,BJ$2))</f>
        <v>-25.707499999999996</v>
      </c>
      <c r="CP49" s="54"/>
      <c r="CQ49" s="54"/>
      <c r="CR49" s="54">
        <f t="shared" ca="1" si="144"/>
        <v>0.18899050239341375</v>
      </c>
      <c r="CS49" s="54">
        <f t="shared" ca="1" si="145"/>
        <v>0.20812121682549276</v>
      </c>
      <c r="CT49" s="54">
        <f t="shared" ca="1" si="146"/>
        <v>0.21357310206801075</v>
      </c>
      <c r="CU49" s="54">
        <f t="shared" ca="1" si="147"/>
        <v>0.21474643072380795</v>
      </c>
      <c r="CV49" s="54">
        <f t="shared" ca="1" si="148"/>
        <v>0.27536113481654834</v>
      </c>
      <c r="CW49" s="54">
        <f t="shared" ca="1" si="149"/>
        <v>0.23436557731725369</v>
      </c>
      <c r="CX49" s="54">
        <f t="shared" ca="1" si="150"/>
        <v>0.12341780256210715</v>
      </c>
      <c r="CY49" s="54">
        <f t="shared" ca="1" si="151"/>
        <v>0.17130598374638709</v>
      </c>
      <c r="CZ49" s="54">
        <f t="shared" ca="1" si="152"/>
        <v>5.392400208340397E-2</v>
      </c>
      <c r="DA49" s="54">
        <f t="shared" ca="1" si="71"/>
        <v>0.20415918610870787</v>
      </c>
      <c r="DB49" s="54">
        <f t="shared" ca="1" si="71"/>
        <v>0.37103107900469867</v>
      </c>
      <c r="DC49" s="54"/>
      <c r="DD49" s="283" t="str">
        <f t="shared" si="196"/>
        <v>Cash_Flow</v>
      </c>
      <c r="DE49" s="24"/>
      <c r="DF49" s="567">
        <f>(DF41-DE41)+(DF15-DF14)-(DF38-DE38)+(DF34-DE34)</f>
        <v>-63.5</v>
      </c>
      <c r="DG49" s="567" t="e">
        <f t="shared" ref="DG49:EK49" si="254">(DG41-DF41)+(DG15-DG14)-(DG38-DF38)+(DG34-DF34)</f>
        <v>#VALUE!</v>
      </c>
      <c r="DH49" s="567" t="e">
        <f t="shared" si="254"/>
        <v>#VALUE!</v>
      </c>
      <c r="DI49" s="567">
        <f t="shared" si="254"/>
        <v>-12.199999999999996</v>
      </c>
      <c r="DJ49" s="567">
        <f t="shared" si="254"/>
        <v>-91.8</v>
      </c>
      <c r="DK49" s="567">
        <f t="shared" si="254"/>
        <v>-38.4</v>
      </c>
      <c r="DL49" s="567">
        <f t="shared" si="254"/>
        <v>-61.8</v>
      </c>
      <c r="DM49" s="567">
        <f t="shared" si="254"/>
        <v>-59.1</v>
      </c>
      <c r="DN49" s="567">
        <f t="shared" si="254"/>
        <v>-37.9</v>
      </c>
      <c r="DO49" s="567">
        <f t="shared" si="254"/>
        <v>-45.199999999999996</v>
      </c>
      <c r="DP49" s="567">
        <f t="shared" si="254"/>
        <v>-54.192999999999998</v>
      </c>
      <c r="DQ49" s="567">
        <f t="shared" si="254"/>
        <v>-26.006200000000028</v>
      </c>
      <c r="DR49" s="567">
        <f t="shared" si="254"/>
        <v>-48.279099999999971</v>
      </c>
      <c r="DS49" s="567">
        <f t="shared" si="254"/>
        <v>-35.617699999999921</v>
      </c>
      <c r="DT49" s="567">
        <f t="shared" si="254"/>
        <v>-63.956250000000075</v>
      </c>
      <c r="DU49" s="567">
        <f t="shared" si="254"/>
        <v>-60.059199999999997</v>
      </c>
      <c r="DV49" s="567">
        <f t="shared" si="254"/>
        <v>-31.778399999999998</v>
      </c>
      <c r="DW49" s="567">
        <f t="shared" si="254"/>
        <v>-61.5</v>
      </c>
      <c r="DX49" s="567">
        <f t="shared" si="254"/>
        <v>-61.5</v>
      </c>
      <c r="DY49" s="567">
        <f t="shared" si="254"/>
        <v>-39.147500000000001</v>
      </c>
      <c r="DZ49" s="567">
        <f t="shared" si="254"/>
        <v>-33.217300000000002</v>
      </c>
      <c r="EA49" s="567">
        <f t="shared" si="254"/>
        <v>-76.7393</v>
      </c>
      <c r="EB49" s="567">
        <f t="shared" si="254"/>
        <v>-95.300099999999986</v>
      </c>
      <c r="EC49" s="567">
        <f t="shared" si="254"/>
        <v>-39.433889999999998</v>
      </c>
      <c r="ED49" s="567">
        <f t="shared" si="254"/>
        <v>-35.8185</v>
      </c>
      <c r="EE49" s="567">
        <f t="shared" si="254"/>
        <v>-147.6</v>
      </c>
      <c r="EF49" s="567">
        <f t="shared" si="254"/>
        <v>83.826000000000008</v>
      </c>
      <c r="EG49" s="567">
        <f t="shared" si="254"/>
        <v>-97.936000000000035</v>
      </c>
      <c r="EH49" s="567">
        <f t="shared" si="254"/>
        <v>-53.752799999999965</v>
      </c>
      <c r="EI49" s="567">
        <f t="shared" si="254"/>
        <v>-48.591000000000001</v>
      </c>
      <c r="EJ49" s="567">
        <f t="shared" si="254"/>
        <v>-90.38</v>
      </c>
      <c r="EK49" s="567">
        <f t="shared" si="254"/>
        <v>-69.42</v>
      </c>
      <c r="EL49" s="567">
        <f t="shared" ref="EL49:FE49" si="255">(EL41-EK41)+(EL15-EL14)-(EL38-EK38)+(EL34-EK34)</f>
        <v>-41.121699999999997</v>
      </c>
      <c r="EM49" s="567">
        <f t="shared" si="255"/>
        <v>-85.17</v>
      </c>
      <c r="EN49" s="567">
        <f t="shared" si="255"/>
        <v>-42.370000000000005</v>
      </c>
      <c r="EO49" s="567">
        <f t="shared" si="255"/>
        <v>-46.123599999999996</v>
      </c>
      <c r="EP49" s="567">
        <f t="shared" si="255"/>
        <v>-59.5</v>
      </c>
      <c r="EQ49" s="567">
        <f t="shared" si="255"/>
        <v>-65.2</v>
      </c>
      <c r="ER49" s="567">
        <f t="shared" si="255"/>
        <v>-47.721700000000006</v>
      </c>
      <c r="ES49" s="567">
        <f t="shared" si="255"/>
        <v>91.881600000000006</v>
      </c>
      <c r="ET49" s="567">
        <f t="shared" si="255"/>
        <v>-147.51900000000001</v>
      </c>
      <c r="EU49" s="567">
        <f t="shared" si="255"/>
        <v>-45.39</v>
      </c>
      <c r="EV49" s="567">
        <f t="shared" si="255"/>
        <v>-35.725799999999992</v>
      </c>
      <c r="EW49" s="567">
        <f t="shared" si="255"/>
        <v>-57.233000000000004</v>
      </c>
      <c r="EX49" s="567">
        <f t="shared" si="255"/>
        <v>-29.431000000000004</v>
      </c>
      <c r="EY49" s="567">
        <f t="shared" si="255"/>
        <v>-54.165999999999997</v>
      </c>
      <c r="EZ49" s="567">
        <f t="shared" si="255"/>
        <v>-67.071399999999997</v>
      </c>
      <c r="FA49" s="567">
        <f t="shared" si="255"/>
        <v>-912.55399999999997</v>
      </c>
      <c r="FB49" s="567">
        <f t="shared" si="255"/>
        <v>-25.707499999999996</v>
      </c>
      <c r="FC49" s="567">
        <f t="shared" si="255"/>
        <v>-66.5</v>
      </c>
      <c r="FD49" s="567">
        <f t="shared" si="255"/>
        <v>-66.5</v>
      </c>
      <c r="FE49" s="567">
        <f t="shared" si="255"/>
        <v>-66.5</v>
      </c>
    </row>
    <row r="50" spans="1:161" ht="16.5" customHeight="1" thickBot="1">
      <c r="A50" s="55" cm="1">
        <f t="array" aca="1" ref="A50" ca="1">+CELL("ligne",A50)</f>
        <v>50</v>
      </c>
      <c r="B50" s="141" t="s">
        <v>441</v>
      </c>
      <c r="C50" s="141" t="s">
        <v>442</v>
      </c>
      <c r="D50" s="363" t="s">
        <v>380</v>
      </c>
      <c r="E50" s="20" t="s">
        <v>427</v>
      </c>
      <c r="F50" s="298" t="s">
        <v>443</v>
      </c>
      <c r="G50" s="299" t="s">
        <v>374</v>
      </c>
      <c r="H50" s="299" t="s">
        <v>326</v>
      </c>
      <c r="I50" s="299" t="s">
        <v>338</v>
      </c>
      <c r="J50" s="300">
        <v>0</v>
      </c>
      <c r="K50" s="301"/>
      <c r="L50" s="342">
        <f t="shared" ref="L50:L58" ca="1" si="256">+CO50</f>
        <v>0</v>
      </c>
      <c r="M50" s="357">
        <f t="shared" ref="M50:M51" ca="1" si="257">IFERROR(MEDIAN(INDIRECT(ADDRESS($A50, BJ$2-V50) &amp; ":" &amp; ADDRESS($A50, BJ$2))),0)</f>
        <v>0</v>
      </c>
      <c r="N50" s="302">
        <f t="shared" ca="1" si="238"/>
        <v>0</v>
      </c>
      <c r="O50" s="303">
        <f t="shared" ca="1" si="239"/>
        <v>0</v>
      </c>
      <c r="P50" s="302">
        <f t="shared" ca="1" si="240"/>
        <v>0</v>
      </c>
      <c r="Q50" s="62">
        <f t="shared" si="51"/>
        <v>0.85</v>
      </c>
      <c r="R50" s="63">
        <f t="shared" si="52"/>
        <v>1</v>
      </c>
      <c r="S50" s="64">
        <f>+Parametres!E52</f>
        <v>0</v>
      </c>
      <c r="T50" s="330">
        <f>+Parametres!F52</f>
        <v>0.85</v>
      </c>
      <c r="U50" s="330">
        <f>+Parametres!G52</f>
        <v>1</v>
      </c>
      <c r="V50" s="284">
        <v>10</v>
      </c>
      <c r="W50" s="304">
        <f>+T50</f>
        <v>0.85</v>
      </c>
      <c r="X50" s="304">
        <f>+U50</f>
        <v>1</v>
      </c>
      <c r="Y50" s="303">
        <f t="shared" si="241"/>
        <v>0.85</v>
      </c>
      <c r="Z50" s="302">
        <f t="shared" si="242"/>
        <v>1</v>
      </c>
      <c r="AA50" s="303">
        <f t="shared" si="243"/>
        <v>0.85</v>
      </c>
      <c r="AB50" s="302">
        <f t="shared" si="244"/>
        <v>1</v>
      </c>
      <c r="AC50" s="303">
        <f t="shared" si="245"/>
        <v>0.85</v>
      </c>
      <c r="AD50" s="302">
        <f t="shared" si="245"/>
        <v>1</v>
      </c>
      <c r="AE50" s="125" cm="1">
        <f t="array" ref="AE50">+_xlfn.SWITCH($G50,"Min",Y50,"Max",AA50,"Dual",AC50)</f>
        <v>0.85</v>
      </c>
      <c r="AF50" s="61" cm="1">
        <f t="array" ref="AF50">+_xlfn.SWITCH($G50,"Min",Z50,"Max",AB50,"Dual",AD50)</f>
        <v>1</v>
      </c>
      <c r="AG50" s="69">
        <f t="shared" si="53"/>
        <v>0.92500000000000004</v>
      </c>
      <c r="AI50" s="24">
        <f t="shared" ca="1" si="246"/>
        <v>0</v>
      </c>
      <c r="AJ50" s="126">
        <f t="shared" si="247"/>
        <v>0.85</v>
      </c>
      <c r="AK50" s="127">
        <f t="shared" si="248"/>
        <v>0.875</v>
      </c>
      <c r="AL50" s="127">
        <f t="shared" si="248"/>
        <v>0.9</v>
      </c>
      <c r="AM50" s="127">
        <f t="shared" si="248"/>
        <v>0.92500000000000004</v>
      </c>
      <c r="AN50" s="127">
        <f t="shared" si="248"/>
        <v>0.95000000000000007</v>
      </c>
      <c r="AO50" s="127">
        <f t="shared" si="248"/>
        <v>0.97500000000000009</v>
      </c>
      <c r="AP50" s="127">
        <f t="shared" si="248"/>
        <v>1</v>
      </c>
      <c r="AQ50" s="73" t="str" cm="1">
        <f t="array" aca="1" ref="AQ50" ca="1">+_xlfn.IFS($AI50&lt;=$AJ50,"Red Low",AND($AI50&gt;$AJ50,$AI50&lt;=$AK50),"Orange Low",AND($AI50&gt;$AK50,$AI50&lt;=$AL50),"Yellow Low",AND($AI50&gt;$AL50,$AI50&lt;=$AN50),"Green",AND($AI50&gt;$AN50,$AI50&lt;=$AO50),"Yellow High",AND($AI50&gt;$AO50,$AI50&lt;=$AP50),"Orange High",$AI50&gt;$AP50,"Red High")</f>
        <v>Red Low</v>
      </c>
      <c r="AR50" s="74">
        <f t="shared" si="249"/>
        <v>0.85</v>
      </c>
      <c r="AS50" s="128">
        <f t="shared" si="249"/>
        <v>0.875</v>
      </c>
      <c r="AT50" s="128">
        <f t="shared" si="249"/>
        <v>0.9</v>
      </c>
      <c r="AU50" s="129">
        <f t="shared" si="249"/>
        <v>0.92500000000000004</v>
      </c>
      <c r="AV50" s="129">
        <f t="shared" si="249"/>
        <v>0.95000000000000007</v>
      </c>
      <c r="AW50" s="130">
        <f t="shared" si="249"/>
        <v>0.97500000000000009</v>
      </c>
      <c r="AX50" s="131">
        <f t="shared" si="249"/>
        <v>1</v>
      </c>
      <c r="AY50" s="73" t="str" cm="1">
        <f t="array" aca="1" ref="AY50" ca="1">+_xlfn.IFS(AI50&lt;=$AT50,"Green",AND(AI50&gt;$AT50,AI50&lt;=$AV50),"Yellow High",AND(AI50&gt;$AV50,AI50&lt;=$AX50),"Orange High",AI50&gt;$AX50,"Red High")</f>
        <v>Green</v>
      </c>
      <c r="AZ50" s="79">
        <f t="shared" si="250"/>
        <v>0.85</v>
      </c>
      <c r="BA50" s="130">
        <f t="shared" si="250"/>
        <v>0.875</v>
      </c>
      <c r="BB50" s="129">
        <f t="shared" si="250"/>
        <v>0.9</v>
      </c>
      <c r="BC50" s="129">
        <f t="shared" si="250"/>
        <v>0.92500000000000004</v>
      </c>
      <c r="BD50" s="128">
        <f t="shared" si="250"/>
        <v>0.95000000000000007</v>
      </c>
      <c r="BE50" s="128">
        <f t="shared" si="250"/>
        <v>0.97500000000000009</v>
      </c>
      <c r="BF50" s="132">
        <f t="shared" si="250"/>
        <v>1</v>
      </c>
      <c r="BG50" s="73" t="str" cm="1">
        <f t="array" aca="1" ref="BG50" ca="1">+_xlfn.IFS($L50&lt;=AZ50,"Red Low",AND($L50&gt;AZ50,$L50&lt;=BB50),"Orange Low",AND($L50&gt;BB50,$L50&lt;=BD50),"Yellow Low",$L50&gt;BD50,"Green")</f>
        <v>Red Low</v>
      </c>
      <c r="BH50" s="1" t="str" cm="1">
        <f t="array" aca="1" ref="BH50" ca="1">+_xlfn.IFS(G50="Min",BG50,G50="Max",AY50,G50="Dual",AQ50)</f>
        <v>Red Low</v>
      </c>
      <c r="BI50" s="305"/>
      <c r="BJ50" s="306"/>
      <c r="BK50" s="82" t="str">
        <f t="shared" si="251"/>
        <v>Production_plan_achivement%</v>
      </c>
      <c r="BL50" s="82"/>
      <c r="BM50" s="82"/>
      <c r="BN50" s="82"/>
      <c r="BO50" s="82"/>
      <c r="BP50" s="82"/>
      <c r="BQ50" s="84">
        <f t="shared" si="252"/>
        <v>0.85</v>
      </c>
      <c r="BR50" s="84">
        <f t="shared" si="253"/>
        <v>1</v>
      </c>
      <c r="BU50" s="134"/>
      <c r="BV50" s="134"/>
      <c r="BW50" s="134"/>
      <c r="BX50" s="134"/>
      <c r="BY50" s="134"/>
      <c r="BZ50" s="134"/>
      <c r="CA50" s="134"/>
      <c r="CB50" s="134"/>
      <c r="CC50" s="134"/>
      <c r="CD50" s="135"/>
      <c r="CE50" s="307" cm="1">
        <f t="array" aca="1" ref="CE50" ca="1">+INDIRECT(ADDRESS($A50,$BJ$2-10))</f>
        <v>0</v>
      </c>
      <c r="CF50" s="307" cm="1">
        <f t="array" aca="1" ref="CF50" ca="1">+INDIRECT(ADDRESS($A50,$BJ$2-9))</f>
        <v>0</v>
      </c>
      <c r="CG50" s="307" cm="1">
        <f t="array" aca="1" ref="CG50" ca="1">+INDIRECT(ADDRESS($A50,$BJ$2-8))</f>
        <v>0</v>
      </c>
      <c r="CH50" s="307" cm="1">
        <f t="array" aca="1" ref="CH50" ca="1">+INDIRECT(ADDRESS($A50,$BJ$2-7))</f>
        <v>0</v>
      </c>
      <c r="CI50" s="307" cm="1">
        <f t="array" aca="1" ref="CI50" ca="1">+INDIRECT(ADDRESS($A50,$BJ$2-6))</f>
        <v>0</v>
      </c>
      <c r="CJ50" s="307" cm="1">
        <f t="array" aca="1" ref="CJ50" ca="1">+INDIRECT(ADDRESS($A50,$BJ$2-5))</f>
        <v>0</v>
      </c>
      <c r="CK50" s="307" cm="1">
        <f t="array" aca="1" ref="CK50" ca="1">+INDIRECT(ADDRESS($A50,$BJ$2-4))</f>
        <v>0</v>
      </c>
      <c r="CL50" s="307" cm="1">
        <f t="array" aca="1" ref="CL50" ca="1">+INDIRECT(ADDRESS($A50,$BJ$2-3))</f>
        <v>0</v>
      </c>
      <c r="CM50" s="307" cm="1">
        <f t="array" aca="1" ref="CM50" ca="1">+INDIRECT(ADDRESS($A50,$BJ$2-2))</f>
        <v>0</v>
      </c>
      <c r="CN50" s="307" cm="1">
        <f t="array" aca="1" ref="CN50" ca="1">+INDIRECT(ADDRESS($A50,$BJ$2-1))</f>
        <v>0</v>
      </c>
      <c r="CO50" s="307" cm="1">
        <f t="array" aca="1" ref="CO50" ca="1">+INDIRECT(ADDRESS($A50,BJ$2))</f>
        <v>0</v>
      </c>
      <c r="CP50" s="307"/>
      <c r="CQ50" s="307"/>
      <c r="CR50" s="54">
        <f t="shared" ca="1" si="144"/>
        <v>0.47116326530612246</v>
      </c>
      <c r="CS50" s="54">
        <f t="shared" ca="1" si="145"/>
        <v>0.51885714285714291</v>
      </c>
      <c r="CT50" s="54">
        <f t="shared" ca="1" si="146"/>
        <v>0.53244897959183679</v>
      </c>
      <c r="CU50" s="54">
        <f t="shared" ca="1" si="147"/>
        <v>0.53537414965986396</v>
      </c>
      <c r="CV50" s="54">
        <f t="shared" ca="1" si="148"/>
        <v>0.68648979591836745</v>
      </c>
      <c r="CW50" s="54">
        <f t="shared" ca="1" si="149"/>
        <v>0.5842857142857143</v>
      </c>
      <c r="CX50" s="54">
        <f t="shared" ca="1" si="150"/>
        <v>0.30768707482993196</v>
      </c>
      <c r="CY50" s="54">
        <f t="shared" ca="1" si="151"/>
        <v>0.42707482993197282</v>
      </c>
      <c r="CZ50" s="54">
        <f t="shared" ca="1" si="152"/>
        <v>0.13443537414965989</v>
      </c>
      <c r="DA50" s="54">
        <f t="shared" ca="1" si="71"/>
        <v>0.50897959183673469</v>
      </c>
      <c r="DB50" s="54">
        <f t="shared" ca="1" si="71"/>
        <v>0.92500000000000004</v>
      </c>
      <c r="DC50" s="307"/>
      <c r="DD50" s="554" t="str">
        <f t="shared" si="196"/>
        <v>Production_plan_achivement%</v>
      </c>
      <c r="DE50" s="555">
        <f>+[2]Data!V25</f>
        <v>0</v>
      </c>
      <c r="DF50" s="555">
        <f>+[2]Data!W25</f>
        <v>0</v>
      </c>
      <c r="DG50" s="555">
        <f>+[2]Data!X25</f>
        <v>0</v>
      </c>
      <c r="DH50" s="555">
        <f>+[2]Data!Y25</f>
        <v>0</v>
      </c>
      <c r="DI50" s="555">
        <f>+[2]Data!Z25</f>
        <v>0</v>
      </c>
      <c r="DJ50" s="555">
        <f>+[2]Data!AA25</f>
        <v>0</v>
      </c>
      <c r="DK50" s="555">
        <f>+[2]Data!AB25</f>
        <v>0</v>
      </c>
      <c r="DL50" s="555">
        <f>+[2]Data!AC25</f>
        <v>0</v>
      </c>
      <c r="DM50" s="555">
        <f>+[2]Data!AD25</f>
        <v>0</v>
      </c>
      <c r="DN50" s="555">
        <f>+[2]Data!AE25</f>
        <v>0</v>
      </c>
      <c r="DO50" s="555">
        <f>+[2]Data!AF25</f>
        <v>0</v>
      </c>
      <c r="DP50" s="555">
        <f>+[2]Data!AG25</f>
        <v>0</v>
      </c>
      <c r="DQ50" s="555">
        <f>+[2]Data!AH25</f>
        <v>0</v>
      </c>
      <c r="DR50" s="555">
        <f>+[2]Data!AI25</f>
        <v>0</v>
      </c>
      <c r="DS50" s="555">
        <f>+[2]Data!AJ25</f>
        <v>0</v>
      </c>
      <c r="DT50" s="555">
        <f>+[2]Data!AK25</f>
        <v>0</v>
      </c>
      <c r="DU50" s="555">
        <f>+[2]Data!AL25</f>
        <v>0</v>
      </c>
      <c r="DV50" s="555">
        <f>+[2]Data!AM25</f>
        <v>0</v>
      </c>
      <c r="DW50" s="555">
        <f>+[2]Data!AN25</f>
        <v>0</v>
      </c>
      <c r="DX50" s="555">
        <f>+[2]Data!AO25</f>
        <v>0</v>
      </c>
      <c r="DY50" s="555">
        <f>+[2]Data!AP25</f>
        <v>0</v>
      </c>
      <c r="DZ50" s="555">
        <f>+[2]Data!AQ25</f>
        <v>0</v>
      </c>
      <c r="EA50" s="555">
        <f>+[2]Data!AR25</f>
        <v>0</v>
      </c>
      <c r="EB50" s="555">
        <f>+[2]Data!AS25</f>
        <v>0</v>
      </c>
      <c r="EC50" s="555">
        <f>+[2]Data!AT25</f>
        <v>0</v>
      </c>
      <c r="ED50" s="555">
        <f>+[2]Data!AU25</f>
        <v>0</v>
      </c>
      <c r="EE50" s="555">
        <f>+[2]Data!AV25</f>
        <v>0</v>
      </c>
      <c r="EF50" s="555">
        <f>+[2]Data!AW25</f>
        <v>0</v>
      </c>
      <c r="EG50" s="555">
        <f>+[2]Data!AX25</f>
        <v>0</v>
      </c>
      <c r="EH50" s="555">
        <f>+[2]Data!AY25</f>
        <v>0</v>
      </c>
      <c r="EI50" s="555">
        <f>+[2]Data!AZ25</f>
        <v>0</v>
      </c>
      <c r="EJ50" s="555">
        <f>+[2]Data!BA25</f>
        <v>0</v>
      </c>
      <c r="EK50" s="555">
        <f>+[2]Data!BB25</f>
        <v>0</v>
      </c>
      <c r="EL50" s="555">
        <f>+[2]Data!BC25</f>
        <v>0</v>
      </c>
      <c r="EM50" s="555">
        <f>+[2]Data!BD25</f>
        <v>0</v>
      </c>
      <c r="EN50" s="555">
        <f>+[2]Data!BE25</f>
        <v>0</v>
      </c>
      <c r="EO50" s="555">
        <f>+[2]Data!BF25</f>
        <v>0</v>
      </c>
      <c r="EP50" s="555">
        <f>+[2]Data!BG25</f>
        <v>0</v>
      </c>
      <c r="EQ50" s="555">
        <f>+[2]Data!BH25</f>
        <v>0</v>
      </c>
      <c r="ER50" s="555">
        <f>+[2]Data!BI25</f>
        <v>0</v>
      </c>
      <c r="ES50" s="555">
        <f>+[2]Data!BJ25</f>
        <v>0</v>
      </c>
      <c r="ET50" s="555">
        <f>+[2]Data!BK25</f>
        <v>0</v>
      </c>
      <c r="EU50" s="555">
        <f>+[2]Data!BL25</f>
        <v>0</v>
      </c>
      <c r="EV50" s="555">
        <f>+[2]Data!BM25</f>
        <v>0</v>
      </c>
      <c r="EW50" s="555">
        <f>+[2]Data!BN25</f>
        <v>0</v>
      </c>
      <c r="EX50" s="555">
        <f>+[2]Data!BO25</f>
        <v>0</v>
      </c>
      <c r="EY50" s="555">
        <f>+[2]Data!BP25</f>
        <v>0</v>
      </c>
      <c r="EZ50" s="555">
        <f>+[2]Data!BQ25</f>
        <v>0</v>
      </c>
      <c r="FA50" s="555">
        <f>+[2]Data!BR25</f>
        <v>0</v>
      </c>
      <c r="FB50" s="555">
        <f>+[2]Data!BS25</f>
        <v>0</v>
      </c>
      <c r="FC50" s="555">
        <f>+[2]Data!BT25</f>
        <v>0</v>
      </c>
      <c r="FD50" s="555">
        <f>+[2]Data!BU25</f>
        <v>0</v>
      </c>
      <c r="FE50" s="555">
        <f>+[2]Data!BV25</f>
        <v>0</v>
      </c>
    </row>
    <row r="51" spans="1:161" ht="16.5" customHeight="1" thickBot="1">
      <c r="A51" s="55" cm="1">
        <f t="array" aca="1" ref="A51" ca="1">+CELL("ligne",A51)</f>
        <v>51</v>
      </c>
      <c r="B51" s="141" t="s">
        <v>444</v>
      </c>
      <c r="C51" s="141" t="s">
        <v>445</v>
      </c>
      <c r="D51" s="363" t="s">
        <v>380</v>
      </c>
      <c r="E51" s="20" t="s">
        <v>427</v>
      </c>
      <c r="F51" s="298" t="s">
        <v>443</v>
      </c>
      <c r="G51" s="299" t="s">
        <v>289</v>
      </c>
      <c r="H51" s="299" t="s">
        <v>326</v>
      </c>
      <c r="I51" s="299" t="s">
        <v>329</v>
      </c>
      <c r="J51" s="308">
        <v>0</v>
      </c>
      <c r="K51" s="309">
        <v>1</v>
      </c>
      <c r="L51" s="342">
        <f t="shared" ca="1" si="256"/>
        <v>0.59</v>
      </c>
      <c r="M51" s="357">
        <f t="shared" ca="1" si="257"/>
        <v>0.59</v>
      </c>
      <c r="N51" s="302">
        <f t="shared" ca="1" si="238"/>
        <v>0.11116666666666668</v>
      </c>
      <c r="O51" s="303">
        <f t="shared" ca="1" si="239"/>
        <v>0.25649999999999995</v>
      </c>
      <c r="P51" s="302">
        <f t="shared" ca="1" si="240"/>
        <v>0.92349999999999999</v>
      </c>
      <c r="Q51" s="62">
        <f t="shared" si="51"/>
        <v>0.9</v>
      </c>
      <c r="R51" s="63">
        <f t="shared" si="52"/>
        <v>1</v>
      </c>
      <c r="S51" s="64">
        <f>+Parametres!E53</f>
        <v>0</v>
      </c>
      <c r="T51" s="330">
        <f>+Parametres!F53</f>
        <v>0.9</v>
      </c>
      <c r="U51" s="330">
        <f>+Parametres!G53</f>
        <v>1</v>
      </c>
      <c r="V51" s="284">
        <v>10</v>
      </c>
      <c r="W51" s="304">
        <f t="shared" ref="W51:W64" si="258">+T51</f>
        <v>0.9</v>
      </c>
      <c r="X51" s="304">
        <f t="shared" ref="X51:X64" si="259">+U51</f>
        <v>1</v>
      </c>
      <c r="Y51" s="303">
        <f t="shared" si="241"/>
        <v>0.9</v>
      </c>
      <c r="Z51" s="302">
        <f t="shared" si="242"/>
        <v>1</v>
      </c>
      <c r="AA51" s="303">
        <f t="shared" si="243"/>
        <v>0.9</v>
      </c>
      <c r="AB51" s="302">
        <f t="shared" si="244"/>
        <v>1</v>
      </c>
      <c r="AC51" s="303">
        <f t="shared" si="245"/>
        <v>0.9</v>
      </c>
      <c r="AD51" s="302">
        <f t="shared" si="245"/>
        <v>1</v>
      </c>
      <c r="AE51" s="125" cm="1">
        <f t="array" ref="AE51">+_xlfn.SWITCH($G51,"Min",Y51,"Max",AA51,"Dual",AC51)</f>
        <v>0.9</v>
      </c>
      <c r="AF51" s="61" cm="1">
        <f t="array" ref="AF51">+_xlfn.SWITCH($G51,"Min",Z51,"Max",AB51,"Dual",AD51)</f>
        <v>1</v>
      </c>
      <c r="AG51" s="69">
        <f t="shared" si="53"/>
        <v>0.95</v>
      </c>
      <c r="AI51" s="24">
        <f t="shared" ca="1" si="246"/>
        <v>0.59</v>
      </c>
      <c r="AJ51" s="126">
        <f t="shared" si="247"/>
        <v>0.9</v>
      </c>
      <c r="AK51" s="127">
        <f t="shared" si="248"/>
        <v>0.91666666666666674</v>
      </c>
      <c r="AL51" s="127">
        <f t="shared" si="248"/>
        <v>0.93333333333333335</v>
      </c>
      <c r="AM51" s="127">
        <f t="shared" si="248"/>
        <v>0.95</v>
      </c>
      <c r="AN51" s="127">
        <f t="shared" si="248"/>
        <v>0.96666666666666656</v>
      </c>
      <c r="AO51" s="127">
        <f t="shared" si="248"/>
        <v>0.98333333333333317</v>
      </c>
      <c r="AP51" s="127">
        <f t="shared" si="248"/>
        <v>0.99999999999999978</v>
      </c>
      <c r="AQ51" s="73" t="str" cm="1">
        <f t="array" aca="1" ref="AQ51" ca="1">+_xlfn.IFS($AI51&lt;=$AJ51,"Red Low",AND($AI51&gt;$AJ51,$AI51&lt;=$AK51),"Orange Low",AND($AI51&gt;$AK51,$AI51&lt;=$AL51),"Yellow Low",AND($AI51&gt;$AL51,$AI51&lt;=$AN51),"Green",AND($AI51&gt;$AN51,$AI51&lt;=$AO51),"Yellow High",AND($AI51&gt;$AO51,$AI51&lt;=$AP51),"Orange High",$AI51&gt;$AP51,"Red High")</f>
        <v>Red Low</v>
      </c>
      <c r="AR51" s="74">
        <f t="shared" si="249"/>
        <v>0.9</v>
      </c>
      <c r="AS51" s="128">
        <f t="shared" si="249"/>
        <v>0.91666666666666674</v>
      </c>
      <c r="AT51" s="128">
        <f t="shared" si="249"/>
        <v>0.93333333333333335</v>
      </c>
      <c r="AU51" s="129">
        <f t="shared" si="249"/>
        <v>0.95</v>
      </c>
      <c r="AV51" s="129">
        <f t="shared" si="249"/>
        <v>0.96666666666666656</v>
      </c>
      <c r="AW51" s="130">
        <f t="shared" si="249"/>
        <v>0.98333333333333317</v>
      </c>
      <c r="AX51" s="131">
        <f t="shared" si="249"/>
        <v>0.99999999999999978</v>
      </c>
      <c r="AY51" s="73" t="str" cm="1">
        <f t="array" aca="1" ref="AY51" ca="1">+_xlfn.IFS(AI51&lt;=$AT51,"Green",AND(AI51&gt;$AT51,AI51&lt;=$AV51),"Yellow High",AND(AI51&gt;$AV51,AI51&lt;=$AX51),"Orange High",AI51&gt;$AX51,"Red High")</f>
        <v>Green</v>
      </c>
      <c r="AZ51" s="79">
        <f t="shared" si="250"/>
        <v>0.9</v>
      </c>
      <c r="BA51" s="130">
        <f t="shared" si="250"/>
        <v>0.91666666666666674</v>
      </c>
      <c r="BB51" s="129">
        <f t="shared" si="250"/>
        <v>0.93333333333333335</v>
      </c>
      <c r="BC51" s="129">
        <f t="shared" si="250"/>
        <v>0.95</v>
      </c>
      <c r="BD51" s="128">
        <f t="shared" si="250"/>
        <v>0.96666666666666656</v>
      </c>
      <c r="BE51" s="128">
        <f t="shared" si="250"/>
        <v>0.98333333333333317</v>
      </c>
      <c r="BF51" s="132">
        <f t="shared" si="250"/>
        <v>0.99999999999999978</v>
      </c>
      <c r="BG51" s="73" t="str" cm="1">
        <f t="array" aca="1" ref="BG51" ca="1">+_xlfn.IFS($L51&lt;=AZ51,"Red Low",AND($L51&gt;AZ51,$L51&lt;=BB51),"Orange Low",AND($L51&gt;BB51,$L51&lt;=BD51),"Yellow Low",$L51&gt;BD51,"Green")</f>
        <v>Red Low</v>
      </c>
      <c r="BH51" s="1" t="str" cm="1">
        <f t="array" aca="1" ref="BH51" ca="1">+_xlfn.IFS(G51="Min",BG51,G51="Max",AY51,G51="Dual",AQ51)</f>
        <v>Red Low</v>
      </c>
      <c r="BI51" s="305"/>
      <c r="BJ51" s="306"/>
      <c r="BK51" s="82" t="str">
        <f t="shared" si="251"/>
        <v>High_runner_green_status%</v>
      </c>
      <c r="BL51" s="82"/>
      <c r="BM51" s="82"/>
      <c r="BN51" s="82"/>
      <c r="BO51" s="82"/>
      <c r="BP51" s="82"/>
      <c r="BQ51" s="84">
        <f t="shared" si="252"/>
        <v>0.9</v>
      </c>
      <c r="BR51" s="84">
        <f t="shared" si="253"/>
        <v>1</v>
      </c>
      <c r="BU51" s="134"/>
      <c r="BV51" s="134"/>
      <c r="BW51" s="134"/>
      <c r="BX51" s="134"/>
      <c r="BY51" s="134"/>
      <c r="BZ51" s="134"/>
      <c r="CA51" s="134"/>
      <c r="CB51" s="134"/>
      <c r="CC51" s="134"/>
      <c r="CD51" s="135"/>
      <c r="CE51" s="307" cm="1">
        <f t="array" aca="1" ref="CE51" ca="1">+INDIRECT(ADDRESS($A51,$BJ$2-10))</f>
        <v>0</v>
      </c>
      <c r="CF51" s="307" cm="1">
        <f t="array" aca="1" ref="CF51" ca="1">+INDIRECT(ADDRESS($A51,$BJ$2-9))</f>
        <v>0.66700000000000004</v>
      </c>
      <c r="CG51" s="307" cm="1">
        <f t="array" aca="1" ref="CG51" ca="1">+INDIRECT(ADDRESS($A51,$BJ$2-8))</f>
        <v>0.63600000000000001</v>
      </c>
      <c r="CH51" s="307" cm="1">
        <f t="array" aca="1" ref="CH51" ca="1">+INDIRECT(ADDRESS($A51,$BJ$2-7))</f>
        <v>0.52900000000000003</v>
      </c>
      <c r="CI51" s="307" cm="1">
        <f t="array" aca="1" ref="CI51" ca="1">+INDIRECT(ADDRESS($A51,$BJ$2-6))</f>
        <v>0.60599999999999998</v>
      </c>
      <c r="CJ51" s="307" cm="1">
        <f t="array" aca="1" ref="CJ51" ca="1">+INDIRECT(ADDRESS($A51,$BJ$2-5))</f>
        <v>0.59399999999999997</v>
      </c>
      <c r="CK51" s="307" cm="1">
        <f t="array" aca="1" ref="CK51" ca="1">+INDIRECT(ADDRESS($A51,$BJ$2-4))</f>
        <v>0.59</v>
      </c>
      <c r="CL51" s="307" cm="1">
        <f t="array" aca="1" ref="CL51" ca="1">+INDIRECT(ADDRESS($A51,$BJ$2-3))</f>
        <v>0.59</v>
      </c>
      <c r="CM51" s="307" cm="1">
        <f t="array" aca="1" ref="CM51" ca="1">+INDIRECT(ADDRESS($A51,$BJ$2-2))</f>
        <v>0.59</v>
      </c>
      <c r="CN51" s="307" cm="1">
        <f t="array" aca="1" ref="CN51" ca="1">+INDIRECT(ADDRESS($A51,$BJ$2-1))</f>
        <v>0.59</v>
      </c>
      <c r="CO51" s="307" cm="1">
        <f t="array" aca="1" ref="CO51" ca="1">+INDIRECT(ADDRESS($A51,BJ$2))</f>
        <v>0.59</v>
      </c>
      <c r="CP51" s="307"/>
      <c r="CQ51" s="307"/>
      <c r="CR51" s="54">
        <f t="shared" ca="1" si="144"/>
        <v>0.48389740761169331</v>
      </c>
      <c r="CS51" s="54">
        <f t="shared" ca="1" si="145"/>
        <v>0.53288030888030891</v>
      </c>
      <c r="CT51" s="54">
        <f t="shared" ca="1" si="146"/>
        <v>0.54683949255377817</v>
      </c>
      <c r="CU51" s="54">
        <f t="shared" ca="1" si="147"/>
        <v>0.54984372127229275</v>
      </c>
      <c r="CV51" s="54">
        <f t="shared" ca="1" si="148"/>
        <v>0.70504357418643138</v>
      </c>
      <c r="CW51" s="54">
        <f t="shared" ca="1" si="149"/>
        <v>0.60007722007722009</v>
      </c>
      <c r="CX51" s="54">
        <f t="shared" ca="1" si="150"/>
        <v>0.31600294171722743</v>
      </c>
      <c r="CY51" s="54">
        <f t="shared" ca="1" si="151"/>
        <v>0.43861739290310719</v>
      </c>
      <c r="CZ51" s="54">
        <f t="shared" ca="1" si="152"/>
        <v>0.13806876264019122</v>
      </c>
      <c r="DA51" s="54">
        <f t="shared" ca="1" si="71"/>
        <v>0.52273579702151129</v>
      </c>
      <c r="DB51" s="54">
        <f t="shared" ca="1" si="71"/>
        <v>0.95</v>
      </c>
      <c r="DC51" s="307"/>
      <c r="DD51" s="554" t="str">
        <f t="shared" si="196"/>
        <v>High_runner_green_status%</v>
      </c>
      <c r="DE51" s="555">
        <f>+[2]Data!V49</f>
        <v>0.54300000000000004</v>
      </c>
      <c r="DF51" s="555">
        <f>+[2]Data!W49</f>
        <v>0.55900000000000005</v>
      </c>
      <c r="DG51" s="555">
        <f>+[2]Data!X49</f>
        <v>0.441</v>
      </c>
      <c r="DH51" s="555">
        <f>+[2]Data!Y49</f>
        <v>0.44</v>
      </c>
      <c r="DI51" s="555">
        <f>+[2]Data!Z49</f>
        <v>0.52800000000000002</v>
      </c>
      <c r="DJ51" s="555">
        <f>+[2]Data!AA49</f>
        <v>0.45700000000000002</v>
      </c>
      <c r="DK51" s="555">
        <f>+[2]Data!AB49</f>
        <v>0.45700000000000002</v>
      </c>
      <c r="DL51" s="555">
        <f>+[2]Data!AC49</f>
        <v>0.41199999999999998</v>
      </c>
      <c r="DM51" s="555">
        <f>+[2]Data!AD49</f>
        <v>0.48599999999999999</v>
      </c>
      <c r="DN51" s="555">
        <f>+[2]Data!AE49</f>
        <v>0.4</v>
      </c>
      <c r="DO51" s="555">
        <f>+[2]Data!AF49</f>
        <v>0.48599999999999999</v>
      </c>
      <c r="DP51" s="555">
        <f>+[2]Data!AG49</f>
        <v>0.52900000000000003</v>
      </c>
      <c r="DQ51" s="555">
        <f>+[2]Data!AH49</f>
        <v>0.57599999999999996</v>
      </c>
      <c r="DR51" s="555">
        <f>+[2]Data!AI49</f>
        <v>0.375</v>
      </c>
      <c r="DS51" s="555">
        <f>+[2]Data!AJ49</f>
        <v>0.433</v>
      </c>
      <c r="DT51" s="555">
        <f>+[2]Data!AK49</f>
        <v>0.38700000000000001</v>
      </c>
      <c r="DU51" s="555">
        <f>+[2]Data!AL49</f>
        <v>0.28999999999999998</v>
      </c>
      <c r="DV51" s="555">
        <f>+[2]Data!AM49</f>
        <v>0.438</v>
      </c>
      <c r="DW51" s="555">
        <f>+[2]Data!AN49</f>
        <v>0.4</v>
      </c>
      <c r="DX51" s="555">
        <f>+[2]Data!AO49</f>
        <v>0.375</v>
      </c>
      <c r="DY51" s="555">
        <f>+[2]Data!AP49</f>
        <v>0.46899999999999997</v>
      </c>
      <c r="DZ51" s="555">
        <f>+[2]Data!AQ49</f>
        <v>0.42899999999999999</v>
      </c>
      <c r="EA51" s="555">
        <f>+[2]Data!AR49</f>
        <v>0.5</v>
      </c>
      <c r="EB51" s="555">
        <f>+[2]Data!AS49</f>
        <v>0.58799999999999997</v>
      </c>
      <c r="EC51" s="555">
        <f>+[2]Data!AT49</f>
        <v>0.44</v>
      </c>
      <c r="ED51" s="555">
        <f>+[2]Data!AU49</f>
        <v>0.63</v>
      </c>
      <c r="EE51" s="555">
        <f>+[2]Data!AV49</f>
        <v>0.6</v>
      </c>
      <c r="EF51" s="555">
        <f>+[2]Data!AW49</f>
        <v>0.74299999999999999</v>
      </c>
      <c r="EG51" s="555">
        <f>+[2]Data!AX49</f>
        <v>0.73499999999999999</v>
      </c>
      <c r="EH51" s="555">
        <f>+[2]Data!AY49</f>
        <v>0.68799999999999994</v>
      </c>
      <c r="EI51" s="555">
        <f>+[2]Data!AZ49</f>
        <v>0.66700000000000004</v>
      </c>
      <c r="EJ51" s="555">
        <f>+[2]Data!BA49</f>
        <v>0.75</v>
      </c>
      <c r="EK51" s="555">
        <f>+[2]Data!BB49</f>
        <v>0.67700000000000005</v>
      </c>
      <c r="EL51" s="555">
        <f>+[2]Data!BC49</f>
        <v>0.73499999999999999</v>
      </c>
      <c r="EM51" s="555">
        <f>+[2]Data!BD49</f>
        <v>0.73499999999999999</v>
      </c>
      <c r="EN51" s="555">
        <f>+[2]Data!BE49</f>
        <v>0.67600000000000005</v>
      </c>
      <c r="EO51" s="555">
        <f>+[2]Data!BF49</f>
        <v>0.69699999999999995</v>
      </c>
      <c r="EP51" s="555">
        <f>+[2]Data!BG49</f>
        <v>0.71399999999999997</v>
      </c>
      <c r="EQ51" s="555">
        <f>+[2]Data!BH49</f>
        <v>0</v>
      </c>
      <c r="ER51" s="555">
        <f>+[2]Data!BI49</f>
        <v>0</v>
      </c>
      <c r="ES51" s="555">
        <f>+[2]Data!BJ49</f>
        <v>0.66700000000000004</v>
      </c>
      <c r="ET51" s="555">
        <f>+[2]Data!BK49</f>
        <v>0.63600000000000001</v>
      </c>
      <c r="EU51" s="555">
        <f>+[2]Data!BL49</f>
        <v>0.52900000000000003</v>
      </c>
      <c r="EV51" s="555">
        <f>+[2]Data!BM49</f>
        <v>0.60599999999999998</v>
      </c>
      <c r="EW51" s="555">
        <f>+[2]Data!BN49</f>
        <v>0.59399999999999997</v>
      </c>
      <c r="EX51" s="555">
        <f>+[2]Data!BO49</f>
        <v>0.59</v>
      </c>
      <c r="EY51" s="555">
        <f>+[2]Data!BP49</f>
        <v>0.59</v>
      </c>
      <c r="EZ51" s="555">
        <f>+[2]Data!BQ49</f>
        <v>0.59</v>
      </c>
      <c r="FA51" s="555">
        <f>+[2]Data!BR49</f>
        <v>0.59</v>
      </c>
      <c r="FB51" s="555">
        <f>+[2]Data!BS49</f>
        <v>0.59</v>
      </c>
      <c r="FC51" s="555">
        <f>+[2]Data!BT49</f>
        <v>0.59</v>
      </c>
      <c r="FD51" s="555">
        <f>+[2]Data!BU49</f>
        <v>0.59</v>
      </c>
      <c r="FE51" s="555">
        <f>+[2]Data!BV49</f>
        <v>0</v>
      </c>
    </row>
    <row r="52" spans="1:161" ht="16.5" customHeight="1" thickBot="1">
      <c r="A52" s="55" cm="1">
        <f t="array" aca="1" ref="A52" ca="1">+CELL("ligne",A52)</f>
        <v>52</v>
      </c>
      <c r="B52" t="s">
        <v>446</v>
      </c>
      <c r="C52" t="s">
        <v>447</v>
      </c>
      <c r="D52" s="363" t="s">
        <v>380</v>
      </c>
      <c r="E52" s="20" t="s">
        <v>427</v>
      </c>
      <c r="F52" s="224" t="s">
        <v>448</v>
      </c>
      <c r="G52" s="225" t="s">
        <v>289</v>
      </c>
      <c r="H52" s="225" t="s">
        <v>326</v>
      </c>
      <c r="I52" s="225" t="s">
        <v>338</v>
      </c>
      <c r="J52" s="226">
        <v>0</v>
      </c>
      <c r="K52" s="226"/>
      <c r="L52" s="342">
        <f t="shared" ca="1" si="256"/>
        <v>0</v>
      </c>
      <c r="M52" s="355">
        <f ca="1">IFERROR(MEDIAN(INDIRECT(ADDRESS($A52, BJ$2-V52) &amp; ":" &amp; ADDRESS($A52, BJ$2))),0)</f>
        <v>0</v>
      </c>
      <c r="N52" s="276">
        <f ca="1">IFERROR(MAX(INDIRECT(ADDRESS($A52, BJ$2-V52) &amp; ":" &amp; ADDRESS($A52, BJ$2)))-MIN(INDIRECT(ADDRESS($A52, BJ$2-V52) &amp; ":" &amp; ADDRESS($A52, BJ$2))),0)/6</f>
        <v>0</v>
      </c>
      <c r="O52" s="120">
        <f ca="1">+M52-3*N52</f>
        <v>0</v>
      </c>
      <c r="P52" s="121">
        <f ca="1">+M52+3*N52</f>
        <v>0</v>
      </c>
      <c r="Q52" s="62">
        <f t="shared" si="51"/>
        <v>548076.92307692312</v>
      </c>
      <c r="R52" s="63">
        <f t="shared" si="52"/>
        <v>605769.23076923075</v>
      </c>
      <c r="S52" s="64">
        <f>+Parametres!E54</f>
        <v>0</v>
      </c>
      <c r="T52" s="330">
        <f>+Parametres!F54</f>
        <v>548076.92307692312</v>
      </c>
      <c r="U52" s="330">
        <f>+Parametres!G54</f>
        <v>605769.23076923075</v>
      </c>
      <c r="V52" s="122">
        <v>10</v>
      </c>
      <c r="W52" s="333">
        <f t="shared" si="258"/>
        <v>548076.92307692312</v>
      </c>
      <c r="X52" s="333">
        <f t="shared" si="259"/>
        <v>605769.23076923075</v>
      </c>
      <c r="Y52" s="125">
        <f>IF($W52&gt;$Q52,$W52,$Q52)</f>
        <v>548076.92307692312</v>
      </c>
      <c r="Z52" s="125">
        <f>IF($X52&gt;$R52,$X52,$R52)</f>
        <v>605769.23076923075</v>
      </c>
      <c r="AA52" s="125">
        <f>IF($W52&gt;$Q52,$Q52,$W52)</f>
        <v>548076.92307692312</v>
      </c>
      <c r="AB52" s="125">
        <f>IF($X52&gt;$R52,$R52,$X52)</f>
        <v>605769.23076923075</v>
      </c>
      <c r="AC52" s="125">
        <f>+W52</f>
        <v>548076.92307692312</v>
      </c>
      <c r="AD52" s="125">
        <f>+X52</f>
        <v>605769.23076923075</v>
      </c>
      <c r="AE52" s="125" cm="1">
        <f t="array" ref="AE52">+_xlfn.SWITCH($G52,"Min",Y52,"Max",AA52,"Dual",AC52)</f>
        <v>548076.92307692312</v>
      </c>
      <c r="AF52" s="61" cm="1">
        <f t="array" ref="AF52">+_xlfn.SWITCH($G52,"Min",Z52,"Max",AB52,"Dual",AD52)</f>
        <v>605769.23076923075</v>
      </c>
      <c r="AG52" s="69">
        <f t="shared" si="53"/>
        <v>576923.07692307699</v>
      </c>
      <c r="AI52" s="24">
        <f ca="1">+CO52</f>
        <v>0</v>
      </c>
      <c r="AJ52" s="126">
        <f>AE52</f>
        <v>548076.92307692312</v>
      </c>
      <c r="AK52" s="127">
        <f t="shared" si="248"/>
        <v>557692.30769230775</v>
      </c>
      <c r="AL52" s="127">
        <f t="shared" si="248"/>
        <v>567307.69230769237</v>
      </c>
      <c r="AM52" s="127">
        <f t="shared" si="248"/>
        <v>576923.07692307699</v>
      </c>
      <c r="AN52" s="127">
        <f t="shared" si="248"/>
        <v>586538.46153846162</v>
      </c>
      <c r="AO52" s="127">
        <f t="shared" si="248"/>
        <v>596153.84615384624</v>
      </c>
      <c r="AP52" s="127">
        <f t="shared" si="248"/>
        <v>605769.23076923087</v>
      </c>
      <c r="AQ52" s="73" t="str" cm="1">
        <f t="array" aca="1" ref="AQ52" ca="1">+_xlfn.IFS($AI52&lt;=$AJ52,"Red Low",AND($AI52&gt;$AJ52,$AI52&lt;=$AK52),"Orange Low",AND($AI52&gt;$AK52,$AI52&lt;=$AL52),"Yellow Low",AND($AI52&gt;$AL52,$AI52&lt;=$AN52),"Green",AND($AI52&gt;$AN52,$AI52&lt;=$AO52),"Yellow High",AND($AI52&gt;$AO52,$AI52&lt;=$AP52),"Orange High",$AI52&gt;$AP52,"Red High")</f>
        <v>Red Low</v>
      </c>
      <c r="AR52" s="74">
        <f t="shared" ref="AR52:AX52" si="260">+AJ52</f>
        <v>548076.92307692312</v>
      </c>
      <c r="AS52" s="128">
        <f t="shared" si="260"/>
        <v>557692.30769230775</v>
      </c>
      <c r="AT52" s="128">
        <f t="shared" si="260"/>
        <v>567307.69230769237</v>
      </c>
      <c r="AU52" s="129">
        <f t="shared" si="260"/>
        <v>576923.07692307699</v>
      </c>
      <c r="AV52" s="129">
        <f t="shared" si="260"/>
        <v>586538.46153846162</v>
      </c>
      <c r="AW52" s="130">
        <f t="shared" si="260"/>
        <v>596153.84615384624</v>
      </c>
      <c r="AX52" s="131">
        <f t="shared" si="260"/>
        <v>605769.23076923087</v>
      </c>
      <c r="AY52" s="73" t="str" cm="1">
        <f t="array" aca="1" ref="AY52" ca="1">+_xlfn.IFS(AI52&lt;=$AT52,"Green",AND(AI52&gt;$AT52,AI52&lt;=$AV52),"Yellow High",AND(AI52&gt;$AV52,AI52&lt;=$AX52),"Orange High",AI52&gt;$AX52,"Red High")</f>
        <v>Green</v>
      </c>
      <c r="AZ52" s="79">
        <f t="shared" ref="AZ52:BF52" si="261">+AR52</f>
        <v>548076.92307692312</v>
      </c>
      <c r="BA52" s="130">
        <f t="shared" si="261"/>
        <v>557692.30769230775</v>
      </c>
      <c r="BB52" s="129">
        <f t="shared" si="261"/>
        <v>567307.69230769237</v>
      </c>
      <c r="BC52" s="129">
        <f t="shared" si="261"/>
        <v>576923.07692307699</v>
      </c>
      <c r="BD52" s="128">
        <f t="shared" si="261"/>
        <v>586538.46153846162</v>
      </c>
      <c r="BE52" s="128">
        <f t="shared" si="261"/>
        <v>596153.84615384624</v>
      </c>
      <c r="BF52" s="132">
        <f t="shared" si="261"/>
        <v>605769.23076923087</v>
      </c>
      <c r="BG52" s="73" t="str" cm="1">
        <f t="array" aca="1" ref="BG52" ca="1">+_xlfn.IFS($L52&lt;=AZ52,"Red Low",AND($L52&gt;AZ52,$L52&lt;=BB52),"Orange Low",AND($L52&gt;BB52,$L52&lt;=BD52),"Yellow Low",$L52&gt;BD52,"Green")</f>
        <v>Red Low</v>
      </c>
      <c r="BH52" s="1" t="str" cm="1">
        <f t="array" aca="1" ref="BH52" ca="1">+_xlfn.IFS(G52="Min",BG52,G52="Max",AY52,G52="Dual",AQ52)</f>
        <v>Red Low</v>
      </c>
      <c r="BI52" s="133"/>
      <c r="BK52" s="82" t="str">
        <f t="shared" si="251"/>
        <v>Production_quantity</v>
      </c>
      <c r="BL52" s="82"/>
      <c r="BM52" s="82"/>
      <c r="BN52" s="82"/>
      <c r="BO52" s="82"/>
      <c r="BP52" s="82"/>
      <c r="BQ52" s="282">
        <f t="shared" si="252"/>
        <v>548076.92307692312</v>
      </c>
      <c r="BR52" s="282">
        <f t="shared" si="253"/>
        <v>605769.23076923075</v>
      </c>
      <c r="BU52" s="134"/>
      <c r="BV52" s="134"/>
      <c r="BW52" s="134"/>
      <c r="BX52" s="134"/>
      <c r="BY52" s="134"/>
      <c r="BZ52" s="134"/>
      <c r="CA52" s="134"/>
      <c r="CB52" s="134"/>
      <c r="CC52" s="134"/>
      <c r="CD52" s="135"/>
      <c r="CE52" s="54" cm="1">
        <f t="array" aca="1" ref="CE52" ca="1">+INDIRECT(ADDRESS($A52,$BJ$2-10))</f>
        <v>0</v>
      </c>
      <c r="CF52" s="54" cm="1">
        <f t="array" aca="1" ref="CF52" ca="1">+INDIRECT(ADDRESS($A52,$BJ$2-9))</f>
        <v>0</v>
      </c>
      <c r="CG52" s="54" cm="1">
        <f t="array" aca="1" ref="CG52" ca="1">+INDIRECT(ADDRESS($A52,$BJ$2-8))</f>
        <v>0</v>
      </c>
      <c r="CH52" s="54" cm="1">
        <f t="array" aca="1" ref="CH52" ca="1">+INDIRECT(ADDRESS($A52,$BJ$2-7))</f>
        <v>0</v>
      </c>
      <c r="CI52" s="54" cm="1">
        <f t="array" aca="1" ref="CI52" ca="1">+INDIRECT(ADDRESS($A52,$BJ$2-6))</f>
        <v>0</v>
      </c>
      <c r="CJ52" s="54" cm="1">
        <f t="array" aca="1" ref="CJ52" ca="1">+INDIRECT(ADDRESS($A52,$BJ$2-5))</f>
        <v>0</v>
      </c>
      <c r="CK52" s="54" cm="1">
        <f t="array" aca="1" ref="CK52" ca="1">+INDIRECT(ADDRESS($A52,$BJ$2-4))</f>
        <v>0</v>
      </c>
      <c r="CL52" s="54" cm="1">
        <f t="array" aca="1" ref="CL52" ca="1">+INDIRECT(ADDRESS($A52,$BJ$2-3))</f>
        <v>0</v>
      </c>
      <c r="CM52" s="54" cm="1">
        <f t="array" aca="1" ref="CM52" ca="1">+INDIRECT(ADDRESS($A52,$BJ$2-2))</f>
        <v>0</v>
      </c>
      <c r="CN52" s="54" cm="1">
        <f t="array" aca="1" ref="CN52" ca="1">+INDIRECT(ADDRESS($A52,$BJ$2-1))</f>
        <v>0</v>
      </c>
      <c r="CO52" s="54" cm="1">
        <f t="array" aca="1" ref="CO52" ca="1">+INDIRECT(ADDRESS($A52,BJ$2))</f>
        <v>0</v>
      </c>
      <c r="CP52" s="54"/>
      <c r="CQ52" s="54"/>
      <c r="CR52" s="54">
        <f t="shared" ca="1" si="144"/>
        <v>293864.82243625104</v>
      </c>
      <c r="CS52" s="54">
        <f t="shared" ca="1" si="145"/>
        <v>323611.52361152368</v>
      </c>
      <c r="CT52" s="54">
        <f t="shared" ca="1" si="146"/>
        <v>332088.76066018926</v>
      </c>
      <c r="CU52" s="54">
        <f t="shared" ca="1" si="147"/>
        <v>333913.19105604826</v>
      </c>
      <c r="CV52" s="54">
        <f t="shared" ca="1" si="148"/>
        <v>428164.11387839966</v>
      </c>
      <c r="CW52" s="54">
        <f t="shared" ca="1" si="149"/>
        <v>364419.36441936449</v>
      </c>
      <c r="CX52" s="54">
        <f t="shared" ca="1" si="150"/>
        <v>191904.62047604905</v>
      </c>
      <c r="CY52" s="54">
        <f t="shared" ca="1" si="151"/>
        <v>266366.83779540926</v>
      </c>
      <c r="CZ52" s="54">
        <f t="shared" ca="1" si="152"/>
        <v>83847.426704569574</v>
      </c>
      <c r="DA52" s="54">
        <f t="shared" ca="1" si="71"/>
        <v>317450.88887946034</v>
      </c>
      <c r="DB52" s="54">
        <f t="shared" ca="1" si="71"/>
        <v>576923.07692307699</v>
      </c>
      <c r="DC52" s="54"/>
      <c r="DD52" s="554" t="str">
        <f t="shared" si="196"/>
        <v>Production_quantity</v>
      </c>
      <c r="DE52" s="556">
        <f>+[2]Data!V23</f>
        <v>0</v>
      </c>
      <c r="DF52" s="556">
        <f>+[2]Data!W23</f>
        <v>0</v>
      </c>
      <c r="DG52" s="556">
        <f>+[2]Data!X23</f>
        <v>0</v>
      </c>
      <c r="DH52" s="556">
        <f>+[2]Data!Y23</f>
        <v>0</v>
      </c>
      <c r="DI52" s="556">
        <f>+[2]Data!Z23</f>
        <v>0</v>
      </c>
      <c r="DJ52" s="556">
        <f>+[2]Data!AA23</f>
        <v>0</v>
      </c>
      <c r="DK52" s="556">
        <f>+[2]Data!AB23</f>
        <v>0</v>
      </c>
      <c r="DL52" s="556">
        <f>+[2]Data!AC23</f>
        <v>0</v>
      </c>
      <c r="DM52" s="556">
        <f>+[2]Data!AD23</f>
        <v>0</v>
      </c>
      <c r="DN52" s="556">
        <f>+[2]Data!AE23</f>
        <v>0</v>
      </c>
      <c r="DO52" s="556">
        <f>+[2]Data!AF23</f>
        <v>0</v>
      </c>
      <c r="DP52" s="556">
        <f>+[2]Data!AG23</f>
        <v>0</v>
      </c>
      <c r="DQ52" s="556">
        <f>+[2]Data!AH23</f>
        <v>0</v>
      </c>
      <c r="DR52" s="556">
        <f>+[2]Data!AI23</f>
        <v>0</v>
      </c>
      <c r="DS52" s="556">
        <f>+[2]Data!AJ23</f>
        <v>0</v>
      </c>
      <c r="DT52" s="556">
        <f>+[2]Data!AK23</f>
        <v>0</v>
      </c>
      <c r="DU52" s="556">
        <f>+[2]Data!AL23</f>
        <v>0</v>
      </c>
      <c r="DV52" s="556">
        <f>+[2]Data!AM23</f>
        <v>0</v>
      </c>
      <c r="DW52" s="556">
        <f>+[2]Data!AN23</f>
        <v>0</v>
      </c>
      <c r="DX52" s="556">
        <f>+[2]Data!AO23</f>
        <v>0</v>
      </c>
      <c r="DY52" s="556">
        <f>+[2]Data!AP23</f>
        <v>0</v>
      </c>
      <c r="DZ52" s="556">
        <f>+[2]Data!AQ23</f>
        <v>0</v>
      </c>
      <c r="EA52" s="556">
        <f>+[2]Data!AR23</f>
        <v>0</v>
      </c>
      <c r="EB52" s="556">
        <f>+[2]Data!AS23</f>
        <v>0</v>
      </c>
      <c r="EC52" s="556">
        <f>+[2]Data!AT23</f>
        <v>0</v>
      </c>
      <c r="ED52" s="556">
        <f>+[2]Data!AU23</f>
        <v>0</v>
      </c>
      <c r="EE52" s="556">
        <f>+[2]Data!AV23</f>
        <v>0</v>
      </c>
      <c r="EF52" s="556">
        <f>+[2]Data!AW23</f>
        <v>0</v>
      </c>
      <c r="EG52" s="556">
        <f>+[2]Data!AX23</f>
        <v>0</v>
      </c>
      <c r="EH52" s="556">
        <f>+[2]Data!AY23</f>
        <v>0</v>
      </c>
      <c r="EI52" s="556">
        <f>+[2]Data!AZ23</f>
        <v>0</v>
      </c>
      <c r="EJ52" s="556">
        <f>+[2]Data!BA23</f>
        <v>0</v>
      </c>
      <c r="EK52" s="556">
        <f>+[2]Data!BB23</f>
        <v>0</v>
      </c>
      <c r="EL52" s="556">
        <f>+[2]Data!BC23</f>
        <v>0</v>
      </c>
      <c r="EM52" s="556">
        <f>+[2]Data!BD23</f>
        <v>0</v>
      </c>
      <c r="EN52" s="556">
        <f>+[2]Data!BE23</f>
        <v>0</v>
      </c>
      <c r="EO52" s="556">
        <f>+[2]Data!BF23</f>
        <v>0</v>
      </c>
      <c r="EP52" s="556">
        <f>+[2]Data!BG23</f>
        <v>0</v>
      </c>
      <c r="EQ52" s="556">
        <f>+[2]Data!BH23</f>
        <v>0</v>
      </c>
      <c r="ER52" s="556">
        <f>+[2]Data!BI23</f>
        <v>0</v>
      </c>
      <c r="ES52" s="556">
        <f>+[2]Data!BJ23</f>
        <v>0</v>
      </c>
      <c r="ET52" s="556">
        <f>+[2]Data!BK23</f>
        <v>0</v>
      </c>
      <c r="EU52" s="556">
        <f>+[2]Data!BL23</f>
        <v>0</v>
      </c>
      <c r="EV52" s="556">
        <f>+[2]Data!BM23</f>
        <v>0</v>
      </c>
      <c r="EW52" s="556">
        <f>+[2]Data!BN23</f>
        <v>0</v>
      </c>
      <c r="EX52" s="556">
        <f>+[2]Data!BO23</f>
        <v>0</v>
      </c>
      <c r="EY52" s="556">
        <f>+[2]Data!BP23</f>
        <v>0</v>
      </c>
      <c r="EZ52" s="556">
        <f>+[2]Data!BQ23</f>
        <v>0</v>
      </c>
      <c r="FA52" s="556">
        <f>+[2]Data!BR23</f>
        <v>0</v>
      </c>
      <c r="FB52" s="556">
        <f>+[2]Data!BS23</f>
        <v>0</v>
      </c>
      <c r="FC52" s="556">
        <f>+[2]Data!BT23</f>
        <v>0</v>
      </c>
      <c r="FD52" s="556">
        <f>+[2]Data!BU23</f>
        <v>0</v>
      </c>
      <c r="FE52" s="556">
        <f>+[2]Data!BV23</f>
        <v>0</v>
      </c>
    </row>
    <row r="53" spans="1:161" ht="16.5" customHeight="1" thickBot="1">
      <c r="A53" s="55" cm="1">
        <f t="array" aca="1" ref="A53" ca="1">+CELL("ligne",A53)</f>
        <v>53</v>
      </c>
      <c r="B53" s="141" t="s">
        <v>449</v>
      </c>
      <c r="C53" s="141" t="s">
        <v>450</v>
      </c>
      <c r="D53" s="363" t="s">
        <v>295</v>
      </c>
      <c r="E53" s="20" t="s">
        <v>427</v>
      </c>
      <c r="F53" s="298" t="s">
        <v>443</v>
      </c>
      <c r="G53" s="299" t="s">
        <v>289</v>
      </c>
      <c r="H53" s="299" t="s">
        <v>326</v>
      </c>
      <c r="I53" s="299" t="s">
        <v>338</v>
      </c>
      <c r="J53" s="308"/>
      <c r="K53" s="309">
        <v>1</v>
      </c>
      <c r="L53" s="342">
        <f t="shared" ca="1" si="256"/>
        <v>0</v>
      </c>
      <c r="M53" s="357">
        <f t="shared" ref="M53" ca="1" si="262">IFERROR(MEDIAN(INDIRECT(ADDRESS($A53, BJ$2-V53) &amp; ":" &amp; ADDRESS($A53, BJ$2))),0)</f>
        <v>0.86</v>
      </c>
      <c r="N53" s="302">
        <f t="shared" ref="N53" ca="1" si="263">IFERROR(MAX(INDIRECT(ADDRESS($A53, BJ$2-V53) &amp; ":" &amp; ADDRESS($A53, BJ$2)))-MIN(INDIRECT(ADDRESS($A53, BJ$2-V53) &amp; ":" &amp; ADDRESS($A53, BJ$2))),0)/6</f>
        <v>0.14333333333333334</v>
      </c>
      <c r="O53" s="303">
        <f ca="1">+M53-3*N53</f>
        <v>0.42999999999999994</v>
      </c>
      <c r="P53" s="302">
        <f t="shared" ref="P53" ca="1" si="264">+M53+3*N53</f>
        <v>1.29</v>
      </c>
      <c r="Q53" s="62">
        <f t="shared" si="51"/>
        <v>0.95</v>
      </c>
      <c r="R53" s="63">
        <f t="shared" si="52"/>
        <v>1</v>
      </c>
      <c r="S53" s="64">
        <f>+Parametres!E55</f>
        <v>0</v>
      </c>
      <c r="T53" s="330">
        <f>+Parametres!F55</f>
        <v>0.95</v>
      </c>
      <c r="U53" s="330">
        <f>+Parametres!G55</f>
        <v>1</v>
      </c>
      <c r="V53" s="284">
        <v>10</v>
      </c>
      <c r="W53" s="304">
        <f t="shared" si="258"/>
        <v>0.95</v>
      </c>
      <c r="X53" s="304">
        <f t="shared" si="259"/>
        <v>1</v>
      </c>
      <c r="Y53" s="303">
        <f t="shared" ref="Y53" si="265">IF($W53&gt;$Q53,$W53,$Q53)</f>
        <v>0.95</v>
      </c>
      <c r="Z53" s="302">
        <f t="shared" ref="Z53" si="266">IF($X53&gt;$R53,$X53,$R53)</f>
        <v>1</v>
      </c>
      <c r="AA53" s="303">
        <f t="shared" ref="AA53" si="267">IF($W53&gt;$Q53,$Q53,$W53)</f>
        <v>0.95</v>
      </c>
      <c r="AB53" s="302">
        <f t="shared" ref="AB53" si="268">IF($X53&gt;$R53,$R53,$X53)</f>
        <v>1</v>
      </c>
      <c r="AC53" s="303">
        <f t="shared" ref="AC53:AD53" si="269">+W53</f>
        <v>0.95</v>
      </c>
      <c r="AD53" s="302">
        <f t="shared" si="269"/>
        <v>1</v>
      </c>
      <c r="AE53" s="125" cm="1">
        <f t="array" ref="AE53">+_xlfn.SWITCH($G53,"Min",Y53,"Max",AA53,"Dual",AC53)</f>
        <v>0.95</v>
      </c>
      <c r="AF53" s="61" cm="1">
        <f t="array" ref="AF53">+_xlfn.SWITCH($G53,"Min",Z53,"Max",AB53,"Dual",AD53)</f>
        <v>1</v>
      </c>
      <c r="AG53" s="69">
        <f t="shared" si="53"/>
        <v>0.97499999999999998</v>
      </c>
      <c r="AI53" s="24">
        <f t="shared" ref="AI53" ca="1" si="270">+CO53</f>
        <v>0</v>
      </c>
      <c r="AJ53" s="126">
        <f t="shared" ref="AJ53" si="271">AE53</f>
        <v>0.95</v>
      </c>
      <c r="AK53" s="127">
        <f t="shared" si="248"/>
        <v>0.95833333333333326</v>
      </c>
      <c r="AL53" s="127">
        <f t="shared" si="248"/>
        <v>0.96666666666666656</v>
      </c>
      <c r="AM53" s="127">
        <f t="shared" si="248"/>
        <v>0.97499999999999987</v>
      </c>
      <c r="AN53" s="127">
        <f t="shared" si="248"/>
        <v>0.98333333333333317</v>
      </c>
      <c r="AO53" s="127">
        <f t="shared" si="248"/>
        <v>0.99166666666666647</v>
      </c>
      <c r="AP53" s="127">
        <f t="shared" si="248"/>
        <v>0.99999999999999978</v>
      </c>
      <c r="AQ53" s="73" t="str" cm="1">
        <f t="array" aca="1" ref="AQ53" ca="1">+_xlfn.IFS($AI53&lt;=$AJ53,"Red Low",AND($AI53&gt;$AJ53,$AI53&lt;=$AK53),"Orange Low",AND($AI53&gt;$AK53,$AI53&lt;=$AL53),"Yellow Low",AND($AI53&gt;$AL53,$AI53&lt;=$AN53),"Green",AND($AI53&gt;$AN53,$AI53&lt;=$AO53),"Yellow High",AND($AI53&gt;$AO53,$AI53&lt;=$AP53),"Orange High",$AI53&gt;$AP53,"Red High")</f>
        <v>Red Low</v>
      </c>
      <c r="AR53" s="74">
        <f t="shared" ref="AR53:AX53" si="272">+AJ53</f>
        <v>0.95</v>
      </c>
      <c r="AS53" s="128">
        <f t="shared" si="272"/>
        <v>0.95833333333333326</v>
      </c>
      <c r="AT53" s="128">
        <f t="shared" si="272"/>
        <v>0.96666666666666656</v>
      </c>
      <c r="AU53" s="129">
        <f t="shared" si="272"/>
        <v>0.97499999999999987</v>
      </c>
      <c r="AV53" s="129">
        <f t="shared" si="272"/>
        <v>0.98333333333333317</v>
      </c>
      <c r="AW53" s="130">
        <f t="shared" si="272"/>
        <v>0.99166666666666647</v>
      </c>
      <c r="AX53" s="131">
        <f t="shared" si="272"/>
        <v>0.99999999999999978</v>
      </c>
      <c r="AY53" s="73" t="str" cm="1">
        <f t="array" aca="1" ref="AY53" ca="1">+_xlfn.IFS(AI53&lt;=$AT53,"Green",AND(AI53&gt;$AT53,AI53&lt;=$AV53),"Yellow High",AND(AI53&gt;$AV53,AI53&lt;=$AX53),"Orange High",AI53&gt;$AX53,"Red High")</f>
        <v>Green</v>
      </c>
      <c r="AZ53" s="79">
        <f t="shared" ref="AZ53:BF53" si="273">+AR53</f>
        <v>0.95</v>
      </c>
      <c r="BA53" s="130">
        <f t="shared" si="273"/>
        <v>0.95833333333333326</v>
      </c>
      <c r="BB53" s="129">
        <f t="shared" si="273"/>
        <v>0.96666666666666656</v>
      </c>
      <c r="BC53" s="129">
        <f t="shared" si="273"/>
        <v>0.97499999999999987</v>
      </c>
      <c r="BD53" s="128">
        <f t="shared" si="273"/>
        <v>0.98333333333333317</v>
      </c>
      <c r="BE53" s="128">
        <f t="shared" si="273"/>
        <v>0.99166666666666647</v>
      </c>
      <c r="BF53" s="132">
        <f t="shared" si="273"/>
        <v>0.99999999999999978</v>
      </c>
      <c r="BG53" s="73" t="str" cm="1">
        <f t="array" aca="1" ref="BG53" ca="1">+_xlfn.IFS($L53&lt;=AZ53,"Red Low",AND($L53&gt;AZ53,$L53&lt;=BB53),"Orange Low",AND($L53&gt;BB53,$L53&lt;=BD53),"Yellow Low",$L53&gt;BD53,"Green")</f>
        <v>Red Low</v>
      </c>
      <c r="BH53" s="1" t="str" cm="1">
        <f t="array" aca="1" ref="BH53" ca="1">+_xlfn.IFS(G53="Min",BG53,G53="Max",AY53,G53="Dual",AQ53)</f>
        <v>Red Low</v>
      </c>
      <c r="BI53" s="305"/>
      <c r="BJ53" s="306"/>
      <c r="BK53" s="82" t="str">
        <f t="shared" si="251"/>
        <v>On_time_delivery</v>
      </c>
      <c r="BL53" s="82"/>
      <c r="BM53" s="82"/>
      <c r="BN53" s="82"/>
      <c r="BO53" s="82"/>
      <c r="BP53" s="82"/>
      <c r="BQ53" s="84">
        <f t="shared" si="252"/>
        <v>0.95</v>
      </c>
      <c r="BR53" s="84">
        <f t="shared" si="253"/>
        <v>1</v>
      </c>
      <c r="BU53" s="134"/>
      <c r="BV53" s="134"/>
      <c r="BW53" s="134"/>
      <c r="BX53" s="134"/>
      <c r="BY53" s="134"/>
      <c r="BZ53" s="134"/>
      <c r="CA53" s="134"/>
      <c r="CB53" s="134"/>
      <c r="CC53" s="134"/>
      <c r="CD53" s="135"/>
      <c r="CE53" s="307" cm="1">
        <f t="array" aca="1" ref="CE53" ca="1">+INDIRECT(ADDRESS($A53,$BJ$2-10))</f>
        <v>0.86</v>
      </c>
      <c r="CF53" s="307" cm="1">
        <f t="array" aca="1" ref="CF53" ca="1">+INDIRECT(ADDRESS($A53,$BJ$2-9))</f>
        <v>0.86</v>
      </c>
      <c r="CG53" s="307" cm="1">
        <f t="array" aca="1" ref="CG53" ca="1">+INDIRECT(ADDRESS($A53,$BJ$2-8))</f>
        <v>0.86</v>
      </c>
      <c r="CH53" s="307" cm="1">
        <f t="array" aca="1" ref="CH53" ca="1">+INDIRECT(ADDRESS($A53,$BJ$2-7))</f>
        <v>0.86</v>
      </c>
      <c r="CI53" s="307" cm="1">
        <f t="array" aca="1" ref="CI53" ca="1">+INDIRECT(ADDRESS($A53,$BJ$2-6))</f>
        <v>0.86</v>
      </c>
      <c r="CJ53" s="307" cm="1">
        <f t="array" aca="1" ref="CJ53" ca="1">+INDIRECT(ADDRESS($A53,$BJ$2-5))</f>
        <v>0.86</v>
      </c>
      <c r="CK53" s="307" cm="1">
        <f t="array" aca="1" ref="CK53" ca="1">+INDIRECT(ADDRESS($A53,$BJ$2-4))</f>
        <v>0.86</v>
      </c>
      <c r="CL53" s="307" cm="1">
        <f t="array" aca="1" ref="CL53" ca="1">+INDIRECT(ADDRESS($A53,$BJ$2-3))</f>
        <v>0.86</v>
      </c>
      <c r="CM53" s="307" cm="1">
        <f t="array" aca="1" ref="CM53" ca="1">+INDIRECT(ADDRESS($A53,$BJ$2-2))</f>
        <v>0.86</v>
      </c>
      <c r="CN53" s="307" cm="1">
        <f t="array" aca="1" ref="CN53" ca="1">+INDIRECT(ADDRESS($A53,$BJ$2-1))</f>
        <v>0.86</v>
      </c>
      <c r="CO53" s="307" cm="1">
        <f t="array" aca="1" ref="CO53" ca="1">+INDIRECT(ADDRESS($A53,BJ$2))</f>
        <v>0</v>
      </c>
      <c r="CP53" s="307"/>
      <c r="CQ53" s="307"/>
      <c r="CR53" s="54">
        <f t="shared" ca="1" si="144"/>
        <v>0.49663154991726416</v>
      </c>
      <c r="CS53" s="54">
        <f t="shared" ca="1" si="145"/>
        <v>0.54690347490347491</v>
      </c>
      <c r="CT53" s="54">
        <f t="shared" ca="1" si="146"/>
        <v>0.56123000551571978</v>
      </c>
      <c r="CU53" s="54">
        <f t="shared" ca="1" si="147"/>
        <v>0.56431329288472143</v>
      </c>
      <c r="CV53" s="54">
        <f t="shared" ca="1" si="148"/>
        <v>0.7235973524544953</v>
      </c>
      <c r="CW53" s="54">
        <f t="shared" ca="1" si="149"/>
        <v>0.61586872586872587</v>
      </c>
      <c r="CX53" s="54">
        <f t="shared" ca="1" si="150"/>
        <v>0.32431880860452289</v>
      </c>
      <c r="CY53" s="54">
        <f t="shared" ca="1" si="151"/>
        <v>0.45015995587424157</v>
      </c>
      <c r="CZ53" s="54">
        <f t="shared" ca="1" si="152"/>
        <v>0.14170215113072257</v>
      </c>
      <c r="DA53" s="54">
        <f t="shared" ca="1" si="71"/>
        <v>0.5364920022062879</v>
      </c>
      <c r="DB53" s="54">
        <f t="shared" ca="1" si="71"/>
        <v>0.97499999999999998</v>
      </c>
      <c r="DC53" s="307"/>
      <c r="DD53" s="554" t="str">
        <f t="shared" si="196"/>
        <v>On_time_delivery</v>
      </c>
      <c r="DE53" s="555">
        <f>+[2]Data!V43</f>
        <v>0</v>
      </c>
      <c r="DF53" s="555">
        <f>+[2]Data!W43</f>
        <v>0</v>
      </c>
      <c r="DG53" s="555">
        <f>+[2]Data!X43</f>
        <v>0</v>
      </c>
      <c r="DH53" s="555">
        <f>+[2]Data!Y43</f>
        <v>0.86</v>
      </c>
      <c r="DI53" s="555">
        <f>+[2]Data!Z43</f>
        <v>0.86</v>
      </c>
      <c r="DJ53" s="555">
        <f>+[2]Data!AA43</f>
        <v>0.86</v>
      </c>
      <c r="DK53" s="555">
        <f>+[2]Data!AB43</f>
        <v>0.86</v>
      </c>
      <c r="DL53" s="555">
        <f>+[2]Data!AC43</f>
        <v>0.86</v>
      </c>
      <c r="DM53" s="555">
        <f>+[2]Data!AD43</f>
        <v>0.86</v>
      </c>
      <c r="DN53" s="555">
        <f>+[2]Data!AE43</f>
        <v>0.86</v>
      </c>
      <c r="DO53" s="555">
        <f>+[2]Data!AF43</f>
        <v>0.86</v>
      </c>
      <c r="DP53" s="555">
        <f>+[2]Data!AG43</f>
        <v>0.86</v>
      </c>
      <c r="DQ53" s="555">
        <f>+[2]Data!AH43</f>
        <v>0.86</v>
      </c>
      <c r="DR53" s="555">
        <f>+[2]Data!AI43</f>
        <v>0.86</v>
      </c>
      <c r="DS53" s="555">
        <f>+[2]Data!AJ43</f>
        <v>0.86</v>
      </c>
      <c r="DT53" s="555">
        <f>+[2]Data!AK43</f>
        <v>0.86</v>
      </c>
      <c r="DU53" s="555">
        <f>+[2]Data!AL43</f>
        <v>0.86</v>
      </c>
      <c r="DV53" s="555">
        <f>+[2]Data!AM43</f>
        <v>0.86</v>
      </c>
      <c r="DW53" s="555">
        <f>+[2]Data!AN43</f>
        <v>0.86</v>
      </c>
      <c r="DX53" s="555">
        <f>+[2]Data!AO43</f>
        <v>0</v>
      </c>
      <c r="DY53" s="555">
        <f>+[2]Data!AP43</f>
        <v>0</v>
      </c>
      <c r="DZ53" s="555">
        <f>+[2]Data!AQ43</f>
        <v>0.86</v>
      </c>
      <c r="EA53" s="555">
        <f>+[2]Data!AR43</f>
        <v>0.86</v>
      </c>
      <c r="EB53" s="555">
        <f>+[2]Data!AS43</f>
        <v>0.86</v>
      </c>
      <c r="EC53" s="555">
        <f>+[2]Data!AT43</f>
        <v>0.86</v>
      </c>
      <c r="ED53" s="555">
        <f>+[2]Data!AU43</f>
        <v>0.86</v>
      </c>
      <c r="EE53" s="555">
        <f>+[2]Data!AV43</f>
        <v>0.86</v>
      </c>
      <c r="EF53" s="555">
        <f>+[2]Data!AW43</f>
        <v>0.86</v>
      </c>
      <c r="EG53" s="555">
        <f>+[2]Data!AX43</f>
        <v>0.86</v>
      </c>
      <c r="EH53" s="555">
        <f>+[2]Data!AY43</f>
        <v>0.86</v>
      </c>
      <c r="EI53" s="555">
        <f>+[2]Data!AZ43</f>
        <v>0.86</v>
      </c>
      <c r="EJ53" s="555">
        <f>+[2]Data!BA43</f>
        <v>0.86</v>
      </c>
      <c r="EK53" s="555">
        <f>+[2]Data!BB43</f>
        <v>0.86</v>
      </c>
      <c r="EL53" s="555">
        <f>+[2]Data!BC43</f>
        <v>0.86</v>
      </c>
      <c r="EM53" s="555">
        <f>+[2]Data!BD43</f>
        <v>0.86</v>
      </c>
      <c r="EN53" s="555">
        <f>+[2]Data!BE43</f>
        <v>0.86</v>
      </c>
      <c r="EO53" s="555">
        <f>+[2]Data!BF43</f>
        <v>0.86</v>
      </c>
      <c r="EP53" s="555">
        <f>+[2]Data!BG43</f>
        <v>0.86</v>
      </c>
      <c r="EQ53" s="555">
        <f>+[2]Data!BH43</f>
        <v>0.86</v>
      </c>
      <c r="ER53" s="555">
        <f>+[2]Data!BI43</f>
        <v>0.86</v>
      </c>
      <c r="ES53" s="555">
        <f>+[2]Data!BJ43</f>
        <v>0.86</v>
      </c>
      <c r="ET53" s="555">
        <f>+[2]Data!BK43</f>
        <v>0.86</v>
      </c>
      <c r="EU53" s="555">
        <f>+[2]Data!BL43</f>
        <v>0.86</v>
      </c>
      <c r="EV53" s="555">
        <f>+[2]Data!BM43</f>
        <v>0.86</v>
      </c>
      <c r="EW53" s="555">
        <f>+[2]Data!BN43</f>
        <v>0.86</v>
      </c>
      <c r="EX53" s="555">
        <f>+[2]Data!BO43</f>
        <v>0.86</v>
      </c>
      <c r="EY53" s="555">
        <f>+[2]Data!BP43</f>
        <v>0.86</v>
      </c>
      <c r="EZ53" s="555">
        <f>+[2]Data!BQ43</f>
        <v>0.86</v>
      </c>
      <c r="FA53" s="555">
        <f>+[2]Data!BR43</f>
        <v>0.86</v>
      </c>
      <c r="FB53" s="555">
        <f>+[2]Data!BS43</f>
        <v>0</v>
      </c>
      <c r="FC53" s="555">
        <f>+[2]Data!BT43</f>
        <v>0</v>
      </c>
      <c r="FD53" s="555">
        <f>+[2]Data!BU43</f>
        <v>0</v>
      </c>
      <c r="FE53" s="555">
        <f>+[2]Data!BV43</f>
        <v>0</v>
      </c>
    </row>
    <row r="54" spans="1:161" ht="16.5" customHeight="1" thickBot="1">
      <c r="A54" s="55" cm="1">
        <f t="array" aca="1" ref="A54" ca="1">+CELL("ligne",A54)</f>
        <v>54</v>
      </c>
      <c r="B54" s="310" t="s">
        <v>451</v>
      </c>
      <c r="C54" s="362" t="s">
        <v>452</v>
      </c>
      <c r="D54" s="363" t="s">
        <v>295</v>
      </c>
      <c r="E54" s="20" t="s">
        <v>427</v>
      </c>
      <c r="F54" s="298" t="s">
        <v>325</v>
      </c>
      <c r="G54" s="299" t="s">
        <v>288</v>
      </c>
      <c r="H54" s="299" t="s">
        <v>333</v>
      </c>
      <c r="I54" s="299" t="s">
        <v>338</v>
      </c>
      <c r="J54" s="308">
        <v>0</v>
      </c>
      <c r="K54" s="301"/>
      <c r="L54" s="342">
        <f t="shared" ca="1" si="256"/>
        <v>0</v>
      </c>
      <c r="M54" s="358">
        <f t="shared" ref="M54:M65" ca="1" si="274">IFERROR(MEDIAN(INDIRECT(ADDRESS($A54, BJ$2-V54) &amp; ":" &amp; ADDRESS($A54, BJ$2))),0)</f>
        <v>4.9000000000000004</v>
      </c>
      <c r="N54" s="311">
        <f t="shared" ref="N54:N65" ca="1" si="275">IFERROR(MAX(INDIRECT(ADDRESS($A54, BJ$2-V54) &amp; ":" &amp; ADDRESS($A54, BJ$2)))-MIN(INDIRECT(ADDRESS($A54, BJ$2-V54) &amp; ":" &amp; ADDRESS($A54, BJ$2))),0)/6</f>
        <v>4.2666666666666666</v>
      </c>
      <c r="O54" s="312">
        <f ca="1">+M54-3*N54</f>
        <v>-7.9</v>
      </c>
      <c r="P54" s="311">
        <f ca="1">+M54+3*N54</f>
        <v>17.700000000000003</v>
      </c>
      <c r="Q54" s="62">
        <f t="shared" si="51"/>
        <v>0</v>
      </c>
      <c r="R54" s="63">
        <f t="shared" si="52"/>
        <v>0.05</v>
      </c>
      <c r="S54" s="64" t="str">
        <f>+Parametres!E56</f>
        <v>As a percentage of sales</v>
      </c>
      <c r="T54" s="330">
        <f>+Parametres!F56</f>
        <v>0</v>
      </c>
      <c r="U54" s="330">
        <f>+Parametres!G56</f>
        <v>0.05</v>
      </c>
      <c r="V54" s="284">
        <v>10</v>
      </c>
      <c r="W54" s="304">
        <f t="shared" si="258"/>
        <v>0</v>
      </c>
      <c r="X54" s="304">
        <f t="shared" si="259"/>
        <v>0.05</v>
      </c>
      <c r="Y54" s="312">
        <f>IF($W54&gt;$Q54,$W54,$Q54)</f>
        <v>0</v>
      </c>
      <c r="Z54" s="311">
        <f>IF($X54&gt;$R54,$X54,$R54)</f>
        <v>0.05</v>
      </c>
      <c r="AA54" s="312">
        <f>IF($W54&gt;$Q54,$Q54,$W54)</f>
        <v>0</v>
      </c>
      <c r="AB54" s="311">
        <f>IF($X54&gt;$R54,$R54,$X54)</f>
        <v>0.05</v>
      </c>
      <c r="AC54" s="312">
        <f>+W54</f>
        <v>0</v>
      </c>
      <c r="AD54" s="311">
        <f>+X54</f>
        <v>0.05</v>
      </c>
      <c r="AE54" s="125" cm="1">
        <f t="array" ref="AE54">+_xlfn.SWITCH($G54,"Min",Y54,"Max",AA54,"Dual",AC54)</f>
        <v>0</v>
      </c>
      <c r="AF54" s="61" cm="1">
        <f t="array" ref="AF54">+_xlfn.SWITCH($G54,"Min",Z54,"Max",AB54,"Dual",AD54)</f>
        <v>0.05</v>
      </c>
      <c r="AG54" s="69">
        <f t="shared" si="53"/>
        <v>2.5000000000000001E-2</v>
      </c>
      <c r="AI54" s="24">
        <f ca="1">+CO54</f>
        <v>0</v>
      </c>
      <c r="AJ54" s="126">
        <f>AE54</f>
        <v>0</v>
      </c>
      <c r="AK54" s="127">
        <f t="shared" si="248"/>
        <v>8.3333333333333332E-3</v>
      </c>
      <c r="AL54" s="127">
        <f t="shared" si="248"/>
        <v>1.6666666666666666E-2</v>
      </c>
      <c r="AM54" s="127">
        <f t="shared" si="248"/>
        <v>2.5000000000000001E-2</v>
      </c>
      <c r="AN54" s="127">
        <f t="shared" si="248"/>
        <v>3.3333333333333333E-2</v>
      </c>
      <c r="AO54" s="127">
        <f t="shared" si="248"/>
        <v>4.1666666666666664E-2</v>
      </c>
      <c r="AP54" s="127">
        <f t="shared" si="248"/>
        <v>4.9999999999999996E-2</v>
      </c>
      <c r="AQ54" s="73" t="str" cm="1">
        <f t="array" aca="1" ref="AQ54" ca="1">+_xlfn.IFS($AI54&lt;=$AJ54,"Red Low",AND($AI54&gt;$AJ54,$AI54&lt;=$AK54),"Orange Low",AND($AI54&gt;$AK54,$AI54&lt;=$AL54),"Yellow Low",AND($AI54&gt;$AL54,$AI54&lt;=$AN54),"Green",AND($AI54&gt;$AN54,$AI54&lt;=$AO54),"Yellow High",AND($AI54&gt;$AO54,$AI54&lt;=$AP54),"Orange High",$AI54&gt;$AP54,"Red High")</f>
        <v>Red Low</v>
      </c>
      <c r="AR54" s="74">
        <f t="shared" ref="AR54:AX54" si="276">+AJ54</f>
        <v>0</v>
      </c>
      <c r="AS54" s="128">
        <f t="shared" si="276"/>
        <v>8.3333333333333332E-3</v>
      </c>
      <c r="AT54" s="128">
        <f t="shared" si="276"/>
        <v>1.6666666666666666E-2</v>
      </c>
      <c r="AU54" s="129">
        <f t="shared" si="276"/>
        <v>2.5000000000000001E-2</v>
      </c>
      <c r="AV54" s="129">
        <f t="shared" si="276"/>
        <v>3.3333333333333333E-2</v>
      </c>
      <c r="AW54" s="130">
        <f t="shared" si="276"/>
        <v>4.1666666666666664E-2</v>
      </c>
      <c r="AX54" s="131">
        <f t="shared" si="276"/>
        <v>4.9999999999999996E-2</v>
      </c>
      <c r="AY54" s="73" t="str" cm="1">
        <f t="array" aca="1" ref="AY54" ca="1">+_xlfn.IFS(AI54&lt;=$AT54,"Green",AND(AI54&gt;$AT54,AI54&lt;=$AV54),"Yellow High",AND(AI54&gt;$AV54,AI54&lt;=$AX54),"Orange High",AI54&gt;$AX54,"Red High")</f>
        <v>Green</v>
      </c>
      <c r="AZ54" s="79">
        <f t="shared" ref="AZ54:BF54" si="277">+AR54</f>
        <v>0</v>
      </c>
      <c r="BA54" s="130">
        <f t="shared" si="277"/>
        <v>8.3333333333333332E-3</v>
      </c>
      <c r="BB54" s="129">
        <f t="shared" si="277"/>
        <v>1.6666666666666666E-2</v>
      </c>
      <c r="BC54" s="129">
        <f t="shared" si="277"/>
        <v>2.5000000000000001E-2</v>
      </c>
      <c r="BD54" s="128">
        <f t="shared" si="277"/>
        <v>3.3333333333333333E-2</v>
      </c>
      <c r="BE54" s="128">
        <f t="shared" si="277"/>
        <v>4.1666666666666664E-2</v>
      </c>
      <c r="BF54" s="132">
        <f t="shared" si="277"/>
        <v>4.9999999999999996E-2</v>
      </c>
      <c r="BG54" s="73" t="str" cm="1">
        <f t="array" aca="1" ref="BG54" ca="1">+_xlfn.IFS($L54&lt;=AZ54,"Red Low",AND($L54&gt;AZ54,$L54&lt;=BB54),"Orange Low",AND($L54&gt;BB54,$L54&lt;=BD54),"Yellow Low",$L54&gt;BD54,"Green")</f>
        <v>Red Low</v>
      </c>
      <c r="BH54" s="1" t="str" cm="1">
        <f t="array" aca="1" ref="BH54" ca="1">+_xlfn.IFS(G54="Min",BG54,G54="Max",AY54,G54="Dual",AQ54)</f>
        <v>Green</v>
      </c>
      <c r="BI54" s="305"/>
      <c r="BJ54" s="306"/>
      <c r="BK54" s="82" t="str">
        <f t="shared" si="251"/>
        <v>Backlog</v>
      </c>
      <c r="BL54" s="82"/>
      <c r="BM54" s="82"/>
      <c r="BN54" s="82"/>
      <c r="BO54" s="82"/>
      <c r="BP54" s="82"/>
      <c r="BQ54" s="84">
        <f t="shared" si="252"/>
        <v>0</v>
      </c>
      <c r="BR54" s="84">
        <f t="shared" si="253"/>
        <v>0.05</v>
      </c>
      <c r="BU54" s="134"/>
      <c r="BV54" s="134"/>
      <c r="BW54" s="134"/>
      <c r="BX54" s="134"/>
      <c r="BY54" s="134"/>
      <c r="BZ54" s="134"/>
      <c r="CA54" s="134"/>
      <c r="CB54" s="134"/>
      <c r="CC54" s="134"/>
      <c r="CD54" s="135"/>
      <c r="CE54" s="54" cm="1">
        <f t="array" aca="1" ref="CE54" ca="1">+INDIRECT(ADDRESS($A54,$BJ$2-10))</f>
        <v>24</v>
      </c>
      <c r="CF54" s="54" cm="1">
        <f t="array" aca="1" ref="CF54" ca="1">+INDIRECT(ADDRESS($A54,$BJ$2-9))</f>
        <v>12.6</v>
      </c>
      <c r="CG54" s="54" cm="1">
        <f t="array" aca="1" ref="CG54" ca="1">+INDIRECT(ADDRESS($A54,$BJ$2-8))</f>
        <v>4.28</v>
      </c>
      <c r="CH54" s="54" cm="1">
        <f t="array" aca="1" ref="CH54" ca="1">+INDIRECT(ADDRESS($A54,$BJ$2-7))</f>
        <v>1.2</v>
      </c>
      <c r="CI54" s="54" cm="1">
        <f t="array" aca="1" ref="CI54" ca="1">+INDIRECT(ADDRESS($A54,$BJ$2-6))</f>
        <v>0.82</v>
      </c>
      <c r="CJ54" s="54" cm="1">
        <f t="array" aca="1" ref="CJ54" ca="1">+INDIRECT(ADDRESS($A54,$BJ$2-5))</f>
        <v>2.5</v>
      </c>
      <c r="CK54" s="54" cm="1">
        <f t="array" aca="1" ref="CK54" ca="1">+INDIRECT(ADDRESS($A54,$BJ$2-4))</f>
        <v>5.71</v>
      </c>
      <c r="CL54" s="54" cm="1">
        <f t="array" aca="1" ref="CL54" ca="1">+INDIRECT(ADDRESS($A54,$BJ$2-3))</f>
        <v>4.9000000000000004</v>
      </c>
      <c r="CM54" s="54" cm="1">
        <f t="array" aca="1" ref="CM54" ca="1">+INDIRECT(ADDRESS($A54,$BJ$2-2))</f>
        <v>21.8</v>
      </c>
      <c r="CN54" s="54" cm="1">
        <f t="array" aca="1" ref="CN54" ca="1">+INDIRECT(ADDRESS($A54,$BJ$2-1))</f>
        <v>25.6</v>
      </c>
      <c r="CO54" s="54" cm="1">
        <f t="array" aca="1" ref="CO54" ca="1">+INDIRECT(ADDRESS($A54,BJ$2))</f>
        <v>0</v>
      </c>
      <c r="CP54" s="54"/>
      <c r="CQ54" s="54"/>
      <c r="CR54" s="54">
        <f t="shared" ca="1" si="144"/>
        <v>1.2734142305570876E-2</v>
      </c>
      <c r="CS54" s="54">
        <f t="shared" ca="1" si="145"/>
        <v>1.4023166023166025E-2</v>
      </c>
      <c r="CT54" s="54">
        <f t="shared" ca="1" si="146"/>
        <v>1.4390512961941533E-2</v>
      </c>
      <c r="CU54" s="54">
        <f t="shared" ca="1" si="147"/>
        <v>1.4469571612428756E-2</v>
      </c>
      <c r="CV54" s="54">
        <f t="shared" ca="1" si="148"/>
        <v>1.8553778268063984E-2</v>
      </c>
      <c r="CW54" s="54">
        <f t="shared" ca="1" si="149"/>
        <v>1.5791505791505792E-2</v>
      </c>
      <c r="CX54" s="54">
        <f t="shared" ca="1" si="150"/>
        <v>8.3158668872954592E-3</v>
      </c>
      <c r="CY54" s="54">
        <f t="shared" ca="1" si="151"/>
        <v>1.15425629711344E-2</v>
      </c>
      <c r="CZ54" s="54">
        <f t="shared" ca="1" si="152"/>
        <v>3.6333884905313477E-3</v>
      </c>
      <c r="DA54" s="54">
        <f t="shared" ca="1" si="71"/>
        <v>1.3756205184776613E-2</v>
      </c>
      <c r="DB54" s="54">
        <f t="shared" ca="1" si="71"/>
        <v>2.5000000000000001E-2</v>
      </c>
      <c r="DC54" s="54"/>
      <c r="DD54" s="554" t="str">
        <f t="shared" si="196"/>
        <v>Backlog</v>
      </c>
      <c r="DE54" s="557">
        <f>+[2]Data!V44</f>
        <v>0</v>
      </c>
      <c r="DF54" s="557">
        <f>+[2]Data!W44</f>
        <v>0</v>
      </c>
      <c r="DG54" s="557">
        <f>+[2]Data!X44</f>
        <v>0.2</v>
      </c>
      <c r="DH54" s="557">
        <f>+[2]Data!Y44</f>
        <v>8.4</v>
      </c>
      <c r="DI54" s="557">
        <f>+[2]Data!Z44</f>
        <v>0.9</v>
      </c>
      <c r="DJ54" s="557">
        <f>+[2]Data!AA44</f>
        <v>0.2</v>
      </c>
      <c r="DK54" s="557">
        <f>+[2]Data!AB44</f>
        <v>0.3</v>
      </c>
      <c r="DL54" s="557">
        <f>+[2]Data!AC44</f>
        <v>0.9</v>
      </c>
      <c r="DM54" s="557">
        <f>+[2]Data!AD44</f>
        <v>2.2999999999999998</v>
      </c>
      <c r="DN54" s="557">
        <f>+[2]Data!AE44</f>
        <v>2.8</v>
      </c>
      <c r="DO54" s="557">
        <f>+[2]Data!AF44</f>
        <v>0.4</v>
      </c>
      <c r="DP54" s="557">
        <f>+[2]Data!AG44</f>
        <v>0.438</v>
      </c>
      <c r="DQ54" s="557">
        <f>+[2]Data!AH44</f>
        <v>2.8</v>
      </c>
      <c r="DR54" s="557">
        <f>+[2]Data!AI44</f>
        <v>1.88</v>
      </c>
      <c r="DS54" s="557">
        <f>+[2]Data!AJ44</f>
        <v>0</v>
      </c>
      <c r="DT54" s="557">
        <f>+[2]Data!AK44</f>
        <v>0</v>
      </c>
      <c r="DU54" s="557">
        <f>+[2]Data!AL44</f>
        <v>0</v>
      </c>
      <c r="DV54" s="557">
        <f>+[2]Data!AM44</f>
        <v>0</v>
      </c>
      <c r="DW54" s="557">
        <f>+[2]Data!AN44</f>
        <v>0</v>
      </c>
      <c r="DX54" s="557">
        <f>+[2]Data!AO44</f>
        <v>0</v>
      </c>
      <c r="DY54" s="557">
        <f>+[2]Data!AP44</f>
        <v>0</v>
      </c>
      <c r="DZ54" s="557">
        <f>+[2]Data!AQ44</f>
        <v>0</v>
      </c>
      <c r="EA54" s="557">
        <f>+[2]Data!AR44</f>
        <v>0.182</v>
      </c>
      <c r="EB54" s="557">
        <f>+[2]Data!AS44</f>
        <v>0</v>
      </c>
      <c r="EC54" s="557">
        <f>+[2]Data!AT44</f>
        <v>0</v>
      </c>
      <c r="ED54" s="557">
        <f>+[2]Data!AU44</f>
        <v>0</v>
      </c>
      <c r="EE54" s="557">
        <f>+[2]Data!AV44</f>
        <v>0</v>
      </c>
      <c r="EF54" s="557">
        <f>+[2]Data!AW44</f>
        <v>18</v>
      </c>
      <c r="EG54" s="557">
        <f>+[2]Data!AX44</f>
        <v>18</v>
      </c>
      <c r="EH54" s="557">
        <f>+[2]Data!AY44</f>
        <v>18</v>
      </c>
      <c r="EI54" s="557">
        <f>+[2]Data!AZ44</f>
        <v>13</v>
      </c>
      <c r="EJ54" s="557">
        <f>+[2]Data!BA44</f>
        <v>7.59</v>
      </c>
      <c r="EK54" s="557">
        <f>+[2]Data!BB44</f>
        <v>5.8</v>
      </c>
      <c r="EL54" s="557">
        <f>+[2]Data!BC44</f>
        <v>9.9</v>
      </c>
      <c r="EM54" s="557">
        <f>+[2]Data!BD44</f>
        <v>5.8</v>
      </c>
      <c r="EN54" s="557">
        <f>+[2]Data!BE44</f>
        <v>6.1</v>
      </c>
      <c r="EO54" s="557">
        <f>+[2]Data!BF44</f>
        <v>3.78</v>
      </c>
      <c r="EP54" s="557">
        <f>+[2]Data!BG44</f>
        <v>29</v>
      </c>
      <c r="EQ54" s="557">
        <f>+[2]Data!BH44</f>
        <v>29</v>
      </c>
      <c r="ER54" s="557">
        <f>+[2]Data!BI44</f>
        <v>24</v>
      </c>
      <c r="ES54" s="557">
        <f>+[2]Data!BJ44</f>
        <v>12.6</v>
      </c>
      <c r="ET54" s="557">
        <f>+[2]Data!BK44</f>
        <v>4.28</v>
      </c>
      <c r="EU54" s="557">
        <f>+[2]Data!BL44</f>
        <v>1.2</v>
      </c>
      <c r="EV54" s="557">
        <f>+[2]Data!BM44</f>
        <v>0.82</v>
      </c>
      <c r="EW54" s="557">
        <f>+[2]Data!BN44</f>
        <v>2.5</v>
      </c>
      <c r="EX54" s="557">
        <f>+[2]Data!BO44</f>
        <v>5.71</v>
      </c>
      <c r="EY54" s="557">
        <f>+[2]Data!BP44</f>
        <v>4.9000000000000004</v>
      </c>
      <c r="EZ54" s="557">
        <f>+[2]Data!BQ44</f>
        <v>21.8</v>
      </c>
      <c r="FA54" s="557">
        <f>+[2]Data!BR44</f>
        <v>25.6</v>
      </c>
      <c r="FB54" s="557">
        <f>+[2]Data!BS44</f>
        <v>0</v>
      </c>
      <c r="FC54" s="557">
        <f>+[2]Data!BT44</f>
        <v>0</v>
      </c>
      <c r="FD54" s="557">
        <f>+[2]Data!BU44</f>
        <v>0</v>
      </c>
      <c r="FE54" s="557">
        <f>+[2]Data!BV44</f>
        <v>0</v>
      </c>
    </row>
    <row r="55" spans="1:161" ht="16.5" customHeight="1" thickBot="1">
      <c r="A55" s="55" cm="1">
        <f t="array" aca="1" ref="A55" ca="1">+CELL("ligne",A55)</f>
        <v>55</v>
      </c>
      <c r="B55" t="s">
        <v>453</v>
      </c>
      <c r="C55" t="s">
        <v>454</v>
      </c>
      <c r="D55" s="363" t="s">
        <v>380</v>
      </c>
      <c r="E55" s="20" t="s">
        <v>427</v>
      </c>
      <c r="F55" s="224" t="s">
        <v>443</v>
      </c>
      <c r="G55" s="225" t="s">
        <v>289</v>
      </c>
      <c r="H55" s="225" t="s">
        <v>326</v>
      </c>
      <c r="I55" s="225"/>
      <c r="J55" s="226">
        <v>0</v>
      </c>
      <c r="K55" s="313">
        <v>1</v>
      </c>
      <c r="L55" s="342">
        <f t="shared" ca="1" si="256"/>
        <v>0</v>
      </c>
      <c r="M55" s="355">
        <f t="shared" ca="1" si="274"/>
        <v>0</v>
      </c>
      <c r="N55" s="276">
        <f t="shared" ca="1" si="275"/>
        <v>0</v>
      </c>
      <c r="O55" s="120">
        <f t="shared" ref="O55:O65" ca="1" si="278">+M55-3*N55</f>
        <v>0</v>
      </c>
      <c r="P55" s="121">
        <f t="shared" ref="P55:P65" ca="1" si="279">+M55+3*N55</f>
        <v>0</v>
      </c>
      <c r="Q55" s="62">
        <f t="shared" si="51"/>
        <v>0.9</v>
      </c>
      <c r="R55" s="63">
        <f t="shared" si="52"/>
        <v>1.1000000000000001</v>
      </c>
      <c r="S55" s="64">
        <f>+Parametres!E57</f>
        <v>0</v>
      </c>
      <c r="T55" s="330">
        <f>+Parametres!F57</f>
        <v>0.9</v>
      </c>
      <c r="U55" s="330">
        <f>+Parametres!G57</f>
        <v>1.1000000000000001</v>
      </c>
      <c r="V55" s="122">
        <v>10</v>
      </c>
      <c r="W55" s="304">
        <f t="shared" si="258"/>
        <v>0.9</v>
      </c>
      <c r="X55" s="304">
        <f t="shared" si="259"/>
        <v>1.1000000000000001</v>
      </c>
      <c r="Y55" s="125">
        <f t="shared" ref="Y55:Y60" si="280">IF($W55&gt;$Q55,$W55,$Q55)</f>
        <v>0.9</v>
      </c>
      <c r="Z55" s="125">
        <f t="shared" ref="Z55:Z60" si="281">IF($X55&gt;$R55,$X55,$R55)</f>
        <v>1.1000000000000001</v>
      </c>
      <c r="AA55" s="125">
        <f t="shared" ref="AA55:AA60" si="282">IF($W55&gt;$Q55,$Q55,$W55)</f>
        <v>0.9</v>
      </c>
      <c r="AB55" s="125">
        <f t="shared" ref="AB55:AB60" si="283">IF($X55&gt;$R55,$R55,$X55)</f>
        <v>1.1000000000000001</v>
      </c>
      <c r="AC55" s="125">
        <f t="shared" ref="AC55:AD65" si="284">+W55</f>
        <v>0.9</v>
      </c>
      <c r="AD55" s="125">
        <f t="shared" si="284"/>
        <v>1.1000000000000001</v>
      </c>
      <c r="AE55" s="125" cm="1">
        <f t="array" ref="AE55">+_xlfn.SWITCH($G55,"Min",Y55,"Max",AA55,"Dual",AC55)</f>
        <v>0.9</v>
      </c>
      <c r="AF55" s="61" cm="1">
        <f t="array" ref="AF55">+_xlfn.SWITCH($G55,"Min",Z55,"Max",AB55,"Dual",AD55)</f>
        <v>1.1000000000000001</v>
      </c>
      <c r="AG55" s="69">
        <f t="shared" si="53"/>
        <v>1</v>
      </c>
      <c r="AI55" s="24">
        <f t="shared" ref="AI55:AI65" ca="1" si="285">+CO55</f>
        <v>0</v>
      </c>
      <c r="AJ55" s="126">
        <f t="shared" ref="AJ55:AJ65" si="286">AE55</f>
        <v>0.9</v>
      </c>
      <c r="AK55" s="127">
        <f t="shared" si="248"/>
        <v>0.93333333333333335</v>
      </c>
      <c r="AL55" s="127">
        <f t="shared" si="248"/>
        <v>0.96666666666666667</v>
      </c>
      <c r="AM55" s="127">
        <f t="shared" si="248"/>
        <v>1</v>
      </c>
      <c r="AN55" s="127">
        <f t="shared" si="248"/>
        <v>1.0333333333333334</v>
      </c>
      <c r="AO55" s="127">
        <f t="shared" si="248"/>
        <v>1.0666666666666669</v>
      </c>
      <c r="AP55" s="127">
        <f t="shared" si="248"/>
        <v>1.1000000000000003</v>
      </c>
      <c r="AQ55" s="73" t="str" cm="1">
        <f t="array" aca="1" ref="AQ55" ca="1">+_xlfn.IFS($AI55&lt;=$AJ55,"Red Low",AND($AI55&gt;$AJ55,$AI55&lt;=$AK55),"Orange Low",AND($AI55&gt;$AK55,$AI55&lt;=$AL55),"Yellow Low",AND($AI55&gt;$AL55,$AI55&lt;=$AN55),"Green",AND($AI55&gt;$AN55,$AI55&lt;=$AO55),"Yellow High",AND($AI55&gt;$AO55,$AI55&lt;=$AP55),"Orange High",$AI55&gt;$AP55,"Red High")</f>
        <v>Red Low</v>
      </c>
      <c r="AR55" s="74">
        <f t="shared" ref="AR55:AX65" si="287">+AJ55</f>
        <v>0.9</v>
      </c>
      <c r="AS55" s="128">
        <f t="shared" si="287"/>
        <v>0.93333333333333335</v>
      </c>
      <c r="AT55" s="128">
        <f t="shared" si="287"/>
        <v>0.96666666666666667</v>
      </c>
      <c r="AU55" s="129">
        <f t="shared" si="287"/>
        <v>1</v>
      </c>
      <c r="AV55" s="129">
        <f t="shared" si="287"/>
        <v>1.0333333333333334</v>
      </c>
      <c r="AW55" s="130">
        <f t="shared" si="287"/>
        <v>1.0666666666666669</v>
      </c>
      <c r="AX55" s="131">
        <f t="shared" si="287"/>
        <v>1.1000000000000003</v>
      </c>
      <c r="AY55" s="73" t="str" cm="1">
        <f t="array" aca="1" ref="AY55" ca="1">+_xlfn.IFS(AI55&lt;=$AT55,"Green",AND(AI55&gt;$AT55,AI55&lt;=$AV55),"Yellow High",AND(AI55&gt;$AV55,AI55&lt;=$AX55),"Orange High",AI55&gt;$AX55,"Red High")</f>
        <v>Green</v>
      </c>
      <c r="AZ55" s="79">
        <f t="shared" ref="AZ55:BF65" si="288">+AR55</f>
        <v>0.9</v>
      </c>
      <c r="BA55" s="130">
        <f t="shared" si="288"/>
        <v>0.93333333333333335</v>
      </c>
      <c r="BB55" s="129">
        <f t="shared" si="288"/>
        <v>0.96666666666666667</v>
      </c>
      <c r="BC55" s="129">
        <f t="shared" si="288"/>
        <v>1</v>
      </c>
      <c r="BD55" s="128">
        <f t="shared" si="288"/>
        <v>1.0333333333333334</v>
      </c>
      <c r="BE55" s="128">
        <f t="shared" si="288"/>
        <v>1.0666666666666669</v>
      </c>
      <c r="BF55" s="132">
        <f t="shared" si="288"/>
        <v>1.1000000000000003</v>
      </c>
      <c r="BG55" s="73" t="str" cm="1">
        <f t="array" aca="1" ref="BG55" ca="1">+_xlfn.IFS($L55&lt;=AZ55,"Red Low",AND($L55&gt;AZ55,$L55&lt;=BB55),"Orange Low",AND($L55&gt;BB55,$L55&lt;=BD55),"Yellow Low",$L55&gt;BD55,"Green")</f>
        <v>Red Low</v>
      </c>
      <c r="BH55" s="1" t="str" cm="1">
        <f t="array" aca="1" ref="BH55" ca="1">+_xlfn.IFS(G55="Min",BG55,G55="Max",AY55,G55="Dual",AQ55)</f>
        <v>Red Low</v>
      </c>
      <c r="BI55" s="133"/>
      <c r="BK55" s="82" t="str">
        <f t="shared" si="251"/>
        <v>Productivity%</v>
      </c>
      <c r="BL55" s="82"/>
      <c r="BM55" s="82"/>
      <c r="BN55" s="82"/>
      <c r="BO55" s="82"/>
      <c r="BP55" s="82"/>
      <c r="BQ55" s="282">
        <f t="shared" si="252"/>
        <v>0.9</v>
      </c>
      <c r="BR55" s="282">
        <f t="shared" si="253"/>
        <v>1.1000000000000001</v>
      </c>
      <c r="BU55" s="134"/>
      <c r="BV55" s="134"/>
      <c r="BW55" s="134"/>
      <c r="BX55" s="134"/>
      <c r="BY55" s="134"/>
      <c r="BZ55" s="134"/>
      <c r="CA55" s="134"/>
      <c r="CB55" s="134"/>
      <c r="CC55" s="134"/>
      <c r="CD55" s="135"/>
      <c r="CE55" s="314" cm="1">
        <f t="array" aca="1" ref="CE55" ca="1">+INDIRECT(ADDRESS($A55,$BJ$2-10))</f>
        <v>0</v>
      </c>
      <c r="CF55" s="314" cm="1">
        <f t="array" aca="1" ref="CF55" ca="1">+INDIRECT(ADDRESS($A55,$BJ$2-9))</f>
        <v>0</v>
      </c>
      <c r="CG55" s="314" cm="1">
        <f t="array" aca="1" ref="CG55" ca="1">+INDIRECT(ADDRESS($A55,$BJ$2-8))</f>
        <v>0</v>
      </c>
      <c r="CH55" s="314" cm="1">
        <f t="array" aca="1" ref="CH55" ca="1">+INDIRECT(ADDRESS($A55,$BJ$2-7))</f>
        <v>0</v>
      </c>
      <c r="CI55" s="314" cm="1">
        <f t="array" aca="1" ref="CI55" ca="1">+INDIRECT(ADDRESS($A55,$BJ$2-6))</f>
        <v>0</v>
      </c>
      <c r="CJ55" s="314" cm="1">
        <f t="array" aca="1" ref="CJ55" ca="1">+INDIRECT(ADDRESS($A55,$BJ$2-5))</f>
        <v>0</v>
      </c>
      <c r="CK55" s="314" cm="1">
        <f t="array" aca="1" ref="CK55" ca="1">+INDIRECT(ADDRESS($A55,$BJ$2-4))</f>
        <v>0</v>
      </c>
      <c r="CL55" s="314" cm="1">
        <f t="array" aca="1" ref="CL55" ca="1">+INDIRECT(ADDRESS($A55,$BJ$2-3))</f>
        <v>0</v>
      </c>
      <c r="CM55" s="314" cm="1">
        <f t="array" aca="1" ref="CM55" ca="1">+INDIRECT(ADDRESS($A55,$BJ$2-2))</f>
        <v>0</v>
      </c>
      <c r="CN55" s="314" cm="1">
        <f t="array" aca="1" ref="CN55" ca="1">+INDIRECT(ADDRESS($A55,$BJ$2-1))</f>
        <v>0</v>
      </c>
      <c r="CO55" s="314" cm="1">
        <f t="array" aca="1" ref="CO55" ca="1">+INDIRECT(ADDRESS($A55,BJ$2))</f>
        <v>0</v>
      </c>
      <c r="CP55" s="314"/>
      <c r="CQ55" s="314"/>
      <c r="CR55" s="54">
        <f t="shared" ca="1" si="144"/>
        <v>0.50936569222283501</v>
      </c>
      <c r="CS55" s="54">
        <f t="shared" ca="1" si="145"/>
        <v>0.56092664092664102</v>
      </c>
      <c r="CT55" s="54">
        <f t="shared" ca="1" si="146"/>
        <v>0.57562051847766127</v>
      </c>
      <c r="CU55" s="54">
        <f t="shared" ca="1" si="147"/>
        <v>0.57878286449715022</v>
      </c>
      <c r="CV55" s="54">
        <f t="shared" ca="1" si="148"/>
        <v>0.74215113072255934</v>
      </c>
      <c r="CW55" s="54">
        <f t="shared" ca="1" si="149"/>
        <v>0.63166023166023166</v>
      </c>
      <c r="CX55" s="54">
        <f t="shared" ca="1" si="150"/>
        <v>0.3326346754918183</v>
      </c>
      <c r="CY55" s="54">
        <f t="shared" ca="1" si="151"/>
        <v>0.461702518845376</v>
      </c>
      <c r="CZ55" s="54">
        <f t="shared" ca="1" si="152"/>
        <v>0.14533553962125392</v>
      </c>
      <c r="DA55" s="54">
        <f t="shared" ca="1" si="71"/>
        <v>0.5502482073910645</v>
      </c>
      <c r="DB55" s="54">
        <f t="shared" ca="1" si="71"/>
        <v>1</v>
      </c>
      <c r="DC55" s="314"/>
      <c r="DD55" s="554" t="str">
        <f t="shared" si="196"/>
        <v>Productivity%</v>
      </c>
      <c r="DE55" s="555">
        <f>+[2]Data!V24</f>
        <v>0</v>
      </c>
      <c r="DF55" s="555">
        <f>+[2]Data!W24</f>
        <v>0</v>
      </c>
      <c r="DG55" s="555">
        <f>+[2]Data!X24</f>
        <v>0</v>
      </c>
      <c r="DH55" s="555">
        <f>+[2]Data!Y24</f>
        <v>0</v>
      </c>
      <c r="DI55" s="555">
        <f>+[2]Data!Z24</f>
        <v>0</v>
      </c>
      <c r="DJ55" s="555">
        <f>+[2]Data!AA24</f>
        <v>0</v>
      </c>
      <c r="DK55" s="555">
        <f>+[2]Data!AB24</f>
        <v>0</v>
      </c>
      <c r="DL55" s="555">
        <f>+[2]Data!AC24</f>
        <v>0</v>
      </c>
      <c r="DM55" s="555">
        <f>+[2]Data!AD24</f>
        <v>0</v>
      </c>
      <c r="DN55" s="555">
        <f>+[2]Data!AE24</f>
        <v>0</v>
      </c>
      <c r="DO55" s="555">
        <f>+[2]Data!AF24</f>
        <v>0</v>
      </c>
      <c r="DP55" s="555">
        <f>+[2]Data!AG24</f>
        <v>0</v>
      </c>
      <c r="DQ55" s="555">
        <f>+[2]Data!AH24</f>
        <v>0</v>
      </c>
      <c r="DR55" s="555">
        <f>+[2]Data!AI24</f>
        <v>0</v>
      </c>
      <c r="DS55" s="555">
        <f>+[2]Data!AJ24</f>
        <v>0</v>
      </c>
      <c r="DT55" s="555">
        <f>+[2]Data!AK24</f>
        <v>0</v>
      </c>
      <c r="DU55" s="555">
        <f>+[2]Data!AL24</f>
        <v>0</v>
      </c>
      <c r="DV55" s="555">
        <f>+[2]Data!AM24</f>
        <v>0</v>
      </c>
      <c r="DW55" s="555">
        <f>+[2]Data!AN24</f>
        <v>0</v>
      </c>
      <c r="DX55" s="555">
        <f>+[2]Data!AO24</f>
        <v>0</v>
      </c>
      <c r="DY55" s="555">
        <f>+[2]Data!AP24</f>
        <v>0</v>
      </c>
      <c r="DZ55" s="555">
        <f>+[2]Data!AQ24</f>
        <v>0</v>
      </c>
      <c r="EA55" s="555">
        <f>+[2]Data!AR24</f>
        <v>0</v>
      </c>
      <c r="EB55" s="555">
        <f>+[2]Data!AS24</f>
        <v>0</v>
      </c>
      <c r="EC55" s="555">
        <f>+[2]Data!AT24</f>
        <v>0</v>
      </c>
      <c r="ED55" s="555">
        <f>+[2]Data!AU24</f>
        <v>0</v>
      </c>
      <c r="EE55" s="555">
        <f>+[2]Data!AV24</f>
        <v>0</v>
      </c>
      <c r="EF55" s="555">
        <f>+[2]Data!AW24</f>
        <v>0</v>
      </c>
      <c r="EG55" s="555">
        <f>+[2]Data!AX24</f>
        <v>0</v>
      </c>
      <c r="EH55" s="555">
        <f>+[2]Data!AY24</f>
        <v>0</v>
      </c>
      <c r="EI55" s="555">
        <f>+[2]Data!AZ24</f>
        <v>0</v>
      </c>
      <c r="EJ55" s="555">
        <f>+[2]Data!BA24</f>
        <v>0</v>
      </c>
      <c r="EK55" s="555">
        <f>+[2]Data!BB24</f>
        <v>0</v>
      </c>
      <c r="EL55" s="555">
        <f>+[2]Data!BC24</f>
        <v>0</v>
      </c>
      <c r="EM55" s="555">
        <f>+[2]Data!BD24</f>
        <v>0</v>
      </c>
      <c r="EN55" s="555">
        <f>+[2]Data!BE24</f>
        <v>0</v>
      </c>
      <c r="EO55" s="555">
        <f>+[2]Data!BF24</f>
        <v>0</v>
      </c>
      <c r="EP55" s="555">
        <f>+[2]Data!BG24</f>
        <v>0</v>
      </c>
      <c r="EQ55" s="555">
        <f>+[2]Data!BH24</f>
        <v>0</v>
      </c>
      <c r="ER55" s="555">
        <f>+[2]Data!BI24</f>
        <v>0</v>
      </c>
      <c r="ES55" s="555">
        <f>+[2]Data!BJ24</f>
        <v>0</v>
      </c>
      <c r="ET55" s="555">
        <f>+[2]Data!BK24</f>
        <v>0</v>
      </c>
      <c r="EU55" s="555">
        <f>+[2]Data!BL24</f>
        <v>0</v>
      </c>
      <c r="EV55" s="555">
        <f>+[2]Data!BM24</f>
        <v>0</v>
      </c>
      <c r="EW55" s="555">
        <f>+[2]Data!BN24</f>
        <v>0</v>
      </c>
      <c r="EX55" s="555">
        <f>+[2]Data!BO24</f>
        <v>0</v>
      </c>
      <c r="EY55" s="555">
        <f>+[2]Data!BP24</f>
        <v>0</v>
      </c>
      <c r="EZ55" s="555">
        <f>+[2]Data!BQ24</f>
        <v>0</v>
      </c>
      <c r="FA55" s="555">
        <f>+[2]Data!BR24</f>
        <v>0</v>
      </c>
      <c r="FB55" s="555">
        <f>+[2]Data!BS24</f>
        <v>0</v>
      </c>
      <c r="FC55" s="555">
        <f>+[2]Data!BT24</f>
        <v>0</v>
      </c>
      <c r="FD55" s="555">
        <f>+[2]Data!BU24</f>
        <v>0</v>
      </c>
      <c r="FE55" s="555">
        <f>+[2]Data!BV24</f>
        <v>0</v>
      </c>
    </row>
    <row r="56" spans="1:161" ht="16.5" customHeight="1" thickBot="1">
      <c r="A56" s="55" cm="1">
        <f t="array" aca="1" ref="A56" ca="1">+CELL("ligne",A56)</f>
        <v>56</v>
      </c>
      <c r="B56" t="s">
        <v>455</v>
      </c>
      <c r="C56" t="s">
        <v>456</v>
      </c>
      <c r="D56" s="363" t="s">
        <v>380</v>
      </c>
      <c r="E56" s="20" t="s">
        <v>427</v>
      </c>
      <c r="F56" s="224" t="s">
        <v>443</v>
      </c>
      <c r="G56" s="225" t="s">
        <v>289</v>
      </c>
      <c r="H56" s="225" t="s">
        <v>326</v>
      </c>
      <c r="I56" s="225"/>
      <c r="J56" s="226">
        <v>0</v>
      </c>
      <c r="K56" s="313">
        <v>1</v>
      </c>
      <c r="L56" s="342">
        <f t="shared" ca="1" si="256"/>
        <v>0</v>
      </c>
      <c r="M56" s="355">
        <f t="shared" ca="1" si="274"/>
        <v>0</v>
      </c>
      <c r="N56" s="276">
        <f t="shared" ca="1" si="275"/>
        <v>0</v>
      </c>
      <c r="O56" s="120">
        <f t="shared" ca="1" si="278"/>
        <v>0</v>
      </c>
      <c r="P56" s="121">
        <f t="shared" ca="1" si="279"/>
        <v>0</v>
      </c>
      <c r="Q56" s="62">
        <f t="shared" si="51"/>
        <v>0.75</v>
      </c>
      <c r="R56" s="63">
        <f t="shared" si="52"/>
        <v>1</v>
      </c>
      <c r="S56" s="64">
        <f>+Parametres!E58</f>
        <v>0</v>
      </c>
      <c r="T56" s="330">
        <f>+Parametres!F58</f>
        <v>0.75</v>
      </c>
      <c r="U56" s="330">
        <f>+Parametres!G58</f>
        <v>1</v>
      </c>
      <c r="V56" s="122">
        <v>10</v>
      </c>
      <c r="W56" s="304">
        <f t="shared" si="258"/>
        <v>0.75</v>
      </c>
      <c r="X56" s="304">
        <f t="shared" si="259"/>
        <v>1</v>
      </c>
      <c r="Y56" s="125">
        <f t="shared" si="280"/>
        <v>0.75</v>
      </c>
      <c r="Z56" s="125">
        <f t="shared" si="281"/>
        <v>1</v>
      </c>
      <c r="AA56" s="125">
        <f t="shared" si="282"/>
        <v>0.75</v>
      </c>
      <c r="AB56" s="125">
        <f t="shared" si="283"/>
        <v>1</v>
      </c>
      <c r="AC56" s="125">
        <f t="shared" si="284"/>
        <v>0.75</v>
      </c>
      <c r="AD56" s="125">
        <f t="shared" si="284"/>
        <v>1</v>
      </c>
      <c r="AE56" s="125" cm="1">
        <f t="array" ref="AE56">+_xlfn.SWITCH($G56,"Min",Y56,"Max",AA56,"Dual",AC56)</f>
        <v>0.75</v>
      </c>
      <c r="AF56" s="61" cm="1">
        <f t="array" ref="AF56">+_xlfn.SWITCH($G56,"Min",Z56,"Max",AB56,"Dual",AD56)</f>
        <v>1</v>
      </c>
      <c r="AG56" s="69">
        <f t="shared" si="53"/>
        <v>0.875</v>
      </c>
      <c r="AI56" s="24">
        <f t="shared" ca="1" si="285"/>
        <v>0</v>
      </c>
      <c r="AJ56" s="126">
        <f t="shared" si="286"/>
        <v>0.75</v>
      </c>
      <c r="AK56" s="127">
        <f t="shared" si="248"/>
        <v>0.79166666666666663</v>
      </c>
      <c r="AL56" s="127">
        <f t="shared" si="248"/>
        <v>0.83333333333333326</v>
      </c>
      <c r="AM56" s="127">
        <f t="shared" si="248"/>
        <v>0.87499999999999989</v>
      </c>
      <c r="AN56" s="127">
        <f t="shared" si="248"/>
        <v>0.91666666666666652</v>
      </c>
      <c r="AO56" s="127">
        <f t="shared" si="248"/>
        <v>0.95833333333333315</v>
      </c>
      <c r="AP56" s="127">
        <f t="shared" si="248"/>
        <v>0.99999999999999978</v>
      </c>
      <c r="AQ56" s="73" t="str" cm="1">
        <f t="array" aca="1" ref="AQ56" ca="1">+_xlfn.IFS($AI56&lt;=$AJ56,"Red Low",AND($AI56&gt;$AJ56,$AI56&lt;=$AK56),"Orange Low",AND($AI56&gt;$AK56,$AI56&lt;=$AL56),"Yellow Low",AND($AI56&gt;$AL56,$AI56&lt;=$AN56),"Green",AND($AI56&gt;$AN56,$AI56&lt;=$AO56),"Yellow High",AND($AI56&gt;$AO56,$AI56&lt;=$AP56),"Orange High",$AI56&gt;$AP56,"Red High")</f>
        <v>Red Low</v>
      </c>
      <c r="AR56" s="74">
        <f t="shared" si="287"/>
        <v>0.75</v>
      </c>
      <c r="AS56" s="128">
        <f t="shared" si="287"/>
        <v>0.79166666666666663</v>
      </c>
      <c r="AT56" s="128">
        <f t="shared" si="287"/>
        <v>0.83333333333333326</v>
      </c>
      <c r="AU56" s="129">
        <f t="shared" si="287"/>
        <v>0.87499999999999989</v>
      </c>
      <c r="AV56" s="129">
        <f t="shared" si="287"/>
        <v>0.91666666666666652</v>
      </c>
      <c r="AW56" s="130">
        <f t="shared" si="287"/>
        <v>0.95833333333333315</v>
      </c>
      <c r="AX56" s="131">
        <f t="shared" si="287"/>
        <v>0.99999999999999978</v>
      </c>
      <c r="AY56" s="73" t="str" cm="1">
        <f t="array" aca="1" ref="AY56" ca="1">+_xlfn.IFS(AI56&lt;=$AT56,"Green",AND(AI56&gt;$AT56,AI56&lt;=$AV56),"Yellow High",AND(AI56&gt;$AV56,AI56&lt;=$AX56),"Orange High",AI56&gt;$AX56,"Red High")</f>
        <v>Green</v>
      </c>
      <c r="AZ56" s="79">
        <f t="shared" si="288"/>
        <v>0.75</v>
      </c>
      <c r="BA56" s="130">
        <f t="shared" si="288"/>
        <v>0.79166666666666663</v>
      </c>
      <c r="BB56" s="129">
        <f t="shared" si="288"/>
        <v>0.83333333333333326</v>
      </c>
      <c r="BC56" s="129">
        <f t="shared" si="288"/>
        <v>0.87499999999999989</v>
      </c>
      <c r="BD56" s="128">
        <f t="shared" si="288"/>
        <v>0.91666666666666652</v>
      </c>
      <c r="BE56" s="128">
        <f t="shared" si="288"/>
        <v>0.95833333333333315</v>
      </c>
      <c r="BF56" s="132">
        <f t="shared" si="288"/>
        <v>0.99999999999999978</v>
      </c>
      <c r="BG56" s="73" t="str" cm="1">
        <f t="array" aca="1" ref="BG56" ca="1">+_xlfn.IFS($L56&lt;=AZ56,"Red Low",AND($L56&gt;AZ56,$L56&lt;=BB56),"Orange Low",AND($L56&gt;BB56,$L56&lt;=BD56),"Yellow Low",$L56&gt;BD56,"Green")</f>
        <v>Red Low</v>
      </c>
      <c r="BH56" s="1" t="str" cm="1">
        <f t="array" aca="1" ref="BH56" ca="1">+_xlfn.IFS(G56="Min",BG56,G56="Max",AY56,G56="Dual",AQ56)</f>
        <v>Red Low</v>
      </c>
      <c r="BI56" s="133"/>
      <c r="BK56" s="82" t="str">
        <f t="shared" si="251"/>
        <v>OEE%</v>
      </c>
      <c r="BL56" s="82"/>
      <c r="BM56" s="82"/>
      <c r="BN56" s="82"/>
      <c r="BO56" s="82"/>
      <c r="BP56" s="82"/>
      <c r="BQ56" s="282">
        <f t="shared" si="252"/>
        <v>0.75</v>
      </c>
      <c r="BR56" s="282">
        <f t="shared" si="253"/>
        <v>1</v>
      </c>
      <c r="BU56" s="134"/>
      <c r="BV56" s="134"/>
      <c r="BW56" s="134"/>
      <c r="BX56" s="134"/>
      <c r="BY56" s="134"/>
      <c r="BZ56" s="134"/>
      <c r="CA56" s="134"/>
      <c r="CB56" s="134"/>
      <c r="CC56" s="134"/>
      <c r="CD56" s="135"/>
      <c r="CE56" s="54" cm="1">
        <f t="array" aca="1" ref="CE56" ca="1">+INDIRECT(ADDRESS($A56,$BJ$2-10))</f>
        <v>0</v>
      </c>
      <c r="CF56" s="54" cm="1">
        <f t="array" aca="1" ref="CF56" ca="1">+INDIRECT(ADDRESS($A56,$BJ$2-9))</f>
        <v>0</v>
      </c>
      <c r="CG56" s="54" cm="1">
        <f t="array" aca="1" ref="CG56" ca="1">+INDIRECT(ADDRESS($A56,$BJ$2-8))</f>
        <v>0</v>
      </c>
      <c r="CH56" s="54" cm="1">
        <f t="array" aca="1" ref="CH56" ca="1">+INDIRECT(ADDRESS($A56,$BJ$2-7))</f>
        <v>0</v>
      </c>
      <c r="CI56" s="54" cm="1">
        <f t="array" aca="1" ref="CI56" ca="1">+INDIRECT(ADDRESS($A56,$BJ$2-6))</f>
        <v>0</v>
      </c>
      <c r="CJ56" s="54" cm="1">
        <f t="array" aca="1" ref="CJ56" ca="1">+INDIRECT(ADDRESS($A56,$BJ$2-5))</f>
        <v>0</v>
      </c>
      <c r="CK56" s="54" cm="1">
        <f t="array" aca="1" ref="CK56" ca="1">+INDIRECT(ADDRESS($A56,$BJ$2-4))</f>
        <v>0</v>
      </c>
      <c r="CL56" s="54" cm="1">
        <f t="array" aca="1" ref="CL56" ca="1">+INDIRECT(ADDRESS($A56,$BJ$2-3))</f>
        <v>0</v>
      </c>
      <c r="CM56" s="54" cm="1">
        <f t="array" aca="1" ref="CM56" ca="1">+INDIRECT(ADDRESS($A56,$BJ$2-2))</f>
        <v>0</v>
      </c>
      <c r="CN56" s="54" cm="1">
        <f t="array" aca="1" ref="CN56" ca="1">+INDIRECT(ADDRESS($A56,$BJ$2-1))</f>
        <v>0</v>
      </c>
      <c r="CO56" s="54" cm="1">
        <f t="array" aca="1" ref="CO56" ca="1">+INDIRECT(ADDRESS($A56,BJ$2))</f>
        <v>0</v>
      </c>
      <c r="CP56" s="54"/>
      <c r="CQ56" s="54"/>
      <c r="CR56" s="54">
        <f t="shared" ca="1" si="144"/>
        <v>0.4456949806949807</v>
      </c>
      <c r="CS56" s="54">
        <f t="shared" ca="1" si="145"/>
        <v>0.4908108108108109</v>
      </c>
      <c r="CT56" s="54">
        <f t="shared" ca="1" si="146"/>
        <v>0.50366795366795369</v>
      </c>
      <c r="CU56" s="54">
        <f t="shared" ca="1" si="147"/>
        <v>0.5064350064350065</v>
      </c>
      <c r="CV56" s="54">
        <f t="shared" ca="1" si="148"/>
        <v>0.64938223938223949</v>
      </c>
      <c r="CW56" s="54">
        <f t="shared" ca="1" si="149"/>
        <v>0.55270270270270272</v>
      </c>
      <c r="CX56" s="54">
        <f t="shared" ca="1" si="150"/>
        <v>0.29105534105534103</v>
      </c>
      <c r="CY56" s="54">
        <f t="shared" ca="1" si="151"/>
        <v>0.40398970398970402</v>
      </c>
      <c r="CZ56" s="54">
        <f t="shared" ca="1" si="152"/>
        <v>0.12716859716859719</v>
      </c>
      <c r="DA56" s="54">
        <f t="shared" ca="1" si="71"/>
        <v>0.48146718146718148</v>
      </c>
      <c r="DB56" s="54">
        <f t="shared" ca="1" si="71"/>
        <v>0.875</v>
      </c>
      <c r="DC56" s="54"/>
      <c r="DD56" s="554" t="str">
        <f t="shared" si="196"/>
        <v>OEE%</v>
      </c>
      <c r="DE56" s="555">
        <f>+[2]Data!V26</f>
        <v>0</v>
      </c>
      <c r="DF56" s="555">
        <f>+[2]Data!W26</f>
        <v>0</v>
      </c>
      <c r="DG56" s="555">
        <f>+[2]Data!X26</f>
        <v>0</v>
      </c>
      <c r="DH56" s="555">
        <f>+[2]Data!Y26</f>
        <v>0</v>
      </c>
      <c r="DI56" s="555">
        <f>+[2]Data!Z26</f>
        <v>0</v>
      </c>
      <c r="DJ56" s="555">
        <f>+[2]Data!AA26</f>
        <v>0</v>
      </c>
      <c r="DK56" s="555">
        <f>+[2]Data!AB26</f>
        <v>0</v>
      </c>
      <c r="DL56" s="555">
        <f>+[2]Data!AC26</f>
        <v>0</v>
      </c>
      <c r="DM56" s="555">
        <f>+[2]Data!AD26</f>
        <v>0</v>
      </c>
      <c r="DN56" s="555">
        <f>+[2]Data!AE26</f>
        <v>0</v>
      </c>
      <c r="DO56" s="555">
        <f>+[2]Data!AF26</f>
        <v>0</v>
      </c>
      <c r="DP56" s="555">
        <f>+[2]Data!AG26</f>
        <v>0</v>
      </c>
      <c r="DQ56" s="555">
        <f>+[2]Data!AH26</f>
        <v>0</v>
      </c>
      <c r="DR56" s="555">
        <f>+[2]Data!AI26</f>
        <v>0</v>
      </c>
      <c r="DS56" s="555">
        <f>+[2]Data!AJ26</f>
        <v>0</v>
      </c>
      <c r="DT56" s="555">
        <f>+[2]Data!AK26</f>
        <v>0</v>
      </c>
      <c r="DU56" s="555">
        <f>+[2]Data!AL26</f>
        <v>0</v>
      </c>
      <c r="DV56" s="555">
        <f>+[2]Data!AM26</f>
        <v>0</v>
      </c>
      <c r="DW56" s="555">
        <f>+[2]Data!AN26</f>
        <v>0</v>
      </c>
      <c r="DX56" s="555">
        <f>+[2]Data!AO26</f>
        <v>0</v>
      </c>
      <c r="DY56" s="555">
        <f>+[2]Data!AP26</f>
        <v>0</v>
      </c>
      <c r="DZ56" s="555">
        <f>+[2]Data!AQ26</f>
        <v>0</v>
      </c>
      <c r="EA56" s="555">
        <f>+[2]Data!AR26</f>
        <v>0</v>
      </c>
      <c r="EB56" s="555">
        <f>+[2]Data!AS26</f>
        <v>0</v>
      </c>
      <c r="EC56" s="555">
        <f>+[2]Data!AT26</f>
        <v>0</v>
      </c>
      <c r="ED56" s="555">
        <f>+[2]Data!AU26</f>
        <v>0</v>
      </c>
      <c r="EE56" s="555">
        <f>+[2]Data!AV26</f>
        <v>0</v>
      </c>
      <c r="EF56" s="555">
        <f>+[2]Data!AW26</f>
        <v>0</v>
      </c>
      <c r="EG56" s="555">
        <f>+[2]Data!AX26</f>
        <v>0</v>
      </c>
      <c r="EH56" s="555">
        <f>+[2]Data!AY26</f>
        <v>0</v>
      </c>
      <c r="EI56" s="555">
        <f>+[2]Data!AZ26</f>
        <v>0</v>
      </c>
      <c r="EJ56" s="555">
        <f>+[2]Data!BA26</f>
        <v>0</v>
      </c>
      <c r="EK56" s="555">
        <f>+[2]Data!BB26</f>
        <v>0</v>
      </c>
      <c r="EL56" s="555">
        <f>+[2]Data!BC26</f>
        <v>0</v>
      </c>
      <c r="EM56" s="555">
        <f>+[2]Data!BD26</f>
        <v>0</v>
      </c>
      <c r="EN56" s="555">
        <f>+[2]Data!BE26</f>
        <v>0</v>
      </c>
      <c r="EO56" s="555">
        <f>+[2]Data!BF26</f>
        <v>0</v>
      </c>
      <c r="EP56" s="555">
        <f>+[2]Data!BG26</f>
        <v>0</v>
      </c>
      <c r="EQ56" s="555">
        <f>+[2]Data!BH26</f>
        <v>0</v>
      </c>
      <c r="ER56" s="555">
        <f>+[2]Data!BI26</f>
        <v>0</v>
      </c>
      <c r="ES56" s="555">
        <f>+[2]Data!BJ26</f>
        <v>0</v>
      </c>
      <c r="ET56" s="555">
        <f>+[2]Data!BK26</f>
        <v>0</v>
      </c>
      <c r="EU56" s="555">
        <f>+[2]Data!BL26</f>
        <v>0</v>
      </c>
      <c r="EV56" s="555">
        <f>+[2]Data!BM26</f>
        <v>0</v>
      </c>
      <c r="EW56" s="555">
        <f>+[2]Data!BN26</f>
        <v>0</v>
      </c>
      <c r="EX56" s="555">
        <f>+[2]Data!BO26</f>
        <v>0</v>
      </c>
      <c r="EY56" s="555">
        <f>+[2]Data!BP26</f>
        <v>0</v>
      </c>
      <c r="EZ56" s="555">
        <f>+[2]Data!BQ26</f>
        <v>0</v>
      </c>
      <c r="FA56" s="555">
        <f>+[2]Data!BR26</f>
        <v>0</v>
      </c>
      <c r="FB56" s="555">
        <f>+[2]Data!BS26</f>
        <v>0</v>
      </c>
      <c r="FC56" s="555">
        <f>+[2]Data!BT26</f>
        <v>0</v>
      </c>
      <c r="FD56" s="555">
        <f>+[2]Data!BU26</f>
        <v>0</v>
      </c>
      <c r="FE56" s="555">
        <f>+[2]Data!BV26</f>
        <v>0</v>
      </c>
    </row>
    <row r="57" spans="1:161" ht="16.5" customHeight="1" thickBot="1">
      <c r="A57" s="55" cm="1">
        <f t="array" aca="1" ref="A57" ca="1">+CELL("ligne",A57)</f>
        <v>57</v>
      </c>
      <c r="B57" t="s">
        <v>457</v>
      </c>
      <c r="C57" t="s">
        <v>458</v>
      </c>
      <c r="D57" s="363" t="s">
        <v>380</v>
      </c>
      <c r="E57" s="20" t="s">
        <v>427</v>
      </c>
      <c r="F57" s="224" t="s">
        <v>459</v>
      </c>
      <c r="G57" s="225" t="s">
        <v>288</v>
      </c>
      <c r="H57" s="225" t="s">
        <v>333</v>
      </c>
      <c r="I57" s="225"/>
      <c r="J57" s="226">
        <v>0</v>
      </c>
      <c r="K57" s="226"/>
      <c r="L57" s="342">
        <f t="shared" ca="1" si="256"/>
        <v>0</v>
      </c>
      <c r="M57" s="355">
        <f t="shared" ca="1" si="274"/>
        <v>0</v>
      </c>
      <c r="N57" s="276">
        <f t="shared" ca="1" si="275"/>
        <v>0</v>
      </c>
      <c r="O57" s="120">
        <f t="shared" ca="1" si="278"/>
        <v>0</v>
      </c>
      <c r="P57" s="121">
        <f t="shared" ca="1" si="279"/>
        <v>0</v>
      </c>
      <c r="Q57" s="62">
        <f t="shared" si="51"/>
        <v>2740.3846153846157</v>
      </c>
      <c r="R57" s="63">
        <f t="shared" si="52"/>
        <v>6057.6923076923076</v>
      </c>
      <c r="S57" s="64">
        <f>+Parametres!E59</f>
        <v>0</v>
      </c>
      <c r="T57" s="330">
        <f>+Parametres!F59</f>
        <v>2740.3846153846157</v>
      </c>
      <c r="U57" s="330">
        <f>+Parametres!G59</f>
        <v>6057.6923076923076</v>
      </c>
      <c r="V57" s="122">
        <v>10</v>
      </c>
      <c r="W57" s="333">
        <f t="shared" si="258"/>
        <v>2740.3846153846157</v>
      </c>
      <c r="X57" s="333">
        <f t="shared" si="259"/>
        <v>6057.6923076923076</v>
      </c>
      <c r="Y57" s="279">
        <f t="shared" si="280"/>
        <v>2740.3846153846157</v>
      </c>
      <c r="Z57" s="280">
        <f t="shared" si="281"/>
        <v>6057.6923076923076</v>
      </c>
      <c r="AA57" s="279">
        <f t="shared" si="282"/>
        <v>2740.3846153846157</v>
      </c>
      <c r="AB57" s="280">
        <f t="shared" si="283"/>
        <v>6057.6923076923076</v>
      </c>
      <c r="AC57" s="281">
        <f t="shared" si="284"/>
        <v>2740.3846153846157</v>
      </c>
      <c r="AD57" s="281">
        <f t="shared" si="284"/>
        <v>6057.6923076923076</v>
      </c>
      <c r="AE57" s="125" cm="1">
        <f t="array" ref="AE57">+_xlfn.SWITCH($G57,"Min",Y57,"Max",AA57,"Dual",AC57)</f>
        <v>2740.3846153846157</v>
      </c>
      <c r="AF57" s="61" cm="1">
        <f t="array" ref="AF57">+_xlfn.SWITCH($G57,"Min",Z57,"Max",AB57,"Dual",AD57)</f>
        <v>6057.6923076923076</v>
      </c>
      <c r="AG57" s="69">
        <f t="shared" si="53"/>
        <v>4399.0384615384619</v>
      </c>
      <c r="AI57" s="24">
        <f t="shared" ca="1" si="285"/>
        <v>0</v>
      </c>
      <c r="AJ57" s="126">
        <f t="shared" si="286"/>
        <v>2740.3846153846157</v>
      </c>
      <c r="AK57" s="127">
        <f t="shared" si="248"/>
        <v>3293.2692307692309</v>
      </c>
      <c r="AL57" s="127">
        <f t="shared" si="248"/>
        <v>3846.1538461538462</v>
      </c>
      <c r="AM57" s="127">
        <f t="shared" si="248"/>
        <v>4399.0384615384619</v>
      </c>
      <c r="AN57" s="127">
        <f t="shared" si="248"/>
        <v>4951.9230769230771</v>
      </c>
      <c r="AO57" s="127">
        <f t="shared" si="248"/>
        <v>5504.8076923076924</v>
      </c>
      <c r="AP57" s="127">
        <f t="shared" si="248"/>
        <v>6057.6923076923076</v>
      </c>
      <c r="AQ57" s="73" t="str" cm="1">
        <f t="array" aca="1" ref="AQ57" ca="1">+_xlfn.IFS($AI57&lt;=$AJ57,"Red Low",AND($AI57&gt;$AJ57,$AI57&lt;=$AK57),"Orange Low",AND($AI57&gt;$AK57,$AI57&lt;=$AL57),"Yellow Low",AND($AI57&gt;$AL57,$AI57&lt;=$AN57),"Green",AND($AI57&gt;$AN57,$AI57&lt;=$AO57),"Yellow High",AND($AI57&gt;$AO57,$AI57&lt;=$AP57),"Orange High",$AI57&gt;$AP57,"Red High")</f>
        <v>Red Low</v>
      </c>
      <c r="AR57" s="74">
        <f t="shared" si="287"/>
        <v>2740.3846153846157</v>
      </c>
      <c r="AS57" s="128">
        <f t="shared" si="287"/>
        <v>3293.2692307692309</v>
      </c>
      <c r="AT57" s="128">
        <f t="shared" si="287"/>
        <v>3846.1538461538462</v>
      </c>
      <c r="AU57" s="129">
        <f t="shared" si="287"/>
        <v>4399.0384615384619</v>
      </c>
      <c r="AV57" s="129">
        <f t="shared" si="287"/>
        <v>4951.9230769230771</v>
      </c>
      <c r="AW57" s="130">
        <f t="shared" si="287"/>
        <v>5504.8076923076924</v>
      </c>
      <c r="AX57" s="131">
        <f t="shared" si="287"/>
        <v>6057.6923076923076</v>
      </c>
      <c r="AY57" s="73" t="str" cm="1">
        <f t="array" aca="1" ref="AY57" ca="1">+_xlfn.IFS(AI57&lt;=$AT57,"Green",AND(AI57&gt;$AT57,AI57&lt;=$AV57),"Yellow High",AND(AI57&gt;$AV57,AI57&lt;=$AX57),"Orange High",AI57&gt;$AX57,"Red High")</f>
        <v>Green</v>
      </c>
      <c r="AZ57" s="79">
        <f t="shared" si="288"/>
        <v>2740.3846153846157</v>
      </c>
      <c r="BA57" s="130">
        <f t="shared" si="288"/>
        <v>3293.2692307692309</v>
      </c>
      <c r="BB57" s="129">
        <f t="shared" si="288"/>
        <v>3846.1538461538462</v>
      </c>
      <c r="BC57" s="129">
        <f t="shared" si="288"/>
        <v>4399.0384615384619</v>
      </c>
      <c r="BD57" s="128">
        <f t="shared" si="288"/>
        <v>4951.9230769230771</v>
      </c>
      <c r="BE57" s="128">
        <f t="shared" si="288"/>
        <v>5504.8076923076924</v>
      </c>
      <c r="BF57" s="132">
        <f t="shared" si="288"/>
        <v>6057.6923076923076</v>
      </c>
      <c r="BG57" s="73" t="str" cm="1">
        <f t="array" aca="1" ref="BG57" ca="1">+_xlfn.IFS($L57&lt;=AZ57,"Red Low",AND($L57&gt;AZ57,$L57&lt;=BB57),"Orange Low",AND($L57&gt;BB57,$L57&lt;=BD57),"Yellow Low",$L57&gt;BD57,"Green")</f>
        <v>Red Low</v>
      </c>
      <c r="BH57" s="1" t="str" cm="1">
        <f t="array" aca="1" ref="BH57" ca="1">+_xlfn.IFS(G57="Min",BG57,G57="Max",AY57,G57="Dual",AQ57)</f>
        <v>Green</v>
      </c>
      <c r="BI57" s="133"/>
      <c r="BK57" s="82" t="str">
        <f t="shared" si="251"/>
        <v>Production rejects (PPM)</v>
      </c>
      <c r="BL57" s="82"/>
      <c r="BM57" s="82"/>
      <c r="BN57" s="82"/>
      <c r="BO57" s="82"/>
      <c r="BP57" s="82"/>
      <c r="BQ57" s="282">
        <f t="shared" si="252"/>
        <v>2740.3846153846157</v>
      </c>
      <c r="BR57" s="282">
        <f t="shared" si="253"/>
        <v>6057.6923076923076</v>
      </c>
      <c r="BU57" s="134"/>
      <c r="BV57" s="134"/>
      <c r="BW57" s="134"/>
      <c r="BX57" s="134"/>
      <c r="BY57" s="134"/>
      <c r="BZ57" s="134"/>
      <c r="CA57" s="134"/>
      <c r="CB57" s="134"/>
      <c r="CC57" s="134"/>
      <c r="CD57" s="135"/>
      <c r="CE57" s="54" cm="1">
        <f t="array" aca="1" ref="CE57" ca="1">+INDIRECT(ADDRESS($A57,$BJ$2-10))</f>
        <v>0</v>
      </c>
      <c r="CF57" s="54" cm="1">
        <f t="array" aca="1" ref="CF57" ca="1">+INDIRECT(ADDRESS($A57,$BJ$2-9))</f>
        <v>0</v>
      </c>
      <c r="CG57" s="54" cm="1">
        <f t="array" aca="1" ref="CG57" ca="1">+INDIRECT(ADDRESS($A57,$BJ$2-8))</f>
        <v>0</v>
      </c>
      <c r="CH57" s="54" cm="1">
        <f t="array" aca="1" ref="CH57" ca="1">+INDIRECT(ADDRESS($A57,$BJ$2-7))</f>
        <v>0</v>
      </c>
      <c r="CI57" s="54" cm="1">
        <f t="array" aca="1" ref="CI57" ca="1">+INDIRECT(ADDRESS($A57,$BJ$2-6))</f>
        <v>0</v>
      </c>
      <c r="CJ57" s="54" cm="1">
        <f t="array" aca="1" ref="CJ57" ca="1">+INDIRECT(ADDRESS($A57,$BJ$2-5))</f>
        <v>0</v>
      </c>
      <c r="CK57" s="54" cm="1">
        <f t="array" aca="1" ref="CK57" ca="1">+INDIRECT(ADDRESS($A57,$BJ$2-4))</f>
        <v>0</v>
      </c>
      <c r="CL57" s="54" cm="1">
        <f t="array" aca="1" ref="CL57" ca="1">+INDIRECT(ADDRESS($A57,$BJ$2-3))</f>
        <v>0</v>
      </c>
      <c r="CM57" s="54" cm="1">
        <f t="array" aca="1" ref="CM57" ca="1">+INDIRECT(ADDRESS($A57,$BJ$2-2))</f>
        <v>0</v>
      </c>
      <c r="CN57" s="54" cm="1">
        <f t="array" aca="1" ref="CN57" ca="1">+INDIRECT(ADDRESS($A57,$BJ$2-1))</f>
        <v>0</v>
      </c>
      <c r="CO57" s="54" cm="1">
        <f t="array" aca="1" ref="CO57" ca="1">+INDIRECT(ADDRESS($A57,BJ$2))</f>
        <v>0</v>
      </c>
      <c r="CP57" s="54"/>
      <c r="CQ57" s="54"/>
      <c r="CR57" s="54">
        <f t="shared" ca="1" si="144"/>
        <v>2240.7192710764139</v>
      </c>
      <c r="CS57" s="54">
        <f t="shared" ca="1" si="145"/>
        <v>2467.5378675378679</v>
      </c>
      <c r="CT57" s="54">
        <f t="shared" ca="1" si="146"/>
        <v>2532.176800033943</v>
      </c>
      <c r="CU57" s="54">
        <f t="shared" ca="1" si="147"/>
        <v>2546.0880818023679</v>
      </c>
      <c r="CV57" s="54">
        <f t="shared" ca="1" si="148"/>
        <v>3264.7513683227971</v>
      </c>
      <c r="CW57" s="54">
        <f t="shared" ca="1" si="149"/>
        <v>2778.697653697654</v>
      </c>
      <c r="CX57" s="54">
        <f t="shared" ca="1" si="150"/>
        <v>1463.272731129874</v>
      </c>
      <c r="CY57" s="54">
        <f t="shared" ca="1" si="151"/>
        <v>2031.0471381899954</v>
      </c>
      <c r="CZ57" s="54">
        <f t="shared" ca="1" si="152"/>
        <v>639.33662862234291</v>
      </c>
      <c r="DA57" s="54">
        <f t="shared" ca="1" si="71"/>
        <v>2420.5630277058849</v>
      </c>
      <c r="DB57" s="54">
        <f t="shared" ca="1" si="71"/>
        <v>4399.0384615384619</v>
      </c>
      <c r="DC57" s="54"/>
      <c r="DD57" s="554" t="str">
        <f t="shared" si="196"/>
        <v>Production rejects (PPM)</v>
      </c>
      <c r="DE57" s="556">
        <f>+[2]Data!V27</f>
        <v>0</v>
      </c>
      <c r="DF57" s="556">
        <f>+[2]Data!W27</f>
        <v>0</v>
      </c>
      <c r="DG57" s="556">
        <f>+[2]Data!X27</f>
        <v>0</v>
      </c>
      <c r="DH57" s="556">
        <f>+[2]Data!Y27</f>
        <v>0</v>
      </c>
      <c r="DI57" s="556">
        <f>+[2]Data!Z27</f>
        <v>0</v>
      </c>
      <c r="DJ57" s="556">
        <f>+[2]Data!AA27</f>
        <v>0</v>
      </c>
      <c r="DK57" s="556">
        <f>+[2]Data!AB27</f>
        <v>0</v>
      </c>
      <c r="DL57" s="556">
        <f>+[2]Data!AC27</f>
        <v>0</v>
      </c>
      <c r="DM57" s="556">
        <f>+[2]Data!AD27</f>
        <v>0</v>
      </c>
      <c r="DN57" s="556">
        <f>+[2]Data!AE27</f>
        <v>0</v>
      </c>
      <c r="DO57" s="556">
        <f>+[2]Data!AF27</f>
        <v>0</v>
      </c>
      <c r="DP57" s="556">
        <f>+[2]Data!AG27</f>
        <v>0</v>
      </c>
      <c r="DQ57" s="556">
        <f>+[2]Data!AH27</f>
        <v>0</v>
      </c>
      <c r="DR57" s="556">
        <f>+[2]Data!AI27</f>
        <v>0</v>
      </c>
      <c r="DS57" s="556">
        <f>+[2]Data!AJ27</f>
        <v>0</v>
      </c>
      <c r="DT57" s="556">
        <f>+[2]Data!AK27</f>
        <v>0</v>
      </c>
      <c r="DU57" s="556">
        <f>+[2]Data!AL27</f>
        <v>0</v>
      </c>
      <c r="DV57" s="556">
        <f>+[2]Data!AM27</f>
        <v>0</v>
      </c>
      <c r="DW57" s="556">
        <f>+[2]Data!AN27</f>
        <v>0</v>
      </c>
      <c r="DX57" s="556">
        <f>+[2]Data!AO27</f>
        <v>0</v>
      </c>
      <c r="DY57" s="556">
        <f>+[2]Data!AP27</f>
        <v>0</v>
      </c>
      <c r="DZ57" s="556">
        <f>+[2]Data!AQ27</f>
        <v>0</v>
      </c>
      <c r="EA57" s="556">
        <f>+[2]Data!AR27</f>
        <v>0</v>
      </c>
      <c r="EB57" s="556">
        <f>+[2]Data!AS27</f>
        <v>0</v>
      </c>
      <c r="EC57" s="556">
        <f>+[2]Data!AT27</f>
        <v>0</v>
      </c>
      <c r="ED57" s="556">
        <f>+[2]Data!AU27</f>
        <v>0</v>
      </c>
      <c r="EE57" s="556">
        <f>+[2]Data!AV27</f>
        <v>0</v>
      </c>
      <c r="EF57" s="556">
        <f>+[2]Data!AW27</f>
        <v>0</v>
      </c>
      <c r="EG57" s="556">
        <f>+[2]Data!AX27</f>
        <v>0</v>
      </c>
      <c r="EH57" s="556">
        <f>+[2]Data!AY27</f>
        <v>0</v>
      </c>
      <c r="EI57" s="556">
        <f>+[2]Data!AZ27</f>
        <v>0</v>
      </c>
      <c r="EJ57" s="556">
        <f>+[2]Data!BA27</f>
        <v>0</v>
      </c>
      <c r="EK57" s="556">
        <f>+[2]Data!BB27</f>
        <v>0</v>
      </c>
      <c r="EL57" s="556">
        <f>+[2]Data!BC27</f>
        <v>0</v>
      </c>
      <c r="EM57" s="556">
        <f>+[2]Data!BD27</f>
        <v>0</v>
      </c>
      <c r="EN57" s="556">
        <f>+[2]Data!BE27</f>
        <v>0</v>
      </c>
      <c r="EO57" s="556">
        <f>+[2]Data!BF27</f>
        <v>0</v>
      </c>
      <c r="EP57" s="556">
        <f>+[2]Data!BG27</f>
        <v>0</v>
      </c>
      <c r="EQ57" s="556">
        <f>+[2]Data!BH27</f>
        <v>0</v>
      </c>
      <c r="ER57" s="556">
        <f>+[2]Data!BI27</f>
        <v>0</v>
      </c>
      <c r="ES57" s="556">
        <f>+[2]Data!BJ27</f>
        <v>0</v>
      </c>
      <c r="ET57" s="556">
        <f>+[2]Data!BK27</f>
        <v>0</v>
      </c>
      <c r="EU57" s="556">
        <f>+[2]Data!BL27</f>
        <v>0</v>
      </c>
      <c r="EV57" s="556">
        <f>+[2]Data!BM27</f>
        <v>0</v>
      </c>
      <c r="EW57" s="556">
        <f>+[2]Data!BN27</f>
        <v>0</v>
      </c>
      <c r="EX57" s="556">
        <f>+[2]Data!BO27</f>
        <v>0</v>
      </c>
      <c r="EY57" s="556">
        <f>+[2]Data!BP27</f>
        <v>0</v>
      </c>
      <c r="EZ57" s="556">
        <f>+[2]Data!BQ27</f>
        <v>0</v>
      </c>
      <c r="FA57" s="556">
        <f>+[2]Data!BR27</f>
        <v>0</v>
      </c>
      <c r="FB57" s="556">
        <f>+[2]Data!BS27</f>
        <v>0</v>
      </c>
      <c r="FC57" s="556">
        <f>+[2]Data!BT27</f>
        <v>0</v>
      </c>
      <c r="FD57" s="556">
        <f>+[2]Data!BU27</f>
        <v>0</v>
      </c>
      <c r="FE57" s="556">
        <f>+[2]Data!BV27</f>
        <v>0</v>
      </c>
    </row>
    <row r="58" spans="1:161" ht="16.5" customHeight="1" thickBot="1">
      <c r="A58" s="55" cm="1">
        <f t="array" aca="1" ref="A58" ca="1">+CELL("ligne",A58)</f>
        <v>58</v>
      </c>
      <c r="B58" t="s">
        <v>460</v>
      </c>
      <c r="C58" t="s">
        <v>461</v>
      </c>
      <c r="D58" s="363" t="s">
        <v>295</v>
      </c>
      <c r="E58" s="20" t="s">
        <v>427</v>
      </c>
      <c r="F58" s="224" t="s">
        <v>448</v>
      </c>
      <c r="G58" s="225" t="s">
        <v>288</v>
      </c>
      <c r="H58" s="225" t="s">
        <v>333</v>
      </c>
      <c r="I58" s="225"/>
      <c r="J58" s="226">
        <v>0</v>
      </c>
      <c r="K58" s="226"/>
      <c r="L58" s="342">
        <f t="shared" ca="1" si="256"/>
        <v>0</v>
      </c>
      <c r="M58" s="355">
        <f t="shared" ca="1" si="274"/>
        <v>0</v>
      </c>
      <c r="N58" s="276">
        <f t="shared" ca="1" si="275"/>
        <v>0.16666666666666666</v>
      </c>
      <c r="O58" s="120">
        <f t="shared" ca="1" si="278"/>
        <v>-0.5</v>
      </c>
      <c r="P58" s="121">
        <f t="shared" ca="1" si="279"/>
        <v>0.5</v>
      </c>
      <c r="Q58" s="62">
        <f t="shared" si="51"/>
        <v>0</v>
      </c>
      <c r="R58" s="63">
        <f t="shared" si="52"/>
        <v>1</v>
      </c>
      <c r="S58" s="64">
        <f>+Parametres!E60</f>
        <v>0</v>
      </c>
      <c r="T58" s="330">
        <f>+Parametres!F60</f>
        <v>0</v>
      </c>
      <c r="U58" s="330">
        <f>+Parametres!G60</f>
        <v>1</v>
      </c>
      <c r="V58" s="122">
        <v>10</v>
      </c>
      <c r="W58" s="333">
        <f t="shared" si="258"/>
        <v>0</v>
      </c>
      <c r="X58" s="333">
        <f t="shared" si="259"/>
        <v>1</v>
      </c>
      <c r="Y58" s="279">
        <f t="shared" si="280"/>
        <v>0</v>
      </c>
      <c r="Z58" s="280">
        <f t="shared" si="281"/>
        <v>1</v>
      </c>
      <c r="AA58" s="279">
        <f t="shared" si="282"/>
        <v>0</v>
      </c>
      <c r="AB58" s="280">
        <f t="shared" si="283"/>
        <v>1</v>
      </c>
      <c r="AC58" s="281">
        <f t="shared" si="284"/>
        <v>0</v>
      </c>
      <c r="AD58" s="281">
        <f t="shared" si="284"/>
        <v>1</v>
      </c>
      <c r="AE58" s="125" cm="1">
        <f t="array" ref="AE58">+_xlfn.SWITCH($G58,"Min",Y58,"Max",AA58,"Dual",AC58)</f>
        <v>0</v>
      </c>
      <c r="AF58" s="61" cm="1">
        <f t="array" ref="AF58">+_xlfn.SWITCH($G58,"Min",Z58,"Max",AB58,"Dual",AD58)</f>
        <v>1</v>
      </c>
      <c r="AG58" s="69">
        <f t="shared" si="53"/>
        <v>0.5</v>
      </c>
      <c r="AI58" s="24">
        <f t="shared" ca="1" si="285"/>
        <v>0</v>
      </c>
      <c r="AJ58" s="126">
        <f t="shared" si="286"/>
        <v>0</v>
      </c>
      <c r="AK58" s="127">
        <f t="shared" si="248"/>
        <v>0.16666666666666666</v>
      </c>
      <c r="AL58" s="127">
        <f t="shared" si="248"/>
        <v>0.33333333333333331</v>
      </c>
      <c r="AM58" s="127">
        <f t="shared" si="248"/>
        <v>0.5</v>
      </c>
      <c r="AN58" s="127">
        <f t="shared" si="248"/>
        <v>0.66666666666666663</v>
      </c>
      <c r="AO58" s="127">
        <f t="shared" si="248"/>
        <v>0.83333333333333326</v>
      </c>
      <c r="AP58" s="127">
        <f t="shared" si="248"/>
        <v>0.99999999999999989</v>
      </c>
      <c r="AQ58" s="73" t="str" cm="1">
        <f t="array" aca="1" ref="AQ58" ca="1">+_xlfn.IFS($AI58&lt;=$AJ58,"Red Low",AND($AI58&gt;$AJ58,$AI58&lt;=$AK58),"Orange Low",AND($AI58&gt;$AK58,$AI58&lt;=$AL58),"Yellow Low",AND($AI58&gt;$AL58,$AI58&lt;=$AN58),"Green",AND($AI58&gt;$AN58,$AI58&lt;=$AO58),"Yellow High",AND($AI58&gt;$AO58,$AI58&lt;=$AP58),"Orange High",$AI58&gt;$AP58,"Red High")</f>
        <v>Red Low</v>
      </c>
      <c r="AR58" s="74">
        <f t="shared" si="287"/>
        <v>0</v>
      </c>
      <c r="AS58" s="128">
        <f t="shared" si="287"/>
        <v>0.16666666666666666</v>
      </c>
      <c r="AT58" s="128">
        <f t="shared" si="287"/>
        <v>0.33333333333333331</v>
      </c>
      <c r="AU58" s="129">
        <f t="shared" si="287"/>
        <v>0.5</v>
      </c>
      <c r="AV58" s="129">
        <f t="shared" si="287"/>
        <v>0.66666666666666663</v>
      </c>
      <c r="AW58" s="130">
        <f t="shared" si="287"/>
        <v>0.83333333333333326</v>
      </c>
      <c r="AX58" s="131">
        <f t="shared" si="287"/>
        <v>0.99999999999999989</v>
      </c>
      <c r="AY58" s="73" t="str" cm="1">
        <f t="array" aca="1" ref="AY58" ca="1">+_xlfn.IFS(AI58&lt;=$AT58,"Green",AND(AI58&gt;$AT58,AI58&lt;=$AV58),"Yellow High",AND(AI58&gt;$AV58,AI58&lt;=$AX58),"Orange High",AI58&gt;$AX58,"Red High")</f>
        <v>Green</v>
      </c>
      <c r="AZ58" s="79">
        <f t="shared" si="288"/>
        <v>0</v>
      </c>
      <c r="BA58" s="130">
        <f t="shared" si="288"/>
        <v>0.16666666666666666</v>
      </c>
      <c r="BB58" s="129">
        <f t="shared" si="288"/>
        <v>0.33333333333333331</v>
      </c>
      <c r="BC58" s="129">
        <f t="shared" si="288"/>
        <v>0.5</v>
      </c>
      <c r="BD58" s="128">
        <f t="shared" si="288"/>
        <v>0.66666666666666663</v>
      </c>
      <c r="BE58" s="128">
        <f t="shared" si="288"/>
        <v>0.83333333333333326</v>
      </c>
      <c r="BF58" s="132">
        <f t="shared" si="288"/>
        <v>0.99999999999999989</v>
      </c>
      <c r="BG58" s="73" t="str" cm="1">
        <f t="array" aca="1" ref="BG58" ca="1">+_xlfn.IFS($L58&lt;=AZ58,"Red Low",AND($L58&gt;AZ58,$L58&lt;=BB58),"Orange Low",AND($L58&gt;BB58,$L58&lt;=BD58),"Yellow Low",$L58&gt;BD58,"Green")</f>
        <v>Red Low</v>
      </c>
      <c r="BH58" s="1" t="str" cm="1">
        <f t="array" aca="1" ref="BH58" ca="1">+_xlfn.IFS(G58="Min",BG58,G58="Max",AY58,G58="Dual",AQ58)</f>
        <v>Green</v>
      </c>
      <c r="BI58" s="133"/>
      <c r="BK58" s="82" t="str">
        <f t="shared" si="251"/>
        <v>Number_customer_claim</v>
      </c>
      <c r="BL58" s="82"/>
      <c r="BM58" s="82"/>
      <c r="BN58" s="82"/>
      <c r="BO58" s="82"/>
      <c r="BP58" s="82"/>
      <c r="BQ58" s="282">
        <f t="shared" si="252"/>
        <v>0</v>
      </c>
      <c r="BR58" s="282">
        <f t="shared" si="253"/>
        <v>1</v>
      </c>
      <c r="BU58" s="134"/>
      <c r="BV58" s="134"/>
      <c r="BW58" s="134"/>
      <c r="BX58" s="134"/>
      <c r="BY58" s="134"/>
      <c r="BZ58" s="134"/>
      <c r="CA58" s="134"/>
      <c r="CB58" s="134"/>
      <c r="CC58" s="134"/>
      <c r="CD58" s="135"/>
      <c r="CE58" s="54" cm="1">
        <f t="array" aca="1" ref="CE58" ca="1">+INDIRECT(ADDRESS($A58,$BJ$2-10))</f>
        <v>0</v>
      </c>
      <c r="CF58" s="54" cm="1">
        <f t="array" aca="1" ref="CF58" ca="1">+INDIRECT(ADDRESS($A58,$BJ$2-9))</f>
        <v>1</v>
      </c>
      <c r="CG58" s="54" cm="1">
        <f t="array" aca="1" ref="CG58" ca="1">+INDIRECT(ADDRESS($A58,$BJ$2-8))</f>
        <v>0</v>
      </c>
      <c r="CH58" s="54" cm="1">
        <f t="array" aca="1" ref="CH58" ca="1">+INDIRECT(ADDRESS($A58,$BJ$2-7))</f>
        <v>0</v>
      </c>
      <c r="CI58" s="54" cm="1">
        <f t="array" aca="1" ref="CI58" ca="1">+INDIRECT(ADDRESS($A58,$BJ$2-6))</f>
        <v>0</v>
      </c>
      <c r="CJ58" s="54" cm="1">
        <f t="array" aca="1" ref="CJ58" ca="1">+INDIRECT(ADDRESS($A58,$BJ$2-5))</f>
        <v>0</v>
      </c>
      <c r="CK58" s="54" cm="1">
        <f t="array" aca="1" ref="CK58" ca="1">+INDIRECT(ADDRESS($A58,$BJ$2-4))</f>
        <v>0</v>
      </c>
      <c r="CL58" s="54" cm="1">
        <f t="array" aca="1" ref="CL58" ca="1">+INDIRECT(ADDRESS($A58,$BJ$2-3))</f>
        <v>0</v>
      </c>
      <c r="CM58" s="54" cm="1">
        <f t="array" aca="1" ref="CM58" ca="1">+INDIRECT(ADDRESS($A58,$BJ$2-2))</f>
        <v>0</v>
      </c>
      <c r="CN58" s="54" cm="1">
        <f t="array" aca="1" ref="CN58" ca="1">+INDIRECT(ADDRESS($A58,$BJ$2-1))</f>
        <v>0</v>
      </c>
      <c r="CO58" s="54" cm="1">
        <f t="array" aca="1" ref="CO58" ca="1">+INDIRECT(ADDRESS($A58,BJ$2))</f>
        <v>0</v>
      </c>
      <c r="CP58" s="54"/>
      <c r="CQ58" s="54"/>
      <c r="CR58" s="54">
        <f t="shared" ca="1" si="144"/>
        <v>0.2546828461114175</v>
      </c>
      <c r="CS58" s="54">
        <f t="shared" ca="1" si="145"/>
        <v>0.28046332046332051</v>
      </c>
      <c r="CT58" s="54">
        <f t="shared" ca="1" si="146"/>
        <v>0.28781025923883063</v>
      </c>
      <c r="CU58" s="54">
        <f t="shared" ca="1" si="147"/>
        <v>0.28939143224857511</v>
      </c>
      <c r="CV58" s="54">
        <f t="shared" ca="1" si="148"/>
        <v>0.37107556536127967</v>
      </c>
      <c r="CW58" s="54">
        <f t="shared" ca="1" si="149"/>
        <v>0.31583011583011583</v>
      </c>
      <c r="CX58" s="54">
        <f t="shared" ca="1" si="150"/>
        <v>0.16631733774590915</v>
      </c>
      <c r="CY58" s="54">
        <f t="shared" ca="1" si="151"/>
        <v>0.230851259422688</v>
      </c>
      <c r="CZ58" s="54">
        <f t="shared" ca="1" si="152"/>
        <v>7.2667769810626962E-2</v>
      </c>
      <c r="DA58" s="54">
        <f t="shared" ca="1" si="71"/>
        <v>0.27512410369553225</v>
      </c>
      <c r="DB58" s="54">
        <f t="shared" ca="1" si="71"/>
        <v>0.5</v>
      </c>
      <c r="DC58" s="54"/>
      <c r="DD58" s="554" t="str">
        <f t="shared" si="196"/>
        <v>Number_customer_claim</v>
      </c>
      <c r="DE58" s="556">
        <f>+[2]Data!V35+[2]Data!V36</f>
        <v>0</v>
      </c>
      <c r="DF58" s="556">
        <f>+[2]Data!W35+[2]Data!W36</f>
        <v>0</v>
      </c>
      <c r="DG58" s="556">
        <f>+[2]Data!X35+[2]Data!X36</f>
        <v>0</v>
      </c>
      <c r="DH58" s="556">
        <f>+[2]Data!Y35+[2]Data!Y36</f>
        <v>0</v>
      </c>
      <c r="DI58" s="556">
        <f>+[2]Data!Z35+[2]Data!Z36</f>
        <v>0</v>
      </c>
      <c r="DJ58" s="556">
        <f>+[2]Data!AA35+[2]Data!AA36</f>
        <v>0</v>
      </c>
      <c r="DK58" s="556">
        <f>+[2]Data!AB35+[2]Data!AB36</f>
        <v>0</v>
      </c>
      <c r="DL58" s="556">
        <f>+[2]Data!AC35+[2]Data!AC36</f>
        <v>0</v>
      </c>
      <c r="DM58" s="556">
        <f>+[2]Data!AD35+[2]Data!AD36</f>
        <v>0</v>
      </c>
      <c r="DN58" s="556">
        <f>+[2]Data!AE35+[2]Data!AE36</f>
        <v>0</v>
      </c>
      <c r="DO58" s="556">
        <f>+[2]Data!AF35+[2]Data!AF36</f>
        <v>0</v>
      </c>
      <c r="DP58" s="556">
        <f>+[2]Data!AG35+[2]Data!AG36</f>
        <v>0</v>
      </c>
      <c r="DQ58" s="556">
        <f>+[2]Data!AH35+[2]Data!AH36</f>
        <v>0</v>
      </c>
      <c r="DR58" s="556">
        <f>+[2]Data!AI35+[2]Data!AI36</f>
        <v>0</v>
      </c>
      <c r="DS58" s="556">
        <f>+[2]Data!AJ35+[2]Data!AJ36</f>
        <v>0</v>
      </c>
      <c r="DT58" s="556">
        <f>+[2]Data!AK35+[2]Data!AK36</f>
        <v>0</v>
      </c>
      <c r="DU58" s="556">
        <f>+[2]Data!AL35+[2]Data!AL36</f>
        <v>0</v>
      </c>
      <c r="DV58" s="556">
        <f>+[2]Data!AM35+[2]Data!AM36</f>
        <v>0</v>
      </c>
      <c r="DW58" s="556">
        <f>+[2]Data!AN35+[2]Data!AN36</f>
        <v>0</v>
      </c>
      <c r="DX58" s="556">
        <f>+[2]Data!AO35+[2]Data!AO36</f>
        <v>0</v>
      </c>
      <c r="DY58" s="556">
        <f>+[2]Data!AP35+[2]Data!AP36</f>
        <v>0</v>
      </c>
      <c r="DZ58" s="556">
        <f>+[2]Data!AQ35+[2]Data!AQ36</f>
        <v>0</v>
      </c>
      <c r="EA58" s="556">
        <f>+[2]Data!AR35+[2]Data!AR36</f>
        <v>0</v>
      </c>
      <c r="EB58" s="556">
        <f>+[2]Data!AS35+[2]Data!AS36</f>
        <v>0</v>
      </c>
      <c r="EC58" s="556">
        <f>+[2]Data!AT35+[2]Data!AT36</f>
        <v>0</v>
      </c>
      <c r="ED58" s="556">
        <f>+[2]Data!AU35+[2]Data!AU36</f>
        <v>0</v>
      </c>
      <c r="EE58" s="556">
        <f>+[2]Data!AV35+[2]Data!AV36</f>
        <v>0</v>
      </c>
      <c r="EF58" s="556">
        <f>+[2]Data!AW35+[2]Data!AW36</f>
        <v>0</v>
      </c>
      <c r="EG58" s="556">
        <f>+[2]Data!AX35+[2]Data!AX36</f>
        <v>0</v>
      </c>
      <c r="EH58" s="556">
        <f>+[2]Data!AY35+[2]Data!AY36</f>
        <v>0</v>
      </c>
      <c r="EI58" s="556">
        <f>+[2]Data!AZ35+[2]Data!AZ36</f>
        <v>0</v>
      </c>
      <c r="EJ58" s="556">
        <f>+[2]Data!BA35+[2]Data!BA36</f>
        <v>0</v>
      </c>
      <c r="EK58" s="556">
        <f>+[2]Data!BB35+[2]Data!BB36</f>
        <v>0</v>
      </c>
      <c r="EL58" s="556">
        <f>+[2]Data!BC35+[2]Data!BC36</f>
        <v>0</v>
      </c>
      <c r="EM58" s="556">
        <f>+[2]Data!BD35+[2]Data!BD36</f>
        <v>0</v>
      </c>
      <c r="EN58" s="556">
        <f>+[2]Data!BE35+[2]Data!BE36</f>
        <v>0</v>
      </c>
      <c r="EO58" s="556">
        <f>+[2]Data!BF35+[2]Data!BF36</f>
        <v>0</v>
      </c>
      <c r="EP58" s="556">
        <f>+[2]Data!BG35+[2]Data!BG36</f>
        <v>0</v>
      </c>
      <c r="EQ58" s="556">
        <f>+[2]Data!BH35+[2]Data!BH36</f>
        <v>0</v>
      </c>
      <c r="ER58" s="556">
        <f>+[2]Data!BI35+[2]Data!BI36</f>
        <v>0</v>
      </c>
      <c r="ES58" s="556">
        <f>+[2]Data!BJ35+[2]Data!BJ36</f>
        <v>1</v>
      </c>
      <c r="ET58" s="556">
        <f>+[2]Data!BK35+[2]Data!BK36</f>
        <v>0</v>
      </c>
      <c r="EU58" s="556">
        <f>+[2]Data!BL35+[2]Data!BL36</f>
        <v>0</v>
      </c>
      <c r="EV58" s="556">
        <f>+[2]Data!BM35+[2]Data!BM36</f>
        <v>0</v>
      </c>
      <c r="EW58" s="556">
        <f>+[2]Data!BN35+[2]Data!BN36</f>
        <v>0</v>
      </c>
      <c r="EX58" s="556">
        <f>+[2]Data!BO35+[2]Data!BO36</f>
        <v>0</v>
      </c>
      <c r="EY58" s="556">
        <f>+[2]Data!BP35+[2]Data!BP36</f>
        <v>0</v>
      </c>
      <c r="EZ58" s="556">
        <f>+[2]Data!BQ35+[2]Data!BQ36</f>
        <v>0</v>
      </c>
      <c r="FA58" s="556">
        <f>+[2]Data!BR35+[2]Data!BR36</f>
        <v>0</v>
      </c>
      <c r="FB58" s="556">
        <f>+[2]Data!BS35+[2]Data!BS36</f>
        <v>0</v>
      </c>
      <c r="FC58" s="556">
        <f>+[2]Data!BT35+[2]Data!BT36</f>
        <v>0</v>
      </c>
      <c r="FD58" s="556">
        <f>+[2]Data!BU35+[2]Data!BU36</f>
        <v>0</v>
      </c>
      <c r="FE58" s="556">
        <f>+[2]Data!BV35+[2]Data!BV36</f>
        <v>0</v>
      </c>
    </row>
    <row r="59" spans="1:161" ht="16.5" customHeight="1" thickBot="1">
      <c r="A59" s="55" cm="1">
        <f t="array" aca="1" ref="A59" ca="1">+CELL("ligne",A59)</f>
        <v>59</v>
      </c>
      <c r="B59" t="s">
        <v>462</v>
      </c>
      <c r="C59" t="s">
        <v>463</v>
      </c>
      <c r="D59" s="363" t="s">
        <v>295</v>
      </c>
      <c r="F59" s="224" t="s">
        <v>448</v>
      </c>
      <c r="G59" s="225" t="s">
        <v>288</v>
      </c>
      <c r="H59" s="225" t="s">
        <v>326</v>
      </c>
      <c r="I59" s="225"/>
      <c r="J59" s="225" t="s">
        <v>464</v>
      </c>
      <c r="K59" s="226"/>
      <c r="L59" s="342">
        <f t="shared" ref="L59:L61" ca="1" si="289">+CO59</f>
        <v>0</v>
      </c>
      <c r="M59" s="355">
        <f t="shared" ca="1" si="274"/>
        <v>0</v>
      </c>
      <c r="N59" s="276">
        <f t="shared" ca="1" si="275"/>
        <v>0</v>
      </c>
      <c r="O59" s="120">
        <f t="shared" ca="1" si="278"/>
        <v>0</v>
      </c>
      <c r="P59" s="121">
        <f t="shared" ca="1" si="279"/>
        <v>0</v>
      </c>
      <c r="Q59" s="62">
        <f t="shared" si="51"/>
        <v>0</v>
      </c>
      <c r="R59" s="63">
        <f t="shared" si="52"/>
        <v>1</v>
      </c>
      <c r="S59" s="64">
        <f>+Parametres!E61</f>
        <v>0</v>
      </c>
      <c r="T59" s="330">
        <f>+Parametres!F61</f>
        <v>0</v>
      </c>
      <c r="U59" s="330">
        <f>+Parametres!G61</f>
        <v>1</v>
      </c>
      <c r="V59" s="122">
        <v>10</v>
      </c>
      <c r="W59" s="333">
        <f t="shared" si="258"/>
        <v>0</v>
      </c>
      <c r="X59" s="333">
        <f t="shared" si="259"/>
        <v>1</v>
      </c>
      <c r="Y59" s="279">
        <f t="shared" si="280"/>
        <v>0</v>
      </c>
      <c r="Z59" s="280">
        <f t="shared" si="281"/>
        <v>1</v>
      </c>
      <c r="AA59" s="279">
        <f t="shared" si="282"/>
        <v>0</v>
      </c>
      <c r="AB59" s="280">
        <f t="shared" si="283"/>
        <v>1</v>
      </c>
      <c r="AC59" s="281">
        <f t="shared" si="284"/>
        <v>0</v>
      </c>
      <c r="AD59" s="281">
        <f t="shared" si="284"/>
        <v>1</v>
      </c>
      <c r="AE59" s="125" cm="1">
        <f t="array" ref="AE59">+_xlfn.SWITCH($G59,"Min",Y59,"Max",AA59,"Dual",AC59)</f>
        <v>0</v>
      </c>
      <c r="AF59" s="61" cm="1">
        <f t="array" ref="AF59">+_xlfn.SWITCH($G59,"Min",Z59,"Max",AB59,"Dual",AD59)</f>
        <v>1</v>
      </c>
      <c r="AG59" s="69">
        <f t="shared" si="53"/>
        <v>0.5</v>
      </c>
      <c r="AI59" s="24">
        <f t="shared" ca="1" si="285"/>
        <v>0</v>
      </c>
      <c r="AJ59" s="126">
        <f t="shared" si="286"/>
        <v>0</v>
      </c>
      <c r="AK59" s="127">
        <f t="shared" ref="AK59:AP65" si="290">+(AJ59+($AF59-$AJ59)/6)</f>
        <v>0.16666666666666666</v>
      </c>
      <c r="AL59" s="127">
        <f t="shared" si="290"/>
        <v>0.33333333333333331</v>
      </c>
      <c r="AM59" s="127">
        <f t="shared" si="290"/>
        <v>0.5</v>
      </c>
      <c r="AN59" s="127">
        <f t="shared" si="290"/>
        <v>0.66666666666666663</v>
      </c>
      <c r="AO59" s="127">
        <f t="shared" si="290"/>
        <v>0.83333333333333326</v>
      </c>
      <c r="AP59" s="127">
        <f t="shared" si="290"/>
        <v>0.99999999999999989</v>
      </c>
      <c r="AQ59" s="73" t="str" cm="1">
        <f t="array" aca="1" ref="AQ59" ca="1">+_xlfn.IFS($AI59&lt;=$AJ59,"Red Low",AND($AI59&gt;$AJ59,$AI59&lt;=$AK59),"Orange Low",AND($AI59&gt;$AK59,$AI59&lt;=$AL59),"Yellow Low",AND($AI59&gt;$AL59,$AI59&lt;=$AN59),"Green",AND($AI59&gt;$AN59,$AI59&lt;=$AO59),"Yellow High",AND($AI59&gt;$AO59,$AI59&lt;=$AP59),"Orange High",$AI59&gt;$AP59,"Red High")</f>
        <v>Red Low</v>
      </c>
      <c r="AR59" s="74">
        <f t="shared" si="287"/>
        <v>0</v>
      </c>
      <c r="AS59" s="128">
        <f t="shared" si="287"/>
        <v>0.16666666666666666</v>
      </c>
      <c r="AT59" s="128">
        <f t="shared" si="287"/>
        <v>0.33333333333333331</v>
      </c>
      <c r="AU59" s="129">
        <f t="shared" si="287"/>
        <v>0.5</v>
      </c>
      <c r="AV59" s="129">
        <f t="shared" si="287"/>
        <v>0.66666666666666663</v>
      </c>
      <c r="AW59" s="130">
        <f t="shared" si="287"/>
        <v>0.83333333333333326</v>
      </c>
      <c r="AX59" s="131">
        <f t="shared" si="287"/>
        <v>0.99999999999999989</v>
      </c>
      <c r="AY59" s="73" t="str" cm="1">
        <f t="array" aca="1" ref="AY59" ca="1">+_xlfn.IFS(AI59&lt;=$AT59,"Green",AND(AI59&gt;$AT59,AI59&lt;=$AV59),"Yellow High",AND(AI59&gt;$AV59,AI59&lt;=$AX59),"Orange High",AI59&gt;$AX59,"Red High")</f>
        <v>Green</v>
      </c>
      <c r="AZ59" s="79">
        <f t="shared" si="288"/>
        <v>0</v>
      </c>
      <c r="BA59" s="130">
        <f t="shared" si="288"/>
        <v>0.16666666666666666</v>
      </c>
      <c r="BB59" s="129">
        <f t="shared" si="288"/>
        <v>0.33333333333333331</v>
      </c>
      <c r="BC59" s="129">
        <f t="shared" si="288"/>
        <v>0.5</v>
      </c>
      <c r="BD59" s="128">
        <f t="shared" si="288"/>
        <v>0.66666666666666663</v>
      </c>
      <c r="BE59" s="128">
        <f t="shared" si="288"/>
        <v>0.83333333333333326</v>
      </c>
      <c r="BF59" s="132">
        <f t="shared" si="288"/>
        <v>0.99999999999999989</v>
      </c>
      <c r="BG59" s="73" t="str" cm="1">
        <f t="array" aca="1" ref="BG59" ca="1">+_xlfn.IFS($L59&lt;=AZ59,"Red Low",AND($L59&gt;AZ59,$L59&lt;=BB59),"Orange Low",AND($L59&gt;BB59,$L59&lt;=BD59),"Yellow Low",$L59&gt;BD59,"Green")</f>
        <v>Red Low</v>
      </c>
      <c r="BH59" s="1" t="str" cm="1">
        <f t="array" aca="1" ref="BH59" ca="1">+_xlfn.IFS(G59="Min",BG59,G59="Max",AY59,G59="Dual",AQ59)</f>
        <v>Green</v>
      </c>
      <c r="BI59" s="133"/>
      <c r="BK59" s="82" t="str">
        <f t="shared" si="251"/>
        <v>Product modification count</v>
      </c>
      <c r="BL59" s="82"/>
      <c r="BM59" s="82"/>
      <c r="BN59" s="82"/>
      <c r="BO59" s="82"/>
      <c r="BP59" s="82"/>
      <c r="BQ59" s="282">
        <f t="shared" si="252"/>
        <v>0</v>
      </c>
      <c r="BR59" s="282">
        <f t="shared" si="253"/>
        <v>1</v>
      </c>
      <c r="BU59" s="134"/>
      <c r="BV59" s="134"/>
      <c r="BW59" s="134"/>
      <c r="BX59" s="134"/>
      <c r="BY59" s="134"/>
      <c r="BZ59" s="134"/>
      <c r="CA59" s="134"/>
      <c r="CB59" s="134"/>
      <c r="CC59" s="134"/>
      <c r="CD59" s="135"/>
      <c r="CE59" s="54" cm="1">
        <f t="array" aca="1" ref="CE59" ca="1">+INDIRECT(ADDRESS($A59,$BJ$2-10))</f>
        <v>0</v>
      </c>
      <c r="CF59" s="54" cm="1">
        <f t="array" aca="1" ref="CF59" ca="1">+INDIRECT(ADDRESS($A59,$BJ$2-9))</f>
        <v>0</v>
      </c>
      <c r="CG59" s="54" cm="1">
        <f t="array" aca="1" ref="CG59" ca="1">+INDIRECT(ADDRESS($A59,$BJ$2-8))</f>
        <v>0</v>
      </c>
      <c r="CH59" s="54" cm="1">
        <f t="array" aca="1" ref="CH59" ca="1">+INDIRECT(ADDRESS($A59,$BJ$2-7))</f>
        <v>0</v>
      </c>
      <c r="CI59" s="54" cm="1">
        <f t="array" aca="1" ref="CI59" ca="1">+INDIRECT(ADDRESS($A59,$BJ$2-6))</f>
        <v>0</v>
      </c>
      <c r="CJ59" s="54" cm="1">
        <f t="array" aca="1" ref="CJ59" ca="1">+INDIRECT(ADDRESS($A59,$BJ$2-5))</f>
        <v>0</v>
      </c>
      <c r="CK59" s="54" cm="1">
        <f t="array" aca="1" ref="CK59" ca="1">+INDIRECT(ADDRESS($A59,$BJ$2-4))</f>
        <v>0</v>
      </c>
      <c r="CL59" s="54" cm="1">
        <f t="array" aca="1" ref="CL59" ca="1">+INDIRECT(ADDRESS($A59,$BJ$2-3))</f>
        <v>0</v>
      </c>
      <c r="CM59" s="54" cm="1">
        <f t="array" aca="1" ref="CM59" ca="1">+INDIRECT(ADDRESS($A59,$BJ$2-2))</f>
        <v>0</v>
      </c>
      <c r="CN59" s="54" cm="1">
        <f t="array" aca="1" ref="CN59" ca="1">+INDIRECT(ADDRESS($A59,$BJ$2-1))</f>
        <v>0</v>
      </c>
      <c r="CO59" s="54" cm="1">
        <f t="array" aca="1" ref="CO59" ca="1">+INDIRECT(ADDRESS($A59,BJ$2))</f>
        <v>0</v>
      </c>
      <c r="CP59" s="54"/>
      <c r="CQ59" s="54"/>
      <c r="CR59" s="54">
        <f t="shared" ca="1" si="144"/>
        <v>0.2546828461114175</v>
      </c>
      <c r="CS59" s="54">
        <f t="shared" ca="1" si="145"/>
        <v>0.28046332046332051</v>
      </c>
      <c r="CT59" s="54">
        <f t="shared" ca="1" si="146"/>
        <v>0.28781025923883063</v>
      </c>
      <c r="CU59" s="54">
        <f t="shared" ca="1" si="147"/>
        <v>0.28939143224857511</v>
      </c>
      <c r="CV59" s="54">
        <f t="shared" ca="1" si="148"/>
        <v>0.37107556536127967</v>
      </c>
      <c r="CW59" s="54">
        <f t="shared" ca="1" si="149"/>
        <v>0.31583011583011583</v>
      </c>
      <c r="CX59" s="54">
        <f t="shared" ca="1" si="150"/>
        <v>0.16631733774590915</v>
      </c>
      <c r="CY59" s="54">
        <f t="shared" ca="1" si="151"/>
        <v>0.230851259422688</v>
      </c>
      <c r="CZ59" s="54">
        <f t="shared" ca="1" si="152"/>
        <v>7.2667769810626962E-2</v>
      </c>
      <c r="DA59" s="54">
        <f t="shared" ca="1" si="71"/>
        <v>0.27512410369553225</v>
      </c>
      <c r="DB59" s="54">
        <f t="shared" ca="1" si="71"/>
        <v>0.5</v>
      </c>
      <c r="DC59" s="54"/>
      <c r="DD59" s="554" t="str">
        <f t="shared" si="196"/>
        <v>Product modification count</v>
      </c>
      <c r="DE59" s="556">
        <f>+[2]Data!V53</f>
        <v>0</v>
      </c>
      <c r="DF59" s="556">
        <f>+[2]Data!W53</f>
        <v>0</v>
      </c>
      <c r="DG59" s="556">
        <f>+[2]Data!X53</f>
        <v>0</v>
      </c>
      <c r="DH59" s="556">
        <f>+[2]Data!Y53</f>
        <v>0</v>
      </c>
      <c r="DI59" s="556">
        <f>+[2]Data!Z53</f>
        <v>0</v>
      </c>
      <c r="DJ59" s="556">
        <f>+[2]Data!AA53</f>
        <v>0</v>
      </c>
      <c r="DK59" s="556">
        <f>+[2]Data!AB53</f>
        <v>0</v>
      </c>
      <c r="DL59" s="556">
        <f>+[2]Data!AC53</f>
        <v>0</v>
      </c>
      <c r="DM59" s="556">
        <f>+[2]Data!AD53</f>
        <v>0</v>
      </c>
      <c r="DN59" s="556">
        <f>+[2]Data!AE53</f>
        <v>0</v>
      </c>
      <c r="DO59" s="556">
        <f>+[2]Data!AF53</f>
        <v>0</v>
      </c>
      <c r="DP59" s="556">
        <f>+[2]Data!AG53</f>
        <v>0</v>
      </c>
      <c r="DQ59" s="556">
        <f>+[2]Data!AH53</f>
        <v>0</v>
      </c>
      <c r="DR59" s="556">
        <f>+[2]Data!AI53</f>
        <v>0</v>
      </c>
      <c r="DS59" s="556">
        <f>+[2]Data!AJ53</f>
        <v>0</v>
      </c>
      <c r="DT59" s="556">
        <f>+[2]Data!AK53</f>
        <v>0</v>
      </c>
      <c r="DU59" s="556">
        <f>+[2]Data!AL53</f>
        <v>0</v>
      </c>
      <c r="DV59" s="556">
        <f>+[2]Data!AM53</f>
        <v>0</v>
      </c>
      <c r="DW59" s="556">
        <f>+[2]Data!AN53</f>
        <v>0</v>
      </c>
      <c r="DX59" s="556">
        <f>+[2]Data!AO53</f>
        <v>0</v>
      </c>
      <c r="DY59" s="556">
        <f>+[2]Data!AP53</f>
        <v>0</v>
      </c>
      <c r="DZ59" s="556">
        <f>+[2]Data!AQ53</f>
        <v>0</v>
      </c>
      <c r="EA59" s="556">
        <f>+[2]Data!AR53</f>
        <v>0</v>
      </c>
      <c r="EB59" s="556">
        <f>+[2]Data!AS53</f>
        <v>0</v>
      </c>
      <c r="EC59" s="556">
        <f>+[2]Data!AT53</f>
        <v>0</v>
      </c>
      <c r="ED59" s="556">
        <f>+[2]Data!AU53</f>
        <v>0</v>
      </c>
      <c r="EE59" s="556">
        <f>+[2]Data!AV53</f>
        <v>0</v>
      </c>
      <c r="EF59" s="556">
        <f>+[2]Data!AW53</f>
        <v>0</v>
      </c>
      <c r="EG59" s="556">
        <f>+[2]Data!AX53</f>
        <v>0</v>
      </c>
      <c r="EH59" s="556">
        <f>+[2]Data!AY53</f>
        <v>0</v>
      </c>
      <c r="EI59" s="556">
        <f>+[2]Data!AZ53</f>
        <v>0</v>
      </c>
      <c r="EJ59" s="556">
        <f>+[2]Data!BA53</f>
        <v>0</v>
      </c>
      <c r="EK59" s="556">
        <f>+[2]Data!BB53</f>
        <v>0</v>
      </c>
      <c r="EL59" s="556">
        <f>+[2]Data!BC53</f>
        <v>0</v>
      </c>
      <c r="EM59" s="556">
        <f>+[2]Data!BD53</f>
        <v>0</v>
      </c>
      <c r="EN59" s="556">
        <f>+[2]Data!BE53</f>
        <v>0</v>
      </c>
      <c r="EO59" s="556">
        <f>+[2]Data!BF53</f>
        <v>0</v>
      </c>
      <c r="EP59" s="556">
        <f>+[2]Data!BG53</f>
        <v>0</v>
      </c>
      <c r="EQ59" s="556">
        <f>+[2]Data!BH53</f>
        <v>0</v>
      </c>
      <c r="ER59" s="556">
        <f>+[2]Data!BI53</f>
        <v>0</v>
      </c>
      <c r="ES59" s="556">
        <f>+[2]Data!BJ53</f>
        <v>0</v>
      </c>
      <c r="ET59" s="556">
        <f>+[2]Data!BK53</f>
        <v>0</v>
      </c>
      <c r="EU59" s="556">
        <f>+[2]Data!BL53</f>
        <v>0</v>
      </c>
      <c r="EV59" s="556">
        <f>+[2]Data!BM53</f>
        <v>0</v>
      </c>
      <c r="EW59" s="556">
        <f>+[2]Data!BN53</f>
        <v>0</v>
      </c>
      <c r="EX59" s="556">
        <f>+[2]Data!BO53</f>
        <v>0</v>
      </c>
      <c r="EY59" s="556">
        <f>+[2]Data!BP53</f>
        <v>0</v>
      </c>
      <c r="EZ59" s="556">
        <f>+[2]Data!BQ53</f>
        <v>0</v>
      </c>
      <c r="FA59" s="556">
        <f>+[2]Data!BR53</f>
        <v>0</v>
      </c>
      <c r="FB59" s="556">
        <f>+[2]Data!BS53</f>
        <v>0</v>
      </c>
      <c r="FC59" s="556">
        <f>+[2]Data!BT53</f>
        <v>0</v>
      </c>
      <c r="FD59" s="556">
        <f>+[2]Data!BU53</f>
        <v>0</v>
      </c>
      <c r="FE59" s="556">
        <f>+[2]Data!BV53</f>
        <v>0</v>
      </c>
    </row>
    <row r="60" spans="1:161" ht="16.5" customHeight="1" thickBot="1">
      <c r="A60" s="55" cm="1">
        <f t="array" aca="1" ref="A60" ca="1">+CELL("ligne",A60)</f>
        <v>60</v>
      </c>
      <c r="B60" t="s">
        <v>465</v>
      </c>
      <c r="C60" t="s">
        <v>466</v>
      </c>
      <c r="D60" s="363" t="s">
        <v>295</v>
      </c>
      <c r="F60" s="224" t="s">
        <v>443</v>
      </c>
      <c r="G60" s="225" t="s">
        <v>288</v>
      </c>
      <c r="H60" s="225" t="s">
        <v>326</v>
      </c>
      <c r="I60" s="225"/>
      <c r="J60" s="225" t="s">
        <v>464</v>
      </c>
      <c r="K60" s="226">
        <v>1</v>
      </c>
      <c r="L60" s="342">
        <f t="shared" ca="1" si="289"/>
        <v>0</v>
      </c>
      <c r="M60" s="355">
        <f t="shared" ca="1" si="274"/>
        <v>0</v>
      </c>
      <c r="N60" s="276">
        <f t="shared" ca="1" si="275"/>
        <v>0</v>
      </c>
      <c r="O60" s="120">
        <f t="shared" ca="1" si="278"/>
        <v>0</v>
      </c>
      <c r="P60" s="121">
        <f t="shared" ca="1" si="279"/>
        <v>0</v>
      </c>
      <c r="Q60" s="62">
        <f t="shared" si="51"/>
        <v>0.9</v>
      </c>
      <c r="R60" s="63">
        <f t="shared" si="52"/>
        <v>1</v>
      </c>
      <c r="S60" s="64">
        <f>+Parametres!E62</f>
        <v>0</v>
      </c>
      <c r="T60" s="330">
        <f>+Parametres!F62</f>
        <v>0.9</v>
      </c>
      <c r="U60" s="330">
        <f>+Parametres!G62</f>
        <v>1</v>
      </c>
      <c r="V60" s="122">
        <v>10</v>
      </c>
      <c r="W60" s="304">
        <f t="shared" si="258"/>
        <v>0.9</v>
      </c>
      <c r="X60" s="304">
        <f t="shared" si="259"/>
        <v>1</v>
      </c>
      <c r="Y60" s="279">
        <f t="shared" si="280"/>
        <v>0.9</v>
      </c>
      <c r="Z60" s="280">
        <f t="shared" si="281"/>
        <v>1</v>
      </c>
      <c r="AA60" s="279">
        <f t="shared" si="282"/>
        <v>0.9</v>
      </c>
      <c r="AB60" s="280">
        <f t="shared" si="283"/>
        <v>1</v>
      </c>
      <c r="AC60" s="281">
        <f t="shared" si="284"/>
        <v>0.9</v>
      </c>
      <c r="AD60" s="281">
        <f t="shared" si="284"/>
        <v>1</v>
      </c>
      <c r="AE60" s="125" cm="1">
        <f t="array" ref="AE60">+_xlfn.SWITCH($G60,"Min",Y60,"Max",AA60,"Dual",AC60)</f>
        <v>0.9</v>
      </c>
      <c r="AF60" s="61" cm="1">
        <f t="array" ref="AF60">+_xlfn.SWITCH($G60,"Min",Z60,"Max",AB60,"Dual",AD60)</f>
        <v>1</v>
      </c>
      <c r="AG60" s="69">
        <f t="shared" si="53"/>
        <v>0.95</v>
      </c>
      <c r="AI60" s="24">
        <f t="shared" ca="1" si="285"/>
        <v>0</v>
      </c>
      <c r="AJ60" s="126">
        <f t="shared" si="286"/>
        <v>0.9</v>
      </c>
      <c r="AK60" s="127">
        <f t="shared" si="290"/>
        <v>0.91666666666666674</v>
      </c>
      <c r="AL60" s="127">
        <f t="shared" si="290"/>
        <v>0.93333333333333335</v>
      </c>
      <c r="AM60" s="127">
        <f t="shared" si="290"/>
        <v>0.95</v>
      </c>
      <c r="AN60" s="127">
        <f t="shared" si="290"/>
        <v>0.96666666666666656</v>
      </c>
      <c r="AO60" s="127">
        <f t="shared" si="290"/>
        <v>0.98333333333333317</v>
      </c>
      <c r="AP60" s="127">
        <f t="shared" si="290"/>
        <v>0.99999999999999978</v>
      </c>
      <c r="AQ60" s="73" t="str" cm="1">
        <f t="array" aca="1" ref="AQ60" ca="1">+_xlfn.IFS($AI60&lt;=$AJ60,"Red Low",AND($AI60&gt;$AJ60,$AI60&lt;=$AK60),"Orange Low",AND($AI60&gt;$AK60,$AI60&lt;=$AL60),"Yellow Low",AND($AI60&gt;$AL60,$AI60&lt;=$AN60),"Green",AND($AI60&gt;$AN60,$AI60&lt;=$AO60),"Yellow High",AND($AI60&gt;$AO60,$AI60&lt;=$AP60),"Orange High",$AI60&gt;$AP60,"Red High")</f>
        <v>Red Low</v>
      </c>
      <c r="AR60" s="74">
        <f t="shared" si="287"/>
        <v>0.9</v>
      </c>
      <c r="AS60" s="128">
        <f t="shared" si="287"/>
        <v>0.91666666666666674</v>
      </c>
      <c r="AT60" s="128">
        <f t="shared" si="287"/>
        <v>0.93333333333333335</v>
      </c>
      <c r="AU60" s="129">
        <f t="shared" si="287"/>
        <v>0.95</v>
      </c>
      <c r="AV60" s="129">
        <f t="shared" si="287"/>
        <v>0.96666666666666656</v>
      </c>
      <c r="AW60" s="130">
        <f t="shared" si="287"/>
        <v>0.98333333333333317</v>
      </c>
      <c r="AX60" s="131">
        <f t="shared" si="287"/>
        <v>0.99999999999999978</v>
      </c>
      <c r="AY60" s="73" t="str" cm="1">
        <f t="array" aca="1" ref="AY60" ca="1">+_xlfn.IFS(AI60&lt;=$AT60,"Green",AND(AI60&gt;$AT60,AI60&lt;=$AV60),"Yellow High",AND(AI60&gt;$AV60,AI60&lt;=$AX60),"Orange High",AI60&gt;$AX60,"Red High")</f>
        <v>Green</v>
      </c>
      <c r="AZ60" s="79">
        <f t="shared" si="288"/>
        <v>0.9</v>
      </c>
      <c r="BA60" s="130">
        <f t="shared" si="288"/>
        <v>0.91666666666666674</v>
      </c>
      <c r="BB60" s="129">
        <f t="shared" si="288"/>
        <v>0.93333333333333335</v>
      </c>
      <c r="BC60" s="129">
        <f t="shared" si="288"/>
        <v>0.95</v>
      </c>
      <c r="BD60" s="128">
        <f t="shared" si="288"/>
        <v>0.96666666666666656</v>
      </c>
      <c r="BE60" s="128">
        <f t="shared" si="288"/>
        <v>0.98333333333333317</v>
      </c>
      <c r="BF60" s="132">
        <f t="shared" si="288"/>
        <v>0.99999999999999978</v>
      </c>
      <c r="BG60" s="73" t="str" cm="1">
        <f t="array" aca="1" ref="BG60" ca="1">+_xlfn.IFS($L60&lt;=AZ60,"Red Low",AND($L60&gt;AZ60,$L60&lt;=BB60),"Orange Low",AND($L60&gt;BB60,$L60&lt;=BD60),"Yellow Low",$L60&gt;BD60,"Green")</f>
        <v>Red Low</v>
      </c>
      <c r="BH60" s="1" t="str" cm="1">
        <f t="array" aca="1" ref="BH60" ca="1">+_xlfn.IFS(G60="Min",BG60,G60="Max",AY60,G60="Dual",AQ60)</f>
        <v>Green</v>
      </c>
      <c r="BI60" s="133"/>
      <c r="BK60" s="82" t="str">
        <f t="shared" si="251"/>
        <v>% of success of IS</v>
      </c>
      <c r="BL60" s="82"/>
      <c r="BM60" s="82"/>
      <c r="BN60" s="82"/>
      <c r="BO60" s="82"/>
      <c r="BP60" s="82"/>
      <c r="BQ60" s="282">
        <f t="shared" si="252"/>
        <v>0.9</v>
      </c>
      <c r="BR60" s="282">
        <f t="shared" si="253"/>
        <v>1</v>
      </c>
      <c r="BU60" s="134"/>
      <c r="BV60" s="134"/>
      <c r="BW60" s="134"/>
      <c r="BX60" s="134"/>
      <c r="BY60" s="134"/>
      <c r="BZ60" s="134"/>
      <c r="CA60" s="134"/>
      <c r="CB60" s="134"/>
      <c r="CC60" s="134"/>
      <c r="CD60" s="135"/>
      <c r="CE60" s="54" cm="1">
        <f t="array" aca="1" ref="CE60" ca="1">+INDIRECT(ADDRESS($A60,$BJ$2-10))</f>
        <v>0</v>
      </c>
      <c r="CF60" s="54" cm="1">
        <f t="array" aca="1" ref="CF60" ca="1">+INDIRECT(ADDRESS($A60,$BJ$2-9))</f>
        <v>0</v>
      </c>
      <c r="CG60" s="54" cm="1">
        <f t="array" aca="1" ref="CG60" ca="1">+INDIRECT(ADDRESS($A60,$BJ$2-8))</f>
        <v>0</v>
      </c>
      <c r="CH60" s="54" cm="1">
        <f t="array" aca="1" ref="CH60" ca="1">+INDIRECT(ADDRESS($A60,$BJ$2-7))</f>
        <v>0</v>
      </c>
      <c r="CI60" s="54" cm="1">
        <f t="array" aca="1" ref="CI60" ca="1">+INDIRECT(ADDRESS($A60,$BJ$2-6))</f>
        <v>0</v>
      </c>
      <c r="CJ60" s="54" cm="1">
        <f t="array" aca="1" ref="CJ60" ca="1">+INDIRECT(ADDRESS($A60,$BJ$2-5))</f>
        <v>0</v>
      </c>
      <c r="CK60" s="54" cm="1">
        <f t="array" aca="1" ref="CK60" ca="1">+INDIRECT(ADDRESS($A60,$BJ$2-4))</f>
        <v>0</v>
      </c>
      <c r="CL60" s="54" cm="1">
        <f t="array" aca="1" ref="CL60" ca="1">+INDIRECT(ADDRESS($A60,$BJ$2-3))</f>
        <v>0</v>
      </c>
      <c r="CM60" s="54" cm="1">
        <f t="array" aca="1" ref="CM60" ca="1">+INDIRECT(ADDRESS($A60,$BJ$2-2))</f>
        <v>0</v>
      </c>
      <c r="CN60" s="54" cm="1">
        <f t="array" aca="1" ref="CN60" ca="1">+INDIRECT(ADDRESS($A60,$BJ$2-1))</f>
        <v>0</v>
      </c>
      <c r="CO60" s="54" cm="1">
        <f t="array" aca="1" ref="CO60" ca="1">+INDIRECT(ADDRESS($A60,BJ$2))</f>
        <v>0</v>
      </c>
      <c r="CP60" s="54"/>
      <c r="CQ60" s="54"/>
      <c r="CR60" s="54">
        <f t="shared" ca="1" si="144"/>
        <v>0.48389740761169331</v>
      </c>
      <c r="CS60" s="54">
        <f t="shared" ca="1" si="145"/>
        <v>0.53288030888030891</v>
      </c>
      <c r="CT60" s="54">
        <f t="shared" ca="1" si="146"/>
        <v>0.54683949255377817</v>
      </c>
      <c r="CU60" s="54">
        <f t="shared" ca="1" si="147"/>
        <v>0.54984372127229275</v>
      </c>
      <c r="CV60" s="54">
        <f t="shared" ca="1" si="148"/>
        <v>0.70504357418643138</v>
      </c>
      <c r="CW60" s="54">
        <f t="shared" ca="1" si="149"/>
        <v>0.60007722007722009</v>
      </c>
      <c r="CX60" s="54">
        <f t="shared" ca="1" si="150"/>
        <v>0.31600294171722743</v>
      </c>
      <c r="CY60" s="54">
        <f t="shared" ca="1" si="151"/>
        <v>0.43861739290310719</v>
      </c>
      <c r="CZ60" s="54">
        <f t="shared" ca="1" si="152"/>
        <v>0.13806876264019122</v>
      </c>
      <c r="DA60" s="54">
        <f t="shared" ca="1" si="71"/>
        <v>0.52273579702151129</v>
      </c>
      <c r="DB60" s="54">
        <f t="shared" ca="1" si="71"/>
        <v>0.95</v>
      </c>
      <c r="DC60" s="54"/>
      <c r="DD60" s="554" t="str">
        <f t="shared" si="196"/>
        <v>% of success of IS</v>
      </c>
      <c r="DE60" s="556">
        <f>+[2]Data!V53</f>
        <v>0</v>
      </c>
      <c r="DF60" s="556">
        <f>+[2]Data!W53</f>
        <v>0</v>
      </c>
      <c r="DG60" s="556">
        <f>+[2]Data!X53</f>
        <v>0</v>
      </c>
      <c r="DH60" s="556">
        <f>+[2]Data!Y53</f>
        <v>0</v>
      </c>
      <c r="DI60" s="556">
        <f>+[2]Data!Z53</f>
        <v>0</v>
      </c>
      <c r="DJ60" s="556">
        <f>+[2]Data!AA53</f>
        <v>0</v>
      </c>
      <c r="DK60" s="556">
        <f>+[2]Data!AB53</f>
        <v>0</v>
      </c>
      <c r="DL60" s="556">
        <f>+[2]Data!AC53</f>
        <v>0</v>
      </c>
      <c r="DM60" s="556">
        <f>+[2]Data!AD53</f>
        <v>0</v>
      </c>
      <c r="DN60" s="556">
        <f>+[2]Data!AE53</f>
        <v>0</v>
      </c>
      <c r="DO60" s="556">
        <f>+[2]Data!AF53</f>
        <v>0</v>
      </c>
      <c r="DP60" s="556">
        <f>+[2]Data!AG53</f>
        <v>0</v>
      </c>
      <c r="DQ60" s="556">
        <f>+[2]Data!AH53</f>
        <v>0</v>
      </c>
      <c r="DR60" s="556">
        <f>+[2]Data!AI53</f>
        <v>0</v>
      </c>
      <c r="DS60" s="556">
        <f>+[2]Data!AJ53</f>
        <v>0</v>
      </c>
      <c r="DT60" s="556">
        <f>+[2]Data!AK53</f>
        <v>0</v>
      </c>
      <c r="DU60" s="556">
        <f>+[2]Data!AL53</f>
        <v>0</v>
      </c>
      <c r="DV60" s="556">
        <f>+[2]Data!AM53</f>
        <v>0</v>
      </c>
      <c r="DW60" s="556">
        <f>+[2]Data!AN53</f>
        <v>0</v>
      </c>
      <c r="DX60" s="556">
        <f>+[2]Data!AO53</f>
        <v>0</v>
      </c>
      <c r="DY60" s="556">
        <f>+[2]Data!AP53</f>
        <v>0</v>
      </c>
      <c r="DZ60" s="556">
        <f>+[2]Data!AQ53</f>
        <v>0</v>
      </c>
      <c r="EA60" s="556">
        <f>+[2]Data!AR53</f>
        <v>0</v>
      </c>
      <c r="EB60" s="556">
        <f>+[2]Data!AS53</f>
        <v>0</v>
      </c>
      <c r="EC60" s="556">
        <f>+[2]Data!AT53</f>
        <v>0</v>
      </c>
      <c r="ED60" s="556">
        <f>+[2]Data!AU53</f>
        <v>0</v>
      </c>
      <c r="EE60" s="556">
        <f>+[2]Data!AV53</f>
        <v>0</v>
      </c>
      <c r="EF60" s="556">
        <f>+[2]Data!AW53</f>
        <v>0</v>
      </c>
      <c r="EG60" s="556">
        <f>+[2]Data!AX53</f>
        <v>0</v>
      </c>
      <c r="EH60" s="556">
        <f>+[2]Data!AY53</f>
        <v>0</v>
      </c>
      <c r="EI60" s="556">
        <f>+[2]Data!AZ53</f>
        <v>0</v>
      </c>
      <c r="EJ60" s="556">
        <f>+[2]Data!BA53</f>
        <v>0</v>
      </c>
      <c r="EK60" s="556">
        <f>+[2]Data!BB53</f>
        <v>0</v>
      </c>
      <c r="EL60" s="556">
        <f>+[2]Data!BC53</f>
        <v>0</v>
      </c>
      <c r="EM60" s="556">
        <f>+[2]Data!BD53</f>
        <v>0</v>
      </c>
      <c r="EN60" s="556">
        <f>+[2]Data!BE53</f>
        <v>0</v>
      </c>
      <c r="EO60" s="556">
        <f>+[2]Data!BF53</f>
        <v>0</v>
      </c>
      <c r="EP60" s="556">
        <f>+[2]Data!BG53</f>
        <v>0</v>
      </c>
      <c r="EQ60" s="556">
        <f>+[2]Data!BH53</f>
        <v>0</v>
      </c>
      <c r="ER60" s="556">
        <f>+[2]Data!BI53</f>
        <v>0</v>
      </c>
      <c r="ES60" s="556">
        <f>+[2]Data!BJ53</f>
        <v>0</v>
      </c>
      <c r="ET60" s="556">
        <f>+[2]Data!BK53</f>
        <v>0</v>
      </c>
      <c r="EU60" s="556">
        <f>+[2]Data!BL53</f>
        <v>0</v>
      </c>
      <c r="EV60" s="556">
        <f>+[2]Data!BM53</f>
        <v>0</v>
      </c>
      <c r="EW60" s="556">
        <f>+[2]Data!BN53</f>
        <v>0</v>
      </c>
      <c r="EX60" s="556">
        <f>+[2]Data!BO53</f>
        <v>0</v>
      </c>
      <c r="EY60" s="556">
        <f>+[2]Data!BP53</f>
        <v>0</v>
      </c>
      <c r="EZ60" s="556">
        <f>+[2]Data!BQ53</f>
        <v>0</v>
      </c>
      <c r="FA60" s="556">
        <f>+[2]Data!BR53</f>
        <v>0</v>
      </c>
      <c r="FB60" s="556">
        <f>+[2]Data!BS53</f>
        <v>0</v>
      </c>
      <c r="FC60" s="556">
        <f>+[2]Data!BT53</f>
        <v>0</v>
      </c>
      <c r="FD60" s="556">
        <f>+[2]Data!BU53</f>
        <v>0</v>
      </c>
      <c r="FE60" s="556">
        <f>+[2]Data!BV53</f>
        <v>0</v>
      </c>
    </row>
    <row r="61" spans="1:161" ht="16.5" customHeight="1" thickBot="1">
      <c r="A61" s="55" cm="1">
        <f t="array" aca="1" ref="A61" ca="1">+CELL("ligne",A61)</f>
        <v>61</v>
      </c>
      <c r="B61" t="s">
        <v>467</v>
      </c>
      <c r="C61" t="s">
        <v>468</v>
      </c>
      <c r="D61" s="363" t="s">
        <v>295</v>
      </c>
      <c r="F61" s="224" t="s">
        <v>443</v>
      </c>
      <c r="G61" s="225" t="s">
        <v>288</v>
      </c>
      <c r="H61" s="225" t="s">
        <v>326</v>
      </c>
      <c r="I61" s="225"/>
      <c r="J61" s="225" t="s">
        <v>464</v>
      </c>
      <c r="K61" s="226">
        <v>1</v>
      </c>
      <c r="L61" s="342">
        <f t="shared" ca="1" si="289"/>
        <v>0</v>
      </c>
      <c r="M61" s="355">
        <f t="shared" ca="1" si="274"/>
        <v>0</v>
      </c>
      <c r="N61" s="276">
        <f t="shared" ca="1" si="275"/>
        <v>0</v>
      </c>
      <c r="O61" s="120">
        <f t="shared" ca="1" si="278"/>
        <v>0</v>
      </c>
      <c r="P61" s="121">
        <f t="shared" ca="1" si="279"/>
        <v>0</v>
      </c>
      <c r="Q61" s="62">
        <f t="shared" si="51"/>
        <v>0.9</v>
      </c>
      <c r="R61" s="63">
        <f t="shared" si="52"/>
        <v>1</v>
      </c>
      <c r="S61" s="64">
        <f>+Parametres!E63</f>
        <v>0</v>
      </c>
      <c r="T61" s="330">
        <f>+Parametres!F63</f>
        <v>0.9</v>
      </c>
      <c r="U61" s="330">
        <f>+Parametres!G63</f>
        <v>1</v>
      </c>
      <c r="V61" s="122">
        <v>10</v>
      </c>
      <c r="W61" s="304">
        <f t="shared" si="258"/>
        <v>0.9</v>
      </c>
      <c r="X61" s="304">
        <f t="shared" si="259"/>
        <v>1</v>
      </c>
      <c r="Y61" s="279">
        <f>IF($W61&gt;$Q61,$W61,$Q61)</f>
        <v>0.9</v>
      </c>
      <c r="Z61" s="280">
        <f>IF($X61&gt;$R61,$X61,$R61)</f>
        <v>1</v>
      </c>
      <c r="AA61" s="279">
        <f>IF($W61&gt;$Q61,$Q61,$W61)</f>
        <v>0.9</v>
      </c>
      <c r="AB61" s="280">
        <f>IF($X61&gt;$R61,$R61,$X61)</f>
        <v>1</v>
      </c>
      <c r="AC61" s="281">
        <f t="shared" si="284"/>
        <v>0.9</v>
      </c>
      <c r="AD61" s="281">
        <f t="shared" si="284"/>
        <v>1</v>
      </c>
      <c r="AE61" s="125" cm="1">
        <f t="array" ref="AE61">+_xlfn.SWITCH($G61,"Min",Y61,"Max",AA61,"Dual",AC61)</f>
        <v>0.9</v>
      </c>
      <c r="AF61" s="61" cm="1">
        <f t="array" ref="AF61">+_xlfn.SWITCH($G61,"Min",Z61,"Max",AB61,"Dual",AD61)</f>
        <v>1</v>
      </c>
      <c r="AG61" s="69">
        <f t="shared" si="53"/>
        <v>0.95</v>
      </c>
      <c r="AI61" s="24">
        <f t="shared" ca="1" si="285"/>
        <v>0</v>
      </c>
      <c r="AJ61" s="126">
        <f t="shared" si="286"/>
        <v>0.9</v>
      </c>
      <c r="AK61" s="127">
        <f t="shared" si="290"/>
        <v>0.91666666666666674</v>
      </c>
      <c r="AL61" s="127">
        <f t="shared" si="290"/>
        <v>0.93333333333333335</v>
      </c>
      <c r="AM61" s="127">
        <f t="shared" si="290"/>
        <v>0.95</v>
      </c>
      <c r="AN61" s="127">
        <f t="shared" si="290"/>
        <v>0.96666666666666656</v>
      </c>
      <c r="AO61" s="127">
        <f t="shared" si="290"/>
        <v>0.98333333333333317</v>
      </c>
      <c r="AP61" s="127">
        <f t="shared" si="290"/>
        <v>0.99999999999999978</v>
      </c>
      <c r="AQ61" s="73" t="str" cm="1">
        <f t="array" aca="1" ref="AQ61" ca="1">+_xlfn.IFS($AI61&lt;=$AJ61,"Red Low",AND($AI61&gt;$AJ61,$AI61&lt;=$AK61),"Orange Low",AND($AI61&gt;$AK61,$AI61&lt;=$AL61),"Yellow Low",AND($AI61&gt;$AL61,$AI61&lt;=$AN61),"Green",AND($AI61&gt;$AN61,$AI61&lt;=$AO61),"Yellow High",AND($AI61&gt;$AO61,$AI61&lt;=$AP61),"Orange High",$AI61&gt;$AP61,"Red High")</f>
        <v>Red Low</v>
      </c>
      <c r="AR61" s="74">
        <f t="shared" si="287"/>
        <v>0.9</v>
      </c>
      <c r="AS61" s="128">
        <f t="shared" si="287"/>
        <v>0.91666666666666674</v>
      </c>
      <c r="AT61" s="128">
        <f t="shared" si="287"/>
        <v>0.93333333333333335</v>
      </c>
      <c r="AU61" s="129">
        <f t="shared" si="287"/>
        <v>0.95</v>
      </c>
      <c r="AV61" s="129">
        <f t="shared" si="287"/>
        <v>0.96666666666666656</v>
      </c>
      <c r="AW61" s="130">
        <f t="shared" si="287"/>
        <v>0.98333333333333317</v>
      </c>
      <c r="AX61" s="131">
        <f t="shared" si="287"/>
        <v>0.99999999999999978</v>
      </c>
      <c r="AY61" s="73" t="str" cm="1">
        <f t="array" aca="1" ref="AY61" ca="1">+_xlfn.IFS(AI61&lt;=$AT61,"Green",AND(AI61&gt;$AT61,AI61&lt;=$AV61),"Yellow High",AND(AI61&gt;$AV61,AI61&lt;=$AX61),"Orange High",AI61&gt;$AX61,"Red High")</f>
        <v>Green</v>
      </c>
      <c r="AZ61" s="79">
        <f t="shared" si="288"/>
        <v>0.9</v>
      </c>
      <c r="BA61" s="130">
        <f t="shared" si="288"/>
        <v>0.91666666666666674</v>
      </c>
      <c r="BB61" s="129">
        <f t="shared" si="288"/>
        <v>0.93333333333333335</v>
      </c>
      <c r="BC61" s="129">
        <f t="shared" si="288"/>
        <v>0.95</v>
      </c>
      <c r="BD61" s="128">
        <f t="shared" si="288"/>
        <v>0.96666666666666656</v>
      </c>
      <c r="BE61" s="128">
        <f t="shared" si="288"/>
        <v>0.98333333333333317</v>
      </c>
      <c r="BF61" s="132">
        <f t="shared" si="288"/>
        <v>0.99999999999999978</v>
      </c>
      <c r="BG61" s="73" t="str" cm="1">
        <f t="array" aca="1" ref="BG61" ca="1">+_xlfn.IFS($L61&lt;=AZ61,"Red Low",AND($L61&gt;AZ61,$L61&lt;=BB61),"Orange Low",AND($L61&gt;BB61,$L61&lt;=BD61),"Yellow Low",$L61&gt;BD61,"Green")</f>
        <v>Red Low</v>
      </c>
      <c r="BH61" s="1" t="str" cm="1">
        <f t="array" aca="1" ref="BH61" ca="1">+_xlfn.IFS(G61="Min",BG61,G61="Max",AY61,G61="Dual",AQ61)</f>
        <v>Green</v>
      </c>
      <c r="BI61" s="133"/>
      <c r="BK61" s="82" t="str">
        <f t="shared" si="251"/>
        <v>% of success of prototypes</v>
      </c>
      <c r="BL61" s="82"/>
      <c r="BM61" s="82"/>
      <c r="BN61" s="82"/>
      <c r="BO61" s="82"/>
      <c r="BP61" s="82"/>
      <c r="BQ61" s="282">
        <f t="shared" si="252"/>
        <v>0.9</v>
      </c>
      <c r="BR61" s="282">
        <f t="shared" si="253"/>
        <v>1</v>
      </c>
      <c r="BU61" s="134"/>
      <c r="BV61" s="134"/>
      <c r="BW61" s="134"/>
      <c r="BX61" s="134"/>
      <c r="BY61" s="134"/>
      <c r="BZ61" s="134"/>
      <c r="CA61" s="134"/>
      <c r="CB61" s="134"/>
      <c r="CC61" s="134"/>
      <c r="CD61" s="135"/>
      <c r="CE61" s="54" cm="1">
        <f t="array" aca="1" ref="CE61" ca="1">+INDIRECT(ADDRESS($A61,$BJ$2-10))</f>
        <v>0</v>
      </c>
      <c r="CF61" s="54" cm="1">
        <f t="array" aca="1" ref="CF61" ca="1">+INDIRECT(ADDRESS($A61,$BJ$2-9))</f>
        <v>0</v>
      </c>
      <c r="CG61" s="54" cm="1">
        <f t="array" aca="1" ref="CG61" ca="1">+INDIRECT(ADDRESS($A61,$BJ$2-8))</f>
        <v>0</v>
      </c>
      <c r="CH61" s="54" cm="1">
        <f t="array" aca="1" ref="CH61" ca="1">+INDIRECT(ADDRESS($A61,$BJ$2-7))</f>
        <v>0</v>
      </c>
      <c r="CI61" s="54" cm="1">
        <f t="array" aca="1" ref="CI61" ca="1">+INDIRECT(ADDRESS($A61,$BJ$2-6))</f>
        <v>0</v>
      </c>
      <c r="CJ61" s="54" cm="1">
        <f t="array" aca="1" ref="CJ61" ca="1">+INDIRECT(ADDRESS($A61,$BJ$2-5))</f>
        <v>0</v>
      </c>
      <c r="CK61" s="54" cm="1">
        <f t="array" aca="1" ref="CK61" ca="1">+INDIRECT(ADDRESS($A61,$BJ$2-4))</f>
        <v>0</v>
      </c>
      <c r="CL61" s="54" cm="1">
        <f t="array" aca="1" ref="CL61" ca="1">+INDIRECT(ADDRESS($A61,$BJ$2-3))</f>
        <v>0</v>
      </c>
      <c r="CM61" s="54" cm="1">
        <f t="array" aca="1" ref="CM61" ca="1">+INDIRECT(ADDRESS($A61,$BJ$2-2))</f>
        <v>0</v>
      </c>
      <c r="CN61" s="54" cm="1">
        <f t="array" aca="1" ref="CN61" ca="1">+INDIRECT(ADDRESS($A61,$BJ$2-1))</f>
        <v>0</v>
      </c>
      <c r="CO61" s="54" cm="1">
        <f t="array" aca="1" ref="CO61" ca="1">+INDIRECT(ADDRESS($A61,BJ$2))</f>
        <v>0</v>
      </c>
      <c r="CP61" s="54"/>
      <c r="CQ61" s="54"/>
      <c r="CR61" s="54">
        <f t="shared" ca="1" si="144"/>
        <v>0.48389740761169331</v>
      </c>
      <c r="CS61" s="54">
        <f t="shared" ca="1" si="145"/>
        <v>0.53288030888030891</v>
      </c>
      <c r="CT61" s="54">
        <f t="shared" ca="1" si="146"/>
        <v>0.54683949255377817</v>
      </c>
      <c r="CU61" s="54">
        <f t="shared" ca="1" si="147"/>
        <v>0.54984372127229275</v>
      </c>
      <c r="CV61" s="54">
        <f t="shared" ca="1" si="148"/>
        <v>0.70504357418643138</v>
      </c>
      <c r="CW61" s="54">
        <f t="shared" ca="1" si="149"/>
        <v>0.60007722007722009</v>
      </c>
      <c r="CX61" s="54">
        <f t="shared" ca="1" si="150"/>
        <v>0.31600294171722743</v>
      </c>
      <c r="CY61" s="54">
        <f t="shared" ca="1" si="151"/>
        <v>0.43861739290310719</v>
      </c>
      <c r="CZ61" s="54">
        <f t="shared" ca="1" si="152"/>
        <v>0.13806876264019122</v>
      </c>
      <c r="DA61" s="54">
        <f t="shared" ca="1" si="71"/>
        <v>0.52273579702151129</v>
      </c>
      <c r="DB61" s="54">
        <f t="shared" ca="1" si="71"/>
        <v>0.95</v>
      </c>
      <c r="DC61" s="54"/>
      <c r="DD61" s="554" t="str">
        <f t="shared" si="196"/>
        <v>% of success of prototypes</v>
      </c>
      <c r="DE61" s="556">
        <f>+[2]Data!V55</f>
        <v>0</v>
      </c>
      <c r="DF61" s="556">
        <f>+[2]Data!W55</f>
        <v>0</v>
      </c>
      <c r="DG61" s="556">
        <f>+[2]Data!X55</f>
        <v>0</v>
      </c>
      <c r="DH61" s="556">
        <f>+[2]Data!Y55</f>
        <v>0</v>
      </c>
      <c r="DI61" s="556">
        <f>+[2]Data!Z55</f>
        <v>0</v>
      </c>
      <c r="DJ61" s="556">
        <f>+[2]Data!AA55</f>
        <v>0</v>
      </c>
      <c r="DK61" s="556">
        <f>+[2]Data!AB55</f>
        <v>0</v>
      </c>
      <c r="DL61" s="556">
        <f>+[2]Data!AC55</f>
        <v>0</v>
      </c>
      <c r="DM61" s="556">
        <f>+[2]Data!AD55</f>
        <v>0</v>
      </c>
      <c r="DN61" s="556">
        <f>+[2]Data!AE55</f>
        <v>0</v>
      </c>
      <c r="DO61" s="556">
        <f>+[2]Data!AF55</f>
        <v>0</v>
      </c>
      <c r="DP61" s="556">
        <f>+[2]Data!AG55</f>
        <v>0</v>
      </c>
      <c r="DQ61" s="556">
        <f>+[2]Data!AH55</f>
        <v>0</v>
      </c>
      <c r="DR61" s="556">
        <f>+[2]Data!AI55</f>
        <v>0</v>
      </c>
      <c r="DS61" s="556">
        <f>+[2]Data!AJ55</f>
        <v>0</v>
      </c>
      <c r="DT61" s="556">
        <f>+[2]Data!AK55</f>
        <v>0</v>
      </c>
      <c r="DU61" s="556">
        <f>+[2]Data!AL55</f>
        <v>0</v>
      </c>
      <c r="DV61" s="556">
        <f>+[2]Data!AM55</f>
        <v>0</v>
      </c>
      <c r="DW61" s="556">
        <f>+[2]Data!AN55</f>
        <v>0</v>
      </c>
      <c r="DX61" s="556">
        <f>+[2]Data!AO55</f>
        <v>0</v>
      </c>
      <c r="DY61" s="556">
        <f>+[2]Data!AP55</f>
        <v>0</v>
      </c>
      <c r="DZ61" s="556">
        <f>+[2]Data!AQ55</f>
        <v>0</v>
      </c>
      <c r="EA61" s="556">
        <f>+[2]Data!AR55</f>
        <v>0</v>
      </c>
      <c r="EB61" s="556">
        <f>+[2]Data!AS55</f>
        <v>0</v>
      </c>
      <c r="EC61" s="556">
        <f>+[2]Data!AT55</f>
        <v>0</v>
      </c>
      <c r="ED61" s="556">
        <f>+[2]Data!AU55</f>
        <v>0</v>
      </c>
      <c r="EE61" s="556">
        <f>+[2]Data!AV55</f>
        <v>0</v>
      </c>
      <c r="EF61" s="556">
        <f>+[2]Data!AW55</f>
        <v>0</v>
      </c>
      <c r="EG61" s="556">
        <f>+[2]Data!AX55</f>
        <v>0</v>
      </c>
      <c r="EH61" s="556">
        <f>+[2]Data!AY55</f>
        <v>0</v>
      </c>
      <c r="EI61" s="556">
        <f>+[2]Data!AZ55</f>
        <v>0</v>
      </c>
      <c r="EJ61" s="556">
        <f>+[2]Data!BA55</f>
        <v>0</v>
      </c>
      <c r="EK61" s="556">
        <f>+[2]Data!BB55</f>
        <v>0</v>
      </c>
      <c r="EL61" s="556">
        <f>+[2]Data!BC55</f>
        <v>0</v>
      </c>
      <c r="EM61" s="556">
        <f>+[2]Data!BD55</f>
        <v>0</v>
      </c>
      <c r="EN61" s="556">
        <f>+[2]Data!BE55</f>
        <v>0</v>
      </c>
      <c r="EO61" s="556">
        <f>+[2]Data!BF55</f>
        <v>0</v>
      </c>
      <c r="EP61" s="556">
        <f>+[2]Data!BG55</f>
        <v>0</v>
      </c>
      <c r="EQ61" s="556">
        <f>+[2]Data!BH55</f>
        <v>0</v>
      </c>
      <c r="ER61" s="556">
        <f>+[2]Data!BI55</f>
        <v>0</v>
      </c>
      <c r="ES61" s="556">
        <f>+[2]Data!BJ55</f>
        <v>0</v>
      </c>
      <c r="ET61" s="556">
        <f>+[2]Data!BK55</f>
        <v>0</v>
      </c>
      <c r="EU61" s="556">
        <f>+[2]Data!BL55</f>
        <v>0</v>
      </c>
      <c r="EV61" s="556">
        <f>+[2]Data!BM55</f>
        <v>0</v>
      </c>
      <c r="EW61" s="556">
        <f>+[2]Data!BN55</f>
        <v>0</v>
      </c>
      <c r="EX61" s="556">
        <f>+[2]Data!BO55</f>
        <v>0</v>
      </c>
      <c r="EY61" s="556">
        <f>+[2]Data!BP55</f>
        <v>0</v>
      </c>
      <c r="EZ61" s="556">
        <f>+[2]Data!BQ55</f>
        <v>0</v>
      </c>
      <c r="FA61" s="556">
        <f>+[2]Data!BR55</f>
        <v>0</v>
      </c>
      <c r="FB61" s="556">
        <f>+[2]Data!BS55</f>
        <v>0</v>
      </c>
      <c r="FC61" s="556">
        <f>+[2]Data!BT55</f>
        <v>0</v>
      </c>
      <c r="FD61" s="556">
        <f>+[2]Data!BU55</f>
        <v>0</v>
      </c>
      <c r="FE61" s="556">
        <f>+[2]Data!BV55</f>
        <v>0</v>
      </c>
    </row>
    <row r="62" spans="1:161" ht="16.5" customHeight="1" thickBot="1">
      <c r="A62" s="55" cm="1">
        <f t="array" aca="1" ref="A62" ca="1">+CELL("ligne",A62)</f>
        <v>62</v>
      </c>
      <c r="B62" t="s">
        <v>469</v>
      </c>
      <c r="C62" t="s">
        <v>470</v>
      </c>
      <c r="D62" s="363" t="s">
        <v>380</v>
      </c>
      <c r="E62" t="s">
        <v>241</v>
      </c>
      <c r="F62" s="224" t="s">
        <v>448</v>
      </c>
      <c r="G62" s="225" t="s">
        <v>288</v>
      </c>
      <c r="H62" s="225" t="s">
        <v>333</v>
      </c>
      <c r="I62" s="225"/>
      <c r="J62" s="225" t="s">
        <v>464</v>
      </c>
      <c r="K62" s="226"/>
      <c r="L62" s="342">
        <f ca="1">+CO62</f>
        <v>654</v>
      </c>
      <c r="M62" s="355">
        <f t="shared" ca="1" si="274"/>
        <v>656</v>
      </c>
      <c r="N62" s="276">
        <f t="shared" ca="1" si="275"/>
        <v>0.83333333333333337</v>
      </c>
      <c r="O62" s="120">
        <f t="shared" ca="1" si="278"/>
        <v>653.5</v>
      </c>
      <c r="P62" s="121">
        <f t="shared" ca="1" si="279"/>
        <v>658.5</v>
      </c>
      <c r="Q62" s="62">
        <f t="shared" si="51"/>
        <v>600</v>
      </c>
      <c r="R62" s="63">
        <f t="shared" si="52"/>
        <v>650</v>
      </c>
      <c r="S62" s="64">
        <f>+Parametres!E64</f>
        <v>0</v>
      </c>
      <c r="T62" s="330">
        <f>+Parametres!F64</f>
        <v>600</v>
      </c>
      <c r="U62" s="330">
        <f>+Parametres!G64</f>
        <v>650</v>
      </c>
      <c r="V62" s="122">
        <v>10</v>
      </c>
      <c r="W62" s="333">
        <f t="shared" si="258"/>
        <v>600</v>
      </c>
      <c r="X62" s="333">
        <f t="shared" si="259"/>
        <v>650</v>
      </c>
      <c r="Y62" s="279">
        <f>IF($W62&gt;$Q62,$W62,$Q62)</f>
        <v>600</v>
      </c>
      <c r="Z62" s="280">
        <f>IF($X62&gt;$R62,$X62,$R62)</f>
        <v>650</v>
      </c>
      <c r="AA62" s="279">
        <f>IF($W62&gt;$Q62,$Q62,$W62)</f>
        <v>600</v>
      </c>
      <c r="AB62" s="280">
        <f>IF($X62&gt;$R62,$R62,$X62)</f>
        <v>650</v>
      </c>
      <c r="AC62" s="281">
        <f t="shared" si="284"/>
        <v>600</v>
      </c>
      <c r="AD62" s="281">
        <f t="shared" si="284"/>
        <v>650</v>
      </c>
      <c r="AE62" s="125" cm="1">
        <f t="array" ref="AE62">+_xlfn.SWITCH($G62,"Min",Y62,"Max",AA62,"Dual",AC62)</f>
        <v>600</v>
      </c>
      <c r="AF62" s="61" cm="1">
        <f t="array" ref="AF62">+_xlfn.SWITCH($G62,"Min",Z62,"Max",AB62,"Dual",AD62)</f>
        <v>650</v>
      </c>
      <c r="AG62" s="69">
        <f t="shared" si="53"/>
        <v>625</v>
      </c>
      <c r="AI62" s="24">
        <f t="shared" ca="1" si="285"/>
        <v>654</v>
      </c>
      <c r="AJ62" s="126">
        <f t="shared" si="286"/>
        <v>600</v>
      </c>
      <c r="AK62" s="127">
        <f t="shared" si="290"/>
        <v>608.33333333333337</v>
      </c>
      <c r="AL62" s="127">
        <f t="shared" si="290"/>
        <v>616.66666666666674</v>
      </c>
      <c r="AM62" s="127">
        <f t="shared" si="290"/>
        <v>625.00000000000011</v>
      </c>
      <c r="AN62" s="127">
        <f t="shared" si="290"/>
        <v>633.33333333333348</v>
      </c>
      <c r="AO62" s="127">
        <f t="shared" si="290"/>
        <v>641.66666666666686</v>
      </c>
      <c r="AP62" s="127">
        <f t="shared" si="290"/>
        <v>650.00000000000023</v>
      </c>
      <c r="AQ62" s="73" t="str" cm="1">
        <f t="array" aca="1" ref="AQ62" ca="1">+_xlfn.IFS($AI62&lt;=$AJ62,"Red Low",AND($AI62&gt;$AJ62,$AI62&lt;=$AK62),"Orange Low",AND($AI62&gt;$AK62,$AI62&lt;=$AL62),"Yellow Low",AND($AI62&gt;$AL62,$AI62&lt;=$AN62),"Green",AND($AI62&gt;$AN62,$AI62&lt;=$AO62),"Yellow High",AND($AI62&gt;$AO62,$AI62&lt;=$AP62),"Orange High",$AI62&gt;$AP62,"Red High")</f>
        <v>Red High</v>
      </c>
      <c r="AR62" s="74">
        <f t="shared" si="287"/>
        <v>600</v>
      </c>
      <c r="AS62" s="128">
        <f t="shared" si="287"/>
        <v>608.33333333333337</v>
      </c>
      <c r="AT62" s="128">
        <f t="shared" si="287"/>
        <v>616.66666666666674</v>
      </c>
      <c r="AU62" s="129">
        <f t="shared" si="287"/>
        <v>625.00000000000011</v>
      </c>
      <c r="AV62" s="129">
        <f t="shared" si="287"/>
        <v>633.33333333333348</v>
      </c>
      <c r="AW62" s="130">
        <f t="shared" si="287"/>
        <v>641.66666666666686</v>
      </c>
      <c r="AX62" s="131">
        <f t="shared" si="287"/>
        <v>650.00000000000023</v>
      </c>
      <c r="AY62" s="73" t="str" cm="1">
        <f t="array" aca="1" ref="AY62" ca="1">+_xlfn.IFS(AI62&lt;=$AT62,"Green",AND(AI62&gt;$AT62,AI62&lt;=$AV62),"Yellow High",AND(AI62&gt;$AV62,AI62&lt;=$AX62),"Orange High",AI62&gt;$AX62,"Red High")</f>
        <v>Red High</v>
      </c>
      <c r="AZ62" s="79">
        <f t="shared" si="288"/>
        <v>600</v>
      </c>
      <c r="BA62" s="130">
        <f t="shared" si="288"/>
        <v>608.33333333333337</v>
      </c>
      <c r="BB62" s="129">
        <f t="shared" si="288"/>
        <v>616.66666666666674</v>
      </c>
      <c r="BC62" s="129">
        <f t="shared" si="288"/>
        <v>625.00000000000011</v>
      </c>
      <c r="BD62" s="128">
        <f t="shared" si="288"/>
        <v>633.33333333333348</v>
      </c>
      <c r="BE62" s="128">
        <f t="shared" si="288"/>
        <v>641.66666666666686</v>
      </c>
      <c r="BF62" s="132">
        <f t="shared" si="288"/>
        <v>650.00000000000023</v>
      </c>
      <c r="BG62" s="73" t="str" cm="1">
        <f t="array" aca="1" ref="BG62" ca="1">+_xlfn.IFS($L62&lt;=AZ62,"Red Low",AND($L62&gt;AZ62,$L62&lt;=BB62),"Orange Low",AND($L62&gt;BB62,$L62&lt;=BD62),"Yellow Low",$L62&gt;BD62,"Green")</f>
        <v>Green</v>
      </c>
      <c r="BH62" s="1" t="str" cm="1">
        <f t="array" aca="1" ref="BH62" ca="1">+_xlfn.IFS(G62="Min",BG62,G62="Max",AY62,G62="Dual",AQ62)</f>
        <v>Red High</v>
      </c>
      <c r="BI62" s="133"/>
      <c r="BK62" s="82" t="str">
        <f t="shared" si="251"/>
        <v>Headcount_Direct</v>
      </c>
      <c r="BL62" s="82"/>
      <c r="BM62" s="82"/>
      <c r="BN62" s="82"/>
      <c r="BO62" s="82"/>
      <c r="BP62" s="82"/>
      <c r="BQ62" s="282">
        <f t="shared" si="252"/>
        <v>600</v>
      </c>
      <c r="BR62" s="282">
        <f t="shared" si="253"/>
        <v>650</v>
      </c>
      <c r="BU62" s="134"/>
      <c r="BV62" s="134"/>
      <c r="BW62" s="134"/>
      <c r="BX62" s="134"/>
      <c r="BY62" s="134"/>
      <c r="BZ62" s="134"/>
      <c r="CA62" s="134"/>
      <c r="CB62" s="134"/>
      <c r="CC62" s="134"/>
      <c r="CD62" s="135"/>
      <c r="CE62" s="54" cm="1">
        <f t="array" aca="1" ref="CE62" ca="1">+INDIRECT(ADDRESS($A62,$BJ$2-10))</f>
        <v>659</v>
      </c>
      <c r="CF62" s="54" cm="1">
        <f t="array" aca="1" ref="CF62" ca="1">+INDIRECT(ADDRESS($A62,$BJ$2-9))</f>
        <v>657</v>
      </c>
      <c r="CG62" s="54" cm="1">
        <f t="array" aca="1" ref="CG62" ca="1">+INDIRECT(ADDRESS($A62,$BJ$2-8))</f>
        <v>655</v>
      </c>
      <c r="CH62" s="54" cm="1">
        <f t="array" aca="1" ref="CH62" ca="1">+INDIRECT(ADDRESS($A62,$BJ$2-7))</f>
        <v>655</v>
      </c>
      <c r="CI62" s="54" cm="1">
        <f t="array" aca="1" ref="CI62" ca="1">+INDIRECT(ADDRESS($A62,$BJ$2-6))</f>
        <v>656</v>
      </c>
      <c r="CJ62" s="54" cm="1">
        <f t="array" aca="1" ref="CJ62" ca="1">+INDIRECT(ADDRESS($A62,$BJ$2-5))</f>
        <v>656</v>
      </c>
      <c r="CK62" s="54" cm="1">
        <f t="array" aca="1" ref="CK62" ca="1">+INDIRECT(ADDRESS($A62,$BJ$2-4))</f>
        <v>656</v>
      </c>
      <c r="CL62" s="54" cm="1">
        <f t="array" aca="1" ref="CL62" ca="1">+INDIRECT(ADDRESS($A62,$BJ$2-3))</f>
        <v>656</v>
      </c>
      <c r="CM62" s="54" cm="1">
        <f t="array" aca="1" ref="CM62" ca="1">+INDIRECT(ADDRESS($A62,$BJ$2-2))</f>
        <v>656</v>
      </c>
      <c r="CN62" s="54" cm="1">
        <f t="array" aca="1" ref="CN62" ca="1">+INDIRECT(ADDRESS($A62,$BJ$2-1))</f>
        <v>654</v>
      </c>
      <c r="CO62" s="54" cm="1">
        <f t="array" aca="1" ref="CO62" ca="1">+INDIRECT(ADDRESS($A62,BJ$2))</f>
        <v>654</v>
      </c>
      <c r="CP62" s="54"/>
      <c r="CQ62" s="54"/>
      <c r="CR62" s="54">
        <f t="shared" ca="1" si="144"/>
        <v>318.35355763927197</v>
      </c>
      <c r="CS62" s="54">
        <f t="shared" ca="1" si="145"/>
        <v>350.57915057915062</v>
      </c>
      <c r="CT62" s="54">
        <f t="shared" ca="1" si="146"/>
        <v>359.76282404853833</v>
      </c>
      <c r="CU62" s="54">
        <f t="shared" ca="1" si="147"/>
        <v>361.73929031071896</v>
      </c>
      <c r="CV62" s="54">
        <f t="shared" ca="1" si="148"/>
        <v>463.8444567015996</v>
      </c>
      <c r="CW62" s="54">
        <f t="shared" ca="1" si="149"/>
        <v>394.78764478764487</v>
      </c>
      <c r="CX62" s="54">
        <f t="shared" ca="1" si="150"/>
        <v>207.89667218238648</v>
      </c>
      <c r="CY62" s="54">
        <f t="shared" ca="1" si="151"/>
        <v>288.56407427836001</v>
      </c>
      <c r="CZ62" s="54">
        <f t="shared" ca="1" si="152"/>
        <v>90.834712263283706</v>
      </c>
      <c r="DA62" s="54">
        <f t="shared" ca="1" si="71"/>
        <v>343.90512961941533</v>
      </c>
      <c r="DB62" s="54">
        <f t="shared" ca="1" si="71"/>
        <v>625</v>
      </c>
      <c r="DC62" s="54"/>
      <c r="DD62" s="283" t="str">
        <f t="shared" si="196"/>
        <v>Headcount_Direct</v>
      </c>
      <c r="DE62" s="288" t="e">
        <f>+#REF!</f>
        <v>#REF!</v>
      </c>
      <c r="DF62" s="288" t="e">
        <f>+#REF!</f>
        <v>#REF!</v>
      </c>
      <c r="DG62" s="288" t="e">
        <f>+#REF!</f>
        <v>#REF!</v>
      </c>
      <c r="DH62" s="288" t="e">
        <f>+#REF!</f>
        <v>#REF!</v>
      </c>
      <c r="DI62" s="288" t="e">
        <f>+#REF!</f>
        <v>#REF!</v>
      </c>
      <c r="DJ62" s="288" t="e">
        <f>+#REF!</f>
        <v>#REF!</v>
      </c>
      <c r="DK62" s="288">
        <f>+'[1]TUNISIA GLOBAL KPI'!V57</f>
        <v>715</v>
      </c>
      <c r="DL62" s="288">
        <f>+'[1]TUNISIA GLOBAL KPI'!W57</f>
        <v>713</v>
      </c>
      <c r="DM62" s="288">
        <f>+'[1]TUNISIA GLOBAL KPI'!X57</f>
        <v>714</v>
      </c>
      <c r="DN62" s="288">
        <f>+'[1]TUNISIA GLOBAL KPI'!Y57</f>
        <v>714</v>
      </c>
      <c r="DO62" s="288">
        <f>+'[1]TUNISIA GLOBAL KPI'!Z57</f>
        <v>709</v>
      </c>
      <c r="DP62" s="288">
        <f>+'[1]TUNISIA GLOBAL KPI'!AA57</f>
        <v>715</v>
      </c>
      <c r="DQ62" s="288">
        <f>+'[1]TUNISIA GLOBAL KPI'!AB57</f>
        <v>715</v>
      </c>
      <c r="DR62" s="288">
        <f>+'[1]TUNISIA GLOBAL KPI'!AC57</f>
        <v>715</v>
      </c>
      <c r="DS62" s="288">
        <f>+'[1]TUNISIA GLOBAL KPI'!AD57</f>
        <v>706</v>
      </c>
      <c r="DT62" s="288">
        <f>+'[1]TUNISIA GLOBAL KPI'!AE57</f>
        <v>710</v>
      </c>
      <c r="DU62" s="288">
        <f>+'[1]TUNISIA GLOBAL KPI'!AF57</f>
        <v>710</v>
      </c>
      <c r="DV62" s="288">
        <f>+'[1]TUNISIA GLOBAL KPI'!AG57</f>
        <v>710</v>
      </c>
      <c r="DW62" s="288">
        <f>+'[1]TUNISIA GLOBAL KPI'!AH57</f>
        <v>710</v>
      </c>
      <c r="DX62" s="288">
        <f>+'[1]TUNISIA GLOBAL KPI'!AI57</f>
        <v>710</v>
      </c>
      <c r="DY62" s="288">
        <f>+'[1]TUNISIA GLOBAL KPI'!AJ57</f>
        <v>711</v>
      </c>
      <c r="DZ62" s="288">
        <f>+'[1]TUNISIA GLOBAL KPI'!AK57</f>
        <v>711</v>
      </c>
      <c r="EA62" s="288">
        <f>+'[1]TUNISIA GLOBAL KPI'!AL57</f>
        <v>711</v>
      </c>
      <c r="EB62" s="288">
        <f>+'[1]TUNISIA GLOBAL KPI'!AM57</f>
        <v>711</v>
      </c>
      <c r="EC62" s="288">
        <f>+'[1]TUNISIA GLOBAL KPI'!AN57</f>
        <v>708</v>
      </c>
      <c r="ED62" s="288">
        <f>+'[1]TUNISIA GLOBAL KPI'!AO57</f>
        <v>695</v>
      </c>
      <c r="EE62" s="288">
        <f>+'[1]TUNISIA GLOBAL KPI'!AP57</f>
        <v>708</v>
      </c>
      <c r="EF62" s="288">
        <f>+'[1]TUNISIA GLOBAL KPI'!AQ57</f>
        <v>708</v>
      </c>
      <c r="EG62" s="288">
        <f>+'[1]TUNISIA GLOBAL KPI'!AR57</f>
        <v>704</v>
      </c>
      <c r="EH62" s="288">
        <f>+'[1]TUNISIA GLOBAL KPI'!AS57</f>
        <v>704</v>
      </c>
      <c r="EI62" s="288">
        <f>+'[1]TUNISIA GLOBAL KPI'!AT57</f>
        <v>705</v>
      </c>
      <c r="EJ62" s="288">
        <f>+'[1]TUNISIA GLOBAL KPI'!AU57</f>
        <v>705</v>
      </c>
      <c r="EK62" s="288">
        <f>+'[1]TUNISIA GLOBAL KPI'!AV57</f>
        <v>662</v>
      </c>
      <c r="EL62" s="288">
        <f>+'[1]TUNISIA GLOBAL KPI'!AW57</f>
        <v>661</v>
      </c>
      <c r="EM62" s="288">
        <f>+'[1]TUNISIA GLOBAL KPI'!AX57</f>
        <v>660</v>
      </c>
      <c r="EN62" s="288">
        <f>+'[1]TUNISIA GLOBAL KPI'!AY57</f>
        <v>661</v>
      </c>
      <c r="EO62" s="288">
        <f>+'[1]TUNISIA GLOBAL KPI'!AZ57</f>
        <v>661</v>
      </c>
      <c r="EP62" s="288">
        <f>+'[1]TUNISIA GLOBAL KPI'!BA57</f>
        <v>660</v>
      </c>
      <c r="EQ62" s="288">
        <f>+'[1]TUNISIA GLOBAL KPI'!BB57</f>
        <v>660</v>
      </c>
      <c r="ER62" s="288">
        <f>+'[1]TUNISIA GLOBAL KPI'!BC57</f>
        <v>659</v>
      </c>
      <c r="ES62" s="288">
        <f>+'[1]TUNISIA GLOBAL KPI'!BD57</f>
        <v>657</v>
      </c>
      <c r="ET62" s="288">
        <f>+'[1]TUNISIA GLOBAL KPI'!BE57</f>
        <v>655</v>
      </c>
      <c r="EU62" s="288">
        <f>+'[1]TUNISIA GLOBAL KPI'!BF57</f>
        <v>655</v>
      </c>
      <c r="EV62" s="288">
        <f>+'[1]TUNISIA GLOBAL KPI'!BG57</f>
        <v>656</v>
      </c>
      <c r="EW62" s="288">
        <f>+'[1]TUNISIA GLOBAL KPI'!BH57</f>
        <v>656</v>
      </c>
      <c r="EX62" s="288">
        <f>+'[1]TUNISIA GLOBAL KPI'!BI57</f>
        <v>656</v>
      </c>
      <c r="EY62" s="288">
        <f>+'[1]TUNISIA GLOBAL KPI'!BJ57</f>
        <v>656</v>
      </c>
      <c r="EZ62" s="288">
        <f>+'[1]TUNISIA GLOBAL KPI'!BK57</f>
        <v>656</v>
      </c>
      <c r="FA62" s="288">
        <f>+'[1]TUNISIA GLOBAL KPI'!BL57</f>
        <v>654</v>
      </c>
      <c r="FB62" s="288">
        <f>+'[1]TUNISIA GLOBAL KPI'!BM57</f>
        <v>654</v>
      </c>
      <c r="FC62" s="288">
        <f>+'[1]TUNISIA GLOBAL KPI'!BN57</f>
        <v>654</v>
      </c>
      <c r="FD62" s="288">
        <f>+'[1]TUNISIA GLOBAL KPI'!BO57</f>
        <v>656</v>
      </c>
      <c r="FE62" s="288">
        <f>+'[1]TUNISIA GLOBAL KPI'!BP57</f>
        <v>656</v>
      </c>
    </row>
    <row r="63" spans="1:161" ht="16.5" customHeight="1" thickBot="1">
      <c r="A63" s="55" cm="1">
        <f t="array" aca="1" ref="A63" ca="1">+CELL("ligne",A63)</f>
        <v>63</v>
      </c>
      <c r="B63" t="s">
        <v>471</v>
      </c>
      <c r="C63" t="s">
        <v>472</v>
      </c>
      <c r="D63" s="363" t="s">
        <v>380</v>
      </c>
      <c r="E63" t="s">
        <v>241</v>
      </c>
      <c r="F63" s="224" t="s">
        <v>448</v>
      </c>
      <c r="G63" s="225" t="s">
        <v>288</v>
      </c>
      <c r="H63" s="225" t="s">
        <v>333</v>
      </c>
      <c r="I63" s="225"/>
      <c r="J63" s="225" t="s">
        <v>464</v>
      </c>
      <c r="K63" s="226"/>
      <c r="L63" s="342">
        <f t="shared" ref="L63:L64" ca="1" si="291">+CO63</f>
        <v>202</v>
      </c>
      <c r="M63" s="355">
        <f t="shared" ca="1" si="274"/>
        <v>202</v>
      </c>
      <c r="N63" s="276">
        <f t="shared" ca="1" si="275"/>
        <v>0.5</v>
      </c>
      <c r="O63" s="120">
        <f t="shared" ca="1" si="278"/>
        <v>200.5</v>
      </c>
      <c r="P63" s="121">
        <f t="shared" ca="1" si="279"/>
        <v>203.5</v>
      </c>
      <c r="Q63" s="62">
        <f t="shared" si="51"/>
        <v>140</v>
      </c>
      <c r="R63" s="63">
        <f t="shared" si="52"/>
        <v>150</v>
      </c>
      <c r="S63" s="64">
        <f>+Parametres!E65</f>
        <v>0</v>
      </c>
      <c r="T63" s="330">
        <f>+Parametres!F65</f>
        <v>140</v>
      </c>
      <c r="U63" s="330">
        <f>+Parametres!G65</f>
        <v>150</v>
      </c>
      <c r="V63" s="122">
        <v>10</v>
      </c>
      <c r="W63" s="333">
        <f t="shared" si="258"/>
        <v>140</v>
      </c>
      <c r="X63" s="333">
        <f t="shared" si="259"/>
        <v>150</v>
      </c>
      <c r="Y63" s="279">
        <f>IF($W63&gt;$Q63,$W63,$Q63)</f>
        <v>140</v>
      </c>
      <c r="Z63" s="280">
        <f>IF($X63&gt;$R63,$X63,$R63)</f>
        <v>150</v>
      </c>
      <c r="AA63" s="279">
        <f>IF($W63&gt;$Q63,$Q63,$W63)</f>
        <v>140</v>
      </c>
      <c r="AB63" s="280">
        <f>IF($X63&gt;$R63,$R63,$X63)</f>
        <v>150</v>
      </c>
      <c r="AC63" s="281">
        <f t="shared" si="284"/>
        <v>140</v>
      </c>
      <c r="AD63" s="281">
        <f t="shared" si="284"/>
        <v>150</v>
      </c>
      <c r="AE63" s="125" cm="1">
        <f t="array" ref="AE63">+_xlfn.SWITCH($G63,"Min",Y63,"Max",AA63,"Dual",AC63)</f>
        <v>140</v>
      </c>
      <c r="AF63" s="61" cm="1">
        <f t="array" ref="AF63">+_xlfn.SWITCH($G63,"Min",Z63,"Max",AB63,"Dual",AD63)</f>
        <v>150</v>
      </c>
      <c r="AG63" s="69">
        <f t="shared" si="53"/>
        <v>145</v>
      </c>
      <c r="AI63" s="24">
        <f t="shared" ca="1" si="285"/>
        <v>202</v>
      </c>
      <c r="AJ63" s="126">
        <f t="shared" si="286"/>
        <v>140</v>
      </c>
      <c r="AK63" s="127">
        <f t="shared" si="290"/>
        <v>141.66666666666666</v>
      </c>
      <c r="AL63" s="127">
        <f t="shared" si="290"/>
        <v>143.33333333333331</v>
      </c>
      <c r="AM63" s="127">
        <f t="shared" si="290"/>
        <v>144.99999999999997</v>
      </c>
      <c r="AN63" s="127">
        <f t="shared" si="290"/>
        <v>146.66666666666663</v>
      </c>
      <c r="AO63" s="127">
        <f t="shared" si="290"/>
        <v>148.33333333333329</v>
      </c>
      <c r="AP63" s="127">
        <f t="shared" si="290"/>
        <v>149.99999999999994</v>
      </c>
      <c r="AQ63" s="73" t="str" cm="1">
        <f t="array" aca="1" ref="AQ63" ca="1">+_xlfn.IFS($AI63&lt;=$AJ63,"Red Low",AND($AI63&gt;$AJ63,$AI63&lt;=$AK63),"Orange Low",AND($AI63&gt;$AK63,$AI63&lt;=$AL63),"Yellow Low",AND($AI63&gt;$AL63,$AI63&lt;=$AN63),"Green",AND($AI63&gt;$AN63,$AI63&lt;=$AO63),"Yellow High",AND($AI63&gt;$AO63,$AI63&lt;=$AP63),"Orange High",$AI63&gt;$AP63,"Red High")</f>
        <v>Red High</v>
      </c>
      <c r="AR63" s="74">
        <f t="shared" si="287"/>
        <v>140</v>
      </c>
      <c r="AS63" s="128">
        <f t="shared" si="287"/>
        <v>141.66666666666666</v>
      </c>
      <c r="AT63" s="128">
        <f t="shared" si="287"/>
        <v>143.33333333333331</v>
      </c>
      <c r="AU63" s="129">
        <f t="shared" si="287"/>
        <v>144.99999999999997</v>
      </c>
      <c r="AV63" s="129">
        <f t="shared" si="287"/>
        <v>146.66666666666663</v>
      </c>
      <c r="AW63" s="130">
        <f t="shared" si="287"/>
        <v>148.33333333333329</v>
      </c>
      <c r="AX63" s="131">
        <f t="shared" si="287"/>
        <v>149.99999999999994</v>
      </c>
      <c r="AY63" s="73" t="str" cm="1">
        <f t="array" aca="1" ref="AY63" ca="1">+_xlfn.IFS(AI63&lt;=$AT63,"Green",AND(AI63&gt;$AT63,AI63&lt;=$AV63),"Yellow High",AND(AI63&gt;$AV63,AI63&lt;=$AX63),"Orange High",AI63&gt;$AX63,"Red High")</f>
        <v>Red High</v>
      </c>
      <c r="AZ63" s="79">
        <f t="shared" si="288"/>
        <v>140</v>
      </c>
      <c r="BA63" s="130">
        <f t="shared" si="288"/>
        <v>141.66666666666666</v>
      </c>
      <c r="BB63" s="129">
        <f t="shared" si="288"/>
        <v>143.33333333333331</v>
      </c>
      <c r="BC63" s="129">
        <f t="shared" si="288"/>
        <v>144.99999999999997</v>
      </c>
      <c r="BD63" s="128">
        <f t="shared" si="288"/>
        <v>146.66666666666663</v>
      </c>
      <c r="BE63" s="128">
        <f t="shared" si="288"/>
        <v>148.33333333333329</v>
      </c>
      <c r="BF63" s="132">
        <f t="shared" si="288"/>
        <v>149.99999999999994</v>
      </c>
      <c r="BG63" s="73" t="str" cm="1">
        <f t="array" aca="1" ref="BG63" ca="1">+_xlfn.IFS($L63&lt;=AZ63,"Red Low",AND($L63&gt;AZ63,$L63&lt;=BB63),"Orange Low",AND($L63&gt;BB63,$L63&lt;=BD63),"Yellow Low",$L63&gt;BD63,"Green")</f>
        <v>Green</v>
      </c>
      <c r="BH63" s="1" t="str" cm="1">
        <f t="array" aca="1" ref="BH63" ca="1">+_xlfn.IFS(G63="Min",BG63,G63="Max",AY63,G63="Dual",AQ63)</f>
        <v>Red High</v>
      </c>
      <c r="BI63" s="133"/>
      <c r="BK63" s="82" t="str">
        <f t="shared" si="251"/>
        <v>Headcount_indirect</v>
      </c>
      <c r="BL63" s="82"/>
      <c r="BM63" s="82"/>
      <c r="BN63" s="82"/>
      <c r="BO63" s="82"/>
      <c r="BP63" s="82"/>
      <c r="BQ63" s="282">
        <f t="shared" si="252"/>
        <v>140</v>
      </c>
      <c r="BR63" s="282">
        <f t="shared" si="253"/>
        <v>150</v>
      </c>
      <c r="BU63" s="134"/>
      <c r="BV63" s="134"/>
      <c r="BW63" s="134"/>
      <c r="BX63" s="134"/>
      <c r="BY63" s="134"/>
      <c r="BZ63" s="134"/>
      <c r="CA63" s="134"/>
      <c r="CB63" s="134"/>
      <c r="CC63" s="134"/>
      <c r="CD63" s="135"/>
      <c r="CE63" s="54" cm="1">
        <f t="array" aca="1" ref="CE63" ca="1">+INDIRECT(ADDRESS($A63,$BJ$2-10))</f>
        <v>202</v>
      </c>
      <c r="CF63" s="54" cm="1">
        <f t="array" aca="1" ref="CF63" ca="1">+INDIRECT(ADDRESS($A63,$BJ$2-9))</f>
        <v>204</v>
      </c>
      <c r="CG63" s="54" cm="1">
        <f t="array" aca="1" ref="CG63" ca="1">+INDIRECT(ADDRESS($A63,$BJ$2-8))</f>
        <v>204</v>
      </c>
      <c r="CH63" s="54" cm="1">
        <f t="array" aca="1" ref="CH63" ca="1">+INDIRECT(ADDRESS($A63,$BJ$2-7))</f>
        <v>202</v>
      </c>
      <c r="CI63" s="54" cm="1">
        <f t="array" aca="1" ref="CI63" ca="1">+INDIRECT(ADDRESS($A63,$BJ$2-6))</f>
        <v>201</v>
      </c>
      <c r="CJ63" s="54" cm="1">
        <f t="array" aca="1" ref="CJ63" ca="1">+INDIRECT(ADDRESS($A63,$BJ$2-5))</f>
        <v>201</v>
      </c>
      <c r="CK63" s="54" cm="1">
        <f t="array" aca="1" ref="CK63" ca="1">+INDIRECT(ADDRESS($A63,$BJ$2-4))</f>
        <v>201</v>
      </c>
      <c r="CL63" s="54" cm="1">
        <f t="array" aca="1" ref="CL63" ca="1">+INDIRECT(ADDRESS($A63,$BJ$2-3))</f>
        <v>201</v>
      </c>
      <c r="CM63" s="54" cm="1">
        <f t="array" aca="1" ref="CM63" ca="1">+INDIRECT(ADDRESS($A63,$BJ$2-2))</f>
        <v>201</v>
      </c>
      <c r="CN63" s="54" cm="1">
        <f t="array" aca="1" ref="CN63" ca="1">+INDIRECT(ADDRESS($A63,$BJ$2-1))</f>
        <v>202</v>
      </c>
      <c r="CO63" s="54" cm="1">
        <f t="array" aca="1" ref="CO63" ca="1">+INDIRECT(ADDRESS($A63,BJ$2))</f>
        <v>202</v>
      </c>
      <c r="CP63" s="54"/>
      <c r="CQ63" s="54"/>
      <c r="CR63" s="54">
        <f t="shared" ca="1" si="144"/>
        <v>73.858025372311076</v>
      </c>
      <c r="CS63" s="54">
        <f t="shared" ca="1" si="145"/>
        <v>81.334362934362943</v>
      </c>
      <c r="CT63" s="54">
        <f t="shared" ca="1" si="146"/>
        <v>83.46497517926089</v>
      </c>
      <c r="CU63" s="54">
        <f t="shared" ca="1" si="147"/>
        <v>83.923515352086781</v>
      </c>
      <c r="CV63" s="54">
        <f t="shared" ca="1" si="148"/>
        <v>107.6119139547711</v>
      </c>
      <c r="CW63" s="54">
        <f t="shared" ca="1" si="149"/>
        <v>91.590733590733592</v>
      </c>
      <c r="CX63" s="54">
        <f t="shared" ca="1" si="150"/>
        <v>48.232027946313657</v>
      </c>
      <c r="CY63" s="54">
        <f t="shared" ca="1" si="151"/>
        <v>66.946865232579512</v>
      </c>
      <c r="CZ63" s="54">
        <f t="shared" ca="1" si="152"/>
        <v>21.073653245081818</v>
      </c>
      <c r="DA63" s="54">
        <f t="shared" ca="1" si="71"/>
        <v>79.785990071704347</v>
      </c>
      <c r="DB63" s="54">
        <f t="shared" ca="1" si="71"/>
        <v>145</v>
      </c>
      <c r="DC63" s="54"/>
      <c r="DD63" s="283" t="str">
        <f t="shared" si="196"/>
        <v>Headcount_indirect</v>
      </c>
      <c r="DE63" s="288" t="e">
        <f>+#REF!</f>
        <v>#REF!</v>
      </c>
      <c r="DF63" s="288" t="e">
        <f>+#REF!</f>
        <v>#REF!</v>
      </c>
      <c r="DG63" s="288" t="e">
        <f>+#REF!</f>
        <v>#REF!</v>
      </c>
      <c r="DH63" s="288" t="e">
        <f>+#REF!</f>
        <v>#REF!</v>
      </c>
      <c r="DI63" s="288" t="e">
        <f>+#REF!</f>
        <v>#REF!</v>
      </c>
      <c r="DJ63" s="288" t="e">
        <f>+#REF!</f>
        <v>#REF!</v>
      </c>
      <c r="DK63" s="288">
        <f>+'[1]TUNISIA GLOBAL KPI'!V58</f>
        <v>107</v>
      </c>
      <c r="DL63" s="288">
        <f>+'[1]TUNISIA GLOBAL KPI'!W58</f>
        <v>107</v>
      </c>
      <c r="DM63" s="288">
        <f>+'[1]TUNISIA GLOBAL KPI'!X58</f>
        <v>107</v>
      </c>
      <c r="DN63" s="288">
        <f>+'[1]TUNISIA GLOBAL KPI'!Y58</f>
        <v>107</v>
      </c>
      <c r="DO63" s="288">
        <f>+'[1]TUNISIA GLOBAL KPI'!Z58</f>
        <v>107</v>
      </c>
      <c r="DP63" s="288">
        <f>+'[1]TUNISIA GLOBAL KPI'!AA58</f>
        <v>107</v>
      </c>
      <c r="DQ63" s="288">
        <f>+'[1]TUNISIA GLOBAL KPI'!AB58</f>
        <v>107</v>
      </c>
      <c r="DR63" s="288">
        <f>+'[1]TUNISIA GLOBAL KPI'!AC58</f>
        <v>107</v>
      </c>
      <c r="DS63" s="288">
        <f>+'[1]TUNISIA GLOBAL KPI'!AD58</f>
        <v>103</v>
      </c>
      <c r="DT63" s="288">
        <f>+'[1]TUNISIA GLOBAL KPI'!AE58</f>
        <v>103</v>
      </c>
      <c r="DU63" s="288">
        <f>+'[1]TUNISIA GLOBAL KPI'!AF58</f>
        <v>103</v>
      </c>
      <c r="DV63" s="288">
        <f>+'[1]TUNISIA GLOBAL KPI'!AG58</f>
        <v>93</v>
      </c>
      <c r="DW63" s="288">
        <f>+'[1]TUNISIA GLOBAL KPI'!AH58</f>
        <v>99</v>
      </c>
      <c r="DX63" s="288">
        <f>+'[1]TUNISIA GLOBAL KPI'!AI58</f>
        <v>99</v>
      </c>
      <c r="DY63" s="288">
        <f>+'[1]TUNISIA GLOBAL KPI'!AJ58</f>
        <v>99</v>
      </c>
      <c r="DZ63" s="288">
        <f>+'[1]TUNISIA GLOBAL KPI'!AK58</f>
        <v>95</v>
      </c>
      <c r="EA63" s="288">
        <f>+'[1]TUNISIA GLOBAL KPI'!AL58</f>
        <v>216</v>
      </c>
      <c r="EB63" s="288">
        <f>+'[1]TUNISIA GLOBAL KPI'!AM58</f>
        <v>216</v>
      </c>
      <c r="EC63" s="288">
        <f>+'[1]TUNISIA GLOBAL KPI'!AN58</f>
        <v>214</v>
      </c>
      <c r="ED63" s="288">
        <f>+'[1]TUNISIA GLOBAL KPI'!AO58</f>
        <v>227</v>
      </c>
      <c r="EE63" s="288">
        <f>+'[1]TUNISIA GLOBAL KPI'!AP58</f>
        <v>214</v>
      </c>
      <c r="EF63" s="288">
        <f>+'[1]TUNISIA GLOBAL KPI'!AQ58</f>
        <v>214</v>
      </c>
      <c r="EG63" s="288">
        <f>+'[1]TUNISIA GLOBAL KPI'!AR58</f>
        <v>217</v>
      </c>
      <c r="EH63" s="288">
        <f>+'[1]TUNISIA GLOBAL KPI'!AS58</f>
        <v>217</v>
      </c>
      <c r="EI63" s="288">
        <f>+'[1]TUNISIA GLOBAL KPI'!AT58</f>
        <v>216</v>
      </c>
      <c r="EJ63" s="288">
        <f>+'[1]TUNISIA GLOBAL KPI'!AU58</f>
        <v>216</v>
      </c>
      <c r="EK63" s="288">
        <f>+'[1]TUNISIA GLOBAL KPI'!AV58</f>
        <v>201</v>
      </c>
      <c r="EL63" s="288">
        <f>+'[1]TUNISIA GLOBAL KPI'!AW58</f>
        <v>202</v>
      </c>
      <c r="EM63" s="288">
        <f>+'[1]TUNISIA GLOBAL KPI'!AX58</f>
        <v>202</v>
      </c>
      <c r="EN63" s="288">
        <f>+'[1]TUNISIA GLOBAL KPI'!AY58</f>
        <v>201</v>
      </c>
      <c r="EO63" s="288">
        <f>+'[1]TUNISIA GLOBAL KPI'!AZ58</f>
        <v>201</v>
      </c>
      <c r="EP63" s="288">
        <f>+'[1]TUNISIA GLOBAL KPI'!BA58</f>
        <v>202</v>
      </c>
      <c r="EQ63" s="288">
        <f>+'[1]TUNISIA GLOBAL KPI'!BB58</f>
        <v>202</v>
      </c>
      <c r="ER63" s="288">
        <f>+'[1]TUNISIA GLOBAL KPI'!BC58</f>
        <v>202</v>
      </c>
      <c r="ES63" s="288">
        <f>+'[1]TUNISIA GLOBAL KPI'!BD58</f>
        <v>204</v>
      </c>
      <c r="ET63" s="288">
        <f>+'[1]TUNISIA GLOBAL KPI'!BE58</f>
        <v>204</v>
      </c>
      <c r="EU63" s="288">
        <f>+'[1]TUNISIA GLOBAL KPI'!BF58</f>
        <v>202</v>
      </c>
      <c r="EV63" s="288">
        <f>+'[1]TUNISIA GLOBAL KPI'!BG58</f>
        <v>201</v>
      </c>
      <c r="EW63" s="288">
        <f>+'[1]TUNISIA GLOBAL KPI'!BH58</f>
        <v>201</v>
      </c>
      <c r="EX63" s="288">
        <f>+'[1]TUNISIA GLOBAL KPI'!BI58</f>
        <v>201</v>
      </c>
      <c r="EY63" s="288">
        <f>+'[1]TUNISIA GLOBAL KPI'!BJ58</f>
        <v>201</v>
      </c>
      <c r="EZ63" s="288">
        <f>+'[1]TUNISIA GLOBAL KPI'!BK58</f>
        <v>201</v>
      </c>
      <c r="FA63" s="288">
        <f>+'[1]TUNISIA GLOBAL KPI'!BL58</f>
        <v>202</v>
      </c>
      <c r="FB63" s="288">
        <f>+'[1]TUNISIA GLOBAL KPI'!BM58</f>
        <v>202</v>
      </c>
      <c r="FC63" s="288">
        <f>+'[1]TUNISIA GLOBAL KPI'!BN58</f>
        <v>202</v>
      </c>
      <c r="FD63" s="288">
        <f>+'[1]TUNISIA GLOBAL KPI'!BO58</f>
        <v>200</v>
      </c>
      <c r="FE63" s="288">
        <f>+'[1]TUNISIA GLOBAL KPI'!BP58</f>
        <v>200</v>
      </c>
    </row>
    <row r="64" spans="1:161" ht="16.5" customHeight="1" thickBot="1">
      <c r="A64" s="55" cm="1">
        <f t="array" aca="1" ref="A64" ca="1">+CELL("ligne",A64)</f>
        <v>64</v>
      </c>
      <c r="B64" t="s">
        <v>473</v>
      </c>
      <c r="C64" t="s">
        <v>474</v>
      </c>
      <c r="D64" s="363" t="s">
        <v>295</v>
      </c>
      <c r="E64" t="s">
        <v>241</v>
      </c>
      <c r="F64" s="224" t="s">
        <v>448</v>
      </c>
      <c r="G64" s="225" t="s">
        <v>288</v>
      </c>
      <c r="H64" s="225" t="s">
        <v>333</v>
      </c>
      <c r="I64" s="225"/>
      <c r="J64" s="225" t="s">
        <v>464</v>
      </c>
      <c r="K64" s="226"/>
      <c r="L64" s="342">
        <f t="shared" ca="1" si="291"/>
        <v>0</v>
      </c>
      <c r="M64" s="355">
        <f t="shared" ca="1" si="274"/>
        <v>0</v>
      </c>
      <c r="N64" s="276">
        <f t="shared" ca="1" si="275"/>
        <v>0</v>
      </c>
      <c r="O64" s="120">
        <f t="shared" ca="1" si="278"/>
        <v>0</v>
      </c>
      <c r="P64" s="121">
        <f t="shared" ca="1" si="279"/>
        <v>0</v>
      </c>
      <c r="Q64" s="62">
        <f t="shared" si="51"/>
        <v>0</v>
      </c>
      <c r="R64" s="63">
        <f t="shared" si="52"/>
        <v>0</v>
      </c>
      <c r="S64" s="64">
        <f>+Parametres!E66</f>
        <v>0</v>
      </c>
      <c r="T64" s="330">
        <f>+Parametres!F66</f>
        <v>0</v>
      </c>
      <c r="U64" s="330">
        <f>+Parametres!G66</f>
        <v>0</v>
      </c>
      <c r="V64" s="122">
        <v>10</v>
      </c>
      <c r="W64" s="304">
        <f t="shared" si="258"/>
        <v>0</v>
      </c>
      <c r="X64" s="304">
        <f t="shared" si="259"/>
        <v>0</v>
      </c>
      <c r="Y64" s="279">
        <f>IF($W64&gt;$Q64,$W64,$Q64)</f>
        <v>0</v>
      </c>
      <c r="Z64" s="280">
        <f>IF($X64&gt;$R64,$X64,$R64)</f>
        <v>0</v>
      </c>
      <c r="AA64" s="279">
        <f>IF($W64&gt;$Q64,$Q64,$W64)</f>
        <v>0</v>
      </c>
      <c r="AB64" s="280">
        <f>IF($X64&gt;$R64,$R64,$X64)</f>
        <v>0</v>
      </c>
      <c r="AC64" s="281">
        <f t="shared" si="284"/>
        <v>0</v>
      </c>
      <c r="AD64" s="281">
        <f t="shared" si="284"/>
        <v>0</v>
      </c>
      <c r="AE64" s="125" cm="1">
        <f t="array" ref="AE64">+_xlfn.SWITCH($G64,"Min",Y64,"Max",AA64,"Dual",AC64)</f>
        <v>0</v>
      </c>
      <c r="AF64" s="61" cm="1">
        <f t="array" ref="AF64">+_xlfn.SWITCH($G64,"Min",Z64,"Max",AB64,"Dual",AD64)</f>
        <v>0</v>
      </c>
      <c r="AG64" s="69">
        <f t="shared" si="53"/>
        <v>0</v>
      </c>
      <c r="AI64" s="24">
        <f t="shared" ca="1" si="285"/>
        <v>0</v>
      </c>
      <c r="AJ64" s="126">
        <f t="shared" si="286"/>
        <v>0</v>
      </c>
      <c r="AK64" s="127">
        <f t="shared" si="290"/>
        <v>0</v>
      </c>
      <c r="AL64" s="127">
        <f t="shared" si="290"/>
        <v>0</v>
      </c>
      <c r="AM64" s="127">
        <f t="shared" si="290"/>
        <v>0</v>
      </c>
      <c r="AN64" s="127">
        <f t="shared" si="290"/>
        <v>0</v>
      </c>
      <c r="AO64" s="127">
        <f t="shared" si="290"/>
        <v>0</v>
      </c>
      <c r="AP64" s="127">
        <f t="shared" si="290"/>
        <v>0</v>
      </c>
      <c r="AQ64" s="73" t="str" cm="1">
        <f t="array" aca="1" ref="AQ64" ca="1">+_xlfn.IFS($AI64&lt;=$AJ64,"Red Low",AND($AI64&gt;$AJ64,$AI64&lt;=$AK64),"Orange Low",AND($AI64&gt;$AK64,$AI64&lt;=$AL64),"Yellow Low",AND($AI64&gt;$AL64,$AI64&lt;=$AN64),"Green",AND($AI64&gt;$AN64,$AI64&lt;=$AO64),"Yellow High",AND($AI64&gt;$AO64,$AI64&lt;=$AP64),"Orange High",$AI64&gt;$AP64,"Red High")</f>
        <v>Red Low</v>
      </c>
      <c r="AR64" s="74">
        <f t="shared" si="287"/>
        <v>0</v>
      </c>
      <c r="AS64" s="128">
        <f t="shared" si="287"/>
        <v>0</v>
      </c>
      <c r="AT64" s="128">
        <f t="shared" si="287"/>
        <v>0</v>
      </c>
      <c r="AU64" s="129">
        <f t="shared" si="287"/>
        <v>0</v>
      </c>
      <c r="AV64" s="129">
        <f t="shared" si="287"/>
        <v>0</v>
      </c>
      <c r="AW64" s="130">
        <f t="shared" si="287"/>
        <v>0</v>
      </c>
      <c r="AX64" s="131">
        <f t="shared" si="287"/>
        <v>0</v>
      </c>
      <c r="AY64" s="73" t="str" cm="1">
        <f t="array" aca="1" ref="AY64" ca="1">+_xlfn.IFS(AI64&lt;=$AT64,"Green",AND(AI64&gt;$AT64,AI64&lt;=$AV64),"Yellow High",AND(AI64&gt;$AV64,AI64&lt;=$AX64),"Orange High",AI64&gt;$AX64,"Red High")</f>
        <v>Green</v>
      </c>
      <c r="AZ64" s="79">
        <f t="shared" si="288"/>
        <v>0</v>
      </c>
      <c r="BA64" s="130">
        <f t="shared" si="288"/>
        <v>0</v>
      </c>
      <c r="BB64" s="129">
        <f t="shared" si="288"/>
        <v>0</v>
      </c>
      <c r="BC64" s="129">
        <f t="shared" si="288"/>
        <v>0</v>
      </c>
      <c r="BD64" s="128">
        <f t="shared" si="288"/>
        <v>0</v>
      </c>
      <c r="BE64" s="128">
        <f t="shared" si="288"/>
        <v>0</v>
      </c>
      <c r="BF64" s="132">
        <f t="shared" si="288"/>
        <v>0</v>
      </c>
      <c r="BG64" s="73" t="str" cm="1">
        <f t="array" aca="1" ref="BG64" ca="1">+_xlfn.IFS($L64&lt;=AZ64,"Red Low",AND($L64&gt;AZ64,$L64&lt;=BB64),"Orange Low",AND($L64&gt;BB64,$L64&lt;=BD64),"Yellow Low",$L64&gt;BD64,"Green")</f>
        <v>Red Low</v>
      </c>
      <c r="BH64" s="1" t="str" cm="1">
        <f t="array" aca="1" ref="BH64" ca="1">+_xlfn.IFS(G64="Min",BG64,G64="Max",AY64,G64="Dual",AQ64)</f>
        <v>Green</v>
      </c>
      <c r="BI64" s="133"/>
      <c r="BU64" s="134"/>
      <c r="BV64" s="134"/>
      <c r="BW64" s="134"/>
      <c r="BX64" s="134"/>
      <c r="BY64" s="134"/>
      <c r="BZ64" s="134"/>
      <c r="CA64" s="134"/>
      <c r="CB64" s="134"/>
      <c r="CC64" s="134"/>
      <c r="CD64" s="135"/>
      <c r="CE64" s="54" cm="1">
        <f t="array" aca="1" ref="CE64" ca="1">+INDIRECT(ADDRESS($A64,$BJ$2-10))</f>
        <v>0</v>
      </c>
      <c r="CF64" s="54" cm="1">
        <f t="array" aca="1" ref="CF64" ca="1">+INDIRECT(ADDRESS($A64,$BJ$2-9))</f>
        <v>0</v>
      </c>
      <c r="CG64" s="54" cm="1">
        <f t="array" aca="1" ref="CG64" ca="1">+INDIRECT(ADDRESS($A64,$BJ$2-8))</f>
        <v>0</v>
      </c>
      <c r="CH64" s="54" cm="1">
        <f t="array" aca="1" ref="CH64" ca="1">+INDIRECT(ADDRESS($A64,$BJ$2-7))</f>
        <v>0</v>
      </c>
      <c r="CI64" s="54" cm="1">
        <f t="array" aca="1" ref="CI64" ca="1">+INDIRECT(ADDRESS($A64,$BJ$2-6))</f>
        <v>0</v>
      </c>
      <c r="CJ64" s="54" cm="1">
        <f t="array" aca="1" ref="CJ64" ca="1">+INDIRECT(ADDRESS($A64,$BJ$2-5))</f>
        <v>0</v>
      </c>
      <c r="CK64" s="54" cm="1">
        <f t="array" aca="1" ref="CK64" ca="1">+INDIRECT(ADDRESS($A64,$BJ$2-4))</f>
        <v>0</v>
      </c>
      <c r="CL64" s="54" cm="1">
        <f t="array" aca="1" ref="CL64" ca="1">+INDIRECT(ADDRESS($A64,$BJ$2-3))</f>
        <v>0</v>
      </c>
      <c r="CM64" s="54" cm="1">
        <f t="array" aca="1" ref="CM64" ca="1">+INDIRECT(ADDRESS($A64,$BJ$2-2))</f>
        <v>0</v>
      </c>
      <c r="CN64" s="54" cm="1">
        <f t="array" aca="1" ref="CN64" ca="1">+INDIRECT(ADDRESS($A64,$BJ$2-1))</f>
        <v>0</v>
      </c>
      <c r="CO64" s="54" cm="1">
        <f t="array" aca="1" ref="CO64" ca="1">+INDIRECT(ADDRESS($A64,BJ$2))</f>
        <v>0</v>
      </c>
      <c r="CP64" s="54"/>
      <c r="CQ64" s="54"/>
      <c r="CR64" s="54">
        <f t="shared" ca="1" si="144"/>
        <v>0</v>
      </c>
      <c r="CS64" s="54">
        <f t="shared" ca="1" si="145"/>
        <v>0</v>
      </c>
      <c r="CT64" s="54">
        <f t="shared" ca="1" si="146"/>
        <v>0</v>
      </c>
      <c r="CU64" s="54">
        <f t="shared" ca="1" si="147"/>
        <v>0</v>
      </c>
      <c r="CV64" s="54">
        <f t="shared" ca="1" si="148"/>
        <v>0</v>
      </c>
      <c r="CW64" s="54">
        <f t="shared" ca="1" si="149"/>
        <v>0</v>
      </c>
      <c r="CX64" s="54">
        <f t="shared" ca="1" si="150"/>
        <v>0</v>
      </c>
      <c r="CY64" s="54">
        <f t="shared" ca="1" si="151"/>
        <v>0</v>
      </c>
      <c r="CZ64" s="54">
        <f t="shared" ca="1" si="152"/>
        <v>0</v>
      </c>
      <c r="DA64" s="54">
        <f t="shared" ca="1" si="71"/>
        <v>0</v>
      </c>
      <c r="DB64" s="54">
        <f t="shared" ca="1" si="71"/>
        <v>0</v>
      </c>
      <c r="DC64" s="54"/>
      <c r="DD64" s="283" t="str">
        <f t="shared" si="196"/>
        <v>Number of accident</v>
      </c>
      <c r="DE64" s="288">
        <f>+'[1]TUNISIA GLOBAL KPI'!V70</f>
        <v>0</v>
      </c>
      <c r="DF64" s="288">
        <f>+'[1]TUNISIA GLOBAL KPI'!W70</f>
        <v>0</v>
      </c>
      <c r="DG64" s="288">
        <f>+'[1]TUNISIA GLOBAL KPI'!X70</f>
        <v>0</v>
      </c>
      <c r="DH64" s="288">
        <f>+'[1]TUNISIA GLOBAL KPI'!Y70</f>
        <v>0</v>
      </c>
      <c r="DI64" s="288">
        <f>+'[1]TUNISIA GLOBAL KPI'!Z70</f>
        <v>0</v>
      </c>
      <c r="DJ64" s="288">
        <f>+'[1]TUNISIA GLOBAL KPI'!AA70</f>
        <v>0</v>
      </c>
      <c r="DK64" s="288">
        <f>+'[1]TUNISIA GLOBAL KPI'!AB70</f>
        <v>0</v>
      </c>
      <c r="DL64" s="288">
        <f>+'[1]TUNISIA GLOBAL KPI'!AC70</f>
        <v>0</v>
      </c>
      <c r="DM64" s="288">
        <f>+'[1]TUNISIA GLOBAL KPI'!AD70</f>
        <v>0</v>
      </c>
      <c r="DN64" s="288">
        <f>+'[1]TUNISIA GLOBAL KPI'!AE70</f>
        <v>0</v>
      </c>
      <c r="DO64" s="288">
        <f>+'[1]TUNISIA GLOBAL KPI'!AF70</f>
        <v>0</v>
      </c>
      <c r="DP64" s="288">
        <f>+'[1]TUNISIA GLOBAL KPI'!AG70</f>
        <v>0</v>
      </c>
      <c r="DQ64" s="288">
        <f>+'[1]TUNISIA GLOBAL KPI'!AH70</f>
        <v>0</v>
      </c>
      <c r="DR64" s="288">
        <f>+'[1]TUNISIA GLOBAL KPI'!AI70</f>
        <v>0</v>
      </c>
      <c r="DS64" s="288">
        <f>+'[1]TUNISIA GLOBAL KPI'!AJ70</f>
        <v>0</v>
      </c>
      <c r="DT64" s="288">
        <f>+'[1]TUNISIA GLOBAL KPI'!AK70</f>
        <v>0</v>
      </c>
      <c r="DU64" s="288">
        <f>+'[1]TUNISIA GLOBAL KPI'!AL70</f>
        <v>0</v>
      </c>
      <c r="DV64" s="288">
        <f>+'[1]TUNISIA GLOBAL KPI'!AM70</f>
        <v>0</v>
      </c>
      <c r="DW64" s="288">
        <f>+'[1]TUNISIA GLOBAL KPI'!AN70</f>
        <v>0</v>
      </c>
      <c r="DX64" s="288">
        <f>+'[1]TUNISIA GLOBAL KPI'!AO70</f>
        <v>0</v>
      </c>
      <c r="DY64" s="288">
        <f>+'[1]TUNISIA GLOBAL KPI'!AP70</f>
        <v>0</v>
      </c>
      <c r="DZ64" s="288">
        <f>+'[1]TUNISIA GLOBAL KPI'!AQ70</f>
        <v>1</v>
      </c>
      <c r="EA64" s="288">
        <f>+'[1]TUNISIA GLOBAL KPI'!AR70</f>
        <v>1</v>
      </c>
      <c r="EB64" s="288">
        <f>+'[1]TUNISIA GLOBAL KPI'!AS70</f>
        <v>1</v>
      </c>
      <c r="EC64" s="288">
        <f>+'[1]TUNISIA GLOBAL KPI'!AT70</f>
        <v>0</v>
      </c>
      <c r="ED64" s="288">
        <f>+'[1]TUNISIA GLOBAL KPI'!AU70</f>
        <v>0</v>
      </c>
      <c r="EE64" s="288">
        <f>+'[1]TUNISIA GLOBAL KPI'!AV70</f>
        <v>0</v>
      </c>
      <c r="EF64" s="288">
        <f>+'[1]TUNISIA GLOBAL KPI'!AW70</f>
        <v>0</v>
      </c>
      <c r="EG64" s="288">
        <f>+'[1]TUNISIA GLOBAL KPI'!AX70</f>
        <v>0</v>
      </c>
      <c r="EH64" s="288">
        <f>+'[1]TUNISIA GLOBAL KPI'!AY70</f>
        <v>0</v>
      </c>
      <c r="EI64" s="288">
        <f>+'[1]TUNISIA GLOBAL KPI'!AZ70</f>
        <v>0</v>
      </c>
      <c r="EJ64" s="288">
        <f>+'[1]TUNISIA GLOBAL KPI'!BA70</f>
        <v>0</v>
      </c>
      <c r="EK64" s="288">
        <f>+'[1]TUNISIA GLOBAL KPI'!BB70</f>
        <v>0</v>
      </c>
      <c r="EL64" s="288">
        <f>+'[1]TUNISIA GLOBAL KPI'!BC70</f>
        <v>1</v>
      </c>
      <c r="EM64" s="288">
        <f>+'[1]TUNISIA GLOBAL KPI'!BD70</f>
        <v>0</v>
      </c>
      <c r="EN64" s="288">
        <f>+'[1]TUNISIA GLOBAL KPI'!BE70</f>
        <v>0</v>
      </c>
      <c r="EO64" s="288">
        <f>+'[1]TUNISIA GLOBAL KPI'!BF70</f>
        <v>0</v>
      </c>
      <c r="EP64" s="288">
        <f>+'[1]TUNISIA GLOBAL KPI'!BG70</f>
        <v>0</v>
      </c>
      <c r="EQ64" s="288">
        <f>+'[1]TUNISIA GLOBAL KPI'!BH70</f>
        <v>0</v>
      </c>
      <c r="ER64" s="288">
        <f>+'[1]TUNISIA GLOBAL KPI'!BI70</f>
        <v>0</v>
      </c>
      <c r="ES64" s="288">
        <f>+'[1]TUNISIA GLOBAL KPI'!BJ70</f>
        <v>0</v>
      </c>
      <c r="ET64" s="288">
        <f>+'[1]TUNISIA GLOBAL KPI'!BK70</f>
        <v>0</v>
      </c>
      <c r="EU64" s="288">
        <f>+'[1]TUNISIA GLOBAL KPI'!BL70</f>
        <v>0</v>
      </c>
      <c r="EV64" s="288">
        <f>+'[1]TUNISIA GLOBAL KPI'!BM70</f>
        <v>0</v>
      </c>
      <c r="EW64" s="288">
        <f>+'[1]TUNISIA GLOBAL KPI'!BN70</f>
        <v>0</v>
      </c>
      <c r="EX64" s="288">
        <f>+'[1]TUNISIA GLOBAL KPI'!BO70</f>
        <v>0</v>
      </c>
      <c r="EY64" s="288">
        <f>+'[1]TUNISIA GLOBAL KPI'!BP70</f>
        <v>0</v>
      </c>
      <c r="EZ64" s="288">
        <f>+'[1]TUNISIA GLOBAL KPI'!BQ70</f>
        <v>0</v>
      </c>
      <c r="FA64" s="288">
        <f>+'[1]TUNISIA GLOBAL KPI'!BR70</f>
        <v>0</v>
      </c>
      <c r="FB64" s="288">
        <f>+'[1]TUNISIA GLOBAL KPI'!BS70</f>
        <v>0</v>
      </c>
      <c r="FC64" s="288">
        <f>+'[1]TUNISIA GLOBAL KPI'!BT70</f>
        <v>0</v>
      </c>
      <c r="FD64" s="288">
        <f>+'[1]TUNISIA GLOBAL KPI'!BU70</f>
        <v>0</v>
      </c>
      <c r="FE64" s="288">
        <f>+'[1]TUNISIA GLOBAL KPI'!BV70</f>
        <v>0</v>
      </c>
    </row>
    <row r="65" spans="1:161" ht="16.5" customHeight="1" thickBot="1">
      <c r="A65" s="55" cm="1">
        <f t="array" aca="1" ref="A65" ca="1">+CELL("ligne",A65)</f>
        <v>65</v>
      </c>
      <c r="B65" t="s">
        <v>475</v>
      </c>
      <c r="C65" t="s">
        <v>476</v>
      </c>
      <c r="D65" s="363" t="s">
        <v>380</v>
      </c>
      <c r="E65" t="s">
        <v>241</v>
      </c>
      <c r="F65" s="224" t="s">
        <v>443</v>
      </c>
      <c r="G65" s="225" t="s">
        <v>288</v>
      </c>
      <c r="H65" s="225" t="s">
        <v>333</v>
      </c>
      <c r="I65" s="225"/>
      <c r="J65" s="225" t="s">
        <v>464</v>
      </c>
      <c r="K65" s="226">
        <v>1</v>
      </c>
      <c r="L65" s="342">
        <f ca="1">+CO65</f>
        <v>0</v>
      </c>
      <c r="M65" s="355">
        <f t="shared" ca="1" si="274"/>
        <v>0</v>
      </c>
      <c r="N65" s="276">
        <f t="shared" ca="1" si="275"/>
        <v>0</v>
      </c>
      <c r="O65" s="120">
        <f t="shared" ca="1" si="278"/>
        <v>0</v>
      </c>
      <c r="P65" s="121">
        <f t="shared" ca="1" si="279"/>
        <v>0</v>
      </c>
      <c r="Q65" s="62">
        <f t="shared" si="51"/>
        <v>0.02</v>
      </c>
      <c r="R65" s="63">
        <f t="shared" si="52"/>
        <v>0.03</v>
      </c>
      <c r="S65" s="64">
        <f>+Parametres!E67</f>
        <v>0</v>
      </c>
      <c r="T65" s="330">
        <f>+Parametres!F67</f>
        <v>0.02</v>
      </c>
      <c r="U65" s="330">
        <f>+Parametres!G67</f>
        <v>0.03</v>
      </c>
      <c r="V65" s="122">
        <v>10</v>
      </c>
      <c r="W65" s="304">
        <f>+T65</f>
        <v>0.02</v>
      </c>
      <c r="X65" s="304">
        <f>+U65</f>
        <v>0.03</v>
      </c>
      <c r="Y65" s="279">
        <f>IF($W65&gt;$Q65,$W65,$Q65)</f>
        <v>0.02</v>
      </c>
      <c r="Z65" s="280">
        <f>IF($X65&gt;$R65,$X65,$R65)</f>
        <v>0.03</v>
      </c>
      <c r="AA65" s="279">
        <f>IF($W65&gt;$Q65,$Q65,$W65)</f>
        <v>0.02</v>
      </c>
      <c r="AB65" s="280">
        <f>IF($X65&gt;$R65,$R65,$X65)</f>
        <v>0.03</v>
      </c>
      <c r="AC65" s="281">
        <f t="shared" si="284"/>
        <v>0.02</v>
      </c>
      <c r="AD65" s="281">
        <f t="shared" si="284"/>
        <v>0.03</v>
      </c>
      <c r="AE65" s="125" cm="1">
        <f t="array" ref="AE65">+_xlfn.SWITCH($G65,"Min",Y65,"Max",AA65,"Dual",AC65)</f>
        <v>0.02</v>
      </c>
      <c r="AF65" s="61" cm="1">
        <f t="array" ref="AF65">+_xlfn.SWITCH($G65,"Min",Z65,"Max",AB65,"Dual",AD65)</f>
        <v>0.03</v>
      </c>
      <c r="AG65" s="69">
        <f t="shared" si="53"/>
        <v>2.5000000000000001E-2</v>
      </c>
      <c r="AI65" s="24">
        <f t="shared" ca="1" si="285"/>
        <v>0</v>
      </c>
      <c r="AJ65" s="126">
        <f t="shared" si="286"/>
        <v>0.02</v>
      </c>
      <c r="AK65" s="127">
        <f t="shared" si="290"/>
        <v>2.1666666666666667E-2</v>
      </c>
      <c r="AL65" s="127">
        <f t="shared" si="290"/>
        <v>2.3333333333333334E-2</v>
      </c>
      <c r="AM65" s="127">
        <f t="shared" si="290"/>
        <v>2.5000000000000001E-2</v>
      </c>
      <c r="AN65" s="127">
        <f t="shared" si="290"/>
        <v>2.6666666666666668E-2</v>
      </c>
      <c r="AO65" s="127">
        <f t="shared" si="290"/>
        <v>2.8333333333333335E-2</v>
      </c>
      <c r="AP65" s="127">
        <f t="shared" si="290"/>
        <v>3.0000000000000002E-2</v>
      </c>
      <c r="AQ65" s="73" t="str" cm="1">
        <f t="array" aca="1" ref="AQ65" ca="1">+_xlfn.IFS($AI65&lt;=$AJ65,"Red Low",AND($AI65&gt;$AJ65,$AI65&lt;=$AK65),"Orange Low",AND($AI65&gt;$AK65,$AI65&lt;=$AL65),"Yellow Low",AND($AI65&gt;$AL65,$AI65&lt;=$AN65),"Green",AND($AI65&gt;$AN65,$AI65&lt;=$AO65),"Yellow High",AND($AI65&gt;$AO65,$AI65&lt;=$AP65),"Orange High",$AI65&gt;$AP65,"Red High")</f>
        <v>Red Low</v>
      </c>
      <c r="AR65" s="74">
        <f t="shared" si="287"/>
        <v>0.02</v>
      </c>
      <c r="AS65" s="128">
        <f t="shared" si="287"/>
        <v>2.1666666666666667E-2</v>
      </c>
      <c r="AT65" s="128">
        <f t="shared" si="287"/>
        <v>2.3333333333333334E-2</v>
      </c>
      <c r="AU65" s="129">
        <f t="shared" si="287"/>
        <v>2.5000000000000001E-2</v>
      </c>
      <c r="AV65" s="129">
        <f t="shared" si="287"/>
        <v>2.6666666666666668E-2</v>
      </c>
      <c r="AW65" s="130">
        <f t="shared" si="287"/>
        <v>2.8333333333333335E-2</v>
      </c>
      <c r="AX65" s="131">
        <f t="shared" si="287"/>
        <v>3.0000000000000002E-2</v>
      </c>
      <c r="AY65" s="73" t="str" cm="1">
        <f t="array" aca="1" ref="AY65" ca="1">+_xlfn.IFS(AI65&lt;=$AT65,"Green",AND(AI65&gt;$AT65,AI65&lt;=$AV65),"Yellow High",AND(AI65&gt;$AV65,AI65&lt;=$AX65),"Orange High",AI65&gt;$AX65,"Red High")</f>
        <v>Green</v>
      </c>
      <c r="AZ65" s="79">
        <f t="shared" si="288"/>
        <v>0.02</v>
      </c>
      <c r="BA65" s="130">
        <f t="shared" si="288"/>
        <v>2.1666666666666667E-2</v>
      </c>
      <c r="BB65" s="129">
        <f t="shared" si="288"/>
        <v>2.3333333333333334E-2</v>
      </c>
      <c r="BC65" s="129">
        <f t="shared" si="288"/>
        <v>2.5000000000000001E-2</v>
      </c>
      <c r="BD65" s="128">
        <f t="shared" si="288"/>
        <v>2.6666666666666668E-2</v>
      </c>
      <c r="BE65" s="128">
        <f t="shared" si="288"/>
        <v>2.8333333333333335E-2</v>
      </c>
      <c r="BF65" s="132">
        <f t="shared" si="288"/>
        <v>3.0000000000000002E-2</v>
      </c>
      <c r="BG65" s="73" t="str" cm="1">
        <f t="array" aca="1" ref="BG65" ca="1">+_xlfn.IFS($L65&lt;=AZ65,"Red Low",AND($L65&gt;AZ65,$L65&lt;=BB65),"Orange Low",AND($L65&gt;BB65,$L65&lt;=BD65),"Yellow Low",$L65&gt;BD65,"Green")</f>
        <v>Red Low</v>
      </c>
      <c r="BH65" s="1" t="str" cm="1">
        <f t="array" aca="1" ref="BH65" ca="1">+_xlfn.IFS(G65="Min",BG65,G65="Max",AY65,G65="Dual",AQ65)</f>
        <v>Green</v>
      </c>
      <c r="BI65" s="133"/>
      <c r="BU65" s="134"/>
      <c r="BV65" s="134"/>
      <c r="BW65" s="134"/>
      <c r="BX65" s="134"/>
      <c r="BY65" s="134"/>
      <c r="BZ65" s="134"/>
      <c r="CA65" s="134"/>
      <c r="CB65" s="134"/>
      <c r="CC65" s="134"/>
      <c r="CD65" s="135"/>
      <c r="CE65" s="326" cm="1">
        <f t="array" aca="1" ref="CE65" ca="1">+INDIRECT(ADDRESS($A65,$BJ$2-10))</f>
        <v>0</v>
      </c>
      <c r="CF65" s="326" cm="1">
        <f t="array" aca="1" ref="CF65" ca="1">+INDIRECT(ADDRESS($A65,$BJ$2-9))</f>
        <v>0</v>
      </c>
      <c r="CG65" s="326" cm="1">
        <f t="array" aca="1" ref="CG65" ca="1">+INDIRECT(ADDRESS($A65,$BJ$2-8))</f>
        <v>0</v>
      </c>
      <c r="CH65" s="326" cm="1">
        <f t="array" aca="1" ref="CH65" ca="1">+INDIRECT(ADDRESS($A65,$BJ$2-7))</f>
        <v>0</v>
      </c>
      <c r="CI65" s="326" cm="1">
        <f t="array" aca="1" ref="CI65" ca="1">+INDIRECT(ADDRESS($A65,$BJ$2-6))</f>
        <v>0</v>
      </c>
      <c r="CJ65" s="326" cm="1">
        <f t="array" aca="1" ref="CJ65" ca="1">+INDIRECT(ADDRESS($A65,$BJ$2-5))</f>
        <v>0</v>
      </c>
      <c r="CK65" s="326" cm="1">
        <f t="array" aca="1" ref="CK65" ca="1">+INDIRECT(ADDRESS($A65,$BJ$2-4))</f>
        <v>0</v>
      </c>
      <c r="CL65" s="326" cm="1">
        <f t="array" aca="1" ref="CL65" ca="1">+INDIRECT(ADDRESS($A65,$BJ$2-3))</f>
        <v>0</v>
      </c>
      <c r="CM65" s="326" cm="1">
        <f t="array" aca="1" ref="CM65" ca="1">+INDIRECT(ADDRESS($A65,$BJ$2-2))</f>
        <v>0</v>
      </c>
      <c r="CN65" s="326" cm="1">
        <f t="array" aca="1" ref="CN65" ca="1">+INDIRECT(ADDRESS($A65,$BJ$2-1))</f>
        <v>0</v>
      </c>
      <c r="CO65" s="326" cm="1">
        <f t="array" aca="1" ref="CO65" ca="1">+INDIRECT(ADDRESS($A65,BJ$2))</f>
        <v>0</v>
      </c>
      <c r="CP65" s="326"/>
      <c r="CQ65" s="326"/>
      <c r="CR65" s="54">
        <f t="shared" ca="1" si="144"/>
        <v>1.2734142305570876E-2</v>
      </c>
      <c r="CS65" s="54">
        <f t="shared" ca="1" si="145"/>
        <v>1.4023166023166025E-2</v>
      </c>
      <c r="CT65" s="54">
        <f t="shared" ca="1" si="146"/>
        <v>1.4390512961941533E-2</v>
      </c>
      <c r="CU65" s="54">
        <f t="shared" ca="1" si="147"/>
        <v>1.4469571612428756E-2</v>
      </c>
      <c r="CV65" s="54">
        <f t="shared" ca="1" si="148"/>
        <v>1.8553778268063984E-2</v>
      </c>
      <c r="CW65" s="54">
        <f t="shared" ca="1" si="149"/>
        <v>1.5791505791505792E-2</v>
      </c>
      <c r="CX65" s="54">
        <f t="shared" ca="1" si="150"/>
        <v>8.3158668872954592E-3</v>
      </c>
      <c r="CY65" s="54">
        <f t="shared" ca="1" si="151"/>
        <v>1.15425629711344E-2</v>
      </c>
      <c r="CZ65" s="54">
        <f t="shared" ca="1" si="152"/>
        <v>3.6333884905313477E-3</v>
      </c>
      <c r="DA65" s="54">
        <f t="shared" ca="1" si="71"/>
        <v>1.3756205184776613E-2</v>
      </c>
      <c r="DB65" s="54">
        <f t="shared" ca="1" si="71"/>
        <v>2.5000000000000001E-2</v>
      </c>
      <c r="DC65" s="326"/>
      <c r="DD65" s="283" t="str">
        <f t="shared" si="196"/>
        <v>Absenteism%</v>
      </c>
      <c r="DE65" s="34">
        <f>+[2]Data!V82</f>
        <v>0</v>
      </c>
      <c r="DF65" s="34">
        <f>+[2]Data!W82</f>
        <v>0</v>
      </c>
      <c r="DG65" s="34">
        <f>+[2]Data!X82</f>
        <v>0</v>
      </c>
      <c r="DH65" s="34">
        <f>+[2]Data!Y82</f>
        <v>0</v>
      </c>
      <c r="DI65" s="34">
        <f>+[2]Data!Z82</f>
        <v>0</v>
      </c>
      <c r="DJ65" s="34">
        <f>+[2]Data!AA82</f>
        <v>0</v>
      </c>
      <c r="DK65" s="34">
        <f>+[2]Data!AB82</f>
        <v>0</v>
      </c>
      <c r="DL65" s="34">
        <f>+[2]Data!AC82</f>
        <v>0</v>
      </c>
      <c r="DM65" s="34">
        <f>+[2]Data!AD82</f>
        <v>0</v>
      </c>
      <c r="DN65" s="34">
        <f>+[2]Data!AE82</f>
        <v>0</v>
      </c>
      <c r="DO65" s="34">
        <f>+[2]Data!AF82</f>
        <v>0</v>
      </c>
      <c r="DP65" s="34">
        <f>+[2]Data!AG82</f>
        <v>0</v>
      </c>
      <c r="DQ65" s="34">
        <f>+[2]Data!AH82</f>
        <v>0</v>
      </c>
      <c r="DR65" s="34">
        <f>+[2]Data!AI82</f>
        <v>0</v>
      </c>
      <c r="DS65" s="34">
        <f>+[2]Data!AJ82</f>
        <v>0</v>
      </c>
      <c r="DT65" s="34">
        <f>+[2]Data!AK82</f>
        <v>0</v>
      </c>
      <c r="DU65" s="34">
        <f>+[2]Data!AL82</f>
        <v>0</v>
      </c>
      <c r="DV65" s="34">
        <f>+[2]Data!AM82</f>
        <v>0</v>
      </c>
      <c r="DW65" s="34">
        <f>+[2]Data!AN82</f>
        <v>0</v>
      </c>
      <c r="DX65" s="34">
        <f>+[2]Data!AO82</f>
        <v>0</v>
      </c>
      <c r="DY65" s="34">
        <f>+[2]Data!AP82</f>
        <v>0</v>
      </c>
      <c r="DZ65" s="34">
        <f>+[2]Data!AQ82</f>
        <v>0</v>
      </c>
      <c r="EA65" s="34">
        <f>+[2]Data!AR82</f>
        <v>0</v>
      </c>
      <c r="EB65" s="34">
        <f>+[2]Data!AS82</f>
        <v>0</v>
      </c>
      <c r="EC65" s="34">
        <f>+[2]Data!AT82</f>
        <v>0</v>
      </c>
      <c r="ED65" s="34">
        <f>+[2]Data!AU82</f>
        <v>0</v>
      </c>
      <c r="EE65" s="34">
        <f>+[2]Data!AV82</f>
        <v>0</v>
      </c>
      <c r="EF65" s="34">
        <f>+[2]Data!AW82</f>
        <v>0</v>
      </c>
      <c r="EG65" s="34">
        <f>+[2]Data!AX82</f>
        <v>0</v>
      </c>
      <c r="EH65" s="34">
        <f>+[2]Data!AY82</f>
        <v>0</v>
      </c>
      <c r="EI65" s="34">
        <f>+[2]Data!AZ82</f>
        <v>0</v>
      </c>
      <c r="EJ65" s="34">
        <f>+[2]Data!BA82</f>
        <v>0</v>
      </c>
      <c r="EK65" s="34">
        <f>+[2]Data!BB82</f>
        <v>0</v>
      </c>
      <c r="EL65" s="34">
        <f>+[2]Data!BC82</f>
        <v>0</v>
      </c>
      <c r="EM65" s="34">
        <f>+[2]Data!BD82</f>
        <v>0</v>
      </c>
      <c r="EN65" s="34">
        <f>+[2]Data!BE82</f>
        <v>0</v>
      </c>
      <c r="EO65" s="34">
        <f>+[2]Data!BF82</f>
        <v>0</v>
      </c>
      <c r="EP65" s="34">
        <f>+[2]Data!BG82</f>
        <v>0</v>
      </c>
      <c r="EQ65" s="34">
        <f>+[2]Data!BH82</f>
        <v>0</v>
      </c>
      <c r="ER65" s="34">
        <f>+[2]Data!BI82</f>
        <v>0</v>
      </c>
      <c r="ES65" s="34">
        <f>+[2]Data!BJ82</f>
        <v>0</v>
      </c>
      <c r="ET65" s="34">
        <f>+[2]Data!BK82</f>
        <v>0</v>
      </c>
      <c r="EU65" s="34">
        <f>+[2]Data!BL82</f>
        <v>0</v>
      </c>
      <c r="EV65" s="34">
        <f>+[2]Data!BM82</f>
        <v>0</v>
      </c>
      <c r="EW65" s="34">
        <f>+[2]Data!BN82</f>
        <v>0</v>
      </c>
      <c r="EX65" s="34">
        <f>+[2]Data!BO82</f>
        <v>0</v>
      </c>
      <c r="EY65" s="34">
        <f>+[2]Data!BP82</f>
        <v>0</v>
      </c>
      <c r="EZ65" s="34">
        <f>+[2]Data!BQ82</f>
        <v>0</v>
      </c>
      <c r="FA65" s="34">
        <f>+[2]Data!BR82</f>
        <v>0</v>
      </c>
      <c r="FB65" s="34">
        <f>+[2]Data!BS82</f>
        <v>0</v>
      </c>
      <c r="FC65" s="34">
        <f>+[2]Data!BT82</f>
        <v>0</v>
      </c>
      <c r="FD65" s="34">
        <f>+[2]Data!BU82</f>
        <v>0</v>
      </c>
      <c r="FE65" s="34">
        <f>+[2]Data!BV82</f>
        <v>0</v>
      </c>
    </row>
    <row r="66" spans="1:161" ht="16.5" customHeight="1" thickBot="1">
      <c r="A66" s="55" cm="1">
        <f t="array" aca="1" ref="A66" ca="1">+CELL("ligne",A66)</f>
        <v>66</v>
      </c>
      <c r="B66" s="329" t="s">
        <v>477</v>
      </c>
      <c r="D66" s="363" t="s">
        <v>380</v>
      </c>
      <c r="E66" t="s">
        <v>241</v>
      </c>
      <c r="F66" s="224" t="s">
        <v>443</v>
      </c>
      <c r="G66" s="225" t="s">
        <v>288</v>
      </c>
      <c r="H66" s="225" t="s">
        <v>333</v>
      </c>
      <c r="I66" s="225"/>
      <c r="J66" s="225" t="s">
        <v>393</v>
      </c>
      <c r="K66" s="226">
        <v>2</v>
      </c>
      <c r="L66" s="342">
        <f t="shared" ref="L66:L71" ca="1" si="292">+CO66</f>
        <v>0</v>
      </c>
      <c r="M66" s="355">
        <f t="shared" ref="M66:M71" ca="1" si="293">IFERROR(MEDIAN(INDIRECT(ADDRESS($A66, BJ$2-V66) &amp; ":" &amp; ADDRESS($A66, BJ$2))),0)</f>
        <v>0</v>
      </c>
      <c r="N66" s="276">
        <f t="shared" ref="N66:N71" ca="1" si="294">IFERROR(MAX(INDIRECT(ADDRESS($A66, BJ$2-V66) &amp; ":" &amp; ADDRESS($A66, BJ$2)))-MIN(INDIRECT(ADDRESS($A66, BJ$2-V66) &amp; ":" &amp; ADDRESS($A66, BJ$2))),0)/6</f>
        <v>0</v>
      </c>
      <c r="O66" s="120">
        <f t="shared" ref="O66:O71" ca="1" si="295">+M66-3*N66</f>
        <v>0</v>
      </c>
      <c r="P66" s="121">
        <f t="shared" ref="P66:P71" ca="1" si="296">+M66+3*N66</f>
        <v>0</v>
      </c>
      <c r="Q66" s="62">
        <f t="shared" ref="Q66:Q71" si="297">+W66</f>
        <v>0</v>
      </c>
      <c r="R66" s="63">
        <f t="shared" ref="R66:R71" si="298">+X66</f>
        <v>8</v>
      </c>
      <c r="S66" s="64">
        <f>+Parametres!E68</f>
        <v>0</v>
      </c>
      <c r="T66" s="330">
        <f>+Parametres!F68</f>
        <v>0</v>
      </c>
      <c r="U66" s="330">
        <f>+Parametres!G68</f>
        <v>8</v>
      </c>
      <c r="V66" s="122">
        <v>11</v>
      </c>
      <c r="W66" s="304">
        <f t="shared" ref="W66:W71" si="299">+T66</f>
        <v>0</v>
      </c>
      <c r="X66" s="304">
        <f t="shared" ref="X66:X71" si="300">+U66</f>
        <v>8</v>
      </c>
      <c r="Y66" s="279">
        <f t="shared" ref="Y66:Y71" si="301">IF($W66&gt;$Q66,$W66,$Q66)</f>
        <v>0</v>
      </c>
      <c r="Z66" s="280">
        <f t="shared" ref="Z66:Z71" si="302">IF($X66&gt;$R66,$X66,$R66)</f>
        <v>8</v>
      </c>
      <c r="AA66" s="279">
        <f t="shared" ref="AA66:AA71" si="303">IF($W66&gt;$Q66,$Q66,$W66)</f>
        <v>0</v>
      </c>
      <c r="AB66" s="280">
        <f t="shared" ref="AB66:AB71" si="304">IF($X66&gt;$R66,$R66,$X66)</f>
        <v>8</v>
      </c>
      <c r="AC66" s="281">
        <f t="shared" ref="AC66:AC71" si="305">+W66</f>
        <v>0</v>
      </c>
      <c r="AD66" s="281">
        <f t="shared" ref="AD66:AD71" si="306">+X66</f>
        <v>8</v>
      </c>
      <c r="AE66" s="125" cm="1">
        <f t="array" ref="AE66">+_xlfn.SWITCH($G66,"Min",Y66,"Max",AA66,"Dual",AC66)</f>
        <v>0</v>
      </c>
      <c r="AF66" s="61" cm="1">
        <f t="array" ref="AF66">+_xlfn.SWITCH($G66,"Min",Z66,"Max",AB66,"Dual",AD66)</f>
        <v>8</v>
      </c>
      <c r="AG66" s="69">
        <f t="shared" ref="AG66:AG71" si="307">+(AF66+AE66)/2</f>
        <v>4</v>
      </c>
      <c r="AI66" s="24">
        <f t="shared" ref="AI66:AI71" ca="1" si="308">+CO66</f>
        <v>0</v>
      </c>
      <c r="AJ66" s="126">
        <f t="shared" ref="AJ66:AJ71" si="309">AE66</f>
        <v>0</v>
      </c>
      <c r="AK66" s="127">
        <f t="shared" ref="AK66:AK71" si="310">+(AJ66+($AF66-$AJ66)/6)</f>
        <v>1.3333333333333333</v>
      </c>
      <c r="AL66" s="127">
        <f t="shared" ref="AL66:AL71" si="311">+(AK66+($AF66-$AJ66)/6)</f>
        <v>2.6666666666666665</v>
      </c>
      <c r="AM66" s="127">
        <f t="shared" ref="AM66:AM71" si="312">+(AL66+($AF66-$AJ66)/6)</f>
        <v>4</v>
      </c>
      <c r="AN66" s="127">
        <f t="shared" ref="AN66:AN71" si="313">+(AM66+($AF66-$AJ66)/6)</f>
        <v>5.333333333333333</v>
      </c>
      <c r="AO66" s="127">
        <f t="shared" ref="AO66:AO71" si="314">+(AN66+($AF66-$AJ66)/6)</f>
        <v>6.6666666666666661</v>
      </c>
      <c r="AP66" s="127">
        <f t="shared" ref="AP66:AP71" si="315">+(AO66+($AF66-$AJ66)/6)</f>
        <v>7.9999999999999991</v>
      </c>
      <c r="AQ66" s="73" t="str" cm="1">
        <f t="array" aca="1" ref="AQ66" ca="1">+_xlfn.IFS($AI66&lt;=$AJ66,"Red Low",AND($AI66&gt;$AJ66,$AI66&lt;=$AK66),"Orange Low",AND($AI66&gt;$AK66,$AI66&lt;=$AL66),"Yellow Low",AND($AI66&gt;$AL66,$AI66&lt;=$AN66),"Green",AND($AI66&gt;$AN66,$AI66&lt;=$AO66),"Yellow High",AND($AI66&gt;$AO66,$AI66&lt;=$AP66),"Orange High",$AI66&gt;$AP66,"Red High")</f>
        <v>Red Low</v>
      </c>
      <c r="AR66" s="74">
        <f t="shared" ref="AR66:AR71" si="316">+AJ66</f>
        <v>0</v>
      </c>
      <c r="AS66" s="128">
        <f t="shared" ref="AS66:AS71" si="317">+AK66</f>
        <v>1.3333333333333333</v>
      </c>
      <c r="AT66" s="128">
        <f t="shared" ref="AT66:AT71" si="318">+AL66</f>
        <v>2.6666666666666665</v>
      </c>
      <c r="AU66" s="129">
        <f t="shared" ref="AU66:AU71" si="319">+AM66</f>
        <v>4</v>
      </c>
      <c r="AV66" s="129">
        <f t="shared" ref="AV66:AV71" si="320">+AN66</f>
        <v>5.333333333333333</v>
      </c>
      <c r="AW66" s="130">
        <f t="shared" ref="AW66:AW71" si="321">+AO66</f>
        <v>6.6666666666666661</v>
      </c>
      <c r="AX66" s="131">
        <f t="shared" ref="AX66:AX71" si="322">+AP66</f>
        <v>7.9999999999999991</v>
      </c>
      <c r="AY66" s="73" t="str" cm="1">
        <f t="array" aca="1" ref="AY66" ca="1">+_xlfn.IFS(AI66&lt;=$AT66,"Green",AND(AI66&gt;$AT66,AI66&lt;=$AV66),"Yellow High",AND(AI66&gt;$AV66,AI66&lt;=$AX66),"Orange High",AI66&gt;$AX66,"Red High")</f>
        <v>Green</v>
      </c>
      <c r="AZ66" s="79">
        <f t="shared" ref="AZ66:AZ71" si="323">+AR66</f>
        <v>0</v>
      </c>
      <c r="BA66" s="130">
        <f t="shared" ref="BA66:BA71" si="324">+AS66</f>
        <v>1.3333333333333333</v>
      </c>
      <c r="BB66" s="129">
        <f t="shared" ref="BB66:BB71" si="325">+AT66</f>
        <v>2.6666666666666665</v>
      </c>
      <c r="BC66" s="129">
        <f t="shared" ref="BC66:BC71" si="326">+AU66</f>
        <v>4</v>
      </c>
      <c r="BD66" s="128">
        <f t="shared" ref="BD66:BD71" si="327">+AV66</f>
        <v>5.333333333333333</v>
      </c>
      <c r="BE66" s="128">
        <f t="shared" ref="BE66:BE71" si="328">+AW66</f>
        <v>6.6666666666666661</v>
      </c>
      <c r="BF66" s="132">
        <f t="shared" ref="BF66:BF71" si="329">+AX66</f>
        <v>7.9999999999999991</v>
      </c>
      <c r="BG66" s="73" t="str" cm="1">
        <f t="array" aca="1" ref="BG66" ca="1">+_xlfn.IFS($L66&lt;=AZ66,"Red Low",AND($L66&gt;AZ66,$L66&lt;=BB66),"Orange Low",AND($L66&gt;BB66,$L66&lt;=BD66),"Yellow Low",$L66&gt;BD66,"Green")</f>
        <v>Red Low</v>
      </c>
      <c r="BH66" s="1" t="str" cm="1">
        <f t="array" aca="1" ref="BH66" ca="1">+_xlfn.IFS(G66="Min",BG66,G66="Max",AY66,G66="Dual",AQ66)</f>
        <v>Green</v>
      </c>
      <c r="BI66" s="133"/>
      <c r="BU66" s="134"/>
      <c r="BV66" s="134"/>
      <c r="BW66" s="134"/>
      <c r="BX66" s="134"/>
      <c r="BY66" s="134"/>
      <c r="BZ66" s="134"/>
      <c r="CA66" s="134"/>
      <c r="CB66" s="134"/>
      <c r="CC66" s="134"/>
      <c r="CD66" s="135"/>
      <c r="CE66" s="326" cm="1">
        <f t="array" aca="1" ref="CE66" ca="1">+INDIRECT(ADDRESS($A66,$BJ$2-10))</f>
        <v>0</v>
      </c>
      <c r="CF66" s="326" cm="1">
        <f t="array" aca="1" ref="CF66" ca="1">+INDIRECT(ADDRESS($A66,$BJ$2-9))</f>
        <v>0</v>
      </c>
      <c r="CG66" s="326" cm="1">
        <f t="array" aca="1" ref="CG66" ca="1">+INDIRECT(ADDRESS($A66,$BJ$2-8))</f>
        <v>0</v>
      </c>
      <c r="CH66" s="326" cm="1">
        <f t="array" aca="1" ref="CH66" ca="1">+INDIRECT(ADDRESS($A66,$BJ$2-7))</f>
        <v>0</v>
      </c>
      <c r="CI66" s="326" cm="1">
        <f t="array" aca="1" ref="CI66" ca="1">+INDIRECT(ADDRESS($A66,$BJ$2-6))</f>
        <v>0</v>
      </c>
      <c r="CJ66" s="326" cm="1">
        <f t="array" aca="1" ref="CJ66" ca="1">+INDIRECT(ADDRESS($A66,$BJ$2-5))</f>
        <v>0</v>
      </c>
      <c r="CK66" s="326" cm="1">
        <f t="array" aca="1" ref="CK66" ca="1">+INDIRECT(ADDRESS($A66,$BJ$2-4))</f>
        <v>0</v>
      </c>
      <c r="CL66" s="326" cm="1">
        <f t="array" aca="1" ref="CL66" ca="1">+INDIRECT(ADDRESS($A66,$BJ$2-3))</f>
        <v>0</v>
      </c>
      <c r="CM66" s="326" cm="1">
        <f t="array" aca="1" ref="CM66" ca="1">+INDIRECT(ADDRESS($A66,$BJ$2-2))</f>
        <v>0</v>
      </c>
      <c r="CN66" s="326" cm="1">
        <f t="array" aca="1" ref="CN66" ca="1">+INDIRECT(ADDRESS($A66,$BJ$2-1))</f>
        <v>0</v>
      </c>
      <c r="CO66" s="326" cm="1">
        <f t="array" aca="1" ref="CO66" ca="1">+INDIRECT(ADDRESS($A66,BJ$2))</f>
        <v>0</v>
      </c>
      <c r="CP66" s="326"/>
      <c r="CQ66" s="326"/>
      <c r="CR66" s="54">
        <f t="shared" ref="CR66:CR71" ca="1" si="330">+$AG66/$CO$3*CE$3</f>
        <v>2.03746276889134</v>
      </c>
      <c r="CS66" s="54">
        <f t="shared" ref="CS66:CS71" ca="1" si="331">+$AG66/$CO$3*CF$3</f>
        <v>2.2437065637065641</v>
      </c>
      <c r="CT66" s="54">
        <f t="shared" ref="CT66:CT71" ca="1" si="332">+$AG66/$CO$3*CG$3</f>
        <v>2.3024820739106451</v>
      </c>
      <c r="CU66" s="54">
        <f t="shared" ref="CU66:CU71" ca="1" si="333">+$AG66/$CO$3*CH$3</f>
        <v>2.3151314579886009</v>
      </c>
      <c r="CV66" s="54">
        <f t="shared" ref="CV66:CV71" ca="1" si="334">+$AG66/$CO$3*CI$3</f>
        <v>2.9686045228902374</v>
      </c>
      <c r="CW66" s="54">
        <f t="shared" ref="CW66:CW71" ca="1" si="335">+$AG66/$CO$3*CJ$3</f>
        <v>2.5266409266409267</v>
      </c>
      <c r="CX66" s="54">
        <f t="shared" ref="CX66:CX71" ca="1" si="336">+$AG66/$CO$3*CK$3</f>
        <v>1.3305387019672732</v>
      </c>
      <c r="CY66" s="54">
        <f t="shared" ref="CY66:CY71" ca="1" si="337">+$AG66/$CO$3*CL$3</f>
        <v>1.846810075381504</v>
      </c>
      <c r="CZ66" s="54">
        <f t="shared" ref="CZ66:CZ71" ca="1" si="338">+$AG66/$CO$3*CM$3</f>
        <v>0.58134215848501569</v>
      </c>
      <c r="DA66" s="54">
        <f t="shared" ref="DA66:DA71" ca="1" si="339">+$AG66/$CO$3*CN$3</f>
        <v>2.200992829564258</v>
      </c>
      <c r="DB66" s="54">
        <f t="shared" ref="DB66:DB71" ca="1" si="340">+$AG66/$CO$3*CO$3</f>
        <v>4</v>
      </c>
      <c r="DC66" s="326"/>
      <c r="DD66" s="283" t="str">
        <f t="shared" ref="DD66:DD71" si="341">+B66</f>
        <v>CAPEX</v>
      </c>
      <c r="DE66" s="34">
        <f>+[2]Data!V119</f>
        <v>0</v>
      </c>
      <c r="DF66" s="34">
        <f>+[2]Data!W119</f>
        <v>0</v>
      </c>
      <c r="DG66" s="34">
        <f>+[2]Data!X119</f>
        <v>0</v>
      </c>
      <c r="DH66" s="34">
        <f>+[2]Data!Y119</f>
        <v>0</v>
      </c>
      <c r="DI66" s="34">
        <f>+[2]Data!Z119</f>
        <v>0</v>
      </c>
      <c r="DJ66" s="34">
        <f>+[2]Data!AA119</f>
        <v>0</v>
      </c>
      <c r="DK66" s="34">
        <f>+[2]Data!AB119</f>
        <v>0</v>
      </c>
      <c r="DL66" s="34">
        <f>+[2]Data!AC119</f>
        <v>0</v>
      </c>
      <c r="DM66" s="34">
        <f>+[2]Data!AD119</f>
        <v>0</v>
      </c>
      <c r="DN66" s="34">
        <f>+[2]Data!AE119</f>
        <v>0</v>
      </c>
      <c r="DO66" s="34">
        <f>+[2]Data!AF119</f>
        <v>0</v>
      </c>
      <c r="DP66" s="34">
        <f>+[2]Data!AG119</f>
        <v>0</v>
      </c>
      <c r="DQ66" s="34">
        <f>+[2]Data!AH119</f>
        <v>0</v>
      </c>
      <c r="DR66" s="34">
        <f>+[2]Data!AI119</f>
        <v>0</v>
      </c>
      <c r="DS66" s="34">
        <f>+[2]Data!AJ119</f>
        <v>0</v>
      </c>
      <c r="DT66" s="34">
        <f>+[2]Data!AK119</f>
        <v>0</v>
      </c>
      <c r="DU66" s="34">
        <f>+[2]Data!AL119</f>
        <v>0</v>
      </c>
      <c r="DV66" s="34">
        <f>+[2]Data!AM119</f>
        <v>0</v>
      </c>
      <c r="DW66" s="34">
        <f>+[2]Data!AN119</f>
        <v>0</v>
      </c>
      <c r="DX66" s="34">
        <f>+[2]Data!AO119</f>
        <v>0</v>
      </c>
      <c r="DY66" s="34">
        <f>+[2]Data!AP119</f>
        <v>0</v>
      </c>
      <c r="DZ66" s="34">
        <f>+[2]Data!AQ119</f>
        <v>0</v>
      </c>
      <c r="EA66" s="34">
        <f>+[2]Data!AR119</f>
        <v>0</v>
      </c>
      <c r="EB66" s="34">
        <f>+[2]Data!AS119</f>
        <v>0</v>
      </c>
      <c r="EC66" s="34">
        <f>+[2]Data!AT119</f>
        <v>0</v>
      </c>
      <c r="ED66" s="34">
        <f>+[2]Data!AU119</f>
        <v>0</v>
      </c>
      <c r="EE66" s="34">
        <f>+[2]Data!AV119</f>
        <v>0</v>
      </c>
      <c r="EF66" s="34">
        <f>+[2]Data!AW119</f>
        <v>0</v>
      </c>
      <c r="EG66" s="34">
        <f>+[2]Data!AX119</f>
        <v>0</v>
      </c>
      <c r="EH66" s="34">
        <f>+[2]Data!AY119</f>
        <v>0</v>
      </c>
      <c r="EI66" s="34">
        <f>+[2]Data!AZ119</f>
        <v>0</v>
      </c>
      <c r="EJ66" s="34">
        <f>+[2]Data!BA119</f>
        <v>0</v>
      </c>
      <c r="EK66" s="34">
        <f>+[2]Data!BB119</f>
        <v>0</v>
      </c>
      <c r="EL66" s="34">
        <f>+[2]Data!BC119</f>
        <v>0</v>
      </c>
      <c r="EM66" s="34">
        <f>+[2]Data!BD119</f>
        <v>0</v>
      </c>
      <c r="EN66" s="34">
        <f>+[2]Data!BE119</f>
        <v>0</v>
      </c>
      <c r="EO66" s="34">
        <f>+[2]Data!BF119</f>
        <v>0</v>
      </c>
      <c r="EP66" s="34">
        <f>+[2]Data!BG119</f>
        <v>0</v>
      </c>
      <c r="EQ66" s="34">
        <f>+[2]Data!BH119</f>
        <v>0</v>
      </c>
      <c r="ER66" s="34">
        <f>+[2]Data!BI119</f>
        <v>0</v>
      </c>
      <c r="ES66" s="34">
        <f>+[2]Data!BJ119</f>
        <v>0</v>
      </c>
      <c r="ET66" s="34">
        <f>+[2]Data!BK119</f>
        <v>0</v>
      </c>
      <c r="EU66" s="34">
        <f>+[2]Data!BL119</f>
        <v>0</v>
      </c>
      <c r="EV66" s="34">
        <f>+[2]Data!BM119</f>
        <v>0</v>
      </c>
      <c r="EW66" s="34">
        <f>+[2]Data!BN119</f>
        <v>0</v>
      </c>
      <c r="EX66" s="34">
        <f>+[2]Data!BO119</f>
        <v>0</v>
      </c>
      <c r="EY66" s="34">
        <f>+[2]Data!BP119</f>
        <v>0</v>
      </c>
      <c r="EZ66" s="34">
        <f>+[2]Data!BQ119</f>
        <v>0</v>
      </c>
      <c r="FA66" s="34">
        <f>+[2]Data!BR119</f>
        <v>0</v>
      </c>
      <c r="FB66" s="34">
        <f>+[2]Data!BS119</f>
        <v>0</v>
      </c>
      <c r="FC66" s="34">
        <f>+[2]Data!BT119</f>
        <v>0</v>
      </c>
      <c r="FD66" s="34">
        <f>+[2]Data!BU119</f>
        <v>0</v>
      </c>
      <c r="FE66" s="34">
        <f>+[2]Data!BV119</f>
        <v>0</v>
      </c>
    </row>
    <row r="67" spans="1:161" ht="16.5" customHeight="1" thickBot="1">
      <c r="A67" s="55" cm="1">
        <f t="array" aca="1" ref="A67" ca="1">+CELL("ligne",A67)</f>
        <v>67</v>
      </c>
      <c r="B67" s="329" t="s">
        <v>478</v>
      </c>
      <c r="D67" s="363" t="s">
        <v>380</v>
      </c>
      <c r="E67" t="s">
        <v>241</v>
      </c>
      <c r="F67" s="224" t="s">
        <v>443</v>
      </c>
      <c r="G67" s="225" t="s">
        <v>288</v>
      </c>
      <c r="H67" s="225" t="s">
        <v>333</v>
      </c>
      <c r="I67" s="225"/>
      <c r="J67" s="225" t="s">
        <v>338</v>
      </c>
      <c r="K67" s="226">
        <v>3</v>
      </c>
      <c r="L67" s="342">
        <f t="shared" ca="1" si="292"/>
        <v>0</v>
      </c>
      <c r="M67" s="355">
        <f t="shared" ca="1" si="293"/>
        <v>0</v>
      </c>
      <c r="N67" s="276">
        <f t="shared" ca="1" si="294"/>
        <v>0</v>
      </c>
      <c r="O67" s="120">
        <f t="shared" ca="1" si="295"/>
        <v>0</v>
      </c>
      <c r="P67" s="121">
        <f t="shared" ca="1" si="296"/>
        <v>0</v>
      </c>
      <c r="Q67" s="62">
        <f t="shared" si="297"/>
        <v>0</v>
      </c>
      <c r="R67" s="63">
        <f t="shared" si="298"/>
        <v>2</v>
      </c>
      <c r="S67" s="64">
        <f>+Parametres!E69</f>
        <v>0</v>
      </c>
      <c r="T67" s="330">
        <f>+Parametres!F69</f>
        <v>0</v>
      </c>
      <c r="U67" s="330">
        <f>+Parametres!G69</f>
        <v>2</v>
      </c>
      <c r="V67" s="122">
        <v>12</v>
      </c>
      <c r="W67" s="304">
        <f t="shared" si="299"/>
        <v>0</v>
      </c>
      <c r="X67" s="304">
        <f t="shared" si="300"/>
        <v>2</v>
      </c>
      <c r="Y67" s="279">
        <f t="shared" si="301"/>
        <v>0</v>
      </c>
      <c r="Z67" s="280">
        <f t="shared" si="302"/>
        <v>2</v>
      </c>
      <c r="AA67" s="279">
        <f t="shared" si="303"/>
        <v>0</v>
      </c>
      <c r="AB67" s="280">
        <f t="shared" si="304"/>
        <v>2</v>
      </c>
      <c r="AC67" s="281">
        <f t="shared" si="305"/>
        <v>0</v>
      </c>
      <c r="AD67" s="281">
        <f t="shared" si="306"/>
        <v>2</v>
      </c>
      <c r="AE67" s="125" cm="1">
        <f t="array" ref="AE67">+_xlfn.SWITCH($G67,"Min",Y67,"Max",AA67,"Dual",AC67)</f>
        <v>0</v>
      </c>
      <c r="AF67" s="61" cm="1">
        <f t="array" ref="AF67">+_xlfn.SWITCH($G67,"Min",Z67,"Max",AB67,"Dual",AD67)</f>
        <v>2</v>
      </c>
      <c r="AG67" s="69">
        <f t="shared" si="307"/>
        <v>1</v>
      </c>
      <c r="AI67" s="24">
        <f t="shared" ca="1" si="308"/>
        <v>0</v>
      </c>
      <c r="AJ67" s="126">
        <f t="shared" si="309"/>
        <v>0</v>
      </c>
      <c r="AK67" s="127">
        <f t="shared" si="310"/>
        <v>0.33333333333333331</v>
      </c>
      <c r="AL67" s="127">
        <f t="shared" si="311"/>
        <v>0.66666666666666663</v>
      </c>
      <c r="AM67" s="127">
        <f t="shared" si="312"/>
        <v>1</v>
      </c>
      <c r="AN67" s="127">
        <f t="shared" si="313"/>
        <v>1.3333333333333333</v>
      </c>
      <c r="AO67" s="127">
        <f t="shared" si="314"/>
        <v>1.6666666666666665</v>
      </c>
      <c r="AP67" s="127">
        <f t="shared" si="315"/>
        <v>1.9999999999999998</v>
      </c>
      <c r="AQ67" s="73" t="str" cm="1">
        <f t="array" aca="1" ref="AQ67" ca="1">+_xlfn.IFS($AI67&lt;=$AJ67,"Red Low",AND($AI67&gt;$AJ67,$AI67&lt;=$AK67),"Orange Low",AND($AI67&gt;$AK67,$AI67&lt;=$AL67),"Yellow Low",AND($AI67&gt;$AL67,$AI67&lt;=$AN67),"Green",AND($AI67&gt;$AN67,$AI67&lt;=$AO67),"Yellow High",AND($AI67&gt;$AO67,$AI67&lt;=$AP67),"Orange High",$AI67&gt;$AP67,"Red High")</f>
        <v>Red Low</v>
      </c>
      <c r="AR67" s="74">
        <f t="shared" si="316"/>
        <v>0</v>
      </c>
      <c r="AS67" s="128">
        <f t="shared" si="317"/>
        <v>0.33333333333333331</v>
      </c>
      <c r="AT67" s="128">
        <f t="shared" si="318"/>
        <v>0.66666666666666663</v>
      </c>
      <c r="AU67" s="129">
        <f t="shared" si="319"/>
        <v>1</v>
      </c>
      <c r="AV67" s="129">
        <f t="shared" si="320"/>
        <v>1.3333333333333333</v>
      </c>
      <c r="AW67" s="130">
        <f t="shared" si="321"/>
        <v>1.6666666666666665</v>
      </c>
      <c r="AX67" s="131">
        <f t="shared" si="322"/>
        <v>1.9999999999999998</v>
      </c>
      <c r="AY67" s="73" t="str" cm="1">
        <f t="array" aca="1" ref="AY67" ca="1">+_xlfn.IFS(AI67&lt;=$AT67,"Green",AND(AI67&gt;$AT67,AI67&lt;=$AV67),"Yellow High",AND(AI67&gt;$AV67,AI67&lt;=$AX67),"Orange High",AI67&gt;$AX67,"Red High")</f>
        <v>Green</v>
      </c>
      <c r="AZ67" s="79">
        <f t="shared" si="323"/>
        <v>0</v>
      </c>
      <c r="BA67" s="130">
        <f t="shared" si="324"/>
        <v>0.33333333333333331</v>
      </c>
      <c r="BB67" s="129">
        <f t="shared" si="325"/>
        <v>0.66666666666666663</v>
      </c>
      <c r="BC67" s="129">
        <f t="shared" si="326"/>
        <v>1</v>
      </c>
      <c r="BD67" s="128">
        <f t="shared" si="327"/>
        <v>1.3333333333333333</v>
      </c>
      <c r="BE67" s="128">
        <f t="shared" si="328"/>
        <v>1.6666666666666665</v>
      </c>
      <c r="BF67" s="132">
        <f t="shared" si="329"/>
        <v>1.9999999999999998</v>
      </c>
      <c r="BG67" s="73" t="str" cm="1">
        <f t="array" aca="1" ref="BG67" ca="1">+_xlfn.IFS($L67&lt;=AZ67,"Red Low",AND($L67&gt;AZ67,$L67&lt;=BB67),"Orange Low",AND($L67&gt;BB67,$L67&lt;=BD67),"Yellow Low",$L67&gt;BD67,"Green")</f>
        <v>Red Low</v>
      </c>
      <c r="BH67" s="1" t="str" cm="1">
        <f t="array" aca="1" ref="BH67" ca="1">+_xlfn.IFS(G67="Min",BG67,G67="Max",AY67,G67="Dual",AQ67)</f>
        <v>Green</v>
      </c>
      <c r="BI67" s="133"/>
      <c r="BU67" s="134"/>
      <c r="BV67" s="134"/>
      <c r="BW67" s="134"/>
      <c r="BX67" s="134"/>
      <c r="BY67" s="134"/>
      <c r="BZ67" s="134"/>
      <c r="CA67" s="134"/>
      <c r="CB67" s="134"/>
      <c r="CC67" s="134"/>
      <c r="CD67" s="135"/>
      <c r="CE67" s="326" cm="1">
        <f t="array" aca="1" ref="CE67" ca="1">+INDIRECT(ADDRESS($A67,$BJ$2-10))</f>
        <v>0</v>
      </c>
      <c r="CF67" s="326" cm="1">
        <f t="array" aca="1" ref="CF67" ca="1">+INDIRECT(ADDRESS($A67,$BJ$2-9))</f>
        <v>0</v>
      </c>
      <c r="CG67" s="326" cm="1">
        <f t="array" aca="1" ref="CG67" ca="1">+INDIRECT(ADDRESS($A67,$BJ$2-8))</f>
        <v>0</v>
      </c>
      <c r="CH67" s="326" cm="1">
        <f t="array" aca="1" ref="CH67" ca="1">+INDIRECT(ADDRESS($A67,$BJ$2-7))</f>
        <v>0</v>
      </c>
      <c r="CI67" s="326" cm="1">
        <f t="array" aca="1" ref="CI67" ca="1">+INDIRECT(ADDRESS($A67,$BJ$2-6))</f>
        <v>0</v>
      </c>
      <c r="CJ67" s="326" cm="1">
        <f t="array" aca="1" ref="CJ67" ca="1">+INDIRECT(ADDRESS($A67,$BJ$2-5))</f>
        <v>0</v>
      </c>
      <c r="CK67" s="326" cm="1">
        <f t="array" aca="1" ref="CK67" ca="1">+INDIRECT(ADDRESS($A67,$BJ$2-4))</f>
        <v>0</v>
      </c>
      <c r="CL67" s="326" cm="1">
        <f t="array" aca="1" ref="CL67" ca="1">+INDIRECT(ADDRESS($A67,$BJ$2-3))</f>
        <v>0</v>
      </c>
      <c r="CM67" s="326" cm="1">
        <f t="array" aca="1" ref="CM67" ca="1">+INDIRECT(ADDRESS($A67,$BJ$2-2))</f>
        <v>0</v>
      </c>
      <c r="CN67" s="326" cm="1">
        <f t="array" aca="1" ref="CN67" ca="1">+INDIRECT(ADDRESS($A67,$BJ$2-1))</f>
        <v>0</v>
      </c>
      <c r="CO67" s="326" cm="1">
        <f t="array" aca="1" ref="CO67" ca="1">+INDIRECT(ADDRESS($A67,BJ$2))</f>
        <v>0</v>
      </c>
      <c r="CP67" s="326"/>
      <c r="CQ67" s="326"/>
      <c r="CR67" s="54">
        <f t="shared" ca="1" si="330"/>
        <v>0.50936569222283501</v>
      </c>
      <c r="CS67" s="54">
        <f t="shared" ca="1" si="331"/>
        <v>0.56092664092664102</v>
      </c>
      <c r="CT67" s="54">
        <f t="shared" ca="1" si="332"/>
        <v>0.57562051847766127</v>
      </c>
      <c r="CU67" s="54">
        <f t="shared" ca="1" si="333"/>
        <v>0.57878286449715022</v>
      </c>
      <c r="CV67" s="54">
        <f t="shared" ca="1" si="334"/>
        <v>0.74215113072255934</v>
      </c>
      <c r="CW67" s="54">
        <f t="shared" ca="1" si="335"/>
        <v>0.63166023166023166</v>
      </c>
      <c r="CX67" s="54">
        <f t="shared" ca="1" si="336"/>
        <v>0.3326346754918183</v>
      </c>
      <c r="CY67" s="54">
        <f t="shared" ca="1" si="337"/>
        <v>0.461702518845376</v>
      </c>
      <c r="CZ67" s="54">
        <f t="shared" ca="1" si="338"/>
        <v>0.14533553962125392</v>
      </c>
      <c r="DA67" s="54">
        <f t="shared" ca="1" si="339"/>
        <v>0.5502482073910645</v>
      </c>
      <c r="DB67" s="54">
        <f t="shared" ca="1" si="340"/>
        <v>1</v>
      </c>
      <c r="DC67" s="326"/>
      <c r="DD67" s="283" t="str">
        <f t="shared" si="341"/>
        <v>Non Recuring</v>
      </c>
      <c r="DE67" s="34">
        <f>+[2]Data!V117</f>
        <v>0</v>
      </c>
      <c r="DF67" s="34">
        <f>+[2]Data!W117</f>
        <v>0</v>
      </c>
      <c r="DG67" s="34">
        <f>+[2]Data!X117</f>
        <v>0</v>
      </c>
      <c r="DH67" s="34">
        <f>+[2]Data!Y117</f>
        <v>0</v>
      </c>
      <c r="DI67" s="34">
        <f>+[2]Data!Z117</f>
        <v>0</v>
      </c>
      <c r="DJ67" s="34">
        <f>+[2]Data!AA117</f>
        <v>0</v>
      </c>
      <c r="DK67" s="34">
        <f>+[2]Data!AB117</f>
        <v>0</v>
      </c>
      <c r="DL67" s="34">
        <f>+[2]Data!AC117</f>
        <v>0</v>
      </c>
      <c r="DM67" s="34">
        <f>+[2]Data!AD117</f>
        <v>0</v>
      </c>
      <c r="DN67" s="34">
        <f>+[2]Data!AE117</f>
        <v>0</v>
      </c>
      <c r="DO67" s="34">
        <f>+[2]Data!AF117</f>
        <v>0</v>
      </c>
      <c r="DP67" s="34">
        <f>+[2]Data!AG117</f>
        <v>0</v>
      </c>
      <c r="DQ67" s="34">
        <f>+[2]Data!AH117</f>
        <v>0</v>
      </c>
      <c r="DR67" s="34">
        <f>+[2]Data!AI117</f>
        <v>0</v>
      </c>
      <c r="DS67" s="34">
        <f>+[2]Data!AJ117</f>
        <v>0</v>
      </c>
      <c r="DT67" s="34">
        <f>+[2]Data!AK117</f>
        <v>0</v>
      </c>
      <c r="DU67" s="34">
        <f>+[2]Data!AL117</f>
        <v>0</v>
      </c>
      <c r="DV67" s="34">
        <f>+[2]Data!AM117</f>
        <v>0</v>
      </c>
      <c r="DW67" s="34">
        <f>+[2]Data!AN117</f>
        <v>0</v>
      </c>
      <c r="DX67" s="34">
        <f>+[2]Data!AO117</f>
        <v>0</v>
      </c>
      <c r="DY67" s="34">
        <f>+[2]Data!AP117</f>
        <v>0</v>
      </c>
      <c r="DZ67" s="34">
        <f>+[2]Data!AQ117</f>
        <v>0</v>
      </c>
      <c r="EA67" s="34">
        <f>+[2]Data!AR117</f>
        <v>0</v>
      </c>
      <c r="EB67" s="34">
        <f>+[2]Data!AS117</f>
        <v>0</v>
      </c>
      <c r="EC67" s="34">
        <f>+[2]Data!AT117</f>
        <v>0</v>
      </c>
      <c r="ED67" s="34">
        <f>+[2]Data!AU117</f>
        <v>0</v>
      </c>
      <c r="EE67" s="34">
        <f>+[2]Data!AV117</f>
        <v>0</v>
      </c>
      <c r="EF67" s="34">
        <f>+[2]Data!AW117</f>
        <v>0</v>
      </c>
      <c r="EG67" s="34">
        <f>+[2]Data!AX117</f>
        <v>0</v>
      </c>
      <c r="EH67" s="34">
        <f>+[2]Data!AY117</f>
        <v>0</v>
      </c>
      <c r="EI67" s="34">
        <f>+[2]Data!AZ117</f>
        <v>0</v>
      </c>
      <c r="EJ67" s="34">
        <f>+[2]Data!BA117</f>
        <v>0</v>
      </c>
      <c r="EK67" s="34">
        <f>+[2]Data!BB117</f>
        <v>0</v>
      </c>
      <c r="EL67" s="34">
        <f>+[2]Data!BC117</f>
        <v>0</v>
      </c>
      <c r="EM67" s="34">
        <f>+[2]Data!BD117</f>
        <v>0</v>
      </c>
      <c r="EN67" s="34">
        <f>+[2]Data!BE117</f>
        <v>0</v>
      </c>
      <c r="EO67" s="34">
        <f>+[2]Data!BF117</f>
        <v>0</v>
      </c>
      <c r="EP67" s="34">
        <f>+[2]Data!BG117</f>
        <v>0</v>
      </c>
      <c r="EQ67" s="34">
        <f>+[2]Data!BH117</f>
        <v>0</v>
      </c>
      <c r="ER67" s="34">
        <f>+[2]Data!BI117</f>
        <v>0</v>
      </c>
      <c r="ES67" s="34">
        <f>+[2]Data!BJ117</f>
        <v>0</v>
      </c>
      <c r="ET67" s="34">
        <f>+[2]Data!BK117</f>
        <v>0</v>
      </c>
      <c r="EU67" s="34">
        <f>+[2]Data!BL117</f>
        <v>0</v>
      </c>
      <c r="EV67" s="34">
        <f>+[2]Data!BM117</f>
        <v>0</v>
      </c>
      <c r="EW67" s="34">
        <f>+[2]Data!BN117</f>
        <v>0</v>
      </c>
      <c r="EX67" s="34">
        <f>+[2]Data!BO117</f>
        <v>0</v>
      </c>
      <c r="EY67" s="34">
        <f>+[2]Data!BP117</f>
        <v>0</v>
      </c>
      <c r="EZ67" s="34">
        <f>+[2]Data!BQ117</f>
        <v>0</v>
      </c>
      <c r="FA67" s="34">
        <f>+[2]Data!BR117</f>
        <v>0</v>
      </c>
      <c r="FB67" s="34">
        <f>+[2]Data!BS117</f>
        <v>0</v>
      </c>
      <c r="FC67" s="34">
        <f>+[2]Data!BT117</f>
        <v>0</v>
      </c>
      <c r="FD67" s="34">
        <f>+[2]Data!BU117</f>
        <v>0</v>
      </c>
      <c r="FE67" s="34">
        <f>+[2]Data!BV117</f>
        <v>0</v>
      </c>
    </row>
    <row r="68" spans="1:161" ht="16.5" customHeight="1" thickBot="1">
      <c r="A68" s="55" cm="1">
        <f t="array" aca="1" ref="A68" ca="1">+CELL("ligne",A68)</f>
        <v>68</v>
      </c>
      <c r="B68" t="s">
        <v>479</v>
      </c>
      <c r="D68" s="363" t="s">
        <v>380</v>
      </c>
      <c r="E68" t="s">
        <v>241</v>
      </c>
      <c r="F68" s="224" t="s">
        <v>443</v>
      </c>
      <c r="G68" s="225" t="s">
        <v>288</v>
      </c>
      <c r="H68" s="225" t="s">
        <v>333</v>
      </c>
      <c r="I68" s="225"/>
      <c r="J68" s="225" t="s">
        <v>327</v>
      </c>
      <c r="K68" s="226">
        <v>4</v>
      </c>
      <c r="L68" s="342">
        <f t="shared" ca="1" si="292"/>
        <v>0</v>
      </c>
      <c r="M68" s="355">
        <f t="shared" ca="1" si="293"/>
        <v>0</v>
      </c>
      <c r="N68" s="276">
        <f t="shared" ca="1" si="294"/>
        <v>0</v>
      </c>
      <c r="O68" s="120">
        <f t="shared" ca="1" si="295"/>
        <v>0</v>
      </c>
      <c r="P68" s="121">
        <f t="shared" ca="1" si="296"/>
        <v>0</v>
      </c>
      <c r="Q68" s="62">
        <f t="shared" si="297"/>
        <v>1</v>
      </c>
      <c r="R68" s="63">
        <f t="shared" si="298"/>
        <v>2</v>
      </c>
      <c r="S68" s="64">
        <f>+Parametres!E70</f>
        <v>0</v>
      </c>
      <c r="T68" s="330">
        <f>+Parametres!F70</f>
        <v>1</v>
      </c>
      <c r="U68" s="330">
        <f>+Parametres!G70</f>
        <v>2</v>
      </c>
      <c r="V68" s="122">
        <v>13</v>
      </c>
      <c r="W68" s="304">
        <f t="shared" si="299"/>
        <v>1</v>
      </c>
      <c r="X68" s="304">
        <f t="shared" si="300"/>
        <v>2</v>
      </c>
      <c r="Y68" s="279">
        <f t="shared" si="301"/>
        <v>1</v>
      </c>
      <c r="Z68" s="280">
        <f t="shared" si="302"/>
        <v>2</v>
      </c>
      <c r="AA68" s="279">
        <f t="shared" si="303"/>
        <v>1</v>
      </c>
      <c r="AB68" s="280">
        <f t="shared" si="304"/>
        <v>2</v>
      </c>
      <c r="AC68" s="281">
        <f t="shared" si="305"/>
        <v>1</v>
      </c>
      <c r="AD68" s="281">
        <f t="shared" si="306"/>
        <v>2</v>
      </c>
      <c r="AE68" s="125" cm="1">
        <f t="array" ref="AE68">+_xlfn.SWITCH($G68,"Min",Y68,"Max",AA68,"Dual",AC68)</f>
        <v>1</v>
      </c>
      <c r="AF68" s="61" cm="1">
        <f t="array" ref="AF68">+_xlfn.SWITCH($G68,"Min",Z68,"Max",AB68,"Dual",AD68)</f>
        <v>2</v>
      </c>
      <c r="AG68" s="69">
        <f t="shared" si="307"/>
        <v>1.5</v>
      </c>
      <c r="AI68" s="24">
        <f t="shared" ca="1" si="308"/>
        <v>0</v>
      </c>
      <c r="AJ68" s="126">
        <f t="shared" si="309"/>
        <v>1</v>
      </c>
      <c r="AK68" s="127">
        <f t="shared" si="310"/>
        <v>1.1666666666666667</v>
      </c>
      <c r="AL68" s="127">
        <f t="shared" si="311"/>
        <v>1.3333333333333335</v>
      </c>
      <c r="AM68" s="127">
        <f t="shared" si="312"/>
        <v>1.5000000000000002</v>
      </c>
      <c r="AN68" s="127">
        <f t="shared" si="313"/>
        <v>1.666666666666667</v>
      </c>
      <c r="AO68" s="127">
        <f t="shared" si="314"/>
        <v>1.8333333333333337</v>
      </c>
      <c r="AP68" s="127">
        <f t="shared" si="315"/>
        <v>2.0000000000000004</v>
      </c>
      <c r="AQ68" s="73" t="str" cm="1">
        <f t="array" aca="1" ref="AQ68" ca="1">+_xlfn.IFS($AI68&lt;=$AJ68,"Red Low",AND($AI68&gt;$AJ68,$AI68&lt;=$AK68),"Orange Low",AND($AI68&gt;$AK68,$AI68&lt;=$AL68),"Yellow Low",AND($AI68&gt;$AL68,$AI68&lt;=$AN68),"Green",AND($AI68&gt;$AN68,$AI68&lt;=$AO68),"Yellow High",AND($AI68&gt;$AO68,$AI68&lt;=$AP68),"Orange High",$AI68&gt;$AP68,"Red High")</f>
        <v>Red Low</v>
      </c>
      <c r="AR68" s="74">
        <f t="shared" si="316"/>
        <v>1</v>
      </c>
      <c r="AS68" s="128">
        <f t="shared" si="317"/>
        <v>1.1666666666666667</v>
      </c>
      <c r="AT68" s="128">
        <f t="shared" si="318"/>
        <v>1.3333333333333335</v>
      </c>
      <c r="AU68" s="129">
        <f t="shared" si="319"/>
        <v>1.5000000000000002</v>
      </c>
      <c r="AV68" s="129">
        <f t="shared" si="320"/>
        <v>1.666666666666667</v>
      </c>
      <c r="AW68" s="130">
        <f t="shared" si="321"/>
        <v>1.8333333333333337</v>
      </c>
      <c r="AX68" s="131">
        <f t="shared" si="322"/>
        <v>2.0000000000000004</v>
      </c>
      <c r="AY68" s="73" t="str" cm="1">
        <f t="array" aca="1" ref="AY68" ca="1">+_xlfn.IFS(AI68&lt;=$AT68,"Green",AND(AI68&gt;$AT68,AI68&lt;=$AV68),"Yellow High",AND(AI68&gt;$AV68,AI68&lt;=$AX68),"Orange High",AI68&gt;$AX68,"Red High")</f>
        <v>Green</v>
      </c>
      <c r="AZ68" s="79">
        <f t="shared" si="323"/>
        <v>1</v>
      </c>
      <c r="BA68" s="130">
        <f t="shared" si="324"/>
        <v>1.1666666666666667</v>
      </c>
      <c r="BB68" s="129">
        <f t="shared" si="325"/>
        <v>1.3333333333333335</v>
      </c>
      <c r="BC68" s="129">
        <f t="shared" si="326"/>
        <v>1.5000000000000002</v>
      </c>
      <c r="BD68" s="128">
        <f t="shared" si="327"/>
        <v>1.666666666666667</v>
      </c>
      <c r="BE68" s="128">
        <f t="shared" si="328"/>
        <v>1.8333333333333337</v>
      </c>
      <c r="BF68" s="132">
        <f t="shared" si="329"/>
        <v>2.0000000000000004</v>
      </c>
      <c r="BG68" s="73" t="str" cm="1">
        <f t="array" aca="1" ref="BG68" ca="1">+_xlfn.IFS($L68&lt;=AZ68,"Red Low",AND($L68&gt;AZ68,$L68&lt;=BB68),"Orange Low",AND($L68&gt;BB68,$L68&lt;=BD68),"Yellow Low",$L68&gt;BD68,"Green")</f>
        <v>Red Low</v>
      </c>
      <c r="BH68" s="1" t="str" cm="1">
        <f t="array" aca="1" ref="BH68" ca="1">+_xlfn.IFS(G68="Min",BG68,G68="Max",AY68,G68="Dual",AQ68)</f>
        <v>Green</v>
      </c>
      <c r="BI68" s="133"/>
      <c r="BU68" s="134"/>
      <c r="BV68" s="134"/>
      <c r="BW68" s="134"/>
      <c r="BX68" s="134"/>
      <c r="BY68" s="134"/>
      <c r="BZ68" s="134"/>
      <c r="CA68" s="134"/>
      <c r="CB68" s="134"/>
      <c r="CC68" s="134"/>
      <c r="CD68" s="135"/>
      <c r="CE68" s="326" cm="1">
        <f t="array" aca="1" ref="CE68" ca="1">+INDIRECT(ADDRESS($A68,$BJ$2-10))</f>
        <v>0</v>
      </c>
      <c r="CF68" s="326" cm="1">
        <f t="array" aca="1" ref="CF68" ca="1">+INDIRECT(ADDRESS($A68,$BJ$2-9))</f>
        <v>0</v>
      </c>
      <c r="CG68" s="326" cm="1">
        <f t="array" aca="1" ref="CG68" ca="1">+INDIRECT(ADDRESS($A68,$BJ$2-8))</f>
        <v>0</v>
      </c>
      <c r="CH68" s="326" cm="1">
        <f t="array" aca="1" ref="CH68" ca="1">+INDIRECT(ADDRESS($A68,$BJ$2-7))</f>
        <v>0</v>
      </c>
      <c r="CI68" s="326" cm="1">
        <f t="array" aca="1" ref="CI68" ca="1">+INDIRECT(ADDRESS($A68,$BJ$2-6))</f>
        <v>0</v>
      </c>
      <c r="CJ68" s="326" cm="1">
        <f t="array" aca="1" ref="CJ68" ca="1">+INDIRECT(ADDRESS($A68,$BJ$2-5))</f>
        <v>0</v>
      </c>
      <c r="CK68" s="326" cm="1">
        <f t="array" aca="1" ref="CK68" ca="1">+INDIRECT(ADDRESS($A68,$BJ$2-4))</f>
        <v>0</v>
      </c>
      <c r="CL68" s="326" cm="1">
        <f t="array" aca="1" ref="CL68" ca="1">+INDIRECT(ADDRESS($A68,$BJ$2-3))</f>
        <v>0</v>
      </c>
      <c r="CM68" s="326" cm="1">
        <f t="array" aca="1" ref="CM68" ca="1">+INDIRECT(ADDRESS($A68,$BJ$2-2))</f>
        <v>0</v>
      </c>
      <c r="CN68" s="326" cm="1">
        <f t="array" aca="1" ref="CN68" ca="1">+INDIRECT(ADDRESS($A68,$BJ$2-1))</f>
        <v>0</v>
      </c>
      <c r="CO68" s="326" cm="1">
        <f t="array" aca="1" ref="CO68" ca="1">+INDIRECT(ADDRESS($A68,BJ$2))</f>
        <v>0</v>
      </c>
      <c r="CP68" s="326"/>
      <c r="CQ68" s="326"/>
      <c r="CR68" s="54">
        <f t="shared" ca="1" si="330"/>
        <v>0.76404853833425257</v>
      </c>
      <c r="CS68" s="54">
        <f t="shared" ca="1" si="331"/>
        <v>0.84138996138996147</v>
      </c>
      <c r="CT68" s="54">
        <f t="shared" ca="1" si="332"/>
        <v>0.8634307777164919</v>
      </c>
      <c r="CU68" s="54">
        <f t="shared" ca="1" si="333"/>
        <v>0.86817429674572533</v>
      </c>
      <c r="CV68" s="54">
        <f t="shared" ca="1" si="334"/>
        <v>1.1132266960838391</v>
      </c>
      <c r="CW68" s="54">
        <f t="shared" ca="1" si="335"/>
        <v>0.94749034749034755</v>
      </c>
      <c r="CX68" s="54">
        <f t="shared" ca="1" si="336"/>
        <v>0.49895201323772748</v>
      </c>
      <c r="CY68" s="54">
        <f t="shared" ca="1" si="337"/>
        <v>0.69255377826806397</v>
      </c>
      <c r="CZ68" s="54">
        <f t="shared" ca="1" si="338"/>
        <v>0.21800330943188087</v>
      </c>
      <c r="DA68" s="54">
        <f t="shared" ca="1" si="339"/>
        <v>0.8253723110865967</v>
      </c>
      <c r="DB68" s="54">
        <f t="shared" ca="1" si="340"/>
        <v>1.5</v>
      </c>
      <c r="DC68" s="326"/>
      <c r="DD68" s="283" t="str">
        <f t="shared" si="341"/>
        <v>Number_CIP_Workshop_Done</v>
      </c>
      <c r="DE68" s="570">
        <f>+[2]Data!V56</f>
        <v>0</v>
      </c>
      <c r="DF68" s="570">
        <f>+[2]Data!W56</f>
        <v>0</v>
      </c>
      <c r="DG68" s="570">
        <f>+[2]Data!X56</f>
        <v>0</v>
      </c>
      <c r="DH68" s="570">
        <f>+[2]Data!Y56</f>
        <v>0</v>
      </c>
      <c r="DI68" s="570">
        <f>+[2]Data!Z56</f>
        <v>0</v>
      </c>
      <c r="DJ68" s="570">
        <f>+[2]Data!AA56</f>
        <v>0</v>
      </c>
      <c r="DK68" s="570">
        <f>+[2]Data!AB56</f>
        <v>0</v>
      </c>
      <c r="DL68" s="570">
        <f>+[2]Data!AC56</f>
        <v>0</v>
      </c>
      <c r="DM68" s="570">
        <f>+[2]Data!AD56</f>
        <v>0</v>
      </c>
      <c r="DN68" s="570">
        <f>+[2]Data!AE56</f>
        <v>0</v>
      </c>
      <c r="DO68" s="570">
        <f>+[2]Data!AF56</f>
        <v>0</v>
      </c>
      <c r="DP68" s="570">
        <f>+[2]Data!AG56</f>
        <v>0</v>
      </c>
      <c r="DQ68" s="570">
        <f>+[2]Data!AH56</f>
        <v>0</v>
      </c>
      <c r="DR68" s="570">
        <f>+[2]Data!AI56</f>
        <v>0</v>
      </c>
      <c r="DS68" s="570">
        <f>+[2]Data!AJ56</f>
        <v>0</v>
      </c>
      <c r="DT68" s="570">
        <f>+[2]Data!AK56</f>
        <v>0</v>
      </c>
      <c r="DU68" s="570">
        <f>+[2]Data!AL56</f>
        <v>0</v>
      </c>
      <c r="DV68" s="570">
        <f>+[2]Data!AM56</f>
        <v>0</v>
      </c>
      <c r="DW68" s="570">
        <f>+[2]Data!AN56</f>
        <v>0</v>
      </c>
      <c r="DX68" s="570">
        <f>+[2]Data!AO56</f>
        <v>0</v>
      </c>
      <c r="DY68" s="570">
        <f>+[2]Data!AP56</f>
        <v>0</v>
      </c>
      <c r="DZ68" s="570">
        <f>+[2]Data!AQ56</f>
        <v>0</v>
      </c>
      <c r="EA68" s="570">
        <f>+[2]Data!AR56</f>
        <v>0</v>
      </c>
      <c r="EB68" s="570">
        <f>+[2]Data!AS56</f>
        <v>0</v>
      </c>
      <c r="EC68" s="570">
        <f>+[2]Data!AT56</f>
        <v>0</v>
      </c>
      <c r="ED68" s="570">
        <f>+[2]Data!AU56</f>
        <v>0</v>
      </c>
      <c r="EE68" s="570">
        <f>+[2]Data!AV56</f>
        <v>0</v>
      </c>
      <c r="EF68" s="570">
        <f>+[2]Data!AW56</f>
        <v>0</v>
      </c>
      <c r="EG68" s="570">
        <f>+[2]Data!AX56</f>
        <v>0</v>
      </c>
      <c r="EH68" s="570">
        <f>+[2]Data!AY56</f>
        <v>0</v>
      </c>
      <c r="EI68" s="570">
        <f>+[2]Data!AZ56</f>
        <v>0</v>
      </c>
      <c r="EJ68" s="570">
        <f>+[2]Data!BA56</f>
        <v>0</v>
      </c>
      <c r="EK68" s="570">
        <f>+[2]Data!BB56</f>
        <v>0</v>
      </c>
      <c r="EL68" s="570">
        <f>+[2]Data!BC56</f>
        <v>0</v>
      </c>
      <c r="EM68" s="570">
        <f>+[2]Data!BD56</f>
        <v>0</v>
      </c>
      <c r="EN68" s="570">
        <f>+[2]Data!BE56</f>
        <v>0</v>
      </c>
      <c r="EO68" s="570">
        <f>+[2]Data!BF56</f>
        <v>0</v>
      </c>
      <c r="EP68" s="570">
        <f>+[2]Data!BG56</f>
        <v>0</v>
      </c>
      <c r="EQ68" s="570">
        <f>+[2]Data!BH56</f>
        <v>0</v>
      </c>
      <c r="ER68" s="570">
        <f>+[2]Data!BI56</f>
        <v>0</v>
      </c>
      <c r="ES68" s="570">
        <f>+[2]Data!BJ56</f>
        <v>0</v>
      </c>
      <c r="ET68" s="570">
        <f>+[2]Data!BK56</f>
        <v>0</v>
      </c>
      <c r="EU68" s="570">
        <f>+[2]Data!BL56</f>
        <v>0</v>
      </c>
      <c r="EV68" s="570">
        <f>+[2]Data!BM56</f>
        <v>0</v>
      </c>
      <c r="EW68" s="570">
        <f>+[2]Data!BN56</f>
        <v>0</v>
      </c>
      <c r="EX68" s="570">
        <f>+[2]Data!BO56</f>
        <v>0</v>
      </c>
      <c r="EY68" s="570">
        <f>+[2]Data!BP56</f>
        <v>0</v>
      </c>
      <c r="EZ68" s="570">
        <f>+[2]Data!BQ56</f>
        <v>0</v>
      </c>
      <c r="FA68" s="570">
        <f>+[2]Data!BR56</f>
        <v>0</v>
      </c>
      <c r="FB68" s="570">
        <f>+[2]Data!BS56</f>
        <v>0</v>
      </c>
      <c r="FC68" s="570">
        <f>+[2]Data!BT56</f>
        <v>0</v>
      </c>
      <c r="FD68" s="570">
        <f>+[2]Data!BU56</f>
        <v>0</v>
      </c>
      <c r="FE68" s="570">
        <f>+[2]Data!BV56</f>
        <v>0</v>
      </c>
    </row>
    <row r="69" spans="1:161" ht="16.5" customHeight="1" thickBot="1">
      <c r="A69" s="55" cm="1">
        <f t="array" aca="1" ref="A69" ca="1">+CELL("ligne",A69)</f>
        <v>69</v>
      </c>
      <c r="B69" t="s">
        <v>480</v>
      </c>
      <c r="D69" s="363" t="s">
        <v>380</v>
      </c>
      <c r="E69" t="s">
        <v>241</v>
      </c>
      <c r="F69" s="224" t="s">
        <v>443</v>
      </c>
      <c r="G69" s="225" t="s">
        <v>288</v>
      </c>
      <c r="H69" s="225" t="s">
        <v>333</v>
      </c>
      <c r="I69" s="225"/>
      <c r="J69" s="225" t="s">
        <v>329</v>
      </c>
      <c r="K69" s="226">
        <v>5</v>
      </c>
      <c r="L69" s="342">
        <f t="shared" ca="1" si="292"/>
        <v>0</v>
      </c>
      <c r="M69" s="355">
        <f t="shared" ca="1" si="293"/>
        <v>0</v>
      </c>
      <c r="N69" s="276">
        <f t="shared" ca="1" si="294"/>
        <v>0</v>
      </c>
      <c r="O69" s="120">
        <f t="shared" ca="1" si="295"/>
        <v>0</v>
      </c>
      <c r="P69" s="121">
        <f t="shared" ca="1" si="296"/>
        <v>0</v>
      </c>
      <c r="Q69" s="62">
        <f t="shared" si="297"/>
        <v>3</v>
      </c>
      <c r="R69" s="63">
        <f t="shared" si="298"/>
        <v>4</v>
      </c>
      <c r="S69" s="64">
        <f>+Parametres!E71</f>
        <v>0</v>
      </c>
      <c r="T69" s="330">
        <f>+Parametres!F71</f>
        <v>3</v>
      </c>
      <c r="U69" s="330">
        <f>+Parametres!G71</f>
        <v>4</v>
      </c>
      <c r="V69" s="122">
        <v>14</v>
      </c>
      <c r="W69" s="304">
        <f t="shared" si="299"/>
        <v>3</v>
      </c>
      <c r="X69" s="304">
        <f t="shared" si="300"/>
        <v>4</v>
      </c>
      <c r="Y69" s="279">
        <f t="shared" si="301"/>
        <v>3</v>
      </c>
      <c r="Z69" s="280">
        <f t="shared" si="302"/>
        <v>4</v>
      </c>
      <c r="AA69" s="279">
        <f t="shared" si="303"/>
        <v>3</v>
      </c>
      <c r="AB69" s="280">
        <f t="shared" si="304"/>
        <v>4</v>
      </c>
      <c r="AC69" s="281">
        <f t="shared" si="305"/>
        <v>3</v>
      </c>
      <c r="AD69" s="281">
        <f t="shared" si="306"/>
        <v>4</v>
      </c>
      <c r="AE69" s="125" cm="1">
        <f t="array" ref="AE69">+_xlfn.SWITCH($G69,"Min",Y69,"Max",AA69,"Dual",AC69)</f>
        <v>3</v>
      </c>
      <c r="AF69" s="61" cm="1">
        <f t="array" ref="AF69">+_xlfn.SWITCH($G69,"Min",Z69,"Max",AB69,"Dual",AD69)</f>
        <v>4</v>
      </c>
      <c r="AG69" s="69">
        <f t="shared" si="307"/>
        <v>3.5</v>
      </c>
      <c r="AI69" s="24">
        <f t="shared" ca="1" si="308"/>
        <v>0</v>
      </c>
      <c r="AJ69" s="126">
        <f t="shared" si="309"/>
        <v>3</v>
      </c>
      <c r="AK69" s="127">
        <f t="shared" si="310"/>
        <v>3.1666666666666665</v>
      </c>
      <c r="AL69" s="127">
        <f t="shared" si="311"/>
        <v>3.333333333333333</v>
      </c>
      <c r="AM69" s="127">
        <f t="shared" si="312"/>
        <v>3.4999999999999996</v>
      </c>
      <c r="AN69" s="127">
        <f t="shared" si="313"/>
        <v>3.6666666666666661</v>
      </c>
      <c r="AO69" s="127">
        <f t="shared" si="314"/>
        <v>3.8333333333333326</v>
      </c>
      <c r="AP69" s="127">
        <f t="shared" si="315"/>
        <v>3.9999999999999991</v>
      </c>
      <c r="AQ69" s="73" t="str" cm="1">
        <f t="array" aca="1" ref="AQ69" ca="1">+_xlfn.IFS($AI69&lt;=$AJ69,"Red Low",AND($AI69&gt;$AJ69,$AI69&lt;=$AK69),"Orange Low",AND($AI69&gt;$AK69,$AI69&lt;=$AL69),"Yellow Low",AND($AI69&gt;$AL69,$AI69&lt;=$AN69),"Green",AND($AI69&gt;$AN69,$AI69&lt;=$AO69),"Yellow High",AND($AI69&gt;$AO69,$AI69&lt;=$AP69),"Orange High",$AI69&gt;$AP69,"Red High")</f>
        <v>Red Low</v>
      </c>
      <c r="AR69" s="74">
        <f t="shared" si="316"/>
        <v>3</v>
      </c>
      <c r="AS69" s="128">
        <f t="shared" si="317"/>
        <v>3.1666666666666665</v>
      </c>
      <c r="AT69" s="128">
        <f t="shared" si="318"/>
        <v>3.333333333333333</v>
      </c>
      <c r="AU69" s="129">
        <f t="shared" si="319"/>
        <v>3.4999999999999996</v>
      </c>
      <c r="AV69" s="129">
        <f t="shared" si="320"/>
        <v>3.6666666666666661</v>
      </c>
      <c r="AW69" s="130">
        <f t="shared" si="321"/>
        <v>3.8333333333333326</v>
      </c>
      <c r="AX69" s="131">
        <f t="shared" si="322"/>
        <v>3.9999999999999991</v>
      </c>
      <c r="AY69" s="73" t="str" cm="1">
        <f t="array" aca="1" ref="AY69" ca="1">+_xlfn.IFS(AI69&lt;=$AT69,"Green",AND(AI69&gt;$AT69,AI69&lt;=$AV69),"Yellow High",AND(AI69&gt;$AV69,AI69&lt;=$AX69),"Orange High",AI69&gt;$AX69,"Red High")</f>
        <v>Green</v>
      </c>
      <c r="AZ69" s="79">
        <f t="shared" si="323"/>
        <v>3</v>
      </c>
      <c r="BA69" s="130">
        <f t="shared" si="324"/>
        <v>3.1666666666666665</v>
      </c>
      <c r="BB69" s="129">
        <f t="shared" si="325"/>
        <v>3.333333333333333</v>
      </c>
      <c r="BC69" s="129">
        <f t="shared" si="326"/>
        <v>3.4999999999999996</v>
      </c>
      <c r="BD69" s="128">
        <f t="shared" si="327"/>
        <v>3.6666666666666661</v>
      </c>
      <c r="BE69" s="128">
        <f t="shared" si="328"/>
        <v>3.8333333333333326</v>
      </c>
      <c r="BF69" s="132">
        <f t="shared" si="329"/>
        <v>3.9999999999999991</v>
      </c>
      <c r="BG69" s="73" t="str" cm="1">
        <f t="array" aca="1" ref="BG69" ca="1">+_xlfn.IFS($L69&lt;=AZ69,"Red Low",AND($L69&gt;AZ69,$L69&lt;=BB69),"Orange Low",AND($L69&gt;BB69,$L69&lt;=BD69),"Yellow Low",$L69&gt;BD69,"Green")</f>
        <v>Red Low</v>
      </c>
      <c r="BH69" s="1" t="str" cm="1">
        <f t="array" aca="1" ref="BH69" ca="1">+_xlfn.IFS(G69="Min",BG69,G69="Max",AY69,G69="Dual",AQ69)</f>
        <v>Green</v>
      </c>
      <c r="BI69" s="133"/>
      <c r="BU69" s="134"/>
      <c r="BV69" s="134"/>
      <c r="BW69" s="134"/>
      <c r="BX69" s="134"/>
      <c r="BY69" s="134"/>
      <c r="BZ69" s="134"/>
      <c r="CA69" s="134"/>
      <c r="CB69" s="134"/>
      <c r="CC69" s="134"/>
      <c r="CD69" s="135"/>
      <c r="CE69" s="326" cm="1">
        <f t="array" aca="1" ref="CE69" ca="1">+INDIRECT(ADDRESS($A69,$BJ$2-10))</f>
        <v>0</v>
      </c>
      <c r="CF69" s="326" cm="1">
        <f t="array" aca="1" ref="CF69" ca="1">+INDIRECT(ADDRESS($A69,$BJ$2-9))</f>
        <v>0</v>
      </c>
      <c r="CG69" s="326" cm="1">
        <f t="array" aca="1" ref="CG69" ca="1">+INDIRECT(ADDRESS($A69,$BJ$2-8))</f>
        <v>0</v>
      </c>
      <c r="CH69" s="326" cm="1">
        <f t="array" aca="1" ref="CH69" ca="1">+INDIRECT(ADDRESS($A69,$BJ$2-7))</f>
        <v>0</v>
      </c>
      <c r="CI69" s="326" cm="1">
        <f t="array" aca="1" ref="CI69" ca="1">+INDIRECT(ADDRESS($A69,$BJ$2-6))</f>
        <v>0</v>
      </c>
      <c r="CJ69" s="326" cm="1">
        <f t="array" aca="1" ref="CJ69" ca="1">+INDIRECT(ADDRESS($A69,$BJ$2-5))</f>
        <v>0</v>
      </c>
      <c r="CK69" s="326" cm="1">
        <f t="array" aca="1" ref="CK69" ca="1">+INDIRECT(ADDRESS($A69,$BJ$2-4))</f>
        <v>0</v>
      </c>
      <c r="CL69" s="326" cm="1">
        <f t="array" aca="1" ref="CL69" ca="1">+INDIRECT(ADDRESS($A69,$BJ$2-3))</f>
        <v>0</v>
      </c>
      <c r="CM69" s="326" cm="1">
        <f t="array" aca="1" ref="CM69" ca="1">+INDIRECT(ADDRESS($A69,$BJ$2-2))</f>
        <v>0</v>
      </c>
      <c r="CN69" s="326" cm="1">
        <f t="array" aca="1" ref="CN69" ca="1">+INDIRECT(ADDRESS($A69,$BJ$2-1))</f>
        <v>0</v>
      </c>
      <c r="CO69" s="326" cm="1">
        <f t="array" aca="1" ref="CO69" ca="1">+INDIRECT(ADDRESS($A69,BJ$2))</f>
        <v>0</v>
      </c>
      <c r="CP69" s="326"/>
      <c r="CQ69" s="326"/>
      <c r="CR69" s="54">
        <f t="shared" ca="1" si="330"/>
        <v>1.7827799227799228</v>
      </c>
      <c r="CS69" s="54">
        <f t="shared" ca="1" si="331"/>
        <v>1.9632432432432436</v>
      </c>
      <c r="CT69" s="54">
        <f t="shared" ca="1" si="332"/>
        <v>2.0146718146718148</v>
      </c>
      <c r="CU69" s="54">
        <f t="shared" ca="1" si="333"/>
        <v>2.025740025740026</v>
      </c>
      <c r="CV69" s="54">
        <f t="shared" ca="1" si="334"/>
        <v>2.597528957528958</v>
      </c>
      <c r="CW69" s="54">
        <f t="shared" ca="1" si="335"/>
        <v>2.2108108108108109</v>
      </c>
      <c r="CX69" s="54">
        <f t="shared" ca="1" si="336"/>
        <v>1.1642213642213641</v>
      </c>
      <c r="CY69" s="54">
        <f t="shared" ca="1" si="337"/>
        <v>1.6159588159588161</v>
      </c>
      <c r="CZ69" s="54">
        <f t="shared" ca="1" si="338"/>
        <v>0.50867438867438874</v>
      </c>
      <c r="DA69" s="54">
        <f t="shared" ca="1" si="339"/>
        <v>1.9258687258687259</v>
      </c>
      <c r="DB69" s="54">
        <f t="shared" ca="1" si="340"/>
        <v>3.5</v>
      </c>
      <c r="DC69" s="326"/>
      <c r="DD69" s="283" t="str">
        <f t="shared" si="341"/>
        <v>Plant_ProcessAudit%</v>
      </c>
      <c r="DE69" s="570">
        <f>+[2]Data!V41</f>
        <v>0</v>
      </c>
      <c r="DF69" s="570">
        <f>+[2]Data!W41</f>
        <v>0</v>
      </c>
      <c r="DG69" s="570">
        <f>+[2]Data!X41</f>
        <v>0</v>
      </c>
      <c r="DH69" s="570">
        <f>+[2]Data!Y41</f>
        <v>0</v>
      </c>
      <c r="DI69" s="570">
        <f>+[2]Data!Z41</f>
        <v>0</v>
      </c>
      <c r="DJ69" s="570">
        <f>+[2]Data!AA41</f>
        <v>0</v>
      </c>
      <c r="DK69" s="570">
        <f>+[2]Data!AB41</f>
        <v>0</v>
      </c>
      <c r="DL69" s="570">
        <f>+[2]Data!AC41</f>
        <v>0</v>
      </c>
      <c r="DM69" s="570">
        <f>+[2]Data!AD41</f>
        <v>0</v>
      </c>
      <c r="DN69" s="570">
        <f>+[2]Data!AE41</f>
        <v>0</v>
      </c>
      <c r="DO69" s="570">
        <f>+[2]Data!AF41</f>
        <v>0</v>
      </c>
      <c r="DP69" s="570">
        <f>+[2]Data!AG41</f>
        <v>0</v>
      </c>
      <c r="DQ69" s="570">
        <f>+[2]Data!AH41</f>
        <v>0</v>
      </c>
      <c r="DR69" s="570">
        <f>+[2]Data!AI41</f>
        <v>0</v>
      </c>
      <c r="DS69" s="570">
        <f>+[2]Data!AJ41</f>
        <v>0</v>
      </c>
      <c r="DT69" s="570">
        <f>+[2]Data!AK41</f>
        <v>0</v>
      </c>
      <c r="DU69" s="570">
        <f>+[2]Data!AL41</f>
        <v>0</v>
      </c>
      <c r="DV69" s="570">
        <f>+[2]Data!AM41</f>
        <v>0</v>
      </c>
      <c r="DW69" s="570">
        <f>+[2]Data!AN41</f>
        <v>0</v>
      </c>
      <c r="DX69" s="570">
        <f>+[2]Data!AO41</f>
        <v>0</v>
      </c>
      <c r="DY69" s="570">
        <f>+[2]Data!AP41</f>
        <v>0</v>
      </c>
      <c r="DZ69" s="570">
        <f>+[2]Data!AQ41</f>
        <v>0</v>
      </c>
      <c r="EA69" s="570">
        <f>+[2]Data!AR41</f>
        <v>0</v>
      </c>
      <c r="EB69" s="570">
        <f>+[2]Data!AS41</f>
        <v>0</v>
      </c>
      <c r="EC69" s="570">
        <f>+[2]Data!AT41</f>
        <v>0</v>
      </c>
      <c r="ED69" s="570">
        <f>+[2]Data!AU41</f>
        <v>0</v>
      </c>
      <c r="EE69" s="570">
        <f>+[2]Data!AV41</f>
        <v>0</v>
      </c>
      <c r="EF69" s="570">
        <f>+[2]Data!AW41</f>
        <v>0</v>
      </c>
      <c r="EG69" s="570">
        <f>+[2]Data!AX41</f>
        <v>0</v>
      </c>
      <c r="EH69" s="570">
        <f>+[2]Data!AY41</f>
        <v>0</v>
      </c>
      <c r="EI69" s="570">
        <f>+[2]Data!AZ41</f>
        <v>0</v>
      </c>
      <c r="EJ69" s="570">
        <f>+[2]Data!BA41</f>
        <v>0</v>
      </c>
      <c r="EK69" s="570">
        <f>+[2]Data!BB41</f>
        <v>0</v>
      </c>
      <c r="EL69" s="570">
        <f>+[2]Data!BC41</f>
        <v>0</v>
      </c>
      <c r="EM69" s="570">
        <f>+[2]Data!BD41</f>
        <v>0</v>
      </c>
      <c r="EN69" s="570">
        <f>+[2]Data!BE41</f>
        <v>0</v>
      </c>
      <c r="EO69" s="570">
        <f>+[2]Data!BF41</f>
        <v>0</v>
      </c>
      <c r="EP69" s="570">
        <f>+[2]Data!BG41</f>
        <v>0</v>
      </c>
      <c r="EQ69" s="570">
        <f>+[2]Data!BH41</f>
        <v>0</v>
      </c>
      <c r="ER69" s="570">
        <f>+[2]Data!BI41</f>
        <v>0</v>
      </c>
      <c r="ES69" s="570">
        <f>+[2]Data!BJ41</f>
        <v>0</v>
      </c>
      <c r="ET69" s="570">
        <f>+[2]Data!BK41</f>
        <v>0</v>
      </c>
      <c r="EU69" s="570">
        <f>+[2]Data!BL41</f>
        <v>0</v>
      </c>
      <c r="EV69" s="570">
        <f>+[2]Data!BM41</f>
        <v>0</v>
      </c>
      <c r="EW69" s="570">
        <f>+[2]Data!BN41</f>
        <v>0</v>
      </c>
      <c r="EX69" s="570">
        <f>+[2]Data!BO41</f>
        <v>0</v>
      </c>
      <c r="EY69" s="570">
        <f>+[2]Data!BP41</f>
        <v>0</v>
      </c>
      <c r="EZ69" s="570">
        <f>+[2]Data!BQ41</f>
        <v>0</v>
      </c>
      <c r="FA69" s="570">
        <f>+[2]Data!BR41</f>
        <v>0</v>
      </c>
      <c r="FB69" s="570">
        <f>+[2]Data!BS41</f>
        <v>0</v>
      </c>
      <c r="FC69" s="570">
        <f>+[2]Data!BT41</f>
        <v>0</v>
      </c>
      <c r="FD69" s="570">
        <f>+[2]Data!BU41</f>
        <v>0</v>
      </c>
      <c r="FE69" s="570">
        <f>+[2]Data!BV41</f>
        <v>0</v>
      </c>
    </row>
    <row r="70" spans="1:161" ht="16.5" customHeight="1" thickBot="1">
      <c r="A70" s="55" cm="1">
        <f t="array" aca="1" ref="A70" ca="1">+CELL("ligne",A70)</f>
        <v>70</v>
      </c>
      <c r="B70" t="s">
        <v>481</v>
      </c>
      <c r="D70" s="363" t="s">
        <v>380</v>
      </c>
      <c r="E70" t="s">
        <v>241</v>
      </c>
      <c r="F70" s="224" t="s">
        <v>443</v>
      </c>
      <c r="G70" s="225" t="s">
        <v>288</v>
      </c>
      <c r="H70" s="225" t="s">
        <v>333</v>
      </c>
      <c r="I70" s="225"/>
      <c r="J70" s="225" t="s">
        <v>371</v>
      </c>
      <c r="K70" s="226">
        <v>6</v>
      </c>
      <c r="L70" s="342">
        <f t="shared" ca="1" si="292"/>
        <v>0</v>
      </c>
      <c r="M70" s="355">
        <f t="shared" ca="1" si="293"/>
        <v>0</v>
      </c>
      <c r="N70" s="276">
        <f t="shared" ca="1" si="294"/>
        <v>0</v>
      </c>
      <c r="O70" s="120">
        <f t="shared" ca="1" si="295"/>
        <v>0</v>
      </c>
      <c r="P70" s="121">
        <f t="shared" ca="1" si="296"/>
        <v>0</v>
      </c>
      <c r="Q70" s="62">
        <f t="shared" si="297"/>
        <v>0</v>
      </c>
      <c r="R70" s="63">
        <f t="shared" si="298"/>
        <v>5</v>
      </c>
      <c r="S70" s="64">
        <f>+Parametres!E72</f>
        <v>0</v>
      </c>
      <c r="T70" s="330">
        <f>+Parametres!F72</f>
        <v>0</v>
      </c>
      <c r="U70" s="330">
        <f>+Parametres!G72</f>
        <v>5</v>
      </c>
      <c r="V70" s="122">
        <v>15</v>
      </c>
      <c r="W70" s="304">
        <f t="shared" si="299"/>
        <v>0</v>
      </c>
      <c r="X70" s="304">
        <f t="shared" si="300"/>
        <v>5</v>
      </c>
      <c r="Y70" s="279">
        <f t="shared" si="301"/>
        <v>0</v>
      </c>
      <c r="Z70" s="280">
        <f t="shared" si="302"/>
        <v>5</v>
      </c>
      <c r="AA70" s="279">
        <f t="shared" si="303"/>
        <v>0</v>
      </c>
      <c r="AB70" s="280">
        <f t="shared" si="304"/>
        <v>5</v>
      </c>
      <c r="AC70" s="281">
        <f t="shared" si="305"/>
        <v>0</v>
      </c>
      <c r="AD70" s="281">
        <f t="shared" si="306"/>
        <v>5</v>
      </c>
      <c r="AE70" s="125" cm="1">
        <f t="array" ref="AE70">+_xlfn.SWITCH($G70,"Min",Y70,"Max",AA70,"Dual",AC70)</f>
        <v>0</v>
      </c>
      <c r="AF70" s="61" cm="1">
        <f t="array" ref="AF70">+_xlfn.SWITCH($G70,"Min",Z70,"Max",AB70,"Dual",AD70)</f>
        <v>5</v>
      </c>
      <c r="AG70" s="69">
        <f t="shared" si="307"/>
        <v>2.5</v>
      </c>
      <c r="AI70" s="24">
        <f t="shared" ca="1" si="308"/>
        <v>0</v>
      </c>
      <c r="AJ70" s="126">
        <f t="shared" si="309"/>
        <v>0</v>
      </c>
      <c r="AK70" s="127">
        <f t="shared" si="310"/>
        <v>0.83333333333333337</v>
      </c>
      <c r="AL70" s="127">
        <f t="shared" si="311"/>
        <v>1.6666666666666667</v>
      </c>
      <c r="AM70" s="127">
        <f t="shared" si="312"/>
        <v>2.5</v>
      </c>
      <c r="AN70" s="127">
        <f t="shared" si="313"/>
        <v>3.3333333333333335</v>
      </c>
      <c r="AO70" s="127">
        <f t="shared" si="314"/>
        <v>4.166666666666667</v>
      </c>
      <c r="AP70" s="127">
        <f t="shared" si="315"/>
        <v>5</v>
      </c>
      <c r="AQ70" s="73" t="str" cm="1">
        <f t="array" aca="1" ref="AQ70" ca="1">+_xlfn.IFS($AI70&lt;=$AJ70,"Red Low",AND($AI70&gt;$AJ70,$AI70&lt;=$AK70),"Orange Low",AND($AI70&gt;$AK70,$AI70&lt;=$AL70),"Yellow Low",AND($AI70&gt;$AL70,$AI70&lt;=$AN70),"Green",AND($AI70&gt;$AN70,$AI70&lt;=$AO70),"Yellow High",AND($AI70&gt;$AO70,$AI70&lt;=$AP70),"Orange High",$AI70&gt;$AP70,"Red High")</f>
        <v>Red Low</v>
      </c>
      <c r="AR70" s="74">
        <f t="shared" si="316"/>
        <v>0</v>
      </c>
      <c r="AS70" s="128">
        <f t="shared" si="317"/>
        <v>0.83333333333333337</v>
      </c>
      <c r="AT70" s="128">
        <f t="shared" si="318"/>
        <v>1.6666666666666667</v>
      </c>
      <c r="AU70" s="129">
        <f t="shared" si="319"/>
        <v>2.5</v>
      </c>
      <c r="AV70" s="129">
        <f t="shared" si="320"/>
        <v>3.3333333333333335</v>
      </c>
      <c r="AW70" s="130">
        <f t="shared" si="321"/>
        <v>4.166666666666667</v>
      </c>
      <c r="AX70" s="131">
        <f t="shared" si="322"/>
        <v>5</v>
      </c>
      <c r="AY70" s="73" t="str" cm="1">
        <f t="array" aca="1" ref="AY70" ca="1">+_xlfn.IFS(AI70&lt;=$AT70,"Green",AND(AI70&gt;$AT70,AI70&lt;=$AV70),"Yellow High",AND(AI70&gt;$AV70,AI70&lt;=$AX70),"Orange High",AI70&gt;$AX70,"Red High")</f>
        <v>Green</v>
      </c>
      <c r="AZ70" s="79">
        <f t="shared" si="323"/>
        <v>0</v>
      </c>
      <c r="BA70" s="130">
        <f t="shared" si="324"/>
        <v>0.83333333333333337</v>
      </c>
      <c r="BB70" s="129">
        <f t="shared" si="325"/>
        <v>1.6666666666666667</v>
      </c>
      <c r="BC70" s="129">
        <f t="shared" si="326"/>
        <v>2.5</v>
      </c>
      <c r="BD70" s="128">
        <f t="shared" si="327"/>
        <v>3.3333333333333335</v>
      </c>
      <c r="BE70" s="128">
        <f t="shared" si="328"/>
        <v>4.166666666666667</v>
      </c>
      <c r="BF70" s="132">
        <f t="shared" si="329"/>
        <v>5</v>
      </c>
      <c r="BG70" s="73" t="str" cm="1">
        <f t="array" aca="1" ref="BG70" ca="1">+_xlfn.IFS($L70&lt;=AZ70,"Red Low",AND($L70&gt;AZ70,$L70&lt;=BB70),"Orange Low",AND($L70&gt;BB70,$L70&lt;=BD70),"Yellow Low",$L70&gt;BD70,"Green")</f>
        <v>Red Low</v>
      </c>
      <c r="BH70" s="1" t="str" cm="1">
        <f t="array" aca="1" ref="BH70" ca="1">+_xlfn.IFS(G70="Min",BG70,G70="Max",AY70,G70="Dual",AQ70)</f>
        <v>Green</v>
      </c>
      <c r="BI70" s="133"/>
      <c r="BU70" s="134"/>
      <c r="BV70" s="134"/>
      <c r="BW70" s="134"/>
      <c r="BX70" s="134"/>
      <c r="BY70" s="134"/>
      <c r="BZ70" s="134"/>
      <c r="CA70" s="134"/>
      <c r="CB70" s="134"/>
      <c r="CC70" s="134"/>
      <c r="CD70" s="135"/>
      <c r="CE70" s="326" cm="1">
        <f t="array" aca="1" ref="CE70" ca="1">+INDIRECT(ADDRESS($A70,$BJ$2-10))</f>
        <v>0</v>
      </c>
      <c r="CF70" s="326" cm="1">
        <f t="array" aca="1" ref="CF70" ca="1">+INDIRECT(ADDRESS($A70,$BJ$2-9))</f>
        <v>0</v>
      </c>
      <c r="CG70" s="326" cm="1">
        <f t="array" aca="1" ref="CG70" ca="1">+INDIRECT(ADDRESS($A70,$BJ$2-8))</f>
        <v>0</v>
      </c>
      <c r="CH70" s="326" cm="1">
        <f t="array" aca="1" ref="CH70" ca="1">+INDIRECT(ADDRESS($A70,$BJ$2-7))</f>
        <v>0</v>
      </c>
      <c r="CI70" s="326" cm="1">
        <f t="array" aca="1" ref="CI70" ca="1">+INDIRECT(ADDRESS($A70,$BJ$2-6))</f>
        <v>0</v>
      </c>
      <c r="CJ70" s="326" cm="1">
        <f t="array" aca="1" ref="CJ70" ca="1">+INDIRECT(ADDRESS($A70,$BJ$2-5))</f>
        <v>0</v>
      </c>
      <c r="CK70" s="326" cm="1">
        <f t="array" aca="1" ref="CK70" ca="1">+INDIRECT(ADDRESS($A70,$BJ$2-4))</f>
        <v>0</v>
      </c>
      <c r="CL70" s="326" cm="1">
        <f t="array" aca="1" ref="CL70" ca="1">+INDIRECT(ADDRESS($A70,$BJ$2-3))</f>
        <v>0</v>
      </c>
      <c r="CM70" s="326" cm="1">
        <f t="array" aca="1" ref="CM70" ca="1">+INDIRECT(ADDRESS($A70,$BJ$2-2))</f>
        <v>0</v>
      </c>
      <c r="CN70" s="326" cm="1">
        <f t="array" aca="1" ref="CN70" ca="1">+INDIRECT(ADDRESS($A70,$BJ$2-1))</f>
        <v>0</v>
      </c>
      <c r="CO70" s="326" cm="1">
        <f t="array" aca="1" ref="CO70" ca="1">+INDIRECT(ADDRESS($A70,BJ$2))</f>
        <v>0</v>
      </c>
      <c r="CP70" s="326"/>
      <c r="CQ70" s="326"/>
      <c r="CR70" s="54">
        <f t="shared" ca="1" si="330"/>
        <v>1.2734142305570877</v>
      </c>
      <c r="CS70" s="54">
        <f t="shared" ca="1" si="331"/>
        <v>1.4023166023166025</v>
      </c>
      <c r="CT70" s="54">
        <f t="shared" ca="1" si="332"/>
        <v>1.4390512961941535</v>
      </c>
      <c r="CU70" s="54">
        <f t="shared" ca="1" si="333"/>
        <v>1.4469571612428758</v>
      </c>
      <c r="CV70" s="54">
        <f t="shared" ca="1" si="334"/>
        <v>1.8553778268063985</v>
      </c>
      <c r="CW70" s="54">
        <f t="shared" ca="1" si="335"/>
        <v>1.5791505791505793</v>
      </c>
      <c r="CX70" s="54">
        <f t="shared" ca="1" si="336"/>
        <v>0.83158668872954589</v>
      </c>
      <c r="CY70" s="54">
        <f t="shared" ca="1" si="337"/>
        <v>1.15425629711344</v>
      </c>
      <c r="CZ70" s="54">
        <f t="shared" ca="1" si="338"/>
        <v>0.36333884905313479</v>
      </c>
      <c r="DA70" s="54">
        <f t="shared" ca="1" si="339"/>
        <v>1.3756205184776613</v>
      </c>
      <c r="DB70" s="54">
        <f t="shared" ca="1" si="340"/>
        <v>2.5</v>
      </c>
      <c r="DC70" s="326"/>
      <c r="DD70" s="283" t="str">
        <f t="shared" si="341"/>
        <v>Value_InPrison</v>
      </c>
      <c r="DE70" s="570">
        <f>+[2]Data!V91</f>
        <v>0</v>
      </c>
      <c r="DF70" s="570">
        <f>+[2]Data!W91</f>
        <v>0</v>
      </c>
      <c r="DG70" s="570">
        <f>+[2]Data!X91</f>
        <v>0</v>
      </c>
      <c r="DH70" s="570">
        <f>+[2]Data!Y91</f>
        <v>0</v>
      </c>
      <c r="DI70" s="570">
        <f>+[2]Data!Z91</f>
        <v>0</v>
      </c>
      <c r="DJ70" s="570">
        <f>+[2]Data!AA91</f>
        <v>0</v>
      </c>
      <c r="DK70" s="570">
        <f>+[2]Data!AB91</f>
        <v>0</v>
      </c>
      <c r="DL70" s="570">
        <f>+[2]Data!AC91</f>
        <v>0</v>
      </c>
      <c r="DM70" s="570">
        <f>+[2]Data!AD91</f>
        <v>0</v>
      </c>
      <c r="DN70" s="570">
        <f>+[2]Data!AE91</f>
        <v>0</v>
      </c>
      <c r="DO70" s="570">
        <f>+[2]Data!AF91</f>
        <v>0</v>
      </c>
      <c r="DP70" s="570">
        <f>+[2]Data!AG91</f>
        <v>0</v>
      </c>
      <c r="DQ70" s="570">
        <f>+[2]Data!AH91</f>
        <v>0</v>
      </c>
      <c r="DR70" s="570">
        <f>+[2]Data!AI91</f>
        <v>0</v>
      </c>
      <c r="DS70" s="570">
        <f>+[2]Data!AJ91</f>
        <v>0</v>
      </c>
      <c r="DT70" s="570">
        <f>+[2]Data!AK91</f>
        <v>0</v>
      </c>
      <c r="DU70" s="570">
        <f>+[2]Data!AL91</f>
        <v>0</v>
      </c>
      <c r="DV70" s="570">
        <f>+[2]Data!AM91</f>
        <v>0</v>
      </c>
      <c r="DW70" s="570">
        <f>+[2]Data!AN91</f>
        <v>0</v>
      </c>
      <c r="DX70" s="570">
        <f>+[2]Data!AO91</f>
        <v>0</v>
      </c>
      <c r="DY70" s="570">
        <f>+[2]Data!AP91</f>
        <v>0</v>
      </c>
      <c r="DZ70" s="570">
        <f>+[2]Data!AQ91</f>
        <v>0</v>
      </c>
      <c r="EA70" s="570">
        <f>+[2]Data!AR91</f>
        <v>0</v>
      </c>
      <c r="EB70" s="570">
        <f>+[2]Data!AS91</f>
        <v>0</v>
      </c>
      <c r="EC70" s="570">
        <f>+[2]Data!AT91</f>
        <v>0</v>
      </c>
      <c r="ED70" s="570">
        <f>+[2]Data!AU91</f>
        <v>0</v>
      </c>
      <c r="EE70" s="570">
        <f>+[2]Data!AV91</f>
        <v>0</v>
      </c>
      <c r="EF70" s="570">
        <f>+[2]Data!AW91</f>
        <v>0</v>
      </c>
      <c r="EG70" s="570">
        <f>+[2]Data!AX91</f>
        <v>0</v>
      </c>
      <c r="EH70" s="570">
        <f>+[2]Data!AY91</f>
        <v>0</v>
      </c>
      <c r="EI70" s="570">
        <f>+[2]Data!AZ91</f>
        <v>0</v>
      </c>
      <c r="EJ70" s="570">
        <f>+[2]Data!BA91</f>
        <v>0</v>
      </c>
      <c r="EK70" s="570">
        <f>+[2]Data!BB91</f>
        <v>0</v>
      </c>
      <c r="EL70" s="570">
        <f>+[2]Data!BC91</f>
        <v>0</v>
      </c>
      <c r="EM70" s="570">
        <f>+[2]Data!BD91</f>
        <v>0</v>
      </c>
      <c r="EN70" s="570">
        <f>+[2]Data!BE91</f>
        <v>0</v>
      </c>
      <c r="EO70" s="570">
        <f>+[2]Data!BF91</f>
        <v>0</v>
      </c>
      <c r="EP70" s="570">
        <f>+[2]Data!BG91</f>
        <v>0</v>
      </c>
      <c r="EQ70" s="570">
        <f>+[2]Data!BH91</f>
        <v>0</v>
      </c>
      <c r="ER70" s="570">
        <f>+[2]Data!BI91</f>
        <v>0</v>
      </c>
      <c r="ES70" s="570">
        <f>+[2]Data!BJ91</f>
        <v>0</v>
      </c>
      <c r="ET70" s="570">
        <f>+[2]Data!BK91</f>
        <v>0</v>
      </c>
      <c r="EU70" s="570">
        <f>+[2]Data!BL91</f>
        <v>0</v>
      </c>
      <c r="EV70" s="570">
        <f>+[2]Data!BM91</f>
        <v>0</v>
      </c>
      <c r="EW70" s="570">
        <f>+[2]Data!BN91</f>
        <v>0</v>
      </c>
      <c r="EX70" s="570">
        <f>+[2]Data!BO91</f>
        <v>0</v>
      </c>
      <c r="EY70" s="570">
        <f>+[2]Data!BP91</f>
        <v>0</v>
      </c>
      <c r="EZ70" s="570">
        <f>+[2]Data!BQ91</f>
        <v>0</v>
      </c>
      <c r="FA70" s="570">
        <f>+[2]Data!BR91</f>
        <v>0</v>
      </c>
      <c r="FB70" s="570">
        <f>+[2]Data!BS91</f>
        <v>0</v>
      </c>
      <c r="FC70" s="570">
        <f>+[2]Data!BT91</f>
        <v>0</v>
      </c>
      <c r="FD70" s="570">
        <f>+[2]Data!BU91</f>
        <v>0</v>
      </c>
      <c r="FE70" s="570">
        <f>+[2]Data!BV91</f>
        <v>0</v>
      </c>
    </row>
    <row r="71" spans="1:161" ht="16.5" customHeight="1" thickBot="1">
      <c r="A71" s="55" cm="1">
        <f t="array" aca="1" ref="A71" ca="1">+CELL("ligne",A71)</f>
        <v>71</v>
      </c>
      <c r="B71" t="s">
        <v>482</v>
      </c>
      <c r="D71" s="363" t="s">
        <v>380</v>
      </c>
      <c r="E71" t="s">
        <v>241</v>
      </c>
      <c r="F71" s="224" t="s">
        <v>443</v>
      </c>
      <c r="G71" s="225" t="s">
        <v>288</v>
      </c>
      <c r="H71" s="225" t="s">
        <v>333</v>
      </c>
      <c r="I71" s="225"/>
      <c r="J71" s="225" t="s">
        <v>334</v>
      </c>
      <c r="K71" s="226">
        <v>7</v>
      </c>
      <c r="L71" s="342">
        <f t="shared" ca="1" si="292"/>
        <v>1</v>
      </c>
      <c r="M71" s="355">
        <f t="shared" ca="1" si="293"/>
        <v>1</v>
      </c>
      <c r="N71" s="276">
        <f t="shared" ca="1" si="294"/>
        <v>5.8333333333333327E-2</v>
      </c>
      <c r="O71" s="120">
        <f t="shared" ca="1" si="295"/>
        <v>0.82499999999999996</v>
      </c>
      <c r="P71" s="121">
        <f t="shared" ca="1" si="296"/>
        <v>1.175</v>
      </c>
      <c r="Q71" s="62">
        <f t="shared" si="297"/>
        <v>1</v>
      </c>
      <c r="R71" s="63">
        <f t="shared" si="298"/>
        <v>2</v>
      </c>
      <c r="S71" s="64">
        <f>+Parametres!E73</f>
        <v>0</v>
      </c>
      <c r="T71" s="330">
        <f>+Parametres!F73</f>
        <v>1</v>
      </c>
      <c r="U71" s="330">
        <f>+Parametres!G73</f>
        <v>2</v>
      </c>
      <c r="V71" s="122">
        <v>16</v>
      </c>
      <c r="W71" s="304">
        <f t="shared" si="299"/>
        <v>1</v>
      </c>
      <c r="X71" s="304">
        <f t="shared" si="300"/>
        <v>2</v>
      </c>
      <c r="Y71" s="279">
        <f t="shared" si="301"/>
        <v>1</v>
      </c>
      <c r="Z71" s="280">
        <f t="shared" si="302"/>
        <v>2</v>
      </c>
      <c r="AA71" s="279">
        <f t="shared" si="303"/>
        <v>1</v>
      </c>
      <c r="AB71" s="280">
        <f t="shared" si="304"/>
        <v>2</v>
      </c>
      <c r="AC71" s="281">
        <f t="shared" si="305"/>
        <v>1</v>
      </c>
      <c r="AD71" s="281">
        <f t="shared" si="306"/>
        <v>2</v>
      </c>
      <c r="AE71" s="125" cm="1">
        <f t="array" ref="AE71">+_xlfn.SWITCH($G71,"Min",Y71,"Max",AA71,"Dual",AC71)</f>
        <v>1</v>
      </c>
      <c r="AF71" s="61" cm="1">
        <f t="array" ref="AF71">+_xlfn.SWITCH($G71,"Min",Z71,"Max",AB71,"Dual",AD71)</f>
        <v>2</v>
      </c>
      <c r="AG71" s="69">
        <f t="shared" si="307"/>
        <v>1.5</v>
      </c>
      <c r="AI71" s="24">
        <f t="shared" ca="1" si="308"/>
        <v>1</v>
      </c>
      <c r="AJ71" s="126">
        <f t="shared" si="309"/>
        <v>1</v>
      </c>
      <c r="AK71" s="127">
        <f t="shared" si="310"/>
        <v>1.1666666666666667</v>
      </c>
      <c r="AL71" s="127">
        <f t="shared" si="311"/>
        <v>1.3333333333333335</v>
      </c>
      <c r="AM71" s="127">
        <f t="shared" si="312"/>
        <v>1.5000000000000002</v>
      </c>
      <c r="AN71" s="127">
        <f t="shared" si="313"/>
        <v>1.666666666666667</v>
      </c>
      <c r="AO71" s="127">
        <f t="shared" si="314"/>
        <v>1.8333333333333337</v>
      </c>
      <c r="AP71" s="127">
        <f t="shared" si="315"/>
        <v>2.0000000000000004</v>
      </c>
      <c r="AQ71" s="73" t="str" cm="1">
        <f t="array" aca="1" ref="AQ71" ca="1">+_xlfn.IFS($AI71&lt;=$AJ71,"Red Low",AND($AI71&gt;$AJ71,$AI71&lt;=$AK71),"Orange Low",AND($AI71&gt;$AK71,$AI71&lt;=$AL71),"Yellow Low",AND($AI71&gt;$AL71,$AI71&lt;=$AN71),"Green",AND($AI71&gt;$AN71,$AI71&lt;=$AO71),"Yellow High",AND($AI71&gt;$AO71,$AI71&lt;=$AP71),"Orange High",$AI71&gt;$AP71,"Red High")</f>
        <v>Red Low</v>
      </c>
      <c r="AR71" s="74">
        <f t="shared" si="316"/>
        <v>1</v>
      </c>
      <c r="AS71" s="128">
        <f t="shared" si="317"/>
        <v>1.1666666666666667</v>
      </c>
      <c r="AT71" s="128">
        <f t="shared" si="318"/>
        <v>1.3333333333333335</v>
      </c>
      <c r="AU71" s="129">
        <f t="shared" si="319"/>
        <v>1.5000000000000002</v>
      </c>
      <c r="AV71" s="129">
        <f t="shared" si="320"/>
        <v>1.666666666666667</v>
      </c>
      <c r="AW71" s="130">
        <f t="shared" si="321"/>
        <v>1.8333333333333337</v>
      </c>
      <c r="AX71" s="131">
        <f t="shared" si="322"/>
        <v>2.0000000000000004</v>
      </c>
      <c r="AY71" s="73" t="str" cm="1">
        <f t="array" aca="1" ref="AY71" ca="1">+_xlfn.IFS(AI71&lt;=$AT71,"Green",AND(AI71&gt;$AT71,AI71&lt;=$AV71),"Yellow High",AND(AI71&gt;$AV71,AI71&lt;=$AX71),"Orange High",AI71&gt;$AX71,"Red High")</f>
        <v>Green</v>
      </c>
      <c r="AZ71" s="79">
        <f t="shared" si="323"/>
        <v>1</v>
      </c>
      <c r="BA71" s="130">
        <f t="shared" si="324"/>
        <v>1.1666666666666667</v>
      </c>
      <c r="BB71" s="129">
        <f t="shared" si="325"/>
        <v>1.3333333333333335</v>
      </c>
      <c r="BC71" s="129">
        <f t="shared" si="326"/>
        <v>1.5000000000000002</v>
      </c>
      <c r="BD71" s="128">
        <f t="shared" si="327"/>
        <v>1.666666666666667</v>
      </c>
      <c r="BE71" s="128">
        <f t="shared" si="328"/>
        <v>1.8333333333333337</v>
      </c>
      <c r="BF71" s="132">
        <f t="shared" si="329"/>
        <v>2.0000000000000004</v>
      </c>
      <c r="BG71" s="73" t="str" cm="1">
        <f t="array" aca="1" ref="BG71" ca="1">+_xlfn.IFS($L71&lt;=AZ71,"Red Low",AND($L71&gt;AZ71,$L71&lt;=BB71),"Orange Low",AND($L71&gt;BB71,$L71&lt;=BD71),"Yellow Low",$L71&gt;BD71,"Green")</f>
        <v>Red Low</v>
      </c>
      <c r="BH71" s="1" t="str" cm="1">
        <f t="array" aca="1" ref="BH71" ca="1">+_xlfn.IFS(G71="Min",BG71,G71="Max",AY71,G71="Dual",AQ71)</f>
        <v>Green</v>
      </c>
      <c r="BI71" s="133"/>
      <c r="BU71" s="134"/>
      <c r="BV71" s="134"/>
      <c r="BW71" s="134"/>
      <c r="BX71" s="134"/>
      <c r="BY71" s="134"/>
      <c r="BZ71" s="134"/>
      <c r="CA71" s="134"/>
      <c r="CB71" s="134"/>
      <c r="CC71" s="134"/>
      <c r="CD71" s="135"/>
      <c r="CE71" s="326" cm="1">
        <f t="array" aca="1" ref="CE71" ca="1">+INDIRECT(ADDRESS($A71,$BJ$2-10))</f>
        <v>1</v>
      </c>
      <c r="CF71" s="326" cm="1">
        <f t="array" aca="1" ref="CF71" ca="1">+INDIRECT(ADDRESS($A71,$BJ$2-9))</f>
        <v>1</v>
      </c>
      <c r="CG71" s="326" cm="1">
        <f t="array" aca="1" ref="CG71" ca="1">+INDIRECT(ADDRESS($A71,$BJ$2-8))</f>
        <v>1</v>
      </c>
      <c r="CH71" s="326" cm="1">
        <f t="array" aca="1" ref="CH71" ca="1">+INDIRECT(ADDRESS($A71,$BJ$2-7))</f>
        <v>1</v>
      </c>
      <c r="CI71" s="326" cm="1">
        <f t="array" aca="1" ref="CI71" ca="1">+INDIRECT(ADDRESS($A71,$BJ$2-6))</f>
        <v>1</v>
      </c>
      <c r="CJ71" s="326" cm="1">
        <f t="array" aca="1" ref="CJ71" ca="1">+INDIRECT(ADDRESS($A71,$BJ$2-5))</f>
        <v>1</v>
      </c>
      <c r="CK71" s="326" cm="1">
        <f t="array" aca="1" ref="CK71" ca="1">+INDIRECT(ADDRESS($A71,$BJ$2-4))</f>
        <v>1</v>
      </c>
      <c r="CL71" s="326" cm="1">
        <f t="array" aca="1" ref="CL71" ca="1">+INDIRECT(ADDRESS($A71,$BJ$2-3))</f>
        <v>1</v>
      </c>
      <c r="CM71" s="326" cm="1">
        <f t="array" aca="1" ref="CM71" ca="1">+INDIRECT(ADDRESS($A71,$BJ$2-2))</f>
        <v>1</v>
      </c>
      <c r="CN71" s="326" cm="1">
        <f t="array" aca="1" ref="CN71" ca="1">+INDIRECT(ADDRESS($A71,$BJ$2-1))</f>
        <v>1</v>
      </c>
      <c r="CO71" s="326" cm="1">
        <f t="array" aca="1" ref="CO71" ca="1">+INDIRECT(ADDRESS($A71,BJ$2))</f>
        <v>1</v>
      </c>
      <c r="CP71" s="326"/>
      <c r="CQ71" s="326"/>
      <c r="CR71" s="54">
        <f t="shared" ca="1" si="330"/>
        <v>0.76404853833425257</v>
      </c>
      <c r="CS71" s="54">
        <f t="shared" ca="1" si="331"/>
        <v>0.84138996138996147</v>
      </c>
      <c r="CT71" s="54">
        <f t="shared" ca="1" si="332"/>
        <v>0.8634307777164919</v>
      </c>
      <c r="CU71" s="54">
        <f t="shared" ca="1" si="333"/>
        <v>0.86817429674572533</v>
      </c>
      <c r="CV71" s="54">
        <f t="shared" ca="1" si="334"/>
        <v>1.1132266960838391</v>
      </c>
      <c r="CW71" s="54">
        <f t="shared" ca="1" si="335"/>
        <v>0.94749034749034755</v>
      </c>
      <c r="CX71" s="54">
        <f t="shared" ca="1" si="336"/>
        <v>0.49895201323772748</v>
      </c>
      <c r="CY71" s="54">
        <f t="shared" ca="1" si="337"/>
        <v>0.69255377826806397</v>
      </c>
      <c r="CZ71" s="54">
        <f t="shared" ca="1" si="338"/>
        <v>0.21800330943188087</v>
      </c>
      <c r="DA71" s="54">
        <f t="shared" ca="1" si="339"/>
        <v>0.8253723110865967</v>
      </c>
      <c r="DB71" s="54">
        <f t="shared" ca="1" si="340"/>
        <v>1.5</v>
      </c>
      <c r="DC71" s="326"/>
      <c r="DD71" s="283" t="str">
        <f t="shared" si="341"/>
        <v>Financial_Cost</v>
      </c>
      <c r="DE71" s="570">
        <f>+[2]Data!V116</f>
        <v>0.65</v>
      </c>
      <c r="DF71" s="570">
        <f>+[2]Data!W116</f>
        <v>0.65</v>
      </c>
      <c r="DG71" s="570">
        <f>+[2]Data!X116</f>
        <v>0.65</v>
      </c>
      <c r="DH71" s="570">
        <f>+[2]Data!Y116</f>
        <v>0.65</v>
      </c>
      <c r="DI71" s="570">
        <f>+[2]Data!Z116</f>
        <v>0.65</v>
      </c>
      <c r="DJ71" s="570">
        <f>+[2]Data!AA116</f>
        <v>0.65</v>
      </c>
      <c r="DK71" s="570">
        <f>+[2]Data!AB116</f>
        <v>0.65</v>
      </c>
      <c r="DL71" s="570">
        <f>+[2]Data!AC116</f>
        <v>0.65</v>
      </c>
      <c r="DM71" s="570">
        <f>+[2]Data!AD116</f>
        <v>0.65</v>
      </c>
      <c r="DN71" s="570">
        <f>+[2]Data!AE116</f>
        <v>0.65</v>
      </c>
      <c r="DO71" s="570">
        <f>+[2]Data!AF116</f>
        <v>0.65</v>
      </c>
      <c r="DP71" s="570">
        <f>+[2]Data!AG116</f>
        <v>0.65</v>
      </c>
      <c r="DQ71" s="570">
        <f>+[2]Data!AH116</f>
        <v>0.65</v>
      </c>
      <c r="DR71" s="570">
        <f>+[2]Data!AI116</f>
        <v>0.65</v>
      </c>
      <c r="DS71" s="570">
        <f>+[2]Data!AJ116</f>
        <v>0.65</v>
      </c>
      <c r="DT71" s="570">
        <f>+[2]Data!AK116</f>
        <v>0.65</v>
      </c>
      <c r="DU71" s="570">
        <f>+[2]Data!AL116</f>
        <v>0.65</v>
      </c>
      <c r="DV71" s="570">
        <f>+[2]Data!AM116</f>
        <v>0.65</v>
      </c>
      <c r="DW71" s="570">
        <f>+[2]Data!AN116</f>
        <v>0.65</v>
      </c>
      <c r="DX71" s="570">
        <f>+[2]Data!AO116</f>
        <v>0.65</v>
      </c>
      <c r="DY71" s="570">
        <f>+[2]Data!AP116</f>
        <v>0.65</v>
      </c>
      <c r="DZ71" s="570">
        <f>+[2]Data!AQ116</f>
        <v>0.65</v>
      </c>
      <c r="EA71" s="570">
        <f>+[2]Data!AR116</f>
        <v>0.65</v>
      </c>
      <c r="EB71" s="570">
        <f>+[2]Data!AS116</f>
        <v>0.65</v>
      </c>
      <c r="EC71" s="570">
        <f>+[2]Data!AT116</f>
        <v>0.65</v>
      </c>
      <c r="ED71" s="570">
        <f>+[2]Data!AU116</f>
        <v>0.65</v>
      </c>
      <c r="EE71" s="570">
        <f>+[2]Data!AV116</f>
        <v>0.65</v>
      </c>
      <c r="EF71" s="570">
        <f>+[2]Data!AW116</f>
        <v>0.65</v>
      </c>
      <c r="EG71" s="570">
        <f>+[2]Data!AX116</f>
        <v>0.65</v>
      </c>
      <c r="EH71" s="570">
        <f>+[2]Data!AY116</f>
        <v>0.65</v>
      </c>
      <c r="EI71" s="570">
        <f>+[2]Data!AZ116</f>
        <v>0.65</v>
      </c>
      <c r="EJ71" s="570">
        <f>+[2]Data!BA116</f>
        <v>0.65</v>
      </c>
      <c r="EK71" s="570">
        <f>+[2]Data!BB116</f>
        <v>0.65</v>
      </c>
      <c r="EL71" s="570">
        <f>+[2]Data!BC116</f>
        <v>0.65</v>
      </c>
      <c r="EM71" s="570">
        <f>+[2]Data!BD116</f>
        <v>0.65</v>
      </c>
      <c r="EN71" s="570">
        <f>+[2]Data!BE116</f>
        <v>1</v>
      </c>
      <c r="EO71" s="570">
        <f>+[2]Data!BF116</f>
        <v>1</v>
      </c>
      <c r="EP71" s="570">
        <f>+[2]Data!BG116</f>
        <v>1</v>
      </c>
      <c r="EQ71" s="570">
        <f>+[2]Data!BH116</f>
        <v>1</v>
      </c>
      <c r="ER71" s="570">
        <f>+[2]Data!BI116</f>
        <v>1</v>
      </c>
      <c r="ES71" s="570">
        <f>+[2]Data!BJ116</f>
        <v>1</v>
      </c>
      <c r="ET71" s="570">
        <f>+[2]Data!BK116</f>
        <v>1</v>
      </c>
      <c r="EU71" s="570">
        <f>+[2]Data!BL116</f>
        <v>1</v>
      </c>
      <c r="EV71" s="570">
        <f>+[2]Data!BM116</f>
        <v>1</v>
      </c>
      <c r="EW71" s="570">
        <f>+[2]Data!BN116</f>
        <v>1</v>
      </c>
      <c r="EX71" s="570">
        <f>+[2]Data!BO116</f>
        <v>1</v>
      </c>
      <c r="EY71" s="570">
        <f>+[2]Data!BP116</f>
        <v>1</v>
      </c>
      <c r="EZ71" s="570">
        <f>+[2]Data!BQ116</f>
        <v>1</v>
      </c>
      <c r="FA71" s="570">
        <f>+[2]Data!BR116</f>
        <v>1</v>
      </c>
      <c r="FB71" s="570">
        <f>+[2]Data!BS116</f>
        <v>1</v>
      </c>
      <c r="FC71" s="570">
        <f>+[2]Data!BT116</f>
        <v>1</v>
      </c>
      <c r="FD71" s="570">
        <f>+[2]Data!BU116</f>
        <v>1</v>
      </c>
      <c r="FE71" s="570">
        <f>+[2]Data!BV116</f>
        <v>1</v>
      </c>
    </row>
    <row r="72" spans="1:161">
      <c r="A72" s="55" cm="1">
        <f t="array" aca="1" ref="A72" ca="1">+CELL("ligne",A72)</f>
        <v>72</v>
      </c>
    </row>
    <row r="74" spans="1:161">
      <c r="B74" s="329"/>
    </row>
    <row r="75" spans="1:161">
      <c r="B75" s="329"/>
    </row>
  </sheetData>
  <mergeCells count="25">
    <mergeCell ref="AE1:AF1"/>
    <mergeCell ref="AJ1:AP2"/>
    <mergeCell ref="AR1:AX2"/>
    <mergeCell ref="AZ1:BF2"/>
    <mergeCell ref="CT1:CU1"/>
    <mergeCell ref="AC1:AD1"/>
    <mergeCell ref="I1:I2"/>
    <mergeCell ref="J1:K1"/>
    <mergeCell ref="L1:L2"/>
    <mergeCell ref="M1:M2"/>
    <mergeCell ref="N1:N2"/>
    <mergeCell ref="O1:P1"/>
    <mergeCell ref="Q1:R1"/>
    <mergeCell ref="S1:S2"/>
    <mergeCell ref="T1:X1"/>
    <mergeCell ref="Y1:Z1"/>
    <mergeCell ref="AA1:AB1"/>
    <mergeCell ref="H1:H2"/>
    <mergeCell ref="A1:A2"/>
    <mergeCell ref="B1:B2"/>
    <mergeCell ref="E1:E2"/>
    <mergeCell ref="F1:F2"/>
    <mergeCell ref="G1:G2"/>
    <mergeCell ref="D1:D2"/>
    <mergeCell ref="C1:C2"/>
  </mergeCells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3B48-7965-4081-B915-927E4A86C9F4}">
  <dimension ref="A1:R127"/>
  <sheetViews>
    <sheetView zoomScale="90" zoomScaleNormal="90" workbookViewId="0">
      <selection activeCell="L53" sqref="L53"/>
    </sheetView>
  </sheetViews>
  <sheetFormatPr defaultColWidth="11.42578125" defaultRowHeight="14.45"/>
  <cols>
    <col min="1" max="1" width="37.28515625" customWidth="1"/>
    <col min="2" max="2" width="11.85546875" customWidth="1"/>
    <col min="3" max="18" width="7.85546875" customWidth="1"/>
  </cols>
  <sheetData>
    <row r="1" spans="1:18">
      <c r="A1" t="s">
        <v>295</v>
      </c>
      <c r="B1" t="s">
        <v>269</v>
      </c>
    </row>
    <row r="2" spans="1:18" ht="15" thickBot="1">
      <c r="A2" t="s">
        <v>120</v>
      </c>
      <c r="C2" s="24">
        <v>-7</v>
      </c>
      <c r="D2" s="24">
        <f>+C2+1</f>
        <v>-6</v>
      </c>
      <c r="E2" s="24">
        <f t="shared" ref="E2:R2" si="0">+D2+1</f>
        <v>-5</v>
      </c>
      <c r="F2" s="24">
        <f t="shared" si="0"/>
        <v>-4</v>
      </c>
      <c r="G2" s="24">
        <f t="shared" si="0"/>
        <v>-3</v>
      </c>
      <c r="H2" s="24">
        <f t="shared" si="0"/>
        <v>-2</v>
      </c>
      <c r="I2" s="24">
        <f t="shared" si="0"/>
        <v>-1</v>
      </c>
      <c r="J2" s="24">
        <f t="shared" si="0"/>
        <v>0</v>
      </c>
      <c r="K2" s="24">
        <f>+J2+1</f>
        <v>1</v>
      </c>
      <c r="L2" s="24">
        <f t="shared" si="0"/>
        <v>2</v>
      </c>
      <c r="M2" s="24">
        <f t="shared" si="0"/>
        <v>3</v>
      </c>
      <c r="N2" s="24">
        <f t="shared" si="0"/>
        <v>4</v>
      </c>
      <c r="O2" s="24">
        <f t="shared" si="0"/>
        <v>5</v>
      </c>
      <c r="P2" s="24">
        <f t="shared" si="0"/>
        <v>6</v>
      </c>
      <c r="Q2" s="24">
        <f t="shared" si="0"/>
        <v>7</v>
      </c>
      <c r="R2" s="24">
        <f t="shared" si="0"/>
        <v>8</v>
      </c>
    </row>
    <row r="3" spans="1:18" ht="15" thickBot="1">
      <c r="A3" s="465" t="s">
        <v>84</v>
      </c>
      <c r="B3" s="478"/>
      <c r="C3" s="466">
        <f ca="1">+Forecast!B2</f>
        <v>78.7</v>
      </c>
      <c r="D3" s="466">
        <f ca="1">+Forecast!C2</f>
        <v>100.914</v>
      </c>
      <c r="E3" s="466">
        <f ca="1">+Forecast!D2</f>
        <v>85.89</v>
      </c>
      <c r="F3" s="466">
        <f ca="1">+Forecast!E2</f>
        <v>45.23</v>
      </c>
      <c r="G3" s="466">
        <f ca="1">+Forecast!F2</f>
        <v>62.78</v>
      </c>
      <c r="H3" s="466">
        <f ca="1">+Forecast!G2</f>
        <v>19.762</v>
      </c>
      <c r="I3" s="466">
        <f ca="1">+Forecast!H2</f>
        <v>74.819999999999993</v>
      </c>
      <c r="J3" s="466">
        <f ca="1">+Forecast!I2</f>
        <v>135.97499999999999</v>
      </c>
      <c r="K3" s="466">
        <f>+Forecast!J2</f>
        <v>600</v>
      </c>
      <c r="L3" s="466">
        <f>+Forecast!K2</f>
        <v>620</v>
      </c>
      <c r="M3" s="466">
        <f>+Forecast!L2</f>
        <v>610</v>
      </c>
      <c r="N3" s="466">
        <f>+Forecast!M2</f>
        <v>650</v>
      </c>
      <c r="O3" s="466">
        <f>+Forecast!N2</f>
        <v>620</v>
      </c>
      <c r="P3" s="466">
        <f>+Forecast!O2</f>
        <v>630</v>
      </c>
      <c r="Q3" s="466">
        <f>+Forecast!P2</f>
        <v>580</v>
      </c>
      <c r="R3" s="467">
        <f>+Forecast!Q2</f>
        <v>600</v>
      </c>
    </row>
    <row r="4" spans="1:18">
      <c r="A4" s="446" t="s">
        <v>451</v>
      </c>
      <c r="B4" s="479"/>
      <c r="C4" s="447">
        <f ca="1">+KPI!CH54</f>
        <v>1.2</v>
      </c>
      <c r="D4" s="468">
        <v>50</v>
      </c>
      <c r="E4" s="468">
        <v>40</v>
      </c>
      <c r="F4" s="468">
        <v>40</v>
      </c>
      <c r="G4" s="468">
        <v>30</v>
      </c>
      <c r="H4" s="468">
        <v>20</v>
      </c>
      <c r="I4" s="468">
        <v>30</v>
      </c>
      <c r="J4" s="468">
        <v>25</v>
      </c>
      <c r="K4" s="472"/>
      <c r="L4" s="472"/>
      <c r="M4" s="472"/>
      <c r="N4" s="472"/>
      <c r="O4" s="472"/>
      <c r="P4" s="472"/>
      <c r="Q4" s="472"/>
      <c r="R4" s="473"/>
    </row>
    <row r="5" spans="1:18" ht="15" thickBot="1">
      <c r="A5" s="469" t="s">
        <v>483</v>
      </c>
      <c r="B5" s="480"/>
      <c r="C5" s="470">
        <f ca="1">+KPI!$X$54*Analysis!C3</f>
        <v>3.9350000000000005</v>
      </c>
      <c r="D5" s="470">
        <f ca="1">+KPI!$X$54*Analysis!D3</f>
        <v>5.0457000000000001</v>
      </c>
      <c r="E5" s="470">
        <f ca="1">+KPI!$X$54*Analysis!E3</f>
        <v>4.2945000000000002</v>
      </c>
      <c r="F5" s="470">
        <f ca="1">+KPI!$X$54*Analysis!F3</f>
        <v>2.2614999999999998</v>
      </c>
      <c r="G5" s="470">
        <f ca="1">+KPI!$X$54*Analysis!G3</f>
        <v>3.1390000000000002</v>
      </c>
      <c r="H5" s="470">
        <f ca="1">+KPI!$X$54*Analysis!H3</f>
        <v>0.98810000000000009</v>
      </c>
      <c r="I5" s="470">
        <f ca="1">+KPI!$X$54*Analysis!I3</f>
        <v>3.7409999999999997</v>
      </c>
      <c r="J5" s="470">
        <f ca="1">+KPI!$X$54*Analysis!J3</f>
        <v>6.7987500000000001</v>
      </c>
      <c r="K5" s="470">
        <f>+KPI!$X$54*Analysis!K3</f>
        <v>30</v>
      </c>
      <c r="L5" s="470">
        <f>+KPI!$X$54*Analysis!L3</f>
        <v>31</v>
      </c>
      <c r="M5" s="470">
        <f>+KPI!$X$54*Analysis!M3</f>
        <v>30.5</v>
      </c>
      <c r="N5" s="470">
        <f>+KPI!$X$54*Analysis!N3</f>
        <v>32.5</v>
      </c>
      <c r="O5" s="470">
        <f>+KPI!$X$54*Analysis!O3</f>
        <v>31</v>
      </c>
      <c r="P5" s="470">
        <f>+KPI!$X$54*Analysis!P3</f>
        <v>31.5</v>
      </c>
      <c r="Q5" s="470">
        <f>+KPI!$X$54*Analysis!Q3</f>
        <v>29</v>
      </c>
      <c r="R5" s="471">
        <f>+KPI!$X$54*Analysis!R3</f>
        <v>30</v>
      </c>
    </row>
    <row r="6" spans="1:18">
      <c r="A6" s="322" t="s">
        <v>484</v>
      </c>
      <c r="B6" s="481"/>
      <c r="C6" s="454"/>
      <c r="D6" s="454">
        <f ca="1">D4-C4</f>
        <v>48.8</v>
      </c>
      <c r="E6" s="454">
        <f t="shared" ref="E6:J6" si="1">E4-D4</f>
        <v>-10</v>
      </c>
      <c r="F6" s="454">
        <f t="shared" si="1"/>
        <v>0</v>
      </c>
      <c r="G6" s="454">
        <f t="shared" si="1"/>
        <v>-10</v>
      </c>
      <c r="H6" s="454">
        <f t="shared" si="1"/>
        <v>-10</v>
      </c>
      <c r="I6" s="454">
        <f t="shared" si="1"/>
        <v>10</v>
      </c>
      <c r="J6" s="454">
        <f t="shared" si="1"/>
        <v>-5</v>
      </c>
      <c r="K6" s="474"/>
      <c r="L6" s="474"/>
      <c r="M6" s="474"/>
      <c r="N6" s="474"/>
      <c r="O6" s="474"/>
      <c r="P6" s="474"/>
      <c r="Q6" s="474"/>
      <c r="R6" s="475"/>
    </row>
    <row r="7" spans="1:18">
      <c r="A7" s="448" t="s">
        <v>485</v>
      </c>
      <c r="B7" s="482"/>
      <c r="C7" s="445">
        <f ca="1">+C4/C3</f>
        <v>1.5247776365946632E-2</v>
      </c>
      <c r="D7" s="445">
        <f ca="1">+D4/D3</f>
        <v>0.49547139148185582</v>
      </c>
      <c r="E7" s="445">
        <f t="shared" ref="E7:J7" ca="1" si="2">+E4/E3</f>
        <v>0.46571195715449992</v>
      </c>
      <c r="F7" s="445">
        <f t="shared" ca="1" si="2"/>
        <v>0.88436878178200318</v>
      </c>
      <c r="G7" s="445">
        <f t="shared" ca="1" si="2"/>
        <v>0.47785919082510353</v>
      </c>
      <c r="H7" s="445">
        <f t="shared" ca="1" si="2"/>
        <v>1.0120433154539015</v>
      </c>
      <c r="I7" s="445">
        <f t="shared" ca="1" si="2"/>
        <v>0.40096230954290302</v>
      </c>
      <c r="J7" s="445">
        <f t="shared" ca="1" si="2"/>
        <v>0.18385732671446958</v>
      </c>
      <c r="K7" s="445">
        <f>+Forecast!J54/K3</f>
        <v>0</v>
      </c>
      <c r="L7" s="445">
        <f>+Forecast!K54/L3</f>
        <v>0</v>
      </c>
      <c r="M7" s="445">
        <f>+Forecast!L54/M3</f>
        <v>0</v>
      </c>
      <c r="N7" s="445">
        <f>+Forecast!M54/N3</f>
        <v>0</v>
      </c>
      <c r="O7" s="445">
        <f>+Forecast!N54/O3</f>
        <v>0</v>
      </c>
      <c r="P7" s="445">
        <f>+Forecast!O54/P3</f>
        <v>0</v>
      </c>
      <c r="Q7" s="445">
        <f>+Forecast!P54/Q3</f>
        <v>0</v>
      </c>
      <c r="R7" s="449">
        <f>+Forecast!Q54/R3</f>
        <v>0</v>
      </c>
    </row>
    <row r="8" spans="1:18" ht="15" thickBot="1">
      <c r="A8" s="455" t="s">
        <v>486</v>
      </c>
      <c r="B8" s="483"/>
      <c r="C8" s="456">
        <f>+KPI!X54</f>
        <v>0.05</v>
      </c>
      <c r="D8" s="456">
        <f>+C8</f>
        <v>0.05</v>
      </c>
      <c r="E8" s="456">
        <f t="shared" ref="E8:R8" si="3">+D8</f>
        <v>0.05</v>
      </c>
      <c r="F8" s="456">
        <f t="shared" si="3"/>
        <v>0.05</v>
      </c>
      <c r="G8" s="456">
        <f t="shared" si="3"/>
        <v>0.05</v>
      </c>
      <c r="H8" s="456">
        <f t="shared" si="3"/>
        <v>0.05</v>
      </c>
      <c r="I8" s="456">
        <f t="shared" si="3"/>
        <v>0.05</v>
      </c>
      <c r="J8" s="456">
        <f t="shared" si="3"/>
        <v>0.05</v>
      </c>
      <c r="K8" s="456">
        <f t="shared" si="3"/>
        <v>0.05</v>
      </c>
      <c r="L8" s="456">
        <f t="shared" si="3"/>
        <v>0.05</v>
      </c>
      <c r="M8" s="456">
        <f t="shared" si="3"/>
        <v>0.05</v>
      </c>
      <c r="N8" s="456">
        <f t="shared" si="3"/>
        <v>0.05</v>
      </c>
      <c r="O8" s="456">
        <f t="shared" si="3"/>
        <v>0.05</v>
      </c>
      <c r="P8" s="456">
        <f t="shared" si="3"/>
        <v>0.05</v>
      </c>
      <c r="Q8" s="456">
        <f t="shared" si="3"/>
        <v>0.05</v>
      </c>
      <c r="R8" s="457">
        <f t="shared" si="3"/>
        <v>0.05</v>
      </c>
    </row>
    <row r="9" spans="1:18">
      <c r="A9" s="459" t="s">
        <v>487</v>
      </c>
      <c r="B9" s="484"/>
      <c r="C9" s="461">
        <f ca="1">KPI!CH5</f>
        <v>0</v>
      </c>
      <c r="D9" s="458">
        <f ca="1">KPI!CI5</f>
        <v>0</v>
      </c>
      <c r="E9" s="458">
        <f ca="1">KPI!CJ5</f>
        <v>0</v>
      </c>
      <c r="F9" s="458">
        <f ca="1">KPI!CK5</f>
        <v>0</v>
      </c>
      <c r="G9" s="458">
        <f ca="1">KPI!CL5</f>
        <v>0</v>
      </c>
      <c r="H9" s="458">
        <f ca="1">KPI!CM5</f>
        <v>0</v>
      </c>
      <c r="I9" s="458">
        <f ca="1">KPI!CN5</f>
        <v>0</v>
      </c>
      <c r="J9" s="458">
        <f ca="1">KPI!CO5</f>
        <v>0</v>
      </c>
      <c r="K9" s="476"/>
      <c r="L9" s="476"/>
      <c r="M9" s="476"/>
      <c r="N9" s="476"/>
      <c r="O9" s="476"/>
      <c r="P9" s="476"/>
      <c r="Q9" s="476"/>
      <c r="R9" s="477"/>
    </row>
    <row r="10" spans="1:18" ht="15" thickBot="1">
      <c r="A10" s="460" t="s">
        <v>488</v>
      </c>
      <c r="B10" s="399"/>
      <c r="C10" s="462">
        <f ca="1">+KPI!$U$5*Analysis!C3</f>
        <v>0.39350000000000002</v>
      </c>
      <c r="D10" s="194">
        <f ca="1">+KPI!$U$5*Analysis!D3</f>
        <v>0.50456999999999996</v>
      </c>
      <c r="E10" s="194">
        <f ca="1">+KPI!$U$5*Analysis!E3</f>
        <v>0.42945</v>
      </c>
      <c r="F10" s="194">
        <f ca="1">+KPI!$U$5*Analysis!F3</f>
        <v>0.22614999999999999</v>
      </c>
      <c r="G10" s="194">
        <f ca="1">+KPI!$U$5*Analysis!G3</f>
        <v>0.31390000000000001</v>
      </c>
      <c r="H10" s="194">
        <f ca="1">+KPI!$U$5*Analysis!H3</f>
        <v>9.8810000000000009E-2</v>
      </c>
      <c r="I10" s="194">
        <f ca="1">+KPI!$U$5*Analysis!I3</f>
        <v>0.37409999999999999</v>
      </c>
      <c r="J10" s="194">
        <f ca="1">+KPI!$U$5*Analysis!J3</f>
        <v>0.67987500000000001</v>
      </c>
      <c r="K10" s="194">
        <f>+KPI!$U$5*Analysis!K3</f>
        <v>3</v>
      </c>
      <c r="L10" s="194">
        <f>+KPI!$U$5*Analysis!L3</f>
        <v>3.1</v>
      </c>
      <c r="M10" s="194">
        <f>+KPI!$U$5*Analysis!M3</f>
        <v>3.0500000000000003</v>
      </c>
      <c r="N10" s="194">
        <f>+KPI!$U$5*Analysis!N3</f>
        <v>3.25</v>
      </c>
      <c r="O10" s="194">
        <f>+KPI!$U$5*Analysis!O3</f>
        <v>3.1</v>
      </c>
      <c r="P10" s="194">
        <f>+KPI!$U$5*Analysis!P3</f>
        <v>3.15</v>
      </c>
      <c r="Q10" s="194">
        <f>+KPI!$U$5*Analysis!Q3</f>
        <v>2.9</v>
      </c>
      <c r="R10" s="463">
        <f>+KPI!$U$5*Analysis!R3</f>
        <v>3</v>
      </c>
    </row>
    <row r="11" spans="1:18">
      <c r="A11" s="367" t="s">
        <v>489</v>
      </c>
      <c r="C11" s="33">
        <f ca="1">+KPI!CH19</f>
        <v>0</v>
      </c>
      <c r="D11" s="464">
        <v>5</v>
      </c>
      <c r="E11" s="464">
        <v>10</v>
      </c>
      <c r="F11" s="464">
        <v>15</v>
      </c>
      <c r="G11" s="464">
        <v>20</v>
      </c>
      <c r="H11" s="464">
        <v>20</v>
      </c>
      <c r="I11" s="464">
        <v>25</v>
      </c>
      <c r="J11" s="464">
        <v>22</v>
      </c>
      <c r="K11" s="33"/>
      <c r="L11" s="33"/>
      <c r="M11" s="33"/>
      <c r="N11" s="33"/>
      <c r="O11" s="33"/>
      <c r="P11" s="33"/>
      <c r="Q11" s="33"/>
      <c r="R11" s="33"/>
    </row>
    <row r="12" spans="1:18"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</row>
    <row r="13" spans="1:18"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</row>
    <row r="14" spans="1:18">
      <c r="A14" s="448"/>
      <c r="B14" s="482"/>
      <c r="C14" s="445"/>
      <c r="D14" s="445"/>
      <c r="E14" s="445"/>
      <c r="F14" s="445"/>
      <c r="G14" s="445"/>
      <c r="H14" s="445"/>
      <c r="I14" s="445"/>
      <c r="J14" s="445"/>
      <c r="K14" s="445"/>
      <c r="L14" s="445"/>
      <c r="M14" s="445"/>
      <c r="N14" s="445"/>
      <c r="O14" s="445"/>
      <c r="P14" s="445"/>
      <c r="Q14" s="445"/>
      <c r="R14" s="449"/>
    </row>
    <row r="15" spans="1:18">
      <c r="A15" s="448" t="s">
        <v>490</v>
      </c>
      <c r="B15" s="482"/>
      <c r="C15" s="444">
        <f ca="1">+KPI!CH45/(C3*4.3/30.5)</f>
        <v>1.8025472060518306</v>
      </c>
      <c r="D15" s="444">
        <f ca="1">+KPI!CI45/(D3*4.3/30.5)</f>
        <v>0.84345362456911266</v>
      </c>
      <c r="E15" s="444">
        <f ca="1">+KPI!CJ45/(E3*4.3/30.5)</f>
        <v>0.9909917227822499</v>
      </c>
      <c r="F15" s="444">
        <f ca="1">+KPI!CK45/(F3*4.3/30.5)</f>
        <v>1.8818545007686813</v>
      </c>
      <c r="G15" s="444">
        <f ca="1">+KPI!CL45/(G3*4.3/30.5)</f>
        <v>2.146662023900368</v>
      </c>
      <c r="H15" s="444">
        <f ca="1">+KPI!CM45/(H3*4.3/30.5)</f>
        <v>6.8195244337853005</v>
      </c>
      <c r="I15" s="444">
        <f ca="1">+KPI!CN45/(I3*4.3/30.5)</f>
        <v>0</v>
      </c>
      <c r="J15" s="444">
        <f ca="1">+KPI!CO45/(J3*4.3/30.5)</f>
        <v>0</v>
      </c>
      <c r="K15" s="444">
        <f ca="1">+KPI!$CL$45/(K3*4.3/30.5)</f>
        <v>0.22461240310077518</v>
      </c>
      <c r="L15" s="444">
        <f ca="1">+KPI!$CL$45/(L3*4.3/30.5)</f>
        <v>0.21736684171042761</v>
      </c>
      <c r="M15" s="444">
        <f ca="1">+KPI!$CL$45/(M3*4.3/30.5)</f>
        <v>0.22093023255813954</v>
      </c>
      <c r="N15" s="444">
        <f ca="1">+KPI!$CL$45/(N3*4.3/30.5)</f>
        <v>0.20733452593917709</v>
      </c>
      <c r="O15" s="444">
        <f ca="1">+KPI!$CL$45/(O3*4.3/30.5)</f>
        <v>0.21736684171042761</v>
      </c>
      <c r="P15" s="444">
        <f ca="1">+KPI!$CL$45/(P3*4.3/30.5)</f>
        <v>0.21391657438169065</v>
      </c>
      <c r="Q15" s="444">
        <f ca="1">+KPI!$CL$45/(Q3*4.3/30.5)</f>
        <v>0.23235765838011227</v>
      </c>
      <c r="R15" s="450">
        <f ca="1">+KPI!$CL$45/(R3*4.3/30.5)</f>
        <v>0.22461240310077518</v>
      </c>
    </row>
    <row r="16" spans="1:18">
      <c r="A16" s="448" t="s">
        <v>491</v>
      </c>
      <c r="B16" s="482"/>
      <c r="C16" s="444">
        <f>+KPI!T45</f>
        <v>10</v>
      </c>
      <c r="D16" s="444">
        <f>+C16</f>
        <v>10</v>
      </c>
      <c r="E16" s="444">
        <f t="shared" ref="E16:R16" si="4">+D16</f>
        <v>10</v>
      </c>
      <c r="F16" s="444">
        <f t="shared" si="4"/>
        <v>10</v>
      </c>
      <c r="G16" s="444">
        <f t="shared" si="4"/>
        <v>10</v>
      </c>
      <c r="H16" s="444">
        <f t="shared" si="4"/>
        <v>10</v>
      </c>
      <c r="I16" s="444">
        <f t="shared" si="4"/>
        <v>10</v>
      </c>
      <c r="J16" s="444">
        <f t="shared" si="4"/>
        <v>10</v>
      </c>
      <c r="K16" s="444">
        <f t="shared" si="4"/>
        <v>10</v>
      </c>
      <c r="L16" s="444">
        <f t="shared" si="4"/>
        <v>10</v>
      </c>
      <c r="M16" s="444">
        <f t="shared" si="4"/>
        <v>10</v>
      </c>
      <c r="N16" s="444">
        <f t="shared" si="4"/>
        <v>10</v>
      </c>
      <c r="O16" s="444">
        <f t="shared" si="4"/>
        <v>10</v>
      </c>
      <c r="P16" s="444">
        <f t="shared" si="4"/>
        <v>10</v>
      </c>
      <c r="Q16" s="444">
        <f t="shared" si="4"/>
        <v>10</v>
      </c>
      <c r="R16" s="450">
        <f t="shared" si="4"/>
        <v>10</v>
      </c>
    </row>
    <row r="17" spans="1:18" ht="15" thickBot="1">
      <c r="A17" s="451" t="s">
        <v>492</v>
      </c>
      <c r="B17" s="485"/>
      <c r="C17" s="452">
        <f>+KPI!U45</f>
        <v>15</v>
      </c>
      <c r="D17" s="452">
        <f>+C17</f>
        <v>15</v>
      </c>
      <c r="E17" s="452">
        <f t="shared" ref="E17:R17" si="5">+D17</f>
        <v>15</v>
      </c>
      <c r="F17" s="452">
        <f t="shared" si="5"/>
        <v>15</v>
      </c>
      <c r="G17" s="452">
        <f t="shared" si="5"/>
        <v>15</v>
      </c>
      <c r="H17" s="452">
        <f t="shared" si="5"/>
        <v>15</v>
      </c>
      <c r="I17" s="452">
        <f t="shared" si="5"/>
        <v>15</v>
      </c>
      <c r="J17" s="452">
        <f t="shared" si="5"/>
        <v>15</v>
      </c>
      <c r="K17" s="452">
        <f t="shared" si="5"/>
        <v>15</v>
      </c>
      <c r="L17" s="452">
        <f t="shared" si="5"/>
        <v>15</v>
      </c>
      <c r="M17" s="452">
        <f t="shared" si="5"/>
        <v>15</v>
      </c>
      <c r="N17" s="452">
        <f t="shared" si="5"/>
        <v>15</v>
      </c>
      <c r="O17" s="452">
        <f t="shared" si="5"/>
        <v>15</v>
      </c>
      <c r="P17" s="452">
        <f t="shared" si="5"/>
        <v>15</v>
      </c>
      <c r="Q17" s="452">
        <f t="shared" si="5"/>
        <v>15</v>
      </c>
      <c r="R17" s="453">
        <f t="shared" si="5"/>
        <v>15</v>
      </c>
    </row>
    <row r="19" spans="1:18"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</row>
    <row r="20" spans="1:18">
      <c r="A20" t="s">
        <v>385</v>
      </c>
      <c r="C20" s="33">
        <f ca="1">+KPI!CH24</f>
        <v>0</v>
      </c>
      <c r="D20" s="33">
        <f ca="1">+KPI!CI24</f>
        <v>0</v>
      </c>
      <c r="E20" s="33">
        <f ca="1">+KPI!CJ24</f>
        <v>0</v>
      </c>
      <c r="F20" s="33">
        <f ca="1">+KPI!CK24</f>
        <v>0</v>
      </c>
      <c r="G20" s="33">
        <f ca="1">+KPI!CL24</f>
        <v>0</v>
      </c>
      <c r="H20" s="33">
        <f ca="1">+KPI!CM24</f>
        <v>0</v>
      </c>
      <c r="I20" s="33">
        <f ca="1">+KPI!CN24</f>
        <v>0</v>
      </c>
      <c r="J20" s="33">
        <f ca="1">+KPI!CO24</f>
        <v>0</v>
      </c>
      <c r="K20" s="33">
        <f ca="1">+AVERAGE(G20:J20)</f>
        <v>0</v>
      </c>
      <c r="L20" s="33">
        <f t="shared" ref="L20:R23" ca="1" si="6">+AVERAGE(H20:K20)</f>
        <v>0</v>
      </c>
      <c r="M20" s="33">
        <f t="shared" ca="1" si="6"/>
        <v>0</v>
      </c>
      <c r="N20" s="33">
        <f t="shared" ca="1" si="6"/>
        <v>0</v>
      </c>
      <c r="O20" s="33">
        <f t="shared" ca="1" si="6"/>
        <v>0</v>
      </c>
      <c r="P20" s="33">
        <f t="shared" ca="1" si="6"/>
        <v>0</v>
      </c>
      <c r="Q20" s="33">
        <f t="shared" ca="1" si="6"/>
        <v>0</v>
      </c>
      <c r="R20" s="33">
        <f t="shared" ca="1" si="6"/>
        <v>0</v>
      </c>
    </row>
    <row r="21" spans="1:18">
      <c r="A21" t="s">
        <v>387</v>
      </c>
      <c r="C21" s="33">
        <f ca="1">+KPI!CH25</f>
        <v>12</v>
      </c>
      <c r="D21" s="33">
        <f ca="1">+KPI!CI25</f>
        <v>12</v>
      </c>
      <c r="E21" s="33">
        <f ca="1">+KPI!CJ25</f>
        <v>12</v>
      </c>
      <c r="F21" s="33">
        <f ca="1">+KPI!CK25</f>
        <v>12</v>
      </c>
      <c r="G21" s="33">
        <f ca="1">+KPI!CL25</f>
        <v>12</v>
      </c>
      <c r="H21" s="33">
        <f ca="1">+KPI!CM25</f>
        <v>12</v>
      </c>
      <c r="I21" s="33">
        <f ca="1">+KPI!CN25</f>
        <v>12</v>
      </c>
      <c r="J21" s="33">
        <f ca="1">+KPI!CO25</f>
        <v>12</v>
      </c>
      <c r="K21" s="33">
        <f ca="1">+AVERAGE(I21:J21)</f>
        <v>12</v>
      </c>
      <c r="L21" s="33">
        <f ca="1">+AVERAGE(J21:K21)</f>
        <v>12</v>
      </c>
      <c r="M21" s="33">
        <f t="shared" ref="M21:R21" ca="1" si="7">+AVERAGE(K21:L21)</f>
        <v>12</v>
      </c>
      <c r="N21" s="33">
        <f t="shared" ca="1" si="7"/>
        <v>12</v>
      </c>
      <c r="O21" s="33">
        <f t="shared" ca="1" si="7"/>
        <v>12</v>
      </c>
      <c r="P21" s="33">
        <f t="shared" ca="1" si="7"/>
        <v>12</v>
      </c>
      <c r="Q21" s="33">
        <f t="shared" ca="1" si="7"/>
        <v>12</v>
      </c>
      <c r="R21" s="33">
        <f t="shared" ca="1" si="7"/>
        <v>12</v>
      </c>
    </row>
    <row r="22" spans="1:18">
      <c r="A22" t="s">
        <v>389</v>
      </c>
      <c r="C22" s="33">
        <f ca="1">+KPI!CH26</f>
        <v>1.5</v>
      </c>
      <c r="D22" s="33">
        <f ca="1">+KPI!CI26</f>
        <v>1.5</v>
      </c>
      <c r="E22" s="33">
        <f ca="1">+KPI!CJ26</f>
        <v>1.5</v>
      </c>
      <c r="F22" s="33">
        <f ca="1">+KPI!CK26</f>
        <v>1.5</v>
      </c>
      <c r="G22" s="33">
        <f ca="1">+KPI!CL26</f>
        <v>1.5</v>
      </c>
      <c r="H22" s="33">
        <f ca="1">+KPI!CM26</f>
        <v>1.5</v>
      </c>
      <c r="I22" s="33">
        <f ca="1">+KPI!CN26</f>
        <v>1.5</v>
      </c>
      <c r="J22" s="33">
        <f ca="1">+KPI!CO26</f>
        <v>0</v>
      </c>
      <c r="K22" s="33">
        <f ca="1">+AVERAGE(G22:J22)</f>
        <v>1.125</v>
      </c>
      <c r="L22" s="33">
        <f t="shared" ca="1" si="6"/>
        <v>1.03125</v>
      </c>
      <c r="M22" s="33">
        <f t="shared" ca="1" si="6"/>
        <v>0.9140625</v>
      </c>
      <c r="N22" s="33">
        <f t="shared" ca="1" si="6"/>
        <v>0.767578125</v>
      </c>
      <c r="O22" s="33">
        <f t="shared" ca="1" si="6"/>
        <v>0.95947265625</v>
      </c>
      <c r="P22" s="33">
        <f t="shared" ca="1" si="6"/>
        <v>0.9180908203125</v>
      </c>
      <c r="Q22" s="33">
        <f t="shared" ca="1" si="6"/>
        <v>0.889801025390625</v>
      </c>
      <c r="R22" s="33">
        <f t="shared" ca="1" si="6"/>
        <v>0.88373565673828125</v>
      </c>
    </row>
    <row r="23" spans="1:18">
      <c r="A23" t="s">
        <v>339</v>
      </c>
      <c r="C23" s="24">
        <f ca="1">+KPI!CH7</f>
        <v>13.5</v>
      </c>
      <c r="D23" s="24">
        <f ca="1">+KPI!CI7</f>
        <v>13.5</v>
      </c>
      <c r="E23" s="24">
        <f ca="1">+KPI!CJ7</f>
        <v>13.5</v>
      </c>
      <c r="F23" s="24">
        <f ca="1">+KPI!CK7</f>
        <v>13.5</v>
      </c>
      <c r="G23" s="24">
        <f ca="1">+KPI!CL7</f>
        <v>13.5</v>
      </c>
      <c r="H23" s="24">
        <f ca="1">+KPI!CM7</f>
        <v>13.5</v>
      </c>
      <c r="I23" s="24">
        <f ca="1">+KPI!CN7</f>
        <v>13.5</v>
      </c>
      <c r="J23" s="24">
        <f ca="1">+KPI!CO7</f>
        <v>12</v>
      </c>
      <c r="K23" s="33">
        <f ca="1">+AVERAGE(G23:J23)</f>
        <v>13.125</v>
      </c>
      <c r="L23" s="33">
        <f t="shared" ca="1" si="6"/>
        <v>13.03125</v>
      </c>
      <c r="M23" s="33">
        <f t="shared" ca="1" si="6"/>
        <v>12.9140625</v>
      </c>
      <c r="N23" s="33">
        <f t="shared" ca="1" si="6"/>
        <v>12.767578125</v>
      </c>
      <c r="O23" s="33">
        <f t="shared" ca="1" si="6"/>
        <v>12.95947265625</v>
      </c>
      <c r="P23" s="33">
        <f t="shared" ca="1" si="6"/>
        <v>12.9180908203125</v>
      </c>
      <c r="Q23" s="33">
        <f t="shared" ca="1" si="6"/>
        <v>12.889801025390625</v>
      </c>
      <c r="R23" s="33">
        <f t="shared" ca="1" si="6"/>
        <v>12.883735656738281</v>
      </c>
    </row>
    <row r="24" spans="1:18">
      <c r="A24" t="s">
        <v>493</v>
      </c>
      <c r="C24" s="24">
        <f ca="1">+KPI!$T$7*C3</f>
        <v>5.5090000000000003</v>
      </c>
      <c r="D24" s="24">
        <f ca="1">+KPI!$T$7*D3</f>
        <v>7.0639800000000008</v>
      </c>
      <c r="E24" s="24">
        <f ca="1">+KPI!$T$7*E3</f>
        <v>6.0123000000000006</v>
      </c>
      <c r="F24" s="24">
        <f ca="1">+KPI!$T$7*F3</f>
        <v>3.1661000000000001</v>
      </c>
      <c r="G24" s="24">
        <f ca="1">+KPI!$T$7*G3</f>
        <v>4.3946000000000005</v>
      </c>
      <c r="H24" s="24">
        <f ca="1">+KPI!$T$7*H3</f>
        <v>1.3833400000000002</v>
      </c>
      <c r="I24" s="24">
        <f ca="1">+KPI!$T$7*I3</f>
        <v>5.2374000000000001</v>
      </c>
      <c r="J24" s="24">
        <f ca="1">+KPI!$T$7*J3</f>
        <v>9.5182500000000001</v>
      </c>
      <c r="K24" s="24">
        <f>+KPI!$T$7*K3</f>
        <v>42.000000000000007</v>
      </c>
      <c r="L24" s="24">
        <f>+KPI!$T$7*L3</f>
        <v>43.400000000000006</v>
      </c>
      <c r="M24" s="24">
        <f>+KPI!$T$7*M3</f>
        <v>42.7</v>
      </c>
      <c r="N24" s="24">
        <f>+KPI!$T$7*N3</f>
        <v>45.500000000000007</v>
      </c>
      <c r="O24" s="24">
        <f>+KPI!$T$7*O3</f>
        <v>43.400000000000006</v>
      </c>
      <c r="P24" s="24">
        <f>+KPI!$T$7*P3</f>
        <v>44.1</v>
      </c>
      <c r="Q24" s="24">
        <f>+KPI!$T$7*Q3</f>
        <v>40.6</v>
      </c>
      <c r="R24" s="24">
        <f>+KPI!$T$7*R3</f>
        <v>42.000000000000007</v>
      </c>
    </row>
    <row r="25" spans="1:18">
      <c r="A25" t="s">
        <v>288</v>
      </c>
      <c r="C25" s="24">
        <f ca="1">+KPI!$U$7*C3</f>
        <v>6.6737600000000006</v>
      </c>
      <c r="D25" s="24">
        <f ca="1">+KPI!$U$7*D3</f>
        <v>8.5575071999999999</v>
      </c>
      <c r="E25" s="24">
        <f ca="1">+KPI!$U$7*E3</f>
        <v>7.2834719999999997</v>
      </c>
      <c r="F25" s="24">
        <f ca="1">+KPI!$U$7*F3</f>
        <v>3.8355039999999998</v>
      </c>
      <c r="G25" s="24">
        <f ca="1">+KPI!$U$7*G3</f>
        <v>5.3237440000000005</v>
      </c>
      <c r="H25" s="24">
        <f ca="1">+KPI!$U$7*H3</f>
        <v>1.6758176</v>
      </c>
      <c r="I25" s="24">
        <f ca="1">+KPI!$U$7*I3</f>
        <v>6.3447359999999993</v>
      </c>
      <c r="J25" s="24">
        <f ca="1">+KPI!$U$7*J3</f>
        <v>11.53068</v>
      </c>
      <c r="K25" s="24">
        <f>+KPI!$U$7*K3</f>
        <v>50.88</v>
      </c>
      <c r="L25" s="24">
        <f>+KPI!$U$7*L3</f>
        <v>52.576000000000001</v>
      </c>
      <c r="M25" s="24">
        <f>+KPI!$U$7*M3</f>
        <v>51.728000000000002</v>
      </c>
      <c r="N25" s="24">
        <f>+KPI!$U$7*N3</f>
        <v>55.12</v>
      </c>
      <c r="O25" s="24">
        <f>+KPI!$U$7*O3</f>
        <v>52.576000000000001</v>
      </c>
      <c r="P25" s="24">
        <f>+KPI!$U$7*P3</f>
        <v>53.423999999999999</v>
      </c>
      <c r="Q25" s="24">
        <f>+KPI!$U$7*Q3</f>
        <v>49.183999999999997</v>
      </c>
      <c r="R25" s="24">
        <f>+KPI!$U$7*R3</f>
        <v>50.88</v>
      </c>
    </row>
    <row r="26" spans="1:18">
      <c r="A26" t="s">
        <v>494</v>
      </c>
      <c r="C26" s="24">
        <f ca="1">+(C25+C24)/2</f>
        <v>6.0913800000000009</v>
      </c>
      <c r="D26" s="24">
        <f t="shared" ref="D26:R26" ca="1" si="8">+(D25+D24)/2</f>
        <v>7.8107436000000003</v>
      </c>
      <c r="E26" s="24">
        <f t="shared" ca="1" si="8"/>
        <v>6.6478859999999997</v>
      </c>
      <c r="F26" s="24">
        <f t="shared" ca="1" si="8"/>
        <v>3.5008020000000002</v>
      </c>
      <c r="G26" s="24">
        <f t="shared" ca="1" si="8"/>
        <v>4.8591720000000009</v>
      </c>
      <c r="H26" s="24">
        <f t="shared" ca="1" si="8"/>
        <v>1.5295788000000001</v>
      </c>
      <c r="I26" s="24">
        <f t="shared" ca="1" si="8"/>
        <v>5.7910679999999992</v>
      </c>
      <c r="J26" s="24">
        <f ca="1">+(J25+J24)/2</f>
        <v>10.524464999999999</v>
      </c>
      <c r="K26" s="24">
        <f t="shared" si="8"/>
        <v>46.440000000000005</v>
      </c>
      <c r="L26" s="24">
        <f t="shared" si="8"/>
        <v>47.988</v>
      </c>
      <c r="M26" s="24">
        <f t="shared" si="8"/>
        <v>47.213999999999999</v>
      </c>
      <c r="N26" s="24">
        <f t="shared" si="8"/>
        <v>50.31</v>
      </c>
      <c r="O26" s="24">
        <f t="shared" si="8"/>
        <v>47.988</v>
      </c>
      <c r="P26" s="24">
        <f t="shared" si="8"/>
        <v>48.762</v>
      </c>
      <c r="Q26" s="24">
        <f t="shared" si="8"/>
        <v>44.891999999999996</v>
      </c>
      <c r="R26" s="24">
        <f t="shared" si="8"/>
        <v>46.440000000000005</v>
      </c>
    </row>
    <row r="27" spans="1:18">
      <c r="C27" s="33">
        <f>+KPI!$T$7</f>
        <v>7.0000000000000007E-2</v>
      </c>
      <c r="D27" s="33">
        <f>+KPI!$T$7</f>
        <v>7.0000000000000007E-2</v>
      </c>
      <c r="E27" s="33">
        <f>+KPI!$T$7</f>
        <v>7.0000000000000007E-2</v>
      </c>
      <c r="F27" s="33">
        <f>+KPI!$T$7</f>
        <v>7.0000000000000007E-2</v>
      </c>
      <c r="G27" s="33">
        <f>+KPI!$T$7</f>
        <v>7.0000000000000007E-2</v>
      </c>
      <c r="H27" s="33">
        <f>+KPI!$T$7</f>
        <v>7.0000000000000007E-2</v>
      </c>
      <c r="I27" s="33">
        <f>+KPI!$T$7</f>
        <v>7.0000000000000007E-2</v>
      </c>
      <c r="J27" s="33">
        <f>+KPI!$T$7</f>
        <v>7.0000000000000007E-2</v>
      </c>
      <c r="K27" s="33">
        <f>+KPI!$T$7</f>
        <v>7.0000000000000007E-2</v>
      </c>
      <c r="L27" s="33">
        <f>+KPI!$T$7</f>
        <v>7.0000000000000007E-2</v>
      </c>
      <c r="M27" s="33">
        <f>+KPI!$T$7</f>
        <v>7.0000000000000007E-2</v>
      </c>
      <c r="N27" s="33">
        <f>+KPI!$T$7</f>
        <v>7.0000000000000007E-2</v>
      </c>
      <c r="O27" s="33">
        <f>+KPI!$T$7</f>
        <v>7.0000000000000007E-2</v>
      </c>
      <c r="P27" s="33">
        <f>+KPI!$T$7</f>
        <v>7.0000000000000007E-2</v>
      </c>
      <c r="Q27" s="33">
        <f>+KPI!$T$7</f>
        <v>7.0000000000000007E-2</v>
      </c>
      <c r="R27" s="33">
        <f>+KPI!$T$7</f>
        <v>7.0000000000000007E-2</v>
      </c>
    </row>
    <row r="28" spans="1:18">
      <c r="C28" s="33">
        <f>+KPI!$U$7</f>
        <v>8.48E-2</v>
      </c>
      <c r="D28" s="33">
        <f>+KPI!$U$7</f>
        <v>8.48E-2</v>
      </c>
      <c r="E28" s="33">
        <f>+KPI!$U$7</f>
        <v>8.48E-2</v>
      </c>
      <c r="F28" s="33">
        <f>+KPI!$U$7</f>
        <v>8.48E-2</v>
      </c>
      <c r="G28" s="33">
        <f>+KPI!$U$7</f>
        <v>8.48E-2</v>
      </c>
      <c r="H28" s="33">
        <f>+KPI!$U$7</f>
        <v>8.48E-2</v>
      </c>
      <c r="I28" s="33">
        <f>+KPI!$U$7</f>
        <v>8.48E-2</v>
      </c>
      <c r="J28" s="33">
        <f>+KPI!$U$7</f>
        <v>8.48E-2</v>
      </c>
      <c r="K28" s="33">
        <f>+KPI!$U$7</f>
        <v>8.48E-2</v>
      </c>
      <c r="L28" s="33">
        <f>+KPI!$U$7</f>
        <v>8.48E-2</v>
      </c>
      <c r="M28" s="33">
        <f>+KPI!$U$7</f>
        <v>8.48E-2</v>
      </c>
      <c r="N28" s="33">
        <f>+KPI!$U$7</f>
        <v>8.48E-2</v>
      </c>
      <c r="O28" s="33">
        <f>+KPI!$U$7</f>
        <v>8.48E-2</v>
      </c>
      <c r="P28" s="33">
        <f>+KPI!$U$7</f>
        <v>8.48E-2</v>
      </c>
      <c r="Q28" s="33">
        <f>+KPI!$U$7</f>
        <v>8.48E-2</v>
      </c>
      <c r="R28" s="33">
        <f>+KPI!$U$7</f>
        <v>8.48E-2</v>
      </c>
    </row>
    <row r="29" spans="1:18">
      <c r="A29" t="s">
        <v>495</v>
      </c>
      <c r="C29" s="440">
        <f t="shared" ref="C29:R29" ca="1" si="9">+C26/C3</f>
        <v>7.740000000000001E-2</v>
      </c>
      <c r="D29" s="440">
        <f t="shared" ca="1" si="9"/>
        <v>7.7399999999999997E-2</v>
      </c>
      <c r="E29" s="440">
        <f t="shared" ca="1" si="9"/>
        <v>7.7399999999999997E-2</v>
      </c>
      <c r="F29" s="440">
        <f t="shared" ca="1" si="9"/>
        <v>7.740000000000001E-2</v>
      </c>
      <c r="G29" s="440">
        <f t="shared" ca="1" si="9"/>
        <v>7.740000000000001E-2</v>
      </c>
      <c r="H29" s="440">
        <f t="shared" ca="1" si="9"/>
        <v>7.740000000000001E-2</v>
      </c>
      <c r="I29" s="440">
        <f t="shared" ca="1" si="9"/>
        <v>7.7399999999999997E-2</v>
      </c>
      <c r="J29" s="440">
        <f t="shared" ca="1" si="9"/>
        <v>7.7399999999999997E-2</v>
      </c>
      <c r="K29" s="440">
        <f t="shared" si="9"/>
        <v>7.740000000000001E-2</v>
      </c>
      <c r="L29" s="440">
        <f t="shared" si="9"/>
        <v>7.7399999999999997E-2</v>
      </c>
      <c r="M29" s="440">
        <f t="shared" si="9"/>
        <v>7.7399999999999997E-2</v>
      </c>
      <c r="N29" s="440">
        <f t="shared" si="9"/>
        <v>7.7399999999999997E-2</v>
      </c>
      <c r="O29" s="440">
        <f t="shared" si="9"/>
        <v>7.7399999999999997E-2</v>
      </c>
      <c r="P29" s="440">
        <f t="shared" si="9"/>
        <v>7.7399999999999997E-2</v>
      </c>
      <c r="Q29" s="440">
        <f t="shared" si="9"/>
        <v>7.7399999999999997E-2</v>
      </c>
      <c r="R29" s="440">
        <f t="shared" si="9"/>
        <v>7.740000000000001E-2</v>
      </c>
    </row>
    <row r="30" spans="1:18">
      <c r="A30" t="s">
        <v>496</v>
      </c>
      <c r="C30" s="440">
        <f t="shared" ref="C30:R30" ca="1" si="10">+C23/C3</f>
        <v>0.17153748411689962</v>
      </c>
      <c r="D30" s="440">
        <f t="shared" ca="1" si="10"/>
        <v>0.13377727570010106</v>
      </c>
      <c r="E30" s="440">
        <f t="shared" ca="1" si="10"/>
        <v>0.15717778553964373</v>
      </c>
      <c r="F30" s="440">
        <f t="shared" ca="1" si="10"/>
        <v>0.29847446385142606</v>
      </c>
      <c r="G30" s="440">
        <f t="shared" ca="1" si="10"/>
        <v>0.21503663587129659</v>
      </c>
      <c r="H30" s="440">
        <f t="shared" ca="1" si="10"/>
        <v>0.68312923793138347</v>
      </c>
      <c r="I30" s="440">
        <f t="shared" ca="1" si="10"/>
        <v>0.18043303929430635</v>
      </c>
      <c r="J30" s="440">
        <f t="shared" ca="1" si="10"/>
        <v>8.8251516822945394E-2</v>
      </c>
      <c r="K30" s="440">
        <f t="shared" ca="1" si="10"/>
        <v>2.1874999999999999E-2</v>
      </c>
      <c r="L30" s="440">
        <f t="shared" ca="1" si="10"/>
        <v>2.1018145161290323E-2</v>
      </c>
      <c r="M30" s="440">
        <f t="shared" ca="1" si="10"/>
        <v>2.1170594262295082E-2</v>
      </c>
      <c r="N30" s="440">
        <f t="shared" ca="1" si="10"/>
        <v>1.9642427884615385E-2</v>
      </c>
      <c r="O30" s="440">
        <f t="shared" ca="1" si="10"/>
        <v>2.0902375252016128E-2</v>
      </c>
      <c r="P30" s="440">
        <f t="shared" ca="1" si="10"/>
        <v>2.0504906063988096E-2</v>
      </c>
      <c r="Q30" s="440">
        <f t="shared" ca="1" si="10"/>
        <v>2.2223794871363146E-2</v>
      </c>
      <c r="R30" s="440">
        <f t="shared" ca="1" si="10"/>
        <v>2.1472892761230468E-2</v>
      </c>
    </row>
    <row r="31" spans="1:18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3" spans="1:13">
      <c r="A33" t="str">
        <f>+KPI!B3</f>
        <v>Total_Sales</v>
      </c>
      <c r="B33" t="s">
        <v>295</v>
      </c>
      <c r="C33" s="24">
        <f ca="1">+KPI!CH3</f>
        <v>78.7</v>
      </c>
      <c r="D33" s="24">
        <f ca="1">+KPI!CI3</f>
        <v>100.914</v>
      </c>
      <c r="E33" s="24">
        <f ca="1">+KPI!CJ3</f>
        <v>85.89</v>
      </c>
      <c r="F33" s="24">
        <f ca="1">+KPI!CK3</f>
        <v>45.23</v>
      </c>
      <c r="G33" s="24">
        <f ca="1">+KPI!CL3</f>
        <v>62.78</v>
      </c>
      <c r="H33" s="24">
        <f ca="1">+KPI!CM3</f>
        <v>19.762</v>
      </c>
      <c r="I33" s="24">
        <f ca="1">+KPI!CN3</f>
        <v>74.819999999999993</v>
      </c>
      <c r="J33" s="24">
        <f ca="1">+KPI!CO3</f>
        <v>135.97499999999999</v>
      </c>
      <c r="K33" s="24"/>
      <c r="L33" s="24"/>
      <c r="M33" s="24"/>
    </row>
    <row r="34" spans="1:13">
      <c r="A34" t="str">
        <f>+KPI!B4</f>
        <v>Volume_Effect</v>
      </c>
      <c r="B34" t="s">
        <v>295</v>
      </c>
      <c r="C34" s="24">
        <f ca="1">+KPI!CH4</f>
        <v>5.4922433290978463E-2</v>
      </c>
      <c r="D34" s="24">
        <f ca="1">+KPI!CI4</f>
        <v>1.6954752066115708</v>
      </c>
      <c r="E34" s="24">
        <f ca="1">+KPI!CJ4</f>
        <v>-2.5776423332168875E-3</v>
      </c>
      <c r="F34" s="24">
        <f ca="1">+KPI!CK4</f>
        <v>8.1170343599380974</v>
      </c>
      <c r="G34" s="24">
        <f ca="1">+KPI!CL4</f>
        <v>5.5058755113093278</v>
      </c>
      <c r="H34" s="24">
        <f ca="1">+KPI!CM4</f>
        <v>35.745459596194721</v>
      </c>
      <c r="I34" s="24">
        <f ca="1">+KPI!CN4</f>
        <v>-73.681761090617471</v>
      </c>
      <c r="J34" s="24">
        <f ca="1">+KPI!CO4</f>
        <v>11.36516729453944</v>
      </c>
      <c r="K34" s="24"/>
      <c r="L34" s="24"/>
      <c r="M34" s="24"/>
    </row>
    <row r="35" spans="1:13">
      <c r="A35" t="str">
        <f>+KPI!B5</f>
        <v>Debit_notes</v>
      </c>
      <c r="B35" t="s">
        <v>295</v>
      </c>
      <c r="C35" s="24">
        <f ca="1">+KPI!CH5</f>
        <v>0</v>
      </c>
      <c r="D35" s="24">
        <f ca="1">+KPI!CI5</f>
        <v>0</v>
      </c>
      <c r="E35" s="24">
        <f ca="1">+KPI!CJ5</f>
        <v>0</v>
      </c>
      <c r="F35" s="24">
        <f ca="1">+KPI!CK5</f>
        <v>0</v>
      </c>
      <c r="G35" s="24">
        <f ca="1">+KPI!CL5</f>
        <v>0</v>
      </c>
      <c r="H35" s="24">
        <f ca="1">+KPI!CM5</f>
        <v>0</v>
      </c>
      <c r="I35" s="24">
        <f ca="1">+KPI!CN5</f>
        <v>0</v>
      </c>
      <c r="J35" s="24">
        <f ca="1">+KPI!CO5</f>
        <v>0</v>
      </c>
      <c r="K35" s="24"/>
      <c r="L35" s="24"/>
      <c r="M35" s="24"/>
    </row>
    <row r="36" spans="1:13">
      <c r="A36" t="str">
        <f>+KPI!B6</f>
        <v>Total_Material_Cost</v>
      </c>
      <c r="B36" t="s">
        <v>295</v>
      </c>
      <c r="C36" s="24">
        <f ca="1">+KPI!CH6</f>
        <v>48.794000000000004</v>
      </c>
      <c r="D36" s="24">
        <f ca="1">+KPI!CI6</f>
        <v>62.566679999999998</v>
      </c>
      <c r="E36" s="24">
        <f ca="1">+KPI!CJ6</f>
        <v>53.251800000000003</v>
      </c>
      <c r="F36" s="24">
        <f ca="1">+KPI!CK6</f>
        <v>28.042599999999997</v>
      </c>
      <c r="G36" s="24">
        <f ca="1">+KPI!CL6</f>
        <v>65.923599999999993</v>
      </c>
      <c r="H36" s="24">
        <f ca="1">+KPI!CM6</f>
        <v>12.25244</v>
      </c>
      <c r="I36" s="24">
        <f ca="1">+KPI!CN6</f>
        <v>274.38839999999999</v>
      </c>
      <c r="J36" s="24">
        <f ca="1">+KPI!CO6</f>
        <v>84.30449999999999</v>
      </c>
      <c r="K36" s="24"/>
      <c r="L36" s="24"/>
      <c r="M36" s="24"/>
    </row>
    <row r="37" spans="1:13">
      <c r="A37" t="str">
        <f>+KPI!B7</f>
        <v>Total_DL</v>
      </c>
      <c r="B37" t="s">
        <v>295</v>
      </c>
      <c r="C37" s="24">
        <f ca="1">+KPI!CH7</f>
        <v>13.5</v>
      </c>
      <c r="D37" s="24">
        <f ca="1">+KPI!CI7</f>
        <v>13.5</v>
      </c>
      <c r="E37" s="24">
        <f ca="1">+KPI!CJ7</f>
        <v>13.5</v>
      </c>
      <c r="F37" s="24">
        <f ca="1">+KPI!CK7</f>
        <v>13.5</v>
      </c>
      <c r="G37" s="24">
        <f ca="1">+KPI!CL7</f>
        <v>13.5</v>
      </c>
      <c r="H37" s="24">
        <f ca="1">+KPI!CM7</f>
        <v>13.5</v>
      </c>
      <c r="I37" s="24">
        <f ca="1">+KPI!CN7</f>
        <v>13.5</v>
      </c>
      <c r="J37" s="24">
        <f ca="1">+KPI!CO7</f>
        <v>12</v>
      </c>
      <c r="K37" s="24"/>
      <c r="L37" s="24"/>
      <c r="M37" s="24"/>
    </row>
    <row r="38" spans="1:13">
      <c r="A38" t="str">
        <f>+KPI!B8</f>
        <v>Total_VOH</v>
      </c>
      <c r="B38" t="s">
        <v>295</v>
      </c>
      <c r="C38" s="24">
        <f ca="1">+KPI!CH8</f>
        <v>15</v>
      </c>
      <c r="D38" s="24">
        <f ca="1">+KPI!CI8</f>
        <v>15</v>
      </c>
      <c r="E38" s="24">
        <f ca="1">+KPI!CJ8</f>
        <v>15</v>
      </c>
      <c r="F38" s="24">
        <f ca="1">+KPI!CK8</f>
        <v>15</v>
      </c>
      <c r="G38" s="24">
        <f ca="1">+KPI!CL8</f>
        <v>15</v>
      </c>
      <c r="H38" s="24">
        <f ca="1">+KPI!CM8</f>
        <v>15</v>
      </c>
      <c r="I38" s="24">
        <f ca="1">+KPI!CN8</f>
        <v>15</v>
      </c>
      <c r="J38" s="24">
        <f ca="1">+KPI!CO8</f>
        <v>15</v>
      </c>
      <c r="K38" s="24"/>
      <c r="L38" s="24"/>
      <c r="M38" s="24"/>
    </row>
    <row r="39" spans="1:13">
      <c r="A39" t="str">
        <f>+KPI!B9</f>
        <v>Total_Freight</v>
      </c>
      <c r="B39" t="s">
        <v>295</v>
      </c>
      <c r="C39" s="24">
        <f ca="1">+KPI!CH9</f>
        <v>0</v>
      </c>
      <c r="D39" s="24">
        <f ca="1">+KPI!CI9</f>
        <v>0</v>
      </c>
      <c r="E39" s="24">
        <f ca="1">+KPI!CJ9</f>
        <v>0</v>
      </c>
      <c r="F39" s="24">
        <f ca="1">+KPI!CK9</f>
        <v>0</v>
      </c>
      <c r="G39" s="24">
        <f ca="1">+KPI!CL9</f>
        <v>0</v>
      </c>
      <c r="H39" s="24">
        <f ca="1">+KPI!CM9</f>
        <v>0</v>
      </c>
      <c r="I39" s="24">
        <f ca="1">+KPI!CN9</f>
        <v>0</v>
      </c>
      <c r="J39" s="24">
        <f ca="1">+KPI!CO9</f>
        <v>0</v>
      </c>
      <c r="K39" s="24"/>
      <c r="L39" s="24"/>
      <c r="M39" s="24"/>
    </row>
    <row r="40" spans="1:13">
      <c r="A40" t="str">
        <f>+KPI!B10</f>
        <v>GMDC</v>
      </c>
      <c r="B40" t="s">
        <v>295</v>
      </c>
      <c r="C40" s="24">
        <f ca="1">+KPI!CH10</f>
        <v>1.4059999999999988</v>
      </c>
      <c r="D40" s="24">
        <f ca="1">+KPI!CI10</f>
        <v>9.8473200000000034</v>
      </c>
      <c r="E40" s="24">
        <f ca="1">+KPI!CJ10</f>
        <v>4.1381999999999977</v>
      </c>
      <c r="F40" s="24">
        <f ca="1">+KPI!CK10</f>
        <v>-11.3126</v>
      </c>
      <c r="G40" s="24">
        <f ca="1">+KPI!CL10</f>
        <v>-31.643599999999992</v>
      </c>
      <c r="H40" s="24">
        <f ca="1">+KPI!CM10</f>
        <v>-20.99044</v>
      </c>
      <c r="I40" s="24">
        <f ca="1">+KPI!CN10</f>
        <v>-228.0684</v>
      </c>
      <c r="J40" s="24">
        <f ca="1">+KPI!CO10</f>
        <v>24.670500000000004</v>
      </c>
      <c r="K40" s="24"/>
      <c r="L40" s="24"/>
      <c r="M40" s="24"/>
    </row>
    <row r="41" spans="1:13">
      <c r="A41" t="str">
        <f>+KPI!B11</f>
        <v>Fixed_Cost</v>
      </c>
      <c r="B41" t="s">
        <v>295</v>
      </c>
      <c r="C41" s="24">
        <f ca="1">+KPI!CH11</f>
        <v>39.5</v>
      </c>
      <c r="D41" s="24">
        <f ca="1">+KPI!CI11</f>
        <v>39.5</v>
      </c>
      <c r="E41" s="24">
        <f ca="1">+KPI!CJ11</f>
        <v>39.5</v>
      </c>
      <c r="F41" s="24">
        <f ca="1">+KPI!CK11</f>
        <v>39.5</v>
      </c>
      <c r="G41" s="24">
        <f ca="1">+KPI!CL11</f>
        <v>39.5</v>
      </c>
      <c r="H41" s="24">
        <f ca="1">+KPI!CM11</f>
        <v>39.5</v>
      </c>
      <c r="I41" s="24">
        <f ca="1">+KPI!CN11</f>
        <v>39.5</v>
      </c>
      <c r="J41" s="24">
        <f ca="1">+KPI!CO11</f>
        <v>39.5</v>
      </c>
      <c r="K41" s="24"/>
      <c r="L41" s="24"/>
      <c r="M41" s="24"/>
    </row>
    <row r="42" spans="1:13">
      <c r="A42" t="str">
        <f>+KPI!B12</f>
        <v>Management fees</v>
      </c>
      <c r="B42" t="s">
        <v>295</v>
      </c>
      <c r="C42" s="24">
        <f ca="1">+KPI!CH12</f>
        <v>6.2960000000000003</v>
      </c>
      <c r="D42" s="24">
        <f ca="1">+KPI!CI12</f>
        <v>8.0731199999999994</v>
      </c>
      <c r="E42" s="24">
        <f ca="1">+KPI!CJ12</f>
        <v>6.8712</v>
      </c>
      <c r="F42" s="24">
        <f ca="1">+KPI!CK12</f>
        <v>3.6183999999999998</v>
      </c>
      <c r="G42" s="24">
        <f ca="1">+KPI!CL12</f>
        <v>5.0224000000000002</v>
      </c>
      <c r="H42" s="24">
        <f ca="1">+KPI!CM12</f>
        <v>1.5809600000000001</v>
      </c>
      <c r="I42" s="24">
        <f ca="1">+KPI!CN12</f>
        <v>5.9855999999999998</v>
      </c>
      <c r="J42" s="24">
        <f ca="1">+KPI!CO12</f>
        <v>10.878</v>
      </c>
      <c r="K42" s="24"/>
      <c r="L42" s="24"/>
      <c r="M42" s="24"/>
    </row>
    <row r="43" spans="1:13">
      <c r="A43" t="str">
        <f>+KPI!B13</f>
        <v>Extraordinary_Expences</v>
      </c>
      <c r="B43" t="s">
        <v>295</v>
      </c>
      <c r="C43" s="24">
        <f ca="1">+KPI!CH13</f>
        <v>0</v>
      </c>
      <c r="D43" s="24">
        <f ca="1">+KPI!CI13</f>
        <v>0</v>
      </c>
      <c r="E43" s="24">
        <f ca="1">+KPI!CJ13</f>
        <v>0</v>
      </c>
      <c r="F43" s="24">
        <f ca="1">+KPI!CK13</f>
        <v>0</v>
      </c>
      <c r="G43" s="24">
        <f ca="1">+KPI!CL13</f>
        <v>0</v>
      </c>
      <c r="H43" s="24">
        <f ca="1">+KPI!CM13</f>
        <v>0</v>
      </c>
      <c r="I43" s="24">
        <f ca="1">+KPI!CN13</f>
        <v>0</v>
      </c>
      <c r="J43" s="24">
        <f ca="1">+KPI!CO13</f>
        <v>0</v>
      </c>
      <c r="K43" s="24"/>
      <c r="L43" s="24"/>
      <c r="M43" s="24"/>
    </row>
    <row r="44" spans="1:13">
      <c r="A44" t="str">
        <f>+KPI!B14</f>
        <v>FP_Inv_Impacts</v>
      </c>
      <c r="B44" t="s">
        <v>295</v>
      </c>
      <c r="C44" s="24">
        <f ca="1">+KPI!CH14</f>
        <v>-12.75</v>
      </c>
      <c r="D44" s="24">
        <f ca="1">+KPI!CI14</f>
        <v>-6</v>
      </c>
      <c r="E44" s="24">
        <f ca="1">+KPI!CJ14</f>
        <v>0</v>
      </c>
      <c r="F44" s="24">
        <f ca="1">+KPI!CK14</f>
        <v>0</v>
      </c>
      <c r="G44" s="24">
        <f ca="1">+KPI!CL14</f>
        <v>5.25</v>
      </c>
      <c r="H44" s="24">
        <f ca="1">+KPI!CM14</f>
        <v>0</v>
      </c>
      <c r="I44" s="24">
        <f ca="1">+KPI!CN14</f>
        <v>-14.25</v>
      </c>
      <c r="J44" s="24">
        <f ca="1">+KPI!CO14</f>
        <v>0</v>
      </c>
      <c r="K44" s="24"/>
      <c r="L44" s="24"/>
      <c r="M44" s="24"/>
    </row>
    <row r="45" spans="1:13">
      <c r="A45" t="str">
        <f>+KPI!B15</f>
        <v>EBITDA</v>
      </c>
      <c r="B45" t="s">
        <v>295</v>
      </c>
      <c r="C45" s="24">
        <f ca="1">+KPI!CH15</f>
        <v>-57.14</v>
      </c>
      <c r="D45" s="24">
        <f ca="1">+KPI!CI15</f>
        <v>-43.725799999999992</v>
      </c>
      <c r="E45" s="24">
        <f ca="1">+KPI!CJ15</f>
        <v>-42.233000000000004</v>
      </c>
      <c r="F45" s="24">
        <f ca="1">+KPI!CK15</f>
        <v>-54.431000000000004</v>
      </c>
      <c r="G45" s="24">
        <f ca="1">+KPI!CL15</f>
        <v>-70.915999999999997</v>
      </c>
      <c r="H45" s="24">
        <f ca="1">+KPI!CM15</f>
        <v>-62.071399999999997</v>
      </c>
      <c r="I45" s="24">
        <f ca="1">+KPI!CN15</f>
        <v>-287.80399999999997</v>
      </c>
      <c r="J45" s="24">
        <f ca="1">+KPI!CO15</f>
        <v>-25.707499999999996</v>
      </c>
      <c r="K45" s="24"/>
      <c r="L45" s="24"/>
      <c r="M45" s="24"/>
    </row>
    <row r="46" spans="1:13">
      <c r="A46" t="str">
        <f>+KPI!B16</f>
        <v>External_Sales</v>
      </c>
      <c r="B46" t="s">
        <v>295</v>
      </c>
      <c r="C46" s="24">
        <f ca="1">+KPI!CH16</f>
        <v>0</v>
      </c>
      <c r="D46" s="24">
        <f ca="1">+KPI!CI16</f>
        <v>6.3339999999999996</v>
      </c>
      <c r="E46" s="24">
        <f ca="1">+KPI!CJ16</f>
        <v>0</v>
      </c>
      <c r="F46" s="24">
        <f ca="1">+KPI!CK16</f>
        <v>0</v>
      </c>
      <c r="G46" s="24">
        <f ca="1">+KPI!CL16</f>
        <v>0</v>
      </c>
      <c r="H46" s="24">
        <f ca="1">+KPI!CM16</f>
        <v>0</v>
      </c>
      <c r="I46" s="24">
        <f ca="1">+KPI!CN16</f>
        <v>10.82</v>
      </c>
      <c r="J46" s="24">
        <f ca="1">+KPI!CO16</f>
        <v>0</v>
      </c>
      <c r="K46" s="24"/>
      <c r="L46" s="24"/>
      <c r="M46" s="24"/>
    </row>
    <row r="47" spans="1:13">
      <c r="A47" t="str">
        <f>+KPI!B17</f>
        <v>Internal_Sales</v>
      </c>
      <c r="B47" t="s">
        <v>295</v>
      </c>
      <c r="C47" s="24">
        <f ca="1">+KPI!CH17</f>
        <v>78.7</v>
      </c>
      <c r="D47" s="24">
        <f ca="1">+KPI!CI17</f>
        <v>94.58</v>
      </c>
      <c r="E47" s="24">
        <f ca="1">+KPI!CJ17</f>
        <v>85.89</v>
      </c>
      <c r="F47" s="24">
        <f ca="1">+KPI!CK17</f>
        <v>45.23</v>
      </c>
      <c r="G47" s="24">
        <f ca="1">+KPI!CL17</f>
        <v>62.78</v>
      </c>
      <c r="H47" s="24">
        <f ca="1">+KPI!CM17</f>
        <v>19.762</v>
      </c>
      <c r="I47" s="24">
        <f ca="1">+KPI!CN17</f>
        <v>64</v>
      </c>
      <c r="J47" s="24">
        <f ca="1">+KPI!CO17</f>
        <v>135.97499999999999</v>
      </c>
      <c r="K47" s="24"/>
      <c r="L47" s="24"/>
      <c r="M47" s="24"/>
    </row>
    <row r="48" spans="1:13">
      <c r="A48" t="str">
        <f>+KPI!B18</f>
        <v>Trading</v>
      </c>
      <c r="B48" t="s">
        <v>295</v>
      </c>
      <c r="C48" s="24">
        <f ca="1">+KPI!CH18</f>
        <v>0</v>
      </c>
      <c r="D48" s="24">
        <f ca="1">+KPI!CI18</f>
        <v>0</v>
      </c>
      <c r="E48" s="24">
        <f ca="1">+KPI!CJ18</f>
        <v>0</v>
      </c>
      <c r="F48" s="24">
        <f ca="1">+KPI!CK18</f>
        <v>0</v>
      </c>
      <c r="G48" s="24">
        <f ca="1">+KPI!CL18</f>
        <v>0</v>
      </c>
      <c r="H48" s="24">
        <f ca="1">+KPI!CM18</f>
        <v>0</v>
      </c>
      <c r="I48" s="24">
        <f ca="1">+KPI!CN18</f>
        <v>0</v>
      </c>
      <c r="J48" s="24">
        <f ca="1">+KPI!CO18</f>
        <v>0</v>
      </c>
      <c r="K48" s="24"/>
      <c r="L48" s="24"/>
      <c r="M48" s="24"/>
    </row>
    <row r="49" spans="1:13">
      <c r="A49" t="str">
        <f>+KPI!B19</f>
        <v>Sales_Price_Variance</v>
      </c>
      <c r="B49" t="s">
        <v>295</v>
      </c>
      <c r="C49" s="24">
        <f ca="1">+KPI!CH19</f>
        <v>0</v>
      </c>
      <c r="D49" s="24">
        <f ca="1">+KPI!CI19</f>
        <v>0</v>
      </c>
      <c r="E49" s="24">
        <f ca="1">+KPI!CJ19</f>
        <v>0</v>
      </c>
      <c r="F49" s="24">
        <f ca="1">+KPI!CK19</f>
        <v>0</v>
      </c>
      <c r="G49" s="24">
        <f ca="1">+KPI!CL19</f>
        <v>0</v>
      </c>
      <c r="H49" s="24">
        <f ca="1">+KPI!CM19</f>
        <v>0</v>
      </c>
      <c r="I49" s="24">
        <f ca="1">+KPI!CN19</f>
        <v>0</v>
      </c>
      <c r="J49" s="24">
        <f ca="1">+KPI!CO19</f>
        <v>0</v>
      </c>
      <c r="K49" s="24"/>
      <c r="L49" s="24"/>
      <c r="M49" s="24"/>
    </row>
    <row r="50" spans="1:13" ht="15" thickBot="1">
      <c r="A50" t="str">
        <f>+KPI!B20</f>
        <v>Base_material_cost</v>
      </c>
      <c r="B50" t="s">
        <v>295</v>
      </c>
      <c r="C50" s="24">
        <f ca="1">+KPI!CH20</f>
        <v>48.794000000000004</v>
      </c>
      <c r="D50" s="24">
        <f ca="1">+KPI!CI20</f>
        <v>62.566679999999998</v>
      </c>
      <c r="E50" s="24">
        <f ca="1">+KPI!CJ20</f>
        <v>53.251800000000003</v>
      </c>
      <c r="F50" s="24">
        <f ca="1">+KPI!CK20</f>
        <v>28.042599999999997</v>
      </c>
      <c r="G50" s="24">
        <f ca="1">+KPI!CL20</f>
        <v>38.9236</v>
      </c>
      <c r="H50" s="24">
        <f ca="1">+KPI!CM20</f>
        <v>12.25244</v>
      </c>
      <c r="I50" s="24">
        <f ca="1">+KPI!CN20</f>
        <v>46.388399999999997</v>
      </c>
      <c r="J50" s="24">
        <f ca="1">+KPI!CO20</f>
        <v>84.30449999999999</v>
      </c>
      <c r="K50" s="24"/>
      <c r="L50" s="24"/>
      <c r="M50" s="24"/>
    </row>
    <row r="51" spans="1:13">
      <c r="A51" s="523" t="s">
        <v>378</v>
      </c>
      <c r="B51" s="524" t="s">
        <v>380</v>
      </c>
      <c r="C51" s="525">
        <f ca="1">+KPI!CH21</f>
        <v>0</v>
      </c>
      <c r="D51" s="525">
        <f ca="1">+KPI!CI21</f>
        <v>0</v>
      </c>
      <c r="E51" s="525">
        <f ca="1">+KPI!CJ21</f>
        <v>0</v>
      </c>
      <c r="F51" s="525">
        <f ca="1">+KPI!CK21</f>
        <v>0</v>
      </c>
      <c r="G51" s="525">
        <f ca="1">+KPI!CL21</f>
        <v>0</v>
      </c>
      <c r="H51" s="525">
        <f ca="1">+KPI!CM21</f>
        <v>0</v>
      </c>
      <c r="I51" s="525">
        <f ca="1">+KPI!CN21</f>
        <v>0</v>
      </c>
      <c r="J51" s="526">
        <f ca="1">+KPI!CO21</f>
        <v>0</v>
      </c>
      <c r="K51" s="24"/>
      <c r="L51" s="24"/>
      <c r="M51" s="24"/>
    </row>
    <row r="52" spans="1:13">
      <c r="A52" s="527" t="s">
        <v>497</v>
      </c>
      <c r="B52" s="528"/>
      <c r="C52" s="529">
        <v>0</v>
      </c>
      <c r="D52" s="529">
        <v>0</v>
      </c>
      <c r="E52" s="529">
        <v>0</v>
      </c>
      <c r="F52" s="529">
        <v>0</v>
      </c>
      <c r="G52" s="529">
        <v>0</v>
      </c>
      <c r="H52" s="529">
        <v>0</v>
      </c>
      <c r="I52" s="529">
        <v>0</v>
      </c>
      <c r="J52" s="530">
        <v>0</v>
      </c>
      <c r="K52" s="24"/>
      <c r="L52" s="24"/>
      <c r="M52" s="24"/>
    </row>
    <row r="53" spans="1:13" ht="15" thickBot="1">
      <c r="A53" s="527" t="s">
        <v>498</v>
      </c>
      <c r="B53" s="531"/>
      <c r="C53" s="532">
        <f ca="1">+KPI!$U$21*C36</f>
        <v>0.48794000000000004</v>
      </c>
      <c r="D53" s="532">
        <f ca="1">+KPI!$U$21*D36</f>
        <v>0.62566679999999997</v>
      </c>
      <c r="E53" s="532">
        <f ca="1">+KPI!$U$21*E36</f>
        <v>0.53251800000000005</v>
      </c>
      <c r="F53" s="532">
        <f ca="1">+KPI!$U$21*F36</f>
        <v>0.28042599999999995</v>
      </c>
      <c r="G53" s="532">
        <f ca="1">+KPI!$U$21*G36</f>
        <v>0.65923599999999993</v>
      </c>
      <c r="H53" s="532">
        <f ca="1">+KPI!$U$21*H36</f>
        <v>0.12252440000000001</v>
      </c>
      <c r="I53" s="532">
        <f ca="1">+KPI!$U$21*I36</f>
        <v>2.743884</v>
      </c>
      <c r="J53" s="533">
        <f ca="1">+KPI!$U$21*J36</f>
        <v>0.84304499999999993</v>
      </c>
      <c r="K53" s="24"/>
      <c r="L53" s="24"/>
      <c r="M53" s="24"/>
    </row>
    <row r="54" spans="1:13">
      <c r="A54" s="538" t="s">
        <v>381</v>
      </c>
      <c r="B54" s="539" t="s">
        <v>380</v>
      </c>
      <c r="C54" s="540">
        <f ca="1">+KPI!CH22</f>
        <v>0</v>
      </c>
      <c r="D54" s="540">
        <f ca="1">+KPI!CI22</f>
        <v>0</v>
      </c>
      <c r="E54" s="540">
        <f ca="1">+KPI!CJ22</f>
        <v>0</v>
      </c>
      <c r="F54" s="540">
        <f ca="1">+KPI!CK22</f>
        <v>0</v>
      </c>
      <c r="G54" s="540">
        <f ca="1">+KPI!CL22</f>
        <v>0</v>
      </c>
      <c r="H54" s="540">
        <f ca="1">+KPI!CM22</f>
        <v>0</v>
      </c>
      <c r="I54" s="540">
        <f ca="1">+KPI!CN22</f>
        <v>0</v>
      </c>
      <c r="J54" s="541">
        <f ca="1">+KPI!CO22</f>
        <v>0</v>
      </c>
      <c r="K54" s="24"/>
      <c r="L54" s="24"/>
      <c r="M54" s="24"/>
    </row>
    <row r="55" spans="1:13">
      <c r="A55" s="542" t="s">
        <v>499</v>
      </c>
      <c r="B55" s="536"/>
      <c r="C55" s="537">
        <f ca="1">+KPI!$T$22*Analysis!C36</f>
        <v>1.2198500000000001</v>
      </c>
      <c r="D55" s="537">
        <f ca="1">+KPI!$T$22*Analysis!D36</f>
        <v>1.5641670000000001</v>
      </c>
      <c r="E55" s="537">
        <f ca="1">+KPI!$T$22*Analysis!E36</f>
        <v>1.3312950000000001</v>
      </c>
      <c r="F55" s="537">
        <f ca="1">+KPI!$T$22*Analysis!F36</f>
        <v>0.70106499999999994</v>
      </c>
      <c r="G55" s="537">
        <f ca="1">+KPI!$T$22*Analysis!G36</f>
        <v>1.6480899999999998</v>
      </c>
      <c r="H55" s="537">
        <f ca="1">+KPI!$T$22*Analysis!H36</f>
        <v>0.306311</v>
      </c>
      <c r="I55" s="537">
        <f ca="1">+KPI!$T$22*Analysis!I36</f>
        <v>6.8597099999999998</v>
      </c>
      <c r="J55" s="543">
        <f ca="1">+KPI!$T$22*Analysis!J36</f>
        <v>2.1076124999999997</v>
      </c>
      <c r="K55" s="24"/>
      <c r="L55" s="24"/>
      <c r="M55" s="24"/>
    </row>
    <row r="56" spans="1:13" ht="15" thickBot="1">
      <c r="A56" s="544" t="s">
        <v>500</v>
      </c>
      <c r="B56" s="545"/>
      <c r="C56" s="545"/>
      <c r="D56" s="545"/>
      <c r="E56" s="545"/>
      <c r="F56" s="545"/>
      <c r="G56" s="545"/>
      <c r="H56" s="545"/>
      <c r="I56" s="545"/>
      <c r="J56" s="546"/>
      <c r="K56" s="24"/>
      <c r="L56" s="24"/>
      <c r="M56" s="24"/>
    </row>
    <row r="57" spans="1:13">
      <c r="A57" t="str">
        <f>+KPI!B23</f>
        <v>Obsolence</v>
      </c>
      <c r="B57" t="s">
        <v>295</v>
      </c>
      <c r="C57" s="24">
        <f ca="1">+KPI!CH23</f>
        <v>0</v>
      </c>
      <c r="D57" s="24">
        <f ca="1">+KPI!CI23</f>
        <v>0</v>
      </c>
      <c r="E57" s="24">
        <f ca="1">+KPI!CJ23</f>
        <v>0</v>
      </c>
      <c r="F57" s="24">
        <f ca="1">+KPI!CK23</f>
        <v>0</v>
      </c>
      <c r="G57" s="24">
        <f ca="1">+KPI!CL23</f>
        <v>27</v>
      </c>
      <c r="H57" s="24">
        <f ca="1">+KPI!CM23</f>
        <v>0</v>
      </c>
      <c r="I57" s="24">
        <f ca="1">+KPI!CN23</f>
        <v>228</v>
      </c>
      <c r="J57" s="24">
        <f ca="1">+KPI!CO23</f>
        <v>0</v>
      </c>
      <c r="K57" s="24"/>
      <c r="L57" s="24"/>
      <c r="M57" s="24"/>
    </row>
    <row r="58" spans="1:13">
      <c r="A58" t="str">
        <f>+KPI!B24</f>
        <v>Overtime</v>
      </c>
      <c r="B58" t="s">
        <v>295</v>
      </c>
      <c r="C58" s="24">
        <f ca="1">+KPI!CH24</f>
        <v>0</v>
      </c>
      <c r="D58" s="24">
        <f ca="1">+KPI!CI24</f>
        <v>0</v>
      </c>
      <c r="E58" s="24">
        <f ca="1">+KPI!CJ24</f>
        <v>0</v>
      </c>
      <c r="F58" s="24">
        <f ca="1">+KPI!CK24</f>
        <v>0</v>
      </c>
      <c r="G58" s="24">
        <f ca="1">+KPI!CL24</f>
        <v>0</v>
      </c>
      <c r="H58" s="24">
        <f ca="1">+KPI!CM24</f>
        <v>0</v>
      </c>
      <c r="I58" s="24">
        <f ca="1">+KPI!CN24</f>
        <v>0</v>
      </c>
      <c r="J58" s="24">
        <f ca="1">+KPI!CO24</f>
        <v>0</v>
      </c>
      <c r="K58" s="24"/>
      <c r="L58" s="24"/>
      <c r="M58" s="24"/>
    </row>
    <row r="59" spans="1:13">
      <c r="A59" t="str">
        <f>+KPI!B25</f>
        <v>DL-Cost</v>
      </c>
      <c r="B59" t="s">
        <v>295</v>
      </c>
      <c r="C59" s="24">
        <f ca="1">+KPI!CH25</f>
        <v>12</v>
      </c>
      <c r="D59" s="24">
        <f ca="1">+KPI!CI25</f>
        <v>12</v>
      </c>
      <c r="E59" s="24">
        <f ca="1">+KPI!CJ25</f>
        <v>12</v>
      </c>
      <c r="F59" s="24">
        <f ca="1">+KPI!CK25</f>
        <v>12</v>
      </c>
      <c r="G59" s="24">
        <f ca="1">+KPI!CL25</f>
        <v>12</v>
      </c>
      <c r="H59" s="24">
        <f ca="1">+KPI!CM25</f>
        <v>12</v>
      </c>
      <c r="I59" s="24">
        <f ca="1">+KPI!CN25</f>
        <v>12</v>
      </c>
      <c r="J59" s="24">
        <f ca="1">+KPI!CO25</f>
        <v>12</v>
      </c>
      <c r="K59" s="24"/>
      <c r="L59" s="24"/>
      <c r="M59" s="24"/>
    </row>
    <row r="60" spans="1:13">
      <c r="A60" t="str">
        <f>+KPI!B26</f>
        <v>Subcontracting</v>
      </c>
      <c r="B60" t="s">
        <v>295</v>
      </c>
      <c r="C60" s="24">
        <f ca="1">+KPI!CH26</f>
        <v>1.5</v>
      </c>
      <c r="D60" s="24">
        <f ca="1">+KPI!CI26</f>
        <v>1.5</v>
      </c>
      <c r="E60" s="24">
        <f ca="1">+KPI!CJ26</f>
        <v>1.5</v>
      </c>
      <c r="F60" s="24">
        <f ca="1">+KPI!CK26</f>
        <v>1.5</v>
      </c>
      <c r="G60" s="24">
        <f ca="1">+KPI!CL26</f>
        <v>1.5</v>
      </c>
      <c r="H60" s="24">
        <f ca="1">+KPI!CM26</f>
        <v>1.5</v>
      </c>
      <c r="I60" s="24">
        <f ca="1">+KPI!CN26</f>
        <v>1.5</v>
      </c>
      <c r="J60" s="24">
        <f ca="1">+KPI!CO26</f>
        <v>0</v>
      </c>
      <c r="K60" s="24"/>
      <c r="L60" s="24"/>
      <c r="M60" s="24"/>
    </row>
    <row r="61" spans="1:13">
      <c r="A61" t="str">
        <f>+KPI!B27</f>
        <v>Fixed VOH</v>
      </c>
      <c r="B61" t="s">
        <v>295</v>
      </c>
      <c r="C61" s="24">
        <f ca="1">+KPI!CH27</f>
        <v>10</v>
      </c>
      <c r="D61" s="24">
        <f ca="1">+KPI!CI27</f>
        <v>10</v>
      </c>
      <c r="E61" s="24">
        <f ca="1">+KPI!CJ27</f>
        <v>10</v>
      </c>
      <c r="F61" s="24">
        <f ca="1">+KPI!CK27</f>
        <v>10</v>
      </c>
      <c r="G61" s="24">
        <f ca="1">+KPI!CL27</f>
        <v>10</v>
      </c>
      <c r="H61" s="24">
        <f ca="1">+KPI!CM27</f>
        <v>10</v>
      </c>
      <c r="I61" s="24">
        <f ca="1">+KPI!CN27</f>
        <v>10</v>
      </c>
      <c r="J61" s="24">
        <f ca="1">+KPI!CO27</f>
        <v>10</v>
      </c>
      <c r="K61" s="24"/>
      <c r="L61" s="24"/>
      <c r="M61" s="24"/>
    </row>
    <row r="62" spans="1:13" ht="15" thickBot="1">
      <c r="A62" t="str">
        <f>+KPI!B28</f>
        <v>Tooling_Spare_part_packaging</v>
      </c>
      <c r="B62" t="s">
        <v>295</v>
      </c>
      <c r="C62" s="24">
        <f ca="1">+KPI!CH28</f>
        <v>5</v>
      </c>
      <c r="D62" s="24">
        <f ca="1">+KPI!CI28</f>
        <v>5</v>
      </c>
      <c r="E62" s="24">
        <f ca="1">+KPI!CJ28</f>
        <v>5</v>
      </c>
      <c r="F62" s="24">
        <f ca="1">+KPI!CK28</f>
        <v>5</v>
      </c>
      <c r="G62" s="24">
        <f ca="1">+KPI!CL28</f>
        <v>5</v>
      </c>
      <c r="H62" s="24">
        <f ca="1">+KPI!CM28</f>
        <v>5</v>
      </c>
      <c r="I62" s="24">
        <f ca="1">+KPI!CN28</f>
        <v>5</v>
      </c>
      <c r="J62" s="24">
        <f ca="1">+KPI!CO28</f>
        <v>5</v>
      </c>
      <c r="K62" s="24"/>
      <c r="L62" s="24"/>
      <c r="M62" s="24"/>
    </row>
    <row r="63" spans="1:13">
      <c r="A63" s="523" t="str">
        <f>+KPI!B29</f>
        <v>External_internal_sorting</v>
      </c>
      <c r="B63" s="524" t="s">
        <v>380</v>
      </c>
      <c r="C63" s="525">
        <f ca="1">+KPI!CH29</f>
        <v>0</v>
      </c>
      <c r="D63" s="525">
        <f ca="1">+KPI!CI29</f>
        <v>0</v>
      </c>
      <c r="E63" s="525">
        <f ca="1">+KPI!CJ29</f>
        <v>0</v>
      </c>
      <c r="F63" s="525">
        <f ca="1">+KPI!CK29</f>
        <v>0</v>
      </c>
      <c r="G63" s="525">
        <f ca="1">+KPI!CL29</f>
        <v>0</v>
      </c>
      <c r="H63" s="525">
        <f ca="1">+KPI!CM29</f>
        <v>0</v>
      </c>
      <c r="I63" s="525">
        <f ca="1">+KPI!CN29</f>
        <v>0</v>
      </c>
      <c r="J63" s="526">
        <f ca="1">+KPI!CO29</f>
        <v>0</v>
      </c>
      <c r="K63" s="24"/>
      <c r="L63" s="24"/>
      <c r="M63" s="24"/>
    </row>
    <row r="64" spans="1:13">
      <c r="A64" s="527" t="s">
        <v>501</v>
      </c>
      <c r="B64" s="528"/>
      <c r="C64" s="529">
        <v>0</v>
      </c>
      <c r="D64" s="529">
        <v>0</v>
      </c>
      <c r="E64" s="529">
        <v>0</v>
      </c>
      <c r="F64" s="529">
        <v>0</v>
      </c>
      <c r="G64" s="529">
        <v>0</v>
      </c>
      <c r="H64" s="529">
        <v>0</v>
      </c>
      <c r="I64" s="529">
        <v>0</v>
      </c>
      <c r="J64" s="530">
        <v>0</v>
      </c>
      <c r="K64" s="24"/>
      <c r="L64" s="24"/>
      <c r="M64" s="24"/>
    </row>
    <row r="65" spans="1:18" ht="15" thickBot="1">
      <c r="A65" s="534" t="s">
        <v>502</v>
      </c>
      <c r="B65" s="198"/>
      <c r="C65" s="334">
        <f ca="1">+KPI!$U$29*C3</f>
        <v>0.47220000000000001</v>
      </c>
      <c r="D65" s="334">
        <f ca="1">+KPI!$U$29*D3</f>
        <v>0.60548400000000002</v>
      </c>
      <c r="E65" s="334">
        <f ca="1">+KPI!$U$29*E3</f>
        <v>0.51534000000000002</v>
      </c>
      <c r="F65" s="334">
        <f ca="1">+KPI!$U$29*F3</f>
        <v>0.27138000000000001</v>
      </c>
      <c r="G65" s="334">
        <f ca="1">+KPI!$U$29*G3</f>
        <v>0.37668000000000001</v>
      </c>
      <c r="H65" s="334">
        <f ca="1">+KPI!$U$29*H3</f>
        <v>0.11857200000000001</v>
      </c>
      <c r="I65" s="334">
        <f ca="1">+KPI!$U$29*I3</f>
        <v>0.44891999999999999</v>
      </c>
      <c r="J65" s="535">
        <f ca="1">+KPI!$U$29*J3</f>
        <v>0.81584999999999996</v>
      </c>
      <c r="K65" s="486">
        <f>+KPI!$U$29*K3</f>
        <v>3.6</v>
      </c>
      <c r="L65" s="486">
        <f>+KPI!$U$29*L3</f>
        <v>3.72</v>
      </c>
      <c r="M65" s="486">
        <f>+KPI!$U$29*M3</f>
        <v>3.66</v>
      </c>
      <c r="N65" s="486">
        <f>+KPI!$U$29*N3</f>
        <v>3.9</v>
      </c>
      <c r="O65" s="486">
        <f>+KPI!$U$29*O3</f>
        <v>3.72</v>
      </c>
      <c r="P65" s="486">
        <f>+KPI!$U$29*P3</f>
        <v>3.7800000000000002</v>
      </c>
      <c r="Q65" s="486">
        <f>+KPI!$U$29*Q3</f>
        <v>3.48</v>
      </c>
      <c r="R65" s="486">
        <f>+KPI!$U$29*R3</f>
        <v>3.6</v>
      </c>
    </row>
    <row r="66" spans="1:18" ht="15" thickBot="1">
      <c r="A66" t="str">
        <f>+KPI!B30</f>
        <v>Regular_freight</v>
      </c>
      <c r="B66" t="s">
        <v>295</v>
      </c>
      <c r="C66" s="24">
        <f ca="1">+KPI!CH30</f>
        <v>0</v>
      </c>
      <c r="D66" s="24">
        <f ca="1">+KPI!CI30</f>
        <v>0</v>
      </c>
      <c r="E66" s="24">
        <f ca="1">+KPI!CJ30</f>
        <v>0</v>
      </c>
      <c r="F66" s="24">
        <f ca="1">+KPI!CK30</f>
        <v>0</v>
      </c>
      <c r="G66" s="24">
        <f ca="1">+KPI!CL30</f>
        <v>0</v>
      </c>
      <c r="H66" s="24">
        <f ca="1">+KPI!CM30</f>
        <v>0</v>
      </c>
      <c r="I66" s="24">
        <f ca="1">+KPI!CN30</f>
        <v>0</v>
      </c>
      <c r="J66" s="24">
        <f ca="1">+KPI!CO30</f>
        <v>0</v>
      </c>
      <c r="K66" s="24"/>
      <c r="L66" s="24"/>
      <c r="M66" s="24"/>
    </row>
    <row r="67" spans="1:18">
      <c r="A67" s="538" t="str">
        <f>+KPI!B31</f>
        <v>Premium_Freight</v>
      </c>
      <c r="B67" s="539" t="s">
        <v>380</v>
      </c>
      <c r="C67" s="540">
        <f ca="1">+KPI!CH31</f>
        <v>0</v>
      </c>
      <c r="D67" s="540">
        <f ca="1">+KPI!CI31</f>
        <v>0</v>
      </c>
      <c r="E67" s="540">
        <f ca="1">+KPI!CJ31</f>
        <v>0</v>
      </c>
      <c r="F67" s="540">
        <f ca="1">+KPI!CK31</f>
        <v>0</v>
      </c>
      <c r="G67" s="540">
        <f ca="1">+KPI!CL31</f>
        <v>0</v>
      </c>
      <c r="H67" s="540">
        <f ca="1">+KPI!CM31</f>
        <v>0</v>
      </c>
      <c r="I67" s="540">
        <f ca="1">+KPI!CN31</f>
        <v>0</v>
      </c>
      <c r="J67" s="541">
        <f ca="1">+KPI!CO31</f>
        <v>0</v>
      </c>
      <c r="K67" s="24"/>
      <c r="L67" s="24"/>
      <c r="M67" s="24"/>
    </row>
    <row r="68" spans="1:18">
      <c r="A68" s="542" t="s">
        <v>503</v>
      </c>
      <c r="B68" s="536"/>
      <c r="C68" s="537">
        <v>0</v>
      </c>
      <c r="D68" s="537">
        <v>0</v>
      </c>
      <c r="E68" s="537">
        <v>0</v>
      </c>
      <c r="F68" s="537">
        <v>0</v>
      </c>
      <c r="G68" s="537">
        <v>0</v>
      </c>
      <c r="H68" s="537">
        <v>0</v>
      </c>
      <c r="I68" s="537">
        <v>0</v>
      </c>
      <c r="J68" s="543">
        <v>0</v>
      </c>
      <c r="K68" s="24"/>
      <c r="L68" s="24"/>
      <c r="M68" s="24"/>
    </row>
    <row r="69" spans="1:18" ht="15" thickBot="1">
      <c r="A69" s="544" t="s">
        <v>503</v>
      </c>
      <c r="B69" s="545"/>
      <c r="C69" s="547">
        <f ca="1">+KPI!$U$31*C66</f>
        <v>0</v>
      </c>
      <c r="D69" s="547">
        <f ca="1">+KPI!$U$31*D66</f>
        <v>0</v>
      </c>
      <c r="E69" s="547">
        <f ca="1">+KPI!$U$31*E66</f>
        <v>0</v>
      </c>
      <c r="F69" s="547">
        <f ca="1">+KPI!$U$31*F66</f>
        <v>0</v>
      </c>
      <c r="G69" s="547">
        <f ca="1">+KPI!$U$31*G66</f>
        <v>0</v>
      </c>
      <c r="H69" s="547">
        <f ca="1">+KPI!$U$31*H66</f>
        <v>0</v>
      </c>
      <c r="I69" s="547">
        <f ca="1">+KPI!$U$31*I66</f>
        <v>0</v>
      </c>
      <c r="J69" s="548">
        <f ca="1">+KPI!$U$31*J66</f>
        <v>0</v>
      </c>
      <c r="K69" s="486">
        <f>+KPI!$U$31*K66</f>
        <v>0</v>
      </c>
      <c r="L69" s="486">
        <f>+KPI!$U$31*L66</f>
        <v>0</v>
      </c>
      <c r="M69" s="486">
        <f>+KPI!$U$31*M66</f>
        <v>0</v>
      </c>
      <c r="N69" s="486">
        <f>+KPI!$U$31*N66</f>
        <v>0</v>
      </c>
      <c r="O69" s="486">
        <f>+KPI!$U$31*O66</f>
        <v>0</v>
      </c>
      <c r="P69" s="486">
        <f>+KPI!$U$31*P66</f>
        <v>0</v>
      </c>
      <c r="Q69" s="486">
        <f>+KPI!$U$31*Q66</f>
        <v>0</v>
      </c>
      <c r="R69" s="486">
        <f>+KPI!$U$31*R66</f>
        <v>0</v>
      </c>
    </row>
    <row r="70" spans="1:18">
      <c r="A70" t="str">
        <f>+KPI!B32</f>
        <v>Non_production_salaries</v>
      </c>
      <c r="B70" t="s">
        <v>295</v>
      </c>
      <c r="C70" s="24">
        <f ca="1">+KPI!CH32</f>
        <v>22</v>
      </c>
      <c r="D70" s="24">
        <f ca="1">+KPI!CI32</f>
        <v>22</v>
      </c>
      <c r="E70" s="24">
        <f ca="1">+KPI!CJ32</f>
        <v>22</v>
      </c>
      <c r="F70" s="24">
        <f ca="1">+KPI!CK32</f>
        <v>22</v>
      </c>
      <c r="G70" s="24">
        <f ca="1">+KPI!CL32</f>
        <v>22</v>
      </c>
      <c r="H70" s="24">
        <f ca="1">+KPI!CM32</f>
        <v>22</v>
      </c>
      <c r="I70" s="24">
        <f ca="1">+KPI!CN32</f>
        <v>22</v>
      </c>
      <c r="J70" s="24">
        <f ca="1">+KPI!CO32</f>
        <v>22</v>
      </c>
      <c r="K70" s="24"/>
      <c r="L70" s="24"/>
      <c r="M70" s="24"/>
    </row>
    <row r="71" spans="1:18">
      <c r="A71" t="str">
        <f>+KPI!B33</f>
        <v>Fixed FOH and Admin</v>
      </c>
      <c r="B71" t="s">
        <v>295</v>
      </c>
      <c r="C71" s="24">
        <f ca="1">+KPI!CH33</f>
        <v>17.5</v>
      </c>
      <c r="D71" s="24">
        <f ca="1">+KPI!CI33</f>
        <v>17.5</v>
      </c>
      <c r="E71" s="24">
        <f ca="1">+KPI!CJ33</f>
        <v>17.5</v>
      </c>
      <c r="F71" s="24">
        <f ca="1">+KPI!CK33</f>
        <v>17.5</v>
      </c>
      <c r="G71" s="24">
        <f ca="1">+KPI!CL33</f>
        <v>17.5</v>
      </c>
      <c r="H71" s="24">
        <f ca="1">+KPI!CM33</f>
        <v>17.5</v>
      </c>
      <c r="I71" s="24">
        <f ca="1">+KPI!CN33</f>
        <v>17.5</v>
      </c>
      <c r="J71" s="24">
        <f ca="1">+KPI!CO33</f>
        <v>17.5</v>
      </c>
      <c r="K71" s="24"/>
      <c r="L71" s="24"/>
      <c r="M71" s="24"/>
    </row>
    <row r="72" spans="1:18">
      <c r="A72" t="str">
        <f>+KPI!B34</f>
        <v>Account_Receivables_Total</v>
      </c>
      <c r="B72" t="s">
        <v>295</v>
      </c>
      <c r="C72" s="24">
        <f ca="1">+KPI!CH34</f>
        <v>0</v>
      </c>
      <c r="D72" s="24">
        <f ca="1">+KPI!CI34</f>
        <v>0</v>
      </c>
      <c r="E72" s="24">
        <f ca="1">+KPI!CJ34</f>
        <v>0</v>
      </c>
      <c r="F72" s="24">
        <f ca="1">+KPI!CK34</f>
        <v>0</v>
      </c>
      <c r="G72" s="24">
        <f ca="1">+KPI!CL34</f>
        <v>0</v>
      </c>
      <c r="H72" s="24">
        <f ca="1">+KPI!CM34</f>
        <v>0</v>
      </c>
      <c r="I72" s="24">
        <f ca="1">+KPI!CN34</f>
        <v>0</v>
      </c>
      <c r="J72" s="24">
        <f ca="1">+KPI!CO34</f>
        <v>0</v>
      </c>
      <c r="K72" s="24"/>
      <c r="L72" s="24"/>
      <c r="M72" s="24"/>
    </row>
    <row r="73" spans="1:18">
      <c r="A73" t="str">
        <f>+KPI!B35</f>
        <v>Account_Receivables_past due</v>
      </c>
      <c r="B73" t="s">
        <v>295</v>
      </c>
      <c r="C73" s="24">
        <f ca="1">+KPI!CH35</f>
        <v>0</v>
      </c>
      <c r="D73" s="24">
        <f ca="1">+KPI!CI35</f>
        <v>0</v>
      </c>
      <c r="E73" s="24">
        <f ca="1">+KPI!CJ35</f>
        <v>0</v>
      </c>
      <c r="F73" s="24">
        <f ca="1">+KPI!CK35</f>
        <v>0</v>
      </c>
      <c r="G73" s="24">
        <f ca="1">+KPI!CL35</f>
        <v>0</v>
      </c>
      <c r="H73" s="24">
        <f ca="1">+KPI!CM35</f>
        <v>0</v>
      </c>
      <c r="I73" s="24">
        <f ca="1">+KPI!CN35</f>
        <v>0</v>
      </c>
      <c r="J73" s="24">
        <f ca="1">+KPI!CO35</f>
        <v>0</v>
      </c>
      <c r="K73" s="24"/>
      <c r="L73" s="24"/>
      <c r="M73" s="24"/>
    </row>
    <row r="74" spans="1:18">
      <c r="A74" t="str">
        <f>+KPI!B36</f>
        <v>Account_Receivable_Current</v>
      </c>
      <c r="B74" t="s">
        <v>295</v>
      </c>
      <c r="C74" s="24">
        <f ca="1">+KPI!CH36</f>
        <v>0</v>
      </c>
      <c r="D74" s="24">
        <f ca="1">+KPI!CI36</f>
        <v>0</v>
      </c>
      <c r="E74" s="24">
        <f ca="1">+KPI!CJ36</f>
        <v>0</v>
      </c>
      <c r="F74" s="24">
        <f ca="1">+KPI!CK36</f>
        <v>0</v>
      </c>
      <c r="G74" s="24">
        <f ca="1">+KPI!CL36</f>
        <v>0</v>
      </c>
      <c r="H74" s="24">
        <f ca="1">+KPI!CM36</f>
        <v>0</v>
      </c>
      <c r="I74" s="24">
        <f ca="1">+KPI!CN36</f>
        <v>0</v>
      </c>
      <c r="J74" s="24">
        <f ca="1">+KPI!CO36</f>
        <v>0</v>
      </c>
      <c r="K74" s="24"/>
      <c r="L74" s="24"/>
      <c r="M74" s="24"/>
    </row>
    <row r="75" spans="1:18">
      <c r="A75" t="str">
        <f>+KPI!B37</f>
        <v>Account_Receivable_Over30Days</v>
      </c>
      <c r="B75" t="s">
        <v>295</v>
      </c>
      <c r="C75" s="24">
        <f ca="1">+KPI!CH37</f>
        <v>0</v>
      </c>
      <c r="D75" s="24">
        <f ca="1">+KPI!CI37</f>
        <v>0</v>
      </c>
      <c r="E75" s="24">
        <f ca="1">+KPI!CJ37</f>
        <v>0</v>
      </c>
      <c r="F75" s="24">
        <f ca="1">+KPI!CK37</f>
        <v>0</v>
      </c>
      <c r="G75" s="24">
        <f ca="1">+KPI!CL37</f>
        <v>0</v>
      </c>
      <c r="H75" s="24">
        <f ca="1">+KPI!CM37</f>
        <v>0</v>
      </c>
      <c r="I75" s="24">
        <f ca="1">+KPI!CN37</f>
        <v>0</v>
      </c>
      <c r="J75" s="24">
        <f ca="1">+KPI!CO37</f>
        <v>0</v>
      </c>
      <c r="K75" s="24"/>
      <c r="L75" s="24"/>
      <c r="M75" s="24"/>
    </row>
    <row r="76" spans="1:18">
      <c r="A76" t="str">
        <f>+KPI!B38</f>
        <v>Account_Payables_Total</v>
      </c>
      <c r="B76" t="s">
        <v>295</v>
      </c>
      <c r="C76" s="24">
        <f ca="1">+KPI!CH38</f>
        <v>0</v>
      </c>
      <c r="D76" s="24">
        <f ca="1">+KPI!CI38</f>
        <v>0</v>
      </c>
      <c r="E76" s="24">
        <f ca="1">+KPI!CJ38</f>
        <v>0</v>
      </c>
      <c r="F76" s="24">
        <f ca="1">+KPI!CK38</f>
        <v>0</v>
      </c>
      <c r="G76" s="24">
        <f ca="1">+KPI!CL38</f>
        <v>0</v>
      </c>
      <c r="H76" s="24">
        <f ca="1">+KPI!CM38</f>
        <v>0</v>
      </c>
      <c r="I76" s="24">
        <f ca="1">+KPI!CN38</f>
        <v>0</v>
      </c>
      <c r="J76" s="24">
        <f ca="1">+KPI!CO38</f>
        <v>0</v>
      </c>
      <c r="K76" s="24"/>
      <c r="L76" s="24"/>
      <c r="M76" s="24"/>
    </row>
    <row r="77" spans="1:18">
      <c r="A77" t="str">
        <f>+KPI!B39</f>
        <v>Account_Payables_past due</v>
      </c>
      <c r="B77" t="s">
        <v>295</v>
      </c>
      <c r="C77" s="24">
        <f ca="1">+KPI!CH39</f>
        <v>0</v>
      </c>
      <c r="D77" s="24">
        <f ca="1">+KPI!CI39</f>
        <v>0</v>
      </c>
      <c r="E77" s="24">
        <f ca="1">+KPI!CJ39</f>
        <v>0</v>
      </c>
      <c r="F77" s="24">
        <f ca="1">+KPI!CK39</f>
        <v>0</v>
      </c>
      <c r="G77" s="24">
        <f ca="1">+KPI!CL39</f>
        <v>0</v>
      </c>
      <c r="H77" s="24">
        <f ca="1">+KPI!CM39</f>
        <v>0</v>
      </c>
      <c r="I77" s="24">
        <f ca="1">+KPI!CN39</f>
        <v>0</v>
      </c>
      <c r="J77" s="24">
        <f ca="1">+KPI!CO39</f>
        <v>0</v>
      </c>
      <c r="K77" s="24"/>
      <c r="L77" s="24"/>
      <c r="M77" s="24"/>
    </row>
    <row r="78" spans="1:18">
      <c r="A78" t="str">
        <f>+KPI!B40</f>
        <v>Account_Payables_Current</v>
      </c>
      <c r="B78" t="s">
        <v>295</v>
      </c>
      <c r="C78" s="24">
        <f ca="1">+KPI!CH40</f>
        <v>0</v>
      </c>
      <c r="D78" s="24">
        <f ca="1">+KPI!CI40</f>
        <v>0</v>
      </c>
      <c r="E78" s="24">
        <f ca="1">+KPI!CJ40</f>
        <v>0</v>
      </c>
      <c r="F78" s="24">
        <f ca="1">+KPI!CK40</f>
        <v>0</v>
      </c>
      <c r="G78" s="24">
        <f ca="1">+KPI!CL40</f>
        <v>0</v>
      </c>
      <c r="H78" s="24">
        <f ca="1">+KPI!CM40</f>
        <v>0</v>
      </c>
      <c r="I78" s="24">
        <f ca="1">+KPI!CN40</f>
        <v>0</v>
      </c>
      <c r="J78" s="24">
        <f ca="1">+KPI!CO40</f>
        <v>0</v>
      </c>
      <c r="K78" s="24"/>
      <c r="L78" s="24"/>
      <c r="M78" s="24"/>
    </row>
    <row r="79" spans="1:18" ht="15" thickBot="1">
      <c r="A79" t="str">
        <f>+KPI!B41</f>
        <v>Total_Inventory</v>
      </c>
      <c r="B79" t="s">
        <v>295</v>
      </c>
      <c r="C79" s="24">
        <f ca="1">+KPI!CH41</f>
        <v>781</v>
      </c>
      <c r="D79" s="24">
        <f ca="1">+KPI!CI41</f>
        <v>783</v>
      </c>
      <c r="E79" s="24">
        <f ca="1">+KPI!CJ41</f>
        <v>768</v>
      </c>
      <c r="F79" s="24">
        <f ca="1">+KPI!CK41</f>
        <v>793</v>
      </c>
      <c r="G79" s="24">
        <f ca="1">+KPI!CL41</f>
        <v>815</v>
      </c>
      <c r="H79" s="24">
        <f ca="1">+KPI!CM41</f>
        <v>810</v>
      </c>
      <c r="I79" s="24">
        <f ca="1">+KPI!CN41</f>
        <v>171</v>
      </c>
      <c r="J79" s="24">
        <f ca="1">+KPI!CO41</f>
        <v>171</v>
      </c>
      <c r="K79" s="24"/>
      <c r="L79" s="24"/>
      <c r="M79" s="24"/>
    </row>
    <row r="80" spans="1:18">
      <c r="A80" s="487" t="str">
        <f>+KPI!B42</f>
        <v>RM_Inv_on_site</v>
      </c>
      <c r="B80" s="488" t="s">
        <v>380</v>
      </c>
      <c r="C80" s="489">
        <f ca="1">+KPI!CH42</f>
        <v>590</v>
      </c>
      <c r="D80" s="489">
        <f ca="1">+KPI!CI42</f>
        <v>600</v>
      </c>
      <c r="E80" s="489">
        <f ca="1">+KPI!CJ42</f>
        <v>585</v>
      </c>
      <c r="F80" s="489">
        <f ca="1">+KPI!CK42</f>
        <v>610</v>
      </c>
      <c r="G80" s="489">
        <f ca="1">+KPI!CL42</f>
        <v>625</v>
      </c>
      <c r="H80" s="489">
        <f ca="1">+KPI!CM42</f>
        <v>620</v>
      </c>
      <c r="I80" s="489">
        <f ca="1">+KPI!CN42</f>
        <v>0</v>
      </c>
      <c r="J80" s="490">
        <f ca="1">+KPI!CO42</f>
        <v>0</v>
      </c>
      <c r="K80" s="24"/>
      <c r="L80" s="24"/>
      <c r="M80" s="24"/>
    </row>
    <row r="81" spans="1:13">
      <c r="A81" s="491" t="s">
        <v>504</v>
      </c>
      <c r="B81" s="492"/>
      <c r="C81" s="493">
        <f ca="1">+KPI!$U$42/30.5*C$36</f>
        <v>55.993114754098364</v>
      </c>
      <c r="D81" s="493">
        <f ca="1">+KPI!$U$42/30.5*D36</f>
        <v>71.797829508196713</v>
      </c>
      <c r="E81" s="493">
        <f ca="1">+KPI!$U$42/30.5*E36</f>
        <v>61.108622950819672</v>
      </c>
      <c r="F81" s="493">
        <f ca="1">+KPI!$U$42/30.5*F36</f>
        <v>32.180032786885242</v>
      </c>
      <c r="G81" s="493">
        <f ca="1">+KPI!$U$42/30.5*G36</f>
        <v>75.650032786885234</v>
      </c>
      <c r="H81" s="493">
        <f ca="1">+KPI!$U$42/30.5*H36</f>
        <v>14.060177049180327</v>
      </c>
      <c r="I81" s="493">
        <f ca="1">+KPI!$U$42/30.5*I36</f>
        <v>314.87193442622947</v>
      </c>
      <c r="J81" s="494">
        <f ca="1">+KPI!$U$42/30.5*J36</f>
        <v>96.742868852458997</v>
      </c>
      <c r="K81" s="24"/>
      <c r="L81" s="24"/>
      <c r="M81" s="24"/>
    </row>
    <row r="82" spans="1:13" ht="15" thickBot="1">
      <c r="A82" s="495" t="s">
        <v>505</v>
      </c>
      <c r="B82" s="496"/>
      <c r="C82" s="497">
        <f ca="1">+KPI!$T$42/30.5*C$36</f>
        <v>47.994098360655741</v>
      </c>
      <c r="D82" s="497">
        <f ca="1">+KPI!$T$42/30.5*D$36</f>
        <v>61.540996721311473</v>
      </c>
      <c r="E82" s="497">
        <f ca="1">+KPI!$T$42/30.5*E$36</f>
        <v>52.378819672131151</v>
      </c>
      <c r="F82" s="497">
        <f ca="1">+KPI!$T$42/30.5*F$36</f>
        <v>27.582885245901636</v>
      </c>
      <c r="G82" s="497">
        <f ca="1">+KPI!$T$42/30.5*G$36</f>
        <v>64.842885245901627</v>
      </c>
      <c r="H82" s="497">
        <f ca="1">+KPI!$T$42/30.5*H$36</f>
        <v>12.051580327868852</v>
      </c>
      <c r="I82" s="497">
        <f ca="1">+KPI!$T$42/30.5*I$36</f>
        <v>269.89022950819668</v>
      </c>
      <c r="J82" s="498">
        <f ca="1">+KPI!$T$42/30.5*J$36</f>
        <v>82.922459016393432</v>
      </c>
      <c r="K82" s="24"/>
      <c r="L82" s="24"/>
      <c r="M82" s="24"/>
    </row>
    <row r="83" spans="1:13"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</row>
    <row r="84" spans="1:13"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</row>
    <row r="85" spans="1:13"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</row>
    <row r="86" spans="1:13">
      <c r="A86" t="str">
        <f>+KPI!B43</f>
        <v>RM_Inv_in_transit</v>
      </c>
      <c r="B86" t="s">
        <v>295</v>
      </c>
      <c r="C86" s="24">
        <f ca="1">+KPI!CH43</f>
        <v>0</v>
      </c>
      <c r="D86" s="24">
        <f ca="1">+KPI!CI43</f>
        <v>0</v>
      </c>
      <c r="E86" s="24">
        <f ca="1">+KPI!CJ43</f>
        <v>0</v>
      </c>
      <c r="F86" s="24">
        <f ca="1">+KPI!CK43</f>
        <v>0</v>
      </c>
      <c r="G86" s="24">
        <f ca="1">+KPI!CL43</f>
        <v>0</v>
      </c>
      <c r="H86" s="24">
        <f ca="1">+KPI!CM43</f>
        <v>0</v>
      </c>
      <c r="I86" s="24">
        <f ca="1">+KPI!CN43</f>
        <v>0</v>
      </c>
      <c r="J86" s="24">
        <f ca="1">+KPI!CO43</f>
        <v>0</v>
      </c>
      <c r="K86" s="24"/>
      <c r="L86" s="24"/>
      <c r="M86" s="24"/>
    </row>
    <row r="87" spans="1:13">
      <c r="A87" t="str">
        <f>+KPI!B44</f>
        <v>WIP</v>
      </c>
      <c r="B87" t="s">
        <v>295</v>
      </c>
      <c r="C87" s="24">
        <f ca="1">+KPI!CH44</f>
        <v>171</v>
      </c>
      <c r="D87" s="24">
        <f ca="1">+KPI!CI44</f>
        <v>171</v>
      </c>
      <c r="E87" s="24">
        <f ca="1">+KPI!CJ44</f>
        <v>171</v>
      </c>
      <c r="F87" s="24">
        <f ca="1">+KPI!CK44</f>
        <v>171</v>
      </c>
      <c r="G87" s="24">
        <f ca="1">+KPI!CL44</f>
        <v>171</v>
      </c>
      <c r="H87" s="24">
        <f ca="1">+KPI!CM44</f>
        <v>171</v>
      </c>
      <c r="I87" s="24">
        <f ca="1">+KPI!CN44</f>
        <v>171</v>
      </c>
      <c r="J87" s="24">
        <f ca="1">+KPI!CO44</f>
        <v>171</v>
      </c>
      <c r="K87" s="24"/>
      <c r="L87" s="24"/>
      <c r="M87" s="24"/>
    </row>
    <row r="88" spans="1:13">
      <c r="A88" t="str">
        <f>+KPI!B45</f>
        <v>Finished_Product_inventory</v>
      </c>
      <c r="B88" t="s">
        <v>295</v>
      </c>
      <c r="C88" s="24">
        <f ca="1">+KPI!CH45</f>
        <v>20</v>
      </c>
      <c r="D88" s="24">
        <f ca="1">+KPI!CI45</f>
        <v>12</v>
      </c>
      <c r="E88" s="24">
        <f ca="1">+KPI!CJ45</f>
        <v>12</v>
      </c>
      <c r="F88" s="24">
        <f ca="1">+KPI!CK45</f>
        <v>12</v>
      </c>
      <c r="G88" s="24">
        <f ca="1">+KPI!CL45</f>
        <v>19</v>
      </c>
      <c r="H88" s="24">
        <f ca="1">+KPI!CM45</f>
        <v>19</v>
      </c>
      <c r="I88" s="24">
        <f ca="1">+KPI!CN45</f>
        <v>0</v>
      </c>
      <c r="J88" s="24">
        <f ca="1">+KPI!CO45</f>
        <v>0</v>
      </c>
      <c r="K88" s="24"/>
      <c r="L88" s="24"/>
      <c r="M88" s="24"/>
    </row>
    <row r="89" spans="1:13">
      <c r="A89" t="str">
        <f>+KPI!B46</f>
        <v>Obsolete_Inventory</v>
      </c>
      <c r="B89" t="s">
        <v>295</v>
      </c>
      <c r="C89" s="24" t="e">
        <f ca="1">+KPI!CH46</f>
        <v>#REF!</v>
      </c>
      <c r="D89" s="24" t="e">
        <f ca="1">+KPI!CI46</f>
        <v>#REF!</v>
      </c>
      <c r="E89" s="24" t="e">
        <f ca="1">+KPI!CJ46</f>
        <v>#REF!</v>
      </c>
      <c r="F89" s="24" t="e">
        <f ca="1">+KPI!CK46</f>
        <v>#REF!</v>
      </c>
      <c r="G89" s="24" t="e">
        <f ca="1">+KPI!CL46</f>
        <v>#REF!</v>
      </c>
      <c r="H89" s="24" t="e">
        <f ca="1">+KPI!CM46</f>
        <v>#REF!</v>
      </c>
      <c r="I89" s="24" t="e">
        <f ca="1">+KPI!CN46</f>
        <v>#REF!</v>
      </c>
      <c r="J89" s="24" t="e">
        <f ca="1">+KPI!CO46</f>
        <v>#REF!</v>
      </c>
      <c r="K89" s="24"/>
      <c r="L89" s="24"/>
      <c r="M89" s="24"/>
    </row>
    <row r="90" spans="1:13">
      <c r="A90" t="str">
        <f>+KPI!B47</f>
        <v>TWC</v>
      </c>
      <c r="B90" t="s">
        <v>295</v>
      </c>
      <c r="C90" s="24">
        <f ca="1">+KPI!CH47</f>
        <v>781</v>
      </c>
      <c r="D90" s="24">
        <f ca="1">+KPI!CI47</f>
        <v>783</v>
      </c>
      <c r="E90" s="24">
        <f ca="1">+KPI!CJ47</f>
        <v>768</v>
      </c>
      <c r="F90" s="24">
        <f ca="1">+KPI!CK47</f>
        <v>793</v>
      </c>
      <c r="G90" s="24">
        <f ca="1">+KPI!CL47</f>
        <v>815</v>
      </c>
      <c r="H90" s="24">
        <f ca="1">+KPI!CM47</f>
        <v>810</v>
      </c>
      <c r="I90" s="24">
        <f ca="1">+KPI!CN47</f>
        <v>171</v>
      </c>
      <c r="J90" s="24">
        <f ca="1">+KPI!CO47</f>
        <v>171</v>
      </c>
      <c r="K90" s="24"/>
      <c r="L90" s="24"/>
      <c r="M90" s="24"/>
    </row>
    <row r="91" spans="1:13">
      <c r="A91" t="str">
        <f>+KPI!B48</f>
        <v>DTWC</v>
      </c>
      <c r="B91" t="s">
        <v>295</v>
      </c>
      <c r="C91" s="24">
        <f ca="1">+KPI!CH48</f>
        <v>-1</v>
      </c>
      <c r="D91" s="24">
        <f ca="1">+KPI!CI48</f>
        <v>2</v>
      </c>
      <c r="E91" s="24">
        <f ca="1">+KPI!CJ48</f>
        <v>-15</v>
      </c>
      <c r="F91" s="24">
        <f ca="1">+KPI!CK48</f>
        <v>25</v>
      </c>
      <c r="G91" s="24">
        <f ca="1">+KPI!CL48</f>
        <v>22</v>
      </c>
      <c r="H91" s="24">
        <f ca="1">+KPI!CM48</f>
        <v>-5</v>
      </c>
      <c r="I91" s="24">
        <f ca="1">+KPI!CN48</f>
        <v>-639</v>
      </c>
      <c r="J91" s="24">
        <f ca="1">+KPI!CO48</f>
        <v>0</v>
      </c>
      <c r="K91" s="24"/>
      <c r="L91" s="24"/>
      <c r="M91" s="24"/>
    </row>
    <row r="92" spans="1:13" ht="15" thickBot="1">
      <c r="A92" t="str">
        <f>+KPI!B49</f>
        <v>Cash_Flow</v>
      </c>
      <c r="B92" t="s">
        <v>295</v>
      </c>
      <c r="C92" s="24">
        <f ca="1">+KPI!CH49</f>
        <v>-45.39</v>
      </c>
      <c r="D92" s="24">
        <f ca="1">+KPI!CI49</f>
        <v>-35.725799999999992</v>
      </c>
      <c r="E92" s="24">
        <f ca="1">+KPI!CJ49</f>
        <v>-57.233000000000004</v>
      </c>
      <c r="F92" s="24">
        <f ca="1">+KPI!CK49</f>
        <v>-29.431000000000004</v>
      </c>
      <c r="G92" s="24">
        <f ca="1">+KPI!CL49</f>
        <v>-54.165999999999997</v>
      </c>
      <c r="H92" s="24">
        <f ca="1">+KPI!CM49</f>
        <v>-67.071399999999997</v>
      </c>
      <c r="I92" s="24">
        <f ca="1">+KPI!CN49</f>
        <v>-912.55399999999997</v>
      </c>
      <c r="J92" s="24">
        <f ca="1">+KPI!CO49</f>
        <v>-25.707499999999996</v>
      </c>
      <c r="K92" s="24"/>
      <c r="L92" s="24"/>
      <c r="M92" s="24"/>
    </row>
    <row r="93" spans="1:13">
      <c r="A93" s="487" t="str">
        <f>+KPI!B50</f>
        <v>Production_plan_achivement%</v>
      </c>
      <c r="B93" s="488" t="s">
        <v>380</v>
      </c>
      <c r="C93" s="499">
        <f ca="1">+KPI!CH50</f>
        <v>0</v>
      </c>
      <c r="D93" s="499">
        <f ca="1">+KPI!CI50</f>
        <v>0</v>
      </c>
      <c r="E93" s="499">
        <f ca="1">+KPI!CJ50</f>
        <v>0</v>
      </c>
      <c r="F93" s="499">
        <f ca="1">+KPI!CK50</f>
        <v>0</v>
      </c>
      <c r="G93" s="499">
        <f ca="1">+KPI!CL50</f>
        <v>0</v>
      </c>
      <c r="H93" s="499">
        <f ca="1">+KPI!CM50</f>
        <v>0</v>
      </c>
      <c r="I93" s="499">
        <f ca="1">+KPI!CN50</f>
        <v>0</v>
      </c>
      <c r="J93" s="500">
        <f ca="1">+KPI!CO50</f>
        <v>0</v>
      </c>
      <c r="K93" s="24"/>
      <c r="L93" s="24"/>
      <c r="M93" s="24"/>
    </row>
    <row r="94" spans="1:13" ht="15" thickBot="1">
      <c r="A94" s="501" t="s">
        <v>506</v>
      </c>
      <c r="B94" s="502"/>
      <c r="C94" s="503">
        <f>+KPI!W50</f>
        <v>0.85</v>
      </c>
      <c r="D94" s="503">
        <f>+C94</f>
        <v>0.85</v>
      </c>
      <c r="E94" s="503">
        <f t="shared" ref="E94:J94" si="11">+D94</f>
        <v>0.85</v>
      </c>
      <c r="F94" s="503">
        <f t="shared" si="11"/>
        <v>0.85</v>
      </c>
      <c r="G94" s="503">
        <f t="shared" si="11"/>
        <v>0.85</v>
      </c>
      <c r="H94" s="503">
        <f t="shared" si="11"/>
        <v>0.85</v>
      </c>
      <c r="I94" s="503">
        <f t="shared" si="11"/>
        <v>0.85</v>
      </c>
      <c r="J94" s="504">
        <f t="shared" si="11"/>
        <v>0.85</v>
      </c>
      <c r="K94" s="24"/>
      <c r="L94" s="24"/>
      <c r="M94" s="24"/>
    </row>
    <row r="95" spans="1:13">
      <c r="A95" s="487" t="str">
        <f>+KPI!B51</f>
        <v>High_runner_green_status%</v>
      </c>
      <c r="B95" s="488" t="s">
        <v>380</v>
      </c>
      <c r="C95" s="499">
        <f ca="1">+KPI!CH51</f>
        <v>0.52900000000000003</v>
      </c>
      <c r="D95" s="499">
        <f ca="1">+KPI!CI51</f>
        <v>0.60599999999999998</v>
      </c>
      <c r="E95" s="499">
        <f ca="1">+KPI!CJ51</f>
        <v>0.59399999999999997</v>
      </c>
      <c r="F95" s="499">
        <f ca="1">+KPI!CK51</f>
        <v>0.59</v>
      </c>
      <c r="G95" s="499">
        <f ca="1">+KPI!CL51</f>
        <v>0.59</v>
      </c>
      <c r="H95" s="499">
        <f ca="1">+KPI!CM51</f>
        <v>0.59</v>
      </c>
      <c r="I95" s="499">
        <f ca="1">+KPI!CN51</f>
        <v>0.59</v>
      </c>
      <c r="J95" s="500">
        <f ca="1">+KPI!CO51</f>
        <v>0.59</v>
      </c>
      <c r="K95" s="24"/>
      <c r="L95" s="24"/>
      <c r="M95" s="24"/>
    </row>
    <row r="96" spans="1:13" ht="15" thickBot="1">
      <c r="A96" s="495" t="s">
        <v>507</v>
      </c>
      <c r="B96" s="496"/>
      <c r="C96" s="505">
        <f>+KPI!W51</f>
        <v>0.9</v>
      </c>
      <c r="D96" s="505">
        <f>+C96</f>
        <v>0.9</v>
      </c>
      <c r="E96" s="505">
        <f t="shared" ref="E96:J96" si="12">+D96</f>
        <v>0.9</v>
      </c>
      <c r="F96" s="505">
        <f t="shared" si="12"/>
        <v>0.9</v>
      </c>
      <c r="G96" s="505">
        <f t="shared" si="12"/>
        <v>0.9</v>
      </c>
      <c r="H96" s="505">
        <f t="shared" si="12"/>
        <v>0.9</v>
      </c>
      <c r="I96" s="505">
        <f t="shared" si="12"/>
        <v>0.9</v>
      </c>
      <c r="J96" s="506">
        <f t="shared" si="12"/>
        <v>0.9</v>
      </c>
      <c r="K96" s="24"/>
      <c r="L96" s="24"/>
      <c r="M96" s="24"/>
    </row>
    <row r="97" spans="1:13">
      <c r="A97" t="str">
        <f>+KPI!B52</f>
        <v>Production_quantity</v>
      </c>
      <c r="B97" t="s">
        <v>380</v>
      </c>
      <c r="C97" s="24">
        <f ca="1">+KPI!CH52</f>
        <v>0</v>
      </c>
      <c r="D97" s="24">
        <f ca="1">+KPI!CI52</f>
        <v>0</v>
      </c>
      <c r="E97" s="24">
        <f ca="1">+KPI!CJ52</f>
        <v>0</v>
      </c>
      <c r="F97" s="24">
        <f ca="1">+KPI!CK52</f>
        <v>0</v>
      </c>
      <c r="G97" s="24">
        <f ca="1">+KPI!CL52</f>
        <v>0</v>
      </c>
      <c r="H97" s="24">
        <f ca="1">+KPI!CM52</f>
        <v>0</v>
      </c>
      <c r="I97" s="24">
        <f ca="1">+KPI!CN52</f>
        <v>0</v>
      </c>
      <c r="J97" s="24">
        <f ca="1">+KPI!CO52</f>
        <v>0</v>
      </c>
      <c r="K97" s="24"/>
      <c r="L97" s="24"/>
      <c r="M97" s="24"/>
    </row>
    <row r="98" spans="1:13">
      <c r="A98" t="str">
        <f>+KPI!B53</f>
        <v>On_time_delivery</v>
      </c>
      <c r="B98" t="s">
        <v>295</v>
      </c>
      <c r="C98" s="24">
        <f ca="1">+KPI!CH53</f>
        <v>0.86</v>
      </c>
      <c r="D98" s="24">
        <f ca="1">+KPI!CI53</f>
        <v>0.86</v>
      </c>
      <c r="E98" s="24">
        <f ca="1">+KPI!CJ53</f>
        <v>0.86</v>
      </c>
      <c r="F98" s="24">
        <f ca="1">+KPI!CK53</f>
        <v>0.86</v>
      </c>
      <c r="G98" s="24">
        <f ca="1">+KPI!CL53</f>
        <v>0.86</v>
      </c>
      <c r="H98" s="24">
        <f ca="1">+KPI!CM53</f>
        <v>0.86</v>
      </c>
      <c r="I98" s="24">
        <f ca="1">+KPI!CN53</f>
        <v>0.86</v>
      </c>
      <c r="J98" s="24">
        <f ca="1">+KPI!CO53</f>
        <v>0</v>
      </c>
      <c r="K98" s="24"/>
      <c r="L98" s="24"/>
      <c r="M98" s="24"/>
    </row>
    <row r="99" spans="1:13" ht="15" thickBot="1">
      <c r="A99" t="str">
        <f>+KPI!B54</f>
        <v>Backlog</v>
      </c>
      <c r="B99" t="s">
        <v>295</v>
      </c>
      <c r="C99" s="24">
        <f ca="1">+KPI!CH54</f>
        <v>1.2</v>
      </c>
      <c r="D99" s="24">
        <f ca="1">+KPI!CI54</f>
        <v>0.82</v>
      </c>
      <c r="E99" s="24">
        <f ca="1">+KPI!CJ54</f>
        <v>2.5</v>
      </c>
      <c r="F99" s="24">
        <f ca="1">+KPI!CK54</f>
        <v>5.71</v>
      </c>
      <c r="G99" s="24">
        <f ca="1">+KPI!CL54</f>
        <v>4.9000000000000004</v>
      </c>
      <c r="H99" s="24">
        <f ca="1">+KPI!CM54</f>
        <v>21.8</v>
      </c>
      <c r="I99" s="24">
        <f ca="1">+KPI!CN54</f>
        <v>25.6</v>
      </c>
      <c r="J99" s="24">
        <f ca="1">+KPI!CO54</f>
        <v>0</v>
      </c>
      <c r="K99" s="24"/>
      <c r="L99" s="24"/>
      <c r="M99" s="24"/>
    </row>
    <row r="100" spans="1:13">
      <c r="A100" s="487" t="str">
        <f>+KPI!B55</f>
        <v>Productivity%</v>
      </c>
      <c r="B100" s="488" t="s">
        <v>380</v>
      </c>
      <c r="C100" s="499">
        <f ca="1">+KPI!CH55</f>
        <v>0</v>
      </c>
      <c r="D100" s="499">
        <f ca="1">+KPI!CI55</f>
        <v>0</v>
      </c>
      <c r="E100" s="499">
        <f ca="1">+KPI!CJ55</f>
        <v>0</v>
      </c>
      <c r="F100" s="499">
        <f ca="1">+KPI!CK55</f>
        <v>0</v>
      </c>
      <c r="G100" s="499">
        <f ca="1">+KPI!CL55</f>
        <v>0</v>
      </c>
      <c r="H100" s="499">
        <f ca="1">+KPI!CM55</f>
        <v>0</v>
      </c>
      <c r="I100" s="499">
        <f ca="1">+KPI!CN55</f>
        <v>0</v>
      </c>
      <c r="J100" s="500">
        <f ca="1">+KPI!CO55</f>
        <v>0</v>
      </c>
      <c r="K100" s="24"/>
      <c r="L100" s="24"/>
      <c r="M100" s="24"/>
    </row>
    <row r="101" spans="1:13" ht="15" thickBot="1">
      <c r="A101" s="495" t="s">
        <v>508</v>
      </c>
      <c r="B101" s="496"/>
      <c r="C101" s="505">
        <f>+KPI!W55</f>
        <v>0.9</v>
      </c>
      <c r="D101" s="505">
        <f>+C101</f>
        <v>0.9</v>
      </c>
      <c r="E101" s="505">
        <f t="shared" ref="E101:J101" si="13">+D101</f>
        <v>0.9</v>
      </c>
      <c r="F101" s="505">
        <f t="shared" si="13"/>
        <v>0.9</v>
      </c>
      <c r="G101" s="505">
        <f t="shared" si="13"/>
        <v>0.9</v>
      </c>
      <c r="H101" s="505">
        <f t="shared" si="13"/>
        <v>0.9</v>
      </c>
      <c r="I101" s="505">
        <f t="shared" si="13"/>
        <v>0.9</v>
      </c>
      <c r="J101" s="506">
        <f t="shared" si="13"/>
        <v>0.9</v>
      </c>
      <c r="K101" s="24"/>
      <c r="L101" s="24"/>
      <c r="M101" s="24"/>
    </row>
    <row r="102" spans="1:13">
      <c r="A102" s="487" t="str">
        <f>+KPI!B56</f>
        <v>OEE%</v>
      </c>
      <c r="B102" s="488" t="s">
        <v>380</v>
      </c>
      <c r="C102" s="499">
        <f ca="1">+KPI!CH56</f>
        <v>0</v>
      </c>
      <c r="D102" s="499">
        <f ca="1">+KPI!CI56</f>
        <v>0</v>
      </c>
      <c r="E102" s="499">
        <f ca="1">+KPI!CJ56</f>
        <v>0</v>
      </c>
      <c r="F102" s="499">
        <f ca="1">+KPI!CK56</f>
        <v>0</v>
      </c>
      <c r="G102" s="499">
        <f ca="1">+KPI!CL56</f>
        <v>0</v>
      </c>
      <c r="H102" s="499">
        <f ca="1">+KPI!CM56</f>
        <v>0</v>
      </c>
      <c r="I102" s="499">
        <f ca="1">+KPI!CN56</f>
        <v>0</v>
      </c>
      <c r="J102" s="500">
        <f ca="1">+KPI!CO56</f>
        <v>0</v>
      </c>
      <c r="K102" s="24"/>
      <c r="L102" s="24"/>
      <c r="M102" s="24"/>
    </row>
    <row r="103" spans="1:13" ht="15" thickBot="1">
      <c r="A103" s="495" t="s">
        <v>509</v>
      </c>
      <c r="B103" s="496"/>
      <c r="C103" s="505">
        <f>+KPI!T56</f>
        <v>0.75</v>
      </c>
      <c r="D103" s="505">
        <f>+C103</f>
        <v>0.75</v>
      </c>
      <c r="E103" s="505">
        <f t="shared" ref="E103:J103" si="14">+D103</f>
        <v>0.75</v>
      </c>
      <c r="F103" s="505">
        <f t="shared" si="14"/>
        <v>0.75</v>
      </c>
      <c r="G103" s="505">
        <f t="shared" si="14"/>
        <v>0.75</v>
      </c>
      <c r="H103" s="505">
        <f t="shared" si="14"/>
        <v>0.75</v>
      </c>
      <c r="I103" s="505">
        <f t="shared" si="14"/>
        <v>0.75</v>
      </c>
      <c r="J103" s="506">
        <f t="shared" si="14"/>
        <v>0.75</v>
      </c>
      <c r="K103" s="24"/>
      <c r="L103" s="24"/>
      <c r="M103" s="24"/>
    </row>
    <row r="104" spans="1:13">
      <c r="A104" t="str">
        <f>+KPI!B57</f>
        <v>Production rejects (PPM)</v>
      </c>
      <c r="B104" t="s">
        <v>380</v>
      </c>
      <c r="C104" s="24">
        <f ca="1">+KPI!CH57</f>
        <v>0</v>
      </c>
      <c r="D104" s="24">
        <f ca="1">+KPI!CI57</f>
        <v>0</v>
      </c>
      <c r="E104" s="24">
        <f ca="1">+KPI!CJ57</f>
        <v>0</v>
      </c>
      <c r="F104" s="24">
        <f ca="1">+KPI!CK57</f>
        <v>0</v>
      </c>
      <c r="G104" s="24">
        <f ca="1">+KPI!CL57</f>
        <v>0</v>
      </c>
      <c r="H104" s="24">
        <f ca="1">+KPI!CM57</f>
        <v>0</v>
      </c>
      <c r="I104" s="24">
        <f ca="1">+KPI!CN57</f>
        <v>0</v>
      </c>
      <c r="J104" s="24">
        <f ca="1">+KPI!CO57</f>
        <v>0</v>
      </c>
      <c r="K104" s="24"/>
      <c r="L104" s="24"/>
      <c r="M104" s="24"/>
    </row>
    <row r="105" spans="1:13"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</row>
    <row r="106" spans="1:13">
      <c r="A106" t="str">
        <f>+KPI!B58</f>
        <v>Number_customer_claim</v>
      </c>
      <c r="B106" t="s">
        <v>295</v>
      </c>
      <c r="C106" s="24">
        <f ca="1">+KPI!CH58</f>
        <v>0</v>
      </c>
      <c r="D106" s="24">
        <f ca="1">+KPI!CI58</f>
        <v>0</v>
      </c>
      <c r="E106" s="24">
        <f ca="1">+KPI!CJ58</f>
        <v>0</v>
      </c>
      <c r="F106" s="24">
        <f ca="1">+KPI!CK58</f>
        <v>0</v>
      </c>
      <c r="G106" s="24">
        <f ca="1">+KPI!CL58</f>
        <v>0</v>
      </c>
      <c r="H106" s="24">
        <f ca="1">+KPI!CM58</f>
        <v>0</v>
      </c>
      <c r="I106" s="24">
        <f ca="1">+KPI!CN58</f>
        <v>0</v>
      </c>
      <c r="J106" s="24">
        <f ca="1">+KPI!CO58</f>
        <v>0</v>
      </c>
      <c r="K106" s="24"/>
      <c r="L106" s="24"/>
      <c r="M106" s="24"/>
    </row>
    <row r="107" spans="1:13">
      <c r="A107" t="str">
        <f>+KPI!B59</f>
        <v>Product modification count</v>
      </c>
      <c r="B107" t="s">
        <v>295</v>
      </c>
      <c r="C107" s="24">
        <f ca="1">+KPI!CH59</f>
        <v>0</v>
      </c>
      <c r="D107" s="24">
        <f ca="1">+KPI!CI59</f>
        <v>0</v>
      </c>
      <c r="E107" s="24">
        <f ca="1">+KPI!CJ59</f>
        <v>0</v>
      </c>
      <c r="F107" s="24">
        <f ca="1">+KPI!CK59</f>
        <v>0</v>
      </c>
      <c r="G107" s="24">
        <f ca="1">+KPI!CL59</f>
        <v>0</v>
      </c>
      <c r="H107" s="24">
        <f ca="1">+KPI!CM59</f>
        <v>0</v>
      </c>
      <c r="I107" s="24">
        <f ca="1">+KPI!CN59</f>
        <v>0</v>
      </c>
      <c r="J107" s="24">
        <f ca="1">+KPI!CO59</f>
        <v>0</v>
      </c>
      <c r="K107" s="24"/>
      <c r="L107" s="24"/>
      <c r="M107" s="24"/>
    </row>
    <row r="108" spans="1:13">
      <c r="A108" t="str">
        <f>+KPI!B60</f>
        <v>% of success of IS</v>
      </c>
      <c r="B108" t="s">
        <v>295</v>
      </c>
      <c r="C108" s="24">
        <f ca="1">+KPI!CH60</f>
        <v>0</v>
      </c>
      <c r="D108" s="24">
        <f ca="1">+KPI!CI60</f>
        <v>0</v>
      </c>
      <c r="E108" s="24">
        <f ca="1">+KPI!CJ60</f>
        <v>0</v>
      </c>
      <c r="F108" s="24">
        <f ca="1">+KPI!CK60</f>
        <v>0</v>
      </c>
      <c r="G108" s="24">
        <f ca="1">+KPI!CL60</f>
        <v>0</v>
      </c>
      <c r="H108" s="24">
        <f ca="1">+KPI!CM60</f>
        <v>0</v>
      </c>
      <c r="I108" s="24">
        <f ca="1">+KPI!CN60</f>
        <v>0</v>
      </c>
      <c r="J108" s="24">
        <f ca="1">+KPI!CO60</f>
        <v>0</v>
      </c>
      <c r="K108" s="24"/>
      <c r="L108" s="24"/>
      <c r="M108" s="24"/>
    </row>
    <row r="109" spans="1:13" ht="15" thickBot="1">
      <c r="A109" t="str">
        <f>+KPI!B61</f>
        <v>% of success of prototypes</v>
      </c>
      <c r="B109" t="s">
        <v>295</v>
      </c>
      <c r="C109" s="24">
        <f ca="1">+KPI!CH61</f>
        <v>0</v>
      </c>
      <c r="D109" s="24">
        <f ca="1">+KPI!CI61</f>
        <v>0</v>
      </c>
      <c r="E109" s="24">
        <f ca="1">+KPI!CJ61</f>
        <v>0</v>
      </c>
      <c r="F109" s="24">
        <f ca="1">+KPI!CK61</f>
        <v>0</v>
      </c>
      <c r="G109" s="24">
        <f ca="1">+KPI!CL61</f>
        <v>0</v>
      </c>
      <c r="H109" s="24">
        <f ca="1">+KPI!CM61</f>
        <v>0</v>
      </c>
      <c r="I109" s="24">
        <f ca="1">+KPI!CN61</f>
        <v>0</v>
      </c>
      <c r="J109" s="24">
        <f ca="1">+KPI!CO61</f>
        <v>0</v>
      </c>
      <c r="K109" s="24"/>
      <c r="L109" s="24"/>
      <c r="M109" s="24"/>
    </row>
    <row r="110" spans="1:13">
      <c r="A110" s="507" t="str">
        <f>+KPI!B62</f>
        <v>Headcount_Direct</v>
      </c>
      <c r="B110" s="508" t="s">
        <v>380</v>
      </c>
      <c r="C110" s="509">
        <f ca="1">+KPI!CH62</f>
        <v>655</v>
      </c>
      <c r="D110" s="509">
        <f ca="1">+KPI!CI62</f>
        <v>656</v>
      </c>
      <c r="E110" s="509">
        <f ca="1">+KPI!CJ62</f>
        <v>656</v>
      </c>
      <c r="F110" s="509">
        <f ca="1">+KPI!CK62</f>
        <v>656</v>
      </c>
      <c r="G110" s="509">
        <f ca="1">+KPI!CL62</f>
        <v>656</v>
      </c>
      <c r="H110" s="509">
        <f ca="1">+KPI!CM62</f>
        <v>656</v>
      </c>
      <c r="I110" s="509">
        <f ca="1">+KPI!CN62</f>
        <v>654</v>
      </c>
      <c r="J110" s="510">
        <f ca="1">+KPI!CO62</f>
        <v>654</v>
      </c>
      <c r="K110" s="24"/>
      <c r="L110" s="24"/>
      <c r="M110" s="24"/>
    </row>
    <row r="111" spans="1:13" ht="15" thickBot="1">
      <c r="A111" s="511" t="s">
        <v>510</v>
      </c>
      <c r="B111" s="512"/>
      <c r="C111" s="513">
        <f>+KPI!U62</f>
        <v>650</v>
      </c>
      <c r="D111" s="513">
        <f>+C111</f>
        <v>650</v>
      </c>
      <c r="E111" s="513">
        <f t="shared" ref="E111:J111" si="15">+D111</f>
        <v>650</v>
      </c>
      <c r="F111" s="513">
        <f t="shared" si="15"/>
        <v>650</v>
      </c>
      <c r="G111" s="513">
        <f t="shared" si="15"/>
        <v>650</v>
      </c>
      <c r="H111" s="513">
        <f t="shared" si="15"/>
        <v>650</v>
      </c>
      <c r="I111" s="513">
        <f t="shared" si="15"/>
        <v>650</v>
      </c>
      <c r="J111" s="514">
        <f t="shared" si="15"/>
        <v>650</v>
      </c>
      <c r="K111" s="24"/>
      <c r="L111" s="24"/>
      <c r="M111" s="24"/>
    </row>
    <row r="112" spans="1:13">
      <c r="A112" s="507" t="str">
        <f>+KPI!B63</f>
        <v>Headcount_indirect</v>
      </c>
      <c r="B112" s="508" t="s">
        <v>380</v>
      </c>
      <c r="C112" s="509">
        <f ca="1">+KPI!CH63</f>
        <v>202</v>
      </c>
      <c r="D112" s="509">
        <f ca="1">+KPI!CI63</f>
        <v>201</v>
      </c>
      <c r="E112" s="509">
        <f ca="1">+KPI!CJ63</f>
        <v>201</v>
      </c>
      <c r="F112" s="509">
        <f ca="1">+KPI!CK63</f>
        <v>201</v>
      </c>
      <c r="G112" s="509">
        <f ca="1">+KPI!CL63</f>
        <v>201</v>
      </c>
      <c r="H112" s="509">
        <f ca="1">+KPI!CM63</f>
        <v>201</v>
      </c>
      <c r="I112" s="509">
        <f ca="1">+KPI!CN63</f>
        <v>202</v>
      </c>
      <c r="J112" s="510">
        <f ca="1">+KPI!CO63</f>
        <v>202</v>
      </c>
      <c r="K112" s="24"/>
      <c r="L112" s="24"/>
      <c r="M112" s="24"/>
    </row>
    <row r="113" spans="1:13" ht="15" thickBot="1">
      <c r="A113" s="515" t="s">
        <v>511</v>
      </c>
      <c r="B113" s="516"/>
      <c r="C113" s="517">
        <f>+KPI!T63</f>
        <v>140</v>
      </c>
      <c r="D113" s="517">
        <f>+C113</f>
        <v>140</v>
      </c>
      <c r="E113" s="517">
        <f t="shared" ref="E113:J113" si="16">+D113</f>
        <v>140</v>
      </c>
      <c r="F113" s="517">
        <f t="shared" si="16"/>
        <v>140</v>
      </c>
      <c r="G113" s="517">
        <f t="shared" si="16"/>
        <v>140</v>
      </c>
      <c r="H113" s="517">
        <f t="shared" si="16"/>
        <v>140</v>
      </c>
      <c r="I113" s="517">
        <f t="shared" si="16"/>
        <v>140</v>
      </c>
      <c r="J113" s="518">
        <f t="shared" si="16"/>
        <v>140</v>
      </c>
      <c r="K113" s="24"/>
      <c r="L113" s="24"/>
      <c r="M113" s="24"/>
    </row>
    <row r="114" spans="1:13" ht="15" thickBot="1">
      <c r="A114" t="str">
        <f>+KPI!B64</f>
        <v>Number of accident</v>
      </c>
      <c r="B114" t="s">
        <v>295</v>
      </c>
      <c r="C114" s="24">
        <f ca="1">+KPI!CH64</f>
        <v>0</v>
      </c>
      <c r="D114" s="24">
        <f ca="1">+KPI!CI64</f>
        <v>0</v>
      </c>
      <c r="E114" s="24">
        <f ca="1">+KPI!CJ64</f>
        <v>0</v>
      </c>
      <c r="F114" s="24">
        <f ca="1">+KPI!CK64</f>
        <v>0</v>
      </c>
      <c r="G114" s="24">
        <f ca="1">+KPI!CL64</f>
        <v>0</v>
      </c>
      <c r="H114" s="24">
        <f ca="1">+KPI!CM64</f>
        <v>0</v>
      </c>
      <c r="I114" s="24">
        <f ca="1">+KPI!CN64</f>
        <v>0</v>
      </c>
      <c r="J114" s="24">
        <f ca="1">+KPI!CO64</f>
        <v>0</v>
      </c>
      <c r="K114" s="24"/>
      <c r="L114" s="24"/>
      <c r="M114" s="24"/>
    </row>
    <row r="115" spans="1:13">
      <c r="A115" s="507" t="str">
        <f>+KPI!B65</f>
        <v>Absenteism%</v>
      </c>
      <c r="B115" s="508" t="s">
        <v>380</v>
      </c>
      <c r="C115" s="519">
        <f ca="1">+KPI!CH65</f>
        <v>0</v>
      </c>
      <c r="D115" s="519">
        <f ca="1">+KPI!CI65</f>
        <v>0</v>
      </c>
      <c r="E115" s="519">
        <f ca="1">+KPI!CJ65</f>
        <v>0</v>
      </c>
      <c r="F115" s="519">
        <f ca="1">+KPI!CK65</f>
        <v>0</v>
      </c>
      <c r="G115" s="519">
        <f ca="1">+KPI!CL65</f>
        <v>0</v>
      </c>
      <c r="H115" s="519">
        <f ca="1">+KPI!CM65</f>
        <v>0</v>
      </c>
      <c r="I115" s="519">
        <f ca="1">+KPI!CN65</f>
        <v>0</v>
      </c>
      <c r="J115" s="520">
        <f ca="1">+KPI!CO65</f>
        <v>0</v>
      </c>
      <c r="K115" s="24"/>
      <c r="L115" s="24"/>
      <c r="M115" s="24"/>
    </row>
    <row r="116" spans="1:13" ht="15" thickBot="1">
      <c r="A116" s="515" t="s">
        <v>512</v>
      </c>
      <c r="B116" s="516"/>
      <c r="C116" s="521">
        <f>+KPI!U65</f>
        <v>0.03</v>
      </c>
      <c r="D116" s="521">
        <f>+C116</f>
        <v>0.03</v>
      </c>
      <c r="E116" s="521">
        <f t="shared" ref="E116:J116" si="17">+D116</f>
        <v>0.03</v>
      </c>
      <c r="F116" s="521">
        <f t="shared" si="17"/>
        <v>0.03</v>
      </c>
      <c r="G116" s="521">
        <f t="shared" si="17"/>
        <v>0.03</v>
      </c>
      <c r="H116" s="521">
        <f t="shared" si="17"/>
        <v>0.03</v>
      </c>
      <c r="I116" s="521">
        <f t="shared" si="17"/>
        <v>0.03</v>
      </c>
      <c r="J116" s="522">
        <f t="shared" si="17"/>
        <v>0.03</v>
      </c>
      <c r="K116" s="24"/>
      <c r="L116" s="24"/>
      <c r="M116" s="24"/>
    </row>
    <row r="117" spans="1:13">
      <c r="A117" t="str">
        <f>+KPI!B66</f>
        <v>CAPEX</v>
      </c>
      <c r="B117" t="s">
        <v>380</v>
      </c>
      <c r="C117" s="24">
        <f ca="1">+KPI!CH66</f>
        <v>0</v>
      </c>
      <c r="D117" s="24">
        <f ca="1">+KPI!CI66</f>
        <v>0</v>
      </c>
      <c r="E117" s="24">
        <f ca="1">+KPI!CJ66</f>
        <v>0</v>
      </c>
      <c r="F117" s="24">
        <f ca="1">+KPI!CK66</f>
        <v>0</v>
      </c>
      <c r="G117" s="24">
        <f ca="1">+KPI!CL66</f>
        <v>0</v>
      </c>
      <c r="H117" s="24">
        <f ca="1">+KPI!CM66</f>
        <v>0</v>
      </c>
      <c r="I117" s="24">
        <f ca="1">+KPI!CN66</f>
        <v>0</v>
      </c>
      <c r="J117" s="24">
        <f ca="1">+KPI!CO66</f>
        <v>0</v>
      </c>
      <c r="K117" s="24"/>
      <c r="L117" s="24"/>
      <c r="M117" s="24"/>
    </row>
    <row r="118" spans="1:13"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</row>
    <row r="119" spans="1:13">
      <c r="A119" t="str">
        <f>+KPI!B67</f>
        <v>Non Recuring</v>
      </c>
      <c r="B119" t="s">
        <v>380</v>
      </c>
      <c r="C119" s="24">
        <f ca="1">+KPI!CH67</f>
        <v>0</v>
      </c>
      <c r="D119" s="24">
        <f ca="1">+KPI!CI67</f>
        <v>0</v>
      </c>
      <c r="E119" s="24">
        <f ca="1">+KPI!CJ67</f>
        <v>0</v>
      </c>
      <c r="F119" s="24">
        <f ca="1">+KPI!CK67</f>
        <v>0</v>
      </c>
      <c r="G119" s="24">
        <f ca="1">+KPI!CL67</f>
        <v>0</v>
      </c>
      <c r="H119" s="24">
        <f ca="1">+KPI!CM67</f>
        <v>0</v>
      </c>
      <c r="I119" s="24">
        <f ca="1">+KPI!CN67</f>
        <v>0</v>
      </c>
      <c r="J119" s="24">
        <f ca="1">+KPI!CO67</f>
        <v>0</v>
      </c>
      <c r="K119" s="24"/>
      <c r="L119" s="24"/>
      <c r="M119" s="24"/>
    </row>
    <row r="120" spans="1:13"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</row>
    <row r="121" spans="1:13">
      <c r="A121" t="str">
        <f>+KPI!B68</f>
        <v>Number_CIP_Workshop_Done</v>
      </c>
      <c r="B121" t="s">
        <v>380</v>
      </c>
      <c r="C121" s="24">
        <f ca="1">+KPI!CH68</f>
        <v>0</v>
      </c>
      <c r="D121" s="24">
        <f ca="1">+KPI!CI68</f>
        <v>0</v>
      </c>
      <c r="E121" s="24">
        <f ca="1">+KPI!CJ68</f>
        <v>0</v>
      </c>
      <c r="F121" s="24">
        <f ca="1">+KPI!CK68</f>
        <v>0</v>
      </c>
      <c r="G121" s="24">
        <f ca="1">+KPI!CL68</f>
        <v>0</v>
      </c>
      <c r="H121" s="24">
        <f ca="1">+KPI!CM68</f>
        <v>0</v>
      </c>
      <c r="I121" s="24">
        <f ca="1">+KPI!CN68</f>
        <v>0</v>
      </c>
      <c r="J121" s="24">
        <f ca="1">+KPI!CO68</f>
        <v>0</v>
      </c>
      <c r="K121" s="24"/>
      <c r="L121" s="24"/>
      <c r="M121" s="24"/>
    </row>
    <row r="122" spans="1:13"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</row>
    <row r="123" spans="1:13">
      <c r="A123" t="str">
        <f>+KPI!B69</f>
        <v>Plant_ProcessAudit%</v>
      </c>
      <c r="B123" t="s">
        <v>380</v>
      </c>
      <c r="C123" s="24">
        <f ca="1">+KPI!CH69</f>
        <v>0</v>
      </c>
      <c r="D123" s="24">
        <f ca="1">+KPI!CI69</f>
        <v>0</v>
      </c>
      <c r="E123" s="24">
        <f ca="1">+KPI!CJ69</f>
        <v>0</v>
      </c>
      <c r="F123" s="24">
        <f ca="1">+KPI!CK69</f>
        <v>0</v>
      </c>
      <c r="G123" s="24">
        <f ca="1">+KPI!CL69</f>
        <v>0</v>
      </c>
      <c r="H123" s="24">
        <f ca="1">+KPI!CM69</f>
        <v>0</v>
      </c>
      <c r="I123" s="24">
        <f ca="1">+KPI!CN69</f>
        <v>0</v>
      </c>
      <c r="J123" s="24">
        <f ca="1">+KPI!CO69</f>
        <v>0</v>
      </c>
      <c r="K123" s="24"/>
      <c r="L123" s="24"/>
      <c r="M123" s="24"/>
    </row>
    <row r="124" spans="1:13"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13">
      <c r="A125" t="str">
        <f>+KPI!B70</f>
        <v>Value_InPrison</v>
      </c>
      <c r="B125" t="s">
        <v>380</v>
      </c>
      <c r="C125" s="24">
        <f ca="1">+KPI!CH70</f>
        <v>0</v>
      </c>
      <c r="D125" s="24">
        <f ca="1">+KPI!CI70</f>
        <v>0</v>
      </c>
      <c r="E125" s="24">
        <f ca="1">+KPI!CJ70</f>
        <v>0</v>
      </c>
      <c r="F125" s="24">
        <f ca="1">+KPI!CK70</f>
        <v>0</v>
      </c>
      <c r="G125" s="24">
        <f ca="1">+KPI!CL70</f>
        <v>0</v>
      </c>
      <c r="H125" s="24">
        <f ca="1">+KPI!CM70</f>
        <v>0</v>
      </c>
      <c r="I125" s="24">
        <f ca="1">+KPI!CN70</f>
        <v>0</v>
      </c>
      <c r="J125" s="24">
        <f ca="1">+KPI!CO70</f>
        <v>0</v>
      </c>
      <c r="K125" s="24"/>
      <c r="L125" s="24"/>
      <c r="M125" s="24"/>
    </row>
    <row r="126" spans="1:13"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</row>
    <row r="127" spans="1:13">
      <c r="A127" t="str">
        <f>+KPI!B71</f>
        <v>Financial_Cost</v>
      </c>
      <c r="B127" t="s">
        <v>380</v>
      </c>
      <c r="C127" s="24">
        <f ca="1">+KPI!CH71</f>
        <v>1</v>
      </c>
      <c r="D127" s="24">
        <f ca="1">+KPI!CI71</f>
        <v>1</v>
      </c>
      <c r="E127" s="24">
        <f ca="1">+KPI!CJ71</f>
        <v>1</v>
      </c>
      <c r="F127" s="24">
        <f ca="1">+KPI!CK71</f>
        <v>1</v>
      </c>
      <c r="G127" s="24">
        <f ca="1">+KPI!CL71</f>
        <v>1</v>
      </c>
      <c r="H127" s="24">
        <f ca="1">+KPI!CM71</f>
        <v>1</v>
      </c>
      <c r="I127" s="24">
        <f ca="1">+KPI!CN71</f>
        <v>1</v>
      </c>
      <c r="J127" s="24">
        <f ca="1">+KPI!CO71</f>
        <v>1</v>
      </c>
      <c r="K127" s="24"/>
      <c r="L127" s="24"/>
      <c r="M127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5B9B-8E10-4104-AE59-4A04C62AD7F9}">
  <dimension ref="A1:X53"/>
  <sheetViews>
    <sheetView zoomScale="90" zoomScaleNormal="90" workbookViewId="0">
      <selection activeCell="A6" sqref="A6"/>
    </sheetView>
  </sheetViews>
  <sheetFormatPr defaultColWidth="11.42578125" defaultRowHeight="14.45"/>
  <cols>
    <col min="1" max="2" width="1.140625" customWidth="1"/>
    <col min="3" max="6" width="13.28515625" customWidth="1"/>
    <col min="7" max="10" width="0.85546875" customWidth="1"/>
    <col min="11" max="14" width="13.28515625" customWidth="1"/>
    <col min="15" max="18" width="0.85546875" customWidth="1"/>
    <col min="19" max="21" width="13.28515625" customWidth="1"/>
    <col min="23" max="24" width="0.85546875" customWidth="1"/>
  </cols>
  <sheetData>
    <row r="1" spans="1:24" ht="15.6" customHeight="1" thickBot="1"/>
    <row r="2" spans="1:24" ht="4.5" customHeight="1">
      <c r="A2" s="2"/>
      <c r="B2" s="1"/>
      <c r="C2" s="1"/>
      <c r="D2" s="1"/>
      <c r="E2" s="1"/>
      <c r="F2" s="1"/>
      <c r="G2" s="1"/>
      <c r="H2" s="441"/>
      <c r="I2" s="2"/>
      <c r="J2" s="1"/>
      <c r="K2" s="1"/>
      <c r="L2" s="1"/>
      <c r="M2" s="1"/>
      <c r="N2" s="1"/>
      <c r="O2" s="1"/>
      <c r="P2" s="441"/>
      <c r="Q2" s="1"/>
      <c r="R2" s="1"/>
      <c r="S2" s="1"/>
      <c r="T2" s="1"/>
      <c r="U2" s="1"/>
      <c r="V2" s="1"/>
      <c r="W2" s="1"/>
      <c r="X2" s="441"/>
    </row>
    <row r="3" spans="1:24">
      <c r="A3" s="367"/>
      <c r="H3" s="442"/>
      <c r="I3" s="367"/>
      <c r="P3" s="442"/>
      <c r="X3" s="442"/>
    </row>
    <row r="4" spans="1:24">
      <c r="A4" s="367"/>
      <c r="H4" s="442"/>
      <c r="I4" s="367"/>
      <c r="P4" s="442"/>
      <c r="X4" s="442"/>
    </row>
    <row r="5" spans="1:24">
      <c r="A5" s="367"/>
      <c r="H5" s="442"/>
      <c r="I5" s="367"/>
      <c r="P5" s="442"/>
      <c r="X5" s="442"/>
    </row>
    <row r="6" spans="1:24">
      <c r="A6" s="367"/>
      <c r="H6" s="442"/>
      <c r="I6" s="367"/>
      <c r="P6" s="442"/>
      <c r="X6" s="442"/>
    </row>
    <row r="7" spans="1:24">
      <c r="A7" s="367"/>
      <c r="H7" s="442"/>
      <c r="I7" s="367"/>
      <c r="P7" s="442"/>
      <c r="X7" s="442"/>
    </row>
    <row r="8" spans="1:24">
      <c r="A8" s="367"/>
      <c r="H8" s="442"/>
      <c r="I8" s="367"/>
      <c r="P8" s="442"/>
      <c r="X8" s="442"/>
    </row>
    <row r="9" spans="1:24">
      <c r="A9" s="367"/>
      <c r="H9" s="442"/>
      <c r="I9" s="367"/>
      <c r="P9" s="442"/>
      <c r="X9" s="442"/>
    </row>
    <row r="10" spans="1:24">
      <c r="A10" s="367"/>
      <c r="H10" s="442"/>
      <c r="I10" s="367"/>
      <c r="P10" s="442"/>
      <c r="X10" s="442"/>
    </row>
    <row r="11" spans="1:24">
      <c r="A11" s="367"/>
      <c r="H11" s="442"/>
      <c r="I11" s="367"/>
      <c r="P11" s="442"/>
      <c r="X11" s="442"/>
    </row>
    <row r="12" spans="1:24">
      <c r="A12" s="367"/>
      <c r="H12" s="442"/>
      <c r="I12" s="367"/>
      <c r="P12" s="442"/>
      <c r="X12" s="442"/>
    </row>
    <row r="13" spans="1:24">
      <c r="A13" s="367"/>
      <c r="H13" s="442"/>
      <c r="I13" s="367"/>
      <c r="P13" s="442"/>
      <c r="X13" s="442"/>
    </row>
    <row r="14" spans="1:24" ht="6.95" customHeight="1" thickBot="1">
      <c r="A14" s="367"/>
      <c r="H14" s="442"/>
      <c r="I14" s="368"/>
      <c r="J14" s="3"/>
      <c r="K14" s="3"/>
      <c r="L14" s="3"/>
      <c r="M14" s="3"/>
      <c r="N14" s="3"/>
      <c r="O14" s="3"/>
      <c r="P14" s="443"/>
      <c r="Q14" s="3"/>
      <c r="R14" s="3"/>
      <c r="S14" s="3"/>
      <c r="T14" s="3"/>
      <c r="U14" s="3"/>
      <c r="V14" s="3"/>
      <c r="W14" s="3"/>
      <c r="X14" s="443"/>
    </row>
    <row r="15" spans="1:24">
      <c r="A15" s="617" t="s">
        <v>513</v>
      </c>
      <c r="B15" s="618"/>
      <c r="C15" s="618"/>
      <c r="D15" s="618"/>
      <c r="E15" s="618"/>
      <c r="F15" s="618"/>
      <c r="G15" s="618"/>
      <c r="H15" s="619"/>
      <c r="I15" s="617" t="s">
        <v>513</v>
      </c>
      <c r="J15" s="618"/>
      <c r="K15" s="618"/>
      <c r="L15" s="618"/>
      <c r="M15" s="618"/>
      <c r="N15" s="618"/>
      <c r="O15" s="618"/>
      <c r="P15" s="619"/>
      <c r="Q15" s="617" t="s">
        <v>513</v>
      </c>
      <c r="R15" s="618"/>
      <c r="S15" s="618"/>
      <c r="T15" s="618"/>
      <c r="U15" s="618"/>
      <c r="V15" s="618"/>
      <c r="W15" s="618"/>
      <c r="X15" s="619"/>
    </row>
    <row r="16" spans="1:24">
      <c r="A16" s="620"/>
      <c r="B16" s="621"/>
      <c r="C16" s="621"/>
      <c r="D16" s="621"/>
      <c r="E16" s="621"/>
      <c r="F16" s="621"/>
      <c r="G16" s="621"/>
      <c r="H16" s="622"/>
      <c r="I16" s="620"/>
      <c r="J16" s="621"/>
      <c r="K16" s="621"/>
      <c r="L16" s="621"/>
      <c r="M16" s="621"/>
      <c r="N16" s="621"/>
      <c r="O16" s="621"/>
      <c r="P16" s="622"/>
      <c r="Q16" s="620"/>
      <c r="R16" s="621"/>
      <c r="S16" s="621"/>
      <c r="T16" s="621"/>
      <c r="U16" s="621"/>
      <c r="V16" s="621"/>
      <c r="W16" s="621"/>
      <c r="X16" s="622"/>
    </row>
    <row r="17" spans="1:24">
      <c r="A17" s="620"/>
      <c r="B17" s="621"/>
      <c r="C17" s="621"/>
      <c r="D17" s="621"/>
      <c r="E17" s="621"/>
      <c r="F17" s="621"/>
      <c r="G17" s="621"/>
      <c r="H17" s="622"/>
      <c r="I17" s="620"/>
      <c r="J17" s="621"/>
      <c r="K17" s="621"/>
      <c r="L17" s="621"/>
      <c r="M17" s="621"/>
      <c r="N17" s="621"/>
      <c r="O17" s="621"/>
      <c r="P17" s="622"/>
      <c r="Q17" s="620"/>
      <c r="R17" s="621"/>
      <c r="S17" s="621"/>
      <c r="T17" s="621"/>
      <c r="U17" s="621"/>
      <c r="V17" s="621"/>
      <c r="W17" s="621"/>
      <c r="X17" s="622"/>
    </row>
    <row r="18" spans="1:24">
      <c r="A18" s="620"/>
      <c r="B18" s="621"/>
      <c r="C18" s="621"/>
      <c r="D18" s="621"/>
      <c r="E18" s="621"/>
      <c r="F18" s="621"/>
      <c r="G18" s="621"/>
      <c r="H18" s="622"/>
      <c r="I18" s="620"/>
      <c r="J18" s="621"/>
      <c r="K18" s="621"/>
      <c r="L18" s="621"/>
      <c r="M18" s="621"/>
      <c r="N18" s="621"/>
      <c r="O18" s="621"/>
      <c r="P18" s="622"/>
      <c r="Q18" s="620"/>
      <c r="R18" s="621"/>
      <c r="S18" s="621"/>
      <c r="T18" s="621"/>
      <c r="U18" s="621"/>
      <c r="V18" s="621"/>
      <c r="W18" s="621"/>
      <c r="X18" s="622"/>
    </row>
    <row r="19" spans="1:24">
      <c r="A19" s="620"/>
      <c r="B19" s="621"/>
      <c r="C19" s="621"/>
      <c r="D19" s="621"/>
      <c r="E19" s="621"/>
      <c r="F19" s="621"/>
      <c r="G19" s="621"/>
      <c r="H19" s="622"/>
      <c r="I19" s="620"/>
      <c r="J19" s="621"/>
      <c r="K19" s="621"/>
      <c r="L19" s="621"/>
      <c r="M19" s="621"/>
      <c r="N19" s="621"/>
      <c r="O19" s="621"/>
      <c r="P19" s="622"/>
      <c r="Q19" s="620"/>
      <c r="R19" s="621"/>
      <c r="S19" s="621"/>
      <c r="T19" s="621"/>
      <c r="U19" s="621"/>
      <c r="V19" s="621"/>
      <c r="W19" s="621"/>
      <c r="X19" s="622"/>
    </row>
    <row r="20" spans="1:24">
      <c r="A20" s="620"/>
      <c r="B20" s="621"/>
      <c r="C20" s="621"/>
      <c r="D20" s="621"/>
      <c r="E20" s="621"/>
      <c r="F20" s="621"/>
      <c r="G20" s="621"/>
      <c r="H20" s="622"/>
      <c r="I20" s="620"/>
      <c r="J20" s="621"/>
      <c r="K20" s="621"/>
      <c r="L20" s="621"/>
      <c r="M20" s="621"/>
      <c r="N20" s="621"/>
      <c r="O20" s="621"/>
      <c r="P20" s="622"/>
      <c r="Q20" s="620"/>
      <c r="R20" s="621"/>
      <c r="S20" s="621"/>
      <c r="T20" s="621"/>
      <c r="U20" s="621"/>
      <c r="V20" s="621"/>
      <c r="W20" s="621"/>
      <c r="X20" s="622"/>
    </row>
    <row r="21" spans="1:24">
      <c r="A21" s="620"/>
      <c r="B21" s="621"/>
      <c r="C21" s="621"/>
      <c r="D21" s="621"/>
      <c r="E21" s="621"/>
      <c r="F21" s="621"/>
      <c r="G21" s="621"/>
      <c r="H21" s="622"/>
      <c r="I21" s="620"/>
      <c r="J21" s="621"/>
      <c r="K21" s="621"/>
      <c r="L21" s="621"/>
      <c r="M21" s="621"/>
      <c r="N21" s="621"/>
      <c r="O21" s="621"/>
      <c r="P21" s="622"/>
      <c r="Q21" s="620"/>
      <c r="R21" s="621"/>
      <c r="S21" s="621"/>
      <c r="T21" s="621"/>
      <c r="U21" s="621"/>
      <c r="V21" s="621"/>
      <c r="W21" s="621"/>
      <c r="X21" s="622"/>
    </row>
    <row r="22" spans="1:24" ht="15" thickBot="1">
      <c r="A22" s="623"/>
      <c r="B22" s="624"/>
      <c r="C22" s="624"/>
      <c r="D22" s="624"/>
      <c r="E22" s="624"/>
      <c r="F22" s="624"/>
      <c r="G22" s="624"/>
      <c r="H22" s="625"/>
      <c r="I22" s="623"/>
      <c r="J22" s="624"/>
      <c r="K22" s="624"/>
      <c r="L22" s="624"/>
      <c r="M22" s="624"/>
      <c r="N22" s="624"/>
      <c r="O22" s="624"/>
      <c r="P22" s="625"/>
      <c r="Q22" s="623"/>
      <c r="R22" s="624"/>
      <c r="S22" s="624"/>
      <c r="T22" s="624"/>
      <c r="U22" s="624"/>
      <c r="V22" s="624"/>
      <c r="W22" s="624"/>
      <c r="X22" s="625"/>
    </row>
    <row r="32" spans="1:24" ht="15" thickBot="1"/>
    <row r="33" spans="3:21">
      <c r="C33" s="2" t="s">
        <v>514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3:21">
      <c r="C34" s="367"/>
    </row>
    <row r="35" spans="3:21">
      <c r="C35" s="367"/>
    </row>
    <row r="36" spans="3:21">
      <c r="C36" s="367"/>
    </row>
    <row r="37" spans="3:21">
      <c r="C37" s="367"/>
      <c r="U37" s="442"/>
    </row>
    <row r="38" spans="3:21">
      <c r="C38" s="367"/>
      <c r="U38" s="442"/>
    </row>
    <row r="39" spans="3:21">
      <c r="C39" s="367"/>
      <c r="U39" s="442"/>
    </row>
    <row r="40" spans="3:21">
      <c r="C40" s="367"/>
      <c r="U40" s="442"/>
    </row>
    <row r="41" spans="3:21">
      <c r="C41" s="367"/>
      <c r="U41" s="442"/>
    </row>
    <row r="42" spans="3:21">
      <c r="C42" s="367"/>
      <c r="U42" s="442"/>
    </row>
    <row r="43" spans="3:21">
      <c r="C43" s="367"/>
      <c r="U43" s="442"/>
    </row>
    <row r="44" spans="3:21">
      <c r="C44" s="367"/>
      <c r="U44" s="442"/>
    </row>
    <row r="45" spans="3:21">
      <c r="C45" s="367"/>
      <c r="U45" s="442"/>
    </row>
    <row r="46" spans="3:21">
      <c r="C46" s="367"/>
      <c r="U46" s="442"/>
    </row>
    <row r="47" spans="3:21">
      <c r="C47" s="367"/>
      <c r="U47" s="442"/>
    </row>
    <row r="48" spans="3:21">
      <c r="C48" s="367"/>
      <c r="U48" s="442"/>
    </row>
    <row r="49" spans="3:21">
      <c r="C49" s="367"/>
      <c r="U49" s="442"/>
    </row>
    <row r="50" spans="3:21">
      <c r="C50" s="367"/>
      <c r="U50" s="442"/>
    </row>
    <row r="51" spans="3:21">
      <c r="C51" s="367"/>
      <c r="U51" s="442"/>
    </row>
    <row r="52" spans="3:21">
      <c r="C52" s="367"/>
      <c r="U52" s="442"/>
    </row>
    <row r="53" spans="3:21" ht="15" thickBot="1">
      <c r="C53" s="36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43"/>
    </row>
  </sheetData>
  <mergeCells count="3">
    <mergeCell ref="A15:H22"/>
    <mergeCell ref="I15:P22"/>
    <mergeCell ref="Q15:X2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725E-FDB5-41C2-8610-7B126241E66D}">
  <sheetPr codeName="Feuil3"/>
  <dimension ref="A1:H81"/>
  <sheetViews>
    <sheetView topLeftCell="A52" zoomScale="80" zoomScaleNormal="80" workbookViewId="0">
      <selection activeCell="G66" sqref="G66"/>
    </sheetView>
  </sheetViews>
  <sheetFormatPr defaultColWidth="11.42578125" defaultRowHeight="14.45"/>
  <cols>
    <col min="1" max="1" width="21.42578125" style="383" customWidth="1"/>
    <col min="2" max="2" width="12.28515625" style="383" customWidth="1"/>
    <col min="3" max="3" width="68.140625" style="383" customWidth="1"/>
    <col min="4" max="4" width="6.7109375" style="383" customWidth="1"/>
    <col min="5" max="5" width="14.7109375" style="10" hidden="1" customWidth="1"/>
    <col min="6" max="7" width="8.85546875" style="10" customWidth="1"/>
  </cols>
  <sheetData>
    <row r="1" spans="1:8">
      <c r="F1" s="626" t="s">
        <v>515</v>
      </c>
      <c r="G1" s="626"/>
    </row>
    <row r="2" spans="1:8">
      <c r="E2" s="10" t="s">
        <v>516</v>
      </c>
      <c r="F2" s="10" t="s">
        <v>289</v>
      </c>
      <c r="G2" s="10" t="s">
        <v>288</v>
      </c>
    </row>
    <row r="3" spans="1:8">
      <c r="F3" s="627">
        <f>2500*12</f>
        <v>30000</v>
      </c>
      <c r="G3" s="627"/>
    </row>
    <row r="4" spans="1:8" ht="28.9">
      <c r="A4" s="383" t="s">
        <v>517</v>
      </c>
      <c r="B4" s="383" t="s">
        <v>518</v>
      </c>
      <c r="C4" s="383" t="s">
        <v>268</v>
      </c>
      <c r="F4" s="435">
        <f>F3*F5</f>
        <v>28500</v>
      </c>
      <c r="G4" s="435">
        <f>F3*G5</f>
        <v>31500</v>
      </c>
      <c r="H4" t="s">
        <v>519</v>
      </c>
    </row>
    <row r="5" spans="1:8">
      <c r="A5" s="385" t="s">
        <v>322</v>
      </c>
      <c r="B5" s="385" t="s">
        <v>519</v>
      </c>
      <c r="C5" s="385" t="s">
        <v>323</v>
      </c>
      <c r="D5" s="385" t="str">
        <f>+KPI!D3</f>
        <v>KPI</v>
      </c>
      <c r="E5" s="378" t="s">
        <v>520</v>
      </c>
      <c r="F5" s="432">
        <v>0.95</v>
      </c>
      <c r="G5" s="432">
        <v>1.05</v>
      </c>
      <c r="H5" t="s">
        <v>521</v>
      </c>
    </row>
    <row r="6" spans="1:8">
      <c r="A6" s="385" t="s">
        <v>328</v>
      </c>
      <c r="B6" s="385" t="s">
        <v>519</v>
      </c>
      <c r="C6" s="385"/>
      <c r="D6" s="385"/>
      <c r="E6" s="378"/>
      <c r="F6" s="433">
        <v>-2.5000000000000001E-2</v>
      </c>
      <c r="G6" s="433">
        <v>2.5000000000000001E-2</v>
      </c>
      <c r="H6" t="s">
        <v>521</v>
      </c>
    </row>
    <row r="7" spans="1:8" ht="28.9">
      <c r="A7" s="386" t="s">
        <v>330</v>
      </c>
      <c r="B7" s="386" t="s">
        <v>522</v>
      </c>
      <c r="C7" s="386" t="s">
        <v>523</v>
      </c>
      <c r="D7" s="386" t="str">
        <f>+KPI!D5</f>
        <v>KPI</v>
      </c>
      <c r="E7" s="378" t="s">
        <v>524</v>
      </c>
      <c r="F7" s="433">
        <v>0</v>
      </c>
      <c r="G7" s="433">
        <v>5.0000000000000001E-3</v>
      </c>
      <c r="H7" s="10" t="s">
        <v>521</v>
      </c>
    </row>
    <row r="8" spans="1:8" ht="28.9">
      <c r="A8" s="385" t="s">
        <v>335</v>
      </c>
      <c r="B8" s="385" t="s">
        <v>519</v>
      </c>
      <c r="C8" s="385" t="str">
        <f>+"Total cost for material engaged, it is the sum of " &amp;A22&amp;" ,"&amp;A23&amp;" ,"&amp;A25</f>
        <v>Total cost for material engaged, it is the sum of Base_material_cost ,Scrap_Value ,Obsolence</v>
      </c>
      <c r="D8" s="385" t="str">
        <f>+KPI!D6</f>
        <v>KPI</v>
      </c>
      <c r="E8" s="378" t="s">
        <v>519</v>
      </c>
      <c r="F8" s="375">
        <f>+F22*(1+F23+F25)-F24</f>
        <v>0.59809999999999985</v>
      </c>
      <c r="G8" s="375">
        <f>+G22*(1+G23+G25)-G24</f>
        <v>0.61444999999999994</v>
      </c>
    </row>
    <row r="9" spans="1:8" ht="28.9">
      <c r="A9" s="385" t="s">
        <v>339</v>
      </c>
      <c r="B9" s="385" t="s">
        <v>519</v>
      </c>
      <c r="C9" s="385" t="str">
        <f>+"Total cost for Direct labor engaged, it is the sum of " &amp;A27&amp;" ,"&amp;A28&amp;" ,"&amp;A26</f>
        <v>Total cost for Direct labor engaged, it is the sum of DL-Cost ,Subcontracting ,Overtime</v>
      </c>
      <c r="D9" s="385" t="str">
        <f>+KPI!D7</f>
        <v>KPI</v>
      </c>
      <c r="E9" s="378" t="s">
        <v>519</v>
      </c>
      <c r="F9" s="376">
        <f>+F27*(1+F26+F28)</f>
        <v>7.0000000000000007E-2</v>
      </c>
      <c r="G9" s="376">
        <f>+G27*(1+G26+G28)</f>
        <v>8.48E-2</v>
      </c>
    </row>
    <row r="10" spans="1:8" ht="28.9">
      <c r="A10" s="385" t="s">
        <v>341</v>
      </c>
      <c r="B10" s="385" t="s">
        <v>519</v>
      </c>
      <c r="C10" s="385" t="str">
        <f>+"Total cost for VOH engaged, it is the sum of " &amp;A30&amp;" ,"&amp;A31&amp;" ,"&amp;A29</f>
        <v>Total cost for VOH engaged, it is the sum of Tooling_Spare_part_packaging ,External_internal_sorting ,Fixed VOH</v>
      </c>
      <c r="D10" s="385" t="str">
        <f>+KPI!D8</f>
        <v>KPI</v>
      </c>
      <c r="E10" s="378" t="s">
        <v>519</v>
      </c>
      <c r="F10" s="377">
        <f>+SUM(F29:F31)</f>
        <v>0.06</v>
      </c>
      <c r="G10" s="377">
        <f>+SUM(G29:G31)</f>
        <v>7.6000000000000012E-2</v>
      </c>
    </row>
    <row r="11" spans="1:8">
      <c r="A11" s="385" t="s">
        <v>343</v>
      </c>
      <c r="B11" s="385" t="s">
        <v>519</v>
      </c>
      <c r="C11" s="385" t="str">
        <f>+"Total cost for Freight engaged, it is the sum of "&amp;A32&amp;" ,"&amp;A33</f>
        <v>Total cost for Freight engaged, it is the sum of Regular_freight ,Premium_Freight</v>
      </c>
      <c r="D11" s="385" t="str">
        <f>+KPI!D9</f>
        <v>KPI</v>
      </c>
      <c r="E11" s="378" t="s">
        <v>519</v>
      </c>
      <c r="F11" s="375">
        <f>+F32*(1+F33)</f>
        <v>0.03</v>
      </c>
      <c r="G11" s="375">
        <f>+G32*(1+G33)</f>
        <v>4.0250000000000001E-2</v>
      </c>
    </row>
    <row r="12" spans="1:8" ht="28.9">
      <c r="A12" s="385" t="s">
        <v>346</v>
      </c>
      <c r="B12" s="385" t="s">
        <v>519</v>
      </c>
      <c r="C12" s="385" t="str">
        <f>+"GMDC is the result of  " &amp;A5&amp;" - "&amp;A7&amp;" - "&amp;A8&amp;" - "&amp;A9&amp;" - "&amp;A10&amp;" - "&amp;A11</f>
        <v>GMDC is the result of  Total_Sales - Debit_notes - Total_Material_Cost - Total_DL - Total_VOH - Total_Freight</v>
      </c>
      <c r="D12" s="385" t="str">
        <f>+KPI!D10</f>
        <v>KPI</v>
      </c>
      <c r="E12" s="378" t="s">
        <v>519</v>
      </c>
      <c r="F12" s="377">
        <f>1-G8-G9-G10-G11-G7</f>
        <v>0.17950000000000005</v>
      </c>
      <c r="G12" s="377">
        <f>1-F8-F9-F10-F11-F7</f>
        <v>0.24190000000000014</v>
      </c>
    </row>
    <row r="13" spans="1:8" ht="28.9">
      <c r="A13" s="385" t="s">
        <v>349</v>
      </c>
      <c r="B13" s="385" t="s">
        <v>519</v>
      </c>
      <c r="C13" s="385" t="str">
        <f>+"Total Fixed costs engaged, it is the sum of "&amp;A34&amp;" ,"&amp;A35</f>
        <v>Total Fixed costs engaged, it is the sum of Non_production_salaries ,Fixed FOH and Admin</v>
      </c>
      <c r="D13" s="385" t="str">
        <f>+KPI!D11</f>
        <v>KPI</v>
      </c>
      <c r="E13" s="378" t="s">
        <v>525</v>
      </c>
      <c r="F13" s="375">
        <f>+((F34+F35)*52)/(F4)</f>
        <v>6.3859649122807019E-2</v>
      </c>
      <c r="G13" s="375">
        <f>+((G34+G35))/(G4/52)</f>
        <v>6.9333333333333344E-2</v>
      </c>
      <c r="H13" t="s">
        <v>526</v>
      </c>
    </row>
    <row r="14" spans="1:8">
      <c r="A14" s="385" t="s">
        <v>353</v>
      </c>
      <c r="B14" s="385" t="s">
        <v>519</v>
      </c>
      <c r="C14" s="387" t="s">
        <v>354</v>
      </c>
      <c r="D14" s="387" t="str">
        <f>+KPI!D12</f>
        <v>KPI</v>
      </c>
      <c r="E14" s="378" t="s">
        <v>527</v>
      </c>
      <c r="F14" s="434">
        <v>0.08</v>
      </c>
      <c r="G14" s="434">
        <v>0.08</v>
      </c>
      <c r="H14" t="s">
        <v>528</v>
      </c>
    </row>
    <row r="15" spans="1:8">
      <c r="A15" s="439" t="s">
        <v>529</v>
      </c>
      <c r="B15" s="439" t="s">
        <v>522</v>
      </c>
      <c r="C15" s="439" t="s">
        <v>358</v>
      </c>
      <c r="D15" s="439" t="str">
        <f>+KPI!D13</f>
        <v>KPI</v>
      </c>
      <c r="E15" s="378"/>
      <c r="F15" s="434">
        <v>0</v>
      </c>
      <c r="G15" s="434">
        <v>0</v>
      </c>
      <c r="H15" t="s">
        <v>530</v>
      </c>
    </row>
    <row r="16" spans="1:8">
      <c r="A16" s="385" t="s">
        <v>360</v>
      </c>
      <c r="B16" s="385" t="s">
        <v>519</v>
      </c>
      <c r="C16" s="385" t="s">
        <v>361</v>
      </c>
      <c r="D16" s="385" t="str">
        <f>+KPI!D14</f>
        <v>KPI</v>
      </c>
      <c r="E16" s="378" t="s">
        <v>531</v>
      </c>
      <c r="F16" s="374">
        <v>-0.01</v>
      </c>
      <c r="G16" s="374">
        <v>0.01</v>
      </c>
      <c r="H16" t="s">
        <v>532</v>
      </c>
    </row>
    <row r="17" spans="1:8">
      <c r="A17" s="385" t="s">
        <v>363</v>
      </c>
      <c r="B17" s="385" t="s">
        <v>519</v>
      </c>
      <c r="C17" s="385" t="s">
        <v>364</v>
      </c>
      <c r="D17" s="385" t="str">
        <f>+KPI!D15</f>
        <v>KPI</v>
      </c>
      <c r="E17" s="378" t="s">
        <v>533</v>
      </c>
      <c r="F17" s="377">
        <f>+F12-G13-G14-G15+G16</f>
        <v>4.0166666666666705E-2</v>
      </c>
      <c r="G17" s="377">
        <f>+G12-F13-F14-F15+F16</f>
        <v>8.8040350877193113E-2</v>
      </c>
    </row>
    <row r="18" spans="1:8">
      <c r="A18" s="386" t="s">
        <v>365</v>
      </c>
      <c r="B18" s="386" t="s">
        <v>522</v>
      </c>
      <c r="C18" s="386" t="s">
        <v>366</v>
      </c>
      <c r="D18" s="386" t="str">
        <f>+KPI!D16</f>
        <v>KPI</v>
      </c>
      <c r="E18" s="378" t="s">
        <v>520</v>
      </c>
      <c r="F18" s="374">
        <v>0.95</v>
      </c>
      <c r="G18" s="374">
        <v>1.05</v>
      </c>
      <c r="H18" t="s">
        <v>521</v>
      </c>
    </row>
    <row r="19" spans="1:8">
      <c r="A19" s="386" t="s">
        <v>367</v>
      </c>
      <c r="B19" s="386" t="s">
        <v>522</v>
      </c>
      <c r="C19" s="386" t="s">
        <v>368</v>
      </c>
      <c r="D19" s="386" t="str">
        <f>+KPI!D17</f>
        <v>KPI</v>
      </c>
      <c r="E19" s="378" t="s">
        <v>520</v>
      </c>
      <c r="F19" s="374">
        <v>0.95</v>
      </c>
      <c r="G19" s="374">
        <v>1.05</v>
      </c>
      <c r="H19" t="s">
        <v>521</v>
      </c>
    </row>
    <row r="20" spans="1:8">
      <c r="A20" s="386" t="s">
        <v>369</v>
      </c>
      <c r="B20" s="386" t="s">
        <v>522</v>
      </c>
      <c r="C20" s="386" t="s">
        <v>370</v>
      </c>
      <c r="D20" s="386" t="str">
        <f>+KPI!D18</f>
        <v>KPI</v>
      </c>
      <c r="E20" s="378" t="s">
        <v>520</v>
      </c>
      <c r="F20" s="374">
        <v>0.95</v>
      </c>
      <c r="G20" s="374">
        <v>1.05</v>
      </c>
      <c r="H20" t="s">
        <v>521</v>
      </c>
    </row>
    <row r="21" spans="1:8">
      <c r="A21" s="386" t="s">
        <v>372</v>
      </c>
      <c r="B21" s="386" t="s">
        <v>522</v>
      </c>
      <c r="C21" s="386" t="s">
        <v>373</v>
      </c>
      <c r="D21" s="386" t="str">
        <f>+KPI!D19</f>
        <v>KPI</v>
      </c>
      <c r="E21" s="378" t="s">
        <v>520</v>
      </c>
      <c r="F21" s="374">
        <v>0</v>
      </c>
      <c r="G21" s="374">
        <v>0</v>
      </c>
      <c r="H21" t="s">
        <v>521</v>
      </c>
    </row>
    <row r="22" spans="1:8" ht="28.9">
      <c r="A22" s="387" t="s">
        <v>375</v>
      </c>
      <c r="B22" s="387" t="s">
        <v>534</v>
      </c>
      <c r="C22" s="387" t="s">
        <v>376</v>
      </c>
      <c r="D22" s="387" t="str">
        <f>+KPI!D20</f>
        <v>KPI</v>
      </c>
      <c r="E22" s="378" t="s">
        <v>535</v>
      </c>
      <c r="F22" s="433">
        <v>0.62</v>
      </c>
      <c r="G22" s="432">
        <v>0.63</v>
      </c>
      <c r="H22" t="s">
        <v>536</v>
      </c>
    </row>
    <row r="23" spans="1:8">
      <c r="A23" s="386" t="s">
        <v>378</v>
      </c>
      <c r="B23" s="386" t="s">
        <v>522</v>
      </c>
      <c r="C23" s="386" t="s">
        <v>379</v>
      </c>
      <c r="D23" s="386" t="str">
        <f>+KPI!D21</f>
        <v>KFS</v>
      </c>
      <c r="E23" s="378" t="s">
        <v>537</v>
      </c>
      <c r="F23" s="433">
        <v>5.0000000000000001E-3</v>
      </c>
      <c r="G23" s="433">
        <v>0.01</v>
      </c>
      <c r="H23" t="s">
        <v>538</v>
      </c>
    </row>
    <row r="24" spans="1:8">
      <c r="A24" s="439" t="s">
        <v>381</v>
      </c>
      <c r="B24" s="439" t="s">
        <v>522</v>
      </c>
      <c r="C24" s="439" t="s">
        <v>382</v>
      </c>
      <c r="D24" s="439" t="str">
        <f>+KPI!D22</f>
        <v>KFS</v>
      </c>
      <c r="E24" s="378"/>
      <c r="F24" s="433">
        <v>2.5000000000000001E-2</v>
      </c>
      <c r="G24" s="432">
        <v>2.5000000000000001E-2</v>
      </c>
      <c r="H24" t="s">
        <v>539</v>
      </c>
    </row>
    <row r="25" spans="1:8" ht="28.9">
      <c r="A25" s="385" t="s">
        <v>383</v>
      </c>
      <c r="B25" s="385" t="s">
        <v>519</v>
      </c>
      <c r="C25" s="385" t="s">
        <v>384</v>
      </c>
      <c r="D25" s="385" t="str">
        <f>+KPI!D23</f>
        <v>KPI</v>
      </c>
      <c r="E25" s="378" t="s">
        <v>540</v>
      </c>
      <c r="F25" s="432">
        <v>0</v>
      </c>
      <c r="G25" s="433">
        <v>5.0000000000000001E-3</v>
      </c>
      <c r="H25" t="s">
        <v>538</v>
      </c>
    </row>
    <row r="26" spans="1:8">
      <c r="A26" s="388" t="s">
        <v>385</v>
      </c>
      <c r="B26" s="388" t="s">
        <v>522</v>
      </c>
      <c r="C26" s="388" t="s">
        <v>386</v>
      </c>
      <c r="D26" s="388" t="str">
        <f>+KPI!D24</f>
        <v>KPI</v>
      </c>
      <c r="E26" s="378" t="s">
        <v>541</v>
      </c>
      <c r="F26" s="432">
        <v>0</v>
      </c>
      <c r="G26" s="432">
        <v>0.05</v>
      </c>
      <c r="H26" t="s">
        <v>542</v>
      </c>
    </row>
    <row r="27" spans="1:8">
      <c r="A27" s="388" t="s">
        <v>387</v>
      </c>
      <c r="B27" s="388" t="s">
        <v>522</v>
      </c>
      <c r="C27" s="388" t="s">
        <v>388</v>
      </c>
      <c r="D27" s="388" t="str">
        <f>+KPI!D25</f>
        <v>KPI</v>
      </c>
      <c r="E27" s="378" t="s">
        <v>543</v>
      </c>
      <c r="F27" s="432">
        <v>7.0000000000000007E-2</v>
      </c>
      <c r="G27" s="432">
        <v>0.08</v>
      </c>
      <c r="H27" t="s">
        <v>544</v>
      </c>
    </row>
    <row r="28" spans="1:8" ht="28.9">
      <c r="A28" s="388" t="s">
        <v>389</v>
      </c>
      <c r="B28" s="388" t="s">
        <v>522</v>
      </c>
      <c r="C28" s="388" t="s">
        <v>390</v>
      </c>
      <c r="D28" s="388" t="str">
        <f>+KPI!D26</f>
        <v>KPI</v>
      </c>
      <c r="E28" s="378" t="s">
        <v>541</v>
      </c>
      <c r="F28" s="432">
        <v>0</v>
      </c>
      <c r="G28" s="432">
        <v>0.01</v>
      </c>
      <c r="H28" t="s">
        <v>544</v>
      </c>
    </row>
    <row r="29" spans="1:8" ht="28.9">
      <c r="A29" s="387" t="s">
        <v>391</v>
      </c>
      <c r="B29" s="387" t="s">
        <v>534</v>
      </c>
      <c r="C29" s="387" t="s">
        <v>392</v>
      </c>
      <c r="D29" s="387" t="str">
        <f>+KPI!D27</f>
        <v>KPI</v>
      </c>
      <c r="E29" s="378" t="s">
        <v>545</v>
      </c>
      <c r="F29" s="432">
        <v>0.04</v>
      </c>
      <c r="G29" s="432">
        <v>0.04</v>
      </c>
      <c r="H29" t="s">
        <v>546</v>
      </c>
    </row>
    <row r="30" spans="1:8" ht="28.9">
      <c r="A30" s="386" t="s">
        <v>394</v>
      </c>
      <c r="B30" s="386" t="s">
        <v>522</v>
      </c>
      <c r="C30" s="386" t="s">
        <v>395</v>
      </c>
      <c r="D30" s="386" t="str">
        <f>+KPI!D28</f>
        <v>KPI</v>
      </c>
      <c r="E30" s="378" t="s">
        <v>545</v>
      </c>
      <c r="F30" s="432">
        <v>0.02</v>
      </c>
      <c r="G30" s="432">
        <v>0.03</v>
      </c>
      <c r="H30" t="s">
        <v>521</v>
      </c>
    </row>
    <row r="31" spans="1:8" ht="28.9">
      <c r="A31" s="386" t="s">
        <v>396</v>
      </c>
      <c r="B31" s="386" t="s">
        <v>522</v>
      </c>
      <c r="C31" s="386" t="s">
        <v>397</v>
      </c>
      <c r="D31" s="386" t="str">
        <f>+KPI!D29</f>
        <v>KFS</v>
      </c>
      <c r="E31" s="378" t="s">
        <v>545</v>
      </c>
      <c r="F31" s="432">
        <v>0</v>
      </c>
      <c r="G31" s="432">
        <v>6.0000000000000001E-3</v>
      </c>
      <c r="H31" t="s">
        <v>521</v>
      </c>
    </row>
    <row r="32" spans="1:8" ht="28.9">
      <c r="A32" s="386" t="s">
        <v>398</v>
      </c>
      <c r="B32" s="386" t="s">
        <v>522</v>
      </c>
      <c r="C32" s="386" t="s">
        <v>399</v>
      </c>
      <c r="D32" s="386" t="str">
        <f>+KPI!D30</f>
        <v>KPI</v>
      </c>
      <c r="E32" s="378" t="s">
        <v>545</v>
      </c>
      <c r="F32" s="432">
        <v>0.03</v>
      </c>
      <c r="G32" s="432">
        <v>3.5000000000000003E-2</v>
      </c>
      <c r="H32" t="s">
        <v>521</v>
      </c>
    </row>
    <row r="33" spans="1:8">
      <c r="A33" s="386" t="s">
        <v>400</v>
      </c>
      <c r="B33" s="386" t="s">
        <v>522</v>
      </c>
      <c r="C33" s="386" t="s">
        <v>401</v>
      </c>
      <c r="D33" s="386" t="str">
        <f>+KPI!D31</f>
        <v>KFS</v>
      </c>
      <c r="E33" s="378" t="s">
        <v>547</v>
      </c>
      <c r="F33" s="432">
        <v>0</v>
      </c>
      <c r="G33" s="432">
        <v>0.15</v>
      </c>
      <c r="H33" t="s">
        <v>548</v>
      </c>
    </row>
    <row r="34" spans="1:8" ht="28.9">
      <c r="A34" s="386" t="s">
        <v>402</v>
      </c>
      <c r="B34" s="386" t="s">
        <v>522</v>
      </c>
      <c r="C34" s="386" t="s">
        <v>403</v>
      </c>
      <c r="D34" s="386" t="str">
        <f>+KPI!D32</f>
        <v>KPI</v>
      </c>
      <c r="E34" s="378" t="s">
        <v>549</v>
      </c>
      <c r="F34" s="436">
        <v>20</v>
      </c>
      <c r="G34" s="436">
        <v>22</v>
      </c>
      <c r="H34" t="s">
        <v>550</v>
      </c>
    </row>
    <row r="35" spans="1:8" ht="28.9">
      <c r="A35" s="387" t="s">
        <v>404</v>
      </c>
      <c r="B35" s="387" t="s">
        <v>534</v>
      </c>
      <c r="C35" s="387" t="s">
        <v>405</v>
      </c>
      <c r="D35" s="387" t="str">
        <f>+KPI!D33</f>
        <v>KPI</v>
      </c>
      <c r="E35" s="378" t="s">
        <v>551</v>
      </c>
      <c r="F35" s="436">
        <v>15</v>
      </c>
      <c r="G35" s="436">
        <v>20</v>
      </c>
      <c r="H35" t="s">
        <v>552</v>
      </c>
    </row>
    <row r="36" spans="1:8" ht="28.9">
      <c r="A36" s="385" t="s">
        <v>406</v>
      </c>
      <c r="B36" s="385" t="s">
        <v>519</v>
      </c>
      <c r="C36" s="385" t="s">
        <v>407</v>
      </c>
      <c r="D36" s="385" t="str">
        <f>+KPI!D34</f>
        <v>KPI</v>
      </c>
      <c r="F36" s="379">
        <f>+F37+F38+F39</f>
        <v>35</v>
      </c>
      <c r="G36" s="379">
        <f>+G37+G38+G39</f>
        <v>47</v>
      </c>
    </row>
    <row r="37" spans="1:8" ht="28.9">
      <c r="A37" s="386" t="s">
        <v>553</v>
      </c>
      <c r="B37" s="386" t="s">
        <v>522</v>
      </c>
      <c r="C37" s="386" t="s">
        <v>410</v>
      </c>
      <c r="D37" s="386" t="str">
        <f>+KPI!D35</f>
        <v>KPI</v>
      </c>
      <c r="F37" s="436">
        <v>0</v>
      </c>
      <c r="G37" s="436">
        <v>5</v>
      </c>
      <c r="H37" t="s">
        <v>554</v>
      </c>
    </row>
    <row r="38" spans="1:8" ht="28.9">
      <c r="A38" s="386" t="s">
        <v>411</v>
      </c>
      <c r="B38" s="386" t="s">
        <v>522</v>
      </c>
      <c r="C38" s="386" t="s">
        <v>412</v>
      </c>
      <c r="D38" s="386" t="str">
        <f>+KPI!D36</f>
        <v>KPI</v>
      </c>
      <c r="F38" s="436">
        <v>35</v>
      </c>
      <c r="G38" s="436">
        <v>40</v>
      </c>
      <c r="H38" t="s">
        <v>554</v>
      </c>
    </row>
    <row r="39" spans="1:8" ht="28.9">
      <c r="A39" s="386" t="s">
        <v>414</v>
      </c>
      <c r="B39" s="386" t="s">
        <v>522</v>
      </c>
      <c r="C39" s="386" t="s">
        <v>415</v>
      </c>
      <c r="D39" s="386" t="str">
        <f>+KPI!D37</f>
        <v>KPI</v>
      </c>
      <c r="F39" s="436">
        <v>0</v>
      </c>
      <c r="G39" s="436">
        <v>2</v>
      </c>
      <c r="H39" t="s">
        <v>554</v>
      </c>
    </row>
    <row r="40" spans="1:8">
      <c r="A40" s="385" t="s">
        <v>416</v>
      </c>
      <c r="B40" s="385" t="s">
        <v>519</v>
      </c>
      <c r="C40" s="385" t="s">
        <v>417</v>
      </c>
      <c r="D40" s="385" t="str">
        <f>+KPI!D38</f>
        <v>KPI</v>
      </c>
      <c r="F40" s="379">
        <f>+F41+F42</f>
        <v>45</v>
      </c>
      <c r="G40" s="379">
        <f>+G41+G42</f>
        <v>67</v>
      </c>
    </row>
    <row r="41" spans="1:8" ht="28.9">
      <c r="A41" s="386" t="s">
        <v>555</v>
      </c>
      <c r="B41" s="386" t="s">
        <v>522</v>
      </c>
      <c r="C41" s="386" t="s">
        <v>420</v>
      </c>
      <c r="D41" s="386" t="str">
        <f>+KPI!D39</f>
        <v>KPI</v>
      </c>
      <c r="F41" s="436">
        <v>0</v>
      </c>
      <c r="G41" s="436">
        <v>20</v>
      </c>
      <c r="H41" t="s">
        <v>554</v>
      </c>
    </row>
    <row r="42" spans="1:8" ht="28.9">
      <c r="A42" s="386" t="s">
        <v>421</v>
      </c>
      <c r="B42" s="386" t="s">
        <v>522</v>
      </c>
      <c r="C42" s="386" t="s">
        <v>422</v>
      </c>
      <c r="D42" s="386" t="str">
        <f>+KPI!D40</f>
        <v>KPI</v>
      </c>
      <c r="F42" s="436">
        <v>45</v>
      </c>
      <c r="G42" s="436">
        <v>47</v>
      </c>
      <c r="H42" t="s">
        <v>554</v>
      </c>
    </row>
    <row r="43" spans="1:8" ht="28.9">
      <c r="A43" s="385" t="s">
        <v>423</v>
      </c>
      <c r="B43" s="385" t="s">
        <v>519</v>
      </c>
      <c r="C43" s="385" t="s">
        <v>424</v>
      </c>
      <c r="D43" s="385" t="str">
        <f>+KPI!D41</f>
        <v>KPI</v>
      </c>
      <c r="F43" s="380">
        <f>+(F44+F45)*F8+F46*F79+F47*F80+F48*F81</f>
        <v>44.933499999999995</v>
      </c>
      <c r="G43" s="380">
        <f>+(G44+G45)*G8+G46*G79+G47*G80+G48*G81</f>
        <v>55.442449999999994</v>
      </c>
    </row>
    <row r="44" spans="1:8">
      <c r="A44" s="386" t="s">
        <v>425</v>
      </c>
      <c r="B44" s="386" t="s">
        <v>522</v>
      </c>
      <c r="C44" s="386" t="s">
        <v>426</v>
      </c>
      <c r="D44" s="386" t="str">
        <f>+KPI!D42</f>
        <v>KFS</v>
      </c>
      <c r="E44" s="10" t="s">
        <v>556</v>
      </c>
      <c r="F44" s="436">
        <v>30</v>
      </c>
      <c r="G44" s="436">
        <v>35</v>
      </c>
      <c r="H44" t="s">
        <v>554</v>
      </c>
    </row>
    <row r="45" spans="1:8">
      <c r="A45" s="386" t="s">
        <v>428</v>
      </c>
      <c r="B45" s="386" t="s">
        <v>522</v>
      </c>
      <c r="C45" s="386" t="s">
        <v>429</v>
      </c>
      <c r="D45" s="386" t="str">
        <f>+KPI!D43</f>
        <v>KPI</v>
      </c>
      <c r="E45" s="10" t="s">
        <v>556</v>
      </c>
      <c r="F45" s="436">
        <v>5</v>
      </c>
      <c r="G45" s="436">
        <v>6</v>
      </c>
      <c r="H45" t="s">
        <v>554</v>
      </c>
    </row>
    <row r="46" spans="1:8">
      <c r="A46" s="386" t="s">
        <v>430</v>
      </c>
      <c r="B46" s="386" t="s">
        <v>522</v>
      </c>
      <c r="C46" s="386" t="s">
        <v>431</v>
      </c>
      <c r="D46" s="386" t="str">
        <f>+KPI!D44</f>
        <v>KPI</v>
      </c>
      <c r="E46" s="10" t="s">
        <v>557</v>
      </c>
      <c r="F46" s="436">
        <v>20</v>
      </c>
      <c r="G46" s="436">
        <v>22</v>
      </c>
      <c r="H46" t="s">
        <v>554</v>
      </c>
    </row>
    <row r="47" spans="1:8" ht="28.9">
      <c r="A47" s="386" t="s">
        <v>432</v>
      </c>
      <c r="B47" s="386" t="s">
        <v>522</v>
      </c>
      <c r="C47" s="386" t="s">
        <v>433</v>
      </c>
      <c r="D47" s="386" t="str">
        <f>+KPI!D45</f>
        <v>KPI</v>
      </c>
      <c r="E47" s="10" t="s">
        <v>558</v>
      </c>
      <c r="F47" s="436">
        <v>10</v>
      </c>
      <c r="G47" s="436">
        <v>15</v>
      </c>
      <c r="H47" t="s">
        <v>554</v>
      </c>
    </row>
    <row r="48" spans="1:8">
      <c r="A48" s="386" t="s">
        <v>559</v>
      </c>
      <c r="B48" s="386" t="s">
        <v>522</v>
      </c>
      <c r="C48" s="386" t="s">
        <v>435</v>
      </c>
      <c r="D48" s="386" t="str">
        <f>+KPI!D46</f>
        <v>KPI</v>
      </c>
      <c r="F48" s="436">
        <v>0</v>
      </c>
      <c r="G48" s="436">
        <v>5</v>
      </c>
      <c r="H48" t="s">
        <v>554</v>
      </c>
    </row>
    <row r="49" spans="1:8">
      <c r="A49" s="385" t="s">
        <v>436</v>
      </c>
      <c r="B49" s="385" t="s">
        <v>519</v>
      </c>
      <c r="C49" s="385" t="s">
        <v>437</v>
      </c>
      <c r="D49" s="385" t="str">
        <f>+KPI!D47</f>
        <v>KPI</v>
      </c>
      <c r="F49" s="432">
        <v>0.16</v>
      </c>
      <c r="G49" s="432">
        <v>0.18</v>
      </c>
      <c r="H49" t="s">
        <v>560</v>
      </c>
    </row>
    <row r="50" spans="1:8">
      <c r="A50" s="385" t="s">
        <v>438</v>
      </c>
      <c r="B50" s="385" t="s">
        <v>519</v>
      </c>
      <c r="C50" s="385"/>
      <c r="D50" s="385" t="str">
        <f>+KPI!D48</f>
        <v>KPI</v>
      </c>
      <c r="F50" s="432">
        <v>0</v>
      </c>
      <c r="G50" s="432">
        <v>0</v>
      </c>
      <c r="H50" t="s">
        <v>561</v>
      </c>
    </row>
    <row r="51" spans="1:8" ht="28.9">
      <c r="A51" s="385" t="s">
        <v>562</v>
      </c>
      <c r="B51" s="385" t="s">
        <v>519</v>
      </c>
      <c r="C51" s="385" t="s">
        <v>440</v>
      </c>
      <c r="D51" s="385" t="str">
        <f>+KPI!D49</f>
        <v>KPI</v>
      </c>
      <c r="E51" s="10" t="s">
        <v>563</v>
      </c>
      <c r="F51" s="381">
        <f>+F77*F17</f>
        <v>2.0083333333333352E-2</v>
      </c>
      <c r="G51" s="381">
        <f>+G77*G17</f>
        <v>5.2824210526315869E-2</v>
      </c>
    </row>
    <row r="52" spans="1:8" ht="28.9">
      <c r="A52" s="386" t="s">
        <v>441</v>
      </c>
      <c r="B52" s="386" t="s">
        <v>522</v>
      </c>
      <c r="C52" s="386" t="s">
        <v>442</v>
      </c>
      <c r="D52" s="386" t="str">
        <f>+KPI!D50</f>
        <v>KFS</v>
      </c>
      <c r="E52" s="378"/>
      <c r="F52" s="432">
        <v>0.85</v>
      </c>
      <c r="G52" s="432">
        <v>1</v>
      </c>
    </row>
    <row r="53" spans="1:8" ht="28.9">
      <c r="A53" s="386" t="s">
        <v>444</v>
      </c>
      <c r="B53" s="386" t="s">
        <v>522</v>
      </c>
      <c r="C53" s="386" t="s">
        <v>445</v>
      </c>
      <c r="D53" s="386" t="str">
        <f>+KPI!D51</f>
        <v>KFS</v>
      </c>
      <c r="E53" s="378"/>
      <c r="F53" s="432">
        <v>0.9</v>
      </c>
      <c r="G53" s="432">
        <v>1</v>
      </c>
    </row>
    <row r="54" spans="1:8">
      <c r="A54" s="386" t="s">
        <v>446</v>
      </c>
      <c r="B54" s="386" t="s">
        <v>522</v>
      </c>
      <c r="C54" s="386" t="s">
        <v>447</v>
      </c>
      <c r="D54" s="386" t="str">
        <f>+KPI!D52</f>
        <v>KFS</v>
      </c>
      <c r="F54" s="435">
        <f>+F4/52/F76*1000</f>
        <v>548076.92307692312</v>
      </c>
      <c r="G54" s="435">
        <f>+G4/52/G76*1000</f>
        <v>605769.23076923075</v>
      </c>
      <c r="H54" t="s">
        <v>564</v>
      </c>
    </row>
    <row r="55" spans="1:8">
      <c r="A55" s="386" t="s">
        <v>449</v>
      </c>
      <c r="B55" s="386" t="s">
        <v>522</v>
      </c>
      <c r="C55" s="386" t="s">
        <v>450</v>
      </c>
      <c r="D55" s="386" t="str">
        <f>+KPI!D53</f>
        <v>KPI</v>
      </c>
      <c r="E55" s="378"/>
      <c r="F55" s="432">
        <v>0.95</v>
      </c>
      <c r="G55" s="432">
        <v>1</v>
      </c>
      <c r="H55" t="s">
        <v>560</v>
      </c>
    </row>
    <row r="56" spans="1:8">
      <c r="A56" s="386" t="s">
        <v>451</v>
      </c>
      <c r="B56" s="386" t="s">
        <v>522</v>
      </c>
      <c r="C56" s="386" t="s">
        <v>452</v>
      </c>
      <c r="D56" s="386" t="str">
        <f>+KPI!D54</f>
        <v>KPI</v>
      </c>
      <c r="E56" s="378" t="s">
        <v>565</v>
      </c>
      <c r="F56" s="432">
        <v>0</v>
      </c>
      <c r="G56" s="432">
        <v>0.05</v>
      </c>
      <c r="H56" t="s">
        <v>560</v>
      </c>
    </row>
    <row r="57" spans="1:8">
      <c r="A57" s="386" t="s">
        <v>453</v>
      </c>
      <c r="B57" s="386" t="s">
        <v>522</v>
      </c>
      <c r="C57" s="386" t="s">
        <v>454</v>
      </c>
      <c r="D57" s="386" t="str">
        <f>+KPI!D55</f>
        <v>KFS</v>
      </c>
      <c r="F57" s="432">
        <v>0.9</v>
      </c>
      <c r="G57" s="432">
        <v>1.1000000000000001</v>
      </c>
      <c r="H57" t="s">
        <v>560</v>
      </c>
    </row>
    <row r="58" spans="1:8">
      <c r="A58" s="386" t="s">
        <v>455</v>
      </c>
      <c r="B58" s="386" t="s">
        <v>522</v>
      </c>
      <c r="C58" s="386" t="s">
        <v>456</v>
      </c>
      <c r="D58" s="386" t="str">
        <f>+KPI!D56</f>
        <v>KFS</v>
      </c>
      <c r="F58" s="432">
        <v>0.75</v>
      </c>
      <c r="G58" s="432">
        <v>1</v>
      </c>
      <c r="H58" t="s">
        <v>560</v>
      </c>
    </row>
    <row r="59" spans="1:8">
      <c r="A59" s="386" t="s">
        <v>457</v>
      </c>
      <c r="B59" s="386" t="s">
        <v>522</v>
      </c>
      <c r="C59" s="386" t="s">
        <v>458</v>
      </c>
      <c r="D59" s="386" t="str">
        <f>+KPI!D57</f>
        <v>KFS</v>
      </c>
      <c r="F59" s="437">
        <f>+F23*F54</f>
        <v>2740.3846153846157</v>
      </c>
      <c r="G59" s="437">
        <f>+G23*G54</f>
        <v>6057.6923076923076</v>
      </c>
    </row>
    <row r="60" spans="1:8" ht="28.9">
      <c r="A60" s="386" t="s">
        <v>460</v>
      </c>
      <c r="B60" s="386" t="s">
        <v>522</v>
      </c>
      <c r="C60" s="386" t="s">
        <v>461</v>
      </c>
      <c r="D60" s="386" t="str">
        <f>+KPI!D58</f>
        <v>KPI</v>
      </c>
      <c r="F60" s="436">
        <v>0</v>
      </c>
      <c r="G60" s="436">
        <v>1</v>
      </c>
      <c r="H60" t="s">
        <v>560</v>
      </c>
    </row>
    <row r="61" spans="1:8" ht="28.9">
      <c r="A61" s="386" t="s">
        <v>462</v>
      </c>
      <c r="B61" s="386" t="s">
        <v>522</v>
      </c>
      <c r="C61" s="386" t="s">
        <v>463</v>
      </c>
      <c r="D61" s="386" t="str">
        <f>+KPI!D59</f>
        <v>KPI</v>
      </c>
      <c r="F61" s="10">
        <v>0</v>
      </c>
      <c r="G61" s="10">
        <v>1</v>
      </c>
      <c r="H61" t="s">
        <v>566</v>
      </c>
    </row>
    <row r="62" spans="1:8">
      <c r="A62" s="386" t="s">
        <v>465</v>
      </c>
      <c r="B62" s="386" t="s">
        <v>522</v>
      </c>
      <c r="C62" s="386" t="s">
        <v>466</v>
      </c>
      <c r="D62" s="386" t="str">
        <f>+KPI!D60</f>
        <v>KPI</v>
      </c>
      <c r="F62" s="382">
        <v>0.9</v>
      </c>
      <c r="G62" s="382">
        <v>1</v>
      </c>
      <c r="H62" t="s">
        <v>566</v>
      </c>
    </row>
    <row r="63" spans="1:8" ht="28.9">
      <c r="A63" s="386" t="s">
        <v>467</v>
      </c>
      <c r="B63" s="386" t="s">
        <v>522</v>
      </c>
      <c r="C63" s="386" t="s">
        <v>468</v>
      </c>
      <c r="D63" s="386" t="str">
        <f>+KPI!D61</f>
        <v>KPI</v>
      </c>
      <c r="F63" s="382">
        <v>0.9</v>
      </c>
      <c r="G63" s="382">
        <v>1</v>
      </c>
      <c r="H63" t="s">
        <v>566</v>
      </c>
    </row>
    <row r="64" spans="1:8">
      <c r="A64" s="386" t="s">
        <v>469</v>
      </c>
      <c r="B64" s="386" t="s">
        <v>522</v>
      </c>
      <c r="C64" s="386" t="s">
        <v>470</v>
      </c>
      <c r="D64" s="386" t="str">
        <f>+KPI!D62</f>
        <v>KFS</v>
      </c>
      <c r="F64" s="436">
        <v>600</v>
      </c>
      <c r="G64" s="436">
        <v>650</v>
      </c>
      <c r="H64" t="s">
        <v>567</v>
      </c>
    </row>
    <row r="65" spans="1:8">
      <c r="A65" s="386" t="s">
        <v>471</v>
      </c>
      <c r="B65" s="386" t="s">
        <v>522</v>
      </c>
      <c r="C65" s="386" t="s">
        <v>472</v>
      </c>
      <c r="D65" s="386" t="str">
        <f>+KPI!D63</f>
        <v>KFS</v>
      </c>
      <c r="F65" s="436">
        <v>140</v>
      </c>
      <c r="G65" s="436">
        <v>150</v>
      </c>
      <c r="H65" t="s">
        <v>567</v>
      </c>
    </row>
    <row r="66" spans="1:8">
      <c r="A66" s="386" t="s">
        <v>473</v>
      </c>
      <c r="B66" s="386" t="s">
        <v>522</v>
      </c>
      <c r="C66" s="386" t="s">
        <v>474</v>
      </c>
      <c r="D66" s="386" t="str">
        <f>+KPI!D64</f>
        <v>KPI</v>
      </c>
      <c r="F66" s="436">
        <v>0</v>
      </c>
      <c r="G66" s="436">
        <v>0</v>
      </c>
      <c r="H66" t="s">
        <v>560</v>
      </c>
    </row>
    <row r="67" spans="1:8">
      <c r="A67" s="386" t="s">
        <v>475</v>
      </c>
      <c r="B67" s="386" t="s">
        <v>522</v>
      </c>
      <c r="C67" s="386" t="s">
        <v>476</v>
      </c>
      <c r="D67" s="386" t="str">
        <f>+KPI!D65</f>
        <v>KFS</v>
      </c>
      <c r="F67" s="432">
        <v>0.02</v>
      </c>
      <c r="G67" s="432">
        <v>0.03</v>
      </c>
      <c r="H67" t="s">
        <v>560</v>
      </c>
    </row>
    <row r="68" spans="1:8">
      <c r="A68" s="439" t="str">
        <f>+KPI!B66</f>
        <v>CAPEX</v>
      </c>
      <c r="B68" s="439" t="s">
        <v>522</v>
      </c>
      <c r="C68" s="439" t="s">
        <v>568</v>
      </c>
      <c r="D68" s="439" t="str">
        <f>+KPI!D66</f>
        <v>KFS</v>
      </c>
      <c r="F68" s="436">
        <v>0</v>
      </c>
      <c r="G68" s="436">
        <f>2%*1600/4</f>
        <v>8</v>
      </c>
      <c r="H68" t="s">
        <v>560</v>
      </c>
    </row>
    <row r="69" spans="1:8">
      <c r="A69" s="439" t="str">
        <f>+KPI!B67</f>
        <v>Non Recuring</v>
      </c>
      <c r="B69" s="439" t="s">
        <v>522</v>
      </c>
      <c r="C69" s="439" t="s">
        <v>568</v>
      </c>
      <c r="D69" s="439" t="str">
        <f>+KPI!D67</f>
        <v>KFS</v>
      </c>
      <c r="F69" s="436">
        <v>0</v>
      </c>
      <c r="G69" s="436">
        <v>2</v>
      </c>
      <c r="H69" t="s">
        <v>560</v>
      </c>
    </row>
    <row r="70" spans="1:8" ht="28.9">
      <c r="A70" s="439" t="str">
        <f>+KPI!B68</f>
        <v>Number_CIP_Workshop_Done</v>
      </c>
      <c r="B70" s="439" t="s">
        <v>522</v>
      </c>
      <c r="C70" s="439" t="s">
        <v>568</v>
      </c>
      <c r="D70" s="439" t="str">
        <f>+KPI!D68</f>
        <v>KFS</v>
      </c>
      <c r="F70" s="436">
        <v>1</v>
      </c>
      <c r="G70" s="436">
        <v>2</v>
      </c>
      <c r="H70" t="s">
        <v>560</v>
      </c>
    </row>
    <row r="71" spans="1:8">
      <c r="A71" s="439" t="str">
        <f>+KPI!B69</f>
        <v>Plant_ProcessAudit%</v>
      </c>
      <c r="B71" s="439" t="s">
        <v>522</v>
      </c>
      <c r="C71" s="439" t="s">
        <v>568</v>
      </c>
      <c r="D71" s="439" t="str">
        <f>+KPI!D69</f>
        <v>KFS</v>
      </c>
      <c r="F71" s="436">
        <v>3</v>
      </c>
      <c r="G71" s="436">
        <v>4</v>
      </c>
      <c r="H71" t="s">
        <v>560</v>
      </c>
    </row>
    <row r="72" spans="1:8">
      <c r="A72" s="439" t="str">
        <f>+KPI!B70</f>
        <v>Value_InPrison</v>
      </c>
      <c r="B72" s="439" t="s">
        <v>522</v>
      </c>
      <c r="C72" s="439" t="s">
        <v>568</v>
      </c>
      <c r="D72" s="439" t="str">
        <f>+KPI!D70</f>
        <v>KFS</v>
      </c>
      <c r="F72" s="436">
        <v>0</v>
      </c>
      <c r="G72" s="436">
        <v>5</v>
      </c>
      <c r="H72" t="s">
        <v>560</v>
      </c>
    </row>
    <row r="73" spans="1:8">
      <c r="A73" s="439" t="str">
        <f>+KPI!B71</f>
        <v>Financial_Cost</v>
      </c>
      <c r="B73" s="439" t="s">
        <v>522</v>
      </c>
      <c r="C73" s="439" t="s">
        <v>568</v>
      </c>
      <c r="D73" s="439" t="str">
        <f>+KPI!D71</f>
        <v>KFS</v>
      </c>
      <c r="F73" s="436">
        <v>1</v>
      </c>
      <c r="G73" s="436">
        <v>2</v>
      </c>
      <c r="H73" t="s">
        <v>560</v>
      </c>
    </row>
    <row r="76" spans="1:8" ht="28.9">
      <c r="A76" s="383" t="s">
        <v>569</v>
      </c>
      <c r="B76" s="384" t="s">
        <v>534</v>
      </c>
      <c r="F76" s="436">
        <v>1</v>
      </c>
      <c r="G76" s="436">
        <v>1</v>
      </c>
      <c r="H76" t="s">
        <v>569</v>
      </c>
    </row>
    <row r="77" spans="1:8" ht="28.9">
      <c r="A77" s="383" t="s">
        <v>570</v>
      </c>
      <c r="B77" s="384" t="s">
        <v>534</v>
      </c>
      <c r="F77" s="432">
        <v>0.5</v>
      </c>
      <c r="G77" s="432">
        <v>0.6</v>
      </c>
      <c r="H77" t="s">
        <v>571</v>
      </c>
    </row>
    <row r="78" spans="1:8" ht="28.9">
      <c r="A78" s="383" t="s">
        <v>572</v>
      </c>
      <c r="B78" s="384" t="s">
        <v>534</v>
      </c>
      <c r="F78" s="438">
        <f>+F8</f>
        <v>0.59809999999999985</v>
      </c>
      <c r="G78" s="438">
        <f>+G8</f>
        <v>0.61444999999999994</v>
      </c>
      <c r="H78" t="s">
        <v>571</v>
      </c>
    </row>
    <row r="79" spans="1:8" ht="28.9">
      <c r="A79" s="383" t="s">
        <v>573</v>
      </c>
      <c r="B79" s="384" t="s">
        <v>534</v>
      </c>
      <c r="F79" s="432">
        <v>0.75</v>
      </c>
      <c r="G79" s="432">
        <v>0.75</v>
      </c>
      <c r="H79" t="s">
        <v>571</v>
      </c>
    </row>
    <row r="80" spans="1:8" ht="28.9">
      <c r="A80" s="383" t="s">
        <v>574</v>
      </c>
      <c r="B80" s="384" t="s">
        <v>534</v>
      </c>
      <c r="F80" s="432">
        <v>0.9</v>
      </c>
      <c r="G80" s="432">
        <v>0.9</v>
      </c>
      <c r="H80" t="s">
        <v>571</v>
      </c>
    </row>
    <row r="81" spans="1:8" ht="28.9">
      <c r="A81" s="383" t="s">
        <v>575</v>
      </c>
      <c r="B81" s="384" t="s">
        <v>534</v>
      </c>
      <c r="F81" s="432">
        <v>0.05</v>
      </c>
      <c r="G81" s="432">
        <v>0.05</v>
      </c>
      <c r="H81" t="s">
        <v>571</v>
      </c>
    </row>
  </sheetData>
  <mergeCells count="2">
    <mergeCell ref="F1:G1"/>
    <mergeCell ref="F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144E-B9BB-4240-882E-077E76BE0342}">
  <sheetPr codeName="Feuil13"/>
  <dimension ref="B1:AN19"/>
  <sheetViews>
    <sheetView workbookViewId="0">
      <selection activeCell="C6" sqref="C6"/>
    </sheetView>
  </sheetViews>
  <sheetFormatPr defaultColWidth="11.42578125" defaultRowHeight="14.45"/>
  <cols>
    <col min="2" max="2" width="20.85546875" customWidth="1"/>
    <col min="3" max="14" width="9.5703125" customWidth="1"/>
    <col min="15" max="34" width="4.5703125" customWidth="1"/>
  </cols>
  <sheetData>
    <row r="1" spans="2:40" ht="15" thickBot="1"/>
    <row r="2" spans="2:40" ht="15" thickBot="1">
      <c r="B2" s="429" t="s">
        <v>576</v>
      </c>
      <c r="C2" s="628" t="str">
        <f>+EXPORT!R1</f>
        <v>w30/25</v>
      </c>
      <c r="D2" s="629"/>
      <c r="E2" s="628" t="str">
        <f>+EXPORT!S1</f>
        <v>w31/25</v>
      </c>
      <c r="F2" s="629"/>
      <c r="G2" s="628" t="str">
        <f>+EXPORT!T1</f>
        <v>w32/25</v>
      </c>
      <c r="H2" s="629"/>
      <c r="I2" s="628" t="str">
        <f>+EXPORT!U1</f>
        <v>w33/25</v>
      </c>
      <c r="J2" s="629"/>
      <c r="K2" s="628" t="str">
        <f>+EXPORT!V1</f>
        <v>w34/25</v>
      </c>
      <c r="L2" s="629"/>
      <c r="M2" s="628" t="s">
        <v>577</v>
      </c>
      <c r="N2" s="629"/>
      <c r="O2" s="370"/>
      <c r="P2" s="370"/>
      <c r="Q2" s="370"/>
      <c r="R2" s="370"/>
      <c r="S2" s="370"/>
      <c r="T2" s="370"/>
      <c r="U2" s="370"/>
      <c r="V2" s="370"/>
      <c r="W2" s="370"/>
      <c r="X2" s="370"/>
      <c r="Y2" s="370"/>
      <c r="Z2" s="370"/>
      <c r="AA2" s="370"/>
      <c r="AB2" s="370"/>
      <c r="AC2" s="370"/>
      <c r="AD2" s="370"/>
      <c r="AE2" s="370"/>
      <c r="AF2" s="370"/>
      <c r="AG2" s="370"/>
      <c r="AH2" s="370"/>
    </row>
    <row r="3" spans="2:40" ht="15" thickBot="1">
      <c r="B3" s="366" t="str">
        <f>+KPI!B3</f>
        <v>Total_Sales</v>
      </c>
      <c r="C3" s="400">
        <f ca="1">+KPI!CK3</f>
        <v>45.23</v>
      </c>
      <c r="D3" s="401"/>
      <c r="E3" s="410">
        <f ca="1">+KPI!CL3</f>
        <v>62.78</v>
      </c>
      <c r="F3" s="411"/>
      <c r="G3" s="400">
        <f ca="1">+KPI!CM3</f>
        <v>19.762</v>
      </c>
      <c r="H3" s="401"/>
      <c r="I3" s="410">
        <f ca="1">+KPI!CN3</f>
        <v>74.819999999999993</v>
      </c>
      <c r="J3" s="411"/>
      <c r="K3" s="400">
        <f ca="1">+KPI!CO3</f>
        <v>135.97499999999999</v>
      </c>
      <c r="L3" s="401"/>
      <c r="M3" s="420">
        <f ca="1">+SUM(E3:K3)</f>
        <v>293.33699999999999</v>
      </c>
      <c r="N3" s="42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24" t="e">
        <f>+KPI!#REF!</f>
        <v>#REF!</v>
      </c>
      <c r="AJ3" s="24" t="e">
        <f>+KPI!#REF!</f>
        <v>#REF!</v>
      </c>
      <c r="AK3" s="24" t="e">
        <f>+KPI!#REF!</f>
        <v>#REF!</v>
      </c>
      <c r="AL3" s="24" t="e">
        <f>+KPI!#REF!</f>
        <v>#REF!</v>
      </c>
      <c r="AM3" s="24" t="e">
        <f>+KPI!#REF!</f>
        <v>#REF!</v>
      </c>
      <c r="AN3" s="24" t="e">
        <f>+KPI!#REF!</f>
        <v>#REF!</v>
      </c>
    </row>
    <row r="4" spans="2:40">
      <c r="B4" s="430" t="s">
        <v>578</v>
      </c>
      <c r="C4" s="402">
        <f ca="1">+KPI!CK4</f>
        <v>8.1170343599380974</v>
      </c>
      <c r="D4" s="403">
        <f ca="1">+C4/C3</f>
        <v>0.17946129471452793</v>
      </c>
      <c r="E4" s="412">
        <f ca="1">+KPI!CL4</f>
        <v>5.5058755113093278</v>
      </c>
      <c r="F4" s="413">
        <f ca="1">+E4/E3</f>
        <v>8.7701107220600955E-2</v>
      </c>
      <c r="G4" s="402">
        <f ca="1">+KPI!CM4</f>
        <v>35.745459596194721</v>
      </c>
      <c r="H4" s="403">
        <f ca="1">+G4/G3</f>
        <v>1.8087976721078189</v>
      </c>
      <c r="I4" s="412">
        <f ca="1">+KPI!CN4</f>
        <v>-73.681761090617471</v>
      </c>
      <c r="J4" s="413">
        <f ca="1">+I4/I3</f>
        <v>-0.98478696993607961</v>
      </c>
      <c r="K4" s="402">
        <f ca="1">+KPI!CO4</f>
        <v>11.36516729453944</v>
      </c>
      <c r="L4" s="403">
        <f ca="1">+K4/K3</f>
        <v>8.3582771057469682E-2</v>
      </c>
      <c r="M4" s="422">
        <f t="shared" ref="M4:M15" ca="1" si="0">+SUM(E4:K4)</f>
        <v>-20.15354687918164</v>
      </c>
      <c r="N4" s="423">
        <f ca="1">+M4/M3</f>
        <v>-6.8704414646572509E-2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24" t="e">
        <f>+KPI!#REF!</f>
        <v>#REF!</v>
      </c>
      <c r="AJ4" s="24" t="e">
        <f>+KPI!#REF!</f>
        <v>#REF!</v>
      </c>
      <c r="AK4" s="24" t="e">
        <f>+KPI!#REF!</f>
        <v>#REF!</v>
      </c>
      <c r="AL4" s="24" t="e">
        <f>+KPI!#REF!</f>
        <v>#REF!</v>
      </c>
      <c r="AM4" s="24" t="e">
        <f>+KPI!#REF!</f>
        <v>#REF!</v>
      </c>
      <c r="AN4" s="24" t="e">
        <f>+KPI!#REF!</f>
        <v>#REF!</v>
      </c>
    </row>
    <row r="5" spans="2:40">
      <c r="B5" s="398" t="str">
        <f>+KPI!B5</f>
        <v>Debit_notes</v>
      </c>
      <c r="C5" s="404">
        <f ca="1">+KPI!CK5</f>
        <v>0</v>
      </c>
      <c r="D5" s="405">
        <f ca="1">+C5/C$3</f>
        <v>0</v>
      </c>
      <c r="E5" s="414">
        <f ca="1">+KPI!CL5</f>
        <v>0</v>
      </c>
      <c r="F5" s="415">
        <f t="shared" ref="F5:F15" ca="1" si="1">+E5/E$3</f>
        <v>0</v>
      </c>
      <c r="G5" s="404">
        <f ca="1">+KPI!CM5</f>
        <v>0</v>
      </c>
      <c r="H5" s="405">
        <f ca="1">+G5/G$3</f>
        <v>0</v>
      </c>
      <c r="I5" s="414">
        <f ca="1">+KPI!CN5</f>
        <v>0</v>
      </c>
      <c r="J5" s="415">
        <f ca="1">+I5/I$3</f>
        <v>0</v>
      </c>
      <c r="K5" s="404">
        <f ca="1">+KPI!CO5</f>
        <v>0</v>
      </c>
      <c r="L5" s="405">
        <f t="shared" ref="L5:L15" ca="1" si="2">+K5/K$3</f>
        <v>0</v>
      </c>
      <c r="M5" s="424">
        <f t="shared" ca="1" si="0"/>
        <v>0</v>
      </c>
      <c r="N5" s="425">
        <f t="shared" ref="N5:N15" ca="1" si="3">+M5/M$3</f>
        <v>0</v>
      </c>
      <c r="O5" s="371"/>
      <c r="P5" s="371"/>
      <c r="Q5" s="371"/>
      <c r="R5" s="371"/>
      <c r="S5" s="371"/>
      <c r="T5" s="371"/>
      <c r="U5" s="371"/>
      <c r="V5" s="371"/>
      <c r="W5" s="371"/>
      <c r="X5" s="371"/>
      <c r="Y5" s="371"/>
      <c r="Z5" s="371"/>
      <c r="AA5" s="371"/>
      <c r="AB5" s="371"/>
      <c r="AC5" s="371"/>
      <c r="AD5" s="371"/>
      <c r="AE5" s="371"/>
      <c r="AF5" s="371"/>
      <c r="AG5" s="371"/>
      <c r="AH5" s="371"/>
      <c r="AI5" s="24" t="e">
        <f>+KPI!#REF!</f>
        <v>#REF!</v>
      </c>
      <c r="AJ5" s="24" t="e">
        <f>+KPI!#REF!</f>
        <v>#REF!</v>
      </c>
      <c r="AK5" s="24" t="e">
        <f>+KPI!#REF!</f>
        <v>#REF!</v>
      </c>
      <c r="AL5" s="24" t="e">
        <f>+KPI!#REF!</f>
        <v>#REF!</v>
      </c>
      <c r="AM5" s="24" t="e">
        <f>+KPI!#REF!</f>
        <v>#REF!</v>
      </c>
      <c r="AN5" s="24" t="e">
        <f>+KPI!#REF!</f>
        <v>#REF!</v>
      </c>
    </row>
    <row r="6" spans="2:40">
      <c r="B6" s="398" t="str">
        <f>+KPI!B6</f>
        <v>Total_Material_Cost</v>
      </c>
      <c r="C6" s="404">
        <f ca="1">+KPI!CK6</f>
        <v>28.042599999999997</v>
      </c>
      <c r="D6" s="405">
        <f t="shared" ref="D6:D15" ca="1" si="4">+C6/C$3</f>
        <v>0.62</v>
      </c>
      <c r="E6" s="414">
        <f ca="1">+KPI!CL6</f>
        <v>65.923599999999993</v>
      </c>
      <c r="F6" s="415">
        <f t="shared" ca="1" si="1"/>
        <v>1.0500732717425931</v>
      </c>
      <c r="G6" s="404">
        <f ca="1">+KPI!CM6</f>
        <v>12.25244</v>
      </c>
      <c r="H6" s="405">
        <f t="shared" ref="H6:H15" ca="1" si="5">+G6/G$3</f>
        <v>0.62</v>
      </c>
      <c r="I6" s="414">
        <f ca="1">+KPI!CN6</f>
        <v>274.38839999999999</v>
      </c>
      <c r="J6" s="415">
        <f t="shared" ref="J6" ca="1" si="6">+I6/I$3</f>
        <v>3.6673135525260627</v>
      </c>
      <c r="K6" s="404">
        <f ca="1">+KPI!CO6</f>
        <v>84.30449999999999</v>
      </c>
      <c r="L6" s="405">
        <f t="shared" ca="1" si="2"/>
        <v>0.62</v>
      </c>
      <c r="M6" s="424">
        <f t="shared" ca="1" si="0"/>
        <v>442.20632682426867</v>
      </c>
      <c r="N6" s="425">
        <f t="shared" ca="1" si="3"/>
        <v>1.5075027249350361</v>
      </c>
      <c r="O6" s="371"/>
      <c r="P6" s="371"/>
      <c r="Q6" s="371"/>
      <c r="R6" s="371"/>
      <c r="S6" s="371"/>
      <c r="T6" s="371"/>
      <c r="U6" s="371"/>
      <c r="V6" s="371"/>
      <c r="W6" s="371"/>
      <c r="X6" s="371"/>
      <c r="Y6" s="371"/>
      <c r="Z6" s="371"/>
      <c r="AA6" s="371"/>
      <c r="AB6" s="371"/>
      <c r="AC6" s="371"/>
      <c r="AD6" s="371"/>
      <c r="AE6" s="371"/>
      <c r="AF6" s="371"/>
      <c r="AG6" s="371"/>
      <c r="AH6" s="371"/>
      <c r="AI6" s="24" t="e">
        <f>+KPI!#REF!</f>
        <v>#REF!</v>
      </c>
      <c r="AJ6" s="24" t="e">
        <f>+KPI!#REF!</f>
        <v>#REF!</v>
      </c>
      <c r="AK6" s="24" t="e">
        <f>+KPI!#REF!</f>
        <v>#REF!</v>
      </c>
      <c r="AL6" s="24" t="e">
        <f>+KPI!#REF!</f>
        <v>#REF!</v>
      </c>
      <c r="AM6" s="24" t="e">
        <f>+KPI!#REF!</f>
        <v>#REF!</v>
      </c>
      <c r="AN6" s="24" t="e">
        <f>+KPI!#REF!</f>
        <v>#REF!</v>
      </c>
    </row>
    <row r="7" spans="2:40">
      <c r="B7" s="398" t="str">
        <f>+KPI!B7</f>
        <v>Total_DL</v>
      </c>
      <c r="C7" s="404">
        <f ca="1">+KPI!CK7</f>
        <v>13.5</v>
      </c>
      <c r="D7" s="405">
        <f t="shared" ca="1" si="4"/>
        <v>0.29847446385142606</v>
      </c>
      <c r="E7" s="414">
        <f ca="1">+KPI!CL7</f>
        <v>13.5</v>
      </c>
      <c r="F7" s="415">
        <f t="shared" ca="1" si="1"/>
        <v>0.21503663587129659</v>
      </c>
      <c r="G7" s="404">
        <f ca="1">+KPI!CM7</f>
        <v>13.5</v>
      </c>
      <c r="H7" s="405">
        <f t="shared" ca="1" si="5"/>
        <v>0.68312923793138347</v>
      </c>
      <c r="I7" s="414">
        <f ca="1">+KPI!CN7</f>
        <v>13.5</v>
      </c>
      <c r="J7" s="415">
        <f t="shared" ref="J7" ca="1" si="7">+I7/I$3</f>
        <v>0.18043303929430635</v>
      </c>
      <c r="K7" s="404">
        <f ca="1">+KPI!CO7</f>
        <v>12</v>
      </c>
      <c r="L7" s="405">
        <f t="shared" ca="1" si="2"/>
        <v>8.8251516822945394E-2</v>
      </c>
      <c r="M7" s="424">
        <f t="shared" ca="1" si="0"/>
        <v>53.57859891309699</v>
      </c>
      <c r="N7" s="425">
        <f t="shared" ca="1" si="3"/>
        <v>0.18265203132607544</v>
      </c>
      <c r="O7" s="371"/>
      <c r="P7" s="371"/>
      <c r="Q7" s="371"/>
      <c r="R7" s="371"/>
      <c r="S7" s="371"/>
      <c r="T7" s="371"/>
      <c r="U7" s="371"/>
      <c r="V7" s="371"/>
      <c r="W7" s="371"/>
      <c r="X7" s="371"/>
      <c r="Y7" s="371"/>
      <c r="Z7" s="371"/>
      <c r="AA7" s="371"/>
      <c r="AB7" s="371"/>
      <c r="AC7" s="371"/>
      <c r="AD7" s="371"/>
      <c r="AE7" s="371"/>
      <c r="AF7" s="371"/>
      <c r="AG7" s="371"/>
      <c r="AH7" s="371"/>
      <c r="AI7" s="24" t="e">
        <f>+KPI!#REF!</f>
        <v>#REF!</v>
      </c>
      <c r="AJ7" s="24" t="e">
        <f>+KPI!#REF!</f>
        <v>#REF!</v>
      </c>
      <c r="AK7" s="24" t="e">
        <f>+KPI!#REF!</f>
        <v>#REF!</v>
      </c>
      <c r="AL7" s="24" t="e">
        <f>+KPI!#REF!</f>
        <v>#REF!</v>
      </c>
      <c r="AM7" s="24" t="e">
        <f>+KPI!#REF!</f>
        <v>#REF!</v>
      </c>
      <c r="AN7" s="24" t="e">
        <f>+KPI!#REF!</f>
        <v>#REF!</v>
      </c>
    </row>
    <row r="8" spans="2:40">
      <c r="B8" s="398" t="str">
        <f>+KPI!B8</f>
        <v>Total_VOH</v>
      </c>
      <c r="C8" s="404">
        <f ca="1">+KPI!CK8</f>
        <v>15</v>
      </c>
      <c r="D8" s="405">
        <f t="shared" ca="1" si="4"/>
        <v>0.33163829316825116</v>
      </c>
      <c r="E8" s="414">
        <f ca="1">+KPI!CL8</f>
        <v>15</v>
      </c>
      <c r="F8" s="415">
        <f t="shared" ca="1" si="1"/>
        <v>0.23892959541255177</v>
      </c>
      <c r="G8" s="404">
        <f ca="1">+KPI!CM8</f>
        <v>15</v>
      </c>
      <c r="H8" s="405">
        <f t="shared" ca="1" si="5"/>
        <v>0.7590324865904261</v>
      </c>
      <c r="I8" s="414">
        <f ca="1">+KPI!CN8</f>
        <v>15</v>
      </c>
      <c r="J8" s="415">
        <f t="shared" ref="J8" ca="1" si="8">+I8/I$3</f>
        <v>0.20048115477145151</v>
      </c>
      <c r="K8" s="404">
        <f ca="1">+KPI!CO8</f>
        <v>15</v>
      </c>
      <c r="L8" s="405">
        <f t="shared" ca="1" si="2"/>
        <v>0.11031439602868175</v>
      </c>
      <c r="M8" s="424">
        <f t="shared" ca="1" si="0"/>
        <v>61.19844323677443</v>
      </c>
      <c r="N8" s="425">
        <f t="shared" ca="1" si="3"/>
        <v>0.20862844863339583</v>
      </c>
      <c r="O8" s="371"/>
      <c r="P8" s="371"/>
      <c r="Q8" s="371"/>
      <c r="R8" s="371"/>
      <c r="S8" s="371"/>
      <c r="T8" s="371"/>
      <c r="U8" s="371"/>
      <c r="V8" s="371"/>
      <c r="W8" s="371"/>
      <c r="X8" s="371"/>
      <c r="Y8" s="371"/>
      <c r="Z8" s="371"/>
      <c r="AA8" s="371"/>
      <c r="AB8" s="371"/>
      <c r="AC8" s="371"/>
      <c r="AD8" s="371"/>
      <c r="AE8" s="371"/>
      <c r="AF8" s="371"/>
      <c r="AG8" s="371"/>
      <c r="AH8" s="371"/>
      <c r="AI8" s="24" t="e">
        <f>+KPI!#REF!</f>
        <v>#REF!</v>
      </c>
      <c r="AJ8" s="24" t="e">
        <f>+KPI!#REF!</f>
        <v>#REF!</v>
      </c>
      <c r="AK8" s="24" t="e">
        <f>+KPI!#REF!</f>
        <v>#REF!</v>
      </c>
      <c r="AL8" s="24" t="e">
        <f>+KPI!#REF!</f>
        <v>#REF!</v>
      </c>
      <c r="AM8" s="24" t="e">
        <f>+KPI!#REF!</f>
        <v>#REF!</v>
      </c>
      <c r="AN8" s="24" t="e">
        <f>+KPI!#REF!</f>
        <v>#REF!</v>
      </c>
    </row>
    <row r="9" spans="2:40" ht="15" thickBot="1">
      <c r="B9" s="399" t="str">
        <f>+KPI!B9</f>
        <v>Total_Freight</v>
      </c>
      <c r="C9" s="406">
        <f ca="1">+KPI!CK9</f>
        <v>0</v>
      </c>
      <c r="D9" s="407">
        <f t="shared" ca="1" si="4"/>
        <v>0</v>
      </c>
      <c r="E9" s="416">
        <f ca="1">+KPI!CL9</f>
        <v>0</v>
      </c>
      <c r="F9" s="417">
        <f t="shared" ca="1" si="1"/>
        <v>0</v>
      </c>
      <c r="G9" s="406">
        <f ca="1">+KPI!CM9</f>
        <v>0</v>
      </c>
      <c r="H9" s="407">
        <f t="shared" ca="1" si="5"/>
        <v>0</v>
      </c>
      <c r="I9" s="416">
        <f ca="1">+KPI!CN9</f>
        <v>0</v>
      </c>
      <c r="J9" s="417">
        <f t="shared" ref="J9" ca="1" si="9">+I9/I$3</f>
        <v>0</v>
      </c>
      <c r="K9" s="406">
        <f ca="1">+KPI!CO9</f>
        <v>0</v>
      </c>
      <c r="L9" s="407">
        <f t="shared" ca="1" si="2"/>
        <v>0</v>
      </c>
      <c r="M9" s="426">
        <f t="shared" ca="1" si="0"/>
        <v>0</v>
      </c>
      <c r="N9" s="427">
        <f t="shared" ca="1" si="3"/>
        <v>0</v>
      </c>
      <c r="O9" s="371"/>
      <c r="P9" s="371"/>
      <c r="Q9" s="371"/>
      <c r="R9" s="371"/>
      <c r="S9" s="371"/>
      <c r="T9" s="371"/>
      <c r="U9" s="371"/>
      <c r="V9" s="371"/>
      <c r="W9" s="371"/>
      <c r="X9" s="371"/>
      <c r="Y9" s="371"/>
      <c r="Z9" s="371"/>
      <c r="AA9" s="371"/>
      <c r="AB9" s="371"/>
      <c r="AC9" s="371"/>
      <c r="AD9" s="371"/>
      <c r="AE9" s="371"/>
      <c r="AF9" s="371"/>
      <c r="AG9" s="371"/>
      <c r="AH9" s="371"/>
      <c r="AI9" s="24" t="e">
        <f>+KPI!#REF!</f>
        <v>#REF!</v>
      </c>
      <c r="AJ9" s="24" t="e">
        <f>+KPI!#REF!</f>
        <v>#REF!</v>
      </c>
      <c r="AK9" s="24" t="e">
        <f>+KPI!#REF!</f>
        <v>#REF!</v>
      </c>
      <c r="AL9" s="24" t="e">
        <f>+KPI!#REF!</f>
        <v>#REF!</v>
      </c>
      <c r="AM9" s="24" t="e">
        <f>+KPI!#REF!</f>
        <v>#REF!</v>
      </c>
      <c r="AN9" s="24" t="e">
        <f>+KPI!#REF!</f>
        <v>#REF!</v>
      </c>
    </row>
    <row r="10" spans="2:40" ht="15" thickBot="1">
      <c r="B10" s="369" t="str">
        <f>+KPI!B10</f>
        <v>GMDC</v>
      </c>
      <c r="C10" s="400">
        <f ca="1">+KPI!CK10</f>
        <v>-11.3126</v>
      </c>
      <c r="D10" s="408">
        <f t="shared" ca="1" si="4"/>
        <v>-0.25011275701967722</v>
      </c>
      <c r="E10" s="410">
        <f ca="1">+KPI!CL10</f>
        <v>-31.643599999999992</v>
      </c>
      <c r="F10" s="418">
        <f t="shared" ca="1" si="1"/>
        <v>-0.5040395030264414</v>
      </c>
      <c r="G10" s="400">
        <f ca="1">+KPI!CM10</f>
        <v>-20.99044</v>
      </c>
      <c r="H10" s="408">
        <f t="shared" ca="1" si="5"/>
        <v>-1.0621617245218096</v>
      </c>
      <c r="I10" s="410">
        <f ca="1">+KPI!CN10</f>
        <v>-228.0684</v>
      </c>
      <c r="J10" s="418">
        <f t="shared" ref="J10:J15" ca="1" si="10">+I10/I$3</f>
        <v>-3.0482277465918206</v>
      </c>
      <c r="K10" s="400">
        <f ca="1">+KPI!CO10</f>
        <v>24.670500000000004</v>
      </c>
      <c r="L10" s="408">
        <f t="shared" ca="1" si="2"/>
        <v>0.18143408714837289</v>
      </c>
      <c r="M10" s="420">
        <f t="shared" ca="1" si="0"/>
        <v>-260.64636897414005</v>
      </c>
      <c r="N10" s="428">
        <f t="shared" ca="1" si="3"/>
        <v>-0.88855606000654552</v>
      </c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  <c r="AB10" s="372"/>
      <c r="AC10" s="372"/>
      <c r="AD10" s="372"/>
      <c r="AE10" s="372"/>
      <c r="AF10" s="372"/>
      <c r="AG10" s="372"/>
      <c r="AH10" s="372"/>
      <c r="AI10" s="24" t="e">
        <f>+KPI!#REF!</f>
        <v>#REF!</v>
      </c>
      <c r="AJ10" s="24" t="e">
        <f>+KPI!#REF!</f>
        <v>#REF!</v>
      </c>
      <c r="AK10" s="24" t="e">
        <f>+KPI!#REF!</f>
        <v>#REF!</v>
      </c>
      <c r="AL10" s="24" t="e">
        <f>+KPI!#REF!</f>
        <v>#REF!</v>
      </c>
      <c r="AM10" s="24" t="e">
        <f>+KPI!#REF!</f>
        <v>#REF!</v>
      </c>
      <c r="AN10" s="24" t="e">
        <f>+KPI!#REF!</f>
        <v>#REF!</v>
      </c>
    </row>
    <row r="11" spans="2:40">
      <c r="B11" s="2" t="str">
        <f>+KPI!B11</f>
        <v>Fixed_Cost</v>
      </c>
      <c r="C11" s="402">
        <f ca="1">+KPI!CK11</f>
        <v>39.5</v>
      </c>
      <c r="D11" s="409">
        <f t="shared" ca="1" si="4"/>
        <v>0.87331417200972816</v>
      </c>
      <c r="E11" s="412">
        <f ca="1">+KPI!CL11</f>
        <v>39.5</v>
      </c>
      <c r="F11" s="419">
        <f t="shared" ca="1" si="1"/>
        <v>0.62918126791971962</v>
      </c>
      <c r="G11" s="402">
        <f ca="1">+KPI!CM11</f>
        <v>39.5</v>
      </c>
      <c r="H11" s="409">
        <f t="shared" ca="1" si="5"/>
        <v>1.9987855480214554</v>
      </c>
      <c r="I11" s="412">
        <f ca="1">+KPI!CN11</f>
        <v>39.5</v>
      </c>
      <c r="J11" s="419">
        <f t="shared" ref="J11" ca="1" si="11">+I11/I$3</f>
        <v>0.52793370756482227</v>
      </c>
      <c r="K11" s="402">
        <f ca="1">+KPI!CO11</f>
        <v>39.5</v>
      </c>
      <c r="L11" s="409">
        <f t="shared" ca="1" si="2"/>
        <v>0.29049457620886193</v>
      </c>
      <c r="M11" s="422">
        <f t="shared" ca="1" si="0"/>
        <v>161.15590052350601</v>
      </c>
      <c r="N11" s="423">
        <f t="shared" ca="1" si="3"/>
        <v>0.5493882480679424</v>
      </c>
      <c r="O11" s="371"/>
      <c r="P11" s="371"/>
      <c r="Q11" s="371"/>
      <c r="R11" s="371"/>
      <c r="S11" s="371"/>
      <c r="T11" s="371"/>
      <c r="U11" s="371"/>
      <c r="V11" s="371"/>
      <c r="W11" s="371"/>
      <c r="X11" s="371"/>
      <c r="Y11" s="371"/>
      <c r="Z11" s="371"/>
      <c r="AA11" s="371"/>
      <c r="AB11" s="371"/>
      <c r="AC11" s="371"/>
      <c r="AD11" s="371"/>
      <c r="AE11" s="371"/>
      <c r="AF11" s="371"/>
      <c r="AG11" s="371"/>
      <c r="AH11" s="371"/>
      <c r="AI11" s="24" t="e">
        <f>+KPI!#REF!</f>
        <v>#REF!</v>
      </c>
      <c r="AJ11" s="24" t="e">
        <f>+KPI!#REF!</f>
        <v>#REF!</v>
      </c>
      <c r="AK11" s="24" t="e">
        <f>+KPI!#REF!</f>
        <v>#REF!</v>
      </c>
      <c r="AL11" s="24" t="e">
        <f>+KPI!#REF!</f>
        <v>#REF!</v>
      </c>
      <c r="AM11" s="24" t="e">
        <f>+KPI!#REF!</f>
        <v>#REF!</v>
      </c>
      <c r="AN11" s="24" t="e">
        <f>+KPI!#REF!</f>
        <v>#REF!</v>
      </c>
    </row>
    <row r="12" spans="2:40">
      <c r="B12" s="367" t="str">
        <f>+KPI!B12</f>
        <v>Management fees</v>
      </c>
      <c r="C12" s="404">
        <f ca="1">+KPI!CK12</f>
        <v>3.6183999999999998</v>
      </c>
      <c r="D12" s="405">
        <f t="shared" ca="1" si="4"/>
        <v>0.08</v>
      </c>
      <c r="E12" s="414">
        <f ca="1">+KPI!CL12</f>
        <v>5.0224000000000002</v>
      </c>
      <c r="F12" s="415">
        <f t="shared" ca="1" si="1"/>
        <v>0.08</v>
      </c>
      <c r="G12" s="404">
        <f ca="1">+KPI!CM12</f>
        <v>1.5809600000000001</v>
      </c>
      <c r="H12" s="405">
        <f t="shared" ca="1" si="5"/>
        <v>0.08</v>
      </c>
      <c r="I12" s="414">
        <f ca="1">+KPI!CN12</f>
        <v>5.9855999999999998</v>
      </c>
      <c r="J12" s="415">
        <f t="shared" ref="J12" ca="1" si="12">+I12/I$3</f>
        <v>0.08</v>
      </c>
      <c r="K12" s="404">
        <f ca="1">+KPI!CO12</f>
        <v>10.878</v>
      </c>
      <c r="L12" s="405">
        <f t="shared" ca="1" si="2"/>
        <v>0.08</v>
      </c>
      <c r="M12" s="424">
        <f t="shared" ca="1" si="0"/>
        <v>23.706960000000002</v>
      </c>
      <c r="N12" s="425">
        <f t="shared" ca="1" si="3"/>
        <v>8.0818171591036936E-2</v>
      </c>
      <c r="O12" s="371"/>
      <c r="P12" s="371"/>
      <c r="Q12" s="371"/>
      <c r="R12" s="371"/>
      <c r="S12" s="371"/>
      <c r="T12" s="371"/>
      <c r="U12" s="371"/>
      <c r="V12" s="371"/>
      <c r="W12" s="371"/>
      <c r="X12" s="371"/>
      <c r="Y12" s="371"/>
      <c r="Z12" s="371"/>
      <c r="AA12" s="371"/>
      <c r="AB12" s="371"/>
      <c r="AC12" s="371"/>
      <c r="AD12" s="371"/>
      <c r="AE12" s="371"/>
      <c r="AF12" s="371"/>
      <c r="AG12" s="371"/>
      <c r="AH12" s="371"/>
      <c r="AI12" s="24" t="e">
        <f>+KPI!#REF!</f>
        <v>#REF!</v>
      </c>
      <c r="AJ12" s="24" t="e">
        <f>+KPI!#REF!</f>
        <v>#REF!</v>
      </c>
      <c r="AK12" s="24" t="e">
        <f>+KPI!#REF!</f>
        <v>#REF!</v>
      </c>
      <c r="AL12" s="24" t="e">
        <f>+KPI!#REF!</f>
        <v>#REF!</v>
      </c>
      <c r="AM12" s="24" t="e">
        <f>+KPI!#REF!</f>
        <v>#REF!</v>
      </c>
      <c r="AN12" s="24" t="e">
        <f>+KPI!#REF!</f>
        <v>#REF!</v>
      </c>
    </row>
    <row r="13" spans="2:40">
      <c r="B13" s="367" t="str">
        <f>+KPI!B13</f>
        <v>Extraordinary_Expences</v>
      </c>
      <c r="C13" s="404">
        <f ca="1">+KPI!CK13</f>
        <v>0</v>
      </c>
      <c r="D13" s="405">
        <f t="shared" ca="1" si="4"/>
        <v>0</v>
      </c>
      <c r="E13" s="414">
        <f ca="1">+KPI!CL13</f>
        <v>0</v>
      </c>
      <c r="F13" s="415">
        <f t="shared" ca="1" si="1"/>
        <v>0</v>
      </c>
      <c r="G13" s="404">
        <f ca="1">+KPI!CM13</f>
        <v>0</v>
      </c>
      <c r="H13" s="405">
        <f t="shared" ca="1" si="5"/>
        <v>0</v>
      </c>
      <c r="I13" s="414">
        <f ca="1">+KPI!CN13</f>
        <v>0</v>
      </c>
      <c r="J13" s="415">
        <f t="shared" ref="J13" ca="1" si="13">+I13/I$3</f>
        <v>0</v>
      </c>
      <c r="K13" s="404">
        <f ca="1">+KPI!CO13</f>
        <v>0</v>
      </c>
      <c r="L13" s="405">
        <f t="shared" ca="1" si="2"/>
        <v>0</v>
      </c>
      <c r="M13" s="424">
        <f t="shared" ca="1" si="0"/>
        <v>0</v>
      </c>
      <c r="N13" s="425">
        <f t="shared" ca="1" si="3"/>
        <v>0</v>
      </c>
      <c r="O13" s="371"/>
      <c r="P13" s="371"/>
      <c r="Q13" s="371"/>
      <c r="R13" s="371"/>
      <c r="S13" s="371"/>
      <c r="T13" s="371"/>
      <c r="U13" s="371"/>
      <c r="V13" s="371"/>
      <c r="W13" s="371"/>
      <c r="X13" s="371"/>
      <c r="Y13" s="371"/>
      <c r="Z13" s="371"/>
      <c r="AA13" s="371"/>
      <c r="AB13" s="371"/>
      <c r="AC13" s="371"/>
      <c r="AD13" s="371"/>
      <c r="AE13" s="371"/>
      <c r="AF13" s="371"/>
      <c r="AG13" s="371"/>
      <c r="AH13" s="371"/>
      <c r="AI13" s="24" t="e">
        <f>+KPI!#REF!</f>
        <v>#REF!</v>
      </c>
      <c r="AJ13" s="24" t="e">
        <f>+KPI!#REF!</f>
        <v>#REF!</v>
      </c>
      <c r="AK13" s="24" t="e">
        <f>+KPI!#REF!</f>
        <v>#REF!</v>
      </c>
      <c r="AL13" s="24" t="e">
        <f>+KPI!#REF!</f>
        <v>#REF!</v>
      </c>
      <c r="AM13" s="24" t="e">
        <f>+KPI!#REF!</f>
        <v>#REF!</v>
      </c>
      <c r="AN13" s="24" t="e">
        <f>+KPI!#REF!</f>
        <v>#REF!</v>
      </c>
    </row>
    <row r="14" spans="2:40" ht="15" thickBot="1">
      <c r="B14" s="368" t="str">
        <f>+KPI!B14</f>
        <v>FP_Inv_Impacts</v>
      </c>
      <c r="C14" s="406">
        <f ca="1">+KPI!CK14</f>
        <v>0</v>
      </c>
      <c r="D14" s="407">
        <f t="shared" ca="1" si="4"/>
        <v>0</v>
      </c>
      <c r="E14" s="416">
        <f ca="1">+KPI!CL14</f>
        <v>5.25</v>
      </c>
      <c r="F14" s="417">
        <f t="shared" ca="1" si="1"/>
        <v>8.3625358394393112E-2</v>
      </c>
      <c r="G14" s="406">
        <f ca="1">+KPI!CM14</f>
        <v>0</v>
      </c>
      <c r="H14" s="407">
        <f t="shared" ca="1" si="5"/>
        <v>0</v>
      </c>
      <c r="I14" s="416">
        <f ca="1">+KPI!CN14</f>
        <v>-14.25</v>
      </c>
      <c r="J14" s="417">
        <f t="shared" ref="J14" ca="1" si="14">+I14/I$3</f>
        <v>-0.19045709703287891</v>
      </c>
      <c r="K14" s="406">
        <f ca="1">+KPI!CO14</f>
        <v>0</v>
      </c>
      <c r="L14" s="407">
        <f t="shared" ca="1" si="2"/>
        <v>0</v>
      </c>
      <c r="M14" s="426">
        <f t="shared" ca="1" si="0"/>
        <v>-9.1068317386384852</v>
      </c>
      <c r="N14" s="427">
        <f t="shared" ca="1" si="3"/>
        <v>-3.1045629220447762E-2</v>
      </c>
      <c r="O14" s="371"/>
      <c r="P14" s="371"/>
      <c r="Q14" s="371"/>
      <c r="R14" s="371"/>
      <c r="S14" s="371"/>
      <c r="T14" s="371"/>
      <c r="U14" s="371"/>
      <c r="V14" s="371"/>
      <c r="W14" s="371"/>
      <c r="X14" s="371"/>
      <c r="Y14" s="371"/>
      <c r="Z14" s="371"/>
      <c r="AA14" s="371"/>
      <c r="AB14" s="371"/>
      <c r="AC14" s="371"/>
      <c r="AD14" s="371"/>
      <c r="AE14" s="371"/>
      <c r="AF14" s="371"/>
      <c r="AG14" s="371"/>
      <c r="AH14" s="371"/>
      <c r="AI14" s="24" t="e">
        <f>+KPI!#REF!</f>
        <v>#REF!</v>
      </c>
      <c r="AJ14" s="24" t="e">
        <f>+KPI!#REF!</f>
        <v>#REF!</v>
      </c>
      <c r="AK14" s="24" t="e">
        <f>+KPI!#REF!</f>
        <v>#REF!</v>
      </c>
      <c r="AL14" s="24" t="e">
        <f>+KPI!#REF!</f>
        <v>#REF!</v>
      </c>
      <c r="AM14" s="24" t="e">
        <f>+KPI!#REF!</f>
        <v>#REF!</v>
      </c>
      <c r="AN14" s="24" t="e">
        <f>+KPI!#REF!</f>
        <v>#REF!</v>
      </c>
    </row>
    <row r="15" spans="2:40" ht="15" thickBot="1">
      <c r="B15" s="369" t="str">
        <f>+KPI!B15</f>
        <v>EBITDA</v>
      </c>
      <c r="C15" s="400">
        <f ca="1">+KPI!CK15</f>
        <v>-54.431000000000004</v>
      </c>
      <c r="D15" s="408">
        <f t="shared" ca="1" si="4"/>
        <v>-1.2034269290294055</v>
      </c>
      <c r="E15" s="410">
        <f ca="1">+KPI!CL15</f>
        <v>-70.915999999999997</v>
      </c>
      <c r="F15" s="418">
        <f t="shared" ca="1" si="1"/>
        <v>-1.129595412551768</v>
      </c>
      <c r="G15" s="400">
        <f ca="1">+KPI!CM15</f>
        <v>-62.071399999999997</v>
      </c>
      <c r="H15" s="408">
        <f t="shared" ca="1" si="5"/>
        <v>-3.1409472725432646</v>
      </c>
      <c r="I15" s="410">
        <f ca="1">+KPI!CN15</f>
        <v>-287.80399999999997</v>
      </c>
      <c r="J15" s="418">
        <f t="shared" ca="1" si="10"/>
        <v>-3.8466185511895215</v>
      </c>
      <c r="K15" s="400">
        <f ca="1">+KPI!CO15</f>
        <v>-25.707499999999996</v>
      </c>
      <c r="L15" s="408">
        <f t="shared" ca="1" si="2"/>
        <v>-0.18906048906048903</v>
      </c>
      <c r="M15" s="420">
        <f t="shared" ca="1" si="0"/>
        <v>-454.61606123628451</v>
      </c>
      <c r="N15" s="428">
        <f t="shared" ca="1" si="3"/>
        <v>-1.5498081088859725</v>
      </c>
      <c r="O15" s="371"/>
      <c r="P15" s="371"/>
      <c r="Q15" s="371"/>
      <c r="R15" s="371"/>
      <c r="S15" s="371"/>
      <c r="T15" s="371"/>
      <c r="U15" s="371"/>
      <c r="V15" s="371"/>
      <c r="W15" s="371"/>
      <c r="X15" s="371"/>
      <c r="Y15" s="371"/>
      <c r="Z15" s="371"/>
      <c r="AA15" s="371"/>
      <c r="AB15" s="371"/>
      <c r="AC15" s="371"/>
      <c r="AD15" s="371"/>
      <c r="AE15" s="371"/>
      <c r="AF15" s="371"/>
      <c r="AG15" s="371"/>
      <c r="AH15" s="371"/>
      <c r="AI15" s="24" t="e">
        <f>+KPI!#REF!</f>
        <v>#REF!</v>
      </c>
      <c r="AJ15" s="24" t="e">
        <f>+KPI!#REF!</f>
        <v>#REF!</v>
      </c>
      <c r="AK15" s="24" t="e">
        <f>+KPI!#REF!</f>
        <v>#REF!</v>
      </c>
      <c r="AL15" s="24" t="e">
        <f>+KPI!#REF!</f>
        <v>#REF!</v>
      </c>
      <c r="AM15" s="24" t="e">
        <f>+KPI!#REF!</f>
        <v>#REF!</v>
      </c>
      <c r="AN15" s="24" t="e">
        <f>+KPI!#REF!</f>
        <v>#REF!</v>
      </c>
    </row>
    <row r="16" spans="2:40">
      <c r="C16" s="24"/>
      <c r="D16" s="24"/>
      <c r="E16" s="24"/>
      <c r="F16" s="24"/>
      <c r="G16" s="24"/>
      <c r="H16" s="24"/>
      <c r="I16" s="24"/>
      <c r="J16" s="24"/>
      <c r="K16" s="24"/>
      <c r="AI16" s="24"/>
      <c r="AJ16" s="24"/>
      <c r="AK16" s="24"/>
      <c r="AL16" s="24"/>
      <c r="AM16" s="24"/>
    </row>
    <row r="17" spans="3:11">
      <c r="C17" s="24"/>
      <c r="D17" s="24"/>
      <c r="E17" s="24"/>
      <c r="F17" s="24"/>
      <c r="G17" s="24"/>
      <c r="H17" s="24"/>
      <c r="I17" s="24"/>
      <c r="J17" s="24"/>
      <c r="K17" s="24"/>
    </row>
    <row r="19" spans="3:11">
      <c r="C19" s="24"/>
      <c r="D19" s="24"/>
      <c r="E19" s="24"/>
      <c r="F19" s="24"/>
      <c r="G19" s="24"/>
      <c r="H19" s="24"/>
      <c r="I19" s="24"/>
      <c r="J19" s="24"/>
      <c r="K19" s="24"/>
    </row>
  </sheetData>
  <mergeCells count="6"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9270-A74B-46A0-9C91-46730388E1EA}">
  <sheetPr codeName="Feuil10"/>
  <dimension ref="A1:AR70"/>
  <sheetViews>
    <sheetView topLeftCell="A53" zoomScale="80" zoomScaleNormal="80" workbookViewId="0">
      <selection activeCell="A65" sqref="A65"/>
    </sheetView>
  </sheetViews>
  <sheetFormatPr defaultColWidth="11.42578125" defaultRowHeight="14.45"/>
  <cols>
    <col min="1" max="1" width="5.28515625" customWidth="1"/>
    <col min="2" max="2" width="21.5703125" customWidth="1"/>
    <col min="3" max="3" width="12.5703125" customWidth="1"/>
    <col min="4" max="4" width="17.42578125" customWidth="1"/>
    <col min="5" max="5" width="12.5703125" customWidth="1"/>
    <col min="6" max="11" width="8.140625" customWidth="1"/>
    <col min="12" max="12" width="8.28515625" style="44" customWidth="1"/>
    <col min="13" max="20" width="6.5703125" style="44" customWidth="1"/>
    <col min="21" max="22" width="7.42578125" style="44" customWidth="1"/>
    <col min="23" max="33" width="7.42578125" style="327" customWidth="1"/>
    <col min="34" max="34" width="13.42578125" style="373" customWidth="1"/>
    <col min="35" max="44" width="7.140625" style="373" customWidth="1"/>
  </cols>
  <sheetData>
    <row r="1" spans="1:44" ht="43.9" thickBot="1">
      <c r="A1" s="320" t="s">
        <v>579</v>
      </c>
      <c r="B1" s="321" t="s">
        <v>580</v>
      </c>
      <c r="C1" s="321" t="s">
        <v>581</v>
      </c>
      <c r="D1" s="321" t="str">
        <f>+KPI!E1</f>
        <v>Resp</v>
      </c>
      <c r="E1" s="321" t="str">
        <f>+KPI!F1</f>
        <v>Unit</v>
      </c>
      <c r="F1" s="321" t="s">
        <v>582</v>
      </c>
      <c r="G1" s="321" t="s">
        <v>583</v>
      </c>
      <c r="H1" s="321" t="s">
        <v>584</v>
      </c>
      <c r="I1" s="321" t="s">
        <v>585</v>
      </c>
      <c r="J1" s="321" t="s">
        <v>586</v>
      </c>
      <c r="K1" s="321" t="s">
        <v>79</v>
      </c>
      <c r="L1" s="395" t="str">
        <f>+KPI!EU1</f>
        <v>w24/25</v>
      </c>
      <c r="M1" s="395" t="str">
        <f>+KPI!EV1</f>
        <v>w25/25</v>
      </c>
      <c r="N1" s="395" t="str">
        <f>+KPI!EW1</f>
        <v>w26/25</v>
      </c>
      <c r="O1" s="395" t="str">
        <f>+KPI!EX1</f>
        <v>w27/25</v>
      </c>
      <c r="P1" s="395" t="str">
        <f>+KPI!EY1</f>
        <v>w28/25</v>
      </c>
      <c r="Q1" s="395" t="str">
        <f>+KPI!EZ1</f>
        <v>w29/25</v>
      </c>
      <c r="R1" s="395" t="str">
        <f>+KPI!FA1</f>
        <v>w30/25</v>
      </c>
      <c r="S1" s="395" t="str">
        <f>+KPI!FB1</f>
        <v>w31/25</v>
      </c>
      <c r="T1" s="395" t="str">
        <f>+KPI!FC1</f>
        <v>w32/25</v>
      </c>
      <c r="U1" s="395" t="str">
        <f>+KPI!FD1</f>
        <v>w33/25</v>
      </c>
      <c r="V1" s="395" t="str">
        <f>+KPI!FE1</f>
        <v>w34/25</v>
      </c>
      <c r="W1" s="393" t="str">
        <f>+"Target "&amp;L1</f>
        <v>Target w24/25</v>
      </c>
      <c r="X1" s="393" t="str">
        <f t="shared" ref="X1:AF1" si="0">+"Target "&amp;M1</f>
        <v>Target w25/25</v>
      </c>
      <c r="Y1" s="393" t="str">
        <f t="shared" si="0"/>
        <v>Target w26/25</v>
      </c>
      <c r="Z1" s="393" t="str">
        <f t="shared" si="0"/>
        <v>Target w27/25</v>
      </c>
      <c r="AA1" s="393" t="str">
        <f t="shared" si="0"/>
        <v>Target w28/25</v>
      </c>
      <c r="AB1" s="393" t="str">
        <f t="shared" si="0"/>
        <v>Target w29/25</v>
      </c>
      <c r="AC1" s="393" t="str">
        <f>+"Target "&amp;R1</f>
        <v>Target w30/25</v>
      </c>
      <c r="AD1" s="393" t="str">
        <f t="shared" si="0"/>
        <v>Target w31/25</v>
      </c>
      <c r="AE1" s="393" t="str">
        <f t="shared" si="0"/>
        <v>Target w32/25</v>
      </c>
      <c r="AF1" s="393" t="str">
        <f t="shared" si="0"/>
        <v>Target w33/25</v>
      </c>
      <c r="AG1" s="393" t="str">
        <f>+"Target "&amp;V1</f>
        <v>Target w34/25</v>
      </c>
      <c r="AH1" s="391" t="str">
        <f>+"Gap "&amp;L1</f>
        <v>Gap w24/25</v>
      </c>
      <c r="AI1" s="391" t="str">
        <f t="shared" ref="AI1:AR1" si="1">+"Gap "&amp;M1</f>
        <v>Gap w25/25</v>
      </c>
      <c r="AJ1" s="391" t="str">
        <f t="shared" si="1"/>
        <v>Gap w26/25</v>
      </c>
      <c r="AK1" s="391" t="str">
        <f t="shared" si="1"/>
        <v>Gap w27/25</v>
      </c>
      <c r="AL1" s="391" t="str">
        <f t="shared" si="1"/>
        <v>Gap w28/25</v>
      </c>
      <c r="AM1" s="391" t="str">
        <f t="shared" si="1"/>
        <v>Gap w29/25</v>
      </c>
      <c r="AN1" s="391" t="str">
        <f t="shared" si="1"/>
        <v>Gap w30/25</v>
      </c>
      <c r="AO1" s="391" t="str">
        <f t="shared" si="1"/>
        <v>Gap w31/25</v>
      </c>
      <c r="AP1" s="391" t="str">
        <f t="shared" si="1"/>
        <v>Gap w32/25</v>
      </c>
      <c r="AQ1" s="391" t="str">
        <f t="shared" si="1"/>
        <v>Gap w33/25</v>
      </c>
      <c r="AR1" s="391" t="str">
        <f t="shared" si="1"/>
        <v>Gap w34/25</v>
      </c>
    </row>
    <row r="2" spans="1:44" ht="15.6" customHeight="1">
      <c r="A2" s="322">
        <f ca="1">+KPI!A3</f>
        <v>3</v>
      </c>
      <c r="B2" s="322" t="str">
        <f>+KPI!B3</f>
        <v>Total_Sales</v>
      </c>
      <c r="C2" s="322" t="str">
        <f>+KPI!D3</f>
        <v>KPI</v>
      </c>
      <c r="D2" s="322" t="str">
        <f>+KPI!E3</f>
        <v>Jasmina</v>
      </c>
      <c r="E2" s="322" t="str">
        <f>+KPI!F3</f>
        <v>Currency</v>
      </c>
      <c r="F2" s="322" t="str">
        <f>+KPI!H3</f>
        <v>Up</v>
      </c>
      <c r="G2" s="390">
        <f ca="1">+KPI!AE3</f>
        <v>72.458399999999997</v>
      </c>
      <c r="H2" s="390">
        <f ca="1">+KPI!AF3</f>
        <v>80.085600000000014</v>
      </c>
      <c r="I2" s="396" t="str">
        <f>+KPI!I3</f>
        <v>3</v>
      </c>
      <c r="J2" s="322">
        <f ca="1">+KPI!Q3</f>
        <v>72.458399999999997</v>
      </c>
      <c r="K2" s="390">
        <f ca="1">+KPI!AG3</f>
        <v>76.272000000000006</v>
      </c>
      <c r="L2" s="397">
        <f ca="1">+KPI!CE3</f>
        <v>69.260999999999996</v>
      </c>
      <c r="M2" s="397">
        <f ca="1">+KPI!CF3</f>
        <v>76.272000000000006</v>
      </c>
      <c r="N2" s="397">
        <f ca="1">+KPI!CG3</f>
        <v>78.27</v>
      </c>
      <c r="O2" s="397">
        <f ca="1">+KPI!CH3</f>
        <v>78.7</v>
      </c>
      <c r="P2" s="397">
        <f ca="1">+KPI!CI3</f>
        <v>100.914</v>
      </c>
      <c r="Q2" s="397">
        <f ca="1">+KPI!CJ3</f>
        <v>85.89</v>
      </c>
      <c r="R2" s="397">
        <f ca="1">+KPI!CK3</f>
        <v>45.23</v>
      </c>
      <c r="S2" s="397">
        <f ca="1">+KPI!CL3</f>
        <v>62.78</v>
      </c>
      <c r="T2" s="397">
        <f ca="1">+KPI!CM3</f>
        <v>19.762</v>
      </c>
      <c r="U2" s="397">
        <f ca="1">+KPI!CN3</f>
        <v>74.819999999999993</v>
      </c>
      <c r="V2" s="397">
        <f ca="1">+KPI!CO3</f>
        <v>135.97499999999999</v>
      </c>
      <c r="W2" s="394">
        <f ca="1">+KPI!CR3</f>
        <v>76.272000000000006</v>
      </c>
      <c r="X2" s="394">
        <f ca="1">+KPI!CS3</f>
        <v>76.272000000000006</v>
      </c>
      <c r="Y2" s="394">
        <f ca="1">+KPI!CT3</f>
        <v>76.272000000000006</v>
      </c>
      <c r="Z2" s="394">
        <f ca="1">+KPI!CU3</f>
        <v>76.272000000000006</v>
      </c>
      <c r="AA2" s="394">
        <f ca="1">+KPI!CV3</f>
        <v>76.272000000000006</v>
      </c>
      <c r="AB2" s="394">
        <f ca="1">+KPI!CW3</f>
        <v>76.272000000000006</v>
      </c>
      <c r="AC2" s="394">
        <f ca="1">+KPI!CX3</f>
        <v>76.272000000000006</v>
      </c>
      <c r="AD2" s="394">
        <f ca="1">+KPI!CY3</f>
        <v>76.272000000000006</v>
      </c>
      <c r="AE2" s="394">
        <f ca="1">+KPI!CZ3</f>
        <v>76.272000000000006</v>
      </c>
      <c r="AF2" s="394">
        <f ca="1">+KPI!DA3</f>
        <v>76.272000000000006</v>
      </c>
      <c r="AG2" s="394">
        <f ca="1">+KPI!DB3</f>
        <v>76.272000000000006</v>
      </c>
      <c r="AH2" s="392">
        <f t="shared" ref="AH2:AP2" ca="1" si="2">-W2+L2</f>
        <v>-7.0110000000000099</v>
      </c>
      <c r="AI2" s="392">
        <f t="shared" ca="1" si="2"/>
        <v>0</v>
      </c>
      <c r="AJ2" s="392">
        <f t="shared" ca="1" si="2"/>
        <v>1.9979999999999905</v>
      </c>
      <c r="AK2" s="392">
        <f t="shared" ca="1" si="2"/>
        <v>2.4279999999999973</v>
      </c>
      <c r="AL2" s="392">
        <f t="shared" ca="1" si="2"/>
        <v>24.641999999999996</v>
      </c>
      <c r="AM2" s="392">
        <f t="shared" ca="1" si="2"/>
        <v>9.617999999999995</v>
      </c>
      <c r="AN2" s="392">
        <f t="shared" ca="1" si="2"/>
        <v>-31.042000000000009</v>
      </c>
      <c r="AO2" s="392">
        <f t="shared" ca="1" si="2"/>
        <v>-13.492000000000004</v>
      </c>
      <c r="AP2" s="392">
        <f t="shared" ca="1" si="2"/>
        <v>-56.510000000000005</v>
      </c>
      <c r="AQ2" s="392">
        <f ca="1">-AF2+U2</f>
        <v>-1.4520000000000124</v>
      </c>
      <c r="AR2" s="392">
        <f t="shared" ref="AR2" ca="1" si="3">+AG2-V2</f>
        <v>-59.702999999999989</v>
      </c>
    </row>
    <row r="3" spans="1:44" ht="15.6" customHeight="1">
      <c r="A3" s="322">
        <f ca="1">+KPI!A4</f>
        <v>4</v>
      </c>
      <c r="B3" s="322" t="str">
        <f>+KPI!B4</f>
        <v>Volume_Effect</v>
      </c>
      <c r="C3" s="322" t="str">
        <f>+KPI!D4</f>
        <v>KPI</v>
      </c>
      <c r="D3" s="322" t="str">
        <f>+KPI!E4</f>
        <v>Jasmina</v>
      </c>
      <c r="E3" s="322" t="str">
        <f>+KPI!F4</f>
        <v>Currency</v>
      </c>
      <c r="F3" s="322" t="str">
        <f>+KPI!H4</f>
        <v>Up</v>
      </c>
      <c r="G3" s="390">
        <f ca="1">+KPI!AE4</f>
        <v>-1.9068000000000003</v>
      </c>
      <c r="H3" s="390">
        <f ca="1">+KPI!AF4</f>
        <v>1.9068000000000003</v>
      </c>
      <c r="I3" s="396" t="str">
        <f>+KPI!I4</f>
        <v>4</v>
      </c>
      <c r="J3" s="322">
        <f ca="1">+KPI!Q4</f>
        <v>-1.9068000000000003</v>
      </c>
      <c r="K3" s="390">
        <f ca="1">+KPI!AG4</f>
        <v>0</v>
      </c>
      <c r="L3" s="397">
        <f ca="1">+KPI!CE4</f>
        <v>-0.21477021664428783</v>
      </c>
      <c r="M3" s="397">
        <f ca="1">+KPI!CF4</f>
        <v>7.6927131843927743E-2</v>
      </c>
      <c r="N3" s="397">
        <f ca="1">+KPI!CG4</f>
        <v>3.2851029129934678E-2</v>
      </c>
      <c r="O3" s="397">
        <f ca="1">+KPI!CH4</f>
        <v>5.4922433290978463E-2</v>
      </c>
      <c r="P3" s="397">
        <f ca="1">+KPI!CI4</f>
        <v>1.6954752066115708</v>
      </c>
      <c r="Q3" s="397">
        <f ca="1">+KPI!CJ4</f>
        <v>-2.5776423332168875E-3</v>
      </c>
      <c r="R3" s="397">
        <f ca="1">+KPI!CK4</f>
        <v>8.1170343599380974</v>
      </c>
      <c r="S3" s="397">
        <f ca="1">+KPI!CL4</f>
        <v>5.5058755113093278</v>
      </c>
      <c r="T3" s="397">
        <f ca="1">+KPI!CM4</f>
        <v>35.745459596194721</v>
      </c>
      <c r="U3" s="397">
        <f ca="1">+KPI!CN4</f>
        <v>-73.681761090617471</v>
      </c>
      <c r="V3" s="397">
        <f ca="1">+KPI!CO4</f>
        <v>11.36516729453944</v>
      </c>
      <c r="W3" s="394">
        <f ca="1">+KPI!CR4</f>
        <v>0</v>
      </c>
      <c r="X3" s="394">
        <f ca="1">+KPI!CS4</f>
        <v>0</v>
      </c>
      <c r="Y3" s="394">
        <f ca="1">+KPI!CT4</f>
        <v>0</v>
      </c>
      <c r="Z3" s="394">
        <f ca="1">+KPI!CU4</f>
        <v>0</v>
      </c>
      <c r="AA3" s="394">
        <f ca="1">+KPI!CV4</f>
        <v>0</v>
      </c>
      <c r="AB3" s="394">
        <f ca="1">+KPI!CW4</f>
        <v>0</v>
      </c>
      <c r="AC3" s="394">
        <f ca="1">+KPI!CX4</f>
        <v>0</v>
      </c>
      <c r="AD3" s="394">
        <f ca="1">+KPI!CY4</f>
        <v>0</v>
      </c>
      <c r="AE3" s="394">
        <f ca="1">+KPI!CZ4</f>
        <v>0</v>
      </c>
      <c r="AF3" s="394">
        <f ca="1">+KPI!DA4</f>
        <v>0</v>
      </c>
      <c r="AG3" s="394">
        <f ca="1">+KPI!DB4</f>
        <v>0</v>
      </c>
      <c r="AH3" s="392">
        <f ca="1">+L3-W3</f>
        <v>-0.21477021664428783</v>
      </c>
      <c r="AI3" s="392">
        <f t="shared" ref="AI3:AR3" ca="1" si="4">+M3-X3</f>
        <v>7.6927131843927743E-2</v>
      </c>
      <c r="AJ3" s="392">
        <f t="shared" ca="1" si="4"/>
        <v>3.2851029129934678E-2</v>
      </c>
      <c r="AK3" s="392">
        <f t="shared" ca="1" si="4"/>
        <v>5.4922433290978463E-2</v>
      </c>
      <c r="AL3" s="392">
        <f t="shared" ca="1" si="4"/>
        <v>1.6954752066115708</v>
      </c>
      <c r="AM3" s="392">
        <f t="shared" ca="1" si="4"/>
        <v>-2.5776423332168875E-3</v>
      </c>
      <c r="AN3" s="392">
        <f t="shared" ca="1" si="4"/>
        <v>8.1170343599380974</v>
      </c>
      <c r="AO3" s="392">
        <f t="shared" ca="1" si="4"/>
        <v>5.5058755113093278</v>
      </c>
      <c r="AP3" s="392">
        <f t="shared" ca="1" si="4"/>
        <v>35.745459596194721</v>
      </c>
      <c r="AQ3" s="392">
        <f t="shared" ca="1" si="4"/>
        <v>-73.681761090617471</v>
      </c>
      <c r="AR3" s="392">
        <f t="shared" ca="1" si="4"/>
        <v>11.36516729453944</v>
      </c>
    </row>
    <row r="4" spans="1:44" ht="15.6" customHeight="1">
      <c r="A4" s="322">
        <f ca="1">+KPI!A5</f>
        <v>5</v>
      </c>
      <c r="B4" s="322" t="str">
        <f>+KPI!B5</f>
        <v>Debit_notes</v>
      </c>
      <c r="C4" s="322" t="str">
        <f>+KPI!D5</f>
        <v>KPI</v>
      </c>
      <c r="D4" s="322" t="str">
        <f>+KPI!E5</f>
        <v>Daniel</v>
      </c>
      <c r="E4" s="322" t="str">
        <f>+KPI!F5</f>
        <v>Currency</v>
      </c>
      <c r="F4" s="322" t="str">
        <f>+KPI!H5</f>
        <v>Down</v>
      </c>
      <c r="G4" s="390">
        <f ca="1">+KPI!AE5</f>
        <v>0</v>
      </c>
      <c r="H4" s="390">
        <f ca="1">+KPI!AF5</f>
        <v>0.38136000000000003</v>
      </c>
      <c r="I4" s="396" t="str">
        <f>+KPI!I5</f>
        <v>6</v>
      </c>
      <c r="J4" s="322">
        <f ca="1">+KPI!Q5</f>
        <v>0</v>
      </c>
      <c r="K4" s="390">
        <f ca="1">+KPI!AG5</f>
        <v>0.19068000000000002</v>
      </c>
      <c r="L4" s="397">
        <f ca="1">+KPI!CE5</f>
        <v>0</v>
      </c>
      <c r="M4" s="397">
        <f ca="1">+KPI!CF5</f>
        <v>0</v>
      </c>
      <c r="N4" s="397">
        <f ca="1">+KPI!CG5</f>
        <v>0</v>
      </c>
      <c r="O4" s="397">
        <f ca="1">+KPI!CH5</f>
        <v>0</v>
      </c>
      <c r="P4" s="397">
        <f ca="1">+KPI!CI5</f>
        <v>0</v>
      </c>
      <c r="Q4" s="397">
        <f ca="1">+KPI!CJ5</f>
        <v>0</v>
      </c>
      <c r="R4" s="397">
        <f ca="1">+KPI!CK5</f>
        <v>0</v>
      </c>
      <c r="S4" s="397">
        <f ca="1">+KPI!CL5</f>
        <v>0</v>
      </c>
      <c r="T4" s="397">
        <f ca="1">+KPI!CM5</f>
        <v>0</v>
      </c>
      <c r="U4" s="397">
        <f ca="1">+KPI!CN5</f>
        <v>0</v>
      </c>
      <c r="V4" s="397">
        <f ca="1">+KPI!CO5</f>
        <v>0</v>
      </c>
      <c r="W4" s="394">
        <f ca="1">+KPI!CR5</f>
        <v>9.7125850193050201E-2</v>
      </c>
      <c r="X4" s="394">
        <f ca="1">+KPI!CS5</f>
        <v>0.10695749189189191</v>
      </c>
      <c r="Y4" s="394">
        <f ca="1">+KPI!CT5</f>
        <v>0.10975932046332047</v>
      </c>
      <c r="Z4" s="394">
        <f ca="1">+KPI!CU5</f>
        <v>0.11036231660231662</v>
      </c>
      <c r="AA4" s="394">
        <f ca="1">+KPI!CV5</f>
        <v>0.14151337760617763</v>
      </c>
      <c r="AB4" s="394">
        <f ca="1">+KPI!CW5</f>
        <v>0.12044497297297298</v>
      </c>
      <c r="AC4" s="394">
        <f ca="1">+KPI!CX5</f>
        <v>6.3426779922779924E-2</v>
      </c>
      <c r="AD4" s="394">
        <f ca="1">+KPI!CY5</f>
        <v>8.80374362934363E-2</v>
      </c>
      <c r="AE4" s="394">
        <f ca="1">+KPI!CZ5</f>
        <v>2.7712580694980699E-2</v>
      </c>
      <c r="AF4" s="394">
        <f ca="1">+KPI!DA5</f>
        <v>0.10492132818532818</v>
      </c>
      <c r="AG4" s="394">
        <f ca="1">+KPI!DB5</f>
        <v>0.19068000000000002</v>
      </c>
      <c r="AH4" s="392">
        <f t="shared" ref="AH4:AH65" ca="1" si="5">+W4-L4</f>
        <v>9.7125850193050201E-2</v>
      </c>
      <c r="AI4" s="392">
        <f t="shared" ref="AI4:AI65" ca="1" si="6">+X4-M4</f>
        <v>0.10695749189189191</v>
      </c>
      <c r="AJ4" s="392">
        <f t="shared" ref="AJ4:AJ65" ca="1" si="7">+Y4-N4</f>
        <v>0.10975932046332047</v>
      </c>
      <c r="AK4" s="392">
        <f t="shared" ref="AK4:AK65" ca="1" si="8">+Z4-O4</f>
        <v>0.11036231660231662</v>
      </c>
      <c r="AL4" s="392">
        <f t="shared" ref="AL4:AL65" ca="1" si="9">+AA4-P4</f>
        <v>0.14151337760617763</v>
      </c>
      <c r="AM4" s="392">
        <f t="shared" ref="AM4:AM65" ca="1" si="10">+AB4-Q4</f>
        <v>0.12044497297297298</v>
      </c>
      <c r="AN4" s="392">
        <f t="shared" ref="AN4:AN65" ca="1" si="11">+AC4-R4</f>
        <v>6.3426779922779924E-2</v>
      </c>
      <c r="AO4" s="392">
        <f t="shared" ref="AO4:AO65" ca="1" si="12">+AD4-S4</f>
        <v>8.80374362934363E-2</v>
      </c>
      <c r="AP4" s="392">
        <f t="shared" ref="AP4:AP65" ca="1" si="13">+AE4-T4</f>
        <v>2.7712580694980699E-2</v>
      </c>
      <c r="AQ4" s="392">
        <f t="shared" ref="AQ4:AQ65" ca="1" si="14">+AF4-U4</f>
        <v>0.10492132818532818</v>
      </c>
      <c r="AR4" s="392">
        <f t="shared" ref="AR4:AR65" ca="1" si="15">+AG4-V4</f>
        <v>0.19068000000000002</v>
      </c>
    </row>
    <row r="5" spans="1:44" ht="15.6" customHeight="1">
      <c r="A5" s="322">
        <f ca="1">+KPI!A6</f>
        <v>6</v>
      </c>
      <c r="B5" s="322" t="str">
        <f>+KPI!B6</f>
        <v>Total_Material_Cost</v>
      </c>
      <c r="C5" s="322" t="str">
        <f>+KPI!D6</f>
        <v>KPI</v>
      </c>
      <c r="D5" s="322" t="str">
        <f>+KPI!E6</f>
        <v>Martin</v>
      </c>
      <c r="E5" s="322" t="str">
        <f>+KPI!F6</f>
        <v>Currency</v>
      </c>
      <c r="F5" s="322" t="str">
        <f>+KPI!H6</f>
        <v>Down</v>
      </c>
      <c r="G5" s="390">
        <f ca="1">+KPI!AE6</f>
        <v>81.326647499999979</v>
      </c>
      <c r="H5" s="390">
        <f ca="1">+KPI!AF6</f>
        <v>83.549838749999992</v>
      </c>
      <c r="I5" s="396" t="str">
        <f>+KPI!I6</f>
        <v>2</v>
      </c>
      <c r="J5" s="322">
        <f ca="1">+KPI!Q6</f>
        <v>81.326647499999979</v>
      </c>
      <c r="K5" s="390">
        <f ca="1">+KPI!AG6</f>
        <v>82.438243124999985</v>
      </c>
      <c r="L5" s="397">
        <f ca="1">+KPI!CE6</f>
        <v>42.94182</v>
      </c>
      <c r="M5" s="397">
        <f ca="1">+KPI!CF6</f>
        <v>47.288640000000001</v>
      </c>
      <c r="N5" s="397">
        <f ca="1">+KPI!CG6</f>
        <v>48.5274</v>
      </c>
      <c r="O5" s="397">
        <f ca="1">+KPI!CH6</f>
        <v>48.794000000000004</v>
      </c>
      <c r="P5" s="397">
        <f ca="1">+KPI!CI6</f>
        <v>62.566679999999998</v>
      </c>
      <c r="Q5" s="397">
        <f ca="1">+KPI!CJ6</f>
        <v>53.251800000000003</v>
      </c>
      <c r="R5" s="397">
        <f ca="1">+KPI!CK6</f>
        <v>28.042599999999997</v>
      </c>
      <c r="S5" s="397">
        <f ca="1">+KPI!CL6</f>
        <v>65.923599999999993</v>
      </c>
      <c r="T5" s="397">
        <f ca="1">+KPI!CM6</f>
        <v>12.25244</v>
      </c>
      <c r="U5" s="397">
        <f ca="1">+KPI!CN6</f>
        <v>274.38839999999999</v>
      </c>
      <c r="V5" s="397">
        <f ca="1">+KPI!CO6</f>
        <v>84.30449999999999</v>
      </c>
      <c r="W5" s="394">
        <f ca="1">+KPI!CR6</f>
        <v>41.991212774999987</v>
      </c>
      <c r="X5" s="394">
        <f ca="1">+KPI!CS6</f>
        <v>46.241806799999992</v>
      </c>
      <c r="Y5" s="394">
        <f ca="1">+KPI!CT6</f>
        <v>47.453144249999987</v>
      </c>
      <c r="Z5" s="394">
        <f ca="1">+KPI!CU6</f>
        <v>47.713842499999991</v>
      </c>
      <c r="AA5" s="394">
        <f ca="1">+KPI!CV6</f>
        <v>61.181635349999993</v>
      </c>
      <c r="AB5" s="394">
        <f ca="1">+KPI!CW6</f>
        <v>52.072959749999988</v>
      </c>
      <c r="AC5" s="394">
        <f ca="1">+KPI!CX6</f>
        <v>27.421818249999994</v>
      </c>
      <c r="AD5" s="394">
        <f ca="1">+KPI!CY6</f>
        <v>38.061944499999996</v>
      </c>
      <c r="AE5" s="394">
        <f ca="1">+KPI!CZ6</f>
        <v>11.981206549999998</v>
      </c>
      <c r="AF5" s="394">
        <f ca="1">+KPI!DA6</f>
        <v>45.36149549999999</v>
      </c>
      <c r="AG5" s="394">
        <f ca="1">+KPI!DB6</f>
        <v>82.438243124999985</v>
      </c>
      <c r="AH5" s="392">
        <f ca="1">+W5-L5</f>
        <v>-0.95060722500001305</v>
      </c>
      <c r="AI5" s="392">
        <f t="shared" ca="1" si="6"/>
        <v>-1.0468332000000089</v>
      </c>
      <c r="AJ5" s="392">
        <f t="shared" ca="1" si="7"/>
        <v>-1.0742557500000132</v>
      </c>
      <c r="AK5" s="392">
        <f t="shared" ca="1" si="8"/>
        <v>-1.0801575000000128</v>
      </c>
      <c r="AL5" s="392">
        <f t="shared" ca="1" si="9"/>
        <v>-1.3850446500000047</v>
      </c>
      <c r="AM5" s="392">
        <f t="shared" ca="1" si="10"/>
        <v>-1.1788402500000146</v>
      </c>
      <c r="AN5" s="392">
        <f t="shared" ca="1" si="11"/>
        <v>-0.62078175000000257</v>
      </c>
      <c r="AO5" s="392">
        <f t="shared" ca="1" si="12"/>
        <v>-27.861655499999998</v>
      </c>
      <c r="AP5" s="392">
        <f t="shared" ca="1" si="13"/>
        <v>-0.27123345000000221</v>
      </c>
      <c r="AQ5" s="392">
        <f t="shared" ca="1" si="14"/>
        <v>-229.0269045</v>
      </c>
      <c r="AR5" s="392">
        <f t="shared" ca="1" si="15"/>
        <v>-1.8662568750000048</v>
      </c>
    </row>
    <row r="6" spans="1:44" ht="15.6" customHeight="1">
      <c r="A6" s="322">
        <f ca="1">+KPI!A7</f>
        <v>7</v>
      </c>
      <c r="B6" s="322" t="str">
        <f>+KPI!B7</f>
        <v>Total_DL</v>
      </c>
      <c r="C6" s="322" t="str">
        <f>+KPI!D7</f>
        <v>KPI</v>
      </c>
      <c r="D6" s="322" t="str">
        <f>+KPI!E7</f>
        <v>Martin</v>
      </c>
      <c r="E6" s="322" t="str">
        <f>+KPI!F7</f>
        <v>Currency</v>
      </c>
      <c r="F6" s="322" t="str">
        <f>+KPI!H7</f>
        <v>Down</v>
      </c>
      <c r="G6" s="390">
        <f ca="1">+KPI!AE7</f>
        <v>9.5182500000000001</v>
      </c>
      <c r="H6" s="390">
        <f ca="1">+KPI!AF7</f>
        <v>11.53068</v>
      </c>
      <c r="I6" s="396" t="str">
        <f>+KPI!I7</f>
        <v>3</v>
      </c>
      <c r="J6" s="322">
        <f ca="1">+KPI!Q7</f>
        <v>9.5182500000000001</v>
      </c>
      <c r="K6" s="390">
        <f ca="1">+KPI!AG7</f>
        <v>10.524464999999999</v>
      </c>
      <c r="L6" s="397">
        <f ca="1">+KPI!CE7</f>
        <v>14</v>
      </c>
      <c r="M6" s="397">
        <f ca="1">+KPI!CF7</f>
        <v>13.5</v>
      </c>
      <c r="N6" s="397">
        <f ca="1">+KPI!CG7</f>
        <v>13.5</v>
      </c>
      <c r="O6" s="397">
        <f ca="1">+KPI!CH7</f>
        <v>13.5</v>
      </c>
      <c r="P6" s="397">
        <f ca="1">+KPI!CI7</f>
        <v>13.5</v>
      </c>
      <c r="Q6" s="397">
        <f ca="1">+KPI!CJ7</f>
        <v>13.5</v>
      </c>
      <c r="R6" s="397">
        <f ca="1">+KPI!CK7</f>
        <v>13.5</v>
      </c>
      <c r="S6" s="397">
        <f ca="1">+KPI!CL7</f>
        <v>13.5</v>
      </c>
      <c r="T6" s="397">
        <f ca="1">+KPI!CM7</f>
        <v>13.5</v>
      </c>
      <c r="U6" s="397">
        <f ca="1">+KPI!CN7</f>
        <v>13.5</v>
      </c>
      <c r="V6" s="397">
        <f ca="1">+KPI!CO7</f>
        <v>12</v>
      </c>
      <c r="W6" s="394">
        <f ca="1">+KPI!CR7</f>
        <v>5.3608013999999997</v>
      </c>
      <c r="X6" s="394">
        <f ca="1">+KPI!CS7</f>
        <v>5.9034528000000002</v>
      </c>
      <c r="Y6" s="394">
        <f ca="1">+KPI!CT7</f>
        <v>6.0580979999999993</v>
      </c>
      <c r="Z6" s="394">
        <f ca="1">+KPI!CU7</f>
        <v>6.09138</v>
      </c>
      <c r="AA6" s="394">
        <f ca="1">+KPI!CV7</f>
        <v>7.8107435999999995</v>
      </c>
      <c r="AB6" s="394">
        <f ca="1">+KPI!CW7</f>
        <v>6.6478859999999997</v>
      </c>
      <c r="AC6" s="394">
        <f ca="1">+KPI!CX7</f>
        <v>3.5008019999999997</v>
      </c>
      <c r="AD6" s="394">
        <f ca="1">+KPI!CY7</f>
        <v>4.859172</v>
      </c>
      <c r="AE6" s="394">
        <f ca="1">+KPI!CZ7</f>
        <v>1.5295787999999999</v>
      </c>
      <c r="AF6" s="394">
        <f ca="1">+KPI!DA7</f>
        <v>5.7910679999999992</v>
      </c>
      <c r="AG6" s="394">
        <f ca="1">+KPI!DB7</f>
        <v>10.524464999999999</v>
      </c>
      <c r="AH6" s="392">
        <f t="shared" ca="1" si="5"/>
        <v>-8.6391986000000003</v>
      </c>
      <c r="AI6" s="392">
        <f t="shared" ca="1" si="6"/>
        <v>-7.5965471999999998</v>
      </c>
      <c r="AJ6" s="392">
        <f t="shared" ca="1" si="7"/>
        <v>-7.4419020000000007</v>
      </c>
      <c r="AK6" s="392">
        <f t="shared" ca="1" si="8"/>
        <v>-7.40862</v>
      </c>
      <c r="AL6" s="392">
        <f t="shared" ca="1" si="9"/>
        <v>-5.6892564000000005</v>
      </c>
      <c r="AM6" s="392">
        <f t="shared" ca="1" si="10"/>
        <v>-6.8521140000000003</v>
      </c>
      <c r="AN6" s="392">
        <f t="shared" ca="1" si="11"/>
        <v>-9.9991979999999998</v>
      </c>
      <c r="AO6" s="392">
        <f t="shared" ca="1" si="12"/>
        <v>-8.6408279999999991</v>
      </c>
      <c r="AP6" s="392">
        <f t="shared" ca="1" si="13"/>
        <v>-11.970421200000001</v>
      </c>
      <c r="AQ6" s="392">
        <f t="shared" ca="1" si="14"/>
        <v>-7.7089320000000008</v>
      </c>
      <c r="AR6" s="392">
        <f t="shared" ca="1" si="15"/>
        <v>-1.4755350000000007</v>
      </c>
    </row>
    <row r="7" spans="1:44" ht="15.6" customHeight="1">
      <c r="A7" s="322">
        <f ca="1">+KPI!A8</f>
        <v>8</v>
      </c>
      <c r="B7" s="322" t="str">
        <f>+KPI!B8</f>
        <v>Total_VOH</v>
      </c>
      <c r="C7" s="322" t="str">
        <f>+KPI!D8</f>
        <v>KPI</v>
      </c>
      <c r="D7" s="322" t="str">
        <f>+KPI!E8</f>
        <v>Martin</v>
      </c>
      <c r="E7" s="322" t="str">
        <f>+KPI!F8</f>
        <v>Currency</v>
      </c>
      <c r="F7" s="322" t="str">
        <f>+KPI!H8</f>
        <v>Down</v>
      </c>
      <c r="G7" s="390">
        <f ca="1">+KPI!AE8</f>
        <v>8.1585000000000001</v>
      </c>
      <c r="H7" s="390">
        <f ca="1">+KPI!AF8</f>
        <v>10.334100000000001</v>
      </c>
      <c r="I7" s="396" t="str">
        <f>+KPI!I8</f>
        <v>3</v>
      </c>
      <c r="J7" s="322">
        <f ca="1">+KPI!Q8</f>
        <v>8.1585000000000001</v>
      </c>
      <c r="K7" s="390">
        <f ca="1">+KPI!AG8</f>
        <v>9.2463000000000015</v>
      </c>
      <c r="L7" s="397">
        <f ca="1">+KPI!CE8</f>
        <v>15</v>
      </c>
      <c r="M7" s="397">
        <f ca="1">+KPI!CF8</f>
        <v>15</v>
      </c>
      <c r="N7" s="397">
        <f ca="1">+KPI!CG8</f>
        <v>15</v>
      </c>
      <c r="O7" s="397">
        <f ca="1">+KPI!CH8</f>
        <v>15</v>
      </c>
      <c r="P7" s="397">
        <f ca="1">+KPI!CI8</f>
        <v>15</v>
      </c>
      <c r="Q7" s="397">
        <f ca="1">+KPI!CJ8</f>
        <v>15</v>
      </c>
      <c r="R7" s="397">
        <f ca="1">+KPI!CK8</f>
        <v>15</v>
      </c>
      <c r="S7" s="397">
        <f ca="1">+KPI!CL8</f>
        <v>15</v>
      </c>
      <c r="T7" s="397">
        <f ca="1">+KPI!CM8</f>
        <v>15</v>
      </c>
      <c r="U7" s="397">
        <f ca="1">+KPI!CN8</f>
        <v>15</v>
      </c>
      <c r="V7" s="397">
        <f ca="1">+KPI!CO8</f>
        <v>15</v>
      </c>
      <c r="W7" s="394">
        <f ca="1">+KPI!CR8</f>
        <v>4.7097480000000012</v>
      </c>
      <c r="X7" s="394">
        <f ca="1">+KPI!CS8</f>
        <v>5.1864960000000018</v>
      </c>
      <c r="Y7" s="394">
        <f ca="1">+KPI!CT8</f>
        <v>5.3223600000000015</v>
      </c>
      <c r="Z7" s="394">
        <f ca="1">+KPI!CU8</f>
        <v>5.3516000000000012</v>
      </c>
      <c r="AA7" s="394">
        <f ca="1">+KPI!CV8</f>
        <v>6.8621520000000018</v>
      </c>
      <c r="AB7" s="394">
        <f ca="1">+KPI!CW8</f>
        <v>5.8405200000000015</v>
      </c>
      <c r="AC7" s="394">
        <f ca="1">+KPI!CX8</f>
        <v>3.0756400000000008</v>
      </c>
      <c r="AD7" s="394">
        <f ca="1">+KPI!CY8</f>
        <v>4.2690400000000013</v>
      </c>
      <c r="AE7" s="394">
        <f ca="1">+KPI!CZ8</f>
        <v>1.3438160000000003</v>
      </c>
      <c r="AF7" s="394">
        <f ca="1">+KPI!DA8</f>
        <v>5.0877600000000012</v>
      </c>
      <c r="AG7" s="394">
        <f ca="1">+KPI!DB8</f>
        <v>9.2463000000000015</v>
      </c>
      <c r="AH7" s="392">
        <f t="shared" ca="1" si="5"/>
        <v>-10.290251999999999</v>
      </c>
      <c r="AI7" s="392">
        <f t="shared" ca="1" si="6"/>
        <v>-9.8135039999999982</v>
      </c>
      <c r="AJ7" s="392">
        <f t="shared" ca="1" si="7"/>
        <v>-9.6776399999999985</v>
      </c>
      <c r="AK7" s="392">
        <f t="shared" ca="1" si="8"/>
        <v>-9.6483999999999988</v>
      </c>
      <c r="AL7" s="392">
        <f t="shared" ca="1" si="9"/>
        <v>-8.1378479999999982</v>
      </c>
      <c r="AM7" s="392">
        <f t="shared" ca="1" si="10"/>
        <v>-9.1594799999999985</v>
      </c>
      <c r="AN7" s="392">
        <f t="shared" ca="1" si="11"/>
        <v>-11.92436</v>
      </c>
      <c r="AO7" s="392">
        <f t="shared" ca="1" si="12"/>
        <v>-10.73096</v>
      </c>
      <c r="AP7" s="392">
        <f t="shared" ca="1" si="13"/>
        <v>-13.656184</v>
      </c>
      <c r="AQ7" s="392">
        <f t="shared" ca="1" si="14"/>
        <v>-9.9122399999999988</v>
      </c>
      <c r="AR7" s="392">
        <f t="shared" ca="1" si="15"/>
        <v>-5.7536999999999985</v>
      </c>
    </row>
    <row r="8" spans="1:44" ht="15.6" customHeight="1">
      <c r="A8" s="322">
        <f ca="1">+KPI!A9</f>
        <v>9</v>
      </c>
      <c r="B8" s="322" t="str">
        <f>+KPI!B9</f>
        <v>Total_Freight</v>
      </c>
      <c r="C8" s="322" t="str">
        <f>+KPI!D9</f>
        <v>KPI</v>
      </c>
      <c r="D8" s="322" t="str">
        <f>+KPI!E9</f>
        <v>Jasmina</v>
      </c>
      <c r="E8" s="322" t="str">
        <f>+KPI!F9</f>
        <v>Currency</v>
      </c>
      <c r="F8" s="322" t="str">
        <f>+KPI!H9</f>
        <v>Down</v>
      </c>
      <c r="G8" s="390">
        <f ca="1">+KPI!AE9</f>
        <v>4.07925</v>
      </c>
      <c r="H8" s="390">
        <f ca="1">+KPI!AF9</f>
        <v>5.4729937499999997</v>
      </c>
      <c r="I8" s="396" t="str">
        <f>+KPI!I9</f>
        <v>7</v>
      </c>
      <c r="J8" s="322">
        <f ca="1">+KPI!Q9</f>
        <v>4.07925</v>
      </c>
      <c r="K8" s="390">
        <f ca="1">+KPI!AG9</f>
        <v>4.7761218749999994</v>
      </c>
      <c r="L8" s="397">
        <f ca="1">+KPI!CE9</f>
        <v>0</v>
      </c>
      <c r="M8" s="397">
        <f ca="1">+KPI!CF9</f>
        <v>0</v>
      </c>
      <c r="N8" s="397">
        <f ca="1">+KPI!CG9</f>
        <v>0</v>
      </c>
      <c r="O8" s="397">
        <f ca="1">+KPI!CH9</f>
        <v>0</v>
      </c>
      <c r="P8" s="397">
        <f ca="1">+KPI!CI9</f>
        <v>0</v>
      </c>
      <c r="Q8" s="397">
        <f ca="1">+KPI!CJ9</f>
        <v>0</v>
      </c>
      <c r="R8" s="397">
        <f ca="1">+KPI!CK9</f>
        <v>0</v>
      </c>
      <c r="S8" s="397">
        <f ca="1">+KPI!CL9</f>
        <v>0</v>
      </c>
      <c r="T8" s="397">
        <f ca="1">+KPI!CM9</f>
        <v>0</v>
      </c>
      <c r="U8" s="397">
        <f ca="1">+KPI!CN9</f>
        <v>0</v>
      </c>
      <c r="V8" s="397">
        <f ca="1">+KPI!CO9</f>
        <v>0</v>
      </c>
      <c r="W8" s="394">
        <f ca="1">+KPI!CR9</f>
        <v>2.4327926249999998</v>
      </c>
      <c r="X8" s="394">
        <f ca="1">+KPI!CS9</f>
        <v>2.6790539999999998</v>
      </c>
      <c r="Y8" s="394">
        <f ca="1">+KPI!CT9</f>
        <v>2.7492337499999997</v>
      </c>
      <c r="Z8" s="394">
        <f ca="1">+KPI!CU9</f>
        <v>2.7643374999999999</v>
      </c>
      <c r="AA8" s="394">
        <f ca="1">+KPI!CV9</f>
        <v>3.5446042499999999</v>
      </c>
      <c r="AB8" s="394">
        <f ca="1">+KPI!CW9</f>
        <v>3.0168862499999998</v>
      </c>
      <c r="AC8" s="394">
        <f ca="1">+KPI!CX9</f>
        <v>1.5887037499999996</v>
      </c>
      <c r="AD8" s="394">
        <f ca="1">+KPI!CY9</f>
        <v>2.2051474999999998</v>
      </c>
      <c r="AE8" s="394">
        <f ca="1">+KPI!CZ9</f>
        <v>0.6941402499999999</v>
      </c>
      <c r="AF8" s="394">
        <f ca="1">+KPI!DA9</f>
        <v>2.6280524999999995</v>
      </c>
      <c r="AG8" s="394">
        <f ca="1">+KPI!DB9</f>
        <v>4.7761218749999994</v>
      </c>
      <c r="AH8" s="392">
        <f t="shared" ca="1" si="5"/>
        <v>2.4327926249999998</v>
      </c>
      <c r="AI8" s="392">
        <f t="shared" ca="1" si="6"/>
        <v>2.6790539999999998</v>
      </c>
      <c r="AJ8" s="392">
        <f t="shared" ca="1" si="7"/>
        <v>2.7492337499999997</v>
      </c>
      <c r="AK8" s="392">
        <f t="shared" ca="1" si="8"/>
        <v>2.7643374999999999</v>
      </c>
      <c r="AL8" s="392">
        <f t="shared" ca="1" si="9"/>
        <v>3.5446042499999999</v>
      </c>
      <c r="AM8" s="392">
        <f t="shared" ca="1" si="10"/>
        <v>3.0168862499999998</v>
      </c>
      <c r="AN8" s="392">
        <f t="shared" ca="1" si="11"/>
        <v>1.5887037499999996</v>
      </c>
      <c r="AO8" s="392">
        <f t="shared" ca="1" si="12"/>
        <v>2.2051474999999998</v>
      </c>
      <c r="AP8" s="392">
        <f t="shared" ca="1" si="13"/>
        <v>0.6941402499999999</v>
      </c>
      <c r="AQ8" s="392">
        <f t="shared" ca="1" si="14"/>
        <v>2.6280524999999995</v>
      </c>
      <c r="AR8" s="392">
        <f t="shared" ca="1" si="15"/>
        <v>4.7761218749999994</v>
      </c>
    </row>
    <row r="9" spans="1:44" ht="15.6" customHeight="1">
      <c r="A9" s="322">
        <f ca="1">+KPI!A10</f>
        <v>10</v>
      </c>
      <c r="B9" s="322" t="str">
        <f>+KPI!B10</f>
        <v>GMDC</v>
      </c>
      <c r="C9" s="322" t="str">
        <f>+KPI!D10</f>
        <v>KPI</v>
      </c>
      <c r="D9" s="322" t="str">
        <f>+KPI!E10</f>
        <v>Dagmar</v>
      </c>
      <c r="E9" s="322" t="str">
        <f>+KPI!F10</f>
        <v>Currency</v>
      </c>
      <c r="F9" s="322" t="str">
        <f>+KPI!H10</f>
        <v>Up</v>
      </c>
      <c r="G9" s="390">
        <f ca="1">+KPI!AE10</f>
        <v>24.407512500000006</v>
      </c>
      <c r="H9" s="390">
        <f ca="1">+KPI!AF10</f>
        <v>32.892352500000015</v>
      </c>
      <c r="I9" s="396" t="str">
        <f>+KPI!I10</f>
        <v>4</v>
      </c>
      <c r="J9" s="322">
        <f ca="1">+KPI!Q10</f>
        <v>24.407512500000006</v>
      </c>
      <c r="K9" s="390">
        <f ca="1">+KPI!AG10</f>
        <v>28.649932500000013</v>
      </c>
      <c r="L9" s="397">
        <f ca="1">+KPI!CE10</f>
        <v>-2.6808200000000042</v>
      </c>
      <c r="M9" s="397">
        <f ca="1">+KPI!CF10</f>
        <v>0.48336000000000467</v>
      </c>
      <c r="N9" s="397">
        <f ca="1">+KPI!CG10</f>
        <v>1.2425999999999959</v>
      </c>
      <c r="O9" s="397">
        <f ca="1">+KPI!CH10</f>
        <v>1.4059999999999988</v>
      </c>
      <c r="P9" s="397">
        <f ca="1">+KPI!CI10</f>
        <v>9.8473200000000034</v>
      </c>
      <c r="Q9" s="397">
        <f ca="1">+KPI!CJ10</f>
        <v>4.1381999999999977</v>
      </c>
      <c r="R9" s="397">
        <f ca="1">+KPI!CK10</f>
        <v>-11.3126</v>
      </c>
      <c r="S9" s="397">
        <f ca="1">+KPI!CL10</f>
        <v>-31.643599999999992</v>
      </c>
      <c r="T9" s="397">
        <f ca="1">+KPI!CM10</f>
        <v>-20.99044</v>
      </c>
      <c r="U9" s="397">
        <f ca="1">+KPI!CN10</f>
        <v>-228.0684</v>
      </c>
      <c r="V9" s="397">
        <f ca="1">+KPI!CO10</f>
        <v>24.670500000000004</v>
      </c>
      <c r="W9" s="394">
        <f ca="1">+KPI!CR10</f>
        <v>14.593292700000006</v>
      </c>
      <c r="X9" s="394">
        <f ca="1">+KPI!CS10</f>
        <v>16.070510400000011</v>
      </c>
      <c r="Y9" s="394">
        <f ca="1">+KPI!CT10</f>
        <v>16.491489000000009</v>
      </c>
      <c r="Z9" s="394">
        <f ca="1">+KPI!CU10</f>
        <v>16.582090000000008</v>
      </c>
      <c r="AA9" s="394">
        <f ca="1">+KPI!CV10</f>
        <v>21.262579800000012</v>
      </c>
      <c r="AB9" s="394">
        <f ca="1">+KPI!CW10</f>
        <v>18.097023000000011</v>
      </c>
      <c r="AC9" s="394">
        <f ca="1">+KPI!CX10</f>
        <v>9.5299610000000037</v>
      </c>
      <c r="AD9" s="394">
        <f ca="1">+KPI!CY10</f>
        <v>13.227746000000007</v>
      </c>
      <c r="AE9" s="394">
        <f ca="1">+KPI!CZ10</f>
        <v>4.1638534000000025</v>
      </c>
      <c r="AF9" s="394">
        <f ca="1">+KPI!DA10</f>
        <v>15.764574000000007</v>
      </c>
      <c r="AG9" s="394">
        <f ca="1">+KPI!DB10</f>
        <v>28.649932500000013</v>
      </c>
      <c r="AH9" s="392">
        <f t="shared" ca="1" si="5"/>
        <v>17.274112700000011</v>
      </c>
      <c r="AI9" s="392">
        <f t="shared" ca="1" si="6"/>
        <v>15.587150400000006</v>
      </c>
      <c r="AJ9" s="392">
        <f t="shared" ca="1" si="7"/>
        <v>15.248889000000013</v>
      </c>
      <c r="AK9" s="392">
        <f t="shared" ca="1" si="8"/>
        <v>15.176090000000009</v>
      </c>
      <c r="AL9" s="392">
        <f t="shared" ca="1" si="9"/>
        <v>11.415259800000008</v>
      </c>
      <c r="AM9" s="392">
        <f t="shared" ca="1" si="10"/>
        <v>13.958823000000013</v>
      </c>
      <c r="AN9" s="392">
        <f t="shared" ca="1" si="11"/>
        <v>20.842561000000003</v>
      </c>
      <c r="AO9" s="392">
        <f t="shared" ca="1" si="12"/>
        <v>44.871346000000003</v>
      </c>
      <c r="AP9" s="392">
        <f t="shared" ca="1" si="13"/>
        <v>25.1542934</v>
      </c>
      <c r="AQ9" s="392">
        <f t="shared" ca="1" si="14"/>
        <v>243.83297400000001</v>
      </c>
      <c r="AR9" s="392">
        <f t="shared" ca="1" si="15"/>
        <v>3.9794325000000086</v>
      </c>
    </row>
    <row r="10" spans="1:44" ht="15.6" customHeight="1">
      <c r="A10" s="322">
        <f ca="1">+KPI!A11</f>
        <v>11</v>
      </c>
      <c r="B10" s="322" t="str">
        <f>+KPI!B11</f>
        <v>Fixed_Cost</v>
      </c>
      <c r="C10" s="322" t="str">
        <f>+KPI!D11</f>
        <v>KPI</v>
      </c>
      <c r="D10" s="322" t="str">
        <f>+KPI!E11</f>
        <v>Dagmar</v>
      </c>
      <c r="E10" s="322" t="str">
        <f>+KPI!F11</f>
        <v>Curency</v>
      </c>
      <c r="F10" s="322" t="str">
        <f>+KPI!H11</f>
        <v>Down</v>
      </c>
      <c r="G10" s="390">
        <f ca="1">+KPI!AE11</f>
        <v>4.8707031578947371</v>
      </c>
      <c r="H10" s="390">
        <f ca="1">+KPI!AF11</f>
        <v>5.2881920000000013</v>
      </c>
      <c r="I10" s="396" t="str">
        <f>+KPI!I11</f>
        <v>8</v>
      </c>
      <c r="J10" s="322">
        <f ca="1">+KPI!Q11</f>
        <v>4.8707031578947371</v>
      </c>
      <c r="K10" s="390">
        <f ca="1">+KPI!AG11</f>
        <v>5.0794475789473692</v>
      </c>
      <c r="L10" s="397">
        <f ca="1">+KPI!CE11</f>
        <v>39.5</v>
      </c>
      <c r="M10" s="397">
        <f ca="1">+KPI!CF11</f>
        <v>39.5</v>
      </c>
      <c r="N10" s="397">
        <f ca="1">+KPI!CG11</f>
        <v>39.5</v>
      </c>
      <c r="O10" s="397">
        <f ca="1">+KPI!CH11</f>
        <v>39.5</v>
      </c>
      <c r="P10" s="397">
        <f ca="1">+KPI!CI11</f>
        <v>39.5</v>
      </c>
      <c r="Q10" s="397">
        <f ca="1">+KPI!CJ11</f>
        <v>39.5</v>
      </c>
      <c r="R10" s="397">
        <f ca="1">+KPI!CK11</f>
        <v>39.5</v>
      </c>
      <c r="S10" s="397">
        <f ca="1">+KPI!CL11</f>
        <v>39.5</v>
      </c>
      <c r="T10" s="397">
        <f ca="1">+KPI!CM11</f>
        <v>39.5</v>
      </c>
      <c r="U10" s="397">
        <f ca="1">+KPI!CN11</f>
        <v>39.5</v>
      </c>
      <c r="V10" s="397">
        <f ca="1">+KPI!CO11</f>
        <v>39.5</v>
      </c>
      <c r="W10" s="394">
        <f ca="1">+KPI!CR11</f>
        <v>2.5872963321601303</v>
      </c>
      <c r="X10" s="394">
        <f ca="1">+KPI!CS11</f>
        <v>2.8491974682219068</v>
      </c>
      <c r="Y10" s="394">
        <f ca="1">+KPI!CT11</f>
        <v>2.9238342489737863</v>
      </c>
      <c r="Z10" s="394">
        <f ca="1">+KPI!CU11</f>
        <v>2.9398972198062729</v>
      </c>
      <c r="AA10" s="394">
        <f ca="1">+KPI!CV11</f>
        <v>3.7697177641617565</v>
      </c>
      <c r="AB10" s="394">
        <f ca="1">+KPI!CW11</f>
        <v>3.208485034423898</v>
      </c>
      <c r="AC10" s="394">
        <f ca="1">+KPI!CX11</f>
        <v>1.6896003971008604</v>
      </c>
      <c r="AD10" s="394">
        <f ca="1">+KPI!CY11</f>
        <v>2.3451937415430475</v>
      </c>
      <c r="AE10" s="394">
        <f ca="1">+KPI!CZ11</f>
        <v>0.73822425486418763</v>
      </c>
      <c r="AF10" s="394">
        <f ca="1">+KPI!DA11</f>
        <v>2.7949569248526727</v>
      </c>
      <c r="AG10" s="394">
        <f ca="1">+KPI!DB11</f>
        <v>5.0794475789473692</v>
      </c>
      <c r="AH10" s="392">
        <f t="shared" ca="1" si="5"/>
        <v>-36.912703667839871</v>
      </c>
      <c r="AI10" s="392">
        <f t="shared" ca="1" si="6"/>
        <v>-36.650802531778091</v>
      </c>
      <c r="AJ10" s="392">
        <f t="shared" ca="1" si="7"/>
        <v>-36.576165751026217</v>
      </c>
      <c r="AK10" s="392">
        <f t="shared" ca="1" si="8"/>
        <v>-36.560102780193731</v>
      </c>
      <c r="AL10" s="392">
        <f t="shared" ca="1" si="9"/>
        <v>-35.730282235838246</v>
      </c>
      <c r="AM10" s="392">
        <f t="shared" ca="1" si="10"/>
        <v>-36.291514965576098</v>
      </c>
      <c r="AN10" s="392">
        <f t="shared" ca="1" si="11"/>
        <v>-37.810399602899139</v>
      </c>
      <c r="AO10" s="392">
        <f t="shared" ca="1" si="12"/>
        <v>-37.154806258456951</v>
      </c>
      <c r="AP10" s="392">
        <f t="shared" ca="1" si="13"/>
        <v>-38.761775745135814</v>
      </c>
      <c r="AQ10" s="392">
        <f t="shared" ca="1" si="14"/>
        <v>-36.70504307514733</v>
      </c>
      <c r="AR10" s="392">
        <f t="shared" ca="1" si="15"/>
        <v>-34.420552421052633</v>
      </c>
    </row>
    <row r="11" spans="1:44" ht="15.6" customHeight="1">
      <c r="A11" s="322">
        <f ca="1">+KPI!A12</f>
        <v>12</v>
      </c>
      <c r="B11" s="322" t="str">
        <f>+KPI!B12</f>
        <v>Management fees</v>
      </c>
      <c r="C11" s="322" t="str">
        <f>+KPI!D12</f>
        <v>KPI</v>
      </c>
      <c r="D11" s="322" t="str">
        <f>+KPI!E12</f>
        <v>CEO</v>
      </c>
      <c r="E11" s="322" t="str">
        <f>+KPI!F12</f>
        <v>Curency</v>
      </c>
      <c r="F11" s="322" t="str">
        <f>+KPI!H12</f>
        <v>Down</v>
      </c>
      <c r="G11" s="390">
        <f ca="1">+KPI!AE12</f>
        <v>10.878</v>
      </c>
      <c r="H11" s="390">
        <f ca="1">+KPI!AF12</f>
        <v>10.878</v>
      </c>
      <c r="I11" s="396" t="str">
        <f>+KPI!I12</f>
        <v>12</v>
      </c>
      <c r="J11" s="322">
        <f ca="1">+KPI!Q12</f>
        <v>10.878</v>
      </c>
      <c r="K11" s="390">
        <f ca="1">+KPI!AG12</f>
        <v>10.878</v>
      </c>
      <c r="L11" s="397">
        <f ca="1">+KPI!CE12</f>
        <v>5.5408799999999996</v>
      </c>
      <c r="M11" s="397">
        <f ca="1">+KPI!CF12</f>
        <v>6.1017600000000005</v>
      </c>
      <c r="N11" s="397">
        <f ca="1">+KPI!CG12</f>
        <v>6.2615999999999996</v>
      </c>
      <c r="O11" s="397">
        <f ca="1">+KPI!CH12</f>
        <v>6.2960000000000003</v>
      </c>
      <c r="P11" s="397">
        <f ca="1">+KPI!CI12</f>
        <v>8.0731199999999994</v>
      </c>
      <c r="Q11" s="397">
        <f ca="1">+KPI!CJ12</f>
        <v>6.8712</v>
      </c>
      <c r="R11" s="397">
        <f ca="1">+KPI!CK12</f>
        <v>3.6183999999999998</v>
      </c>
      <c r="S11" s="397">
        <f ca="1">+KPI!CL12</f>
        <v>5.0224000000000002</v>
      </c>
      <c r="T11" s="397">
        <f ca="1">+KPI!CM12</f>
        <v>1.5809600000000001</v>
      </c>
      <c r="U11" s="397">
        <f ca="1">+KPI!CN12</f>
        <v>5.9855999999999998</v>
      </c>
      <c r="V11" s="397">
        <f ca="1">+KPI!CO12</f>
        <v>10.878</v>
      </c>
      <c r="W11" s="394">
        <f ca="1">+KPI!CR12</f>
        <v>5.5408799999999996</v>
      </c>
      <c r="X11" s="394">
        <f ca="1">+KPI!CS12</f>
        <v>6.1017600000000005</v>
      </c>
      <c r="Y11" s="394">
        <f ca="1">+KPI!CT12</f>
        <v>6.2615999999999996</v>
      </c>
      <c r="Z11" s="394">
        <f ca="1">+KPI!CU12</f>
        <v>6.2960000000000003</v>
      </c>
      <c r="AA11" s="394">
        <f ca="1">+KPI!CV12</f>
        <v>8.0731199999999994</v>
      </c>
      <c r="AB11" s="394">
        <f ca="1">+KPI!CW12</f>
        <v>6.8712</v>
      </c>
      <c r="AC11" s="394">
        <f ca="1">+KPI!CX12</f>
        <v>3.6183999999999998</v>
      </c>
      <c r="AD11" s="394">
        <f ca="1">+KPI!CY12</f>
        <v>5.0224000000000002</v>
      </c>
      <c r="AE11" s="394">
        <f ca="1">+KPI!CZ12</f>
        <v>1.5809600000000001</v>
      </c>
      <c r="AF11" s="394">
        <f ca="1">+KPI!DA12</f>
        <v>5.9855999999999998</v>
      </c>
      <c r="AG11" s="394">
        <f ca="1">+KPI!DB12</f>
        <v>10.878</v>
      </c>
      <c r="AH11" s="392">
        <f t="shared" ca="1" si="5"/>
        <v>0</v>
      </c>
      <c r="AI11" s="392">
        <f t="shared" ca="1" si="6"/>
        <v>0</v>
      </c>
      <c r="AJ11" s="392">
        <f t="shared" ca="1" si="7"/>
        <v>0</v>
      </c>
      <c r="AK11" s="392">
        <f t="shared" ca="1" si="8"/>
        <v>0</v>
      </c>
      <c r="AL11" s="392">
        <f t="shared" ca="1" si="9"/>
        <v>0</v>
      </c>
      <c r="AM11" s="392">
        <f t="shared" ca="1" si="10"/>
        <v>0</v>
      </c>
      <c r="AN11" s="392">
        <f t="shared" ca="1" si="11"/>
        <v>0</v>
      </c>
      <c r="AO11" s="392">
        <f t="shared" ca="1" si="12"/>
        <v>0</v>
      </c>
      <c r="AP11" s="392">
        <f t="shared" ca="1" si="13"/>
        <v>0</v>
      </c>
      <c r="AQ11" s="392">
        <f t="shared" ca="1" si="14"/>
        <v>0</v>
      </c>
      <c r="AR11" s="392">
        <f t="shared" ca="1" si="15"/>
        <v>0</v>
      </c>
    </row>
    <row r="12" spans="1:44" ht="15.6" customHeight="1">
      <c r="A12" s="322">
        <f ca="1">+KPI!A13</f>
        <v>13</v>
      </c>
      <c r="B12" s="322" t="str">
        <f>+KPI!B13</f>
        <v>Extraordinary_Expences</v>
      </c>
      <c r="C12" s="322" t="str">
        <f>+KPI!D13</f>
        <v>KPI</v>
      </c>
      <c r="D12" s="322" t="str">
        <f>+KPI!E13</f>
        <v>CEO</v>
      </c>
      <c r="E12" s="322" t="str">
        <f>+KPI!F13</f>
        <v>Curency</v>
      </c>
      <c r="F12" s="322" t="str">
        <f>+KPI!H13</f>
        <v>Down</v>
      </c>
      <c r="G12" s="390">
        <f ca="1">+KPI!AE13</f>
        <v>0</v>
      </c>
      <c r="H12" s="390">
        <f ca="1">+KPI!AF13</f>
        <v>0</v>
      </c>
      <c r="I12" s="396" t="str">
        <f>+KPI!I13</f>
        <v>13</v>
      </c>
      <c r="J12" s="322">
        <f ca="1">+KPI!Q13</f>
        <v>0</v>
      </c>
      <c r="K12" s="390">
        <f ca="1">+KPI!AG13</f>
        <v>0</v>
      </c>
      <c r="L12" s="397">
        <f ca="1">+KPI!CE13</f>
        <v>0</v>
      </c>
      <c r="M12" s="397">
        <f ca="1">+KPI!CF13</f>
        <v>0</v>
      </c>
      <c r="N12" s="397">
        <f ca="1">+KPI!CG13</f>
        <v>0</v>
      </c>
      <c r="O12" s="397">
        <f ca="1">+KPI!CH13</f>
        <v>0</v>
      </c>
      <c r="P12" s="397">
        <f ca="1">+KPI!CI13</f>
        <v>0</v>
      </c>
      <c r="Q12" s="397">
        <f ca="1">+KPI!CJ13</f>
        <v>0</v>
      </c>
      <c r="R12" s="397">
        <f ca="1">+KPI!CK13</f>
        <v>0</v>
      </c>
      <c r="S12" s="397">
        <f ca="1">+KPI!CL13</f>
        <v>0</v>
      </c>
      <c r="T12" s="397">
        <f ca="1">+KPI!CM13</f>
        <v>0</v>
      </c>
      <c r="U12" s="397">
        <f ca="1">+KPI!CN13</f>
        <v>0</v>
      </c>
      <c r="V12" s="397">
        <f ca="1">+KPI!CO13</f>
        <v>0</v>
      </c>
      <c r="W12" s="394">
        <f ca="1">+KPI!CR13</f>
        <v>0</v>
      </c>
      <c r="X12" s="394">
        <f ca="1">+KPI!CS13</f>
        <v>0</v>
      </c>
      <c r="Y12" s="394">
        <f ca="1">+KPI!CT13</f>
        <v>0</v>
      </c>
      <c r="Z12" s="394">
        <f ca="1">+KPI!CU13</f>
        <v>0</v>
      </c>
      <c r="AA12" s="394">
        <f ca="1">+KPI!CV13</f>
        <v>0</v>
      </c>
      <c r="AB12" s="394">
        <f ca="1">+KPI!CW13</f>
        <v>0</v>
      </c>
      <c r="AC12" s="394">
        <f ca="1">+KPI!CX13</f>
        <v>0</v>
      </c>
      <c r="AD12" s="394">
        <f ca="1">+KPI!CY13</f>
        <v>0</v>
      </c>
      <c r="AE12" s="394">
        <f ca="1">+KPI!CZ13</f>
        <v>0</v>
      </c>
      <c r="AF12" s="394">
        <f ca="1">+KPI!DA13</f>
        <v>0</v>
      </c>
      <c r="AG12" s="394">
        <f ca="1">+KPI!DB13</f>
        <v>0</v>
      </c>
      <c r="AH12" s="392">
        <f t="shared" ca="1" si="5"/>
        <v>0</v>
      </c>
      <c r="AI12" s="392">
        <f t="shared" ca="1" si="6"/>
        <v>0</v>
      </c>
      <c r="AJ12" s="392">
        <f t="shared" ca="1" si="7"/>
        <v>0</v>
      </c>
      <c r="AK12" s="392">
        <f t="shared" ca="1" si="8"/>
        <v>0</v>
      </c>
      <c r="AL12" s="392">
        <f t="shared" ca="1" si="9"/>
        <v>0</v>
      </c>
      <c r="AM12" s="392">
        <f t="shared" ca="1" si="10"/>
        <v>0</v>
      </c>
      <c r="AN12" s="392">
        <f t="shared" ca="1" si="11"/>
        <v>0</v>
      </c>
      <c r="AO12" s="392">
        <f t="shared" ca="1" si="12"/>
        <v>0</v>
      </c>
      <c r="AP12" s="392">
        <f t="shared" ca="1" si="13"/>
        <v>0</v>
      </c>
      <c r="AQ12" s="392">
        <f t="shared" ca="1" si="14"/>
        <v>0</v>
      </c>
      <c r="AR12" s="392">
        <f t="shared" ca="1" si="15"/>
        <v>0</v>
      </c>
    </row>
    <row r="13" spans="1:44" ht="15.6" customHeight="1">
      <c r="A13" s="322">
        <f ca="1">+KPI!A14</f>
        <v>14</v>
      </c>
      <c r="B13" s="322" t="str">
        <f>+KPI!B14</f>
        <v>FP_Inv_Impacts</v>
      </c>
      <c r="C13" s="322" t="str">
        <f>+KPI!D14</f>
        <v>KPI</v>
      </c>
      <c r="D13" s="322" t="str">
        <f>+KPI!E14</f>
        <v>Dagmar</v>
      </c>
      <c r="E13" s="322" t="str">
        <f>+KPI!F14</f>
        <v>kCUR</v>
      </c>
      <c r="F13" s="322" t="str">
        <f>+KPI!H14</f>
        <v>Up</v>
      </c>
      <c r="G13" s="390">
        <f ca="1">+KPI!AE14</f>
        <v>-1.35975</v>
      </c>
      <c r="H13" s="390">
        <f ca="1">+KPI!AF14</f>
        <v>1.35975</v>
      </c>
      <c r="I13" s="396" t="str">
        <f>+KPI!I14</f>
        <v>7</v>
      </c>
      <c r="J13" s="322">
        <f ca="1">+KPI!Q14</f>
        <v>-1.35975</v>
      </c>
      <c r="K13" s="390">
        <f ca="1">+KPI!AG14</f>
        <v>0</v>
      </c>
      <c r="L13" s="397">
        <f ca="1">+KPI!CE14</f>
        <v>0</v>
      </c>
      <c r="M13" s="397">
        <f ca="1">+KPI!CF14</f>
        <v>26.25</v>
      </c>
      <c r="N13" s="397">
        <f ca="1">+KPI!CG14</f>
        <v>-4.5</v>
      </c>
      <c r="O13" s="397">
        <f ca="1">+KPI!CH14</f>
        <v>-12.75</v>
      </c>
      <c r="P13" s="397">
        <f ca="1">+KPI!CI14</f>
        <v>-6</v>
      </c>
      <c r="Q13" s="397">
        <f ca="1">+KPI!CJ14</f>
        <v>0</v>
      </c>
      <c r="R13" s="397">
        <f ca="1">+KPI!CK14</f>
        <v>0</v>
      </c>
      <c r="S13" s="397">
        <f ca="1">+KPI!CL14</f>
        <v>5.25</v>
      </c>
      <c r="T13" s="397">
        <f ca="1">+KPI!CM14</f>
        <v>0</v>
      </c>
      <c r="U13" s="397">
        <f ca="1">+KPI!CN14</f>
        <v>-14.25</v>
      </c>
      <c r="V13" s="397">
        <f ca="1">+KPI!CO14</f>
        <v>0</v>
      </c>
      <c r="W13" s="394">
        <f ca="1">+KPI!CR14</f>
        <v>0</v>
      </c>
      <c r="X13" s="394">
        <f ca="1">+KPI!CS14</f>
        <v>0</v>
      </c>
      <c r="Y13" s="394">
        <f ca="1">+KPI!CT14</f>
        <v>0</v>
      </c>
      <c r="Z13" s="394">
        <f ca="1">+KPI!CU14</f>
        <v>0</v>
      </c>
      <c r="AA13" s="394">
        <f ca="1">+KPI!CV14</f>
        <v>0</v>
      </c>
      <c r="AB13" s="394">
        <f ca="1">+KPI!CW14</f>
        <v>0</v>
      </c>
      <c r="AC13" s="394">
        <f ca="1">+KPI!CX14</f>
        <v>0</v>
      </c>
      <c r="AD13" s="394">
        <f ca="1">+KPI!CY14</f>
        <v>0</v>
      </c>
      <c r="AE13" s="394">
        <f ca="1">+KPI!CZ14</f>
        <v>0</v>
      </c>
      <c r="AF13" s="394">
        <f ca="1">+KPI!DA14</f>
        <v>0</v>
      </c>
      <c r="AG13" s="394">
        <f ca="1">+KPI!DB14</f>
        <v>0</v>
      </c>
      <c r="AH13" s="392">
        <f ca="1">-W13+L13</f>
        <v>0</v>
      </c>
      <c r="AI13" s="392">
        <f t="shared" ref="AI13:AR13" ca="1" si="16">-X13+M13</f>
        <v>26.25</v>
      </c>
      <c r="AJ13" s="392">
        <f t="shared" ca="1" si="16"/>
        <v>-4.5</v>
      </c>
      <c r="AK13" s="392">
        <f t="shared" ca="1" si="16"/>
        <v>-12.75</v>
      </c>
      <c r="AL13" s="392">
        <f t="shared" ca="1" si="16"/>
        <v>-6</v>
      </c>
      <c r="AM13" s="392">
        <f t="shared" ca="1" si="16"/>
        <v>0</v>
      </c>
      <c r="AN13" s="392">
        <f t="shared" ca="1" si="16"/>
        <v>0</v>
      </c>
      <c r="AO13" s="392">
        <f t="shared" ca="1" si="16"/>
        <v>5.25</v>
      </c>
      <c r="AP13" s="392">
        <f t="shared" ca="1" si="16"/>
        <v>0</v>
      </c>
      <c r="AQ13" s="392">
        <f t="shared" ca="1" si="16"/>
        <v>-14.25</v>
      </c>
      <c r="AR13" s="392">
        <f t="shared" ca="1" si="16"/>
        <v>0</v>
      </c>
    </row>
    <row r="14" spans="1:44" ht="15.6" customHeight="1">
      <c r="A14" s="322">
        <f ca="1">+KPI!A15</f>
        <v>15</v>
      </c>
      <c r="B14" s="322" t="str">
        <f>+KPI!B15</f>
        <v>EBITDA</v>
      </c>
      <c r="C14" s="322" t="str">
        <f>+KPI!D15</f>
        <v>KPI</v>
      </c>
      <c r="D14" s="322" t="str">
        <f>+KPI!E15</f>
        <v>Dagmar</v>
      </c>
      <c r="E14" s="322" t="str">
        <f>+KPI!F15</f>
        <v>kCUR</v>
      </c>
      <c r="F14" s="322" t="str">
        <f>+KPI!H15</f>
        <v>Up</v>
      </c>
      <c r="G14" s="390">
        <f ca="1">+KPI!AE15</f>
        <v>5.4616625000000045</v>
      </c>
      <c r="H14" s="390">
        <f ca="1">+KPI!AF15</f>
        <v>11.971286710526334</v>
      </c>
      <c r="I14" s="396" t="str">
        <f>+KPI!I15</f>
        <v>8</v>
      </c>
      <c r="J14" s="322">
        <f ca="1">+KPI!Q15</f>
        <v>5.4616625000000045</v>
      </c>
      <c r="K14" s="390">
        <f ca="1">+KPI!AG15</f>
        <v>8.7164746052631692</v>
      </c>
      <c r="L14" s="397">
        <f ca="1">+KPI!CE15</f>
        <v>-47.721700000000006</v>
      </c>
      <c r="M14" s="397">
        <f ca="1">+KPI!CF15</f>
        <v>-18.868399999999994</v>
      </c>
      <c r="N14" s="397">
        <f ca="1">+KPI!CG15</f>
        <v>-49.019000000000005</v>
      </c>
      <c r="O14" s="397">
        <f ca="1">+KPI!CH15</f>
        <v>-57.14</v>
      </c>
      <c r="P14" s="397">
        <f ca="1">+KPI!CI15</f>
        <v>-43.725799999999992</v>
      </c>
      <c r="Q14" s="397">
        <f ca="1">+KPI!CJ15</f>
        <v>-42.233000000000004</v>
      </c>
      <c r="R14" s="397">
        <f ca="1">+KPI!CK15</f>
        <v>-54.431000000000004</v>
      </c>
      <c r="S14" s="397">
        <f ca="1">+KPI!CL15</f>
        <v>-70.915999999999997</v>
      </c>
      <c r="T14" s="397">
        <f ca="1">+KPI!CM15</f>
        <v>-62.071399999999997</v>
      </c>
      <c r="U14" s="397">
        <f ca="1">+KPI!CN15</f>
        <v>-287.80399999999997</v>
      </c>
      <c r="V14" s="397">
        <f ca="1">+KPI!CO15</f>
        <v>-25.707499999999996</v>
      </c>
      <c r="W14" s="394">
        <f ca="1">+KPI!CR15</f>
        <v>4.4398731210526377</v>
      </c>
      <c r="X14" s="394">
        <f ca="1">+KPI!CS15</f>
        <v>4.889302821052639</v>
      </c>
      <c r="Y14" s="394">
        <f ca="1">+KPI!CT15</f>
        <v>5.0173816315789539</v>
      </c>
      <c r="Z14" s="394">
        <f ca="1">+KPI!CU15</f>
        <v>5.0449461403508842</v>
      </c>
      <c r="AA14" s="394">
        <f ca="1">+KPI!CV15</f>
        <v>6.4689414842105348</v>
      </c>
      <c r="AB14" s="394">
        <f ca="1">+KPI!CW15</f>
        <v>5.5058503684210605</v>
      </c>
      <c r="AC14" s="394">
        <f ca="1">+KPI!CX15</f>
        <v>2.8994017017543898</v>
      </c>
      <c r="AD14" s="394">
        <f ca="1">+KPI!CY15</f>
        <v>4.0244182807017603</v>
      </c>
      <c r="AE14" s="394">
        <f ca="1">+KPI!CZ15</f>
        <v>1.2668135403508789</v>
      </c>
      <c r="AF14" s="394">
        <f ca="1">+KPI!DA15</f>
        <v>4.7962245263157959</v>
      </c>
      <c r="AG14" s="394">
        <f ca="1">+KPI!DB15</f>
        <v>8.7164746052631692</v>
      </c>
      <c r="AH14" s="392">
        <f t="shared" ca="1" si="5"/>
        <v>52.161573121052641</v>
      </c>
      <c r="AI14" s="392">
        <f t="shared" ca="1" si="6"/>
        <v>23.757702821052632</v>
      </c>
      <c r="AJ14" s="392">
        <f t="shared" ca="1" si="7"/>
        <v>54.036381631578962</v>
      </c>
      <c r="AK14" s="392">
        <f t="shared" ca="1" si="8"/>
        <v>62.184946140350888</v>
      </c>
      <c r="AL14" s="392">
        <f t="shared" ca="1" si="9"/>
        <v>50.194741484210525</v>
      </c>
      <c r="AM14" s="392">
        <f t="shared" ca="1" si="10"/>
        <v>47.738850368421062</v>
      </c>
      <c r="AN14" s="392">
        <f t="shared" ca="1" si="11"/>
        <v>57.330401701754397</v>
      </c>
      <c r="AO14" s="392">
        <f t="shared" ca="1" si="12"/>
        <v>74.940418280701763</v>
      </c>
      <c r="AP14" s="392">
        <f t="shared" ca="1" si="13"/>
        <v>63.338213540350878</v>
      </c>
      <c r="AQ14" s="392">
        <f t="shared" ca="1" si="14"/>
        <v>292.60022452631574</v>
      </c>
      <c r="AR14" s="392">
        <f t="shared" ca="1" si="15"/>
        <v>34.423974605263169</v>
      </c>
    </row>
    <row r="15" spans="1:44" ht="15.6" customHeight="1">
      <c r="A15" s="322">
        <f ca="1">+KPI!A16</f>
        <v>16</v>
      </c>
      <c r="B15" s="322" t="str">
        <f>+KPI!B16</f>
        <v>External_Sales</v>
      </c>
      <c r="C15" s="322" t="str">
        <f>+KPI!D16</f>
        <v>KPI</v>
      </c>
      <c r="D15" s="322" t="str">
        <f>+KPI!E16</f>
        <v>Jasmina</v>
      </c>
      <c r="E15" s="322" t="str">
        <f>+KPI!F16</f>
        <v>Currency</v>
      </c>
      <c r="F15" s="322" t="str">
        <f>+KPI!H16</f>
        <v>Up</v>
      </c>
      <c r="G15" s="390">
        <f ca="1">+KPI!AE16</f>
        <v>0</v>
      </c>
      <c r="H15" s="390">
        <f ca="1">+KPI!AF16</f>
        <v>0</v>
      </c>
      <c r="I15" s="396" t="str">
        <f>+KPI!I16</f>
        <v>3</v>
      </c>
      <c r="J15" s="322">
        <f ca="1">+KPI!Q16</f>
        <v>0</v>
      </c>
      <c r="K15" s="390">
        <f ca="1">+KPI!AG16</f>
        <v>0</v>
      </c>
      <c r="L15" s="397">
        <f ca="1">+KPI!CE16</f>
        <v>0</v>
      </c>
      <c r="M15" s="397">
        <f ca="1">+KPI!CF16</f>
        <v>0</v>
      </c>
      <c r="N15" s="397">
        <f ca="1">+KPI!CG16</f>
        <v>0</v>
      </c>
      <c r="O15" s="397">
        <f ca="1">+KPI!CH16</f>
        <v>0</v>
      </c>
      <c r="P15" s="397">
        <f ca="1">+KPI!CI16</f>
        <v>6.3339999999999996</v>
      </c>
      <c r="Q15" s="397">
        <f ca="1">+KPI!CJ16</f>
        <v>0</v>
      </c>
      <c r="R15" s="397">
        <f ca="1">+KPI!CK16</f>
        <v>0</v>
      </c>
      <c r="S15" s="397">
        <f ca="1">+KPI!CL16</f>
        <v>0</v>
      </c>
      <c r="T15" s="397">
        <f ca="1">+KPI!CM16</f>
        <v>0</v>
      </c>
      <c r="U15" s="397">
        <f ca="1">+KPI!CN16</f>
        <v>10.82</v>
      </c>
      <c r="V15" s="397">
        <f ca="1">+KPI!CO16</f>
        <v>0</v>
      </c>
      <c r="W15" s="394">
        <f ca="1">+KPI!CR16</f>
        <v>0</v>
      </c>
      <c r="X15" s="394">
        <f ca="1">+KPI!CS16</f>
        <v>0</v>
      </c>
      <c r="Y15" s="394">
        <f ca="1">+KPI!CT16</f>
        <v>0</v>
      </c>
      <c r="Z15" s="394">
        <f ca="1">+KPI!CU16</f>
        <v>0</v>
      </c>
      <c r="AA15" s="394">
        <f ca="1">+KPI!CV16</f>
        <v>0</v>
      </c>
      <c r="AB15" s="394">
        <f ca="1">+KPI!CW16</f>
        <v>0</v>
      </c>
      <c r="AC15" s="394">
        <f ca="1">+KPI!CX16</f>
        <v>0</v>
      </c>
      <c r="AD15" s="394">
        <f ca="1">+KPI!CY16</f>
        <v>0</v>
      </c>
      <c r="AE15" s="394">
        <f ca="1">+KPI!CZ16</f>
        <v>0</v>
      </c>
      <c r="AF15" s="394">
        <f ca="1">+KPI!DA16</f>
        <v>0</v>
      </c>
      <c r="AG15" s="394">
        <f ca="1">+KPI!DB16</f>
        <v>0</v>
      </c>
      <c r="AH15" s="392">
        <f t="shared" ca="1" si="5"/>
        <v>0</v>
      </c>
      <c r="AI15" s="392">
        <f t="shared" ca="1" si="6"/>
        <v>0</v>
      </c>
      <c r="AJ15" s="392">
        <f t="shared" ca="1" si="7"/>
        <v>0</v>
      </c>
      <c r="AK15" s="392">
        <f t="shared" ca="1" si="8"/>
        <v>0</v>
      </c>
      <c r="AL15" s="392">
        <f t="shared" ca="1" si="9"/>
        <v>-6.3339999999999996</v>
      </c>
      <c r="AM15" s="392">
        <f t="shared" ca="1" si="10"/>
        <v>0</v>
      </c>
      <c r="AN15" s="392">
        <f t="shared" ca="1" si="11"/>
        <v>0</v>
      </c>
      <c r="AO15" s="392">
        <f t="shared" ca="1" si="12"/>
        <v>0</v>
      </c>
      <c r="AP15" s="392">
        <f t="shared" ca="1" si="13"/>
        <v>0</v>
      </c>
      <c r="AQ15" s="392">
        <f t="shared" ca="1" si="14"/>
        <v>-10.82</v>
      </c>
      <c r="AR15" s="392">
        <f t="shared" ca="1" si="15"/>
        <v>0</v>
      </c>
    </row>
    <row r="16" spans="1:44" ht="15.6" customHeight="1">
      <c r="A16" s="322">
        <f ca="1">+KPI!A17</f>
        <v>17</v>
      </c>
      <c r="B16" s="322" t="str">
        <f>+KPI!B17</f>
        <v>Internal_Sales</v>
      </c>
      <c r="C16" s="322" t="str">
        <f>+KPI!D17</f>
        <v>KPI</v>
      </c>
      <c r="D16" s="322" t="str">
        <f>+KPI!E17</f>
        <v>Jasmina</v>
      </c>
      <c r="E16" s="322" t="str">
        <f>+KPI!F17</f>
        <v>Currency</v>
      </c>
      <c r="F16" s="322" t="str">
        <f>+KPI!H17</f>
        <v>Up</v>
      </c>
      <c r="G16" s="390">
        <f ca="1">+KPI!AE17</f>
        <v>72.458399999999997</v>
      </c>
      <c r="H16" s="390">
        <f ca="1">+KPI!AF17</f>
        <v>80.085600000000014</v>
      </c>
      <c r="I16" s="396" t="str">
        <f>+KPI!I17</f>
        <v>3</v>
      </c>
      <c r="J16" s="322">
        <f ca="1">+KPI!Q17</f>
        <v>72.458399999999997</v>
      </c>
      <c r="K16" s="390">
        <f ca="1">+KPI!AG17</f>
        <v>76.272000000000006</v>
      </c>
      <c r="L16" s="397">
        <f ca="1">+KPI!CE17</f>
        <v>69.260999999999996</v>
      </c>
      <c r="M16" s="397">
        <f ca="1">+KPI!CF17</f>
        <v>76.272000000000006</v>
      </c>
      <c r="N16" s="397">
        <f ca="1">+KPI!CG17</f>
        <v>78.27</v>
      </c>
      <c r="O16" s="397">
        <f ca="1">+KPI!CH17</f>
        <v>78.7</v>
      </c>
      <c r="P16" s="397">
        <f ca="1">+KPI!CI17</f>
        <v>94.58</v>
      </c>
      <c r="Q16" s="397">
        <f ca="1">+KPI!CJ17</f>
        <v>85.89</v>
      </c>
      <c r="R16" s="397">
        <f ca="1">+KPI!CK17</f>
        <v>45.23</v>
      </c>
      <c r="S16" s="397">
        <f ca="1">+KPI!CL17</f>
        <v>62.78</v>
      </c>
      <c r="T16" s="397">
        <f ca="1">+KPI!CM17</f>
        <v>19.762</v>
      </c>
      <c r="U16" s="397">
        <f ca="1">+KPI!CN17</f>
        <v>64</v>
      </c>
      <c r="V16" s="397">
        <f ca="1">+KPI!CO17</f>
        <v>135.97499999999999</v>
      </c>
      <c r="W16" s="394">
        <f ca="1">+KPI!CR17</f>
        <v>38.850340077220082</v>
      </c>
      <c r="X16" s="394">
        <f ca="1">+KPI!CS17</f>
        <v>42.782996756756766</v>
      </c>
      <c r="Y16" s="394">
        <f ca="1">+KPI!CT17</f>
        <v>43.903728185328191</v>
      </c>
      <c r="Z16" s="394">
        <f ca="1">+KPI!CU17</f>
        <v>44.144926640926649</v>
      </c>
      <c r="AA16" s="394">
        <f ca="1">+KPI!CV17</f>
        <v>56.60535104247105</v>
      </c>
      <c r="AB16" s="394">
        <f ca="1">+KPI!CW17</f>
        <v>48.177989189189198</v>
      </c>
      <c r="AC16" s="394">
        <f ca="1">+KPI!CX17</f>
        <v>25.370711969111973</v>
      </c>
      <c r="AD16" s="394">
        <f ca="1">+KPI!CY17</f>
        <v>35.214974517374522</v>
      </c>
      <c r="AE16" s="394">
        <f ca="1">+KPI!CZ17</f>
        <v>11.08503227799228</v>
      </c>
      <c r="AF16" s="394">
        <f ca="1">+KPI!DA17</f>
        <v>41.96853127413128</v>
      </c>
      <c r="AG16" s="394">
        <f ca="1">+KPI!DB17</f>
        <v>76.272000000000006</v>
      </c>
      <c r="AH16" s="392">
        <f t="shared" ca="1" si="5"/>
        <v>-30.410659922779914</v>
      </c>
      <c r="AI16" s="392">
        <f t="shared" ca="1" si="6"/>
        <v>-33.489003243243239</v>
      </c>
      <c r="AJ16" s="392">
        <f t="shared" ca="1" si="7"/>
        <v>-34.366271814671805</v>
      </c>
      <c r="AK16" s="392">
        <f t="shared" ca="1" si="8"/>
        <v>-34.555073359073354</v>
      </c>
      <c r="AL16" s="392">
        <f t="shared" ca="1" si="9"/>
        <v>-37.974648957528949</v>
      </c>
      <c r="AM16" s="392">
        <f t="shared" ca="1" si="10"/>
        <v>-37.712010810810803</v>
      </c>
      <c r="AN16" s="392">
        <f t="shared" ca="1" si="11"/>
        <v>-19.859288030888024</v>
      </c>
      <c r="AO16" s="392">
        <f t="shared" ca="1" si="12"/>
        <v>-27.565025482625479</v>
      </c>
      <c r="AP16" s="392">
        <f t="shared" ca="1" si="13"/>
        <v>-8.6769677220077206</v>
      </c>
      <c r="AQ16" s="392">
        <f t="shared" ca="1" si="14"/>
        <v>-22.03146872586872</v>
      </c>
      <c r="AR16" s="392">
        <f t="shared" ca="1" si="15"/>
        <v>-59.702999999999989</v>
      </c>
    </row>
    <row r="17" spans="1:44" ht="15.6" customHeight="1">
      <c r="A17" s="322">
        <f ca="1">+KPI!A18</f>
        <v>18</v>
      </c>
      <c r="B17" s="322" t="str">
        <f>+KPI!B18</f>
        <v>Trading</v>
      </c>
      <c r="C17" s="322" t="str">
        <f>+KPI!D18</f>
        <v>KPI</v>
      </c>
      <c r="D17" s="322" t="str">
        <f>+KPI!E18</f>
        <v>Jasmina</v>
      </c>
      <c r="E17" s="322" t="str">
        <f>+KPI!F18</f>
        <v>Currency</v>
      </c>
      <c r="F17" s="322" t="str">
        <f>+KPI!H18</f>
        <v>Up</v>
      </c>
      <c r="G17" s="390">
        <f ca="1">+KPI!AE18</f>
        <v>0</v>
      </c>
      <c r="H17" s="390">
        <f ca="1">+KPI!AF18</f>
        <v>0</v>
      </c>
      <c r="I17" s="396" t="str">
        <f>+KPI!I18</f>
        <v>5</v>
      </c>
      <c r="J17" s="322">
        <f ca="1">+KPI!Q18</f>
        <v>0</v>
      </c>
      <c r="K17" s="390">
        <f ca="1">+KPI!AG18</f>
        <v>0</v>
      </c>
      <c r="L17" s="397">
        <f ca="1">+KPI!CE18</f>
        <v>0</v>
      </c>
      <c r="M17" s="397">
        <f ca="1">+KPI!CF18</f>
        <v>0</v>
      </c>
      <c r="N17" s="397">
        <f ca="1">+KPI!CG18</f>
        <v>0</v>
      </c>
      <c r="O17" s="397">
        <f ca="1">+KPI!CH18</f>
        <v>0</v>
      </c>
      <c r="P17" s="397">
        <f ca="1">+KPI!CI18</f>
        <v>0</v>
      </c>
      <c r="Q17" s="397">
        <f ca="1">+KPI!CJ18</f>
        <v>0</v>
      </c>
      <c r="R17" s="397">
        <f ca="1">+KPI!CK18</f>
        <v>0</v>
      </c>
      <c r="S17" s="397">
        <f ca="1">+KPI!CL18</f>
        <v>0</v>
      </c>
      <c r="T17" s="397">
        <f ca="1">+KPI!CM18</f>
        <v>0</v>
      </c>
      <c r="U17" s="397">
        <f ca="1">+KPI!CN18</f>
        <v>0</v>
      </c>
      <c r="V17" s="397">
        <f ca="1">+KPI!CO18</f>
        <v>0</v>
      </c>
      <c r="W17" s="394">
        <f ca="1">+KPI!CR18</f>
        <v>0</v>
      </c>
      <c r="X17" s="394">
        <f ca="1">+KPI!CS18</f>
        <v>0</v>
      </c>
      <c r="Y17" s="394">
        <f ca="1">+KPI!CT18</f>
        <v>0</v>
      </c>
      <c r="Z17" s="394">
        <f ca="1">+KPI!CU18</f>
        <v>0</v>
      </c>
      <c r="AA17" s="394">
        <f ca="1">+KPI!CV18</f>
        <v>0</v>
      </c>
      <c r="AB17" s="394">
        <f ca="1">+KPI!CW18</f>
        <v>0</v>
      </c>
      <c r="AC17" s="394">
        <f ca="1">+KPI!CX18</f>
        <v>0</v>
      </c>
      <c r="AD17" s="394">
        <f ca="1">+KPI!CY18</f>
        <v>0</v>
      </c>
      <c r="AE17" s="394">
        <f ca="1">+KPI!CZ18</f>
        <v>0</v>
      </c>
      <c r="AF17" s="394">
        <f ca="1">+KPI!DA18</f>
        <v>0</v>
      </c>
      <c r="AG17" s="394">
        <f ca="1">+KPI!DB18</f>
        <v>0</v>
      </c>
      <c r="AH17" s="392">
        <f t="shared" ca="1" si="5"/>
        <v>0</v>
      </c>
      <c r="AI17" s="392">
        <f t="shared" ca="1" si="6"/>
        <v>0</v>
      </c>
      <c r="AJ17" s="392">
        <f t="shared" ca="1" si="7"/>
        <v>0</v>
      </c>
      <c r="AK17" s="392">
        <f t="shared" ca="1" si="8"/>
        <v>0</v>
      </c>
      <c r="AL17" s="392">
        <f t="shared" ca="1" si="9"/>
        <v>0</v>
      </c>
      <c r="AM17" s="392">
        <f t="shared" ca="1" si="10"/>
        <v>0</v>
      </c>
      <c r="AN17" s="392">
        <f t="shared" ca="1" si="11"/>
        <v>0</v>
      </c>
      <c r="AO17" s="392">
        <f t="shared" ca="1" si="12"/>
        <v>0</v>
      </c>
      <c r="AP17" s="392">
        <f t="shared" ca="1" si="13"/>
        <v>0</v>
      </c>
      <c r="AQ17" s="392">
        <f t="shared" ca="1" si="14"/>
        <v>0</v>
      </c>
      <c r="AR17" s="392">
        <f t="shared" ca="1" si="15"/>
        <v>0</v>
      </c>
    </row>
    <row r="18" spans="1:44" ht="15.6" customHeight="1">
      <c r="A18" s="322">
        <f ca="1">+KPI!A19</f>
        <v>19</v>
      </c>
      <c r="B18" s="322" t="str">
        <f>+KPI!B19</f>
        <v>Sales_Price_Variance</v>
      </c>
      <c r="C18" s="322" t="str">
        <f>+KPI!D19</f>
        <v>KPI</v>
      </c>
      <c r="D18" s="322" t="str">
        <f>+KPI!E19</f>
        <v>Jasmina</v>
      </c>
      <c r="E18" s="322" t="str">
        <f>+KPI!F19</f>
        <v>Currency</v>
      </c>
      <c r="F18" s="322" t="str">
        <f>+KPI!H19</f>
        <v>Up</v>
      </c>
      <c r="G18" s="390">
        <f ca="1">+KPI!AE19</f>
        <v>0</v>
      </c>
      <c r="H18" s="390">
        <f ca="1">+KPI!AF19</f>
        <v>0</v>
      </c>
      <c r="I18" s="396" t="str">
        <f>+KPI!I19</f>
        <v>2</v>
      </c>
      <c r="J18" s="322">
        <f ca="1">+KPI!Q19</f>
        <v>0</v>
      </c>
      <c r="K18" s="390">
        <f ca="1">+KPI!AG19</f>
        <v>0</v>
      </c>
      <c r="L18" s="397">
        <f ca="1">+KPI!CE19</f>
        <v>0</v>
      </c>
      <c r="M18" s="397">
        <f ca="1">+KPI!CF19</f>
        <v>0</v>
      </c>
      <c r="N18" s="397">
        <f ca="1">+KPI!CG19</f>
        <v>0</v>
      </c>
      <c r="O18" s="397">
        <f ca="1">+KPI!CH19</f>
        <v>0</v>
      </c>
      <c r="P18" s="397">
        <f ca="1">+KPI!CI19</f>
        <v>0</v>
      </c>
      <c r="Q18" s="397">
        <f ca="1">+KPI!CJ19</f>
        <v>0</v>
      </c>
      <c r="R18" s="397">
        <f ca="1">+KPI!CK19</f>
        <v>0</v>
      </c>
      <c r="S18" s="397">
        <f ca="1">+KPI!CL19</f>
        <v>0</v>
      </c>
      <c r="T18" s="397">
        <f ca="1">+KPI!CM19</f>
        <v>0</v>
      </c>
      <c r="U18" s="397">
        <f ca="1">+KPI!CN19</f>
        <v>0</v>
      </c>
      <c r="V18" s="397">
        <f ca="1">+KPI!CO19</f>
        <v>0</v>
      </c>
      <c r="W18" s="394">
        <f ca="1">+KPI!CR19</f>
        <v>0</v>
      </c>
      <c r="X18" s="394">
        <f ca="1">+KPI!CS19</f>
        <v>0</v>
      </c>
      <c r="Y18" s="394">
        <f ca="1">+KPI!CT19</f>
        <v>0</v>
      </c>
      <c r="Z18" s="394">
        <f ca="1">+KPI!CU19</f>
        <v>0</v>
      </c>
      <c r="AA18" s="394">
        <f ca="1">+KPI!CV19</f>
        <v>0</v>
      </c>
      <c r="AB18" s="394">
        <f ca="1">+KPI!CW19</f>
        <v>0</v>
      </c>
      <c r="AC18" s="394">
        <f ca="1">+KPI!CX19</f>
        <v>0</v>
      </c>
      <c r="AD18" s="394">
        <f ca="1">+KPI!CY19</f>
        <v>0</v>
      </c>
      <c r="AE18" s="394">
        <f ca="1">+KPI!CZ19</f>
        <v>0</v>
      </c>
      <c r="AF18" s="394">
        <f ca="1">+KPI!DA19</f>
        <v>0</v>
      </c>
      <c r="AG18" s="394">
        <f ca="1">+KPI!DB19</f>
        <v>0</v>
      </c>
      <c r="AH18" s="392">
        <f t="shared" ca="1" si="5"/>
        <v>0</v>
      </c>
      <c r="AI18" s="392">
        <f t="shared" ca="1" si="6"/>
        <v>0</v>
      </c>
      <c r="AJ18" s="392">
        <f t="shared" ca="1" si="7"/>
        <v>0</v>
      </c>
      <c r="AK18" s="392">
        <f t="shared" ca="1" si="8"/>
        <v>0</v>
      </c>
      <c r="AL18" s="392">
        <f t="shared" ca="1" si="9"/>
        <v>0</v>
      </c>
      <c r="AM18" s="392">
        <f t="shared" ca="1" si="10"/>
        <v>0</v>
      </c>
      <c r="AN18" s="392">
        <f t="shared" ca="1" si="11"/>
        <v>0</v>
      </c>
      <c r="AO18" s="392">
        <f t="shared" ca="1" si="12"/>
        <v>0</v>
      </c>
      <c r="AP18" s="392">
        <f t="shared" ca="1" si="13"/>
        <v>0</v>
      </c>
      <c r="AQ18" s="392">
        <f t="shared" ca="1" si="14"/>
        <v>0</v>
      </c>
      <c r="AR18" s="392">
        <f t="shared" ca="1" si="15"/>
        <v>0</v>
      </c>
    </row>
    <row r="19" spans="1:44" ht="15.6" customHeight="1">
      <c r="A19" s="322">
        <f ca="1">+KPI!A20</f>
        <v>20</v>
      </c>
      <c r="B19" s="322" t="str">
        <f>+KPI!B20</f>
        <v>Base_material_cost</v>
      </c>
      <c r="C19" s="322" t="str">
        <f>+KPI!D20</f>
        <v>KPI</v>
      </c>
      <c r="D19" s="322" t="str">
        <f>+KPI!E20</f>
        <v>Jiehua</v>
      </c>
      <c r="E19" s="322" t="str">
        <f>+KPI!F20</f>
        <v>Currency</v>
      </c>
      <c r="F19" s="322" t="str">
        <f>+KPI!H20</f>
        <v>Down</v>
      </c>
      <c r="G19" s="390">
        <f ca="1">+KPI!AE20</f>
        <v>83.30449999999999</v>
      </c>
      <c r="H19" s="390">
        <f ca="1">+KPI!AF20</f>
        <v>86.664249999999996</v>
      </c>
      <c r="I19" s="396" t="str">
        <f>+KPI!I20</f>
        <v>6</v>
      </c>
      <c r="J19" s="322">
        <f ca="1">+KPI!Q20</f>
        <v>83.30449999999999</v>
      </c>
      <c r="K19" s="390">
        <f ca="1">+KPI!AG20</f>
        <v>84.984375</v>
      </c>
      <c r="L19" s="397">
        <f ca="1">+KPI!CE20</f>
        <v>42.94182</v>
      </c>
      <c r="M19" s="397">
        <f ca="1">+KPI!CF20</f>
        <v>47.288640000000001</v>
      </c>
      <c r="N19" s="397">
        <f ca="1">+KPI!CG20</f>
        <v>48.5274</v>
      </c>
      <c r="O19" s="397">
        <f ca="1">+KPI!CH20</f>
        <v>48.794000000000004</v>
      </c>
      <c r="P19" s="397">
        <f ca="1">+KPI!CI20</f>
        <v>62.566679999999998</v>
      </c>
      <c r="Q19" s="397">
        <f ca="1">+KPI!CJ20</f>
        <v>53.251800000000003</v>
      </c>
      <c r="R19" s="397">
        <f ca="1">+KPI!CK20</f>
        <v>28.042599999999997</v>
      </c>
      <c r="S19" s="397">
        <f ca="1">+KPI!CL20</f>
        <v>38.9236</v>
      </c>
      <c r="T19" s="397">
        <f ca="1">+KPI!CM20</f>
        <v>12.25244</v>
      </c>
      <c r="U19" s="397">
        <f ca="1">+KPI!CN20</f>
        <v>46.388399999999997</v>
      </c>
      <c r="V19" s="397">
        <f ca="1">+KPI!CO20</f>
        <v>84.30449999999999</v>
      </c>
      <c r="W19" s="394">
        <f ca="1">+KPI!CR20</f>
        <v>43.288124999999994</v>
      </c>
      <c r="X19" s="394">
        <f ca="1">+KPI!CS20</f>
        <v>47.67</v>
      </c>
      <c r="Y19" s="394">
        <f ca="1">+KPI!CT20</f>
        <v>48.918749999999996</v>
      </c>
      <c r="Z19" s="394">
        <f ca="1">+KPI!CU20</f>
        <v>49.1875</v>
      </c>
      <c r="AA19" s="394">
        <f ca="1">+KPI!CV20</f>
        <v>63.071249999999999</v>
      </c>
      <c r="AB19" s="394">
        <f ca="1">+KPI!CW20</f>
        <v>53.681249999999999</v>
      </c>
      <c r="AC19" s="394">
        <f ca="1">+KPI!CX20</f>
        <v>28.268749999999997</v>
      </c>
      <c r="AD19" s="394">
        <f ca="1">+KPI!CY20</f>
        <v>39.237499999999997</v>
      </c>
      <c r="AE19" s="394">
        <f ca="1">+KPI!CZ20</f>
        <v>12.35125</v>
      </c>
      <c r="AF19" s="394">
        <f ca="1">+KPI!DA20</f>
        <v>46.762499999999996</v>
      </c>
      <c r="AG19" s="394">
        <f ca="1">+KPI!DB20</f>
        <v>84.984375</v>
      </c>
      <c r="AH19" s="392">
        <f t="shared" ca="1" si="5"/>
        <v>0.34630499999999387</v>
      </c>
      <c r="AI19" s="392">
        <f t="shared" ca="1" si="6"/>
        <v>0.38136000000000081</v>
      </c>
      <c r="AJ19" s="392">
        <f t="shared" ca="1" si="7"/>
        <v>0.39134999999999565</v>
      </c>
      <c r="AK19" s="392">
        <f t="shared" ca="1" si="8"/>
        <v>0.39349999999999596</v>
      </c>
      <c r="AL19" s="392">
        <f t="shared" ca="1" si="9"/>
        <v>0.50457000000000107</v>
      </c>
      <c r="AM19" s="392">
        <f t="shared" ca="1" si="10"/>
        <v>0.42944999999999567</v>
      </c>
      <c r="AN19" s="392">
        <f t="shared" ca="1" si="11"/>
        <v>0.22615000000000052</v>
      </c>
      <c r="AO19" s="392">
        <f t="shared" ca="1" si="12"/>
        <v>0.31389999999999674</v>
      </c>
      <c r="AP19" s="392">
        <f t="shared" ca="1" si="13"/>
        <v>9.8810000000000286E-2</v>
      </c>
      <c r="AQ19" s="392">
        <f t="shared" ca="1" si="14"/>
        <v>0.37409999999999854</v>
      </c>
      <c r="AR19" s="392">
        <f t="shared" ca="1" si="15"/>
        <v>0.67987500000000978</v>
      </c>
    </row>
    <row r="20" spans="1:44" ht="15.6" customHeight="1">
      <c r="A20" s="322">
        <f ca="1">+KPI!A21</f>
        <v>21</v>
      </c>
      <c r="B20" s="322" t="str">
        <f>+KPI!B21</f>
        <v>Scrap_Value</v>
      </c>
      <c r="C20" s="322" t="str">
        <f>+KPI!D21</f>
        <v>KFS</v>
      </c>
      <c r="D20" s="322" t="str">
        <f>+KPI!E21</f>
        <v>Martin</v>
      </c>
      <c r="E20" s="322" t="str">
        <f>+KPI!F21</f>
        <v>Currency</v>
      </c>
      <c r="F20" s="322" t="str">
        <f>+KPI!H21</f>
        <v>Down</v>
      </c>
      <c r="G20" s="390">
        <f ca="1">+KPI!AE21</f>
        <v>0.41652249999999996</v>
      </c>
      <c r="H20" s="390">
        <f ca="1">+KPI!AF21</f>
        <v>0.86664249999999998</v>
      </c>
      <c r="I20" s="396" t="str">
        <f>+KPI!I21</f>
        <v>3</v>
      </c>
      <c r="J20" s="322">
        <f ca="1">+KPI!Q21</f>
        <v>0.41652249999999996</v>
      </c>
      <c r="K20" s="390">
        <f ca="1">+KPI!AG21</f>
        <v>0.64158249999999994</v>
      </c>
      <c r="L20" s="397">
        <f ca="1">+KPI!CE21</f>
        <v>0</v>
      </c>
      <c r="M20" s="397">
        <f ca="1">+KPI!CF21</f>
        <v>0</v>
      </c>
      <c r="N20" s="397">
        <f ca="1">+KPI!CG21</f>
        <v>0</v>
      </c>
      <c r="O20" s="397">
        <f ca="1">+KPI!CH21</f>
        <v>0</v>
      </c>
      <c r="P20" s="397">
        <f ca="1">+KPI!CI21</f>
        <v>0</v>
      </c>
      <c r="Q20" s="397">
        <f ca="1">+KPI!CJ21</f>
        <v>0</v>
      </c>
      <c r="R20" s="397">
        <f ca="1">+KPI!CK21</f>
        <v>0</v>
      </c>
      <c r="S20" s="397">
        <f ca="1">+KPI!CL21</f>
        <v>0</v>
      </c>
      <c r="T20" s="397">
        <f ca="1">+KPI!CM21</f>
        <v>0</v>
      </c>
      <c r="U20" s="397">
        <f ca="1">+KPI!CN21</f>
        <v>0</v>
      </c>
      <c r="V20" s="397">
        <f ca="1">+KPI!CO21</f>
        <v>0</v>
      </c>
      <c r="W20" s="394">
        <f ca="1">+KPI!CR21</f>
        <v>0.32680011423055705</v>
      </c>
      <c r="X20" s="394">
        <f ca="1">+KPI!CS21</f>
        <v>0.35988071660231657</v>
      </c>
      <c r="Y20" s="394">
        <f ca="1">+KPI!CT21</f>
        <v>0.3693080512961941</v>
      </c>
      <c r="Z20" s="394">
        <f ca="1">+KPI!CU21</f>
        <v>0.37133695716124282</v>
      </c>
      <c r="AA20" s="394">
        <f ca="1">+KPI!CV21</f>
        <v>0.47615117782680633</v>
      </c>
      <c r="AB20" s="394">
        <f ca="1">+KPI!CW21</f>
        <v>0.40526215057915055</v>
      </c>
      <c r="AC20" s="394">
        <f ca="1">+KPI!CX21</f>
        <v>0.21341258668872951</v>
      </c>
      <c r="AD20" s="394">
        <f ca="1">+KPI!CY21</f>
        <v>0.2962202562971134</v>
      </c>
      <c r="AE20" s="394">
        <f ca="1">+KPI!CZ21</f>
        <v>9.3244738849053127E-2</v>
      </c>
      <c r="AF20" s="394">
        <f ca="1">+KPI!DA21</f>
        <v>0.35302962051847758</v>
      </c>
      <c r="AG20" s="394">
        <f ca="1">+KPI!DB21</f>
        <v>0.64158249999999994</v>
      </c>
      <c r="AH20" s="392">
        <f t="shared" ca="1" si="5"/>
        <v>0.32680011423055705</v>
      </c>
      <c r="AI20" s="392">
        <f t="shared" ca="1" si="6"/>
        <v>0.35988071660231657</v>
      </c>
      <c r="AJ20" s="392">
        <f t="shared" ca="1" si="7"/>
        <v>0.3693080512961941</v>
      </c>
      <c r="AK20" s="392">
        <f t="shared" ca="1" si="8"/>
        <v>0.37133695716124282</v>
      </c>
      <c r="AL20" s="392">
        <f t="shared" ca="1" si="9"/>
        <v>0.47615117782680633</v>
      </c>
      <c r="AM20" s="392">
        <f t="shared" ca="1" si="10"/>
        <v>0.40526215057915055</v>
      </c>
      <c r="AN20" s="392">
        <f t="shared" ca="1" si="11"/>
        <v>0.21341258668872951</v>
      </c>
      <c r="AO20" s="392">
        <f t="shared" ca="1" si="12"/>
        <v>0.2962202562971134</v>
      </c>
      <c r="AP20" s="392">
        <f t="shared" ca="1" si="13"/>
        <v>9.3244738849053127E-2</v>
      </c>
      <c r="AQ20" s="392">
        <f t="shared" ca="1" si="14"/>
        <v>0.35302962051847758</v>
      </c>
      <c r="AR20" s="392">
        <f t="shared" ca="1" si="15"/>
        <v>0.64158249999999994</v>
      </c>
    </row>
    <row r="21" spans="1:44" ht="15.6" customHeight="1">
      <c r="A21" s="322">
        <f ca="1">+KPI!A22</f>
        <v>22</v>
      </c>
      <c r="B21" s="322" t="str">
        <f>+KPI!B22</f>
        <v>Material_Productivity</v>
      </c>
      <c r="C21" s="322" t="str">
        <f>+KPI!D22</f>
        <v>KFS</v>
      </c>
      <c r="D21" s="322">
        <f>+KPI!E22</f>
        <v>0</v>
      </c>
      <c r="E21" s="322" t="str">
        <f>+KPI!F22</f>
        <v>Currency</v>
      </c>
      <c r="F21" s="322" t="str">
        <f>+KPI!H22</f>
        <v>Down</v>
      </c>
      <c r="G21" s="390">
        <f ca="1">+KPI!AE22</f>
        <v>3.399375</v>
      </c>
      <c r="H21" s="390">
        <f ca="1">+KPI!AF22</f>
        <v>3.399375</v>
      </c>
      <c r="I21" s="396" t="str">
        <f>+KPI!I22</f>
        <v>4</v>
      </c>
      <c r="J21" s="322">
        <f ca="1">+KPI!Q22</f>
        <v>3.399375</v>
      </c>
      <c r="K21" s="390">
        <f ca="1">+KPI!AG22</f>
        <v>3.399375</v>
      </c>
      <c r="L21" s="397">
        <f ca="1">+KPI!CE22</f>
        <v>0</v>
      </c>
      <c r="M21" s="397">
        <f ca="1">+KPI!CF22</f>
        <v>0</v>
      </c>
      <c r="N21" s="397">
        <f ca="1">+KPI!CG22</f>
        <v>0</v>
      </c>
      <c r="O21" s="397">
        <f ca="1">+KPI!CH22</f>
        <v>0</v>
      </c>
      <c r="P21" s="397">
        <f ca="1">+KPI!CI22</f>
        <v>0</v>
      </c>
      <c r="Q21" s="397">
        <f ca="1">+KPI!CJ22</f>
        <v>0</v>
      </c>
      <c r="R21" s="397">
        <f ca="1">+KPI!CK22</f>
        <v>0</v>
      </c>
      <c r="S21" s="397">
        <f ca="1">+KPI!CL22</f>
        <v>0</v>
      </c>
      <c r="T21" s="397">
        <f ca="1">+KPI!CM22</f>
        <v>0</v>
      </c>
      <c r="U21" s="397">
        <f ca="1">+KPI!CN22</f>
        <v>0</v>
      </c>
      <c r="V21" s="397">
        <f ca="1">+KPI!CO22</f>
        <v>0</v>
      </c>
      <c r="W21" s="394">
        <f ca="1">+KPI!CR22</f>
        <v>1.731525</v>
      </c>
      <c r="X21" s="394">
        <f ca="1">+KPI!CS22</f>
        <v>1.9068000000000003</v>
      </c>
      <c r="Y21" s="394">
        <f ca="1">+KPI!CT22</f>
        <v>1.95675</v>
      </c>
      <c r="Z21" s="394">
        <f ca="1">+KPI!CU22</f>
        <v>1.9675000000000002</v>
      </c>
      <c r="AA21" s="394">
        <f ca="1">+KPI!CV22</f>
        <v>2.52285</v>
      </c>
      <c r="AB21" s="394">
        <f ca="1">+KPI!CW22</f>
        <v>2.1472500000000001</v>
      </c>
      <c r="AC21" s="394">
        <f ca="1">+KPI!CX22</f>
        <v>1.1307499999999999</v>
      </c>
      <c r="AD21" s="394">
        <f ca="1">+KPI!CY22</f>
        <v>1.5695000000000001</v>
      </c>
      <c r="AE21" s="394">
        <f ca="1">+KPI!CZ22</f>
        <v>0.49405000000000004</v>
      </c>
      <c r="AF21" s="394">
        <f ca="1">+KPI!DA22</f>
        <v>1.8704999999999998</v>
      </c>
      <c r="AG21" s="394">
        <f ca="1">+KPI!DB22</f>
        <v>3.399375</v>
      </c>
      <c r="AH21" s="392">
        <f ca="1">-W21+L21</f>
        <v>-1.731525</v>
      </c>
      <c r="AI21" s="392">
        <f t="shared" ref="AI21:AR21" ca="1" si="17">-X21+M21</f>
        <v>-1.9068000000000003</v>
      </c>
      <c r="AJ21" s="392">
        <f t="shared" ca="1" si="17"/>
        <v>-1.95675</v>
      </c>
      <c r="AK21" s="392">
        <f t="shared" ca="1" si="17"/>
        <v>-1.9675000000000002</v>
      </c>
      <c r="AL21" s="392">
        <f t="shared" ca="1" si="17"/>
        <v>-2.52285</v>
      </c>
      <c r="AM21" s="392">
        <f t="shared" ca="1" si="17"/>
        <v>-2.1472500000000001</v>
      </c>
      <c r="AN21" s="392">
        <f t="shared" ca="1" si="17"/>
        <v>-1.1307499999999999</v>
      </c>
      <c r="AO21" s="392">
        <f t="shared" ca="1" si="17"/>
        <v>-1.5695000000000001</v>
      </c>
      <c r="AP21" s="392">
        <f t="shared" ca="1" si="17"/>
        <v>-0.49405000000000004</v>
      </c>
      <c r="AQ21" s="392">
        <f t="shared" ca="1" si="17"/>
        <v>-1.8704999999999998</v>
      </c>
      <c r="AR21" s="392">
        <f t="shared" ca="1" si="17"/>
        <v>-3.399375</v>
      </c>
    </row>
    <row r="22" spans="1:44" ht="15.6" customHeight="1">
      <c r="A22" s="322">
        <f ca="1">+KPI!A23</f>
        <v>23</v>
      </c>
      <c r="B22" s="322" t="str">
        <f>+KPI!B23</f>
        <v>Obsolence</v>
      </c>
      <c r="C22" s="322" t="str">
        <f>+KPI!D23</f>
        <v>KPI</v>
      </c>
      <c r="D22" s="322" t="str">
        <f>+KPI!E23</f>
        <v>Jasmina</v>
      </c>
      <c r="E22" s="322" t="str">
        <f>+KPI!F23</f>
        <v>Currency</v>
      </c>
      <c r="F22" s="322" t="str">
        <f>+KPI!H23</f>
        <v>Down</v>
      </c>
      <c r="G22" s="390">
        <f ca="1">+KPI!AE23</f>
        <v>0</v>
      </c>
      <c r="H22" s="390">
        <f ca="1">+KPI!AF23</f>
        <v>0.43332124999999999</v>
      </c>
      <c r="I22" s="396" t="str">
        <f>+KPI!I23</f>
        <v>2</v>
      </c>
      <c r="J22" s="322">
        <f ca="1">+KPI!Q23</f>
        <v>0</v>
      </c>
      <c r="K22" s="390">
        <f ca="1">+KPI!AG23</f>
        <v>0.216660625</v>
      </c>
      <c r="L22" s="397">
        <f ca="1">+KPI!CE23</f>
        <v>0</v>
      </c>
      <c r="M22" s="397">
        <f ca="1">+KPI!CF23</f>
        <v>0</v>
      </c>
      <c r="N22" s="397">
        <f ca="1">+KPI!CG23</f>
        <v>0</v>
      </c>
      <c r="O22" s="397">
        <f ca="1">+KPI!CH23</f>
        <v>0</v>
      </c>
      <c r="P22" s="397">
        <f ca="1">+KPI!CI23</f>
        <v>0</v>
      </c>
      <c r="Q22" s="397">
        <f ca="1">+KPI!CJ23</f>
        <v>0</v>
      </c>
      <c r="R22" s="397">
        <f ca="1">+KPI!CK23</f>
        <v>0</v>
      </c>
      <c r="S22" s="397">
        <f ca="1">+KPI!CL23</f>
        <v>27</v>
      </c>
      <c r="T22" s="397">
        <f ca="1">+KPI!CM23</f>
        <v>0</v>
      </c>
      <c r="U22" s="397">
        <f ca="1">+KPI!CN23</f>
        <v>228</v>
      </c>
      <c r="V22" s="397">
        <f ca="1">+KPI!CO23</f>
        <v>0</v>
      </c>
      <c r="W22" s="394">
        <f ca="1">+KPI!CR23</f>
        <v>0.11035948923055709</v>
      </c>
      <c r="X22" s="394">
        <f ca="1">+KPI!CS23</f>
        <v>0.12153071660231662</v>
      </c>
      <c r="Y22" s="394">
        <f ca="1">+KPI!CT23</f>
        <v>0.12471430129619415</v>
      </c>
      <c r="Z22" s="394">
        <f ca="1">+KPI!CU23</f>
        <v>0.1253994571612429</v>
      </c>
      <c r="AA22" s="394">
        <f ca="1">+KPI!CV23</f>
        <v>0.16079492782680641</v>
      </c>
      <c r="AB22" s="394">
        <f ca="1">+KPI!CW23</f>
        <v>0.13685590057915059</v>
      </c>
      <c r="AC22" s="394">
        <f ca="1">+KPI!CX23</f>
        <v>7.2068836688729543E-2</v>
      </c>
      <c r="AD22" s="394">
        <f ca="1">+KPI!CY23</f>
        <v>0.10003275629711345</v>
      </c>
      <c r="AE22" s="394">
        <f ca="1">+KPI!CZ23</f>
        <v>3.1488488849053135E-2</v>
      </c>
      <c r="AF22" s="394">
        <f ca="1">+KPI!DA23</f>
        <v>0.11921712051847766</v>
      </c>
      <c r="AG22" s="394">
        <f ca="1">+KPI!DB23</f>
        <v>0.216660625</v>
      </c>
      <c r="AH22" s="392">
        <f t="shared" ca="1" si="5"/>
        <v>0.11035948923055709</v>
      </c>
      <c r="AI22" s="392">
        <f t="shared" ca="1" si="6"/>
        <v>0.12153071660231662</v>
      </c>
      <c r="AJ22" s="392">
        <f t="shared" ca="1" si="7"/>
        <v>0.12471430129619415</v>
      </c>
      <c r="AK22" s="392">
        <f t="shared" ca="1" si="8"/>
        <v>0.1253994571612429</v>
      </c>
      <c r="AL22" s="392">
        <f t="shared" ca="1" si="9"/>
        <v>0.16079492782680641</v>
      </c>
      <c r="AM22" s="392">
        <f t="shared" ca="1" si="10"/>
        <v>0.13685590057915059</v>
      </c>
      <c r="AN22" s="392">
        <f t="shared" ca="1" si="11"/>
        <v>7.2068836688729543E-2</v>
      </c>
      <c r="AO22" s="392">
        <f t="shared" ca="1" si="12"/>
        <v>-26.899967243702886</v>
      </c>
      <c r="AP22" s="392">
        <f t="shared" ca="1" si="13"/>
        <v>3.1488488849053135E-2</v>
      </c>
      <c r="AQ22" s="392">
        <f t="shared" ca="1" si="14"/>
        <v>-227.88078287948153</v>
      </c>
      <c r="AR22" s="392">
        <f t="shared" ca="1" si="15"/>
        <v>0.216660625</v>
      </c>
    </row>
    <row r="23" spans="1:44" ht="15.6" customHeight="1">
      <c r="A23" s="322">
        <f ca="1">+KPI!A24</f>
        <v>24</v>
      </c>
      <c r="B23" s="322" t="str">
        <f>+KPI!B24</f>
        <v>Overtime</v>
      </c>
      <c r="C23" s="322" t="str">
        <f>+KPI!D24</f>
        <v>KPI</v>
      </c>
      <c r="D23" s="322" t="str">
        <f>+KPI!E24</f>
        <v>Martin</v>
      </c>
      <c r="E23" s="322" t="str">
        <f>+KPI!F24</f>
        <v>Currency</v>
      </c>
      <c r="F23" s="322" t="str">
        <f>+KPI!H24</f>
        <v>Down</v>
      </c>
      <c r="G23" s="390">
        <f ca="1">+KPI!AE24</f>
        <v>0</v>
      </c>
      <c r="H23" s="390">
        <f ca="1">+KPI!AF24</f>
        <v>0.54390000000000005</v>
      </c>
      <c r="I23" s="396" t="str">
        <f>+KPI!I24</f>
        <v>2</v>
      </c>
      <c r="J23" s="322">
        <f ca="1">+KPI!Q24</f>
        <v>0</v>
      </c>
      <c r="K23" s="390">
        <f ca="1">+KPI!AG24</f>
        <v>0.27195000000000003</v>
      </c>
      <c r="L23" s="397">
        <f ca="1">+KPI!CE24</f>
        <v>0</v>
      </c>
      <c r="M23" s="397">
        <f ca="1">+KPI!CF24</f>
        <v>0</v>
      </c>
      <c r="N23" s="397">
        <f ca="1">+KPI!CG24</f>
        <v>0</v>
      </c>
      <c r="O23" s="397">
        <f ca="1">+KPI!CH24</f>
        <v>0</v>
      </c>
      <c r="P23" s="397">
        <f ca="1">+KPI!CI24</f>
        <v>0</v>
      </c>
      <c r="Q23" s="397">
        <f ca="1">+KPI!CJ24</f>
        <v>0</v>
      </c>
      <c r="R23" s="397">
        <f ca="1">+KPI!CK24</f>
        <v>0</v>
      </c>
      <c r="S23" s="397">
        <f ca="1">+KPI!CL24</f>
        <v>0</v>
      </c>
      <c r="T23" s="397">
        <f ca="1">+KPI!CM24</f>
        <v>0</v>
      </c>
      <c r="U23" s="397">
        <f ca="1">+KPI!CN24</f>
        <v>0</v>
      </c>
      <c r="V23" s="397">
        <f ca="1">+KPI!CO24</f>
        <v>0</v>
      </c>
      <c r="W23" s="394">
        <f ca="1">+KPI!CR24</f>
        <v>0.13852200000000003</v>
      </c>
      <c r="X23" s="394">
        <f ca="1">+KPI!CS24</f>
        <v>0.15254400000000004</v>
      </c>
      <c r="Y23" s="394">
        <f ca="1">+KPI!CT24</f>
        <v>0.15654000000000004</v>
      </c>
      <c r="Z23" s="394">
        <f ca="1">+KPI!CU24</f>
        <v>0.15740000000000004</v>
      </c>
      <c r="AA23" s="394">
        <f ca="1">+KPI!CV24</f>
        <v>0.20182800000000006</v>
      </c>
      <c r="AB23" s="394">
        <f ca="1">+KPI!CW24</f>
        <v>0.17178000000000004</v>
      </c>
      <c r="AC23" s="394">
        <f ca="1">+KPI!CX24</f>
        <v>9.0460000000000013E-2</v>
      </c>
      <c r="AD23" s="394">
        <f ca="1">+KPI!CY24</f>
        <v>0.12556000000000003</v>
      </c>
      <c r="AE23" s="394">
        <f ca="1">+KPI!CZ24</f>
        <v>3.9524000000000011E-2</v>
      </c>
      <c r="AF23" s="394">
        <f ca="1">+KPI!DA24</f>
        <v>0.14964000000000002</v>
      </c>
      <c r="AG23" s="394">
        <f ca="1">+KPI!DB24</f>
        <v>0.27195000000000008</v>
      </c>
      <c r="AH23" s="392">
        <f t="shared" ca="1" si="5"/>
        <v>0.13852200000000003</v>
      </c>
      <c r="AI23" s="392">
        <f t="shared" ca="1" si="6"/>
        <v>0.15254400000000004</v>
      </c>
      <c r="AJ23" s="392">
        <f t="shared" ca="1" si="7"/>
        <v>0.15654000000000004</v>
      </c>
      <c r="AK23" s="392">
        <f t="shared" ca="1" si="8"/>
        <v>0.15740000000000004</v>
      </c>
      <c r="AL23" s="392">
        <f t="shared" ca="1" si="9"/>
        <v>0.20182800000000006</v>
      </c>
      <c r="AM23" s="392">
        <f t="shared" ca="1" si="10"/>
        <v>0.17178000000000004</v>
      </c>
      <c r="AN23" s="392">
        <f t="shared" ca="1" si="11"/>
        <v>9.0460000000000013E-2</v>
      </c>
      <c r="AO23" s="392">
        <f t="shared" ca="1" si="12"/>
        <v>0.12556000000000003</v>
      </c>
      <c r="AP23" s="392">
        <f t="shared" ca="1" si="13"/>
        <v>3.9524000000000011E-2</v>
      </c>
      <c r="AQ23" s="392">
        <f t="shared" ca="1" si="14"/>
        <v>0.14964000000000002</v>
      </c>
      <c r="AR23" s="392">
        <f t="shared" ca="1" si="15"/>
        <v>0.27195000000000008</v>
      </c>
    </row>
    <row r="24" spans="1:44" ht="15.6" customHeight="1">
      <c r="A24" s="322">
        <f ca="1">+KPI!A25</f>
        <v>25</v>
      </c>
      <c r="B24" s="322" t="str">
        <f>+KPI!B25</f>
        <v>DL-Cost</v>
      </c>
      <c r="C24" s="322" t="str">
        <f>+KPI!D25</f>
        <v>KPI</v>
      </c>
      <c r="D24" s="322" t="str">
        <f>+KPI!E25</f>
        <v>Martin</v>
      </c>
      <c r="E24" s="322" t="str">
        <f>+KPI!F25</f>
        <v>Currency</v>
      </c>
      <c r="F24" s="322" t="str">
        <f>+KPI!H25</f>
        <v>Down</v>
      </c>
      <c r="G24" s="390">
        <f ca="1">+KPI!AE25</f>
        <v>9.5182500000000001</v>
      </c>
      <c r="H24" s="390">
        <f ca="1">+KPI!AF25</f>
        <v>10.878</v>
      </c>
      <c r="I24" s="396" t="str">
        <f>+KPI!I25</f>
        <v>4</v>
      </c>
      <c r="J24" s="322">
        <f ca="1">+KPI!Q25</f>
        <v>9.5182500000000001</v>
      </c>
      <c r="K24" s="390">
        <f ca="1">+KPI!AG25</f>
        <v>10.198125000000001</v>
      </c>
      <c r="L24" s="397">
        <f ca="1">+KPI!CE25</f>
        <v>12</v>
      </c>
      <c r="M24" s="397">
        <f ca="1">+KPI!CF25</f>
        <v>12</v>
      </c>
      <c r="N24" s="397">
        <f ca="1">+KPI!CG25</f>
        <v>12</v>
      </c>
      <c r="O24" s="397">
        <f ca="1">+KPI!CH25</f>
        <v>12</v>
      </c>
      <c r="P24" s="397">
        <f ca="1">+KPI!CI25</f>
        <v>12</v>
      </c>
      <c r="Q24" s="397">
        <f ca="1">+KPI!CJ25</f>
        <v>12</v>
      </c>
      <c r="R24" s="397">
        <f ca="1">+KPI!CK25</f>
        <v>12</v>
      </c>
      <c r="S24" s="397">
        <f ca="1">+KPI!CL25</f>
        <v>12</v>
      </c>
      <c r="T24" s="397">
        <f ca="1">+KPI!CM25</f>
        <v>12</v>
      </c>
      <c r="U24" s="397">
        <f ca="1">+KPI!CN25</f>
        <v>12</v>
      </c>
      <c r="V24" s="397">
        <f ca="1">+KPI!CO25</f>
        <v>12</v>
      </c>
      <c r="W24" s="394">
        <f ca="1">+KPI!CR25</f>
        <v>5.1945750000000004</v>
      </c>
      <c r="X24" s="394">
        <f ca="1">+KPI!CS25</f>
        <v>5.7204000000000015</v>
      </c>
      <c r="Y24" s="394">
        <f ca="1">+KPI!CT25</f>
        <v>5.8702500000000004</v>
      </c>
      <c r="Z24" s="394">
        <f ca="1">+KPI!CU25</f>
        <v>5.9025000000000007</v>
      </c>
      <c r="AA24" s="394">
        <f ca="1">+KPI!CV25</f>
        <v>7.568550000000001</v>
      </c>
      <c r="AB24" s="394">
        <f ca="1">+KPI!CW25</f>
        <v>6.4417500000000008</v>
      </c>
      <c r="AC24" s="394">
        <f ca="1">+KPI!CX25</f>
        <v>3.3922500000000002</v>
      </c>
      <c r="AD24" s="394">
        <f ca="1">+KPI!CY25</f>
        <v>4.7085000000000008</v>
      </c>
      <c r="AE24" s="394">
        <f ca="1">+KPI!CZ25</f>
        <v>1.4821500000000003</v>
      </c>
      <c r="AF24" s="394">
        <f ca="1">+KPI!DA25</f>
        <v>5.6115000000000004</v>
      </c>
      <c r="AG24" s="394">
        <f ca="1">+KPI!DB25</f>
        <v>10.198125000000001</v>
      </c>
      <c r="AH24" s="392">
        <f t="shared" ca="1" si="5"/>
        <v>-6.8054249999999996</v>
      </c>
      <c r="AI24" s="392">
        <f t="shared" ca="1" si="6"/>
        <v>-6.2795999999999985</v>
      </c>
      <c r="AJ24" s="392">
        <f t="shared" ca="1" si="7"/>
        <v>-6.1297499999999996</v>
      </c>
      <c r="AK24" s="392">
        <f t="shared" ca="1" si="8"/>
        <v>-6.0974999999999993</v>
      </c>
      <c r="AL24" s="392">
        <f t="shared" ca="1" si="9"/>
        <v>-4.431449999999999</v>
      </c>
      <c r="AM24" s="392">
        <f t="shared" ca="1" si="10"/>
        <v>-5.5582499999999992</v>
      </c>
      <c r="AN24" s="392">
        <f t="shared" ca="1" si="11"/>
        <v>-8.6077499999999993</v>
      </c>
      <c r="AO24" s="392">
        <f t="shared" ca="1" si="12"/>
        <v>-7.2914999999999992</v>
      </c>
      <c r="AP24" s="392">
        <f t="shared" ca="1" si="13"/>
        <v>-10.517849999999999</v>
      </c>
      <c r="AQ24" s="392">
        <f t="shared" ca="1" si="14"/>
        <v>-6.3884999999999996</v>
      </c>
      <c r="AR24" s="392">
        <f t="shared" ca="1" si="15"/>
        <v>-1.801874999999999</v>
      </c>
    </row>
    <row r="25" spans="1:44" ht="15.6" customHeight="1">
      <c r="A25" s="322">
        <f ca="1">+KPI!A26</f>
        <v>26</v>
      </c>
      <c r="B25" s="322" t="str">
        <f>+KPI!B26</f>
        <v>Subcontracting</v>
      </c>
      <c r="C25" s="322" t="str">
        <f>+KPI!D26</f>
        <v>KPI</v>
      </c>
      <c r="D25" s="322" t="str">
        <f>+KPI!E26</f>
        <v>Martin</v>
      </c>
      <c r="E25" s="322" t="str">
        <f>+KPI!F26</f>
        <v>Currency</v>
      </c>
      <c r="F25" s="322" t="str">
        <f>+KPI!H26</f>
        <v>Down</v>
      </c>
      <c r="G25" s="390">
        <f ca="1">+KPI!AE26</f>
        <v>0</v>
      </c>
      <c r="H25" s="390">
        <f ca="1">+KPI!AF26</f>
        <v>0.10878</v>
      </c>
      <c r="I25" s="396" t="str">
        <f>+KPI!I26</f>
        <v>2</v>
      </c>
      <c r="J25" s="322">
        <f ca="1">+KPI!Q26</f>
        <v>0</v>
      </c>
      <c r="K25" s="390">
        <f ca="1">+KPI!AG26</f>
        <v>5.4390000000000001E-2</v>
      </c>
      <c r="L25" s="397">
        <f ca="1">+KPI!CE26</f>
        <v>2</v>
      </c>
      <c r="M25" s="397">
        <f ca="1">+KPI!CF26</f>
        <v>1.5</v>
      </c>
      <c r="N25" s="397">
        <f ca="1">+KPI!CG26</f>
        <v>1.5</v>
      </c>
      <c r="O25" s="397">
        <f ca="1">+KPI!CH26</f>
        <v>1.5</v>
      </c>
      <c r="P25" s="397">
        <f ca="1">+KPI!CI26</f>
        <v>1.5</v>
      </c>
      <c r="Q25" s="397">
        <f ca="1">+KPI!CJ26</f>
        <v>1.5</v>
      </c>
      <c r="R25" s="397">
        <f ca="1">+KPI!CK26</f>
        <v>1.5</v>
      </c>
      <c r="S25" s="397">
        <f ca="1">+KPI!CL26</f>
        <v>1.5</v>
      </c>
      <c r="T25" s="397">
        <f ca="1">+KPI!CM26</f>
        <v>1.5</v>
      </c>
      <c r="U25" s="397">
        <f ca="1">+KPI!CN26</f>
        <v>1.5</v>
      </c>
      <c r="V25" s="397">
        <f ca="1">+KPI!CO26</f>
        <v>0</v>
      </c>
      <c r="W25" s="394">
        <f ca="1">+KPI!CR26</f>
        <v>2.7704400000000001E-2</v>
      </c>
      <c r="X25" s="394">
        <f ca="1">+KPI!CS26</f>
        <v>3.0508800000000003E-2</v>
      </c>
      <c r="Y25" s="394">
        <f ca="1">+KPI!CT26</f>
        <v>3.1308000000000002E-2</v>
      </c>
      <c r="Z25" s="394">
        <f ca="1">+KPI!CU26</f>
        <v>3.1480000000000001E-2</v>
      </c>
      <c r="AA25" s="394">
        <f ca="1">+KPI!CV26</f>
        <v>4.0365600000000001E-2</v>
      </c>
      <c r="AB25" s="394">
        <f ca="1">+KPI!CW26</f>
        <v>3.4356000000000005E-2</v>
      </c>
      <c r="AC25" s="394">
        <f ca="1">+KPI!CX26</f>
        <v>1.8092E-2</v>
      </c>
      <c r="AD25" s="394">
        <f ca="1">+KPI!CY26</f>
        <v>2.5112000000000002E-2</v>
      </c>
      <c r="AE25" s="394">
        <f ca="1">+KPI!CZ26</f>
        <v>7.9048E-3</v>
      </c>
      <c r="AF25" s="394">
        <f ca="1">+KPI!DA26</f>
        <v>2.9928E-2</v>
      </c>
      <c r="AG25" s="394">
        <f ca="1">+KPI!DB26</f>
        <v>5.4390000000000001E-2</v>
      </c>
      <c r="AH25" s="392">
        <f t="shared" ca="1" si="5"/>
        <v>-1.9722956</v>
      </c>
      <c r="AI25" s="392">
        <f t="shared" ca="1" si="6"/>
        <v>-1.4694912</v>
      </c>
      <c r="AJ25" s="392">
        <f t="shared" ca="1" si="7"/>
        <v>-1.4686919999999999</v>
      </c>
      <c r="AK25" s="392">
        <f t="shared" ca="1" si="8"/>
        <v>-1.46852</v>
      </c>
      <c r="AL25" s="392">
        <f t="shared" ca="1" si="9"/>
        <v>-1.4596344000000001</v>
      </c>
      <c r="AM25" s="392">
        <f t="shared" ca="1" si="10"/>
        <v>-1.4656439999999999</v>
      </c>
      <c r="AN25" s="392">
        <f t="shared" ca="1" si="11"/>
        <v>-1.481908</v>
      </c>
      <c r="AO25" s="392">
        <f t="shared" ca="1" si="12"/>
        <v>-1.474888</v>
      </c>
      <c r="AP25" s="392">
        <f t="shared" ca="1" si="13"/>
        <v>-1.4920952000000001</v>
      </c>
      <c r="AQ25" s="392">
        <f t="shared" ca="1" si="14"/>
        <v>-1.470072</v>
      </c>
      <c r="AR25" s="392">
        <f t="shared" ca="1" si="15"/>
        <v>5.4390000000000001E-2</v>
      </c>
    </row>
    <row r="26" spans="1:44" ht="15.6" customHeight="1">
      <c r="A26" s="322">
        <f ca="1">+KPI!A27</f>
        <v>27</v>
      </c>
      <c r="B26" s="322" t="str">
        <f>+KPI!B27</f>
        <v>Fixed VOH</v>
      </c>
      <c r="C26" s="322" t="str">
        <f>+KPI!D27</f>
        <v>KPI</v>
      </c>
      <c r="D26" s="322" t="str">
        <f>+KPI!E27</f>
        <v>Martin</v>
      </c>
      <c r="E26" s="322" t="str">
        <f>+KPI!F27</f>
        <v>Currency</v>
      </c>
      <c r="F26" s="322" t="str">
        <f>+KPI!H27</f>
        <v>Down</v>
      </c>
      <c r="G26" s="390">
        <f>+KPI!AE27</f>
        <v>9</v>
      </c>
      <c r="H26" s="390">
        <f>+KPI!AF27</f>
        <v>11</v>
      </c>
      <c r="I26" s="396" t="str">
        <f>+KPI!I27</f>
        <v>1</v>
      </c>
      <c r="J26" s="322">
        <f>+KPI!Q27</f>
        <v>9</v>
      </c>
      <c r="K26" s="390">
        <f>+KPI!AG27</f>
        <v>10</v>
      </c>
      <c r="L26" s="397">
        <f ca="1">+KPI!CE27</f>
        <v>10</v>
      </c>
      <c r="M26" s="397">
        <f ca="1">+KPI!CF27</f>
        <v>10</v>
      </c>
      <c r="N26" s="397">
        <f ca="1">+KPI!CG27</f>
        <v>10</v>
      </c>
      <c r="O26" s="397">
        <f ca="1">+KPI!CH27</f>
        <v>10</v>
      </c>
      <c r="P26" s="397">
        <f ca="1">+KPI!CI27</f>
        <v>10</v>
      </c>
      <c r="Q26" s="397">
        <f ca="1">+KPI!CJ27</f>
        <v>10</v>
      </c>
      <c r="R26" s="397">
        <f ca="1">+KPI!CK27</f>
        <v>10</v>
      </c>
      <c r="S26" s="397">
        <f ca="1">+KPI!CL27</f>
        <v>10</v>
      </c>
      <c r="T26" s="397">
        <f ca="1">+KPI!CM27</f>
        <v>10</v>
      </c>
      <c r="U26" s="397">
        <f ca="1">+KPI!CN27</f>
        <v>10</v>
      </c>
      <c r="V26" s="397">
        <f ca="1">+KPI!CO27</f>
        <v>10</v>
      </c>
      <c r="W26" s="394">
        <f ca="1">+KPI!CR27</f>
        <v>5.0936569222283508</v>
      </c>
      <c r="X26" s="394">
        <f ca="1">+KPI!CS27</f>
        <v>5.60926640926641</v>
      </c>
      <c r="Y26" s="394">
        <f ca="1">+KPI!CT27</f>
        <v>5.756205184776614</v>
      </c>
      <c r="Z26" s="394">
        <f ca="1">+KPI!CU27</f>
        <v>5.7878286449715031</v>
      </c>
      <c r="AA26" s="394">
        <f ca="1">+KPI!CV27</f>
        <v>7.421511307225594</v>
      </c>
      <c r="AB26" s="394">
        <f ca="1">+KPI!CW27</f>
        <v>6.3166023166023173</v>
      </c>
      <c r="AC26" s="394">
        <f ca="1">+KPI!CX27</f>
        <v>3.3263467549181835</v>
      </c>
      <c r="AD26" s="394">
        <f ca="1">+KPI!CY27</f>
        <v>4.6170251884537601</v>
      </c>
      <c r="AE26" s="394">
        <f ca="1">+KPI!CZ27</f>
        <v>1.4533553962125392</v>
      </c>
      <c r="AF26" s="394">
        <f ca="1">+KPI!DA27</f>
        <v>5.5024820739106453</v>
      </c>
      <c r="AG26" s="394">
        <f ca="1">+KPI!DB27</f>
        <v>10</v>
      </c>
      <c r="AH26" s="392">
        <f t="shared" ca="1" si="5"/>
        <v>-4.9063430777716492</v>
      </c>
      <c r="AI26" s="392">
        <f t="shared" ca="1" si="6"/>
        <v>-4.39073359073359</v>
      </c>
      <c r="AJ26" s="392">
        <f t="shared" ca="1" si="7"/>
        <v>-4.243794815223386</v>
      </c>
      <c r="AK26" s="392">
        <f t="shared" ca="1" si="8"/>
        <v>-4.2121713550284969</v>
      </c>
      <c r="AL26" s="392">
        <f t="shared" ca="1" si="9"/>
        <v>-2.578488692774406</v>
      </c>
      <c r="AM26" s="392">
        <f t="shared" ca="1" si="10"/>
        <v>-3.6833976833976827</v>
      </c>
      <c r="AN26" s="392">
        <f t="shared" ca="1" si="11"/>
        <v>-6.673653245081816</v>
      </c>
      <c r="AO26" s="392">
        <f t="shared" ca="1" si="12"/>
        <v>-5.3829748115462399</v>
      </c>
      <c r="AP26" s="392">
        <f t="shared" ca="1" si="13"/>
        <v>-8.5466446037874615</v>
      </c>
      <c r="AQ26" s="392">
        <f t="shared" ca="1" si="14"/>
        <v>-4.4975179260893547</v>
      </c>
      <c r="AR26" s="392">
        <f t="shared" ca="1" si="15"/>
        <v>0</v>
      </c>
    </row>
    <row r="27" spans="1:44" ht="15.6" customHeight="1">
      <c r="A27" s="322">
        <f ca="1">+KPI!A28</f>
        <v>28</v>
      </c>
      <c r="B27" s="322" t="str">
        <f>+KPI!B28</f>
        <v>Tooling_Spare_part_packaging</v>
      </c>
      <c r="C27" s="322" t="str">
        <f>+KPI!D28</f>
        <v>KPI</v>
      </c>
      <c r="D27" s="322" t="str">
        <f>+KPI!E28</f>
        <v>Martin</v>
      </c>
      <c r="E27" s="322" t="str">
        <f>+KPI!F28</f>
        <v>Currency</v>
      </c>
      <c r="F27" s="322" t="str">
        <f>+KPI!H28</f>
        <v>Down</v>
      </c>
      <c r="G27" s="390">
        <f ca="1">+KPI!AE28</f>
        <v>2.7195</v>
      </c>
      <c r="H27" s="390">
        <f ca="1">+KPI!AF28</f>
        <v>4.07925</v>
      </c>
      <c r="I27" s="396" t="str">
        <f>+KPI!I28</f>
        <v>2</v>
      </c>
      <c r="J27" s="322">
        <f ca="1">+KPI!Q28</f>
        <v>2.7195</v>
      </c>
      <c r="K27" s="390">
        <f ca="1">+KPI!AG28</f>
        <v>3.399375</v>
      </c>
      <c r="L27" s="397">
        <f ca="1">+KPI!CE28</f>
        <v>5</v>
      </c>
      <c r="M27" s="397">
        <f ca="1">+KPI!CF28</f>
        <v>5</v>
      </c>
      <c r="N27" s="397">
        <f ca="1">+KPI!CG28</f>
        <v>5</v>
      </c>
      <c r="O27" s="397">
        <f ca="1">+KPI!CH28</f>
        <v>5</v>
      </c>
      <c r="P27" s="397">
        <f ca="1">+KPI!CI28</f>
        <v>5</v>
      </c>
      <c r="Q27" s="397">
        <f ca="1">+KPI!CJ28</f>
        <v>5</v>
      </c>
      <c r="R27" s="397">
        <f ca="1">+KPI!CK28</f>
        <v>5</v>
      </c>
      <c r="S27" s="397">
        <f ca="1">+KPI!CL28</f>
        <v>5</v>
      </c>
      <c r="T27" s="397">
        <f ca="1">+KPI!CM28</f>
        <v>5</v>
      </c>
      <c r="U27" s="397">
        <f ca="1">+KPI!CN28</f>
        <v>5</v>
      </c>
      <c r="V27" s="397">
        <f ca="1">+KPI!CO28</f>
        <v>5</v>
      </c>
      <c r="W27" s="394">
        <f ca="1">+KPI!CR28</f>
        <v>1.731525</v>
      </c>
      <c r="X27" s="394">
        <f ca="1">+KPI!CS28</f>
        <v>1.9068000000000003</v>
      </c>
      <c r="Y27" s="394">
        <f ca="1">+KPI!CT28</f>
        <v>1.95675</v>
      </c>
      <c r="Z27" s="394">
        <f ca="1">+KPI!CU28</f>
        <v>1.9675000000000002</v>
      </c>
      <c r="AA27" s="394">
        <f ca="1">+KPI!CV28</f>
        <v>2.52285</v>
      </c>
      <c r="AB27" s="394">
        <f ca="1">+KPI!CW28</f>
        <v>2.1472500000000001</v>
      </c>
      <c r="AC27" s="394">
        <f ca="1">+KPI!CX28</f>
        <v>1.1307499999999999</v>
      </c>
      <c r="AD27" s="394">
        <f ca="1">+KPI!CY28</f>
        <v>1.5695000000000001</v>
      </c>
      <c r="AE27" s="394">
        <f ca="1">+KPI!CZ28</f>
        <v>0.49405000000000004</v>
      </c>
      <c r="AF27" s="394">
        <f ca="1">+KPI!DA28</f>
        <v>1.8704999999999998</v>
      </c>
      <c r="AG27" s="394">
        <f ca="1">+KPI!DB28</f>
        <v>3.399375</v>
      </c>
      <c r="AH27" s="392">
        <f t="shared" ca="1" si="5"/>
        <v>-3.268475</v>
      </c>
      <c r="AI27" s="392">
        <f t="shared" ca="1" si="6"/>
        <v>-3.0931999999999995</v>
      </c>
      <c r="AJ27" s="392">
        <f t="shared" ca="1" si="7"/>
        <v>-3.04325</v>
      </c>
      <c r="AK27" s="392">
        <f t="shared" ca="1" si="8"/>
        <v>-3.0324999999999998</v>
      </c>
      <c r="AL27" s="392">
        <f t="shared" ca="1" si="9"/>
        <v>-2.47715</v>
      </c>
      <c r="AM27" s="392">
        <f t="shared" ca="1" si="10"/>
        <v>-2.8527499999999999</v>
      </c>
      <c r="AN27" s="392">
        <f t="shared" ca="1" si="11"/>
        <v>-3.8692500000000001</v>
      </c>
      <c r="AO27" s="392">
        <f t="shared" ca="1" si="12"/>
        <v>-3.4304999999999999</v>
      </c>
      <c r="AP27" s="392">
        <f t="shared" ca="1" si="13"/>
        <v>-4.5059500000000003</v>
      </c>
      <c r="AQ27" s="392">
        <f t="shared" ca="1" si="14"/>
        <v>-3.1295000000000002</v>
      </c>
      <c r="AR27" s="392">
        <f t="shared" ca="1" si="15"/>
        <v>-1.600625</v>
      </c>
    </row>
    <row r="28" spans="1:44" ht="15.6" customHeight="1">
      <c r="A28" s="322">
        <f ca="1">+KPI!A29</f>
        <v>29</v>
      </c>
      <c r="B28" s="322" t="str">
        <f>+KPI!B29</f>
        <v>External_internal_sorting</v>
      </c>
      <c r="C28" s="322" t="str">
        <f>+KPI!D29</f>
        <v>KFS</v>
      </c>
      <c r="D28" s="322" t="str">
        <f>+KPI!E29</f>
        <v>Martin</v>
      </c>
      <c r="E28" s="322" t="str">
        <f>+KPI!F29</f>
        <v>Currency</v>
      </c>
      <c r="F28" s="322" t="str">
        <f>+KPI!H29</f>
        <v>Down</v>
      </c>
      <c r="G28" s="390">
        <f ca="1">+KPI!AE29</f>
        <v>0</v>
      </c>
      <c r="H28" s="390">
        <f ca="1">+KPI!AF29</f>
        <v>0.81584999999999996</v>
      </c>
      <c r="I28" s="396" t="str">
        <f>+KPI!I29</f>
        <v>4</v>
      </c>
      <c r="J28" s="322">
        <f ca="1">+KPI!Q29</f>
        <v>0</v>
      </c>
      <c r="K28" s="390">
        <f ca="1">+KPI!AG29</f>
        <v>0.40792499999999998</v>
      </c>
      <c r="L28" s="397">
        <f ca="1">+KPI!CE29</f>
        <v>0</v>
      </c>
      <c r="M28" s="397">
        <f ca="1">+KPI!CF29</f>
        <v>0</v>
      </c>
      <c r="N28" s="397">
        <f ca="1">+KPI!CG29</f>
        <v>0</v>
      </c>
      <c r="O28" s="397">
        <f ca="1">+KPI!CH29</f>
        <v>0</v>
      </c>
      <c r="P28" s="397">
        <f ca="1">+KPI!CI29</f>
        <v>0</v>
      </c>
      <c r="Q28" s="397">
        <f ca="1">+KPI!CJ29</f>
        <v>0</v>
      </c>
      <c r="R28" s="397">
        <f ca="1">+KPI!CK29</f>
        <v>0</v>
      </c>
      <c r="S28" s="397">
        <f ca="1">+KPI!CL29</f>
        <v>0</v>
      </c>
      <c r="T28" s="397">
        <f ca="1">+KPI!CM29</f>
        <v>0</v>
      </c>
      <c r="U28" s="397">
        <f ca="1">+KPI!CN29</f>
        <v>0</v>
      </c>
      <c r="V28" s="397">
        <f ca="1">+KPI!CO29</f>
        <v>0</v>
      </c>
      <c r="W28" s="394">
        <f ca="1">+KPI!CR29</f>
        <v>0.207783</v>
      </c>
      <c r="X28" s="394">
        <f ca="1">+KPI!CS29</f>
        <v>0.22881600000000002</v>
      </c>
      <c r="Y28" s="394">
        <f ca="1">+KPI!CT29</f>
        <v>0.23480999999999999</v>
      </c>
      <c r="Z28" s="394">
        <f ca="1">+KPI!CU29</f>
        <v>0.2361</v>
      </c>
      <c r="AA28" s="394">
        <f ca="1">+KPI!CV29</f>
        <v>0.30274200000000001</v>
      </c>
      <c r="AB28" s="394">
        <f ca="1">+KPI!CW29</f>
        <v>0.25767000000000001</v>
      </c>
      <c r="AC28" s="394">
        <f ca="1">+KPI!CX29</f>
        <v>0.13569000000000001</v>
      </c>
      <c r="AD28" s="394">
        <f ca="1">+KPI!CY29</f>
        <v>0.18834000000000001</v>
      </c>
      <c r="AE28" s="394">
        <f ca="1">+KPI!CZ29</f>
        <v>5.9286000000000005E-2</v>
      </c>
      <c r="AF28" s="394">
        <f ca="1">+KPI!DA29</f>
        <v>0.22445999999999999</v>
      </c>
      <c r="AG28" s="394">
        <f ca="1">+KPI!DB29</f>
        <v>0.40792499999999998</v>
      </c>
      <c r="AH28" s="392">
        <f t="shared" ca="1" si="5"/>
        <v>0.207783</v>
      </c>
      <c r="AI28" s="392">
        <f t="shared" ca="1" si="6"/>
        <v>0.22881600000000002</v>
      </c>
      <c r="AJ28" s="392">
        <f t="shared" ca="1" si="7"/>
        <v>0.23480999999999999</v>
      </c>
      <c r="AK28" s="392">
        <f t="shared" ca="1" si="8"/>
        <v>0.2361</v>
      </c>
      <c r="AL28" s="392">
        <f t="shared" ca="1" si="9"/>
        <v>0.30274200000000001</v>
      </c>
      <c r="AM28" s="392">
        <f t="shared" ca="1" si="10"/>
        <v>0.25767000000000001</v>
      </c>
      <c r="AN28" s="392">
        <f t="shared" ca="1" si="11"/>
        <v>0.13569000000000001</v>
      </c>
      <c r="AO28" s="392">
        <f t="shared" ca="1" si="12"/>
        <v>0.18834000000000001</v>
      </c>
      <c r="AP28" s="392">
        <f t="shared" ca="1" si="13"/>
        <v>5.9286000000000005E-2</v>
      </c>
      <c r="AQ28" s="392">
        <f t="shared" ca="1" si="14"/>
        <v>0.22445999999999999</v>
      </c>
      <c r="AR28" s="392">
        <f t="shared" ca="1" si="15"/>
        <v>0.40792499999999998</v>
      </c>
    </row>
    <row r="29" spans="1:44" ht="15.6" customHeight="1">
      <c r="A29" s="322">
        <f ca="1">+KPI!A30</f>
        <v>30</v>
      </c>
      <c r="B29" s="322" t="str">
        <f>+KPI!B30</f>
        <v>Regular_freight</v>
      </c>
      <c r="C29" s="322" t="str">
        <f>+KPI!D30</f>
        <v>KPI</v>
      </c>
      <c r="D29" s="322" t="str">
        <f>+KPI!E30</f>
        <v>Jasmina</v>
      </c>
      <c r="E29" s="322" t="str">
        <f>+KPI!F30</f>
        <v>Currency</v>
      </c>
      <c r="F29" s="322" t="str">
        <f>+KPI!H30</f>
        <v>Down</v>
      </c>
      <c r="G29" s="390">
        <f ca="1">+KPI!AE30</f>
        <v>4.07925</v>
      </c>
      <c r="H29" s="390">
        <f ca="1">+KPI!AF30</f>
        <v>4.759125</v>
      </c>
      <c r="I29" s="396" t="str">
        <f>+KPI!I30</f>
        <v>6</v>
      </c>
      <c r="J29" s="322">
        <f ca="1">+KPI!Q30</f>
        <v>4.07925</v>
      </c>
      <c r="K29" s="390">
        <f ca="1">+KPI!AG30</f>
        <v>4.4191874999999996</v>
      </c>
      <c r="L29" s="397">
        <f ca="1">+KPI!CE30</f>
        <v>0</v>
      </c>
      <c r="M29" s="397">
        <f ca="1">+KPI!CF30</f>
        <v>0</v>
      </c>
      <c r="N29" s="397">
        <f ca="1">+KPI!CG30</f>
        <v>0</v>
      </c>
      <c r="O29" s="397">
        <f ca="1">+KPI!CH30</f>
        <v>0</v>
      </c>
      <c r="P29" s="397">
        <f ca="1">+KPI!CI30</f>
        <v>0</v>
      </c>
      <c r="Q29" s="397">
        <f ca="1">+KPI!CJ30</f>
        <v>0</v>
      </c>
      <c r="R29" s="397">
        <f ca="1">+KPI!CK30</f>
        <v>0</v>
      </c>
      <c r="S29" s="397">
        <f ca="1">+KPI!CL30</f>
        <v>0</v>
      </c>
      <c r="T29" s="397">
        <f ca="1">+KPI!CM30</f>
        <v>0</v>
      </c>
      <c r="U29" s="397">
        <f ca="1">+KPI!CN30</f>
        <v>0</v>
      </c>
      <c r="V29" s="397">
        <f ca="1">+KPI!CO30</f>
        <v>0</v>
      </c>
      <c r="W29" s="394">
        <f ca="1">+KPI!CR30</f>
        <v>2.2509825000000001</v>
      </c>
      <c r="X29" s="394">
        <f ca="1">+KPI!CS30</f>
        <v>2.4788400000000004</v>
      </c>
      <c r="Y29" s="394">
        <f ca="1">+KPI!CT30</f>
        <v>2.5437750000000001</v>
      </c>
      <c r="Z29" s="394">
        <f ca="1">+KPI!CU30</f>
        <v>2.55775</v>
      </c>
      <c r="AA29" s="394">
        <f ca="1">+KPI!CV30</f>
        <v>3.2797050000000003</v>
      </c>
      <c r="AB29" s="394">
        <f ca="1">+KPI!CW30</f>
        <v>2.7914250000000003</v>
      </c>
      <c r="AC29" s="394">
        <f ca="1">+KPI!CX30</f>
        <v>1.469975</v>
      </c>
      <c r="AD29" s="394">
        <f ca="1">+KPI!CY30</f>
        <v>2.0403500000000001</v>
      </c>
      <c r="AE29" s="394">
        <f ca="1">+KPI!CZ30</f>
        <v>0.64226500000000009</v>
      </c>
      <c r="AF29" s="394">
        <f ca="1">+KPI!DA30</f>
        <v>2.4316499999999999</v>
      </c>
      <c r="AG29" s="394">
        <f ca="1">+KPI!DB30</f>
        <v>4.4191874999999996</v>
      </c>
      <c r="AH29" s="392">
        <f t="shared" ca="1" si="5"/>
        <v>2.2509825000000001</v>
      </c>
      <c r="AI29" s="392">
        <f t="shared" ca="1" si="6"/>
        <v>2.4788400000000004</v>
      </c>
      <c r="AJ29" s="392">
        <f t="shared" ca="1" si="7"/>
        <v>2.5437750000000001</v>
      </c>
      <c r="AK29" s="392">
        <f t="shared" ca="1" si="8"/>
        <v>2.55775</v>
      </c>
      <c r="AL29" s="392">
        <f t="shared" ca="1" si="9"/>
        <v>3.2797050000000003</v>
      </c>
      <c r="AM29" s="392">
        <f t="shared" ca="1" si="10"/>
        <v>2.7914250000000003</v>
      </c>
      <c r="AN29" s="392">
        <f t="shared" ca="1" si="11"/>
        <v>1.469975</v>
      </c>
      <c r="AO29" s="392">
        <f t="shared" ca="1" si="12"/>
        <v>2.0403500000000001</v>
      </c>
      <c r="AP29" s="392">
        <f t="shared" ca="1" si="13"/>
        <v>0.64226500000000009</v>
      </c>
      <c r="AQ29" s="392">
        <f t="shared" ca="1" si="14"/>
        <v>2.4316499999999999</v>
      </c>
      <c r="AR29" s="392">
        <f t="shared" ca="1" si="15"/>
        <v>4.4191874999999996</v>
      </c>
    </row>
    <row r="30" spans="1:44" ht="15.6" customHeight="1">
      <c r="A30" s="322">
        <f ca="1">+KPI!A31</f>
        <v>31</v>
      </c>
      <c r="B30" s="322" t="str">
        <f>+KPI!B31</f>
        <v>Premium_Freight</v>
      </c>
      <c r="C30" s="322" t="str">
        <f>+KPI!D31</f>
        <v>KFS</v>
      </c>
      <c r="D30" s="322" t="str">
        <f>+KPI!E31</f>
        <v>Jasmina</v>
      </c>
      <c r="E30" s="322" t="str">
        <f>+KPI!F31</f>
        <v>Currency</v>
      </c>
      <c r="F30" s="322" t="str">
        <f>+KPI!H31</f>
        <v>Down</v>
      </c>
      <c r="G30" s="390">
        <f>+KPI!AE31</f>
        <v>0</v>
      </c>
      <c r="H30" s="390">
        <f ca="1">+KPI!AF31</f>
        <v>0.71386874999999994</v>
      </c>
      <c r="I30" s="396" t="str">
        <f>+KPI!I31</f>
        <v>2</v>
      </c>
      <c r="J30" s="322">
        <f>+KPI!Q31</f>
        <v>0</v>
      </c>
      <c r="K30" s="390">
        <f ca="1">+KPI!AG31</f>
        <v>0.35693437499999997</v>
      </c>
      <c r="L30" s="397">
        <f ca="1">+KPI!CE31</f>
        <v>0</v>
      </c>
      <c r="M30" s="397">
        <f ca="1">+KPI!CF31</f>
        <v>0</v>
      </c>
      <c r="N30" s="397">
        <f ca="1">+KPI!CG31</f>
        <v>0</v>
      </c>
      <c r="O30" s="397">
        <f ca="1">+KPI!CH31</f>
        <v>0</v>
      </c>
      <c r="P30" s="397">
        <f ca="1">+KPI!CI31</f>
        <v>0</v>
      </c>
      <c r="Q30" s="397">
        <f ca="1">+KPI!CJ31</f>
        <v>0</v>
      </c>
      <c r="R30" s="397">
        <f ca="1">+KPI!CK31</f>
        <v>0</v>
      </c>
      <c r="S30" s="397">
        <f ca="1">+KPI!CL31</f>
        <v>0</v>
      </c>
      <c r="T30" s="397">
        <f ca="1">+KPI!CM31</f>
        <v>0</v>
      </c>
      <c r="U30" s="397">
        <f ca="1">+KPI!CN31</f>
        <v>0</v>
      </c>
      <c r="V30" s="397">
        <f ca="1">+KPI!CO31</f>
        <v>0</v>
      </c>
      <c r="W30" s="394">
        <f ca="1">+KPI!CR31</f>
        <v>0.18181012499999996</v>
      </c>
      <c r="X30" s="394">
        <f ca="1">+KPI!CS31</f>
        <v>0.200214</v>
      </c>
      <c r="Y30" s="394">
        <f ca="1">+KPI!CT31</f>
        <v>0.20545874999999997</v>
      </c>
      <c r="Z30" s="394">
        <f ca="1">+KPI!CU31</f>
        <v>0.20658749999999998</v>
      </c>
      <c r="AA30" s="394">
        <f ca="1">+KPI!CV31</f>
        <v>0.26489924999999998</v>
      </c>
      <c r="AB30" s="394">
        <f ca="1">+KPI!CW31</f>
        <v>0.22546124999999997</v>
      </c>
      <c r="AC30" s="394">
        <f ca="1">+KPI!CX31</f>
        <v>0.11872874999999998</v>
      </c>
      <c r="AD30" s="394">
        <f ca="1">+KPI!CY31</f>
        <v>0.16479749999999999</v>
      </c>
      <c r="AE30" s="394">
        <f ca="1">+KPI!CZ31</f>
        <v>5.1875249999999998E-2</v>
      </c>
      <c r="AF30" s="394">
        <f ca="1">+KPI!DA31</f>
        <v>0.19640249999999995</v>
      </c>
      <c r="AG30" s="394">
        <f ca="1">+KPI!DB31</f>
        <v>0.35693437499999997</v>
      </c>
      <c r="AH30" s="392">
        <f t="shared" ca="1" si="5"/>
        <v>0.18181012499999996</v>
      </c>
      <c r="AI30" s="392">
        <f t="shared" ca="1" si="6"/>
        <v>0.200214</v>
      </c>
      <c r="AJ30" s="392">
        <f t="shared" ca="1" si="7"/>
        <v>0.20545874999999997</v>
      </c>
      <c r="AK30" s="392">
        <f t="shared" ca="1" si="8"/>
        <v>0.20658749999999998</v>
      </c>
      <c r="AL30" s="392">
        <f t="shared" ca="1" si="9"/>
        <v>0.26489924999999998</v>
      </c>
      <c r="AM30" s="392">
        <f t="shared" ca="1" si="10"/>
        <v>0.22546124999999997</v>
      </c>
      <c r="AN30" s="392">
        <f t="shared" ca="1" si="11"/>
        <v>0.11872874999999998</v>
      </c>
      <c r="AO30" s="392">
        <f t="shared" ca="1" si="12"/>
        <v>0.16479749999999999</v>
      </c>
      <c r="AP30" s="392">
        <f t="shared" ca="1" si="13"/>
        <v>5.1875249999999998E-2</v>
      </c>
      <c r="AQ30" s="392">
        <f t="shared" ca="1" si="14"/>
        <v>0.19640249999999995</v>
      </c>
      <c r="AR30" s="392">
        <f t="shared" ca="1" si="15"/>
        <v>0.35693437499999997</v>
      </c>
    </row>
    <row r="31" spans="1:44" ht="15.6" customHeight="1">
      <c r="A31" s="322">
        <f ca="1">+KPI!A32</f>
        <v>32</v>
      </c>
      <c r="B31" s="322" t="str">
        <f>+KPI!B32</f>
        <v>Non_production_salaries</v>
      </c>
      <c r="C31" s="322" t="str">
        <f>+KPI!D32</f>
        <v>KPI</v>
      </c>
      <c r="D31" s="322" t="str">
        <f>+KPI!E32</f>
        <v>AW</v>
      </c>
      <c r="E31" s="322" t="str">
        <f>+KPI!F32</f>
        <v>kCUR</v>
      </c>
      <c r="F31" s="322" t="str">
        <f>+KPI!H32</f>
        <v>Down</v>
      </c>
      <c r="G31" s="390">
        <f>+KPI!AE32</f>
        <v>20</v>
      </c>
      <c r="H31" s="390">
        <f>+KPI!AF32</f>
        <v>22</v>
      </c>
      <c r="I31" s="396" t="str">
        <f>+KPI!I32</f>
        <v>12</v>
      </c>
      <c r="J31" s="322">
        <f>+KPI!Q32</f>
        <v>20</v>
      </c>
      <c r="K31" s="390">
        <f>+KPI!AG32</f>
        <v>21</v>
      </c>
      <c r="L31" s="397">
        <f ca="1">+KPI!CE32</f>
        <v>22</v>
      </c>
      <c r="M31" s="397">
        <f ca="1">+KPI!CF32</f>
        <v>22</v>
      </c>
      <c r="N31" s="397">
        <f ca="1">+KPI!CG32</f>
        <v>22</v>
      </c>
      <c r="O31" s="397">
        <f ca="1">+KPI!CH32</f>
        <v>22</v>
      </c>
      <c r="P31" s="397">
        <f ca="1">+KPI!CI32</f>
        <v>22</v>
      </c>
      <c r="Q31" s="397">
        <f ca="1">+KPI!CJ32</f>
        <v>22</v>
      </c>
      <c r="R31" s="397">
        <f ca="1">+KPI!CK32</f>
        <v>22</v>
      </c>
      <c r="S31" s="397">
        <f ca="1">+KPI!CL32</f>
        <v>22</v>
      </c>
      <c r="T31" s="397">
        <f ca="1">+KPI!CM32</f>
        <v>22</v>
      </c>
      <c r="U31" s="397">
        <f ca="1">+KPI!CN32</f>
        <v>22</v>
      </c>
      <c r="V31" s="397">
        <f ca="1">+KPI!CO32</f>
        <v>22</v>
      </c>
      <c r="W31" s="394">
        <f ca="1">+KPI!CR32</f>
        <v>10.696679536679536</v>
      </c>
      <c r="X31" s="394">
        <f ca="1">+KPI!CS32</f>
        <v>11.77945945945946</v>
      </c>
      <c r="Y31" s="394">
        <f ca="1">+KPI!CT32</f>
        <v>12.088030888030888</v>
      </c>
      <c r="Z31" s="394">
        <f ca="1">+KPI!CU32</f>
        <v>12.154440154440154</v>
      </c>
      <c r="AA31" s="394">
        <f ca="1">+KPI!CV32</f>
        <v>15.585173745173744</v>
      </c>
      <c r="AB31" s="394">
        <f ca="1">+KPI!CW32</f>
        <v>13.264864864864865</v>
      </c>
      <c r="AC31" s="394">
        <f ca="1">+KPI!CX32</f>
        <v>6.9853281853281848</v>
      </c>
      <c r="AD31" s="394">
        <f ca="1">+KPI!CY32</f>
        <v>9.6957528957528964</v>
      </c>
      <c r="AE31" s="394">
        <f ca="1">+KPI!CZ32</f>
        <v>3.052046332046332</v>
      </c>
      <c r="AF31" s="394">
        <f ca="1">+KPI!DA32</f>
        <v>11.555212355212355</v>
      </c>
      <c r="AG31" s="394">
        <f ca="1">+KPI!DB32</f>
        <v>21</v>
      </c>
      <c r="AH31" s="392">
        <f t="shared" ca="1" si="5"/>
        <v>-11.303320463320464</v>
      </c>
      <c r="AI31" s="392">
        <f t="shared" ca="1" si="6"/>
        <v>-10.22054054054054</v>
      </c>
      <c r="AJ31" s="392">
        <f t="shared" ca="1" si="7"/>
        <v>-9.9119691119691122</v>
      </c>
      <c r="AK31" s="392">
        <f t="shared" ca="1" si="8"/>
        <v>-9.8455598455598459</v>
      </c>
      <c r="AL31" s="392">
        <f t="shared" ca="1" si="9"/>
        <v>-6.4148262548262558</v>
      </c>
      <c r="AM31" s="392">
        <f t="shared" ca="1" si="10"/>
        <v>-8.7351351351351347</v>
      </c>
      <c r="AN31" s="392">
        <f t="shared" ca="1" si="11"/>
        <v>-15.014671814671814</v>
      </c>
      <c r="AO31" s="392">
        <f t="shared" ca="1" si="12"/>
        <v>-12.304247104247104</v>
      </c>
      <c r="AP31" s="392">
        <f t="shared" ca="1" si="13"/>
        <v>-18.947953667953669</v>
      </c>
      <c r="AQ31" s="392">
        <f t="shared" ca="1" si="14"/>
        <v>-10.444787644787645</v>
      </c>
      <c r="AR31" s="392">
        <f t="shared" ca="1" si="15"/>
        <v>-1</v>
      </c>
    </row>
    <row r="32" spans="1:44" ht="15.6" customHeight="1">
      <c r="A32" s="322">
        <f ca="1">+KPI!A33</f>
        <v>33</v>
      </c>
      <c r="B32" s="322" t="str">
        <f>+KPI!B33</f>
        <v>Fixed FOH and Admin</v>
      </c>
      <c r="C32" s="322" t="str">
        <f>+KPI!D33</f>
        <v>KPI</v>
      </c>
      <c r="D32" s="322" t="str">
        <f>+KPI!E33</f>
        <v>AW</v>
      </c>
      <c r="E32" s="322" t="str">
        <f>+KPI!F33</f>
        <v>kCUR</v>
      </c>
      <c r="F32" s="322" t="str">
        <f>+KPI!H33</f>
        <v>Down</v>
      </c>
      <c r="G32" s="390">
        <f>+KPI!AE33</f>
        <v>15</v>
      </c>
      <c r="H32" s="390">
        <f>+KPI!AF33</f>
        <v>20</v>
      </c>
      <c r="I32" s="396" t="str">
        <f>+KPI!I33</f>
        <v>12</v>
      </c>
      <c r="J32" s="322">
        <f>+KPI!Q33</f>
        <v>15</v>
      </c>
      <c r="K32" s="390">
        <f>+KPI!AG33</f>
        <v>17.5</v>
      </c>
      <c r="L32" s="397">
        <f ca="1">+KPI!CE33</f>
        <v>17.5</v>
      </c>
      <c r="M32" s="397">
        <f ca="1">+KPI!CF33</f>
        <v>17.5</v>
      </c>
      <c r="N32" s="397">
        <f ca="1">+KPI!CG33</f>
        <v>17.5</v>
      </c>
      <c r="O32" s="397">
        <f ca="1">+KPI!CH33</f>
        <v>17.5</v>
      </c>
      <c r="P32" s="397">
        <f ca="1">+KPI!CI33</f>
        <v>17.5</v>
      </c>
      <c r="Q32" s="397">
        <f ca="1">+KPI!CJ33</f>
        <v>17.5</v>
      </c>
      <c r="R32" s="397">
        <f ca="1">+KPI!CK33</f>
        <v>17.5</v>
      </c>
      <c r="S32" s="397">
        <f ca="1">+KPI!CL33</f>
        <v>17.5</v>
      </c>
      <c r="T32" s="397">
        <f ca="1">+KPI!CM33</f>
        <v>17.5</v>
      </c>
      <c r="U32" s="397">
        <f ca="1">+KPI!CN33</f>
        <v>17.5</v>
      </c>
      <c r="V32" s="397">
        <f ca="1">+KPI!CO33</f>
        <v>17.5</v>
      </c>
      <c r="W32" s="394">
        <f ca="1">+KPI!CR33</f>
        <v>8.9138996138996127</v>
      </c>
      <c r="X32" s="394">
        <f ca="1">+KPI!CS33</f>
        <v>9.8162162162162172</v>
      </c>
      <c r="Y32" s="394">
        <f ca="1">+KPI!CT33</f>
        <v>10.073359073359073</v>
      </c>
      <c r="Z32" s="394">
        <f ca="1">+KPI!CU33</f>
        <v>10.12870012870013</v>
      </c>
      <c r="AA32" s="394">
        <f ca="1">+KPI!CV33</f>
        <v>12.987644787644788</v>
      </c>
      <c r="AB32" s="394">
        <f ca="1">+KPI!CW33</f>
        <v>11.054054054054054</v>
      </c>
      <c r="AC32" s="394">
        <f ca="1">+KPI!CX33</f>
        <v>5.8211068211068211</v>
      </c>
      <c r="AD32" s="394">
        <f ca="1">+KPI!CY33</f>
        <v>8.0797940797940804</v>
      </c>
      <c r="AE32" s="394">
        <f ca="1">+KPI!CZ33</f>
        <v>2.5433719433719433</v>
      </c>
      <c r="AF32" s="394">
        <f ca="1">+KPI!DA33</f>
        <v>9.6293436293436283</v>
      </c>
      <c r="AG32" s="394">
        <f ca="1">+KPI!DB33</f>
        <v>17.5</v>
      </c>
      <c r="AH32" s="392">
        <f t="shared" ca="1" si="5"/>
        <v>-8.5861003861003873</v>
      </c>
      <c r="AI32" s="392">
        <f t="shared" ca="1" si="6"/>
        <v>-7.6837837837837828</v>
      </c>
      <c r="AJ32" s="392">
        <f t="shared" ca="1" si="7"/>
        <v>-7.4266409266409266</v>
      </c>
      <c r="AK32" s="392">
        <f t="shared" ca="1" si="8"/>
        <v>-7.3712998712998701</v>
      </c>
      <c r="AL32" s="392">
        <f t="shared" ca="1" si="9"/>
        <v>-4.512355212355212</v>
      </c>
      <c r="AM32" s="392">
        <f t="shared" ca="1" si="10"/>
        <v>-6.4459459459459456</v>
      </c>
      <c r="AN32" s="392">
        <f t="shared" ca="1" si="11"/>
        <v>-11.67889317889318</v>
      </c>
      <c r="AO32" s="392">
        <f t="shared" ca="1" si="12"/>
        <v>-9.4202059202059196</v>
      </c>
      <c r="AP32" s="392">
        <f t="shared" ca="1" si="13"/>
        <v>-14.956628056628057</v>
      </c>
      <c r="AQ32" s="392">
        <f t="shared" ca="1" si="14"/>
        <v>-7.8706563706563717</v>
      </c>
      <c r="AR32" s="392">
        <f t="shared" ca="1" si="15"/>
        <v>0</v>
      </c>
    </row>
    <row r="33" spans="1:44" ht="15.6" customHeight="1">
      <c r="A33" s="322">
        <f ca="1">+KPI!A34</f>
        <v>34</v>
      </c>
      <c r="B33" s="322" t="str">
        <f>+KPI!B34</f>
        <v>Account_Receivables_Total</v>
      </c>
      <c r="C33" s="322" t="str">
        <f>+KPI!D34</f>
        <v>KPI</v>
      </c>
      <c r="D33" s="322" t="str">
        <f>+KPI!E34</f>
        <v>Gurpreet</v>
      </c>
      <c r="E33" s="322" t="str">
        <f>+KPI!F34</f>
        <v>Currency</v>
      </c>
      <c r="F33" s="322" t="str">
        <f>+KPI!H34</f>
        <v>Down</v>
      </c>
      <c r="G33" s="390">
        <f ca="1">+KPI!AE34</f>
        <v>381.36</v>
      </c>
      <c r="H33" s="390">
        <f ca="1">+KPI!AF34</f>
        <v>512.11200000000008</v>
      </c>
      <c r="I33" s="396">
        <f>+KPI!I34</f>
        <v>0</v>
      </c>
      <c r="J33" s="322">
        <f ca="1">+KPI!Q34</f>
        <v>381.36</v>
      </c>
      <c r="K33" s="390">
        <f ca="1">+KPI!AG34</f>
        <v>446.73600000000005</v>
      </c>
      <c r="L33" s="397">
        <f ca="1">+KPI!CE34</f>
        <v>0</v>
      </c>
      <c r="M33" s="397">
        <f ca="1">+KPI!CF34</f>
        <v>0</v>
      </c>
      <c r="N33" s="397">
        <f ca="1">+KPI!CG34</f>
        <v>0</v>
      </c>
      <c r="O33" s="397">
        <f ca="1">+KPI!CH34</f>
        <v>0</v>
      </c>
      <c r="P33" s="397">
        <f ca="1">+KPI!CI34</f>
        <v>0</v>
      </c>
      <c r="Q33" s="397">
        <f ca="1">+KPI!CJ34</f>
        <v>0</v>
      </c>
      <c r="R33" s="397">
        <f ca="1">+KPI!CK34</f>
        <v>0</v>
      </c>
      <c r="S33" s="397">
        <f ca="1">+KPI!CL34</f>
        <v>0</v>
      </c>
      <c r="T33" s="397">
        <f ca="1">+KPI!CM34</f>
        <v>0</v>
      </c>
      <c r="U33" s="397">
        <f ca="1">+KPI!CN34</f>
        <v>0</v>
      </c>
      <c r="V33" s="397">
        <f ca="1">+KPI!CO34</f>
        <v>0</v>
      </c>
      <c r="W33" s="394">
        <f ca="1">+KPI!CR34</f>
        <v>227.55199188086047</v>
      </c>
      <c r="X33" s="394">
        <f ca="1">+KPI!CS34</f>
        <v>250.5861238610039</v>
      </c>
      <c r="Y33" s="394">
        <f ca="1">+KPI!CT34</f>
        <v>257.15040794263655</v>
      </c>
      <c r="Z33" s="394">
        <f ca="1">+KPI!CU34</f>
        <v>258.56314175399893</v>
      </c>
      <c r="AA33" s="394">
        <f ca="1">+KPI!CV34</f>
        <v>331.54562753447328</v>
      </c>
      <c r="AB33" s="394">
        <f ca="1">+KPI!CW34</f>
        <v>282.18536525096528</v>
      </c>
      <c r="AC33" s="394">
        <f ca="1">+KPI!CX34</f>
        <v>148.59988439051295</v>
      </c>
      <c r="AD33" s="394">
        <f ca="1">+KPI!CY34</f>
        <v>206.2591364589079</v>
      </c>
      <c r="AE33" s="394">
        <f ca="1">+KPI!CZ34</f>
        <v>64.926617628240493</v>
      </c>
      <c r="AF33" s="394">
        <f ca="1">+KPI!DA34</f>
        <v>245.81568317705461</v>
      </c>
      <c r="AG33" s="394">
        <f ca="1">+KPI!DB34</f>
        <v>446.73599999999999</v>
      </c>
      <c r="AH33" s="392">
        <f t="shared" ca="1" si="5"/>
        <v>227.55199188086047</v>
      </c>
      <c r="AI33" s="392">
        <f t="shared" ca="1" si="6"/>
        <v>250.5861238610039</v>
      </c>
      <c r="AJ33" s="392">
        <f t="shared" ca="1" si="7"/>
        <v>257.15040794263655</v>
      </c>
      <c r="AK33" s="392">
        <f t="shared" ca="1" si="8"/>
        <v>258.56314175399893</v>
      </c>
      <c r="AL33" s="392">
        <f t="shared" ca="1" si="9"/>
        <v>331.54562753447328</v>
      </c>
      <c r="AM33" s="392">
        <f t="shared" ca="1" si="10"/>
        <v>282.18536525096528</v>
      </c>
      <c r="AN33" s="392">
        <f t="shared" ca="1" si="11"/>
        <v>148.59988439051295</v>
      </c>
      <c r="AO33" s="392">
        <f t="shared" ca="1" si="12"/>
        <v>206.2591364589079</v>
      </c>
      <c r="AP33" s="392">
        <f t="shared" ca="1" si="13"/>
        <v>64.926617628240493</v>
      </c>
      <c r="AQ33" s="392">
        <f t="shared" ca="1" si="14"/>
        <v>245.81568317705461</v>
      </c>
      <c r="AR33" s="392">
        <f t="shared" ca="1" si="15"/>
        <v>446.73599999999999</v>
      </c>
    </row>
    <row r="34" spans="1:44" ht="15.6" customHeight="1">
      <c r="A34" s="322">
        <f ca="1">+KPI!A35</f>
        <v>35</v>
      </c>
      <c r="B34" s="322" t="str">
        <f>+KPI!B35</f>
        <v>Account_Receivables_past due</v>
      </c>
      <c r="C34" s="322" t="str">
        <f>+KPI!D35</f>
        <v>KPI</v>
      </c>
      <c r="D34" s="322" t="str">
        <f>+KPI!E35</f>
        <v>Gurpreet</v>
      </c>
      <c r="E34" s="322" t="str">
        <f>+KPI!F35</f>
        <v>Currency</v>
      </c>
      <c r="F34" s="322" t="str">
        <f>+KPI!H35</f>
        <v>Down</v>
      </c>
      <c r="G34" s="390">
        <f ca="1">+KPI!AE35</f>
        <v>0</v>
      </c>
      <c r="H34" s="390">
        <f ca="1">+KPI!AF35</f>
        <v>54.480000000000004</v>
      </c>
      <c r="I34" s="396" t="str">
        <f>+KPI!I35</f>
        <v>2</v>
      </c>
      <c r="J34" s="322">
        <f ca="1">+KPI!Q35</f>
        <v>0</v>
      </c>
      <c r="K34" s="390">
        <f ca="1">+KPI!AG35</f>
        <v>27.240000000000002</v>
      </c>
      <c r="L34" s="397">
        <f ca="1">+KPI!CE35</f>
        <v>0</v>
      </c>
      <c r="M34" s="397">
        <f ca="1">+KPI!CF35</f>
        <v>0</v>
      </c>
      <c r="N34" s="397">
        <f ca="1">+KPI!CG35</f>
        <v>0</v>
      </c>
      <c r="O34" s="397">
        <f ca="1">+KPI!CH35</f>
        <v>0</v>
      </c>
      <c r="P34" s="397">
        <f ca="1">+KPI!CI35</f>
        <v>0</v>
      </c>
      <c r="Q34" s="397">
        <f ca="1">+KPI!CJ35</f>
        <v>0</v>
      </c>
      <c r="R34" s="397">
        <f ca="1">+KPI!CK35</f>
        <v>0</v>
      </c>
      <c r="S34" s="397">
        <f ca="1">+KPI!CL35</f>
        <v>0</v>
      </c>
      <c r="T34" s="397">
        <f ca="1">+KPI!CM35</f>
        <v>0</v>
      </c>
      <c r="U34" s="397">
        <f ca="1">+KPI!CN35</f>
        <v>0</v>
      </c>
      <c r="V34" s="397">
        <f ca="1">+KPI!CO35</f>
        <v>0</v>
      </c>
      <c r="W34" s="394">
        <f ca="1">+KPI!CR35</f>
        <v>13.875121456150028</v>
      </c>
      <c r="X34" s="394">
        <f ca="1">+KPI!CS35</f>
        <v>15.279641698841701</v>
      </c>
      <c r="Y34" s="394">
        <f ca="1">+KPI!CT35</f>
        <v>15.679902923331495</v>
      </c>
      <c r="Z34" s="394">
        <f ca="1">+KPI!CU35</f>
        <v>15.766045228902373</v>
      </c>
      <c r="AA34" s="394">
        <f ca="1">+KPI!CV35</f>
        <v>20.216196800882518</v>
      </c>
      <c r="AB34" s="394">
        <f ca="1">+KPI!CW35</f>
        <v>17.206424710424713</v>
      </c>
      <c r="AC34" s="394">
        <f ca="1">+KPI!CX35</f>
        <v>9.0609685603971322</v>
      </c>
      <c r="AD34" s="394">
        <f ca="1">+KPI!CY35</f>
        <v>12.576776613348043</v>
      </c>
      <c r="AE34" s="394">
        <f ca="1">+KPI!CZ35</f>
        <v>3.9589400992829566</v>
      </c>
      <c r="AF34" s="394">
        <f ca="1">+KPI!DA35</f>
        <v>14.988761169332598</v>
      </c>
      <c r="AG34" s="394">
        <f ca="1">+KPI!DB35</f>
        <v>27.240000000000002</v>
      </c>
      <c r="AH34" s="392">
        <f t="shared" ca="1" si="5"/>
        <v>13.875121456150028</v>
      </c>
      <c r="AI34" s="392">
        <f t="shared" ca="1" si="6"/>
        <v>15.279641698841701</v>
      </c>
      <c r="AJ34" s="392">
        <f t="shared" ca="1" si="7"/>
        <v>15.679902923331495</v>
      </c>
      <c r="AK34" s="392">
        <f t="shared" ca="1" si="8"/>
        <v>15.766045228902373</v>
      </c>
      <c r="AL34" s="392">
        <f t="shared" ca="1" si="9"/>
        <v>20.216196800882518</v>
      </c>
      <c r="AM34" s="392">
        <f t="shared" ca="1" si="10"/>
        <v>17.206424710424713</v>
      </c>
      <c r="AN34" s="392">
        <f t="shared" ca="1" si="11"/>
        <v>9.0609685603971322</v>
      </c>
      <c r="AO34" s="392">
        <f t="shared" ca="1" si="12"/>
        <v>12.576776613348043</v>
      </c>
      <c r="AP34" s="392">
        <f t="shared" ca="1" si="13"/>
        <v>3.9589400992829566</v>
      </c>
      <c r="AQ34" s="392">
        <f t="shared" ca="1" si="14"/>
        <v>14.988761169332598</v>
      </c>
      <c r="AR34" s="392">
        <f t="shared" ca="1" si="15"/>
        <v>27.240000000000002</v>
      </c>
    </row>
    <row r="35" spans="1:44" ht="15.6" customHeight="1">
      <c r="A35" s="322">
        <f ca="1">+KPI!A36</f>
        <v>36</v>
      </c>
      <c r="B35" s="322" t="str">
        <f>+KPI!B36</f>
        <v>Account_Receivable_Current</v>
      </c>
      <c r="C35" s="322" t="str">
        <f>+KPI!D36</f>
        <v>KPI</v>
      </c>
      <c r="D35" s="322" t="str">
        <f>+KPI!E36</f>
        <v>Gurpreet</v>
      </c>
      <c r="E35" s="322" t="str">
        <f>+KPI!F36</f>
        <v>Currency</v>
      </c>
      <c r="F35" s="322" t="str">
        <f>+KPI!H36</f>
        <v>Down</v>
      </c>
      <c r="G35" s="390">
        <f ca="1">+KPI!AE36</f>
        <v>381.36</v>
      </c>
      <c r="H35" s="390">
        <f ca="1">+KPI!AF36</f>
        <v>435.84000000000003</v>
      </c>
      <c r="I35" s="396" t="str">
        <f>+KPI!I36</f>
        <v>10</v>
      </c>
      <c r="J35" s="322">
        <f ca="1">+KPI!Q36</f>
        <v>381.36</v>
      </c>
      <c r="K35" s="390">
        <f ca="1">+KPI!AG36</f>
        <v>408.6</v>
      </c>
      <c r="L35" s="397">
        <f ca="1">+KPI!CE36</f>
        <v>0</v>
      </c>
      <c r="M35" s="397">
        <f ca="1">+KPI!CF36</f>
        <v>0</v>
      </c>
      <c r="N35" s="397">
        <f ca="1">+KPI!CG36</f>
        <v>0</v>
      </c>
      <c r="O35" s="397">
        <f ca="1">+KPI!CH36</f>
        <v>0</v>
      </c>
      <c r="P35" s="397">
        <f ca="1">+KPI!CI36</f>
        <v>0</v>
      </c>
      <c r="Q35" s="397">
        <f ca="1">+KPI!CJ36</f>
        <v>0</v>
      </c>
      <c r="R35" s="397">
        <f ca="1">+KPI!CK36</f>
        <v>0</v>
      </c>
      <c r="S35" s="397">
        <f ca="1">+KPI!CL36</f>
        <v>0</v>
      </c>
      <c r="T35" s="397">
        <f ca="1">+KPI!CM36</f>
        <v>0</v>
      </c>
      <c r="U35" s="397">
        <f ca="1">+KPI!CN36</f>
        <v>0</v>
      </c>
      <c r="V35" s="397">
        <f ca="1">+KPI!CO36</f>
        <v>0</v>
      </c>
      <c r="W35" s="394">
        <f ca="1">+KPI!CR36</f>
        <v>208.12682184225042</v>
      </c>
      <c r="X35" s="394">
        <f ca="1">+KPI!CS36</f>
        <v>229.19462548262553</v>
      </c>
      <c r="Y35" s="394">
        <f ca="1">+KPI!CT36</f>
        <v>235.19854384997242</v>
      </c>
      <c r="Z35" s="394">
        <f ca="1">+KPI!CU36</f>
        <v>236.49067843353561</v>
      </c>
      <c r="AA35" s="394">
        <f ca="1">+KPI!CV36</f>
        <v>303.24295201323775</v>
      </c>
      <c r="AB35" s="394">
        <f ca="1">+KPI!CW36</f>
        <v>258.09637065637071</v>
      </c>
      <c r="AC35" s="394">
        <f ca="1">+KPI!CX36</f>
        <v>135.91452840595699</v>
      </c>
      <c r="AD35" s="394">
        <f ca="1">+KPI!CY36</f>
        <v>188.65164920022065</v>
      </c>
      <c r="AE35" s="394">
        <f ca="1">+KPI!CZ36</f>
        <v>59.384101489244351</v>
      </c>
      <c r="AF35" s="394">
        <f ca="1">+KPI!DA36</f>
        <v>224.83141753998896</v>
      </c>
      <c r="AG35" s="394">
        <f ca="1">+KPI!DB36</f>
        <v>408.6</v>
      </c>
      <c r="AH35" s="392">
        <f t="shared" ca="1" si="5"/>
        <v>208.12682184225042</v>
      </c>
      <c r="AI35" s="392">
        <f t="shared" ca="1" si="6"/>
        <v>229.19462548262553</v>
      </c>
      <c r="AJ35" s="392">
        <f t="shared" ca="1" si="7"/>
        <v>235.19854384997242</v>
      </c>
      <c r="AK35" s="392">
        <f t="shared" ca="1" si="8"/>
        <v>236.49067843353561</v>
      </c>
      <c r="AL35" s="392">
        <f t="shared" ca="1" si="9"/>
        <v>303.24295201323775</v>
      </c>
      <c r="AM35" s="392">
        <f t="shared" ca="1" si="10"/>
        <v>258.09637065637071</v>
      </c>
      <c r="AN35" s="392">
        <f t="shared" ca="1" si="11"/>
        <v>135.91452840595699</v>
      </c>
      <c r="AO35" s="392">
        <f t="shared" ca="1" si="12"/>
        <v>188.65164920022065</v>
      </c>
      <c r="AP35" s="392">
        <f t="shared" ca="1" si="13"/>
        <v>59.384101489244351</v>
      </c>
      <c r="AQ35" s="392">
        <f t="shared" ca="1" si="14"/>
        <v>224.83141753998896</v>
      </c>
      <c r="AR35" s="392">
        <f t="shared" ca="1" si="15"/>
        <v>408.6</v>
      </c>
    </row>
    <row r="36" spans="1:44" ht="15.6" customHeight="1">
      <c r="A36" s="322">
        <f ca="1">+KPI!A37</f>
        <v>37</v>
      </c>
      <c r="B36" s="322" t="str">
        <f>+KPI!B37</f>
        <v>Account_Receivable_Over30Days</v>
      </c>
      <c r="C36" s="322" t="str">
        <f>+KPI!D37</f>
        <v>KPI</v>
      </c>
      <c r="D36" s="322" t="str">
        <f>+KPI!E37</f>
        <v>Gurpreet</v>
      </c>
      <c r="E36" s="322" t="str">
        <f>+KPI!F37</f>
        <v>Currency</v>
      </c>
      <c r="F36" s="322" t="str">
        <f>+KPI!H37</f>
        <v>Down</v>
      </c>
      <c r="G36" s="390">
        <f ca="1">+KPI!AE37</f>
        <v>0</v>
      </c>
      <c r="H36" s="390">
        <f ca="1">+KPI!AF37</f>
        <v>21.792000000000002</v>
      </c>
      <c r="I36" s="396" t="str">
        <f>+KPI!I37</f>
        <v>2</v>
      </c>
      <c r="J36" s="322">
        <f ca="1">+KPI!Q37</f>
        <v>0</v>
      </c>
      <c r="K36" s="390">
        <f ca="1">+KPI!AG37</f>
        <v>10.896000000000001</v>
      </c>
      <c r="L36" s="397">
        <f ca="1">+KPI!CE37</f>
        <v>0</v>
      </c>
      <c r="M36" s="397">
        <f ca="1">+KPI!CF37</f>
        <v>0</v>
      </c>
      <c r="N36" s="397">
        <f ca="1">+KPI!CG37</f>
        <v>0</v>
      </c>
      <c r="O36" s="397">
        <f ca="1">+KPI!CH37</f>
        <v>0</v>
      </c>
      <c r="P36" s="397">
        <f ca="1">+KPI!CI37</f>
        <v>0</v>
      </c>
      <c r="Q36" s="397">
        <f ca="1">+KPI!CJ37</f>
        <v>0</v>
      </c>
      <c r="R36" s="397">
        <f ca="1">+KPI!CK37</f>
        <v>0</v>
      </c>
      <c r="S36" s="397">
        <f ca="1">+KPI!CL37</f>
        <v>0</v>
      </c>
      <c r="T36" s="397">
        <f ca="1">+KPI!CM37</f>
        <v>0</v>
      </c>
      <c r="U36" s="397">
        <f ca="1">+KPI!CN37</f>
        <v>0</v>
      </c>
      <c r="V36" s="397">
        <f ca="1">+KPI!CO37</f>
        <v>0</v>
      </c>
      <c r="W36" s="394">
        <f ca="1">+KPI!CR37</f>
        <v>5.5500485824600112</v>
      </c>
      <c r="X36" s="394">
        <f ca="1">+KPI!CS37</f>
        <v>6.1118566795366807</v>
      </c>
      <c r="Y36" s="394">
        <f ca="1">+KPI!CT37</f>
        <v>6.2719611693325978</v>
      </c>
      <c r="Z36" s="394">
        <f ca="1">+KPI!CU37</f>
        <v>6.3064180915609489</v>
      </c>
      <c r="AA36" s="394">
        <f ca="1">+KPI!CV37</f>
        <v>8.0864787203530071</v>
      </c>
      <c r="AB36" s="394">
        <f ca="1">+KPI!CW37</f>
        <v>6.882569884169885</v>
      </c>
      <c r="AC36" s="394">
        <f ca="1">+KPI!CX37</f>
        <v>3.6243874241588525</v>
      </c>
      <c r="AD36" s="394">
        <f ca="1">+KPI!CY37</f>
        <v>5.0307106453392167</v>
      </c>
      <c r="AE36" s="394">
        <f ca="1">+KPI!CZ37</f>
        <v>1.5835760397131826</v>
      </c>
      <c r="AF36" s="394">
        <f ca="1">+KPI!DA37</f>
        <v>5.9955044677330394</v>
      </c>
      <c r="AG36" s="394">
        <f ca="1">+KPI!DB37</f>
        <v>10.896000000000001</v>
      </c>
      <c r="AH36" s="392">
        <f t="shared" ca="1" si="5"/>
        <v>5.5500485824600112</v>
      </c>
      <c r="AI36" s="392">
        <f t="shared" ca="1" si="6"/>
        <v>6.1118566795366807</v>
      </c>
      <c r="AJ36" s="392">
        <f t="shared" ca="1" si="7"/>
        <v>6.2719611693325978</v>
      </c>
      <c r="AK36" s="392">
        <f t="shared" ca="1" si="8"/>
        <v>6.3064180915609489</v>
      </c>
      <c r="AL36" s="392">
        <f t="shared" ca="1" si="9"/>
        <v>8.0864787203530071</v>
      </c>
      <c r="AM36" s="392">
        <f t="shared" ca="1" si="10"/>
        <v>6.882569884169885</v>
      </c>
      <c r="AN36" s="392">
        <f t="shared" ca="1" si="11"/>
        <v>3.6243874241588525</v>
      </c>
      <c r="AO36" s="392">
        <f t="shared" ca="1" si="12"/>
        <v>5.0307106453392167</v>
      </c>
      <c r="AP36" s="392">
        <f t="shared" ca="1" si="13"/>
        <v>1.5835760397131826</v>
      </c>
      <c r="AQ36" s="392">
        <f t="shared" ca="1" si="14"/>
        <v>5.9955044677330394</v>
      </c>
      <c r="AR36" s="392">
        <f t="shared" ca="1" si="15"/>
        <v>10.896000000000001</v>
      </c>
    </row>
    <row r="37" spans="1:44" ht="15.6" customHeight="1">
      <c r="A37" s="322">
        <f ca="1">+KPI!A38</f>
        <v>38</v>
      </c>
      <c r="B37" s="322" t="str">
        <f>+KPI!B38</f>
        <v>Account_Payables_Total</v>
      </c>
      <c r="C37" s="322" t="str">
        <f>+KPI!D38</f>
        <v>KPI</v>
      </c>
      <c r="D37" s="322" t="str">
        <f>+KPI!E38</f>
        <v>Gurpreet</v>
      </c>
      <c r="E37" s="322" t="str">
        <f>+KPI!F38</f>
        <v>Currency</v>
      </c>
      <c r="F37" s="322" t="str">
        <f>+KPI!H38</f>
        <v xml:space="preserve">Dual </v>
      </c>
      <c r="G37" s="390">
        <f ca="1">+KPI!AE38</f>
        <v>313.67571428571432</v>
      </c>
      <c r="H37" s="390">
        <f ca="1">+KPI!AF38</f>
        <v>467.0282857142858</v>
      </c>
      <c r="I37" s="396">
        <f>+KPI!I38</f>
        <v>0</v>
      </c>
      <c r="J37" s="322">
        <f ca="1">+KPI!Q38</f>
        <v>313.67571428571432</v>
      </c>
      <c r="K37" s="390">
        <f ca="1">+KPI!AG38</f>
        <v>390.35200000000009</v>
      </c>
      <c r="L37" s="397">
        <f ca="1">+KPI!CE38</f>
        <v>0</v>
      </c>
      <c r="M37" s="397">
        <f ca="1">+KPI!CF38</f>
        <v>0</v>
      </c>
      <c r="N37" s="397">
        <f ca="1">+KPI!CG38</f>
        <v>0</v>
      </c>
      <c r="O37" s="397">
        <f ca="1">+KPI!CH38</f>
        <v>0</v>
      </c>
      <c r="P37" s="397">
        <f ca="1">+KPI!CI38</f>
        <v>0</v>
      </c>
      <c r="Q37" s="397">
        <f ca="1">+KPI!CJ38</f>
        <v>0</v>
      </c>
      <c r="R37" s="397">
        <f ca="1">+KPI!CK38</f>
        <v>0</v>
      </c>
      <c r="S37" s="397">
        <f ca="1">+KPI!CL38</f>
        <v>0</v>
      </c>
      <c r="T37" s="397">
        <f ca="1">+KPI!CM38</f>
        <v>0</v>
      </c>
      <c r="U37" s="397">
        <f ca="1">+KPI!CN38</f>
        <v>0</v>
      </c>
      <c r="V37" s="397">
        <f ca="1">+KPI!CO38</f>
        <v>0</v>
      </c>
      <c r="W37" s="394">
        <f ca="1">+KPI!CR38</f>
        <v>198.83191669056816</v>
      </c>
      <c r="X37" s="394">
        <f ca="1">+KPI!CS38</f>
        <v>218.95883613899622</v>
      </c>
      <c r="Y37" s="394">
        <f ca="1">+KPI!CT38</f>
        <v>224.69462062879211</v>
      </c>
      <c r="Z37" s="394">
        <f ca="1">+KPI!CU38</f>
        <v>225.92904872219165</v>
      </c>
      <c r="AA37" s="394">
        <f ca="1">+KPI!CV38</f>
        <v>289.70017817981255</v>
      </c>
      <c r="AB37" s="394">
        <f ca="1">+KPI!CW38</f>
        <v>246.56983474903481</v>
      </c>
      <c r="AC37" s="394">
        <f ca="1">+KPI!CX38</f>
        <v>129.84461084758232</v>
      </c>
      <c r="AD37" s="394">
        <f ca="1">+KPI!CY38</f>
        <v>180.22650163633025</v>
      </c>
      <c r="AE37" s="394">
        <f ca="1">+KPI!CZ38</f>
        <v>56.732018562235723</v>
      </c>
      <c r="AF37" s="394">
        <f ca="1">+KPI!DA38</f>
        <v>214.79048825151688</v>
      </c>
      <c r="AG37" s="394">
        <f ca="1">+KPI!DB38</f>
        <v>390.35200000000009</v>
      </c>
      <c r="AH37" s="392">
        <f t="shared" ca="1" si="5"/>
        <v>198.83191669056816</v>
      </c>
      <c r="AI37" s="392">
        <f t="shared" ca="1" si="6"/>
        <v>218.95883613899622</v>
      </c>
      <c r="AJ37" s="392">
        <f t="shared" ca="1" si="7"/>
        <v>224.69462062879211</v>
      </c>
      <c r="AK37" s="392">
        <f t="shared" ca="1" si="8"/>
        <v>225.92904872219165</v>
      </c>
      <c r="AL37" s="392">
        <f t="shared" ca="1" si="9"/>
        <v>289.70017817981255</v>
      </c>
      <c r="AM37" s="392">
        <f t="shared" ca="1" si="10"/>
        <v>246.56983474903481</v>
      </c>
      <c r="AN37" s="392">
        <f t="shared" ca="1" si="11"/>
        <v>129.84461084758232</v>
      </c>
      <c r="AO37" s="392">
        <f t="shared" ca="1" si="12"/>
        <v>180.22650163633025</v>
      </c>
      <c r="AP37" s="392">
        <f t="shared" ca="1" si="13"/>
        <v>56.732018562235723</v>
      </c>
      <c r="AQ37" s="392">
        <f t="shared" ca="1" si="14"/>
        <v>214.79048825151688</v>
      </c>
      <c r="AR37" s="392">
        <f t="shared" ca="1" si="15"/>
        <v>390.35200000000009</v>
      </c>
    </row>
    <row r="38" spans="1:44" ht="15.6" customHeight="1">
      <c r="A38" s="322">
        <f ca="1">+KPI!A39</f>
        <v>39</v>
      </c>
      <c r="B38" s="322" t="str">
        <f>+KPI!B39</f>
        <v>Account_Payables_past due</v>
      </c>
      <c r="C38" s="322" t="str">
        <f>+KPI!D39</f>
        <v>KPI</v>
      </c>
      <c r="D38" s="322" t="str">
        <f>+KPI!E39</f>
        <v>Gurpreet</v>
      </c>
      <c r="E38" s="322" t="str">
        <f>+KPI!F39</f>
        <v>Currency</v>
      </c>
      <c r="F38" s="322" t="str">
        <f>+KPI!H39</f>
        <v xml:space="preserve">Dual </v>
      </c>
      <c r="G38" s="390">
        <f ca="1">+KPI!AE39</f>
        <v>0</v>
      </c>
      <c r="H38" s="390">
        <f ca="1">+KPI!AF39</f>
        <v>139.41142857142859</v>
      </c>
      <c r="I38" s="396">
        <f>+KPI!I39</f>
        <v>0</v>
      </c>
      <c r="J38" s="322">
        <f ca="1">+KPI!Q39</f>
        <v>0</v>
      </c>
      <c r="K38" s="390">
        <f ca="1">+KPI!AG39</f>
        <v>69.705714285714294</v>
      </c>
      <c r="L38" s="397">
        <f ca="1">+KPI!CE39</f>
        <v>0</v>
      </c>
      <c r="M38" s="397">
        <f ca="1">+KPI!CF39</f>
        <v>0</v>
      </c>
      <c r="N38" s="397">
        <f ca="1">+KPI!CG39</f>
        <v>0</v>
      </c>
      <c r="O38" s="397">
        <f ca="1">+KPI!CH39</f>
        <v>0</v>
      </c>
      <c r="P38" s="397">
        <f ca="1">+KPI!CI39</f>
        <v>0</v>
      </c>
      <c r="Q38" s="397">
        <f ca="1">+KPI!CJ39</f>
        <v>0</v>
      </c>
      <c r="R38" s="397">
        <f ca="1">+KPI!CK39</f>
        <v>0</v>
      </c>
      <c r="S38" s="397">
        <f ca="1">+KPI!CL39</f>
        <v>0</v>
      </c>
      <c r="T38" s="397">
        <f ca="1">+KPI!CM39</f>
        <v>0</v>
      </c>
      <c r="U38" s="397">
        <f ca="1">+KPI!CN39</f>
        <v>0</v>
      </c>
      <c r="V38" s="397">
        <f ca="1">+KPI!CO39</f>
        <v>0</v>
      </c>
      <c r="W38" s="394">
        <f ca="1">+KPI!CR39</f>
        <v>35.505699409030029</v>
      </c>
      <c r="X38" s="394">
        <f ca="1">+KPI!CS39</f>
        <v>39.09979216767789</v>
      </c>
      <c r="Y38" s="394">
        <f ca="1">+KPI!CT39</f>
        <v>40.124039397998587</v>
      </c>
      <c r="Z38" s="394">
        <f ca="1">+KPI!CU39</f>
        <v>40.34447298610565</v>
      </c>
      <c r="AA38" s="394">
        <f ca="1">+KPI!CV39</f>
        <v>51.732174674966522</v>
      </c>
      <c r="AB38" s="394">
        <f ca="1">+KPI!CW39</f>
        <v>44.030327633756215</v>
      </c>
      <c r="AC38" s="394">
        <f ca="1">+KPI!CX39</f>
        <v>23.18653765135398</v>
      </c>
      <c r="AD38" s="394">
        <f ca="1">+KPI!CY39</f>
        <v>32.1833038636304</v>
      </c>
      <c r="AE38" s="394">
        <f ca="1">+KPI!CZ39</f>
        <v>10.130717600399235</v>
      </c>
      <c r="AF38" s="394">
        <f ca="1">+KPI!DA39</f>
        <v>38.355444330628011</v>
      </c>
      <c r="AG38" s="394">
        <f ca="1">+KPI!DB39</f>
        <v>69.705714285714294</v>
      </c>
      <c r="AH38" s="392">
        <f t="shared" ca="1" si="5"/>
        <v>35.505699409030029</v>
      </c>
      <c r="AI38" s="392">
        <f t="shared" ca="1" si="6"/>
        <v>39.09979216767789</v>
      </c>
      <c r="AJ38" s="392">
        <f t="shared" ca="1" si="7"/>
        <v>40.124039397998587</v>
      </c>
      <c r="AK38" s="392">
        <f t="shared" ca="1" si="8"/>
        <v>40.34447298610565</v>
      </c>
      <c r="AL38" s="392">
        <f t="shared" ca="1" si="9"/>
        <v>51.732174674966522</v>
      </c>
      <c r="AM38" s="392">
        <f t="shared" ca="1" si="10"/>
        <v>44.030327633756215</v>
      </c>
      <c r="AN38" s="392">
        <f t="shared" ca="1" si="11"/>
        <v>23.18653765135398</v>
      </c>
      <c r="AO38" s="392">
        <f t="shared" ca="1" si="12"/>
        <v>32.1833038636304</v>
      </c>
      <c r="AP38" s="392">
        <f t="shared" ca="1" si="13"/>
        <v>10.130717600399235</v>
      </c>
      <c r="AQ38" s="392">
        <f t="shared" ca="1" si="14"/>
        <v>38.355444330628011</v>
      </c>
      <c r="AR38" s="392">
        <f t="shared" ca="1" si="15"/>
        <v>69.705714285714294</v>
      </c>
    </row>
    <row r="39" spans="1:44" ht="15.6" customHeight="1">
      <c r="A39" s="322">
        <f ca="1">+KPI!A40</f>
        <v>40</v>
      </c>
      <c r="B39" s="322" t="str">
        <f>+KPI!B40</f>
        <v>Account_Payables_Current</v>
      </c>
      <c r="C39" s="322" t="str">
        <f>+KPI!D40</f>
        <v>KPI</v>
      </c>
      <c r="D39" s="322" t="str">
        <f>+KPI!E40</f>
        <v>Gurpreet</v>
      </c>
      <c r="E39" s="322" t="str">
        <f>+KPI!F40</f>
        <v>Currency</v>
      </c>
      <c r="F39" s="322" t="str">
        <f>+KPI!H40</f>
        <v xml:space="preserve">Dual </v>
      </c>
      <c r="G39" s="390">
        <f ca="1">+KPI!AE40</f>
        <v>313.67571428571432</v>
      </c>
      <c r="H39" s="390">
        <f ca="1">+KPI!AF40</f>
        <v>327.61685714285721</v>
      </c>
      <c r="I39" s="396">
        <f>+KPI!I40</f>
        <v>0</v>
      </c>
      <c r="J39" s="322">
        <f ca="1">+KPI!Q40</f>
        <v>313.67571428571432</v>
      </c>
      <c r="K39" s="390">
        <f ca="1">+KPI!AG40</f>
        <v>320.6462857142858</v>
      </c>
      <c r="L39" s="397">
        <f ca="1">+KPI!CE40</f>
        <v>0</v>
      </c>
      <c r="M39" s="397">
        <f ca="1">+KPI!CF40</f>
        <v>0</v>
      </c>
      <c r="N39" s="397">
        <f ca="1">+KPI!CG40</f>
        <v>0</v>
      </c>
      <c r="O39" s="397">
        <f ca="1">+KPI!CH40</f>
        <v>0</v>
      </c>
      <c r="P39" s="397">
        <f ca="1">+KPI!CI40</f>
        <v>0</v>
      </c>
      <c r="Q39" s="397">
        <f ca="1">+KPI!CJ40</f>
        <v>0</v>
      </c>
      <c r="R39" s="397">
        <f ca="1">+KPI!CK40</f>
        <v>0</v>
      </c>
      <c r="S39" s="397">
        <f ca="1">+KPI!CL40</f>
        <v>0</v>
      </c>
      <c r="T39" s="397">
        <f ca="1">+KPI!CM40</f>
        <v>0</v>
      </c>
      <c r="U39" s="397">
        <f ca="1">+KPI!CN40</f>
        <v>0</v>
      </c>
      <c r="V39" s="397">
        <f ca="1">+KPI!CO40</f>
        <v>0</v>
      </c>
      <c r="W39" s="394">
        <f ca="1">+KPI!CR40</f>
        <v>163.32621728153813</v>
      </c>
      <c r="X39" s="394">
        <f ca="1">+KPI!CS40</f>
        <v>179.85904397131833</v>
      </c>
      <c r="Y39" s="394">
        <f ca="1">+KPI!CT40</f>
        <v>184.57058123079352</v>
      </c>
      <c r="Z39" s="394">
        <f ca="1">+KPI!CU40</f>
        <v>185.58457573608601</v>
      </c>
      <c r="AA39" s="394">
        <f ca="1">+KPI!CV40</f>
        <v>237.96800350484602</v>
      </c>
      <c r="AB39" s="394">
        <f ca="1">+KPI!CW40</f>
        <v>202.53950711527861</v>
      </c>
      <c r="AC39" s="394">
        <f ca="1">+KPI!CX40</f>
        <v>106.65807319622833</v>
      </c>
      <c r="AD39" s="394">
        <f ca="1">+KPI!CY40</f>
        <v>148.04319777269987</v>
      </c>
      <c r="AE39" s="394">
        <f ca="1">+KPI!CZ40</f>
        <v>46.601300961836486</v>
      </c>
      <c r="AF39" s="394">
        <f ca="1">+KPI!DA40</f>
        <v>176.43504392088886</v>
      </c>
      <c r="AG39" s="394">
        <f ca="1">+KPI!DB40</f>
        <v>320.6462857142858</v>
      </c>
      <c r="AH39" s="392">
        <f t="shared" ca="1" si="5"/>
        <v>163.32621728153813</v>
      </c>
      <c r="AI39" s="392">
        <f t="shared" ca="1" si="6"/>
        <v>179.85904397131833</v>
      </c>
      <c r="AJ39" s="392">
        <f t="shared" ca="1" si="7"/>
        <v>184.57058123079352</v>
      </c>
      <c r="AK39" s="392">
        <f t="shared" ca="1" si="8"/>
        <v>185.58457573608601</v>
      </c>
      <c r="AL39" s="392">
        <f t="shared" ca="1" si="9"/>
        <v>237.96800350484602</v>
      </c>
      <c r="AM39" s="392">
        <f t="shared" ca="1" si="10"/>
        <v>202.53950711527861</v>
      </c>
      <c r="AN39" s="392">
        <f t="shared" ca="1" si="11"/>
        <v>106.65807319622833</v>
      </c>
      <c r="AO39" s="392">
        <f t="shared" ca="1" si="12"/>
        <v>148.04319777269987</v>
      </c>
      <c r="AP39" s="392">
        <f t="shared" ca="1" si="13"/>
        <v>46.601300961836486</v>
      </c>
      <c r="AQ39" s="392">
        <f t="shared" ca="1" si="14"/>
        <v>176.43504392088886</v>
      </c>
      <c r="AR39" s="392">
        <f t="shared" ca="1" si="15"/>
        <v>320.6462857142858</v>
      </c>
    </row>
    <row r="40" spans="1:44" ht="15.6" customHeight="1">
      <c r="A40" s="322">
        <f ca="1">+KPI!A41</f>
        <v>41</v>
      </c>
      <c r="B40" s="322" t="str">
        <f>+KPI!B41</f>
        <v>Total_Inventory</v>
      </c>
      <c r="C40" s="322" t="str">
        <f>+KPI!D41</f>
        <v>KPI</v>
      </c>
      <c r="D40" s="322" t="str">
        <f>+KPI!E41</f>
        <v>Gurpreet</v>
      </c>
      <c r="E40" s="322" t="str">
        <f>+KPI!F41</f>
        <v>Currency</v>
      </c>
      <c r="F40" s="322" t="str">
        <f>+KPI!H41</f>
        <v xml:space="preserve">Dual </v>
      </c>
      <c r="G40" s="390">
        <f>+KPI!AE41</f>
        <v>0</v>
      </c>
      <c r="H40" s="390">
        <f ca="1">+KPI!AF41</f>
        <v>661.74396534356242</v>
      </c>
      <c r="I40" s="396">
        <f>+KPI!I41</f>
        <v>0</v>
      </c>
      <c r="J40" s="322">
        <f>+KPI!Q41</f>
        <v>0</v>
      </c>
      <c r="K40" s="390">
        <f ca="1">+KPI!AG41</f>
        <v>330.87198267178121</v>
      </c>
      <c r="L40" s="397">
        <f ca="1">+KPI!CE41</f>
        <v>748</v>
      </c>
      <c r="M40" s="397">
        <f ca="1">+KPI!CF41</f>
        <v>885</v>
      </c>
      <c r="N40" s="397">
        <f ca="1">+KPI!CG41</f>
        <v>782</v>
      </c>
      <c r="O40" s="397">
        <f ca="1">+KPI!CH41</f>
        <v>781</v>
      </c>
      <c r="P40" s="397">
        <f ca="1">+KPI!CI41</f>
        <v>783</v>
      </c>
      <c r="Q40" s="397">
        <f ca="1">+KPI!CJ41</f>
        <v>768</v>
      </c>
      <c r="R40" s="397">
        <f ca="1">+KPI!CK41</f>
        <v>793</v>
      </c>
      <c r="S40" s="397">
        <f ca="1">+KPI!CL41</f>
        <v>815</v>
      </c>
      <c r="T40" s="397">
        <f ca="1">+KPI!CM41</f>
        <v>810</v>
      </c>
      <c r="U40" s="397">
        <f ca="1">+KPI!CN41</f>
        <v>171</v>
      </c>
      <c r="V40" s="397">
        <f ca="1">+KPI!CO41</f>
        <v>171</v>
      </c>
      <c r="W40" s="394">
        <f ca="1">+KPI!CR41</f>
        <v>168.53483649075372</v>
      </c>
      <c r="X40" s="394">
        <f ca="1">+KPI!CS41</f>
        <v>185.59490981682001</v>
      </c>
      <c r="Y40" s="394">
        <f ca="1">+KPI!CT41</f>
        <v>190.45670221526248</v>
      </c>
      <c r="Z40" s="394">
        <f ca="1">+KPI!CU41</f>
        <v>191.503033912625</v>
      </c>
      <c r="AA40" s="394">
        <f ca="1">+KPI!CV41</f>
        <v>245.55701606427749</v>
      </c>
      <c r="AB40" s="394">
        <f ca="1">+KPI!CW41</f>
        <v>208.99867322433749</v>
      </c>
      <c r="AC40" s="394">
        <f ca="1">+KPI!CX41</f>
        <v>110.05949458536249</v>
      </c>
      <c r="AD40" s="394">
        <f ca="1">+KPI!CY41</f>
        <v>152.764427814925</v>
      </c>
      <c r="AE40" s="394">
        <f ca="1">+KPI!CZ41</f>
        <v>48.087458147157498</v>
      </c>
      <c r="AF40" s="394">
        <f ca="1">+KPI!DA41</f>
        <v>182.06171534107497</v>
      </c>
      <c r="AG40" s="394">
        <f ca="1">+KPI!DB41</f>
        <v>330.87198267178121</v>
      </c>
      <c r="AH40" s="392">
        <f t="shared" ca="1" si="5"/>
        <v>-579.46516350924628</v>
      </c>
      <c r="AI40" s="392">
        <f t="shared" ca="1" si="6"/>
        <v>-699.40509018317994</v>
      </c>
      <c r="AJ40" s="392">
        <f t="shared" ca="1" si="7"/>
        <v>-591.54329778473755</v>
      </c>
      <c r="AK40" s="392">
        <f t="shared" ca="1" si="8"/>
        <v>-589.49696608737497</v>
      </c>
      <c r="AL40" s="392">
        <f t="shared" ca="1" si="9"/>
        <v>-537.44298393572251</v>
      </c>
      <c r="AM40" s="392">
        <f t="shared" ca="1" si="10"/>
        <v>-559.00132677566251</v>
      </c>
      <c r="AN40" s="392">
        <f t="shared" ca="1" si="11"/>
        <v>-682.94050541463753</v>
      </c>
      <c r="AO40" s="392">
        <f t="shared" ca="1" si="12"/>
        <v>-662.23557218507494</v>
      </c>
      <c r="AP40" s="392">
        <f t="shared" ca="1" si="13"/>
        <v>-761.91254185284254</v>
      </c>
      <c r="AQ40" s="392">
        <f t="shared" ca="1" si="14"/>
        <v>11.061715341074972</v>
      </c>
      <c r="AR40" s="392">
        <f t="shared" ca="1" si="15"/>
        <v>159.87198267178121</v>
      </c>
    </row>
    <row r="41" spans="1:44" ht="15.6" customHeight="1">
      <c r="A41" s="322">
        <f ca="1">+KPI!A42</f>
        <v>42</v>
      </c>
      <c r="B41" s="322" t="str">
        <f>+KPI!B42</f>
        <v>RM_Inv_on_site</v>
      </c>
      <c r="C41" s="322" t="str">
        <f>+KPI!D42</f>
        <v>KFS</v>
      </c>
      <c r="D41" s="322" t="str">
        <f>+KPI!E42</f>
        <v>GM</v>
      </c>
      <c r="E41" s="322" t="str">
        <f>+KPI!F42</f>
        <v>Currency</v>
      </c>
      <c r="F41" s="322" t="str">
        <f>+KPI!H42</f>
        <v xml:space="preserve">Dual </v>
      </c>
      <c r="G41" s="390">
        <f ca="1">+KPI!AE42</f>
        <v>348.54277499999989</v>
      </c>
      <c r="H41" s="390">
        <f ca="1">+KPI!AF42</f>
        <v>417.74919374999996</v>
      </c>
      <c r="I41" s="396">
        <f>+KPI!I42</f>
        <v>0</v>
      </c>
      <c r="J41" s="322">
        <f ca="1">+KPI!Q42</f>
        <v>348.54277499999989</v>
      </c>
      <c r="K41" s="390">
        <f ca="1">+KPI!AG42</f>
        <v>383.1459843749999</v>
      </c>
      <c r="L41" s="397">
        <f ca="1">+KPI!CE42</f>
        <v>569</v>
      </c>
      <c r="M41" s="397">
        <f ca="1">+KPI!CF42</f>
        <v>671</v>
      </c>
      <c r="N41" s="397">
        <f ca="1">+KPI!CG42</f>
        <v>574</v>
      </c>
      <c r="O41" s="397">
        <f ca="1">+KPI!CH42</f>
        <v>590</v>
      </c>
      <c r="P41" s="397">
        <f ca="1">+KPI!CI42</f>
        <v>600</v>
      </c>
      <c r="Q41" s="397">
        <f ca="1">+KPI!CJ42</f>
        <v>585</v>
      </c>
      <c r="R41" s="397">
        <f ca="1">+KPI!CK42</f>
        <v>610</v>
      </c>
      <c r="S41" s="397">
        <f ca="1">+KPI!CL42</f>
        <v>625</v>
      </c>
      <c r="T41" s="397">
        <f ca="1">+KPI!CM42</f>
        <v>620</v>
      </c>
      <c r="U41" s="397">
        <f ca="1">+KPI!CN42</f>
        <v>0</v>
      </c>
      <c r="V41" s="397">
        <f ca="1">+KPI!CO42</f>
        <v>0</v>
      </c>
      <c r="W41" s="394">
        <f ca="1">+KPI!CR42</f>
        <v>195.16141955357139</v>
      </c>
      <c r="X41" s="394">
        <f ca="1">+KPI!CS42</f>
        <v>214.91678999999996</v>
      </c>
      <c r="Y41" s="394">
        <f ca="1">+KPI!CT42</f>
        <v>220.54669017857137</v>
      </c>
      <c r="Z41" s="394">
        <f ca="1">+KPI!CU42</f>
        <v>221.75833035714282</v>
      </c>
      <c r="AA41" s="394">
        <f ca="1">+KPI!CV42</f>
        <v>284.35222553571424</v>
      </c>
      <c r="AB41" s="394">
        <f ca="1">+KPI!CW42</f>
        <v>242.01808124999997</v>
      </c>
      <c r="AC41" s="394">
        <f ca="1">+KPI!CX42</f>
        <v>127.44764017857139</v>
      </c>
      <c r="AD41" s="394">
        <f ca="1">+KPI!CY42</f>
        <v>176.89946607142855</v>
      </c>
      <c r="AE41" s="394">
        <f ca="1">+KPI!CZ42</f>
        <v>55.684728392857131</v>
      </c>
      <c r="AF41" s="394">
        <f ca="1">+KPI!DA42</f>
        <v>210.8253910714285</v>
      </c>
      <c r="AG41" s="394">
        <f ca="1">+KPI!DB42</f>
        <v>383.1459843749999</v>
      </c>
      <c r="AH41" s="392">
        <f t="shared" ca="1" si="5"/>
        <v>-373.83858044642864</v>
      </c>
      <c r="AI41" s="392">
        <f t="shared" ca="1" si="6"/>
        <v>-456.08321000000001</v>
      </c>
      <c r="AJ41" s="392">
        <f t="shared" ca="1" si="7"/>
        <v>-353.45330982142866</v>
      </c>
      <c r="AK41" s="392">
        <f t="shared" ca="1" si="8"/>
        <v>-368.24166964285718</v>
      </c>
      <c r="AL41" s="392">
        <f t="shared" ca="1" si="9"/>
        <v>-315.64777446428576</v>
      </c>
      <c r="AM41" s="392">
        <f t="shared" ca="1" si="10"/>
        <v>-342.98191875000003</v>
      </c>
      <c r="AN41" s="392">
        <f t="shared" ca="1" si="11"/>
        <v>-482.55235982142858</v>
      </c>
      <c r="AO41" s="392">
        <f t="shared" ca="1" si="12"/>
        <v>-448.10053392857145</v>
      </c>
      <c r="AP41" s="392">
        <f t="shared" ca="1" si="13"/>
        <v>-564.3152716071429</v>
      </c>
      <c r="AQ41" s="392">
        <f t="shared" ca="1" si="14"/>
        <v>210.8253910714285</v>
      </c>
      <c r="AR41" s="392">
        <f t="shared" ca="1" si="15"/>
        <v>383.1459843749999</v>
      </c>
    </row>
    <row r="42" spans="1:44" ht="15.6" customHeight="1">
      <c r="A42" s="322">
        <f ca="1">+KPI!A43</f>
        <v>43</v>
      </c>
      <c r="B42" s="322" t="str">
        <f>+KPI!B43</f>
        <v>RM_Inv_in_transit</v>
      </c>
      <c r="C42" s="322" t="str">
        <f>+KPI!D43</f>
        <v>KPI</v>
      </c>
      <c r="D42" s="322" t="str">
        <f>+KPI!E43</f>
        <v>GM</v>
      </c>
      <c r="E42" s="322" t="str">
        <f>+KPI!F43</f>
        <v>Currency</v>
      </c>
      <c r="F42" s="322" t="str">
        <f>+KPI!H43</f>
        <v xml:space="preserve">Dual </v>
      </c>
      <c r="G42" s="390">
        <f ca="1">+KPI!AE43</f>
        <v>58.090462499999987</v>
      </c>
      <c r="H42" s="390">
        <f ca="1">+KPI!AF43</f>
        <v>71.614147499999987</v>
      </c>
      <c r="I42" s="396">
        <f>+KPI!I43</f>
        <v>0</v>
      </c>
      <c r="J42" s="322">
        <f ca="1">+KPI!Q43</f>
        <v>58.090462499999987</v>
      </c>
      <c r="K42" s="390">
        <f ca="1">+KPI!AG43</f>
        <v>64.852304999999987</v>
      </c>
      <c r="L42" s="397">
        <f ca="1">+KPI!CE43</f>
        <v>0</v>
      </c>
      <c r="M42" s="397">
        <f ca="1">+KPI!CF43</f>
        <v>0</v>
      </c>
      <c r="N42" s="397">
        <f ca="1">+KPI!CG43</f>
        <v>0</v>
      </c>
      <c r="O42" s="397">
        <f ca="1">+KPI!CH43</f>
        <v>0</v>
      </c>
      <c r="P42" s="397">
        <f ca="1">+KPI!CI43</f>
        <v>0</v>
      </c>
      <c r="Q42" s="397">
        <f ca="1">+KPI!CJ43</f>
        <v>0</v>
      </c>
      <c r="R42" s="397">
        <f ca="1">+KPI!CK43</f>
        <v>0</v>
      </c>
      <c r="S42" s="397">
        <f ca="1">+KPI!CL43</f>
        <v>0</v>
      </c>
      <c r="T42" s="397">
        <f ca="1">+KPI!CM43</f>
        <v>0</v>
      </c>
      <c r="U42" s="397">
        <f ca="1">+KPI!CN43</f>
        <v>0</v>
      </c>
      <c r="V42" s="397">
        <f ca="1">+KPI!CO43</f>
        <v>0</v>
      </c>
      <c r="W42" s="394">
        <f ca="1">+KPI!CR43</f>
        <v>33.033539228571421</v>
      </c>
      <c r="X42" s="394">
        <f ca="1">+KPI!CS43</f>
        <v>36.377385599999997</v>
      </c>
      <c r="Y42" s="394">
        <f ca="1">+KPI!CT43</f>
        <v>37.330317428571419</v>
      </c>
      <c r="Z42" s="394">
        <f ca="1">+KPI!CU43</f>
        <v>37.535402857142849</v>
      </c>
      <c r="AA42" s="394">
        <f ca="1">+KPI!CV43</f>
        <v>48.130211485714277</v>
      </c>
      <c r="AB42" s="394">
        <f ca="1">+KPI!CW43</f>
        <v>40.964621999999991</v>
      </c>
      <c r="AC42" s="394">
        <f ca="1">+KPI!CX43</f>
        <v>21.572125428571422</v>
      </c>
      <c r="AD42" s="394">
        <f ca="1">+KPI!CY43</f>
        <v>29.942472571428567</v>
      </c>
      <c r="AE42" s="394">
        <f ca="1">+KPI!CZ43</f>
        <v>9.425344742857142</v>
      </c>
      <c r="AF42" s="394">
        <f ca="1">+KPI!DA43</f>
        <v>35.684864571428562</v>
      </c>
      <c r="AG42" s="394">
        <f ca="1">+KPI!DB43</f>
        <v>64.852304999999987</v>
      </c>
      <c r="AH42" s="392">
        <f t="shared" ca="1" si="5"/>
        <v>33.033539228571421</v>
      </c>
      <c r="AI42" s="392">
        <f t="shared" ca="1" si="6"/>
        <v>36.377385599999997</v>
      </c>
      <c r="AJ42" s="392">
        <f t="shared" ca="1" si="7"/>
        <v>37.330317428571419</v>
      </c>
      <c r="AK42" s="392">
        <f t="shared" ca="1" si="8"/>
        <v>37.535402857142849</v>
      </c>
      <c r="AL42" s="392">
        <f t="shared" ca="1" si="9"/>
        <v>48.130211485714277</v>
      </c>
      <c r="AM42" s="392">
        <f t="shared" ca="1" si="10"/>
        <v>40.964621999999991</v>
      </c>
      <c r="AN42" s="392">
        <f t="shared" ca="1" si="11"/>
        <v>21.572125428571422</v>
      </c>
      <c r="AO42" s="392">
        <f t="shared" ca="1" si="12"/>
        <v>29.942472571428567</v>
      </c>
      <c r="AP42" s="392">
        <f t="shared" ca="1" si="13"/>
        <v>9.425344742857142</v>
      </c>
      <c r="AQ42" s="392">
        <f t="shared" ca="1" si="14"/>
        <v>35.684864571428562</v>
      </c>
      <c r="AR42" s="392">
        <f t="shared" ca="1" si="15"/>
        <v>64.852304999999987</v>
      </c>
    </row>
    <row r="43" spans="1:44" ht="15.6" customHeight="1">
      <c r="A43" s="322">
        <f ca="1">+KPI!A44</f>
        <v>44</v>
      </c>
      <c r="B43" s="322" t="str">
        <f>+KPI!B44</f>
        <v>WIP</v>
      </c>
      <c r="C43" s="322" t="str">
        <f>+KPI!D44</f>
        <v>KPI</v>
      </c>
      <c r="D43" s="322" t="str">
        <f>+KPI!E44</f>
        <v>GM</v>
      </c>
      <c r="E43" s="322" t="str">
        <f>+KPI!F44</f>
        <v>Currency</v>
      </c>
      <c r="F43" s="322" t="str">
        <f>+KPI!H44</f>
        <v xml:space="preserve">Dual </v>
      </c>
      <c r="G43" s="390">
        <f ca="1">+KPI!AE44</f>
        <v>163.44</v>
      </c>
      <c r="H43" s="390">
        <f ca="1">+KPI!AF44</f>
        <v>179.78400000000002</v>
      </c>
      <c r="I43" s="396">
        <f>+KPI!I44</f>
        <v>0</v>
      </c>
      <c r="J43" s="322">
        <f ca="1">+KPI!Q44</f>
        <v>163.44</v>
      </c>
      <c r="K43" s="390">
        <f ca="1">+KPI!AG44</f>
        <v>171.61200000000002</v>
      </c>
      <c r="L43" s="397">
        <f ca="1">+KPI!CE44</f>
        <v>171</v>
      </c>
      <c r="M43" s="397">
        <f ca="1">+KPI!CF44</f>
        <v>171</v>
      </c>
      <c r="N43" s="397">
        <f ca="1">+KPI!CG44</f>
        <v>171</v>
      </c>
      <c r="O43" s="397">
        <f ca="1">+KPI!CH44</f>
        <v>171</v>
      </c>
      <c r="P43" s="397">
        <f ca="1">+KPI!CI44</f>
        <v>171</v>
      </c>
      <c r="Q43" s="397">
        <f ca="1">+KPI!CJ44</f>
        <v>171</v>
      </c>
      <c r="R43" s="397">
        <f ca="1">+KPI!CK44</f>
        <v>171</v>
      </c>
      <c r="S43" s="397">
        <f ca="1">+KPI!CL44</f>
        <v>171</v>
      </c>
      <c r="T43" s="397">
        <f ca="1">+KPI!CM44</f>
        <v>171</v>
      </c>
      <c r="U43" s="397">
        <f ca="1">+KPI!CN44</f>
        <v>171</v>
      </c>
      <c r="V43" s="397">
        <f ca="1">+KPI!CO44</f>
        <v>171</v>
      </c>
      <c r="W43" s="394">
        <f ca="1">+KPI!CR44</f>
        <v>87.413265173745174</v>
      </c>
      <c r="X43" s="394">
        <f ca="1">+KPI!CS44</f>
        <v>96.261742702702719</v>
      </c>
      <c r="Y43" s="394">
        <f ca="1">+KPI!CT44</f>
        <v>98.78338841698843</v>
      </c>
      <c r="Z43" s="394">
        <f ca="1">+KPI!CU44</f>
        <v>99.326084942084961</v>
      </c>
      <c r="AA43" s="394">
        <f ca="1">+KPI!CV44</f>
        <v>127.36203984555986</v>
      </c>
      <c r="AB43" s="394">
        <f ca="1">+KPI!CW44</f>
        <v>108.40047567567569</v>
      </c>
      <c r="AC43" s="394">
        <f ca="1">+KPI!CX44</f>
        <v>57.084101930501937</v>
      </c>
      <c r="AD43" s="394">
        <f ca="1">+KPI!CY44</f>
        <v>79.233692664092672</v>
      </c>
      <c r="AE43" s="394">
        <f ca="1">+KPI!CZ44</f>
        <v>24.941322625482631</v>
      </c>
      <c r="AF43" s="394">
        <f ca="1">+KPI!DA44</f>
        <v>94.429195366795369</v>
      </c>
      <c r="AG43" s="394">
        <f ca="1">+KPI!DB44</f>
        <v>171.61200000000002</v>
      </c>
      <c r="AH43" s="392">
        <f t="shared" ca="1" si="5"/>
        <v>-83.586734826254826</v>
      </c>
      <c r="AI43" s="392">
        <f t="shared" ca="1" si="6"/>
        <v>-74.738257297297281</v>
      </c>
      <c r="AJ43" s="392">
        <f t="shared" ca="1" si="7"/>
        <v>-72.21661158301157</v>
      </c>
      <c r="AK43" s="392">
        <f t="shared" ca="1" si="8"/>
        <v>-71.673915057915039</v>
      </c>
      <c r="AL43" s="392">
        <f t="shared" ca="1" si="9"/>
        <v>-43.637960154440137</v>
      </c>
      <c r="AM43" s="392">
        <f t="shared" ca="1" si="10"/>
        <v>-62.599524324324307</v>
      </c>
      <c r="AN43" s="392">
        <f t="shared" ca="1" si="11"/>
        <v>-113.91589806949807</v>
      </c>
      <c r="AO43" s="392">
        <f t="shared" ca="1" si="12"/>
        <v>-91.766307335907328</v>
      </c>
      <c r="AP43" s="392">
        <f t="shared" ca="1" si="13"/>
        <v>-146.05867737451737</v>
      </c>
      <c r="AQ43" s="392">
        <f t="shared" ca="1" si="14"/>
        <v>-76.570804633204631</v>
      </c>
      <c r="AR43" s="392">
        <f t="shared" ca="1" si="15"/>
        <v>0.61200000000002319</v>
      </c>
    </row>
    <row r="44" spans="1:44" ht="15.6" customHeight="1">
      <c r="A44" s="322">
        <f ca="1">+KPI!A45</f>
        <v>45</v>
      </c>
      <c r="B44" s="322" t="str">
        <f>+KPI!B45</f>
        <v>Finished_Product_inventory</v>
      </c>
      <c r="C44" s="322" t="str">
        <f>+KPI!D45</f>
        <v>KPI</v>
      </c>
      <c r="D44" s="322" t="str">
        <f>+KPI!E45</f>
        <v>GM</v>
      </c>
      <c r="E44" s="322" t="str">
        <f>+KPI!F45</f>
        <v>Currency</v>
      </c>
      <c r="F44" s="322" t="str">
        <f>+KPI!H45</f>
        <v xml:space="preserve">Dual </v>
      </c>
      <c r="G44" s="390">
        <f ca="1">+KPI!AE45</f>
        <v>98.064000000000007</v>
      </c>
      <c r="H44" s="390">
        <f ca="1">+KPI!AF45</f>
        <v>147.09600000000003</v>
      </c>
      <c r="I44" s="396" t="str">
        <f>+KPI!I45</f>
        <v>4</v>
      </c>
      <c r="J44" s="322">
        <f ca="1">+KPI!Q45</f>
        <v>98.064000000000007</v>
      </c>
      <c r="K44" s="390">
        <f ca="1">+KPI!AG45</f>
        <v>122.58000000000001</v>
      </c>
      <c r="L44" s="397">
        <f ca="1">+KPI!CE45</f>
        <v>8</v>
      </c>
      <c r="M44" s="397">
        <f ca="1">+KPI!CF45</f>
        <v>43</v>
      </c>
      <c r="N44" s="397">
        <f ca="1">+KPI!CG45</f>
        <v>37</v>
      </c>
      <c r="O44" s="397">
        <f ca="1">+KPI!CH45</f>
        <v>20</v>
      </c>
      <c r="P44" s="397">
        <f ca="1">+KPI!CI45</f>
        <v>12</v>
      </c>
      <c r="Q44" s="397">
        <f ca="1">+KPI!CJ45</f>
        <v>12</v>
      </c>
      <c r="R44" s="397">
        <f ca="1">+KPI!CK45</f>
        <v>12</v>
      </c>
      <c r="S44" s="397">
        <f ca="1">+KPI!CL45</f>
        <v>19</v>
      </c>
      <c r="T44" s="397">
        <f ca="1">+KPI!CM45</f>
        <v>19</v>
      </c>
      <c r="U44" s="397">
        <f ca="1">+KPI!CN45</f>
        <v>0</v>
      </c>
      <c r="V44" s="397">
        <f ca="1">+KPI!CO45</f>
        <v>0</v>
      </c>
      <c r="W44" s="394">
        <f ca="1">+KPI!CR45</f>
        <v>62.438046552675132</v>
      </c>
      <c r="X44" s="394">
        <f ca="1">+KPI!CS45</f>
        <v>68.758387644787661</v>
      </c>
      <c r="Y44" s="394">
        <f ca="1">+KPI!CT45</f>
        <v>70.559563154991736</v>
      </c>
      <c r="Z44" s="394">
        <f ca="1">+KPI!CU45</f>
        <v>70.94720353006069</v>
      </c>
      <c r="AA44" s="394">
        <f ca="1">+KPI!CV45</f>
        <v>90.972885603971335</v>
      </c>
      <c r="AB44" s="394">
        <f ca="1">+KPI!CW45</f>
        <v>77.428911196911201</v>
      </c>
      <c r="AC44" s="394">
        <f ca="1">+KPI!CX45</f>
        <v>40.774358521787093</v>
      </c>
      <c r="AD44" s="394">
        <f ca="1">+KPI!CY45</f>
        <v>56.595494760066195</v>
      </c>
      <c r="AE44" s="394">
        <f ca="1">+KPI!CZ45</f>
        <v>17.815230446773306</v>
      </c>
      <c r="AF44" s="394">
        <f ca="1">+KPI!DA45</f>
        <v>67.449425261996694</v>
      </c>
      <c r="AG44" s="394">
        <f ca="1">+KPI!DB45</f>
        <v>122.58000000000001</v>
      </c>
      <c r="AH44" s="392">
        <f t="shared" ca="1" si="5"/>
        <v>54.438046552675132</v>
      </c>
      <c r="AI44" s="392">
        <f t="shared" ca="1" si="6"/>
        <v>25.758387644787661</v>
      </c>
      <c r="AJ44" s="392">
        <f t="shared" ca="1" si="7"/>
        <v>33.559563154991736</v>
      </c>
      <c r="AK44" s="392">
        <f t="shared" ca="1" si="8"/>
        <v>50.94720353006069</v>
      </c>
      <c r="AL44" s="392">
        <f t="shared" ca="1" si="9"/>
        <v>78.972885603971335</v>
      </c>
      <c r="AM44" s="392">
        <f t="shared" ca="1" si="10"/>
        <v>65.428911196911201</v>
      </c>
      <c r="AN44" s="392">
        <f t="shared" ca="1" si="11"/>
        <v>28.774358521787093</v>
      </c>
      <c r="AO44" s="392">
        <f t="shared" ca="1" si="12"/>
        <v>37.595494760066195</v>
      </c>
      <c r="AP44" s="392">
        <f t="shared" ca="1" si="13"/>
        <v>-1.184769553226694</v>
      </c>
      <c r="AQ44" s="392">
        <f t="shared" ca="1" si="14"/>
        <v>67.449425261996694</v>
      </c>
      <c r="AR44" s="392">
        <f t="shared" ca="1" si="15"/>
        <v>122.58000000000001</v>
      </c>
    </row>
    <row r="45" spans="1:44" ht="15.6" customHeight="1">
      <c r="A45" s="322">
        <f ca="1">+KPI!A46</f>
        <v>46</v>
      </c>
      <c r="B45" s="322" t="str">
        <f>+KPI!B46</f>
        <v>Obsolete_Inventory</v>
      </c>
      <c r="C45" s="322" t="str">
        <f>+KPI!D46</f>
        <v>KPI</v>
      </c>
      <c r="D45" s="322" t="str">
        <f>+KPI!E46</f>
        <v>GM</v>
      </c>
      <c r="E45" s="322" t="str">
        <f>+KPI!F46</f>
        <v>Currency</v>
      </c>
      <c r="F45" s="322" t="str">
        <f>+KPI!H46</f>
        <v>Max</v>
      </c>
      <c r="G45" s="390">
        <f ca="1">+KPI!AE46</f>
        <v>0</v>
      </c>
      <c r="H45" s="390">
        <f ca="1">+KPI!AF46</f>
        <v>2.7240000000000002</v>
      </c>
      <c r="I45" s="396">
        <f>+KPI!I46</f>
        <v>0</v>
      </c>
      <c r="J45" s="322">
        <f ca="1">+KPI!Q46</f>
        <v>0</v>
      </c>
      <c r="K45" s="390">
        <f ca="1">+KPI!AG46</f>
        <v>1.3620000000000001</v>
      </c>
      <c r="L45" s="397" t="e">
        <f ca="1">+KPI!CE46</f>
        <v>#REF!</v>
      </c>
      <c r="M45" s="397" t="e">
        <f ca="1">+KPI!CF46</f>
        <v>#REF!</v>
      </c>
      <c r="N45" s="397" t="e">
        <f ca="1">+KPI!CG46</f>
        <v>#REF!</v>
      </c>
      <c r="O45" s="397" t="e">
        <f ca="1">+KPI!CH46</f>
        <v>#REF!</v>
      </c>
      <c r="P45" s="397" t="e">
        <f ca="1">+KPI!CI46</f>
        <v>#REF!</v>
      </c>
      <c r="Q45" s="397" t="e">
        <f ca="1">+KPI!CJ46</f>
        <v>#REF!</v>
      </c>
      <c r="R45" s="397" t="e">
        <f ca="1">+KPI!CK46</f>
        <v>#REF!</v>
      </c>
      <c r="S45" s="397" t="e">
        <f ca="1">+KPI!CL46</f>
        <v>#REF!</v>
      </c>
      <c r="T45" s="397" t="e">
        <f ca="1">+KPI!CM46</f>
        <v>#REF!</v>
      </c>
      <c r="U45" s="397" t="e">
        <f ca="1">+KPI!CN46</f>
        <v>#REF!</v>
      </c>
      <c r="V45" s="397" t="e">
        <f ca="1">+KPI!CO46</f>
        <v>#REF!</v>
      </c>
      <c r="W45" s="394">
        <f ca="1">+KPI!CR46</f>
        <v>0.6937560728075014</v>
      </c>
      <c r="X45" s="394">
        <f ca="1">+KPI!CS46</f>
        <v>0.76398208494208508</v>
      </c>
      <c r="Y45" s="394">
        <f ca="1">+KPI!CT46</f>
        <v>0.78399514616657473</v>
      </c>
      <c r="Z45" s="394">
        <f ca="1">+KPI!CU46</f>
        <v>0.78830226144511861</v>
      </c>
      <c r="AA45" s="394">
        <f ca="1">+KPI!CV46</f>
        <v>1.0108098400441259</v>
      </c>
      <c r="AB45" s="394">
        <f ca="1">+KPI!CW46</f>
        <v>0.86032123552123563</v>
      </c>
      <c r="AC45" s="394">
        <f ca="1">+KPI!CX46</f>
        <v>0.45304842801985656</v>
      </c>
      <c r="AD45" s="394">
        <f ca="1">+KPI!CY46</f>
        <v>0.62883883066740209</v>
      </c>
      <c r="AE45" s="394">
        <f ca="1">+KPI!CZ46</f>
        <v>0.19794700496414783</v>
      </c>
      <c r="AF45" s="394">
        <f ca="1">+KPI!DA46</f>
        <v>0.74943805846662992</v>
      </c>
      <c r="AG45" s="394">
        <f ca="1">+KPI!DB46</f>
        <v>1.3620000000000001</v>
      </c>
      <c r="AH45" s="392" t="e">
        <f t="shared" ca="1" si="5"/>
        <v>#REF!</v>
      </c>
      <c r="AI45" s="392" t="e">
        <f t="shared" ca="1" si="6"/>
        <v>#REF!</v>
      </c>
      <c r="AJ45" s="392" t="e">
        <f t="shared" ca="1" si="7"/>
        <v>#REF!</v>
      </c>
      <c r="AK45" s="392" t="e">
        <f t="shared" ca="1" si="8"/>
        <v>#REF!</v>
      </c>
      <c r="AL45" s="392" t="e">
        <f t="shared" ca="1" si="9"/>
        <v>#REF!</v>
      </c>
      <c r="AM45" s="392" t="e">
        <f t="shared" ca="1" si="10"/>
        <v>#REF!</v>
      </c>
      <c r="AN45" s="392" t="e">
        <f t="shared" ca="1" si="11"/>
        <v>#REF!</v>
      </c>
      <c r="AO45" s="392" t="e">
        <f t="shared" ca="1" si="12"/>
        <v>#REF!</v>
      </c>
      <c r="AP45" s="392" t="e">
        <f t="shared" ca="1" si="13"/>
        <v>#REF!</v>
      </c>
      <c r="AQ45" s="392" t="e">
        <f t="shared" ca="1" si="14"/>
        <v>#REF!</v>
      </c>
      <c r="AR45" s="392" t="e">
        <f t="shared" ca="1" si="15"/>
        <v>#REF!</v>
      </c>
    </row>
    <row r="46" spans="1:44" ht="15.6" customHeight="1">
      <c r="A46" s="322">
        <f ca="1">+KPI!A47</f>
        <v>47</v>
      </c>
      <c r="B46" s="322" t="str">
        <f>+KPI!B47</f>
        <v>TWC</v>
      </c>
      <c r="C46" s="322" t="str">
        <f>+KPI!D47</f>
        <v>KPI</v>
      </c>
      <c r="D46" s="322" t="str">
        <f>+KPI!E47</f>
        <v>GM</v>
      </c>
      <c r="E46" s="322" t="str">
        <f>+KPI!F47</f>
        <v>Currency</v>
      </c>
      <c r="F46" s="322" t="str">
        <f>+KPI!H47</f>
        <v>Max</v>
      </c>
      <c r="G46" s="390">
        <f ca="1">+KPI!AE47</f>
        <v>1122.6096</v>
      </c>
      <c r="H46" s="390">
        <f ca="1">+KPI!AF47</f>
        <v>1262.9357999999997</v>
      </c>
      <c r="I46" s="396">
        <f>+KPI!I47</f>
        <v>0</v>
      </c>
      <c r="J46" s="322">
        <f ca="1">+KPI!Q47</f>
        <v>1122.6096</v>
      </c>
      <c r="K46" s="390">
        <f ca="1">+KPI!AG47</f>
        <v>1192.7727</v>
      </c>
      <c r="L46" s="397">
        <f ca="1">+KPI!CE47</f>
        <v>748</v>
      </c>
      <c r="M46" s="397">
        <f ca="1">+KPI!CF47</f>
        <v>885</v>
      </c>
      <c r="N46" s="397">
        <f ca="1">+KPI!CG47</f>
        <v>782</v>
      </c>
      <c r="O46" s="397">
        <f ca="1">+KPI!CH47</f>
        <v>781</v>
      </c>
      <c r="P46" s="397">
        <f ca="1">+KPI!CI47</f>
        <v>783</v>
      </c>
      <c r="Q46" s="397">
        <f ca="1">+KPI!CJ47</f>
        <v>768</v>
      </c>
      <c r="R46" s="397">
        <f ca="1">+KPI!CK47</f>
        <v>793</v>
      </c>
      <c r="S46" s="397">
        <f ca="1">+KPI!CL47</f>
        <v>815</v>
      </c>
      <c r="T46" s="397">
        <f ca="1">+KPI!CM47</f>
        <v>810</v>
      </c>
      <c r="U46" s="397">
        <f ca="1">+KPI!CN47</f>
        <v>171</v>
      </c>
      <c r="V46" s="397">
        <f ca="1">+KPI!CO47</f>
        <v>171</v>
      </c>
      <c r="W46" s="394">
        <f ca="1">+KPI!CR47</f>
        <v>607.55749200000002</v>
      </c>
      <c r="X46" s="394">
        <f ca="1">+KPI!CS47</f>
        <v>669.05798400000003</v>
      </c>
      <c r="Y46" s="394">
        <f ca="1">+KPI!CT47</f>
        <v>686.58443999999997</v>
      </c>
      <c r="Z46" s="394">
        <f ca="1">+KPI!CU47</f>
        <v>690.35640000000001</v>
      </c>
      <c r="AA46" s="394">
        <f ca="1">+KPI!CV47</f>
        <v>885.21760800000004</v>
      </c>
      <c r="AB46" s="394">
        <f ca="1">+KPI!CW47</f>
        <v>753.42708000000005</v>
      </c>
      <c r="AC46" s="394">
        <f ca="1">+KPI!CX47</f>
        <v>396.75755999999996</v>
      </c>
      <c r="AD46" s="394">
        <f ca="1">+KPI!CY47</f>
        <v>550.70616000000007</v>
      </c>
      <c r="AE46" s="394">
        <f ca="1">+KPI!CZ47</f>
        <v>173.35226400000002</v>
      </c>
      <c r="AF46" s="394">
        <f ca="1">+KPI!DA47</f>
        <v>656.32103999999993</v>
      </c>
      <c r="AG46" s="394">
        <f ca="1">+KPI!DB47</f>
        <v>1192.7727</v>
      </c>
      <c r="AH46" s="392">
        <f t="shared" ca="1" si="5"/>
        <v>-140.44250799999998</v>
      </c>
      <c r="AI46" s="392">
        <f t="shared" ca="1" si="6"/>
        <v>-215.94201599999997</v>
      </c>
      <c r="AJ46" s="392">
        <f t="shared" ca="1" si="7"/>
        <v>-95.415560000000028</v>
      </c>
      <c r="AK46" s="392">
        <f t="shared" ca="1" si="8"/>
        <v>-90.643599999999992</v>
      </c>
      <c r="AL46" s="392">
        <f t="shared" ca="1" si="9"/>
        <v>102.21760800000004</v>
      </c>
      <c r="AM46" s="392">
        <f t="shared" ca="1" si="10"/>
        <v>-14.572919999999954</v>
      </c>
      <c r="AN46" s="392">
        <f t="shared" ca="1" si="11"/>
        <v>-396.24244000000004</v>
      </c>
      <c r="AO46" s="392">
        <f t="shared" ca="1" si="12"/>
        <v>-264.29383999999993</v>
      </c>
      <c r="AP46" s="392">
        <f t="shared" ca="1" si="13"/>
        <v>-636.64773600000001</v>
      </c>
      <c r="AQ46" s="392">
        <f t="shared" ca="1" si="14"/>
        <v>485.32103999999993</v>
      </c>
      <c r="AR46" s="392">
        <f t="shared" ca="1" si="15"/>
        <v>1021.7727</v>
      </c>
    </row>
    <row r="47" spans="1:44" ht="15.6" customHeight="1">
      <c r="A47" s="322">
        <f ca="1">+KPI!A48</f>
        <v>48</v>
      </c>
      <c r="B47" s="322" t="str">
        <f>+KPI!B48</f>
        <v>DTWC</v>
      </c>
      <c r="C47" s="322" t="str">
        <f>+KPI!D48</f>
        <v>KPI</v>
      </c>
      <c r="D47" s="322" t="str">
        <f>+KPI!E48</f>
        <v>GM</v>
      </c>
      <c r="E47" s="322" t="str">
        <f>+KPI!F48</f>
        <v>Currency</v>
      </c>
      <c r="F47" s="322" t="str">
        <f>+KPI!H48</f>
        <v>Max</v>
      </c>
      <c r="G47" s="390">
        <f ca="1">+KPI!AE48</f>
        <v>0</v>
      </c>
      <c r="H47" s="390">
        <f ca="1">+KPI!AF48</f>
        <v>0</v>
      </c>
      <c r="I47" s="396">
        <f>+KPI!I48</f>
        <v>0</v>
      </c>
      <c r="J47" s="322">
        <f ca="1">+KPI!Q48</f>
        <v>0</v>
      </c>
      <c r="K47" s="390">
        <f ca="1">+KPI!AG48</f>
        <v>0</v>
      </c>
      <c r="L47" s="397">
        <f ca="1">+KPI!CE48</f>
        <v>0</v>
      </c>
      <c r="M47" s="397">
        <f ca="1">+KPI!CF48</f>
        <v>137</v>
      </c>
      <c r="N47" s="397">
        <f ca="1">+KPI!CG48</f>
        <v>-103</v>
      </c>
      <c r="O47" s="397">
        <f ca="1">+KPI!CH48</f>
        <v>-1</v>
      </c>
      <c r="P47" s="397">
        <f ca="1">+KPI!CI48</f>
        <v>2</v>
      </c>
      <c r="Q47" s="397">
        <f ca="1">+KPI!CJ48</f>
        <v>-15</v>
      </c>
      <c r="R47" s="397">
        <f ca="1">+KPI!CK48</f>
        <v>25</v>
      </c>
      <c r="S47" s="397">
        <f ca="1">+KPI!CL48</f>
        <v>22</v>
      </c>
      <c r="T47" s="397">
        <f ca="1">+KPI!CM48</f>
        <v>-5</v>
      </c>
      <c r="U47" s="397">
        <f ca="1">+KPI!CN48</f>
        <v>-639</v>
      </c>
      <c r="V47" s="397">
        <f ca="1">+KPI!CO48</f>
        <v>0</v>
      </c>
      <c r="W47" s="394">
        <f ca="1">+KPI!CR48</f>
        <v>0</v>
      </c>
      <c r="X47" s="394">
        <f ca="1">+KPI!CS48</f>
        <v>0</v>
      </c>
      <c r="Y47" s="394">
        <f ca="1">+KPI!CT48</f>
        <v>0</v>
      </c>
      <c r="Z47" s="394">
        <f ca="1">+KPI!CU48</f>
        <v>0</v>
      </c>
      <c r="AA47" s="394">
        <f ca="1">+KPI!CV48</f>
        <v>0</v>
      </c>
      <c r="AB47" s="394">
        <f ca="1">+KPI!CW48</f>
        <v>0</v>
      </c>
      <c r="AC47" s="394">
        <f ca="1">+KPI!CX48</f>
        <v>0</v>
      </c>
      <c r="AD47" s="394">
        <f ca="1">+KPI!CY48</f>
        <v>0</v>
      </c>
      <c r="AE47" s="394">
        <f ca="1">+KPI!CZ48</f>
        <v>0</v>
      </c>
      <c r="AF47" s="394">
        <f ca="1">+KPI!DA48</f>
        <v>0</v>
      </c>
      <c r="AG47" s="394">
        <f ca="1">+KPI!DB48</f>
        <v>0</v>
      </c>
      <c r="AH47" s="392">
        <f t="shared" ca="1" si="5"/>
        <v>0</v>
      </c>
      <c r="AI47" s="392">
        <f t="shared" ca="1" si="6"/>
        <v>-137</v>
      </c>
      <c r="AJ47" s="392">
        <f t="shared" ca="1" si="7"/>
        <v>103</v>
      </c>
      <c r="AK47" s="392">
        <f t="shared" ca="1" si="8"/>
        <v>1</v>
      </c>
      <c r="AL47" s="392">
        <f t="shared" ca="1" si="9"/>
        <v>-2</v>
      </c>
      <c r="AM47" s="392">
        <f t="shared" ca="1" si="10"/>
        <v>15</v>
      </c>
      <c r="AN47" s="392">
        <f t="shared" ca="1" si="11"/>
        <v>-25</v>
      </c>
      <c r="AO47" s="392">
        <f t="shared" ca="1" si="12"/>
        <v>-22</v>
      </c>
      <c r="AP47" s="392">
        <f t="shared" ca="1" si="13"/>
        <v>5</v>
      </c>
      <c r="AQ47" s="392">
        <f t="shared" ca="1" si="14"/>
        <v>639</v>
      </c>
      <c r="AR47" s="392">
        <f t="shared" ca="1" si="15"/>
        <v>0</v>
      </c>
    </row>
    <row r="48" spans="1:44" ht="15.6" customHeight="1">
      <c r="A48" s="322">
        <f ca="1">+KPI!A49</f>
        <v>49</v>
      </c>
      <c r="B48" s="322" t="str">
        <f>+KPI!B49</f>
        <v>Cash_Flow</v>
      </c>
      <c r="C48" s="322" t="str">
        <f>+KPI!D49</f>
        <v>KPI</v>
      </c>
      <c r="D48" s="322" t="str">
        <f>+KPI!E49</f>
        <v>GM</v>
      </c>
      <c r="E48" s="322" t="str">
        <f>+KPI!F49</f>
        <v>kCUR</v>
      </c>
      <c r="F48" s="322" t="str">
        <f>+KPI!H49</f>
        <v>Down</v>
      </c>
      <c r="G48" s="390">
        <f ca="1">+KPI!AE49</f>
        <v>0.10968838854166686</v>
      </c>
      <c r="H48" s="390">
        <f ca="1">+KPI!AF49</f>
        <v>0.6323737694677305</v>
      </c>
      <c r="I48" s="396" t="str">
        <f>+KPI!I49</f>
        <v>10</v>
      </c>
      <c r="J48" s="322">
        <f ca="1">+KPI!Q49</f>
        <v>0.10968838854166686</v>
      </c>
      <c r="K48" s="390">
        <f ca="1">+KPI!AG49</f>
        <v>0.37103107900469867</v>
      </c>
      <c r="L48" s="397">
        <f ca="1">+KPI!CE49</f>
        <v>-47.721700000000006</v>
      </c>
      <c r="M48" s="397">
        <f ca="1">+KPI!CF49</f>
        <v>91.881600000000006</v>
      </c>
      <c r="N48" s="397">
        <f ca="1">+KPI!CG49</f>
        <v>-147.51900000000001</v>
      </c>
      <c r="O48" s="397">
        <f ca="1">+KPI!CH49</f>
        <v>-45.39</v>
      </c>
      <c r="P48" s="397">
        <f ca="1">+KPI!CI49</f>
        <v>-35.725799999999992</v>
      </c>
      <c r="Q48" s="397">
        <f ca="1">+KPI!CJ49</f>
        <v>-57.233000000000004</v>
      </c>
      <c r="R48" s="397">
        <f ca="1">+KPI!CK49</f>
        <v>-29.431000000000004</v>
      </c>
      <c r="S48" s="397">
        <f ca="1">+KPI!CL49</f>
        <v>-54.165999999999997</v>
      </c>
      <c r="T48" s="397">
        <f ca="1">+KPI!CM49</f>
        <v>-67.071399999999997</v>
      </c>
      <c r="U48" s="397">
        <f ca="1">+KPI!CN49</f>
        <v>-912.55399999999997</v>
      </c>
      <c r="V48" s="397">
        <f ca="1">+KPI!CO49</f>
        <v>-25.707499999999996</v>
      </c>
      <c r="W48" s="394">
        <f ca="1">+KPI!CR49</f>
        <v>0.18899050239341375</v>
      </c>
      <c r="X48" s="394">
        <f ca="1">+KPI!CS49</f>
        <v>0.20812121682549276</v>
      </c>
      <c r="Y48" s="394">
        <f ca="1">+KPI!CT49</f>
        <v>0.21357310206801075</v>
      </c>
      <c r="Z48" s="394">
        <f ca="1">+KPI!CU49</f>
        <v>0.21474643072380795</v>
      </c>
      <c r="AA48" s="394">
        <f ca="1">+KPI!CV49</f>
        <v>0.27536113481654834</v>
      </c>
      <c r="AB48" s="394">
        <f ca="1">+KPI!CW49</f>
        <v>0.23436557731725369</v>
      </c>
      <c r="AC48" s="394">
        <f ca="1">+KPI!CX49</f>
        <v>0.12341780256210715</v>
      </c>
      <c r="AD48" s="394">
        <f ca="1">+KPI!CY49</f>
        <v>0.17130598374638709</v>
      </c>
      <c r="AE48" s="394">
        <f ca="1">+KPI!CZ49</f>
        <v>5.392400208340397E-2</v>
      </c>
      <c r="AF48" s="394">
        <f ca="1">+KPI!DA49</f>
        <v>0.20415918610870787</v>
      </c>
      <c r="AG48" s="394">
        <f ca="1">+KPI!DB49</f>
        <v>0.37103107900469867</v>
      </c>
      <c r="AH48" s="392">
        <f t="shared" ca="1" si="5"/>
        <v>47.910690502393422</v>
      </c>
      <c r="AI48" s="392">
        <f t="shared" ca="1" si="6"/>
        <v>-91.673478783174517</v>
      </c>
      <c r="AJ48" s="392">
        <f t="shared" ca="1" si="7"/>
        <v>147.73257310206802</v>
      </c>
      <c r="AK48" s="392">
        <f t="shared" ca="1" si="8"/>
        <v>45.604746430723807</v>
      </c>
      <c r="AL48" s="392">
        <f t="shared" ca="1" si="9"/>
        <v>36.001161134816542</v>
      </c>
      <c r="AM48" s="392">
        <f t="shared" ca="1" si="10"/>
        <v>57.46736557731726</v>
      </c>
      <c r="AN48" s="392">
        <f t="shared" ca="1" si="11"/>
        <v>29.55441780256211</v>
      </c>
      <c r="AO48" s="392">
        <f t="shared" ca="1" si="12"/>
        <v>54.337305983746383</v>
      </c>
      <c r="AP48" s="392">
        <f t="shared" ca="1" si="13"/>
        <v>67.125324002083403</v>
      </c>
      <c r="AQ48" s="392">
        <f t="shared" ca="1" si="14"/>
        <v>912.75815918610863</v>
      </c>
      <c r="AR48" s="392">
        <f t="shared" ca="1" si="15"/>
        <v>26.078531079004694</v>
      </c>
    </row>
    <row r="49" spans="1:44" ht="15.6" customHeight="1">
      <c r="A49" s="322">
        <f ca="1">+KPI!A50</f>
        <v>50</v>
      </c>
      <c r="B49" s="322" t="str">
        <f>+KPI!B50</f>
        <v>Production_plan_achivement%</v>
      </c>
      <c r="C49" s="322" t="str">
        <f>+KPI!D50</f>
        <v>KFS</v>
      </c>
      <c r="D49" s="322" t="str">
        <f>+KPI!E50</f>
        <v>GM</v>
      </c>
      <c r="E49" s="322" t="str">
        <f>+KPI!F50</f>
        <v>%</v>
      </c>
      <c r="F49" s="322" t="str">
        <f>+KPI!H50</f>
        <v>Up</v>
      </c>
      <c r="G49" s="390">
        <f>+KPI!AE50</f>
        <v>0.85</v>
      </c>
      <c r="H49" s="390">
        <f>+KPI!AF50</f>
        <v>1</v>
      </c>
      <c r="I49" s="396" t="str">
        <f>+KPI!I50</f>
        <v>2</v>
      </c>
      <c r="J49" s="322">
        <f>+KPI!Q50</f>
        <v>0.85</v>
      </c>
      <c r="K49" s="390">
        <f>+KPI!AG50</f>
        <v>0.92500000000000004</v>
      </c>
      <c r="L49" s="397">
        <f ca="1">+KPI!CE50</f>
        <v>0</v>
      </c>
      <c r="M49" s="397">
        <f ca="1">+KPI!CF50</f>
        <v>0</v>
      </c>
      <c r="N49" s="397">
        <f ca="1">+KPI!CG50</f>
        <v>0</v>
      </c>
      <c r="O49" s="397">
        <f ca="1">+KPI!CH50</f>
        <v>0</v>
      </c>
      <c r="P49" s="397">
        <f ca="1">+KPI!CI50</f>
        <v>0</v>
      </c>
      <c r="Q49" s="397">
        <f ca="1">+KPI!CJ50</f>
        <v>0</v>
      </c>
      <c r="R49" s="397">
        <f ca="1">+KPI!CK50</f>
        <v>0</v>
      </c>
      <c r="S49" s="397">
        <f ca="1">+KPI!CL50</f>
        <v>0</v>
      </c>
      <c r="T49" s="397">
        <f ca="1">+KPI!CM50</f>
        <v>0</v>
      </c>
      <c r="U49" s="397">
        <f ca="1">+KPI!CN50</f>
        <v>0</v>
      </c>
      <c r="V49" s="397">
        <f ca="1">+KPI!CO50</f>
        <v>0</v>
      </c>
      <c r="W49" s="394">
        <f ca="1">+KPI!CR50</f>
        <v>0.47116326530612246</v>
      </c>
      <c r="X49" s="394">
        <f ca="1">+KPI!CS50</f>
        <v>0.51885714285714291</v>
      </c>
      <c r="Y49" s="394">
        <f ca="1">+KPI!CT50</f>
        <v>0.53244897959183679</v>
      </c>
      <c r="Z49" s="394">
        <f ca="1">+KPI!CU50</f>
        <v>0.53537414965986396</v>
      </c>
      <c r="AA49" s="394">
        <f ca="1">+KPI!CV50</f>
        <v>0.68648979591836745</v>
      </c>
      <c r="AB49" s="394">
        <f ca="1">+KPI!CW50</f>
        <v>0.5842857142857143</v>
      </c>
      <c r="AC49" s="394">
        <f ca="1">+KPI!CX50</f>
        <v>0.30768707482993196</v>
      </c>
      <c r="AD49" s="394">
        <f ca="1">+KPI!CY50</f>
        <v>0.42707482993197282</v>
      </c>
      <c r="AE49" s="394">
        <f ca="1">+KPI!CZ50</f>
        <v>0.13443537414965989</v>
      </c>
      <c r="AF49" s="394">
        <f ca="1">+KPI!DA50</f>
        <v>0.50897959183673469</v>
      </c>
      <c r="AG49" s="394">
        <f ca="1">+KPI!DB50</f>
        <v>0.92500000000000004</v>
      </c>
      <c r="AH49" s="392">
        <f t="shared" ca="1" si="5"/>
        <v>0.47116326530612246</v>
      </c>
      <c r="AI49" s="392">
        <f t="shared" ca="1" si="6"/>
        <v>0.51885714285714291</v>
      </c>
      <c r="AJ49" s="392">
        <f t="shared" ca="1" si="7"/>
        <v>0.53244897959183679</v>
      </c>
      <c r="AK49" s="392">
        <f t="shared" ca="1" si="8"/>
        <v>0.53537414965986396</v>
      </c>
      <c r="AL49" s="392">
        <f t="shared" ca="1" si="9"/>
        <v>0.68648979591836745</v>
      </c>
      <c r="AM49" s="392">
        <f t="shared" ca="1" si="10"/>
        <v>0.5842857142857143</v>
      </c>
      <c r="AN49" s="392">
        <f t="shared" ca="1" si="11"/>
        <v>0.30768707482993196</v>
      </c>
      <c r="AO49" s="392">
        <f t="shared" ca="1" si="12"/>
        <v>0.42707482993197282</v>
      </c>
      <c r="AP49" s="392">
        <f t="shared" ca="1" si="13"/>
        <v>0.13443537414965989</v>
      </c>
      <c r="AQ49" s="392">
        <f t="shared" ca="1" si="14"/>
        <v>0.50897959183673469</v>
      </c>
      <c r="AR49" s="392">
        <f t="shared" ca="1" si="15"/>
        <v>0.92500000000000004</v>
      </c>
    </row>
    <row r="50" spans="1:44" ht="15.6" customHeight="1">
      <c r="A50" s="322">
        <f ca="1">+KPI!A51</f>
        <v>51</v>
      </c>
      <c r="B50" s="322" t="str">
        <f>+KPI!B51</f>
        <v>High_runner_green_status%</v>
      </c>
      <c r="C50" s="322" t="str">
        <f>+KPI!D51</f>
        <v>KFS</v>
      </c>
      <c r="D50" s="322" t="str">
        <f>+KPI!E51</f>
        <v>GM</v>
      </c>
      <c r="E50" s="322" t="str">
        <f>+KPI!F51</f>
        <v>%</v>
      </c>
      <c r="F50" s="322" t="str">
        <f>+KPI!H51</f>
        <v>Up</v>
      </c>
      <c r="G50" s="390">
        <f>+KPI!AE51</f>
        <v>0.9</v>
      </c>
      <c r="H50" s="390">
        <f>+KPI!AF51</f>
        <v>1</v>
      </c>
      <c r="I50" s="396" t="str">
        <f>+KPI!I51</f>
        <v>4</v>
      </c>
      <c r="J50" s="322">
        <f>+KPI!Q51</f>
        <v>0.9</v>
      </c>
      <c r="K50" s="390">
        <f>+KPI!AG51</f>
        <v>0.95</v>
      </c>
      <c r="L50" s="397">
        <f ca="1">+KPI!CE51</f>
        <v>0</v>
      </c>
      <c r="M50" s="397">
        <f ca="1">+KPI!CF51</f>
        <v>0.66700000000000004</v>
      </c>
      <c r="N50" s="397">
        <f ca="1">+KPI!CG51</f>
        <v>0.63600000000000001</v>
      </c>
      <c r="O50" s="397">
        <f ca="1">+KPI!CH51</f>
        <v>0.52900000000000003</v>
      </c>
      <c r="P50" s="397">
        <f ca="1">+KPI!CI51</f>
        <v>0.60599999999999998</v>
      </c>
      <c r="Q50" s="397">
        <f ca="1">+KPI!CJ51</f>
        <v>0.59399999999999997</v>
      </c>
      <c r="R50" s="397">
        <f ca="1">+KPI!CK51</f>
        <v>0.59</v>
      </c>
      <c r="S50" s="397">
        <f ca="1">+KPI!CL51</f>
        <v>0.59</v>
      </c>
      <c r="T50" s="397">
        <f ca="1">+KPI!CM51</f>
        <v>0.59</v>
      </c>
      <c r="U50" s="397">
        <f ca="1">+KPI!CN51</f>
        <v>0.59</v>
      </c>
      <c r="V50" s="397">
        <f ca="1">+KPI!CO51</f>
        <v>0.59</v>
      </c>
      <c r="W50" s="394">
        <f ca="1">+KPI!CR51</f>
        <v>0.48389740761169331</v>
      </c>
      <c r="X50" s="394">
        <f ca="1">+KPI!CS51</f>
        <v>0.53288030888030891</v>
      </c>
      <c r="Y50" s="394">
        <f ca="1">+KPI!CT51</f>
        <v>0.54683949255377817</v>
      </c>
      <c r="Z50" s="394">
        <f ca="1">+KPI!CU51</f>
        <v>0.54984372127229275</v>
      </c>
      <c r="AA50" s="394">
        <f ca="1">+KPI!CV51</f>
        <v>0.70504357418643138</v>
      </c>
      <c r="AB50" s="394">
        <f ca="1">+KPI!CW51</f>
        <v>0.60007722007722009</v>
      </c>
      <c r="AC50" s="394">
        <f ca="1">+KPI!CX51</f>
        <v>0.31600294171722743</v>
      </c>
      <c r="AD50" s="394">
        <f ca="1">+KPI!CY51</f>
        <v>0.43861739290310719</v>
      </c>
      <c r="AE50" s="394">
        <f ca="1">+KPI!CZ51</f>
        <v>0.13806876264019122</v>
      </c>
      <c r="AF50" s="394">
        <f ca="1">+KPI!DA51</f>
        <v>0.52273579702151129</v>
      </c>
      <c r="AG50" s="394">
        <f ca="1">+KPI!DB51</f>
        <v>0.95</v>
      </c>
      <c r="AH50" s="392">
        <f t="shared" ca="1" si="5"/>
        <v>0.48389740761169331</v>
      </c>
      <c r="AI50" s="392">
        <f t="shared" ca="1" si="6"/>
        <v>-0.13411969111969113</v>
      </c>
      <c r="AJ50" s="392">
        <f t="shared" ca="1" si="7"/>
        <v>-8.9160507446221837E-2</v>
      </c>
      <c r="AK50" s="392">
        <f t="shared" ca="1" si="8"/>
        <v>2.0843721272292726E-2</v>
      </c>
      <c r="AL50" s="392">
        <f t="shared" ca="1" si="9"/>
        <v>9.9043574186431393E-2</v>
      </c>
      <c r="AM50" s="392">
        <f t="shared" ca="1" si="10"/>
        <v>6.0772200772201135E-3</v>
      </c>
      <c r="AN50" s="392">
        <f t="shared" ca="1" si="11"/>
        <v>-0.27399705828277254</v>
      </c>
      <c r="AO50" s="392">
        <f t="shared" ca="1" si="12"/>
        <v>-0.15138260709689277</v>
      </c>
      <c r="AP50" s="392">
        <f t="shared" ca="1" si="13"/>
        <v>-0.45193123735980878</v>
      </c>
      <c r="AQ50" s="392">
        <f t="shared" ca="1" si="14"/>
        <v>-6.7264202978488674E-2</v>
      </c>
      <c r="AR50" s="392">
        <f t="shared" ca="1" si="15"/>
        <v>0.36</v>
      </c>
    </row>
    <row r="51" spans="1:44" ht="15.6" customHeight="1">
      <c r="A51" s="322">
        <f ca="1">+KPI!A52</f>
        <v>52</v>
      </c>
      <c r="B51" s="322" t="str">
        <f>+KPI!B52</f>
        <v>Production_quantity</v>
      </c>
      <c r="C51" s="322" t="str">
        <f>+KPI!D52</f>
        <v>KFS</v>
      </c>
      <c r="D51" s="322" t="str">
        <f>+KPI!E52</f>
        <v>GM</v>
      </c>
      <c r="E51" s="322" t="str">
        <f>+KPI!F52</f>
        <v>count</v>
      </c>
      <c r="F51" s="322" t="str">
        <f>+KPI!H52</f>
        <v>Up</v>
      </c>
      <c r="G51" s="390">
        <f>+KPI!AE52</f>
        <v>548076.92307692312</v>
      </c>
      <c r="H51" s="390">
        <f>+KPI!AF52</f>
        <v>605769.23076923075</v>
      </c>
      <c r="I51" s="396" t="str">
        <f>+KPI!I52</f>
        <v>2</v>
      </c>
      <c r="J51" s="322">
        <f>+KPI!Q52</f>
        <v>548076.92307692312</v>
      </c>
      <c r="K51" s="390">
        <f>+KPI!AG52</f>
        <v>576923.07692307699</v>
      </c>
      <c r="L51" s="397">
        <f ca="1">+KPI!CE52</f>
        <v>0</v>
      </c>
      <c r="M51" s="397">
        <f ca="1">+KPI!CF52</f>
        <v>0</v>
      </c>
      <c r="N51" s="397">
        <f ca="1">+KPI!CG52</f>
        <v>0</v>
      </c>
      <c r="O51" s="397">
        <f ca="1">+KPI!CH52</f>
        <v>0</v>
      </c>
      <c r="P51" s="397">
        <f ca="1">+KPI!CI52</f>
        <v>0</v>
      </c>
      <c r="Q51" s="397">
        <f ca="1">+KPI!CJ52</f>
        <v>0</v>
      </c>
      <c r="R51" s="397">
        <f ca="1">+KPI!CK52</f>
        <v>0</v>
      </c>
      <c r="S51" s="397">
        <f ca="1">+KPI!CL52</f>
        <v>0</v>
      </c>
      <c r="T51" s="397">
        <f ca="1">+KPI!CM52</f>
        <v>0</v>
      </c>
      <c r="U51" s="397">
        <f ca="1">+KPI!CN52</f>
        <v>0</v>
      </c>
      <c r="V51" s="397">
        <f ca="1">+KPI!CO52</f>
        <v>0</v>
      </c>
      <c r="W51" s="394">
        <f ca="1">+KPI!CR52</f>
        <v>293864.82243625104</v>
      </c>
      <c r="X51" s="394">
        <f ca="1">+KPI!CS52</f>
        <v>323611.52361152368</v>
      </c>
      <c r="Y51" s="394">
        <f ca="1">+KPI!CT52</f>
        <v>332088.76066018926</v>
      </c>
      <c r="Z51" s="394">
        <f ca="1">+KPI!CU52</f>
        <v>333913.19105604826</v>
      </c>
      <c r="AA51" s="394">
        <f ca="1">+KPI!CV52</f>
        <v>428164.11387839966</v>
      </c>
      <c r="AB51" s="394">
        <f ca="1">+KPI!CW52</f>
        <v>364419.36441936449</v>
      </c>
      <c r="AC51" s="394">
        <f ca="1">+KPI!CX52</f>
        <v>191904.62047604905</v>
      </c>
      <c r="AD51" s="394">
        <f ca="1">+KPI!CY52</f>
        <v>266366.83779540926</v>
      </c>
      <c r="AE51" s="394">
        <f ca="1">+KPI!CZ52</f>
        <v>83847.426704569574</v>
      </c>
      <c r="AF51" s="394">
        <f ca="1">+KPI!DA52</f>
        <v>317450.88887946034</v>
      </c>
      <c r="AG51" s="394">
        <f ca="1">+KPI!DB52</f>
        <v>576923.07692307699</v>
      </c>
      <c r="AH51" s="392">
        <f t="shared" ca="1" si="5"/>
        <v>293864.82243625104</v>
      </c>
      <c r="AI51" s="392">
        <f t="shared" ca="1" si="6"/>
        <v>323611.52361152368</v>
      </c>
      <c r="AJ51" s="392">
        <f t="shared" ca="1" si="7"/>
        <v>332088.76066018926</v>
      </c>
      <c r="AK51" s="392">
        <f t="shared" ca="1" si="8"/>
        <v>333913.19105604826</v>
      </c>
      <c r="AL51" s="392">
        <f t="shared" ca="1" si="9"/>
        <v>428164.11387839966</v>
      </c>
      <c r="AM51" s="392">
        <f t="shared" ca="1" si="10"/>
        <v>364419.36441936449</v>
      </c>
      <c r="AN51" s="392">
        <f t="shared" ca="1" si="11"/>
        <v>191904.62047604905</v>
      </c>
      <c r="AO51" s="392">
        <f t="shared" ca="1" si="12"/>
        <v>266366.83779540926</v>
      </c>
      <c r="AP51" s="392">
        <f t="shared" ca="1" si="13"/>
        <v>83847.426704569574</v>
      </c>
      <c r="AQ51" s="392">
        <f t="shared" ca="1" si="14"/>
        <v>317450.88887946034</v>
      </c>
      <c r="AR51" s="392">
        <f t="shared" ca="1" si="15"/>
        <v>576923.07692307699</v>
      </c>
    </row>
    <row r="52" spans="1:44" ht="15.6" customHeight="1">
      <c r="A52" s="322">
        <f ca="1">+KPI!A53</f>
        <v>53</v>
      </c>
      <c r="B52" s="322" t="str">
        <f>+KPI!B53</f>
        <v>On_time_delivery</v>
      </c>
      <c r="C52" s="322" t="str">
        <f>+KPI!D53</f>
        <v>KPI</v>
      </c>
      <c r="D52" s="322" t="str">
        <f>+KPI!E53</f>
        <v>GM</v>
      </c>
      <c r="E52" s="322" t="str">
        <f>+KPI!F53</f>
        <v>%</v>
      </c>
      <c r="F52" s="322" t="str">
        <f>+KPI!H53</f>
        <v>Up</v>
      </c>
      <c r="G52" s="390">
        <f>+KPI!AE53</f>
        <v>0.95</v>
      </c>
      <c r="H52" s="390">
        <f>+KPI!AF53</f>
        <v>1</v>
      </c>
      <c r="I52" s="396" t="str">
        <f>+KPI!I53</f>
        <v>2</v>
      </c>
      <c r="J52" s="322">
        <f>+KPI!Q53</f>
        <v>0.95</v>
      </c>
      <c r="K52" s="390">
        <f>+KPI!AG53</f>
        <v>0.97499999999999998</v>
      </c>
      <c r="L52" s="397">
        <f ca="1">+KPI!CE53</f>
        <v>0.86</v>
      </c>
      <c r="M52" s="397">
        <f ca="1">+KPI!CF53</f>
        <v>0.86</v>
      </c>
      <c r="N52" s="397">
        <f ca="1">+KPI!CG53</f>
        <v>0.86</v>
      </c>
      <c r="O52" s="397">
        <f ca="1">+KPI!CH53</f>
        <v>0.86</v>
      </c>
      <c r="P52" s="397">
        <f ca="1">+KPI!CI53</f>
        <v>0.86</v>
      </c>
      <c r="Q52" s="397">
        <f ca="1">+KPI!CJ53</f>
        <v>0.86</v>
      </c>
      <c r="R52" s="397">
        <f ca="1">+KPI!CK53</f>
        <v>0.86</v>
      </c>
      <c r="S52" s="397">
        <f ca="1">+KPI!CL53</f>
        <v>0.86</v>
      </c>
      <c r="T52" s="397">
        <f ca="1">+KPI!CM53</f>
        <v>0.86</v>
      </c>
      <c r="U52" s="397">
        <f ca="1">+KPI!CN53</f>
        <v>0.86</v>
      </c>
      <c r="V52" s="397">
        <f ca="1">+KPI!CO53</f>
        <v>0</v>
      </c>
      <c r="W52" s="394">
        <f ca="1">+KPI!CR53</f>
        <v>0.49663154991726416</v>
      </c>
      <c r="X52" s="394">
        <f ca="1">+KPI!CS53</f>
        <v>0.54690347490347491</v>
      </c>
      <c r="Y52" s="394">
        <f ca="1">+KPI!CT53</f>
        <v>0.56123000551571978</v>
      </c>
      <c r="Z52" s="394">
        <f ca="1">+KPI!CU53</f>
        <v>0.56431329288472143</v>
      </c>
      <c r="AA52" s="394">
        <f ca="1">+KPI!CV53</f>
        <v>0.7235973524544953</v>
      </c>
      <c r="AB52" s="394">
        <f ca="1">+KPI!CW53</f>
        <v>0.61586872586872587</v>
      </c>
      <c r="AC52" s="394">
        <f ca="1">+KPI!CX53</f>
        <v>0.32431880860452289</v>
      </c>
      <c r="AD52" s="394">
        <f ca="1">+KPI!CY53</f>
        <v>0.45015995587424157</v>
      </c>
      <c r="AE52" s="394">
        <f ca="1">+KPI!CZ53</f>
        <v>0.14170215113072257</v>
      </c>
      <c r="AF52" s="394">
        <f ca="1">+KPI!DA53</f>
        <v>0.5364920022062879</v>
      </c>
      <c r="AG52" s="394">
        <f ca="1">+KPI!DB53</f>
        <v>0.97499999999999998</v>
      </c>
      <c r="AH52" s="392">
        <f t="shared" ca="1" si="5"/>
        <v>-0.36336845008273583</v>
      </c>
      <c r="AI52" s="392">
        <f t="shared" ca="1" si="6"/>
        <v>-0.31309652509652508</v>
      </c>
      <c r="AJ52" s="392">
        <f t="shared" ca="1" si="7"/>
        <v>-0.29876999448428021</v>
      </c>
      <c r="AK52" s="392">
        <f t="shared" ca="1" si="8"/>
        <v>-0.29568670711527856</v>
      </c>
      <c r="AL52" s="392">
        <f t="shared" ca="1" si="9"/>
        <v>-0.13640264754550468</v>
      </c>
      <c r="AM52" s="392">
        <f t="shared" ca="1" si="10"/>
        <v>-0.24413127413127411</v>
      </c>
      <c r="AN52" s="392">
        <f t="shared" ca="1" si="11"/>
        <v>-0.5356811913954771</v>
      </c>
      <c r="AO52" s="392">
        <f t="shared" ca="1" si="12"/>
        <v>-0.40984004412575842</v>
      </c>
      <c r="AP52" s="392">
        <f t="shared" ca="1" si="13"/>
        <v>-0.71829784886927739</v>
      </c>
      <c r="AQ52" s="392">
        <f t="shared" ca="1" si="14"/>
        <v>-0.32350799779371209</v>
      </c>
      <c r="AR52" s="392">
        <f t="shared" ca="1" si="15"/>
        <v>0.97499999999999998</v>
      </c>
    </row>
    <row r="53" spans="1:44" ht="15.6" customHeight="1">
      <c r="A53" s="322">
        <f ca="1">+KPI!A54</f>
        <v>54</v>
      </c>
      <c r="B53" s="322" t="str">
        <f>+KPI!B54</f>
        <v>Backlog</v>
      </c>
      <c r="C53" s="322" t="str">
        <f>+KPI!D54</f>
        <v>KPI</v>
      </c>
      <c r="D53" s="322" t="str">
        <f>+KPI!E54</f>
        <v>GM</v>
      </c>
      <c r="E53" s="322" t="str">
        <f>+KPI!F54</f>
        <v>Currency</v>
      </c>
      <c r="F53" s="322" t="str">
        <f>+KPI!H54</f>
        <v>Down</v>
      </c>
      <c r="G53" s="390">
        <f>+KPI!AE54</f>
        <v>0</v>
      </c>
      <c r="H53" s="390">
        <f>+KPI!AF54</f>
        <v>0.05</v>
      </c>
      <c r="I53" s="396" t="str">
        <f>+KPI!I54</f>
        <v>2</v>
      </c>
      <c r="J53" s="322">
        <f>+KPI!Q54</f>
        <v>0</v>
      </c>
      <c r="K53" s="390">
        <f>+KPI!AG54</f>
        <v>2.5000000000000001E-2</v>
      </c>
      <c r="L53" s="397">
        <f ca="1">+KPI!CE54</f>
        <v>24</v>
      </c>
      <c r="M53" s="397">
        <f ca="1">+KPI!CF54</f>
        <v>12.6</v>
      </c>
      <c r="N53" s="397">
        <f ca="1">+KPI!CG54</f>
        <v>4.28</v>
      </c>
      <c r="O53" s="397">
        <f ca="1">+KPI!CH54</f>
        <v>1.2</v>
      </c>
      <c r="P53" s="397">
        <f ca="1">+KPI!CI54</f>
        <v>0.82</v>
      </c>
      <c r="Q53" s="397">
        <f ca="1">+KPI!CJ54</f>
        <v>2.5</v>
      </c>
      <c r="R53" s="397">
        <f ca="1">+KPI!CK54</f>
        <v>5.71</v>
      </c>
      <c r="S53" s="397">
        <f ca="1">+KPI!CL54</f>
        <v>4.9000000000000004</v>
      </c>
      <c r="T53" s="397">
        <f ca="1">+KPI!CM54</f>
        <v>21.8</v>
      </c>
      <c r="U53" s="397">
        <f ca="1">+KPI!CN54</f>
        <v>25.6</v>
      </c>
      <c r="V53" s="397">
        <f ca="1">+KPI!CO54</f>
        <v>0</v>
      </c>
      <c r="W53" s="394">
        <f ca="1">+KPI!CR54</f>
        <v>1.2734142305570876E-2</v>
      </c>
      <c r="X53" s="394">
        <f ca="1">+KPI!CS54</f>
        <v>1.4023166023166025E-2</v>
      </c>
      <c r="Y53" s="394">
        <f ca="1">+KPI!CT54</f>
        <v>1.4390512961941533E-2</v>
      </c>
      <c r="Z53" s="394">
        <f ca="1">+KPI!CU54</f>
        <v>1.4469571612428756E-2</v>
      </c>
      <c r="AA53" s="394">
        <f ca="1">+KPI!CV54</f>
        <v>1.8553778268063984E-2</v>
      </c>
      <c r="AB53" s="394">
        <f ca="1">+KPI!CW54</f>
        <v>1.5791505791505792E-2</v>
      </c>
      <c r="AC53" s="394">
        <f ca="1">+KPI!CX54</f>
        <v>8.3158668872954592E-3</v>
      </c>
      <c r="AD53" s="394">
        <f ca="1">+KPI!CY54</f>
        <v>1.15425629711344E-2</v>
      </c>
      <c r="AE53" s="394">
        <f ca="1">+KPI!CZ54</f>
        <v>3.6333884905313477E-3</v>
      </c>
      <c r="AF53" s="394">
        <f ca="1">+KPI!DA54</f>
        <v>1.3756205184776613E-2</v>
      </c>
      <c r="AG53" s="394">
        <f ca="1">+KPI!DB54</f>
        <v>2.5000000000000001E-2</v>
      </c>
      <c r="AH53" s="392">
        <f t="shared" ca="1" si="5"/>
        <v>-23.987265857694428</v>
      </c>
      <c r="AI53" s="392">
        <f t="shared" ca="1" si="6"/>
        <v>-12.585976833976833</v>
      </c>
      <c r="AJ53" s="392">
        <f t="shared" ca="1" si="7"/>
        <v>-4.2656094870380583</v>
      </c>
      <c r="AK53" s="392">
        <f t="shared" ca="1" si="8"/>
        <v>-1.1855304283875712</v>
      </c>
      <c r="AL53" s="392">
        <f t="shared" ca="1" si="9"/>
        <v>-0.80144622173193591</v>
      </c>
      <c r="AM53" s="392">
        <f t="shared" ca="1" si="10"/>
        <v>-2.4842084942084943</v>
      </c>
      <c r="AN53" s="392">
        <f t="shared" ca="1" si="11"/>
        <v>-5.7016841331127042</v>
      </c>
      <c r="AO53" s="392">
        <f t="shared" ca="1" si="12"/>
        <v>-4.8884574370288663</v>
      </c>
      <c r="AP53" s="392">
        <f t="shared" ca="1" si="13"/>
        <v>-21.79636661150947</v>
      </c>
      <c r="AQ53" s="392">
        <f t="shared" ca="1" si="14"/>
        <v>-25.586243794815225</v>
      </c>
      <c r="AR53" s="392">
        <f t="shared" ca="1" si="15"/>
        <v>2.5000000000000001E-2</v>
      </c>
    </row>
    <row r="54" spans="1:44" ht="15.6" customHeight="1">
      <c r="A54" s="322">
        <f ca="1">+KPI!A55</f>
        <v>55</v>
      </c>
      <c r="B54" s="322" t="str">
        <f>+KPI!B55</f>
        <v>Productivity%</v>
      </c>
      <c r="C54" s="322" t="str">
        <f>+KPI!D55</f>
        <v>KFS</v>
      </c>
      <c r="D54" s="322" t="str">
        <f>+KPI!E55</f>
        <v>GM</v>
      </c>
      <c r="E54" s="322" t="str">
        <f>+KPI!F55</f>
        <v>%</v>
      </c>
      <c r="F54" s="322" t="str">
        <f>+KPI!H55</f>
        <v>Up</v>
      </c>
      <c r="G54" s="390">
        <f>+KPI!AE55</f>
        <v>0.9</v>
      </c>
      <c r="H54" s="390">
        <f>+KPI!AF55</f>
        <v>1.1000000000000001</v>
      </c>
      <c r="I54" s="396">
        <f>+KPI!I55</f>
        <v>0</v>
      </c>
      <c r="J54" s="322">
        <f>+KPI!Q55</f>
        <v>0.9</v>
      </c>
      <c r="K54" s="390">
        <f>+KPI!AG55</f>
        <v>1</v>
      </c>
      <c r="L54" s="397">
        <f ca="1">+KPI!CE55</f>
        <v>0</v>
      </c>
      <c r="M54" s="397">
        <f ca="1">+KPI!CF55</f>
        <v>0</v>
      </c>
      <c r="N54" s="397">
        <f ca="1">+KPI!CG55</f>
        <v>0</v>
      </c>
      <c r="O54" s="397">
        <f ca="1">+KPI!CH55</f>
        <v>0</v>
      </c>
      <c r="P54" s="397">
        <f ca="1">+KPI!CI55</f>
        <v>0</v>
      </c>
      <c r="Q54" s="397">
        <f ca="1">+KPI!CJ55</f>
        <v>0</v>
      </c>
      <c r="R54" s="397">
        <f ca="1">+KPI!CK55</f>
        <v>0</v>
      </c>
      <c r="S54" s="397">
        <f ca="1">+KPI!CL55</f>
        <v>0</v>
      </c>
      <c r="T54" s="397">
        <f ca="1">+KPI!CM55</f>
        <v>0</v>
      </c>
      <c r="U54" s="397">
        <f ca="1">+KPI!CN55</f>
        <v>0</v>
      </c>
      <c r="V54" s="397">
        <f ca="1">+KPI!CO55</f>
        <v>0</v>
      </c>
      <c r="W54" s="394">
        <f ca="1">+KPI!CR55</f>
        <v>0.50936569222283501</v>
      </c>
      <c r="X54" s="394">
        <f ca="1">+KPI!CS55</f>
        <v>0.56092664092664102</v>
      </c>
      <c r="Y54" s="394">
        <f ca="1">+KPI!CT55</f>
        <v>0.57562051847766127</v>
      </c>
      <c r="Z54" s="394">
        <f ca="1">+KPI!CU55</f>
        <v>0.57878286449715022</v>
      </c>
      <c r="AA54" s="394">
        <f ca="1">+KPI!CV55</f>
        <v>0.74215113072255934</v>
      </c>
      <c r="AB54" s="394">
        <f ca="1">+KPI!CW55</f>
        <v>0.63166023166023166</v>
      </c>
      <c r="AC54" s="394">
        <f ca="1">+KPI!CX55</f>
        <v>0.3326346754918183</v>
      </c>
      <c r="AD54" s="394">
        <f ca="1">+KPI!CY55</f>
        <v>0.461702518845376</v>
      </c>
      <c r="AE54" s="394">
        <f ca="1">+KPI!CZ55</f>
        <v>0.14533553962125392</v>
      </c>
      <c r="AF54" s="394">
        <f ca="1">+KPI!DA55</f>
        <v>0.5502482073910645</v>
      </c>
      <c r="AG54" s="394">
        <f ca="1">+KPI!DB55</f>
        <v>1</v>
      </c>
      <c r="AH54" s="392">
        <f t="shared" ca="1" si="5"/>
        <v>0.50936569222283501</v>
      </c>
      <c r="AI54" s="392">
        <f t="shared" ca="1" si="6"/>
        <v>0.56092664092664102</v>
      </c>
      <c r="AJ54" s="392">
        <f t="shared" ca="1" si="7"/>
        <v>0.57562051847766127</v>
      </c>
      <c r="AK54" s="392">
        <f t="shared" ca="1" si="8"/>
        <v>0.57878286449715022</v>
      </c>
      <c r="AL54" s="392">
        <f t="shared" ca="1" si="9"/>
        <v>0.74215113072255934</v>
      </c>
      <c r="AM54" s="392">
        <f t="shared" ca="1" si="10"/>
        <v>0.63166023166023166</v>
      </c>
      <c r="AN54" s="392">
        <f t="shared" ca="1" si="11"/>
        <v>0.3326346754918183</v>
      </c>
      <c r="AO54" s="392">
        <f t="shared" ca="1" si="12"/>
        <v>0.461702518845376</v>
      </c>
      <c r="AP54" s="392">
        <f t="shared" ca="1" si="13"/>
        <v>0.14533553962125392</v>
      </c>
      <c r="AQ54" s="392">
        <f t="shared" ca="1" si="14"/>
        <v>0.5502482073910645</v>
      </c>
      <c r="AR54" s="392">
        <f t="shared" ca="1" si="15"/>
        <v>1</v>
      </c>
    </row>
    <row r="55" spans="1:44" ht="15.6" customHeight="1">
      <c r="A55" s="322">
        <f ca="1">+KPI!A56</f>
        <v>56</v>
      </c>
      <c r="B55" s="322" t="str">
        <f>+KPI!B56</f>
        <v>OEE%</v>
      </c>
      <c r="C55" s="322" t="str">
        <f>+KPI!D56</f>
        <v>KFS</v>
      </c>
      <c r="D55" s="322" t="str">
        <f>+KPI!E56</f>
        <v>GM</v>
      </c>
      <c r="E55" s="322" t="str">
        <f>+KPI!F56</f>
        <v>%</v>
      </c>
      <c r="F55" s="322" t="str">
        <f>+KPI!H56</f>
        <v>Up</v>
      </c>
      <c r="G55" s="390">
        <f>+KPI!AE56</f>
        <v>0.75</v>
      </c>
      <c r="H55" s="390">
        <f>+KPI!AF56</f>
        <v>1</v>
      </c>
      <c r="I55" s="396">
        <f>+KPI!I56</f>
        <v>0</v>
      </c>
      <c r="J55" s="322">
        <f>+KPI!Q56</f>
        <v>0.75</v>
      </c>
      <c r="K55" s="390">
        <f>+KPI!AG56</f>
        <v>0.875</v>
      </c>
      <c r="L55" s="397">
        <f ca="1">+KPI!CE56</f>
        <v>0</v>
      </c>
      <c r="M55" s="397">
        <f ca="1">+KPI!CF56</f>
        <v>0</v>
      </c>
      <c r="N55" s="397">
        <f ca="1">+KPI!CG56</f>
        <v>0</v>
      </c>
      <c r="O55" s="397">
        <f ca="1">+KPI!CH56</f>
        <v>0</v>
      </c>
      <c r="P55" s="397">
        <f ca="1">+KPI!CI56</f>
        <v>0</v>
      </c>
      <c r="Q55" s="397">
        <f ca="1">+KPI!CJ56</f>
        <v>0</v>
      </c>
      <c r="R55" s="397">
        <f ca="1">+KPI!CK56</f>
        <v>0</v>
      </c>
      <c r="S55" s="397">
        <f ca="1">+KPI!CL56</f>
        <v>0</v>
      </c>
      <c r="T55" s="397">
        <f ca="1">+KPI!CM56</f>
        <v>0</v>
      </c>
      <c r="U55" s="397">
        <f ca="1">+KPI!CN56</f>
        <v>0</v>
      </c>
      <c r="V55" s="397">
        <f ca="1">+KPI!CO56</f>
        <v>0</v>
      </c>
      <c r="W55" s="394">
        <f ca="1">+KPI!CR56</f>
        <v>0.4456949806949807</v>
      </c>
      <c r="X55" s="394">
        <f ca="1">+KPI!CS56</f>
        <v>0.4908108108108109</v>
      </c>
      <c r="Y55" s="394">
        <f ca="1">+KPI!CT56</f>
        <v>0.50366795366795369</v>
      </c>
      <c r="Z55" s="394">
        <f ca="1">+KPI!CU56</f>
        <v>0.5064350064350065</v>
      </c>
      <c r="AA55" s="394">
        <f ca="1">+KPI!CV56</f>
        <v>0.64938223938223949</v>
      </c>
      <c r="AB55" s="394">
        <f ca="1">+KPI!CW56</f>
        <v>0.55270270270270272</v>
      </c>
      <c r="AC55" s="394">
        <f ca="1">+KPI!CX56</f>
        <v>0.29105534105534103</v>
      </c>
      <c r="AD55" s="394">
        <f ca="1">+KPI!CY56</f>
        <v>0.40398970398970402</v>
      </c>
      <c r="AE55" s="394">
        <f ca="1">+KPI!CZ56</f>
        <v>0.12716859716859719</v>
      </c>
      <c r="AF55" s="394">
        <f ca="1">+KPI!DA56</f>
        <v>0.48146718146718148</v>
      </c>
      <c r="AG55" s="394">
        <f ca="1">+KPI!DB56</f>
        <v>0.875</v>
      </c>
      <c r="AH55" s="392">
        <f t="shared" ca="1" si="5"/>
        <v>0.4456949806949807</v>
      </c>
      <c r="AI55" s="392">
        <f t="shared" ca="1" si="6"/>
        <v>0.4908108108108109</v>
      </c>
      <c r="AJ55" s="392">
        <f t="shared" ca="1" si="7"/>
        <v>0.50366795366795369</v>
      </c>
      <c r="AK55" s="392">
        <f t="shared" ca="1" si="8"/>
        <v>0.5064350064350065</v>
      </c>
      <c r="AL55" s="392">
        <f t="shared" ca="1" si="9"/>
        <v>0.64938223938223949</v>
      </c>
      <c r="AM55" s="392">
        <f t="shared" ca="1" si="10"/>
        <v>0.55270270270270272</v>
      </c>
      <c r="AN55" s="392">
        <f t="shared" ca="1" si="11"/>
        <v>0.29105534105534103</v>
      </c>
      <c r="AO55" s="392">
        <f t="shared" ca="1" si="12"/>
        <v>0.40398970398970402</v>
      </c>
      <c r="AP55" s="392">
        <f t="shared" ca="1" si="13"/>
        <v>0.12716859716859719</v>
      </c>
      <c r="AQ55" s="392">
        <f t="shared" ca="1" si="14"/>
        <v>0.48146718146718148</v>
      </c>
      <c r="AR55" s="392">
        <f t="shared" ca="1" si="15"/>
        <v>0.875</v>
      </c>
    </row>
    <row r="56" spans="1:44" ht="15.6" customHeight="1">
      <c r="A56" s="322">
        <f ca="1">+KPI!A57</f>
        <v>57</v>
      </c>
      <c r="B56" s="322" t="str">
        <f>+KPI!B57</f>
        <v>Production rejects (PPM)</v>
      </c>
      <c r="C56" s="322" t="str">
        <f>+KPI!D57</f>
        <v>KFS</v>
      </c>
      <c r="D56" s="322" t="str">
        <f>+KPI!E57</f>
        <v>GM</v>
      </c>
      <c r="E56" s="322" t="str">
        <f>+KPI!F57</f>
        <v>PPM</v>
      </c>
      <c r="F56" s="322" t="str">
        <f>+KPI!H57</f>
        <v>Down</v>
      </c>
      <c r="G56" s="390">
        <f>+KPI!AE57</f>
        <v>2740.3846153846157</v>
      </c>
      <c r="H56" s="390">
        <f>+KPI!AF57</f>
        <v>6057.6923076923076</v>
      </c>
      <c r="I56" s="396">
        <f>+KPI!I57</f>
        <v>0</v>
      </c>
      <c r="J56" s="322">
        <f>+KPI!Q57</f>
        <v>2740.3846153846157</v>
      </c>
      <c r="K56" s="390">
        <f>+KPI!AG57</f>
        <v>4399.0384615384619</v>
      </c>
      <c r="L56" s="397">
        <f ca="1">+KPI!CE57</f>
        <v>0</v>
      </c>
      <c r="M56" s="397">
        <f ca="1">+KPI!CF57</f>
        <v>0</v>
      </c>
      <c r="N56" s="397">
        <f ca="1">+KPI!CG57</f>
        <v>0</v>
      </c>
      <c r="O56" s="397">
        <f ca="1">+KPI!CH57</f>
        <v>0</v>
      </c>
      <c r="P56" s="397">
        <f ca="1">+KPI!CI57</f>
        <v>0</v>
      </c>
      <c r="Q56" s="397">
        <f ca="1">+KPI!CJ57</f>
        <v>0</v>
      </c>
      <c r="R56" s="397">
        <f ca="1">+KPI!CK57</f>
        <v>0</v>
      </c>
      <c r="S56" s="397">
        <f ca="1">+KPI!CL57</f>
        <v>0</v>
      </c>
      <c r="T56" s="397">
        <f ca="1">+KPI!CM57</f>
        <v>0</v>
      </c>
      <c r="U56" s="397">
        <f ca="1">+KPI!CN57</f>
        <v>0</v>
      </c>
      <c r="V56" s="397">
        <f ca="1">+KPI!CO57</f>
        <v>0</v>
      </c>
      <c r="W56" s="394">
        <f ca="1">+KPI!CR57</f>
        <v>2240.7192710764139</v>
      </c>
      <c r="X56" s="394">
        <f ca="1">+KPI!CS57</f>
        <v>2467.5378675378679</v>
      </c>
      <c r="Y56" s="394">
        <f ca="1">+KPI!CT57</f>
        <v>2532.176800033943</v>
      </c>
      <c r="Z56" s="394">
        <f ca="1">+KPI!CU57</f>
        <v>2546.0880818023679</v>
      </c>
      <c r="AA56" s="394">
        <f ca="1">+KPI!CV57</f>
        <v>3264.7513683227971</v>
      </c>
      <c r="AB56" s="394">
        <f ca="1">+KPI!CW57</f>
        <v>2778.697653697654</v>
      </c>
      <c r="AC56" s="394">
        <f ca="1">+KPI!CX57</f>
        <v>1463.272731129874</v>
      </c>
      <c r="AD56" s="394">
        <f ca="1">+KPI!CY57</f>
        <v>2031.0471381899954</v>
      </c>
      <c r="AE56" s="394">
        <f ca="1">+KPI!CZ57</f>
        <v>639.33662862234291</v>
      </c>
      <c r="AF56" s="394">
        <f ca="1">+KPI!DA57</f>
        <v>2420.5630277058849</v>
      </c>
      <c r="AG56" s="394">
        <f ca="1">+KPI!DB57</f>
        <v>4399.0384615384619</v>
      </c>
      <c r="AH56" s="392">
        <f t="shared" ca="1" si="5"/>
        <v>2240.7192710764139</v>
      </c>
      <c r="AI56" s="392">
        <f t="shared" ca="1" si="6"/>
        <v>2467.5378675378679</v>
      </c>
      <c r="AJ56" s="392">
        <f t="shared" ca="1" si="7"/>
        <v>2532.176800033943</v>
      </c>
      <c r="AK56" s="392">
        <f t="shared" ca="1" si="8"/>
        <v>2546.0880818023679</v>
      </c>
      <c r="AL56" s="392">
        <f t="shared" ca="1" si="9"/>
        <v>3264.7513683227971</v>
      </c>
      <c r="AM56" s="392">
        <f t="shared" ca="1" si="10"/>
        <v>2778.697653697654</v>
      </c>
      <c r="AN56" s="392">
        <f t="shared" ca="1" si="11"/>
        <v>1463.272731129874</v>
      </c>
      <c r="AO56" s="392">
        <f t="shared" ca="1" si="12"/>
        <v>2031.0471381899954</v>
      </c>
      <c r="AP56" s="392">
        <f t="shared" ca="1" si="13"/>
        <v>639.33662862234291</v>
      </c>
      <c r="AQ56" s="392">
        <f t="shared" ca="1" si="14"/>
        <v>2420.5630277058849</v>
      </c>
      <c r="AR56" s="392">
        <f t="shared" ca="1" si="15"/>
        <v>4399.0384615384619</v>
      </c>
    </row>
    <row r="57" spans="1:44" ht="15.6" customHeight="1">
      <c r="A57" s="322">
        <f ca="1">+KPI!A58</f>
        <v>58</v>
      </c>
      <c r="B57" s="322" t="str">
        <f>+KPI!B58</f>
        <v>Number_customer_claim</v>
      </c>
      <c r="C57" s="322" t="str">
        <f>+KPI!D58</f>
        <v>KPI</v>
      </c>
      <c r="D57" s="322" t="str">
        <f>+KPI!E58</f>
        <v>GM</v>
      </c>
      <c r="E57" s="322" t="str">
        <f>+KPI!F58</f>
        <v>count</v>
      </c>
      <c r="F57" s="322" t="str">
        <f>+KPI!H58</f>
        <v>Down</v>
      </c>
      <c r="G57" s="390">
        <f>+KPI!AE58</f>
        <v>0</v>
      </c>
      <c r="H57" s="390">
        <f>+KPI!AF58</f>
        <v>1</v>
      </c>
      <c r="I57" s="396">
        <f>+KPI!I58</f>
        <v>0</v>
      </c>
      <c r="J57" s="322">
        <f>+KPI!Q58</f>
        <v>0</v>
      </c>
      <c r="K57" s="390">
        <f>+KPI!AG58</f>
        <v>0.5</v>
      </c>
      <c r="L57" s="397">
        <f ca="1">+KPI!CE58</f>
        <v>0</v>
      </c>
      <c r="M57" s="397">
        <f ca="1">+KPI!CF58</f>
        <v>1</v>
      </c>
      <c r="N57" s="397">
        <f ca="1">+KPI!CG58</f>
        <v>0</v>
      </c>
      <c r="O57" s="397">
        <f ca="1">+KPI!CH58</f>
        <v>0</v>
      </c>
      <c r="P57" s="397">
        <f ca="1">+KPI!CI58</f>
        <v>0</v>
      </c>
      <c r="Q57" s="397">
        <f ca="1">+KPI!CJ58</f>
        <v>0</v>
      </c>
      <c r="R57" s="397">
        <f ca="1">+KPI!CK58</f>
        <v>0</v>
      </c>
      <c r="S57" s="397">
        <f ca="1">+KPI!CL58</f>
        <v>0</v>
      </c>
      <c r="T57" s="397">
        <f ca="1">+KPI!CM58</f>
        <v>0</v>
      </c>
      <c r="U57" s="397">
        <f ca="1">+KPI!CN58</f>
        <v>0</v>
      </c>
      <c r="V57" s="397">
        <f ca="1">+KPI!CO58</f>
        <v>0</v>
      </c>
      <c r="W57" s="394">
        <f ca="1">+KPI!CR58</f>
        <v>0.2546828461114175</v>
      </c>
      <c r="X57" s="394">
        <f ca="1">+KPI!CS58</f>
        <v>0.28046332046332051</v>
      </c>
      <c r="Y57" s="394">
        <f ca="1">+KPI!CT58</f>
        <v>0.28781025923883063</v>
      </c>
      <c r="Z57" s="394">
        <f ca="1">+KPI!CU58</f>
        <v>0.28939143224857511</v>
      </c>
      <c r="AA57" s="394">
        <f ca="1">+KPI!CV58</f>
        <v>0.37107556536127967</v>
      </c>
      <c r="AB57" s="394">
        <f ca="1">+KPI!CW58</f>
        <v>0.31583011583011583</v>
      </c>
      <c r="AC57" s="394">
        <f ca="1">+KPI!CX58</f>
        <v>0.16631733774590915</v>
      </c>
      <c r="AD57" s="394">
        <f ca="1">+KPI!CY58</f>
        <v>0.230851259422688</v>
      </c>
      <c r="AE57" s="394">
        <f ca="1">+KPI!CZ58</f>
        <v>7.2667769810626962E-2</v>
      </c>
      <c r="AF57" s="394">
        <f ca="1">+KPI!DA58</f>
        <v>0.27512410369553225</v>
      </c>
      <c r="AG57" s="394">
        <f ca="1">+KPI!DB58</f>
        <v>0.5</v>
      </c>
      <c r="AH57" s="392">
        <f t="shared" ca="1" si="5"/>
        <v>0.2546828461114175</v>
      </c>
      <c r="AI57" s="392">
        <f t="shared" ca="1" si="6"/>
        <v>-0.71953667953667955</v>
      </c>
      <c r="AJ57" s="392">
        <f t="shared" ca="1" si="7"/>
        <v>0.28781025923883063</v>
      </c>
      <c r="AK57" s="392">
        <f t="shared" ca="1" si="8"/>
        <v>0.28939143224857511</v>
      </c>
      <c r="AL57" s="392">
        <f t="shared" ca="1" si="9"/>
        <v>0.37107556536127967</v>
      </c>
      <c r="AM57" s="392">
        <f t="shared" ca="1" si="10"/>
        <v>0.31583011583011583</v>
      </c>
      <c r="AN57" s="392">
        <f t="shared" ca="1" si="11"/>
        <v>0.16631733774590915</v>
      </c>
      <c r="AO57" s="392">
        <f t="shared" ca="1" si="12"/>
        <v>0.230851259422688</v>
      </c>
      <c r="AP57" s="392">
        <f t="shared" ca="1" si="13"/>
        <v>7.2667769810626962E-2</v>
      </c>
      <c r="AQ57" s="392">
        <f t="shared" ca="1" si="14"/>
        <v>0.27512410369553225</v>
      </c>
      <c r="AR57" s="392">
        <f t="shared" ca="1" si="15"/>
        <v>0.5</v>
      </c>
    </row>
    <row r="58" spans="1:44" ht="15.6" customHeight="1">
      <c r="A58" s="322">
        <f ca="1">+KPI!A59</f>
        <v>59</v>
      </c>
      <c r="B58" s="322" t="str">
        <f>+KPI!B59</f>
        <v>Product modification count</v>
      </c>
      <c r="C58" s="322" t="str">
        <f>+KPI!D59</f>
        <v>KPI</v>
      </c>
      <c r="D58" s="322">
        <f>+KPI!E59</f>
        <v>0</v>
      </c>
      <c r="E58" s="322" t="str">
        <f>+KPI!F59</f>
        <v>count</v>
      </c>
      <c r="F58" s="322" t="str">
        <f>+KPI!H59</f>
        <v>Up</v>
      </c>
      <c r="G58" s="390">
        <f>+KPI!AE59</f>
        <v>0</v>
      </c>
      <c r="H58" s="390">
        <f>+KPI!AF59</f>
        <v>1</v>
      </c>
      <c r="I58" s="396">
        <f>+KPI!I59</f>
        <v>0</v>
      </c>
      <c r="J58" s="322">
        <f>+KPI!Q59</f>
        <v>0</v>
      </c>
      <c r="K58" s="390">
        <f>+KPI!AG59</f>
        <v>0.5</v>
      </c>
      <c r="L58" s="397">
        <f ca="1">+KPI!CE59</f>
        <v>0</v>
      </c>
      <c r="M58" s="397">
        <f ca="1">+KPI!CF59</f>
        <v>0</v>
      </c>
      <c r="N58" s="397">
        <f ca="1">+KPI!CG59</f>
        <v>0</v>
      </c>
      <c r="O58" s="397">
        <f ca="1">+KPI!CH59</f>
        <v>0</v>
      </c>
      <c r="P58" s="397">
        <f ca="1">+KPI!CI59</f>
        <v>0</v>
      </c>
      <c r="Q58" s="397">
        <f ca="1">+KPI!CJ59</f>
        <v>0</v>
      </c>
      <c r="R58" s="397">
        <f ca="1">+KPI!CK59</f>
        <v>0</v>
      </c>
      <c r="S58" s="397">
        <f ca="1">+KPI!CL59</f>
        <v>0</v>
      </c>
      <c r="T58" s="397">
        <f ca="1">+KPI!CM59</f>
        <v>0</v>
      </c>
      <c r="U58" s="397">
        <f ca="1">+KPI!CN59</f>
        <v>0</v>
      </c>
      <c r="V58" s="397">
        <f ca="1">+KPI!CO59</f>
        <v>0</v>
      </c>
      <c r="W58" s="394">
        <f ca="1">+KPI!CR59</f>
        <v>0.2546828461114175</v>
      </c>
      <c r="X58" s="394">
        <f ca="1">+KPI!CS59</f>
        <v>0.28046332046332051</v>
      </c>
      <c r="Y58" s="394">
        <f ca="1">+KPI!CT59</f>
        <v>0.28781025923883063</v>
      </c>
      <c r="Z58" s="394">
        <f ca="1">+KPI!CU59</f>
        <v>0.28939143224857511</v>
      </c>
      <c r="AA58" s="394">
        <f ca="1">+KPI!CV59</f>
        <v>0.37107556536127967</v>
      </c>
      <c r="AB58" s="394">
        <f ca="1">+KPI!CW59</f>
        <v>0.31583011583011583</v>
      </c>
      <c r="AC58" s="394">
        <f ca="1">+KPI!CX59</f>
        <v>0.16631733774590915</v>
      </c>
      <c r="AD58" s="394">
        <f ca="1">+KPI!CY59</f>
        <v>0.230851259422688</v>
      </c>
      <c r="AE58" s="394">
        <f ca="1">+KPI!CZ59</f>
        <v>7.2667769810626962E-2</v>
      </c>
      <c r="AF58" s="394">
        <f ca="1">+KPI!DA59</f>
        <v>0.27512410369553225</v>
      </c>
      <c r="AG58" s="394">
        <f ca="1">+KPI!DB59</f>
        <v>0.5</v>
      </c>
      <c r="AH58" s="392">
        <f t="shared" ca="1" si="5"/>
        <v>0.2546828461114175</v>
      </c>
      <c r="AI58" s="392">
        <f t="shared" ca="1" si="6"/>
        <v>0.28046332046332051</v>
      </c>
      <c r="AJ58" s="392">
        <f t="shared" ca="1" si="7"/>
        <v>0.28781025923883063</v>
      </c>
      <c r="AK58" s="392">
        <f t="shared" ca="1" si="8"/>
        <v>0.28939143224857511</v>
      </c>
      <c r="AL58" s="392">
        <f t="shared" ca="1" si="9"/>
        <v>0.37107556536127967</v>
      </c>
      <c r="AM58" s="392">
        <f t="shared" ca="1" si="10"/>
        <v>0.31583011583011583</v>
      </c>
      <c r="AN58" s="392">
        <f t="shared" ca="1" si="11"/>
        <v>0.16631733774590915</v>
      </c>
      <c r="AO58" s="392">
        <f t="shared" ca="1" si="12"/>
        <v>0.230851259422688</v>
      </c>
      <c r="AP58" s="392">
        <f t="shared" ca="1" si="13"/>
        <v>7.2667769810626962E-2</v>
      </c>
      <c r="AQ58" s="392">
        <f t="shared" ca="1" si="14"/>
        <v>0.27512410369553225</v>
      </c>
      <c r="AR58" s="392">
        <f t="shared" ca="1" si="15"/>
        <v>0.5</v>
      </c>
    </row>
    <row r="59" spans="1:44" ht="15.6" customHeight="1">
      <c r="A59" s="322">
        <f ca="1">+KPI!A60</f>
        <v>60</v>
      </c>
      <c r="B59" s="322" t="str">
        <f>+KPI!B60</f>
        <v>% of success of IS</v>
      </c>
      <c r="C59" s="322" t="str">
        <f>+KPI!D60</f>
        <v>KPI</v>
      </c>
      <c r="D59" s="322">
        <f>+KPI!E60</f>
        <v>0</v>
      </c>
      <c r="E59" s="322" t="str">
        <f>+KPI!F60</f>
        <v>%</v>
      </c>
      <c r="F59" s="322" t="str">
        <f>+KPI!H60</f>
        <v>Up</v>
      </c>
      <c r="G59" s="390">
        <f>+KPI!AE60</f>
        <v>0.9</v>
      </c>
      <c r="H59" s="390">
        <f>+KPI!AF60</f>
        <v>1</v>
      </c>
      <c r="I59" s="396">
        <f>+KPI!I60</f>
        <v>0</v>
      </c>
      <c r="J59" s="322">
        <f>+KPI!Q60</f>
        <v>0.9</v>
      </c>
      <c r="K59" s="390">
        <f>+KPI!AG60</f>
        <v>0.95</v>
      </c>
      <c r="L59" s="397">
        <f ca="1">+KPI!CE60</f>
        <v>0</v>
      </c>
      <c r="M59" s="397">
        <f ca="1">+KPI!CF60</f>
        <v>0</v>
      </c>
      <c r="N59" s="397">
        <f ca="1">+KPI!CG60</f>
        <v>0</v>
      </c>
      <c r="O59" s="397">
        <f ca="1">+KPI!CH60</f>
        <v>0</v>
      </c>
      <c r="P59" s="397">
        <f ca="1">+KPI!CI60</f>
        <v>0</v>
      </c>
      <c r="Q59" s="397">
        <f ca="1">+KPI!CJ60</f>
        <v>0</v>
      </c>
      <c r="R59" s="397">
        <f ca="1">+KPI!CK60</f>
        <v>0</v>
      </c>
      <c r="S59" s="397">
        <f ca="1">+KPI!CL60</f>
        <v>0</v>
      </c>
      <c r="T59" s="397">
        <f ca="1">+KPI!CM60</f>
        <v>0</v>
      </c>
      <c r="U59" s="397">
        <f ca="1">+KPI!CN60</f>
        <v>0</v>
      </c>
      <c r="V59" s="397">
        <f ca="1">+KPI!CO60</f>
        <v>0</v>
      </c>
      <c r="W59" s="394">
        <f ca="1">+KPI!CR60</f>
        <v>0.48389740761169331</v>
      </c>
      <c r="X59" s="394">
        <f ca="1">+KPI!CS60</f>
        <v>0.53288030888030891</v>
      </c>
      <c r="Y59" s="394">
        <f ca="1">+KPI!CT60</f>
        <v>0.54683949255377817</v>
      </c>
      <c r="Z59" s="394">
        <f ca="1">+KPI!CU60</f>
        <v>0.54984372127229275</v>
      </c>
      <c r="AA59" s="394">
        <f ca="1">+KPI!CV60</f>
        <v>0.70504357418643138</v>
      </c>
      <c r="AB59" s="394">
        <f ca="1">+KPI!CW60</f>
        <v>0.60007722007722009</v>
      </c>
      <c r="AC59" s="394">
        <f ca="1">+KPI!CX60</f>
        <v>0.31600294171722743</v>
      </c>
      <c r="AD59" s="394">
        <f ca="1">+KPI!CY60</f>
        <v>0.43861739290310719</v>
      </c>
      <c r="AE59" s="394">
        <f ca="1">+KPI!CZ60</f>
        <v>0.13806876264019122</v>
      </c>
      <c r="AF59" s="394">
        <f ca="1">+KPI!DA60</f>
        <v>0.52273579702151129</v>
      </c>
      <c r="AG59" s="394">
        <f ca="1">+KPI!DB60</f>
        <v>0.95</v>
      </c>
      <c r="AH59" s="392">
        <f t="shared" ca="1" si="5"/>
        <v>0.48389740761169331</v>
      </c>
      <c r="AI59" s="392">
        <f t="shared" ca="1" si="6"/>
        <v>0.53288030888030891</v>
      </c>
      <c r="AJ59" s="392">
        <f t="shared" ca="1" si="7"/>
        <v>0.54683949255377817</v>
      </c>
      <c r="AK59" s="392">
        <f t="shared" ca="1" si="8"/>
        <v>0.54984372127229275</v>
      </c>
      <c r="AL59" s="392">
        <f t="shared" ca="1" si="9"/>
        <v>0.70504357418643138</v>
      </c>
      <c r="AM59" s="392">
        <f t="shared" ca="1" si="10"/>
        <v>0.60007722007722009</v>
      </c>
      <c r="AN59" s="392">
        <f t="shared" ca="1" si="11"/>
        <v>0.31600294171722743</v>
      </c>
      <c r="AO59" s="392">
        <f t="shared" ca="1" si="12"/>
        <v>0.43861739290310719</v>
      </c>
      <c r="AP59" s="392">
        <f t="shared" ca="1" si="13"/>
        <v>0.13806876264019122</v>
      </c>
      <c r="AQ59" s="392">
        <f t="shared" ca="1" si="14"/>
        <v>0.52273579702151129</v>
      </c>
      <c r="AR59" s="392">
        <f t="shared" ca="1" si="15"/>
        <v>0.95</v>
      </c>
    </row>
    <row r="60" spans="1:44" ht="15.6" customHeight="1">
      <c r="A60" s="322">
        <f ca="1">+KPI!A61</f>
        <v>61</v>
      </c>
      <c r="B60" s="322" t="str">
        <f>+KPI!B61</f>
        <v>% of success of prototypes</v>
      </c>
      <c r="C60" s="322" t="str">
        <f>+KPI!D61</f>
        <v>KPI</v>
      </c>
      <c r="D60" s="322">
        <f>+KPI!E61</f>
        <v>0</v>
      </c>
      <c r="E60" s="322" t="str">
        <f>+KPI!F61</f>
        <v>%</v>
      </c>
      <c r="F60" s="322" t="str">
        <f>+KPI!H61</f>
        <v>Up</v>
      </c>
      <c r="G60" s="390">
        <f>+KPI!AE61</f>
        <v>0.9</v>
      </c>
      <c r="H60" s="390">
        <f>+KPI!AF61</f>
        <v>1</v>
      </c>
      <c r="I60" s="396">
        <f>+KPI!I61</f>
        <v>0</v>
      </c>
      <c r="J60" s="322">
        <f>+KPI!Q61</f>
        <v>0.9</v>
      </c>
      <c r="K60" s="390">
        <f>+KPI!AG61</f>
        <v>0.95</v>
      </c>
      <c r="L60" s="397">
        <f ca="1">+KPI!CE61</f>
        <v>0</v>
      </c>
      <c r="M60" s="397">
        <f ca="1">+KPI!CF61</f>
        <v>0</v>
      </c>
      <c r="N60" s="397">
        <f ca="1">+KPI!CG61</f>
        <v>0</v>
      </c>
      <c r="O60" s="397">
        <f ca="1">+KPI!CH61</f>
        <v>0</v>
      </c>
      <c r="P60" s="397">
        <f ca="1">+KPI!CI61</f>
        <v>0</v>
      </c>
      <c r="Q60" s="397">
        <f ca="1">+KPI!CJ61</f>
        <v>0</v>
      </c>
      <c r="R60" s="397">
        <f ca="1">+KPI!CK61</f>
        <v>0</v>
      </c>
      <c r="S60" s="397">
        <f ca="1">+KPI!CL61</f>
        <v>0</v>
      </c>
      <c r="T60" s="397">
        <f ca="1">+KPI!CM61</f>
        <v>0</v>
      </c>
      <c r="U60" s="397">
        <f ca="1">+KPI!CN61</f>
        <v>0</v>
      </c>
      <c r="V60" s="397">
        <f ca="1">+KPI!CO61</f>
        <v>0</v>
      </c>
      <c r="W60" s="394">
        <f ca="1">+KPI!CR61</f>
        <v>0.48389740761169331</v>
      </c>
      <c r="X60" s="394">
        <f ca="1">+KPI!CS61</f>
        <v>0.53288030888030891</v>
      </c>
      <c r="Y60" s="394">
        <f ca="1">+KPI!CT61</f>
        <v>0.54683949255377817</v>
      </c>
      <c r="Z60" s="394">
        <f ca="1">+KPI!CU61</f>
        <v>0.54984372127229275</v>
      </c>
      <c r="AA60" s="394">
        <f ca="1">+KPI!CV61</f>
        <v>0.70504357418643138</v>
      </c>
      <c r="AB60" s="394">
        <f ca="1">+KPI!CW61</f>
        <v>0.60007722007722009</v>
      </c>
      <c r="AC60" s="394">
        <f ca="1">+KPI!CX61</f>
        <v>0.31600294171722743</v>
      </c>
      <c r="AD60" s="394">
        <f ca="1">+KPI!CY61</f>
        <v>0.43861739290310719</v>
      </c>
      <c r="AE60" s="394">
        <f ca="1">+KPI!CZ61</f>
        <v>0.13806876264019122</v>
      </c>
      <c r="AF60" s="394">
        <f ca="1">+KPI!DA61</f>
        <v>0.52273579702151129</v>
      </c>
      <c r="AG60" s="394">
        <f ca="1">+KPI!DB61</f>
        <v>0.95</v>
      </c>
      <c r="AH60" s="392">
        <f t="shared" ca="1" si="5"/>
        <v>0.48389740761169331</v>
      </c>
      <c r="AI60" s="392">
        <f t="shared" ca="1" si="6"/>
        <v>0.53288030888030891</v>
      </c>
      <c r="AJ60" s="392">
        <f t="shared" ca="1" si="7"/>
        <v>0.54683949255377817</v>
      </c>
      <c r="AK60" s="392">
        <f t="shared" ca="1" si="8"/>
        <v>0.54984372127229275</v>
      </c>
      <c r="AL60" s="392">
        <f t="shared" ca="1" si="9"/>
        <v>0.70504357418643138</v>
      </c>
      <c r="AM60" s="392">
        <f t="shared" ca="1" si="10"/>
        <v>0.60007722007722009</v>
      </c>
      <c r="AN60" s="392">
        <f t="shared" ca="1" si="11"/>
        <v>0.31600294171722743</v>
      </c>
      <c r="AO60" s="392">
        <f t="shared" ca="1" si="12"/>
        <v>0.43861739290310719</v>
      </c>
      <c r="AP60" s="392">
        <f t="shared" ca="1" si="13"/>
        <v>0.13806876264019122</v>
      </c>
      <c r="AQ60" s="392">
        <f t="shared" ca="1" si="14"/>
        <v>0.52273579702151129</v>
      </c>
      <c r="AR60" s="392">
        <f t="shared" ca="1" si="15"/>
        <v>0.95</v>
      </c>
    </row>
    <row r="61" spans="1:44" ht="15.6" customHeight="1">
      <c r="A61" s="322">
        <f ca="1">+KPI!A62</f>
        <v>62</v>
      </c>
      <c r="B61" s="322" t="str">
        <f>+KPI!B62</f>
        <v>Headcount_Direct</v>
      </c>
      <c r="C61" s="322" t="str">
        <f>+KPI!D62</f>
        <v>KFS</v>
      </c>
      <c r="D61" s="322" t="str">
        <f>+KPI!E62</f>
        <v>AW</v>
      </c>
      <c r="E61" s="322" t="str">
        <f>+KPI!F62</f>
        <v>count</v>
      </c>
      <c r="F61" s="322" t="str">
        <f>+KPI!H62</f>
        <v>Down</v>
      </c>
      <c r="G61" s="390">
        <f>+KPI!AE62</f>
        <v>600</v>
      </c>
      <c r="H61" s="390">
        <f>+KPI!AF62</f>
        <v>650</v>
      </c>
      <c r="I61" s="396">
        <f>+KPI!I62</f>
        <v>0</v>
      </c>
      <c r="J61" s="322">
        <f>+KPI!Q62</f>
        <v>600</v>
      </c>
      <c r="K61" s="390">
        <f>+KPI!AG62</f>
        <v>625</v>
      </c>
      <c r="L61" s="397">
        <f ca="1">+KPI!CE62</f>
        <v>659</v>
      </c>
      <c r="M61" s="397">
        <f ca="1">+KPI!CF62</f>
        <v>657</v>
      </c>
      <c r="N61" s="397">
        <f ca="1">+KPI!CG62</f>
        <v>655</v>
      </c>
      <c r="O61" s="397">
        <f ca="1">+KPI!CH62</f>
        <v>655</v>
      </c>
      <c r="P61" s="397">
        <f ca="1">+KPI!CI62</f>
        <v>656</v>
      </c>
      <c r="Q61" s="397">
        <f ca="1">+KPI!CJ62</f>
        <v>656</v>
      </c>
      <c r="R61" s="397">
        <f ca="1">+KPI!CK62</f>
        <v>656</v>
      </c>
      <c r="S61" s="397">
        <f ca="1">+KPI!CL62</f>
        <v>656</v>
      </c>
      <c r="T61" s="397">
        <f ca="1">+KPI!CM62</f>
        <v>656</v>
      </c>
      <c r="U61" s="397">
        <f ca="1">+KPI!CN62</f>
        <v>654</v>
      </c>
      <c r="V61" s="397">
        <f ca="1">+KPI!CO62</f>
        <v>654</v>
      </c>
      <c r="W61" s="394">
        <f ca="1">+KPI!CR62</f>
        <v>318.35355763927197</v>
      </c>
      <c r="X61" s="394">
        <f ca="1">+KPI!CS62</f>
        <v>350.57915057915062</v>
      </c>
      <c r="Y61" s="394">
        <f ca="1">+KPI!CT62</f>
        <v>359.76282404853833</v>
      </c>
      <c r="Z61" s="394">
        <f ca="1">+KPI!CU62</f>
        <v>361.73929031071896</v>
      </c>
      <c r="AA61" s="394">
        <f ca="1">+KPI!CV62</f>
        <v>463.8444567015996</v>
      </c>
      <c r="AB61" s="394">
        <f ca="1">+KPI!CW62</f>
        <v>394.78764478764487</v>
      </c>
      <c r="AC61" s="394">
        <f ca="1">+KPI!CX62</f>
        <v>207.89667218238648</v>
      </c>
      <c r="AD61" s="394">
        <f ca="1">+KPI!CY62</f>
        <v>288.56407427836001</v>
      </c>
      <c r="AE61" s="394">
        <f ca="1">+KPI!CZ62</f>
        <v>90.834712263283706</v>
      </c>
      <c r="AF61" s="394">
        <f ca="1">+KPI!DA62</f>
        <v>343.90512961941533</v>
      </c>
      <c r="AG61" s="394">
        <f ca="1">+KPI!DB62</f>
        <v>625</v>
      </c>
      <c r="AH61" s="392">
        <f t="shared" ca="1" si="5"/>
        <v>-340.64644236072803</v>
      </c>
      <c r="AI61" s="392">
        <f t="shared" ca="1" si="6"/>
        <v>-306.42084942084938</v>
      </c>
      <c r="AJ61" s="392">
        <f t="shared" ca="1" si="7"/>
        <v>-295.23717595146167</v>
      </c>
      <c r="AK61" s="392">
        <f t="shared" ca="1" si="8"/>
        <v>-293.26070968928104</v>
      </c>
      <c r="AL61" s="392">
        <f t="shared" ca="1" si="9"/>
        <v>-192.1555432984004</v>
      </c>
      <c r="AM61" s="392">
        <f t="shared" ca="1" si="10"/>
        <v>-261.21235521235513</v>
      </c>
      <c r="AN61" s="392">
        <f t="shared" ca="1" si="11"/>
        <v>-448.10332781761349</v>
      </c>
      <c r="AO61" s="392">
        <f t="shared" ca="1" si="12"/>
        <v>-367.43592572163999</v>
      </c>
      <c r="AP61" s="392">
        <f t="shared" ca="1" si="13"/>
        <v>-565.16528773671632</v>
      </c>
      <c r="AQ61" s="392">
        <f t="shared" ca="1" si="14"/>
        <v>-310.09487038058467</v>
      </c>
      <c r="AR61" s="392">
        <f t="shared" ca="1" si="15"/>
        <v>-29</v>
      </c>
    </row>
    <row r="62" spans="1:44" ht="15.6" customHeight="1">
      <c r="A62" s="322">
        <f ca="1">+KPI!A63</f>
        <v>63</v>
      </c>
      <c r="B62" s="322" t="str">
        <f>+KPI!B63</f>
        <v>Headcount_indirect</v>
      </c>
      <c r="C62" s="322" t="str">
        <f>+KPI!D63</f>
        <v>KFS</v>
      </c>
      <c r="D62" s="322" t="str">
        <f>+KPI!E63</f>
        <v>AW</v>
      </c>
      <c r="E62" s="322" t="str">
        <f>+KPI!F63</f>
        <v>count</v>
      </c>
      <c r="F62" s="322" t="str">
        <f>+KPI!H63</f>
        <v>Down</v>
      </c>
      <c r="G62" s="390">
        <f>+KPI!AE63</f>
        <v>140</v>
      </c>
      <c r="H62" s="390">
        <f>+KPI!AF63</f>
        <v>150</v>
      </c>
      <c r="I62" s="396">
        <f>+KPI!I63</f>
        <v>0</v>
      </c>
      <c r="J62" s="322">
        <f>+KPI!Q63</f>
        <v>140</v>
      </c>
      <c r="K62" s="390">
        <f>+KPI!AG63</f>
        <v>145</v>
      </c>
      <c r="L62" s="397">
        <f ca="1">+KPI!CE63</f>
        <v>202</v>
      </c>
      <c r="M62" s="397">
        <f ca="1">+KPI!CF63</f>
        <v>204</v>
      </c>
      <c r="N62" s="397">
        <f ca="1">+KPI!CG63</f>
        <v>204</v>
      </c>
      <c r="O62" s="397">
        <f ca="1">+KPI!CH63</f>
        <v>202</v>
      </c>
      <c r="P62" s="397">
        <f ca="1">+KPI!CI63</f>
        <v>201</v>
      </c>
      <c r="Q62" s="397">
        <f ca="1">+KPI!CJ63</f>
        <v>201</v>
      </c>
      <c r="R62" s="397">
        <f ca="1">+KPI!CK63</f>
        <v>201</v>
      </c>
      <c r="S62" s="397">
        <f ca="1">+KPI!CL63</f>
        <v>201</v>
      </c>
      <c r="T62" s="397">
        <f ca="1">+KPI!CM63</f>
        <v>201</v>
      </c>
      <c r="U62" s="397">
        <f ca="1">+KPI!CN63</f>
        <v>202</v>
      </c>
      <c r="V62" s="397">
        <f ca="1">+KPI!CO63</f>
        <v>202</v>
      </c>
      <c r="W62" s="394">
        <f ca="1">+KPI!CR63</f>
        <v>73.858025372311076</v>
      </c>
      <c r="X62" s="394">
        <f ca="1">+KPI!CS63</f>
        <v>81.334362934362943</v>
      </c>
      <c r="Y62" s="394">
        <f ca="1">+KPI!CT63</f>
        <v>83.46497517926089</v>
      </c>
      <c r="Z62" s="394">
        <f ca="1">+KPI!CU63</f>
        <v>83.923515352086781</v>
      </c>
      <c r="AA62" s="394">
        <f ca="1">+KPI!CV63</f>
        <v>107.6119139547711</v>
      </c>
      <c r="AB62" s="394">
        <f ca="1">+KPI!CW63</f>
        <v>91.590733590733592</v>
      </c>
      <c r="AC62" s="394">
        <f ca="1">+KPI!CX63</f>
        <v>48.232027946313657</v>
      </c>
      <c r="AD62" s="394">
        <f ca="1">+KPI!CY63</f>
        <v>66.946865232579512</v>
      </c>
      <c r="AE62" s="394">
        <f ca="1">+KPI!CZ63</f>
        <v>21.073653245081818</v>
      </c>
      <c r="AF62" s="394">
        <f ca="1">+KPI!DA63</f>
        <v>79.785990071704347</v>
      </c>
      <c r="AG62" s="394">
        <f ca="1">+KPI!DB63</f>
        <v>145</v>
      </c>
      <c r="AH62" s="392">
        <f t="shared" ca="1" si="5"/>
        <v>-128.14197462768891</v>
      </c>
      <c r="AI62" s="392">
        <f t="shared" ca="1" si="6"/>
        <v>-122.66563706563706</v>
      </c>
      <c r="AJ62" s="392">
        <f t="shared" ca="1" si="7"/>
        <v>-120.53502482073911</v>
      </c>
      <c r="AK62" s="392">
        <f t="shared" ca="1" si="8"/>
        <v>-118.07648464791322</v>
      </c>
      <c r="AL62" s="392">
        <f t="shared" ca="1" si="9"/>
        <v>-93.388086045228903</v>
      </c>
      <c r="AM62" s="392">
        <f t="shared" ca="1" si="10"/>
        <v>-109.40926640926641</v>
      </c>
      <c r="AN62" s="392">
        <f t="shared" ca="1" si="11"/>
        <v>-152.76797205368635</v>
      </c>
      <c r="AO62" s="392">
        <f t="shared" ca="1" si="12"/>
        <v>-134.05313476742049</v>
      </c>
      <c r="AP62" s="392">
        <f t="shared" ca="1" si="13"/>
        <v>-179.92634675491817</v>
      </c>
      <c r="AQ62" s="392">
        <f t="shared" ca="1" si="14"/>
        <v>-122.21400992829565</v>
      </c>
      <c r="AR62" s="392">
        <f t="shared" ca="1" si="15"/>
        <v>-57</v>
      </c>
    </row>
    <row r="63" spans="1:44" ht="15.6" customHeight="1">
      <c r="A63" s="322">
        <f ca="1">+KPI!A64</f>
        <v>64</v>
      </c>
      <c r="B63" s="322" t="str">
        <f>+KPI!B64</f>
        <v>Number of accident</v>
      </c>
      <c r="C63" s="322" t="str">
        <f>+KPI!D64</f>
        <v>KPI</v>
      </c>
      <c r="D63" s="322" t="str">
        <f>+KPI!E64</f>
        <v>AW</v>
      </c>
      <c r="E63" s="322" t="str">
        <f>+KPI!F64</f>
        <v>count</v>
      </c>
      <c r="F63" s="322" t="str">
        <f>+KPI!H64</f>
        <v>Down</v>
      </c>
      <c r="G63" s="390">
        <f>+KPI!AE64</f>
        <v>0</v>
      </c>
      <c r="H63" s="390">
        <f>+KPI!AF64</f>
        <v>0</v>
      </c>
      <c r="I63" s="396">
        <f>+KPI!I64</f>
        <v>0</v>
      </c>
      <c r="J63" s="322">
        <f>+KPI!Q64</f>
        <v>0</v>
      </c>
      <c r="K63" s="390">
        <f>+KPI!AG64</f>
        <v>0</v>
      </c>
      <c r="L63" s="397">
        <f ca="1">+KPI!CE64</f>
        <v>0</v>
      </c>
      <c r="M63" s="397">
        <f ca="1">+KPI!CF64</f>
        <v>0</v>
      </c>
      <c r="N63" s="397">
        <f ca="1">+KPI!CG64</f>
        <v>0</v>
      </c>
      <c r="O63" s="397">
        <f ca="1">+KPI!CH64</f>
        <v>0</v>
      </c>
      <c r="P63" s="397">
        <f ca="1">+KPI!CI64</f>
        <v>0</v>
      </c>
      <c r="Q63" s="397">
        <f ca="1">+KPI!CJ64</f>
        <v>0</v>
      </c>
      <c r="R63" s="397">
        <f ca="1">+KPI!CK64</f>
        <v>0</v>
      </c>
      <c r="S63" s="397">
        <f ca="1">+KPI!CL64</f>
        <v>0</v>
      </c>
      <c r="T63" s="397">
        <f ca="1">+KPI!CM64</f>
        <v>0</v>
      </c>
      <c r="U63" s="397">
        <f ca="1">+KPI!CN64</f>
        <v>0</v>
      </c>
      <c r="V63" s="397">
        <f ca="1">+KPI!CO64</f>
        <v>0</v>
      </c>
      <c r="W63" s="394">
        <f ca="1">+KPI!CR64</f>
        <v>0</v>
      </c>
      <c r="X63" s="394">
        <f ca="1">+KPI!CS64</f>
        <v>0</v>
      </c>
      <c r="Y63" s="394">
        <f ca="1">+KPI!CT64</f>
        <v>0</v>
      </c>
      <c r="Z63" s="394">
        <f ca="1">+KPI!CU64</f>
        <v>0</v>
      </c>
      <c r="AA63" s="394">
        <f ca="1">+KPI!CV64</f>
        <v>0</v>
      </c>
      <c r="AB63" s="394">
        <f ca="1">+KPI!CW64</f>
        <v>0</v>
      </c>
      <c r="AC63" s="394">
        <f ca="1">+KPI!CX64</f>
        <v>0</v>
      </c>
      <c r="AD63" s="394">
        <f ca="1">+KPI!CY64</f>
        <v>0</v>
      </c>
      <c r="AE63" s="394">
        <f ca="1">+KPI!CZ64</f>
        <v>0</v>
      </c>
      <c r="AF63" s="394">
        <f ca="1">+KPI!DA64</f>
        <v>0</v>
      </c>
      <c r="AG63" s="394">
        <f ca="1">+KPI!DB64</f>
        <v>0</v>
      </c>
      <c r="AH63" s="392">
        <f t="shared" ca="1" si="5"/>
        <v>0</v>
      </c>
      <c r="AI63" s="392">
        <f t="shared" ca="1" si="6"/>
        <v>0</v>
      </c>
      <c r="AJ63" s="392">
        <f t="shared" ca="1" si="7"/>
        <v>0</v>
      </c>
      <c r="AK63" s="392">
        <f t="shared" ca="1" si="8"/>
        <v>0</v>
      </c>
      <c r="AL63" s="392">
        <f t="shared" ca="1" si="9"/>
        <v>0</v>
      </c>
      <c r="AM63" s="392">
        <f t="shared" ca="1" si="10"/>
        <v>0</v>
      </c>
      <c r="AN63" s="392">
        <f t="shared" ca="1" si="11"/>
        <v>0</v>
      </c>
      <c r="AO63" s="392">
        <f t="shared" ca="1" si="12"/>
        <v>0</v>
      </c>
      <c r="AP63" s="392">
        <f t="shared" ca="1" si="13"/>
        <v>0</v>
      </c>
      <c r="AQ63" s="392">
        <f t="shared" ca="1" si="14"/>
        <v>0</v>
      </c>
      <c r="AR63" s="392">
        <f t="shared" ca="1" si="15"/>
        <v>0</v>
      </c>
    </row>
    <row r="64" spans="1:44" ht="15.6" customHeight="1">
      <c r="A64" s="322">
        <f ca="1">+KPI!A65</f>
        <v>65</v>
      </c>
      <c r="B64" s="322" t="str">
        <f>+KPI!B65</f>
        <v>Absenteism%</v>
      </c>
      <c r="C64" s="322" t="str">
        <f>+KPI!D65</f>
        <v>KFS</v>
      </c>
      <c r="D64" s="322" t="str">
        <f>+KPI!E65</f>
        <v>AW</v>
      </c>
      <c r="E64" s="322" t="str">
        <f>+KPI!F65</f>
        <v>%</v>
      </c>
      <c r="F64" s="322" t="str">
        <f>+KPI!H65</f>
        <v>Down</v>
      </c>
      <c r="G64" s="390">
        <f>+KPI!AE65</f>
        <v>0.02</v>
      </c>
      <c r="H64" s="390">
        <f>+KPI!AF65</f>
        <v>0.03</v>
      </c>
      <c r="I64" s="396">
        <f>+KPI!I65</f>
        <v>0</v>
      </c>
      <c r="J64" s="322">
        <f>+KPI!Q65</f>
        <v>0.02</v>
      </c>
      <c r="K64" s="390">
        <f>+KPI!AG65</f>
        <v>2.5000000000000001E-2</v>
      </c>
      <c r="L64" s="397">
        <f ca="1">+KPI!CE65</f>
        <v>0</v>
      </c>
      <c r="M64" s="397">
        <f ca="1">+KPI!CF65</f>
        <v>0</v>
      </c>
      <c r="N64" s="397">
        <f ca="1">+KPI!CG65</f>
        <v>0</v>
      </c>
      <c r="O64" s="397">
        <f ca="1">+KPI!CH65</f>
        <v>0</v>
      </c>
      <c r="P64" s="397">
        <f ca="1">+KPI!CI65</f>
        <v>0</v>
      </c>
      <c r="Q64" s="397">
        <f ca="1">+KPI!CJ65</f>
        <v>0</v>
      </c>
      <c r="R64" s="397">
        <f ca="1">+KPI!CK65</f>
        <v>0</v>
      </c>
      <c r="S64" s="397">
        <f ca="1">+KPI!CL65</f>
        <v>0</v>
      </c>
      <c r="T64" s="397">
        <f ca="1">+KPI!CM65</f>
        <v>0</v>
      </c>
      <c r="U64" s="397">
        <f ca="1">+KPI!CN65</f>
        <v>0</v>
      </c>
      <c r="V64" s="397">
        <f ca="1">+KPI!CO65</f>
        <v>0</v>
      </c>
      <c r="W64" s="394">
        <f ca="1">+KPI!CR65</f>
        <v>1.2734142305570876E-2</v>
      </c>
      <c r="X64" s="394">
        <f ca="1">+KPI!CS65</f>
        <v>1.4023166023166025E-2</v>
      </c>
      <c r="Y64" s="394">
        <f ca="1">+KPI!CT65</f>
        <v>1.4390512961941533E-2</v>
      </c>
      <c r="Z64" s="394">
        <f ca="1">+KPI!CU65</f>
        <v>1.4469571612428756E-2</v>
      </c>
      <c r="AA64" s="394">
        <f ca="1">+KPI!CV65</f>
        <v>1.8553778268063984E-2</v>
      </c>
      <c r="AB64" s="394">
        <f ca="1">+KPI!CW65</f>
        <v>1.5791505791505792E-2</v>
      </c>
      <c r="AC64" s="394">
        <f ca="1">+KPI!CX65</f>
        <v>8.3158668872954592E-3</v>
      </c>
      <c r="AD64" s="394">
        <f ca="1">+KPI!CY65</f>
        <v>1.15425629711344E-2</v>
      </c>
      <c r="AE64" s="394">
        <f ca="1">+KPI!CZ65</f>
        <v>3.6333884905313477E-3</v>
      </c>
      <c r="AF64" s="394">
        <f ca="1">+KPI!DA65</f>
        <v>1.3756205184776613E-2</v>
      </c>
      <c r="AG64" s="394">
        <f ca="1">+KPI!DB65</f>
        <v>2.5000000000000001E-2</v>
      </c>
      <c r="AH64" s="392">
        <f t="shared" ca="1" si="5"/>
        <v>1.2734142305570876E-2</v>
      </c>
      <c r="AI64" s="392">
        <f t="shared" ca="1" si="6"/>
        <v>1.4023166023166025E-2</v>
      </c>
      <c r="AJ64" s="392">
        <f t="shared" ca="1" si="7"/>
        <v>1.4390512961941533E-2</v>
      </c>
      <c r="AK64" s="392">
        <f t="shared" ca="1" si="8"/>
        <v>1.4469571612428756E-2</v>
      </c>
      <c r="AL64" s="392">
        <f t="shared" ca="1" si="9"/>
        <v>1.8553778268063984E-2</v>
      </c>
      <c r="AM64" s="392">
        <f t="shared" ca="1" si="10"/>
        <v>1.5791505791505792E-2</v>
      </c>
      <c r="AN64" s="392">
        <f t="shared" ca="1" si="11"/>
        <v>8.3158668872954592E-3</v>
      </c>
      <c r="AO64" s="392">
        <f t="shared" ca="1" si="12"/>
        <v>1.15425629711344E-2</v>
      </c>
      <c r="AP64" s="392">
        <f t="shared" ca="1" si="13"/>
        <v>3.6333884905313477E-3</v>
      </c>
      <c r="AQ64" s="392">
        <f t="shared" ca="1" si="14"/>
        <v>1.3756205184776613E-2</v>
      </c>
      <c r="AR64" s="392">
        <f t="shared" ca="1" si="15"/>
        <v>2.5000000000000001E-2</v>
      </c>
    </row>
    <row r="65" spans="1:44" ht="15.6" customHeight="1">
      <c r="A65" s="322">
        <f ca="1">+KPI!A66</f>
        <v>66</v>
      </c>
      <c r="B65" s="322" t="str">
        <f>+KPI!B66</f>
        <v>CAPEX</v>
      </c>
      <c r="C65" s="322" t="str">
        <f>+KPI!D66</f>
        <v>KFS</v>
      </c>
      <c r="D65" s="322" t="str">
        <f>+KPI!E66</f>
        <v>AW</v>
      </c>
      <c r="E65" s="322" t="str">
        <f>+KPI!F66</f>
        <v>%</v>
      </c>
      <c r="F65" s="322" t="str">
        <f>+KPI!H66</f>
        <v>Down</v>
      </c>
      <c r="G65" s="390">
        <f>+KPI!AE66</f>
        <v>0</v>
      </c>
      <c r="H65" s="390">
        <f>+KPI!AF66</f>
        <v>8</v>
      </c>
      <c r="I65" s="396">
        <f>+KPI!I66</f>
        <v>0</v>
      </c>
      <c r="J65" s="322">
        <f>+KPI!Q66</f>
        <v>0</v>
      </c>
      <c r="K65" s="390">
        <f>+KPI!AG66</f>
        <v>4</v>
      </c>
      <c r="L65" s="397">
        <f ca="1">+KPI!CE66</f>
        <v>0</v>
      </c>
      <c r="M65" s="397">
        <f ca="1">+KPI!CF66</f>
        <v>0</v>
      </c>
      <c r="N65" s="397">
        <f ca="1">+KPI!CG66</f>
        <v>0</v>
      </c>
      <c r="O65" s="397">
        <f ca="1">+KPI!CH66</f>
        <v>0</v>
      </c>
      <c r="P65" s="397">
        <f ca="1">+KPI!CI66</f>
        <v>0</v>
      </c>
      <c r="Q65" s="397">
        <f ca="1">+KPI!CJ66</f>
        <v>0</v>
      </c>
      <c r="R65" s="397">
        <f ca="1">+KPI!CK66</f>
        <v>0</v>
      </c>
      <c r="S65" s="397">
        <f ca="1">+KPI!CL66</f>
        <v>0</v>
      </c>
      <c r="T65" s="397">
        <f ca="1">+KPI!CM66</f>
        <v>0</v>
      </c>
      <c r="U65" s="397">
        <f ca="1">+KPI!CN66</f>
        <v>0</v>
      </c>
      <c r="V65" s="397">
        <f ca="1">+KPI!CO66</f>
        <v>0</v>
      </c>
      <c r="W65" s="394">
        <f ca="1">+KPI!CR66</f>
        <v>2.03746276889134</v>
      </c>
      <c r="X65" s="394">
        <f ca="1">+KPI!CS66</f>
        <v>2.2437065637065641</v>
      </c>
      <c r="Y65" s="394">
        <f ca="1">+KPI!CT66</f>
        <v>2.3024820739106451</v>
      </c>
      <c r="Z65" s="394">
        <f ca="1">+KPI!CU66</f>
        <v>2.3151314579886009</v>
      </c>
      <c r="AA65" s="394">
        <f ca="1">+KPI!CV66</f>
        <v>2.9686045228902374</v>
      </c>
      <c r="AB65" s="394">
        <f ca="1">+KPI!CW66</f>
        <v>2.5266409266409267</v>
      </c>
      <c r="AC65" s="394">
        <f ca="1">+KPI!CX66</f>
        <v>1.3305387019672732</v>
      </c>
      <c r="AD65" s="394">
        <f ca="1">+KPI!CY66</f>
        <v>1.846810075381504</v>
      </c>
      <c r="AE65" s="394">
        <f ca="1">+KPI!CZ66</f>
        <v>0.58134215848501569</v>
      </c>
      <c r="AF65" s="394">
        <f ca="1">+KPI!DA66</f>
        <v>2.200992829564258</v>
      </c>
      <c r="AG65" s="394">
        <f ca="1">+KPI!DB66</f>
        <v>4</v>
      </c>
      <c r="AH65" s="392">
        <f t="shared" ca="1" si="5"/>
        <v>2.03746276889134</v>
      </c>
      <c r="AI65" s="392">
        <f t="shared" ca="1" si="6"/>
        <v>2.2437065637065641</v>
      </c>
      <c r="AJ65" s="392">
        <f t="shared" ca="1" si="7"/>
        <v>2.3024820739106451</v>
      </c>
      <c r="AK65" s="392">
        <f t="shared" ca="1" si="8"/>
        <v>2.3151314579886009</v>
      </c>
      <c r="AL65" s="392">
        <f t="shared" ca="1" si="9"/>
        <v>2.9686045228902374</v>
      </c>
      <c r="AM65" s="392">
        <f t="shared" ca="1" si="10"/>
        <v>2.5266409266409267</v>
      </c>
      <c r="AN65" s="392">
        <f t="shared" ca="1" si="11"/>
        <v>1.3305387019672732</v>
      </c>
      <c r="AO65" s="392">
        <f t="shared" ca="1" si="12"/>
        <v>1.846810075381504</v>
      </c>
      <c r="AP65" s="392">
        <f t="shared" ca="1" si="13"/>
        <v>0.58134215848501569</v>
      </c>
      <c r="AQ65" s="392">
        <f t="shared" ca="1" si="14"/>
        <v>2.200992829564258</v>
      </c>
      <c r="AR65" s="392">
        <f t="shared" ca="1" si="15"/>
        <v>4</v>
      </c>
    </row>
    <row r="66" spans="1:44" ht="15.6" customHeight="1">
      <c r="A66" s="322">
        <f ca="1">+KPI!A67</f>
        <v>67</v>
      </c>
      <c r="B66" s="322" t="str">
        <f>+KPI!B67</f>
        <v>Non Recuring</v>
      </c>
      <c r="C66" s="322" t="str">
        <f>+KPI!D67</f>
        <v>KFS</v>
      </c>
      <c r="D66" s="322" t="str">
        <f>+KPI!E67</f>
        <v>AW</v>
      </c>
      <c r="E66" s="322" t="str">
        <f>+KPI!F67</f>
        <v>%</v>
      </c>
      <c r="F66" s="322" t="str">
        <f>+KPI!H67</f>
        <v>Down</v>
      </c>
      <c r="G66" s="390">
        <f>+KPI!AE67</f>
        <v>0</v>
      </c>
      <c r="H66" s="390">
        <f>+KPI!AF67</f>
        <v>2</v>
      </c>
      <c r="I66" s="396">
        <f>+KPI!I67</f>
        <v>0</v>
      </c>
      <c r="J66" s="322">
        <f>+KPI!Q67</f>
        <v>0</v>
      </c>
      <c r="K66" s="390">
        <f>+KPI!AG67</f>
        <v>1</v>
      </c>
      <c r="L66" s="397">
        <f ca="1">+KPI!CE67</f>
        <v>0</v>
      </c>
      <c r="M66" s="397">
        <f ca="1">+KPI!CF67</f>
        <v>0</v>
      </c>
      <c r="N66" s="397">
        <f ca="1">+KPI!CG67</f>
        <v>0</v>
      </c>
      <c r="O66" s="397">
        <f ca="1">+KPI!CH67</f>
        <v>0</v>
      </c>
      <c r="P66" s="397">
        <f ca="1">+KPI!CI67</f>
        <v>0</v>
      </c>
      <c r="Q66" s="397">
        <f ca="1">+KPI!CJ67</f>
        <v>0</v>
      </c>
      <c r="R66" s="397">
        <f ca="1">+KPI!CK67</f>
        <v>0</v>
      </c>
      <c r="S66" s="397">
        <f ca="1">+KPI!CL67</f>
        <v>0</v>
      </c>
      <c r="T66" s="397">
        <f ca="1">+KPI!CM67</f>
        <v>0</v>
      </c>
      <c r="U66" s="397">
        <f ca="1">+KPI!CN67</f>
        <v>0</v>
      </c>
      <c r="V66" s="397">
        <f ca="1">+KPI!CO67</f>
        <v>0</v>
      </c>
      <c r="W66" s="394">
        <f ca="1">+KPI!CR67</f>
        <v>0.50936569222283501</v>
      </c>
      <c r="X66" s="394">
        <f ca="1">+KPI!CS67</f>
        <v>0.56092664092664102</v>
      </c>
      <c r="Y66" s="394">
        <f ca="1">+KPI!CT67</f>
        <v>0.57562051847766127</v>
      </c>
      <c r="Z66" s="394">
        <f ca="1">+KPI!CU67</f>
        <v>0.57878286449715022</v>
      </c>
      <c r="AA66" s="394">
        <f ca="1">+KPI!CV67</f>
        <v>0.74215113072255934</v>
      </c>
      <c r="AB66" s="394">
        <f ca="1">+KPI!CW67</f>
        <v>0.63166023166023166</v>
      </c>
      <c r="AC66" s="394">
        <f ca="1">+KPI!CX67</f>
        <v>0.3326346754918183</v>
      </c>
      <c r="AD66" s="394">
        <f ca="1">+KPI!CY67</f>
        <v>0.461702518845376</v>
      </c>
      <c r="AE66" s="394">
        <f ca="1">+KPI!CZ67</f>
        <v>0.14533553962125392</v>
      </c>
      <c r="AF66" s="394">
        <f ca="1">+KPI!DA67</f>
        <v>0.5502482073910645</v>
      </c>
      <c r="AG66" s="394">
        <f ca="1">+KPI!DB67</f>
        <v>1</v>
      </c>
      <c r="AH66" s="392">
        <f t="shared" ref="AH66:AH69" ca="1" si="18">+W66-L66</f>
        <v>0.50936569222283501</v>
      </c>
      <c r="AI66" s="392">
        <f t="shared" ref="AI66:AI69" ca="1" si="19">+X66-M66</f>
        <v>0.56092664092664102</v>
      </c>
      <c r="AJ66" s="392">
        <f t="shared" ref="AJ66:AJ69" ca="1" si="20">+Y66-N66</f>
        <v>0.57562051847766127</v>
      </c>
      <c r="AK66" s="392">
        <f t="shared" ref="AK66:AK69" ca="1" si="21">+Z66-O66</f>
        <v>0.57878286449715022</v>
      </c>
      <c r="AL66" s="392">
        <f t="shared" ref="AL66:AL69" ca="1" si="22">+AA66-P66</f>
        <v>0.74215113072255934</v>
      </c>
      <c r="AM66" s="392">
        <f t="shared" ref="AM66:AM69" ca="1" si="23">+AB66-Q66</f>
        <v>0.63166023166023166</v>
      </c>
      <c r="AN66" s="392">
        <f t="shared" ref="AN66:AN69" ca="1" si="24">+AC66-R66</f>
        <v>0.3326346754918183</v>
      </c>
      <c r="AO66" s="392">
        <f t="shared" ref="AO66:AO69" ca="1" si="25">+AD66-S66</f>
        <v>0.461702518845376</v>
      </c>
      <c r="AP66" s="392">
        <f t="shared" ref="AP66:AP69" ca="1" si="26">+AE66-T66</f>
        <v>0.14533553962125392</v>
      </c>
      <c r="AQ66" s="392">
        <f t="shared" ref="AQ66:AQ69" ca="1" si="27">+AF66-U66</f>
        <v>0.5502482073910645</v>
      </c>
      <c r="AR66" s="392">
        <f t="shared" ref="AR66:AR69" ca="1" si="28">+AG66-V66</f>
        <v>1</v>
      </c>
    </row>
    <row r="67" spans="1:44" ht="15.6" customHeight="1">
      <c r="A67" s="322">
        <f ca="1">+KPI!A68</f>
        <v>68</v>
      </c>
      <c r="B67" s="322" t="str">
        <f>+KPI!B68</f>
        <v>Number_CIP_Workshop_Done</v>
      </c>
      <c r="C67" s="322" t="str">
        <f>+KPI!D68</f>
        <v>KFS</v>
      </c>
      <c r="D67" s="322" t="str">
        <f>+KPI!E68</f>
        <v>AW</v>
      </c>
      <c r="E67" s="322" t="str">
        <f>+KPI!F68</f>
        <v>%</v>
      </c>
      <c r="F67" s="322" t="str">
        <f>+KPI!H68</f>
        <v>Down</v>
      </c>
      <c r="G67" s="390">
        <f>+KPI!AE68</f>
        <v>1</v>
      </c>
      <c r="H67" s="390">
        <f>+KPI!AF68</f>
        <v>2</v>
      </c>
      <c r="I67" s="396">
        <f>+KPI!I68</f>
        <v>0</v>
      </c>
      <c r="J67" s="322">
        <f>+KPI!Q68</f>
        <v>1</v>
      </c>
      <c r="K67" s="390">
        <f>+KPI!AG68</f>
        <v>1.5</v>
      </c>
      <c r="L67" s="397">
        <f ca="1">+KPI!CE68</f>
        <v>0</v>
      </c>
      <c r="M67" s="397">
        <f ca="1">+KPI!CF68</f>
        <v>0</v>
      </c>
      <c r="N67" s="397">
        <f ca="1">+KPI!CG68</f>
        <v>0</v>
      </c>
      <c r="O67" s="397">
        <f ca="1">+KPI!CH68</f>
        <v>0</v>
      </c>
      <c r="P67" s="397">
        <f ca="1">+KPI!CI68</f>
        <v>0</v>
      </c>
      <c r="Q67" s="397">
        <f ca="1">+KPI!CJ68</f>
        <v>0</v>
      </c>
      <c r="R67" s="397">
        <f ca="1">+KPI!CK68</f>
        <v>0</v>
      </c>
      <c r="S67" s="397">
        <f ca="1">+KPI!CL68</f>
        <v>0</v>
      </c>
      <c r="T67" s="397">
        <f ca="1">+KPI!CM68</f>
        <v>0</v>
      </c>
      <c r="U67" s="397">
        <f ca="1">+KPI!CN68</f>
        <v>0</v>
      </c>
      <c r="V67" s="397">
        <f ca="1">+KPI!CO68</f>
        <v>0</v>
      </c>
      <c r="W67" s="394">
        <f ca="1">+KPI!CR68</f>
        <v>0.76404853833425257</v>
      </c>
      <c r="X67" s="394">
        <f ca="1">+KPI!CS68</f>
        <v>0.84138996138996147</v>
      </c>
      <c r="Y67" s="394">
        <f ca="1">+KPI!CT68</f>
        <v>0.8634307777164919</v>
      </c>
      <c r="Z67" s="394">
        <f ca="1">+KPI!CU68</f>
        <v>0.86817429674572533</v>
      </c>
      <c r="AA67" s="394">
        <f ca="1">+KPI!CV68</f>
        <v>1.1132266960838391</v>
      </c>
      <c r="AB67" s="394">
        <f ca="1">+KPI!CW68</f>
        <v>0.94749034749034755</v>
      </c>
      <c r="AC67" s="394">
        <f ca="1">+KPI!CX68</f>
        <v>0.49895201323772748</v>
      </c>
      <c r="AD67" s="394">
        <f ca="1">+KPI!CY68</f>
        <v>0.69255377826806397</v>
      </c>
      <c r="AE67" s="394">
        <f ca="1">+KPI!CZ68</f>
        <v>0.21800330943188087</v>
      </c>
      <c r="AF67" s="394">
        <f ca="1">+KPI!DA68</f>
        <v>0.8253723110865967</v>
      </c>
      <c r="AG67" s="394">
        <f ca="1">+KPI!DB68</f>
        <v>1.5</v>
      </c>
      <c r="AH67" s="392">
        <f t="shared" ca="1" si="18"/>
        <v>0.76404853833425257</v>
      </c>
      <c r="AI67" s="392">
        <f t="shared" ca="1" si="19"/>
        <v>0.84138996138996147</v>
      </c>
      <c r="AJ67" s="392">
        <f t="shared" ca="1" si="20"/>
        <v>0.8634307777164919</v>
      </c>
      <c r="AK67" s="392">
        <f t="shared" ca="1" si="21"/>
        <v>0.86817429674572533</v>
      </c>
      <c r="AL67" s="392">
        <f t="shared" ca="1" si="22"/>
        <v>1.1132266960838391</v>
      </c>
      <c r="AM67" s="392">
        <f t="shared" ca="1" si="23"/>
        <v>0.94749034749034755</v>
      </c>
      <c r="AN67" s="392">
        <f t="shared" ca="1" si="24"/>
        <v>0.49895201323772748</v>
      </c>
      <c r="AO67" s="392">
        <f t="shared" ca="1" si="25"/>
        <v>0.69255377826806397</v>
      </c>
      <c r="AP67" s="392">
        <f t="shared" ca="1" si="26"/>
        <v>0.21800330943188087</v>
      </c>
      <c r="AQ67" s="392">
        <f t="shared" ca="1" si="27"/>
        <v>0.8253723110865967</v>
      </c>
      <c r="AR67" s="392">
        <f t="shared" ca="1" si="28"/>
        <v>1.5</v>
      </c>
    </row>
    <row r="68" spans="1:44" ht="15.6" customHeight="1">
      <c r="A68" s="322">
        <f ca="1">+KPI!A69</f>
        <v>69</v>
      </c>
      <c r="B68" s="322" t="str">
        <f>+KPI!B69</f>
        <v>Plant_ProcessAudit%</v>
      </c>
      <c r="C68" s="322" t="str">
        <f>+KPI!D69</f>
        <v>KFS</v>
      </c>
      <c r="D68" s="322" t="str">
        <f>+KPI!E69</f>
        <v>AW</v>
      </c>
      <c r="E68" s="322" t="str">
        <f>+KPI!F69</f>
        <v>%</v>
      </c>
      <c r="F68" s="322" t="str">
        <f>+KPI!H69</f>
        <v>Down</v>
      </c>
      <c r="G68" s="390">
        <f>+KPI!AE69</f>
        <v>3</v>
      </c>
      <c r="H68" s="390">
        <f>+KPI!AF69</f>
        <v>4</v>
      </c>
      <c r="I68" s="396">
        <f>+KPI!I69</f>
        <v>0</v>
      </c>
      <c r="J68" s="322">
        <f>+KPI!Q69</f>
        <v>3</v>
      </c>
      <c r="K68" s="390">
        <f>+KPI!AG69</f>
        <v>3.5</v>
      </c>
      <c r="L68" s="397">
        <f ca="1">+KPI!CE69</f>
        <v>0</v>
      </c>
      <c r="M68" s="397">
        <f ca="1">+KPI!CF69</f>
        <v>0</v>
      </c>
      <c r="N68" s="397">
        <f ca="1">+KPI!CG69</f>
        <v>0</v>
      </c>
      <c r="O68" s="397">
        <f ca="1">+KPI!CH69</f>
        <v>0</v>
      </c>
      <c r="P68" s="397">
        <f ca="1">+KPI!CI69</f>
        <v>0</v>
      </c>
      <c r="Q68" s="397">
        <f ca="1">+KPI!CJ69</f>
        <v>0</v>
      </c>
      <c r="R68" s="397">
        <f ca="1">+KPI!CK69</f>
        <v>0</v>
      </c>
      <c r="S68" s="397">
        <f ca="1">+KPI!CL69</f>
        <v>0</v>
      </c>
      <c r="T68" s="397">
        <f ca="1">+KPI!CM69</f>
        <v>0</v>
      </c>
      <c r="U68" s="397">
        <f ca="1">+KPI!CN69</f>
        <v>0</v>
      </c>
      <c r="V68" s="397">
        <f ca="1">+KPI!CO69</f>
        <v>0</v>
      </c>
      <c r="W68" s="394">
        <f ca="1">+KPI!CR69</f>
        <v>1.7827799227799228</v>
      </c>
      <c r="X68" s="394">
        <f ca="1">+KPI!CS69</f>
        <v>1.9632432432432436</v>
      </c>
      <c r="Y68" s="394">
        <f ca="1">+KPI!CT69</f>
        <v>2.0146718146718148</v>
      </c>
      <c r="Z68" s="394">
        <f ca="1">+KPI!CU69</f>
        <v>2.025740025740026</v>
      </c>
      <c r="AA68" s="394">
        <f ca="1">+KPI!CV69</f>
        <v>2.597528957528958</v>
      </c>
      <c r="AB68" s="394">
        <f ca="1">+KPI!CW69</f>
        <v>2.2108108108108109</v>
      </c>
      <c r="AC68" s="394">
        <f ca="1">+KPI!CX69</f>
        <v>1.1642213642213641</v>
      </c>
      <c r="AD68" s="394">
        <f ca="1">+KPI!CY69</f>
        <v>1.6159588159588161</v>
      </c>
      <c r="AE68" s="394">
        <f ca="1">+KPI!CZ69</f>
        <v>0.50867438867438874</v>
      </c>
      <c r="AF68" s="394">
        <f ca="1">+KPI!DA69</f>
        <v>1.9258687258687259</v>
      </c>
      <c r="AG68" s="394">
        <f ca="1">+KPI!DB69</f>
        <v>3.5</v>
      </c>
      <c r="AH68" s="392">
        <f t="shared" ca="1" si="18"/>
        <v>1.7827799227799228</v>
      </c>
      <c r="AI68" s="392">
        <f t="shared" ca="1" si="19"/>
        <v>1.9632432432432436</v>
      </c>
      <c r="AJ68" s="392">
        <f t="shared" ca="1" si="20"/>
        <v>2.0146718146718148</v>
      </c>
      <c r="AK68" s="392">
        <f t="shared" ca="1" si="21"/>
        <v>2.025740025740026</v>
      </c>
      <c r="AL68" s="392">
        <f t="shared" ca="1" si="22"/>
        <v>2.597528957528958</v>
      </c>
      <c r="AM68" s="392">
        <f t="shared" ca="1" si="23"/>
        <v>2.2108108108108109</v>
      </c>
      <c r="AN68" s="392">
        <f t="shared" ca="1" si="24"/>
        <v>1.1642213642213641</v>
      </c>
      <c r="AO68" s="392">
        <f t="shared" ca="1" si="25"/>
        <v>1.6159588159588161</v>
      </c>
      <c r="AP68" s="392">
        <f t="shared" ca="1" si="26"/>
        <v>0.50867438867438874</v>
      </c>
      <c r="AQ68" s="392">
        <f t="shared" ca="1" si="27"/>
        <v>1.9258687258687259</v>
      </c>
      <c r="AR68" s="392">
        <f t="shared" ca="1" si="28"/>
        <v>3.5</v>
      </c>
    </row>
    <row r="69" spans="1:44" ht="15.6" customHeight="1">
      <c r="A69" s="322">
        <f ca="1">+KPI!A70</f>
        <v>70</v>
      </c>
      <c r="B69" s="322" t="str">
        <f>+KPI!B70</f>
        <v>Value_InPrison</v>
      </c>
      <c r="C69" s="322" t="str">
        <f>+KPI!D70</f>
        <v>KFS</v>
      </c>
      <c r="D69" s="322" t="str">
        <f>+KPI!E70</f>
        <v>AW</v>
      </c>
      <c r="E69" s="322" t="str">
        <f>+KPI!F70</f>
        <v>%</v>
      </c>
      <c r="F69" s="322" t="str">
        <f>+KPI!H70</f>
        <v>Down</v>
      </c>
      <c r="G69" s="390">
        <f>+KPI!AE70</f>
        <v>0</v>
      </c>
      <c r="H69" s="390">
        <f>+KPI!AF70</f>
        <v>5</v>
      </c>
      <c r="I69" s="396">
        <f>+KPI!I70</f>
        <v>0</v>
      </c>
      <c r="J69" s="322">
        <f>+KPI!Q70</f>
        <v>0</v>
      </c>
      <c r="K69" s="390">
        <f>+KPI!AG70</f>
        <v>2.5</v>
      </c>
      <c r="L69" s="397">
        <f ca="1">+KPI!CE70</f>
        <v>0</v>
      </c>
      <c r="M69" s="397">
        <f ca="1">+KPI!CF70</f>
        <v>0</v>
      </c>
      <c r="N69" s="397">
        <f ca="1">+KPI!CG70</f>
        <v>0</v>
      </c>
      <c r="O69" s="397">
        <f ca="1">+KPI!CH70</f>
        <v>0</v>
      </c>
      <c r="P69" s="397">
        <f ca="1">+KPI!CI70</f>
        <v>0</v>
      </c>
      <c r="Q69" s="397">
        <f ca="1">+KPI!CJ70</f>
        <v>0</v>
      </c>
      <c r="R69" s="397">
        <f ca="1">+KPI!CK70</f>
        <v>0</v>
      </c>
      <c r="S69" s="397">
        <f ca="1">+KPI!CL70</f>
        <v>0</v>
      </c>
      <c r="T69" s="397">
        <f ca="1">+KPI!CM70</f>
        <v>0</v>
      </c>
      <c r="U69" s="397">
        <f ca="1">+KPI!CN70</f>
        <v>0</v>
      </c>
      <c r="V69" s="397">
        <f ca="1">+KPI!CO70</f>
        <v>0</v>
      </c>
      <c r="W69" s="394">
        <f ca="1">+KPI!CR70</f>
        <v>1.2734142305570877</v>
      </c>
      <c r="X69" s="394">
        <f ca="1">+KPI!CS70</f>
        <v>1.4023166023166025</v>
      </c>
      <c r="Y69" s="394">
        <f ca="1">+KPI!CT70</f>
        <v>1.4390512961941535</v>
      </c>
      <c r="Z69" s="394">
        <f ca="1">+KPI!CU70</f>
        <v>1.4469571612428758</v>
      </c>
      <c r="AA69" s="394">
        <f ca="1">+KPI!CV70</f>
        <v>1.8553778268063985</v>
      </c>
      <c r="AB69" s="394">
        <f ca="1">+KPI!CW70</f>
        <v>1.5791505791505793</v>
      </c>
      <c r="AC69" s="394">
        <f ca="1">+KPI!CX70</f>
        <v>0.83158668872954589</v>
      </c>
      <c r="AD69" s="394">
        <f ca="1">+KPI!CY70</f>
        <v>1.15425629711344</v>
      </c>
      <c r="AE69" s="394">
        <f ca="1">+KPI!CZ70</f>
        <v>0.36333884905313479</v>
      </c>
      <c r="AF69" s="394">
        <f ca="1">+KPI!DA70</f>
        <v>1.3756205184776613</v>
      </c>
      <c r="AG69" s="394">
        <f ca="1">+KPI!DB70</f>
        <v>2.5</v>
      </c>
      <c r="AH69" s="392">
        <f t="shared" ca="1" si="18"/>
        <v>1.2734142305570877</v>
      </c>
      <c r="AI69" s="392">
        <f t="shared" ca="1" si="19"/>
        <v>1.4023166023166025</v>
      </c>
      <c r="AJ69" s="392">
        <f t="shared" ca="1" si="20"/>
        <v>1.4390512961941535</v>
      </c>
      <c r="AK69" s="392">
        <f t="shared" ca="1" si="21"/>
        <v>1.4469571612428758</v>
      </c>
      <c r="AL69" s="392">
        <f t="shared" ca="1" si="22"/>
        <v>1.8553778268063985</v>
      </c>
      <c r="AM69" s="392">
        <f t="shared" ca="1" si="23"/>
        <v>1.5791505791505793</v>
      </c>
      <c r="AN69" s="392">
        <f t="shared" ca="1" si="24"/>
        <v>0.83158668872954589</v>
      </c>
      <c r="AO69" s="392">
        <f t="shared" ca="1" si="25"/>
        <v>1.15425629711344</v>
      </c>
      <c r="AP69" s="392">
        <f t="shared" ca="1" si="26"/>
        <v>0.36333884905313479</v>
      </c>
      <c r="AQ69" s="392">
        <f t="shared" ca="1" si="27"/>
        <v>1.3756205184776613</v>
      </c>
      <c r="AR69" s="392">
        <f t="shared" ca="1" si="28"/>
        <v>2.5</v>
      </c>
    </row>
    <row r="70" spans="1:44" ht="15.6" customHeight="1">
      <c r="A70" s="322">
        <f ca="1">+KPI!A71</f>
        <v>71</v>
      </c>
      <c r="B70" s="322" t="str">
        <f>+KPI!B71</f>
        <v>Financial_Cost</v>
      </c>
      <c r="C70" s="322" t="str">
        <f>+KPI!D71</f>
        <v>KFS</v>
      </c>
      <c r="D70" s="322" t="str">
        <f>+KPI!E71</f>
        <v>AW</v>
      </c>
      <c r="E70" s="322" t="str">
        <f>+KPI!F71</f>
        <v>%</v>
      </c>
      <c r="F70" s="322" t="str">
        <f>+KPI!H71</f>
        <v>Down</v>
      </c>
      <c r="G70" s="390">
        <f>+KPI!AE71</f>
        <v>1</v>
      </c>
      <c r="H70" s="390">
        <f>+KPI!AF71</f>
        <v>2</v>
      </c>
      <c r="I70" s="396">
        <f>+KPI!I71</f>
        <v>0</v>
      </c>
      <c r="J70" s="322">
        <f>+KPI!Q71</f>
        <v>1</v>
      </c>
      <c r="K70" s="390">
        <f>+KPI!AG71</f>
        <v>1.5</v>
      </c>
      <c r="L70" s="397">
        <f ca="1">+KPI!CE71</f>
        <v>1</v>
      </c>
      <c r="M70" s="397">
        <f ca="1">+KPI!CF71</f>
        <v>1</v>
      </c>
      <c r="N70" s="397">
        <f ca="1">+KPI!CG71</f>
        <v>1</v>
      </c>
      <c r="O70" s="397">
        <f ca="1">+KPI!CH71</f>
        <v>1</v>
      </c>
      <c r="P70" s="397">
        <f ca="1">+KPI!CI71</f>
        <v>1</v>
      </c>
      <c r="Q70" s="397">
        <f ca="1">+KPI!CJ71</f>
        <v>1</v>
      </c>
      <c r="R70" s="397">
        <f ca="1">+KPI!CK71</f>
        <v>1</v>
      </c>
      <c r="S70" s="397">
        <f ca="1">+KPI!CL71</f>
        <v>1</v>
      </c>
      <c r="T70" s="397">
        <f ca="1">+KPI!CM71</f>
        <v>1</v>
      </c>
      <c r="U70" s="397">
        <f ca="1">+KPI!CN71</f>
        <v>1</v>
      </c>
      <c r="V70" s="397">
        <f ca="1">+KPI!CO71</f>
        <v>1</v>
      </c>
      <c r="W70" s="394">
        <f ca="1">+KPI!CR71</f>
        <v>0.76404853833425257</v>
      </c>
      <c r="X70" s="394">
        <f ca="1">+KPI!CS71</f>
        <v>0.84138996138996147</v>
      </c>
      <c r="Y70" s="394">
        <f ca="1">+KPI!CT71</f>
        <v>0.8634307777164919</v>
      </c>
      <c r="Z70" s="394">
        <f ca="1">+KPI!CU71</f>
        <v>0.86817429674572533</v>
      </c>
      <c r="AA70" s="394">
        <f ca="1">+KPI!CV71</f>
        <v>1.1132266960838391</v>
      </c>
      <c r="AB70" s="394">
        <f ca="1">+KPI!CW71</f>
        <v>0.94749034749034755</v>
      </c>
      <c r="AC70" s="394">
        <f ca="1">+KPI!CX71</f>
        <v>0.49895201323772748</v>
      </c>
      <c r="AD70" s="394">
        <f ca="1">+KPI!CY71</f>
        <v>0.69255377826806397</v>
      </c>
      <c r="AE70" s="394">
        <f ca="1">+KPI!CZ71</f>
        <v>0.21800330943188087</v>
      </c>
      <c r="AF70" s="394">
        <f ca="1">+KPI!DA71</f>
        <v>0.8253723110865967</v>
      </c>
      <c r="AG70" s="394">
        <f ca="1">+KPI!DB71</f>
        <v>1.5</v>
      </c>
      <c r="AH70" s="392">
        <f t="shared" ref="AH70" ca="1" si="29">+W70-L70</f>
        <v>-0.23595146166574743</v>
      </c>
      <c r="AI70" s="392">
        <f t="shared" ref="AI70" ca="1" si="30">+X70-M70</f>
        <v>-0.15861003861003853</v>
      </c>
      <c r="AJ70" s="392">
        <f t="shared" ref="AJ70" ca="1" si="31">+Y70-N70</f>
        <v>-0.1365692222835081</v>
      </c>
      <c r="AK70" s="392">
        <f t="shared" ref="AK70" ca="1" si="32">+Z70-O70</f>
        <v>-0.13182570325427467</v>
      </c>
      <c r="AL70" s="392">
        <f t="shared" ref="AL70" ca="1" si="33">+AA70-P70</f>
        <v>0.11322669608383906</v>
      </c>
      <c r="AM70" s="392">
        <f t="shared" ref="AM70" ca="1" si="34">+AB70-Q70</f>
        <v>-5.2509652509652449E-2</v>
      </c>
      <c r="AN70" s="392">
        <f t="shared" ref="AN70" ca="1" si="35">+AC70-R70</f>
        <v>-0.50104798676227258</v>
      </c>
      <c r="AO70" s="392">
        <f t="shared" ref="AO70" ca="1" si="36">+AD70-S70</f>
        <v>-0.30744622173193603</v>
      </c>
      <c r="AP70" s="392">
        <f t="shared" ref="AP70" ca="1" si="37">+AE70-T70</f>
        <v>-0.78199669056811916</v>
      </c>
      <c r="AQ70" s="392">
        <f t="shared" ref="AQ70" ca="1" si="38">+AF70-U70</f>
        <v>-0.1746276889134033</v>
      </c>
      <c r="AR70" s="392">
        <f t="shared" ref="AR70" ca="1" si="39">+AG70-V70</f>
        <v>0.5</v>
      </c>
    </row>
  </sheetData>
  <phoneticPr fontId="2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BC0B-B4EC-435A-845D-93A2A225CCD4}">
  <dimension ref="A1:Q2"/>
  <sheetViews>
    <sheetView topLeftCell="B1" workbookViewId="0">
      <selection activeCell="T11" sqref="T11"/>
    </sheetView>
  </sheetViews>
  <sheetFormatPr defaultColWidth="11.42578125" defaultRowHeight="14.45"/>
  <cols>
    <col min="2" max="17" width="7.28515625" customWidth="1"/>
  </cols>
  <sheetData>
    <row r="1" spans="1:17">
      <c r="B1" t="str">
        <f>+EXPORT!O1</f>
        <v>w27/25</v>
      </c>
      <c r="C1" t="str">
        <f>+EXPORT!P1</f>
        <v>w28/25</v>
      </c>
      <c r="D1" t="str">
        <f>+EXPORT!Q1</f>
        <v>w29/25</v>
      </c>
      <c r="E1" t="str">
        <f>+EXPORT!R1</f>
        <v>w30/25</v>
      </c>
      <c r="F1" t="str">
        <f>+EXPORT!S1</f>
        <v>w31/25</v>
      </c>
      <c r="G1" t="str">
        <f>+EXPORT!T1</f>
        <v>w32/25</v>
      </c>
      <c r="H1" t="str">
        <f>+EXPORT!U1</f>
        <v>w33/25</v>
      </c>
      <c r="I1" t="str">
        <f>+EXPORT!V1</f>
        <v>w34/25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</row>
    <row r="2" spans="1:17">
      <c r="A2" t="s">
        <v>322</v>
      </c>
      <c r="B2" s="33">
        <f ca="1">+EXPORT!O2</f>
        <v>78.7</v>
      </c>
      <c r="C2" s="33">
        <f ca="1">+EXPORT!P2</f>
        <v>100.914</v>
      </c>
      <c r="D2" s="33">
        <f ca="1">+EXPORT!Q2</f>
        <v>85.89</v>
      </c>
      <c r="E2" s="33">
        <f ca="1">+EXPORT!R2</f>
        <v>45.23</v>
      </c>
      <c r="F2" s="33">
        <f ca="1">+EXPORT!S2</f>
        <v>62.78</v>
      </c>
      <c r="G2" s="33">
        <f ca="1">+EXPORT!T2</f>
        <v>19.762</v>
      </c>
      <c r="H2" s="33">
        <f ca="1">+EXPORT!U2</f>
        <v>74.819999999999993</v>
      </c>
      <c r="I2" s="33">
        <f ca="1">+EXPORT!V2</f>
        <v>135.97499999999999</v>
      </c>
      <c r="J2" s="431">
        <v>600</v>
      </c>
      <c r="K2" s="431">
        <v>620</v>
      </c>
      <c r="L2" s="431">
        <v>610</v>
      </c>
      <c r="M2" s="431">
        <v>650</v>
      </c>
      <c r="N2" s="431">
        <v>620</v>
      </c>
      <c r="O2" s="431">
        <v>630</v>
      </c>
      <c r="P2" s="431">
        <v>580</v>
      </c>
      <c r="Q2" s="431">
        <v>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9D7B-B86C-4E81-8B44-985BBA6D3CF8}">
  <dimension ref="A1:BC72"/>
  <sheetViews>
    <sheetView workbookViewId="0">
      <selection activeCell="C4" sqref="C4"/>
    </sheetView>
  </sheetViews>
  <sheetFormatPr defaultColWidth="9.140625" defaultRowHeight="14.45"/>
  <cols>
    <col min="1" max="1" width="23.28515625" customWidth="1"/>
    <col min="2" max="2" width="11.140625" customWidth="1"/>
  </cols>
  <sheetData>
    <row r="1" spans="1:55">
      <c r="A1" t="str">
        <f>KPI!B1</f>
        <v>Indicator</v>
      </c>
      <c r="B1" t="str">
        <f>KPI!F1</f>
        <v>Unit</v>
      </c>
      <c r="C1" t="str">
        <f>KPI!DE1</f>
        <v>w34/24</v>
      </c>
      <c r="D1" t="str">
        <f>KPI!DF1</f>
        <v>w35/24</v>
      </c>
      <c r="E1" t="str">
        <f>KPI!DG1</f>
        <v>w36/24</v>
      </c>
      <c r="F1" t="str">
        <f>KPI!DH1</f>
        <v>w37/24</v>
      </c>
      <c r="G1" t="str">
        <f>KPI!DI1</f>
        <v>w38/24</v>
      </c>
      <c r="H1" t="str">
        <f>KPI!DJ1</f>
        <v>w39/24</v>
      </c>
      <c r="I1" t="str">
        <f>KPI!DK1</f>
        <v>w40/24</v>
      </c>
      <c r="J1" t="str">
        <f>KPI!DL1</f>
        <v>w41/24</v>
      </c>
      <c r="K1" t="str">
        <f>KPI!DM1</f>
        <v>w42/24</v>
      </c>
      <c r="L1" t="str">
        <f>KPI!DN1</f>
        <v>w43/24</v>
      </c>
      <c r="M1" t="str">
        <f>KPI!DO1</f>
        <v>w44/24</v>
      </c>
      <c r="N1" t="str">
        <f>KPI!DP1</f>
        <v>w45/24</v>
      </c>
      <c r="O1" t="str">
        <f>KPI!DQ1</f>
        <v>w46/24</v>
      </c>
      <c r="P1" t="str">
        <f>KPI!DR1</f>
        <v>w47/24</v>
      </c>
      <c r="Q1" t="str">
        <f>KPI!DS1</f>
        <v>w48/24</v>
      </c>
      <c r="R1" t="str">
        <f>KPI!DT1</f>
        <v>w49/24</v>
      </c>
      <c r="S1" t="str">
        <f>KPI!DU1</f>
        <v>w50/24</v>
      </c>
      <c r="T1" t="str">
        <f>KPI!DV1</f>
        <v>w51/24</v>
      </c>
      <c r="U1" t="str">
        <f>KPI!DW1</f>
        <v>w52/24</v>
      </c>
      <c r="V1" t="str">
        <f>KPI!DX1</f>
        <v>w01/25</v>
      </c>
      <c r="W1" t="str">
        <f>KPI!DY1</f>
        <v>w02/25</v>
      </c>
      <c r="X1" t="str">
        <f>KPI!DZ1</f>
        <v>w03/25</v>
      </c>
      <c r="Y1" t="str">
        <f>KPI!EA1</f>
        <v>w04/25</v>
      </c>
      <c r="Z1" t="str">
        <f>KPI!EB1</f>
        <v>w05/25</v>
      </c>
      <c r="AA1" t="str">
        <f>KPI!EC1</f>
        <v>w06/25</v>
      </c>
      <c r="AB1" t="str">
        <f>KPI!ED1</f>
        <v>w07/25</v>
      </c>
      <c r="AC1" t="str">
        <f>KPI!EE1</f>
        <v>w08/25</v>
      </c>
      <c r="AD1" t="str">
        <f>KPI!EF1</f>
        <v>w09/25</v>
      </c>
      <c r="AE1" t="str">
        <f>KPI!EG1</f>
        <v>w10/25</v>
      </c>
      <c r="AF1" t="str">
        <f>KPI!EH1</f>
        <v>w11/25</v>
      </c>
      <c r="AG1" t="str">
        <f>KPI!EI1</f>
        <v>w12/25</v>
      </c>
      <c r="AH1" t="str">
        <f>KPI!EJ1</f>
        <v>w13/25</v>
      </c>
      <c r="AI1" t="str">
        <f>KPI!EK1</f>
        <v>w14/25</v>
      </c>
      <c r="AJ1" t="str">
        <f>KPI!EL1</f>
        <v>w15/25</v>
      </c>
      <c r="AK1" t="str">
        <f>KPI!EM1</f>
        <v>w16/25</v>
      </c>
      <c r="AL1" t="str">
        <f>KPI!EN1</f>
        <v>w17/25</v>
      </c>
      <c r="AM1" t="str">
        <f>KPI!EO1</f>
        <v>w18/25</v>
      </c>
      <c r="AN1" t="str">
        <f>KPI!EP1</f>
        <v>w19/25</v>
      </c>
      <c r="AO1" t="str">
        <f>KPI!EQ1</f>
        <v>w20/25</v>
      </c>
      <c r="AP1" t="str">
        <f>KPI!ER1</f>
        <v>w21/25</v>
      </c>
      <c r="AQ1" t="str">
        <f>KPI!ES1</f>
        <v>w22/25</v>
      </c>
      <c r="AR1" t="str">
        <f>KPI!ET1</f>
        <v>w23/25</v>
      </c>
      <c r="AS1" t="str">
        <f>KPI!EU1</f>
        <v>w24/25</v>
      </c>
      <c r="AT1" t="str">
        <f>KPI!EV1</f>
        <v>w25/25</v>
      </c>
      <c r="AU1" t="str">
        <f>KPI!EW1</f>
        <v>w26/25</v>
      </c>
      <c r="AV1" t="str">
        <f>KPI!EX1</f>
        <v>w27/25</v>
      </c>
      <c r="AW1" t="str">
        <f>KPI!EY1</f>
        <v>w28/25</v>
      </c>
      <c r="AX1" t="str">
        <f>KPI!EZ1</f>
        <v>w29/25</v>
      </c>
      <c r="AY1" t="str">
        <f>KPI!FA1</f>
        <v>w30/25</v>
      </c>
      <c r="AZ1" t="str">
        <f>KPI!FB1</f>
        <v>w31/25</v>
      </c>
      <c r="BA1" t="str">
        <f>KPI!FC1</f>
        <v>w32/25</v>
      </c>
      <c r="BB1" t="str">
        <f>KPI!FD1</f>
        <v>w33/25</v>
      </c>
      <c r="BC1" t="str">
        <f>KPI!FE1</f>
        <v>w34/25</v>
      </c>
    </row>
    <row r="2" spans="1:55">
      <c r="A2">
        <f>KPI!B2</f>
        <v>0</v>
      </c>
      <c r="B2">
        <f>KPI!F2</f>
        <v>0</v>
      </c>
      <c r="C2">
        <f ca="1">KPI!DE2</f>
        <v>0</v>
      </c>
      <c r="D2">
        <f ca="1">KPI!DF2</f>
        <v>0</v>
      </c>
      <c r="E2">
        <f ca="1">KPI!DG2</f>
        <v>111</v>
      </c>
      <c r="F2">
        <f ca="1">KPI!DH2</f>
        <v>112</v>
      </c>
      <c r="G2">
        <f ca="1">KPI!DI2</f>
        <v>113</v>
      </c>
      <c r="H2">
        <f ca="1">KPI!DJ2</f>
        <v>114</v>
      </c>
      <c r="I2">
        <f ca="1">KPI!DK2</f>
        <v>115</v>
      </c>
      <c r="J2">
        <f ca="1">KPI!DL2</f>
        <v>116</v>
      </c>
      <c r="K2">
        <f ca="1">KPI!DM2</f>
        <v>117</v>
      </c>
      <c r="L2">
        <f ca="1">KPI!DN2</f>
        <v>118</v>
      </c>
      <c r="M2">
        <f ca="1">KPI!DO2</f>
        <v>119</v>
      </c>
      <c r="N2">
        <f ca="1">KPI!DP2</f>
        <v>120</v>
      </c>
      <c r="O2">
        <f ca="1">KPI!DQ2</f>
        <v>121</v>
      </c>
      <c r="P2">
        <f ca="1">KPI!DR2</f>
        <v>122</v>
      </c>
      <c r="Q2">
        <f ca="1">KPI!DS2</f>
        <v>123</v>
      </c>
      <c r="R2">
        <f ca="1">KPI!DT2</f>
        <v>124</v>
      </c>
      <c r="S2">
        <f ca="1">KPI!DU2</f>
        <v>125</v>
      </c>
      <c r="T2">
        <f ca="1">KPI!DV2</f>
        <v>126</v>
      </c>
      <c r="U2">
        <f ca="1">KPI!DW2</f>
        <v>0</v>
      </c>
      <c r="V2">
        <f ca="1">KPI!DX2</f>
        <v>0</v>
      </c>
      <c r="W2">
        <f ca="1">KPI!DY2</f>
        <v>129</v>
      </c>
      <c r="X2">
        <f ca="1">KPI!DZ2</f>
        <v>130</v>
      </c>
      <c r="Y2">
        <f ca="1">KPI!EA2</f>
        <v>131</v>
      </c>
      <c r="Z2">
        <f ca="1">KPI!EB2</f>
        <v>132</v>
      </c>
      <c r="AA2">
        <f ca="1">KPI!EC2</f>
        <v>133</v>
      </c>
      <c r="AB2">
        <f ca="1">KPI!ED2</f>
        <v>134</v>
      </c>
      <c r="AC2">
        <f ca="1">KPI!EE2</f>
        <v>135</v>
      </c>
      <c r="AD2">
        <f ca="1">KPI!EF2</f>
        <v>136</v>
      </c>
      <c r="AE2">
        <f ca="1">KPI!EG2</f>
        <v>137</v>
      </c>
      <c r="AF2">
        <f ca="1">KPI!EH2</f>
        <v>138</v>
      </c>
      <c r="AG2">
        <f ca="1">KPI!EI2</f>
        <v>139</v>
      </c>
      <c r="AH2">
        <f ca="1">KPI!EJ2</f>
        <v>140</v>
      </c>
      <c r="AI2">
        <f ca="1">KPI!EK2</f>
        <v>141</v>
      </c>
      <c r="AJ2">
        <f ca="1">KPI!EL2</f>
        <v>142</v>
      </c>
      <c r="AK2">
        <f ca="1">KPI!EM2</f>
        <v>143</v>
      </c>
      <c r="AL2">
        <f ca="1">KPI!EN2</f>
        <v>144</v>
      </c>
      <c r="AM2">
        <f ca="1">KPI!EO2</f>
        <v>145</v>
      </c>
      <c r="AN2">
        <f ca="1">KPI!EP2</f>
        <v>146</v>
      </c>
      <c r="AO2">
        <f ca="1">KPI!EQ2</f>
        <v>147</v>
      </c>
      <c r="AP2">
        <f ca="1">KPI!ER2</f>
        <v>148</v>
      </c>
      <c r="AQ2">
        <f ca="1">KPI!ES2</f>
        <v>149</v>
      </c>
      <c r="AR2">
        <f ca="1">KPI!ET2</f>
        <v>150</v>
      </c>
      <c r="AS2">
        <f ca="1">KPI!EU2</f>
        <v>151</v>
      </c>
      <c r="AT2">
        <f ca="1">KPI!EV2</f>
        <v>152</v>
      </c>
      <c r="AU2">
        <f ca="1">KPI!EW2</f>
        <v>153</v>
      </c>
      <c r="AV2">
        <f ca="1">KPI!EX2</f>
        <v>154</v>
      </c>
      <c r="AW2">
        <f ca="1">KPI!EY2</f>
        <v>155</v>
      </c>
      <c r="AX2">
        <f ca="1">KPI!EZ2</f>
        <v>156</v>
      </c>
      <c r="AY2">
        <f ca="1">KPI!FA2</f>
        <v>157</v>
      </c>
      <c r="AZ2">
        <f ca="1">KPI!FB2</f>
        <v>158</v>
      </c>
      <c r="BA2">
        <f ca="1">KPI!FC2</f>
        <v>0</v>
      </c>
      <c r="BB2">
        <f ca="1">KPI!FD2</f>
        <v>0</v>
      </c>
      <c r="BC2">
        <f ca="1">KPI!FE2</f>
        <v>0</v>
      </c>
    </row>
    <row r="3" spans="1:55">
      <c r="A3" t="str">
        <f>KPI!B3</f>
        <v>Total_Sales</v>
      </c>
      <c r="B3" t="str">
        <f>KPI!F3</f>
        <v>Currency</v>
      </c>
      <c r="C3" s="288">
        <f>KPI!DE3</f>
        <v>0</v>
      </c>
      <c r="D3">
        <f>KPI!DF3</f>
        <v>0</v>
      </c>
      <c r="E3">
        <f>KPI!DG3</f>
        <v>37</v>
      </c>
      <c r="F3">
        <f>KPI!DH3</f>
        <v>83</v>
      </c>
      <c r="G3">
        <f>KPI!DI3</f>
        <v>122</v>
      </c>
      <c r="H3">
        <f>KPI!DJ3</f>
        <v>126</v>
      </c>
      <c r="I3">
        <f>KPI!DK3</f>
        <v>90</v>
      </c>
      <c r="J3">
        <f>KPI!DL3</f>
        <v>73</v>
      </c>
      <c r="K3">
        <f>KPI!DM3</f>
        <v>72</v>
      </c>
      <c r="L3">
        <f>KPI!DN3</f>
        <v>83</v>
      </c>
      <c r="M3">
        <f>KPI!DO3</f>
        <v>79</v>
      </c>
      <c r="N3">
        <f>KPI!DP3</f>
        <v>49</v>
      </c>
      <c r="O3">
        <f>KPI!DQ3</f>
        <v>63.006</v>
      </c>
      <c r="P3">
        <f>KPI!DR3</f>
        <v>67.483000000000004</v>
      </c>
      <c r="Q3">
        <f>KPI!DS3</f>
        <v>122.291</v>
      </c>
      <c r="R3">
        <f>KPI!DT3</f>
        <v>22.9025</v>
      </c>
      <c r="S3">
        <f>KPI!DU3</f>
        <v>45.366</v>
      </c>
      <c r="T3">
        <f>KPI!DV3</f>
        <v>97.072000000000003</v>
      </c>
      <c r="U3">
        <f>KPI!DW3</f>
        <v>0</v>
      </c>
      <c r="V3">
        <f>KPI!DX3</f>
        <v>0</v>
      </c>
      <c r="W3">
        <f>KPI!DY3</f>
        <v>35.174999999999997</v>
      </c>
      <c r="X3">
        <f>KPI!DZ3</f>
        <v>92.609000000000009</v>
      </c>
      <c r="Y3">
        <f>KPI!EA3</f>
        <v>139.869</v>
      </c>
      <c r="Z3">
        <f>KPI!EB3</f>
        <v>93.332999999999998</v>
      </c>
      <c r="AA3">
        <f>KPI!EC3</f>
        <v>45.553699999999999</v>
      </c>
      <c r="AB3">
        <f>KPI!ED3</f>
        <v>110.605</v>
      </c>
      <c r="AC3">
        <f>KPI!EE3</f>
        <v>66</v>
      </c>
      <c r="AD3">
        <f>KPI!EF3</f>
        <v>72.42</v>
      </c>
      <c r="AE3">
        <f>KPI!EG3</f>
        <v>24.98</v>
      </c>
      <c r="AF3">
        <f>KPI!EH3</f>
        <v>63.223999999999997</v>
      </c>
      <c r="AG3">
        <f>KPI!EI3</f>
        <v>67.03</v>
      </c>
      <c r="AH3">
        <f>KPI!EJ3</f>
        <v>110.39999999999999</v>
      </c>
      <c r="AI3">
        <f>KPI!EK3</f>
        <v>53.6</v>
      </c>
      <c r="AJ3">
        <f>KPI!EL3</f>
        <v>92.260999999999996</v>
      </c>
      <c r="AK3">
        <f>KPI!EM3</f>
        <v>31.1</v>
      </c>
      <c r="AL3">
        <f>KPI!EN3</f>
        <v>87.1</v>
      </c>
      <c r="AM3">
        <f>KPI!EO3</f>
        <v>74.587999999999994</v>
      </c>
      <c r="AN3">
        <f>KPI!EP3</f>
        <v>30</v>
      </c>
      <c r="AO3">
        <f>KPI!EQ3</f>
        <v>81</v>
      </c>
      <c r="AP3">
        <f>KPI!ER3</f>
        <v>69.260999999999996</v>
      </c>
      <c r="AQ3">
        <f>KPI!ES3</f>
        <v>76.272000000000006</v>
      </c>
      <c r="AR3">
        <f>KPI!ET3</f>
        <v>78.27</v>
      </c>
      <c r="AS3">
        <f>KPI!EU3</f>
        <v>78.7</v>
      </c>
      <c r="AT3">
        <f>KPI!EV3</f>
        <v>100.914</v>
      </c>
      <c r="AU3">
        <f>KPI!EW3</f>
        <v>85.89</v>
      </c>
      <c r="AV3">
        <f>KPI!EX3</f>
        <v>45.23</v>
      </c>
      <c r="AW3">
        <f>KPI!EY3</f>
        <v>62.78</v>
      </c>
      <c r="AX3">
        <f>KPI!EZ3</f>
        <v>19.762</v>
      </c>
      <c r="AY3">
        <f>KPI!FA3</f>
        <v>74.819999999999993</v>
      </c>
      <c r="AZ3">
        <f>KPI!FB3</f>
        <v>135.97499999999999</v>
      </c>
      <c r="BA3">
        <f>KPI!FC3</f>
        <v>0</v>
      </c>
      <c r="BB3">
        <f>KPI!FD3</f>
        <v>0</v>
      </c>
      <c r="BC3">
        <f>KPI!FE3</f>
        <v>0</v>
      </c>
    </row>
    <row r="4" spans="1:55">
      <c r="A4" t="str">
        <f>KPI!B4</f>
        <v>Volume_Effect</v>
      </c>
      <c r="B4" t="str">
        <f>KPI!F4</f>
        <v>Currency</v>
      </c>
      <c r="C4">
        <f>KPI!DE4</f>
        <v>0</v>
      </c>
      <c r="D4">
        <f>KPI!DF4</f>
        <v>0</v>
      </c>
      <c r="E4">
        <f>KPI!DG4</f>
        <v>0</v>
      </c>
      <c r="F4">
        <f>KPI!DH4</f>
        <v>0</v>
      </c>
      <c r="G4">
        <f>KPI!DI4</f>
        <v>0</v>
      </c>
      <c r="H4">
        <f>KPI!DJ4</f>
        <v>5.0676190476190479</v>
      </c>
      <c r="I4">
        <f>KPI!DK4</f>
        <v>-0.72861111111111176</v>
      </c>
      <c r="J4">
        <f>KPI!DL4</f>
        <v>0.59500000000000031</v>
      </c>
      <c r="K4">
        <f>KPI!DM4</f>
        <v>0.46638888888888974</v>
      </c>
      <c r="L4">
        <f>KPI!DN4</f>
        <v>5.2289156626506107E-2</v>
      </c>
      <c r="M4">
        <f>KPI!DO4</f>
        <v>1.7658227848101397E-2</v>
      </c>
      <c r="N4">
        <f>KPI!DP4</f>
        <v>4.7818928571428572</v>
      </c>
      <c r="O4">
        <f>KPI!DQ4</f>
        <v>0.45754141288131212</v>
      </c>
      <c r="P4">
        <f>KPI!DR4</f>
        <v>-0.15263126928263385</v>
      </c>
      <c r="Q4">
        <f>KPI!DS4</f>
        <v>6.4147274998160144</v>
      </c>
      <c r="R4">
        <f>KPI!DT4</f>
        <v>41.60076676809301</v>
      </c>
      <c r="S4">
        <f>KPI!DU4</f>
        <v>4.6124679204690748</v>
      </c>
      <c r="T4">
        <f>KPI!DV4</f>
        <v>1.9409599365419485</v>
      </c>
      <c r="U4" t="e">
        <f>KPI!DW4</f>
        <v>#DIV/0!</v>
      </c>
      <c r="V4" t="e">
        <f>KPI!DX4</f>
        <v>#DIV/0!</v>
      </c>
      <c r="W4">
        <f>KPI!DY4</f>
        <v>-0.95124787135749544</v>
      </c>
      <c r="X4">
        <f>KPI!DZ4</f>
        <v>4.3831767048559005</v>
      </c>
      <c r="Y4">
        <f>KPI!EA4</f>
        <v>11.970847813060793</v>
      </c>
      <c r="Z4">
        <f>KPI!EB4</f>
        <v>0.18739112328972626</v>
      </c>
      <c r="AA4">
        <f>KPI!EC4</f>
        <v>12.757336265443865</v>
      </c>
      <c r="AB4">
        <f>KPI!ED4</f>
        <v>1.5027072082410378</v>
      </c>
      <c r="AC4">
        <f>KPI!EE4</f>
        <v>5.8162215681818141</v>
      </c>
      <c r="AD4">
        <f>KPI!EF4</f>
        <v>3.1798934962717518E-2</v>
      </c>
      <c r="AE4">
        <f>KPI!EG4</f>
        <v>34.161219435548439</v>
      </c>
      <c r="AF4">
        <f>KPI!EH4</f>
        <v>-0.5220076527900791</v>
      </c>
      <c r="AG4">
        <f>KPI!EI4</f>
        <v>-0.56273880202894233</v>
      </c>
      <c r="AH4">
        <f>KPI!EJ4</f>
        <v>5.1610317753623187</v>
      </c>
      <c r="AI4">
        <f>KPI!EK4</f>
        <v>3.2150173880597013</v>
      </c>
      <c r="AJ4">
        <f>KPI!EL4</f>
        <v>0.71400635842880511</v>
      </c>
      <c r="AK4">
        <f>KPI!EM4</f>
        <v>22.508005643086815</v>
      </c>
      <c r="AL4">
        <f>KPI!EN4</f>
        <v>0.99202417336394932</v>
      </c>
      <c r="AM4">
        <f>KPI!EO4</f>
        <v>-2.9274875583203682E-2</v>
      </c>
      <c r="AN4">
        <f>KPI!EP4</f>
        <v>15.075573333333331</v>
      </c>
      <c r="AO4">
        <f>KPI!EQ4</f>
        <v>0.28189925925925952</v>
      </c>
      <c r="AP4">
        <f>KPI!ER4</f>
        <v>-0.21477021664428783</v>
      </c>
      <c r="AQ4">
        <f>KPI!ES4</f>
        <v>7.6927131843927743E-2</v>
      </c>
      <c r="AR4">
        <f>KPI!ET4</f>
        <v>3.2851029129934678E-2</v>
      </c>
      <c r="AS4">
        <f>KPI!EU4</f>
        <v>5.4922433290978463E-2</v>
      </c>
      <c r="AT4">
        <f>KPI!EV4</f>
        <v>1.6954752066115708</v>
      </c>
      <c r="AU4">
        <f>KPI!EW4</f>
        <v>-2.5776423332168875E-3</v>
      </c>
      <c r="AV4">
        <f>KPI!EX4</f>
        <v>8.1170343599380974</v>
      </c>
      <c r="AW4">
        <f>KPI!EY4</f>
        <v>5.5058755113093278</v>
      </c>
      <c r="AX4">
        <f>KPI!EZ4</f>
        <v>35.745459596194721</v>
      </c>
      <c r="AY4">
        <f>KPI!FA4</f>
        <v>-73.681761090617471</v>
      </c>
      <c r="AZ4">
        <f>KPI!FB4</f>
        <v>11.36516729453944</v>
      </c>
      <c r="BA4" t="e">
        <f>KPI!FC4</f>
        <v>#DIV/0!</v>
      </c>
      <c r="BB4" t="e">
        <f>KPI!FD4</f>
        <v>#DIV/0!</v>
      </c>
      <c r="BC4" t="e">
        <f>KPI!FE4</f>
        <v>#DIV/0!</v>
      </c>
    </row>
    <row r="5" spans="1:55">
      <c r="A5" t="str">
        <f>KPI!B5</f>
        <v>Debit_notes</v>
      </c>
      <c r="B5" t="str">
        <f>KPI!F5</f>
        <v>Currency</v>
      </c>
      <c r="C5">
        <f>KPI!DE5</f>
        <v>0</v>
      </c>
      <c r="D5">
        <f>KPI!DF5</f>
        <v>0</v>
      </c>
      <c r="E5">
        <f>KPI!DG5</f>
        <v>0</v>
      </c>
      <c r="F5">
        <f>KPI!DH5</f>
        <v>0</v>
      </c>
      <c r="G5">
        <f>KPI!DI5</f>
        <v>0</v>
      </c>
      <c r="H5">
        <f>KPI!DJ5</f>
        <v>0</v>
      </c>
      <c r="I5">
        <f>KPI!DK5</f>
        <v>0</v>
      </c>
      <c r="J5">
        <f>KPI!DL5</f>
        <v>0</v>
      </c>
      <c r="K5">
        <f>KPI!DM5</f>
        <v>0</v>
      </c>
      <c r="L5">
        <f>KPI!DN5</f>
        <v>0</v>
      </c>
      <c r="M5">
        <f>KPI!DO5</f>
        <v>0</v>
      </c>
      <c r="N5">
        <f>KPI!DP5</f>
        <v>0</v>
      </c>
      <c r="O5">
        <f>KPI!DQ5</f>
        <v>0</v>
      </c>
      <c r="P5">
        <f>KPI!DR5</f>
        <v>0</v>
      </c>
      <c r="Q5">
        <f>KPI!DS5</f>
        <v>0</v>
      </c>
      <c r="R5">
        <f>KPI!DT5</f>
        <v>0</v>
      </c>
      <c r="S5">
        <f>KPI!DU5</f>
        <v>0</v>
      </c>
      <c r="T5">
        <f>KPI!DV5</f>
        <v>0</v>
      </c>
      <c r="U5">
        <f>KPI!DW5</f>
        <v>0</v>
      </c>
      <c r="V5">
        <f>KPI!DX5</f>
        <v>0</v>
      </c>
      <c r="W5">
        <f>KPI!DY5</f>
        <v>0</v>
      </c>
      <c r="X5">
        <f>KPI!DZ5</f>
        <v>0</v>
      </c>
      <c r="Y5">
        <f>KPI!EA5</f>
        <v>0</v>
      </c>
      <c r="Z5">
        <f>KPI!EB5</f>
        <v>0</v>
      </c>
      <c r="AA5">
        <f>KPI!EC5</f>
        <v>0</v>
      </c>
      <c r="AB5">
        <f>KPI!ED5</f>
        <v>0</v>
      </c>
      <c r="AC5">
        <f>KPI!EE5</f>
        <v>0</v>
      </c>
      <c r="AD5">
        <f>KPI!EF5</f>
        <v>0</v>
      </c>
      <c r="AE5">
        <f>KPI!EG5</f>
        <v>0</v>
      </c>
      <c r="AF5">
        <f>KPI!EH5</f>
        <v>0</v>
      </c>
      <c r="AG5">
        <f>KPI!EI5</f>
        <v>0</v>
      </c>
      <c r="AH5">
        <f>KPI!EJ5</f>
        <v>0</v>
      </c>
      <c r="AI5">
        <f>KPI!EK5</f>
        <v>0</v>
      </c>
      <c r="AJ5">
        <f>KPI!EL5</f>
        <v>0</v>
      </c>
      <c r="AK5">
        <f>KPI!EM5</f>
        <v>0</v>
      </c>
      <c r="AL5">
        <f>KPI!EN5</f>
        <v>0</v>
      </c>
      <c r="AM5">
        <f>KPI!EO5</f>
        <v>0</v>
      </c>
      <c r="AN5">
        <f>KPI!EP5</f>
        <v>0</v>
      </c>
      <c r="AO5">
        <f>KPI!EQ5</f>
        <v>0</v>
      </c>
      <c r="AP5">
        <f>KPI!ER5</f>
        <v>0</v>
      </c>
      <c r="AQ5">
        <f>KPI!ES5</f>
        <v>0</v>
      </c>
      <c r="AR5">
        <f>KPI!ET5</f>
        <v>0</v>
      </c>
      <c r="AS5">
        <f>KPI!EU5</f>
        <v>0</v>
      </c>
      <c r="AT5">
        <f>KPI!EV5</f>
        <v>0</v>
      </c>
      <c r="AU5">
        <f>KPI!EW5</f>
        <v>0</v>
      </c>
      <c r="AV5">
        <f>KPI!EX5</f>
        <v>0</v>
      </c>
      <c r="AW5">
        <f>KPI!EY5</f>
        <v>0</v>
      </c>
      <c r="AX5">
        <f>KPI!EZ5</f>
        <v>0</v>
      </c>
      <c r="AY5">
        <f>KPI!FA5</f>
        <v>0</v>
      </c>
      <c r="AZ5">
        <f>KPI!FB5</f>
        <v>0</v>
      </c>
      <c r="BA5">
        <f>KPI!FC5</f>
        <v>0</v>
      </c>
      <c r="BB5">
        <f>KPI!FD5</f>
        <v>0</v>
      </c>
      <c r="BC5">
        <f>KPI!FE5</f>
        <v>0</v>
      </c>
    </row>
    <row r="6" spans="1:55">
      <c r="A6" t="str">
        <f>KPI!B6</f>
        <v>Total_Material_Cost</v>
      </c>
      <c r="B6" t="str">
        <f>KPI!F6</f>
        <v>Currency</v>
      </c>
      <c r="C6">
        <f>KPI!DE6</f>
        <v>0</v>
      </c>
      <c r="D6">
        <f>KPI!DF6</f>
        <v>0</v>
      </c>
      <c r="E6">
        <f>KPI!DG6</f>
        <v>23.34</v>
      </c>
      <c r="F6">
        <f>KPI!DH6</f>
        <v>51.660000000000004</v>
      </c>
      <c r="G6">
        <f>KPI!DI6</f>
        <v>74.94</v>
      </c>
      <c r="H6">
        <f>KPI!DJ6</f>
        <v>78.22</v>
      </c>
      <c r="I6">
        <f>KPI!DK6</f>
        <v>56.699999999999996</v>
      </c>
      <c r="J6">
        <f>KPI!DL6</f>
        <v>45.46</v>
      </c>
      <c r="K6">
        <f>KPI!DM6</f>
        <v>44.84</v>
      </c>
      <c r="L6">
        <f>KPI!DN6</f>
        <v>52.76</v>
      </c>
      <c r="M6">
        <f>KPI!DO6</f>
        <v>49.379999999999995</v>
      </c>
      <c r="N6">
        <f>KPI!DP6</f>
        <v>30.773</v>
      </c>
      <c r="O6">
        <f>KPI!DQ6</f>
        <v>39.251719999999999</v>
      </c>
      <c r="P6">
        <f>KPI!DR6</f>
        <v>42.083460000000002</v>
      </c>
      <c r="Q6">
        <f>KPI!DS6</f>
        <v>76.545419999999993</v>
      </c>
      <c r="R6">
        <f>KPI!DT6</f>
        <v>14.60655</v>
      </c>
      <c r="S6">
        <f>KPI!DU6</f>
        <v>27.295919999999999</v>
      </c>
      <c r="T6">
        <f>KPI!DV6</f>
        <v>60.58464</v>
      </c>
      <c r="U6">
        <f>KPI!DW6</f>
        <v>0</v>
      </c>
      <c r="V6">
        <f>KPI!DX6</f>
        <v>0</v>
      </c>
      <c r="W6">
        <f>KPI!DY6</f>
        <v>22.008499999999998</v>
      </c>
      <c r="X6">
        <f>KPI!DZ6</f>
        <v>56.917580000000008</v>
      </c>
      <c r="Y6">
        <f>KPI!EA6</f>
        <v>87.918779999999998</v>
      </c>
      <c r="Z6">
        <f>KPI!EB6</f>
        <v>58.666459999999994</v>
      </c>
      <c r="AA6">
        <f>KPI!EC6</f>
        <v>28.843294</v>
      </c>
      <c r="AB6">
        <f>KPI!ED6</f>
        <v>69.075100000000006</v>
      </c>
      <c r="AC6">
        <f>KPI!EE6</f>
        <v>66.819999999999993</v>
      </c>
      <c r="AD6">
        <f>KPI!EF6</f>
        <v>45.300399999999996</v>
      </c>
      <c r="AE6">
        <f>KPI!EG6</f>
        <v>15.5876</v>
      </c>
      <c r="AF6">
        <f>KPI!EH6</f>
        <v>39.248879999999993</v>
      </c>
      <c r="AG6">
        <f>KPI!EI6</f>
        <v>41.758600000000001</v>
      </c>
      <c r="AH6">
        <f>KPI!EJ6</f>
        <v>68.447999999999993</v>
      </c>
      <c r="AI6">
        <f>KPI!EK6</f>
        <v>33.231999999999999</v>
      </c>
      <c r="AJ6">
        <f>KPI!EL6</f>
        <v>57.501819999999995</v>
      </c>
      <c r="AK6">
        <f>KPI!EM6</f>
        <v>19.282</v>
      </c>
      <c r="AL6">
        <f>KPI!EN6</f>
        <v>54.001999999999995</v>
      </c>
      <c r="AM6">
        <f>KPI!EO6</f>
        <v>46.244559999999993</v>
      </c>
      <c r="AN6">
        <f>KPI!EP6</f>
        <v>18.600000000000001</v>
      </c>
      <c r="AO6">
        <f>KPI!EQ6</f>
        <v>50.22</v>
      </c>
      <c r="AP6">
        <f>KPI!ER6</f>
        <v>42.94182</v>
      </c>
      <c r="AQ6">
        <f>KPI!ES6</f>
        <v>47.288640000000001</v>
      </c>
      <c r="AR6">
        <f>KPI!ET6</f>
        <v>48.5274</v>
      </c>
      <c r="AS6">
        <f>KPI!EU6</f>
        <v>48.794000000000004</v>
      </c>
      <c r="AT6">
        <f>KPI!EV6</f>
        <v>62.566679999999998</v>
      </c>
      <c r="AU6">
        <f>KPI!EW6</f>
        <v>53.251800000000003</v>
      </c>
      <c r="AV6">
        <f>KPI!EX6</f>
        <v>28.042599999999997</v>
      </c>
      <c r="AW6">
        <f>KPI!EY6</f>
        <v>65.923599999999993</v>
      </c>
      <c r="AX6">
        <f>KPI!EZ6</f>
        <v>12.25244</v>
      </c>
      <c r="AY6">
        <f>KPI!FA6</f>
        <v>274.38839999999999</v>
      </c>
      <c r="AZ6">
        <f>KPI!FB6</f>
        <v>84.30449999999999</v>
      </c>
      <c r="BA6">
        <f>KPI!FC6</f>
        <v>0</v>
      </c>
      <c r="BB6">
        <f>KPI!FD6</f>
        <v>0</v>
      </c>
      <c r="BC6">
        <f>KPI!FE6</f>
        <v>0</v>
      </c>
    </row>
    <row r="7" spans="1:55">
      <c r="A7" t="str">
        <f>KPI!B7</f>
        <v>Total_DL</v>
      </c>
      <c r="B7" t="str">
        <f>KPI!F7</f>
        <v>Currency</v>
      </c>
      <c r="C7">
        <f>KPI!DE7</f>
        <v>12</v>
      </c>
      <c r="D7">
        <f>KPI!DF7</f>
        <v>12</v>
      </c>
      <c r="E7">
        <f>KPI!DG7</f>
        <v>12</v>
      </c>
      <c r="F7">
        <f>KPI!DH7</f>
        <v>12</v>
      </c>
      <c r="G7">
        <f>KPI!DI7</f>
        <v>14</v>
      </c>
      <c r="H7">
        <f>KPI!DJ7</f>
        <v>14</v>
      </c>
      <c r="I7">
        <f>KPI!DK7</f>
        <v>14</v>
      </c>
      <c r="J7">
        <f>KPI!DL7</f>
        <v>14</v>
      </c>
      <c r="K7">
        <f>KPI!DM7</f>
        <v>14</v>
      </c>
      <c r="L7">
        <f>KPI!DN7</f>
        <v>14</v>
      </c>
      <c r="M7">
        <f>KPI!DO7</f>
        <v>14</v>
      </c>
      <c r="N7">
        <f>KPI!DP7</f>
        <v>14</v>
      </c>
      <c r="O7">
        <f>KPI!DQ7</f>
        <v>14</v>
      </c>
      <c r="P7">
        <f>KPI!DR7</f>
        <v>14</v>
      </c>
      <c r="Q7">
        <f>KPI!DS7</f>
        <v>14</v>
      </c>
      <c r="R7">
        <f>KPI!DT7</f>
        <v>14</v>
      </c>
      <c r="S7">
        <f>KPI!DU7</f>
        <v>14</v>
      </c>
      <c r="T7">
        <f>KPI!DV7</f>
        <v>14</v>
      </c>
      <c r="U7">
        <f>KPI!DW7</f>
        <v>12</v>
      </c>
      <c r="V7">
        <f>KPI!DX7</f>
        <v>12</v>
      </c>
      <c r="W7">
        <f>KPI!DY7</f>
        <v>14</v>
      </c>
      <c r="X7">
        <f>KPI!DZ7</f>
        <v>14</v>
      </c>
      <c r="Y7">
        <f>KPI!EA7</f>
        <v>14</v>
      </c>
      <c r="Z7">
        <f>KPI!EB7</f>
        <v>14</v>
      </c>
      <c r="AA7">
        <f>KPI!EC7</f>
        <v>14</v>
      </c>
      <c r="AB7">
        <f>KPI!ED7</f>
        <v>14</v>
      </c>
      <c r="AC7">
        <f>KPI!EE7</f>
        <v>14</v>
      </c>
      <c r="AD7">
        <f>KPI!EF7</f>
        <v>14</v>
      </c>
      <c r="AE7">
        <f>KPI!EG7</f>
        <v>14</v>
      </c>
      <c r="AF7">
        <f>KPI!EH7</f>
        <v>14</v>
      </c>
      <c r="AG7">
        <f>KPI!EI7</f>
        <v>14</v>
      </c>
      <c r="AH7">
        <f>KPI!EJ7</f>
        <v>14</v>
      </c>
      <c r="AI7">
        <f>KPI!EK7</f>
        <v>14</v>
      </c>
      <c r="AJ7">
        <f>KPI!EL7</f>
        <v>14</v>
      </c>
      <c r="AK7">
        <f>KPI!EM7</f>
        <v>14</v>
      </c>
      <c r="AL7">
        <f>KPI!EN7</f>
        <v>14</v>
      </c>
      <c r="AM7">
        <f>KPI!EO7</f>
        <v>14</v>
      </c>
      <c r="AN7">
        <f>KPI!EP7</f>
        <v>14</v>
      </c>
      <c r="AO7">
        <f>KPI!EQ7</f>
        <v>14</v>
      </c>
      <c r="AP7">
        <f>KPI!ER7</f>
        <v>14</v>
      </c>
      <c r="AQ7">
        <f>KPI!ES7</f>
        <v>13.5</v>
      </c>
      <c r="AR7">
        <f>KPI!ET7</f>
        <v>13.5</v>
      </c>
      <c r="AS7">
        <f>KPI!EU7</f>
        <v>13.5</v>
      </c>
      <c r="AT7">
        <f>KPI!EV7</f>
        <v>13.5</v>
      </c>
      <c r="AU7">
        <f>KPI!EW7</f>
        <v>13.5</v>
      </c>
      <c r="AV7">
        <f>KPI!EX7</f>
        <v>13.5</v>
      </c>
      <c r="AW7">
        <f>KPI!EY7</f>
        <v>13.5</v>
      </c>
      <c r="AX7">
        <f>KPI!EZ7</f>
        <v>13.5</v>
      </c>
      <c r="AY7">
        <f>KPI!FA7</f>
        <v>13.5</v>
      </c>
      <c r="AZ7">
        <f>KPI!FB7</f>
        <v>12</v>
      </c>
      <c r="BA7">
        <f>KPI!FC7</f>
        <v>12</v>
      </c>
      <c r="BB7">
        <f>KPI!FD7</f>
        <v>12</v>
      </c>
      <c r="BC7">
        <f>KPI!FE7</f>
        <v>12</v>
      </c>
    </row>
    <row r="8" spans="1:55">
      <c r="A8" t="str">
        <f>KPI!B8</f>
        <v>Total_VOH</v>
      </c>
      <c r="B8" t="str">
        <f>KPI!F8</f>
        <v>Currency</v>
      </c>
      <c r="C8">
        <f>KPI!DE8</f>
        <v>15</v>
      </c>
      <c r="D8">
        <f>KPI!DF8</f>
        <v>15</v>
      </c>
      <c r="E8">
        <f>KPI!DG8</f>
        <v>15</v>
      </c>
      <c r="F8">
        <f>KPI!DH8</f>
        <v>15</v>
      </c>
      <c r="G8">
        <f>KPI!DI8</f>
        <v>15</v>
      </c>
      <c r="H8">
        <f>KPI!DJ8</f>
        <v>15</v>
      </c>
      <c r="I8">
        <f>KPI!DK8</f>
        <v>15</v>
      </c>
      <c r="J8">
        <f>KPI!DL8</f>
        <v>15</v>
      </c>
      <c r="K8">
        <f>KPI!DM8</f>
        <v>15</v>
      </c>
      <c r="L8">
        <f>KPI!DN8</f>
        <v>15</v>
      </c>
      <c r="M8">
        <f>KPI!DO8</f>
        <v>15</v>
      </c>
      <c r="N8">
        <f>KPI!DP8</f>
        <v>15</v>
      </c>
      <c r="O8">
        <f>KPI!DQ8</f>
        <v>15</v>
      </c>
      <c r="P8">
        <f>KPI!DR8</f>
        <v>15</v>
      </c>
      <c r="Q8">
        <f>KPI!DS8</f>
        <v>15</v>
      </c>
      <c r="R8">
        <f>KPI!DT8</f>
        <v>15</v>
      </c>
      <c r="S8">
        <f>KPI!DU8</f>
        <v>15</v>
      </c>
      <c r="T8">
        <f>KPI!DV8</f>
        <v>15</v>
      </c>
      <c r="U8">
        <f>KPI!DW8</f>
        <v>10</v>
      </c>
      <c r="V8">
        <f>KPI!DX8</f>
        <v>10</v>
      </c>
      <c r="W8">
        <f>KPI!DY8</f>
        <v>15</v>
      </c>
      <c r="X8">
        <f>KPI!DZ8</f>
        <v>15</v>
      </c>
      <c r="Y8">
        <f>KPI!EA8</f>
        <v>15</v>
      </c>
      <c r="Z8">
        <f>KPI!EB8</f>
        <v>15</v>
      </c>
      <c r="AA8">
        <f>KPI!EC8</f>
        <v>15</v>
      </c>
      <c r="AB8">
        <f>KPI!ED8</f>
        <v>15</v>
      </c>
      <c r="AC8">
        <f>KPI!EE8</f>
        <v>15</v>
      </c>
      <c r="AD8">
        <f>KPI!EF8</f>
        <v>15</v>
      </c>
      <c r="AE8">
        <f>KPI!EG8</f>
        <v>15</v>
      </c>
      <c r="AF8">
        <f>KPI!EH8</f>
        <v>15</v>
      </c>
      <c r="AG8">
        <f>KPI!EI8</f>
        <v>15</v>
      </c>
      <c r="AH8">
        <f>KPI!EJ8</f>
        <v>15</v>
      </c>
      <c r="AI8">
        <f>KPI!EK8</f>
        <v>15</v>
      </c>
      <c r="AJ8">
        <f>KPI!EL8</f>
        <v>15</v>
      </c>
      <c r="AK8">
        <f>KPI!EM8</f>
        <v>15</v>
      </c>
      <c r="AL8">
        <f>KPI!EN8</f>
        <v>15</v>
      </c>
      <c r="AM8">
        <f>KPI!EO8</f>
        <v>15</v>
      </c>
      <c r="AN8">
        <f>KPI!EP8</f>
        <v>15</v>
      </c>
      <c r="AO8">
        <f>KPI!EQ8</f>
        <v>15</v>
      </c>
      <c r="AP8">
        <f>KPI!ER8</f>
        <v>15</v>
      </c>
      <c r="AQ8">
        <f>KPI!ES8</f>
        <v>15</v>
      </c>
      <c r="AR8">
        <f>KPI!ET8</f>
        <v>15</v>
      </c>
      <c r="AS8">
        <f>KPI!EU8</f>
        <v>15</v>
      </c>
      <c r="AT8">
        <f>KPI!EV8</f>
        <v>15</v>
      </c>
      <c r="AU8">
        <f>KPI!EW8</f>
        <v>15</v>
      </c>
      <c r="AV8">
        <f>KPI!EX8</f>
        <v>15</v>
      </c>
      <c r="AW8">
        <f>KPI!EY8</f>
        <v>15</v>
      </c>
      <c r="AX8">
        <f>KPI!EZ8</f>
        <v>15</v>
      </c>
      <c r="AY8">
        <f>KPI!FA8</f>
        <v>15</v>
      </c>
      <c r="AZ8">
        <f>KPI!FB8</f>
        <v>15</v>
      </c>
      <c r="BA8">
        <f>KPI!FC8</f>
        <v>15</v>
      </c>
      <c r="BB8">
        <f>KPI!FD8</f>
        <v>15</v>
      </c>
      <c r="BC8">
        <f>KPI!FE8</f>
        <v>15</v>
      </c>
    </row>
    <row r="9" spans="1:55">
      <c r="A9" t="str">
        <f>KPI!B9</f>
        <v>Total_Freight</v>
      </c>
      <c r="B9" t="str">
        <f>KPI!F9</f>
        <v>Currency</v>
      </c>
      <c r="C9">
        <f>KPI!DE9</f>
        <v>0</v>
      </c>
      <c r="D9">
        <f>KPI!DF9</f>
        <v>0</v>
      </c>
      <c r="E9">
        <f>KPI!DG9</f>
        <v>0</v>
      </c>
      <c r="F9">
        <f>KPI!DH9</f>
        <v>0</v>
      </c>
      <c r="G9">
        <f>KPI!DI9</f>
        <v>0</v>
      </c>
      <c r="H9">
        <f>KPI!DJ9</f>
        <v>0</v>
      </c>
      <c r="I9">
        <f>KPI!DK9</f>
        <v>0</v>
      </c>
      <c r="J9">
        <f>KPI!DL9</f>
        <v>0</v>
      </c>
      <c r="K9">
        <f>KPI!DM9</f>
        <v>0</v>
      </c>
      <c r="L9">
        <f>KPI!DN9</f>
        <v>0</v>
      </c>
      <c r="M9">
        <f>KPI!DO9</f>
        <v>0</v>
      </c>
      <c r="N9">
        <f>KPI!DP9</f>
        <v>0</v>
      </c>
      <c r="O9">
        <f>KPI!DQ9</f>
        <v>0</v>
      </c>
      <c r="P9">
        <f>KPI!DR9</f>
        <v>0</v>
      </c>
      <c r="Q9">
        <f>KPI!DS9</f>
        <v>0</v>
      </c>
      <c r="R9">
        <f>KPI!DT9</f>
        <v>0</v>
      </c>
      <c r="S9">
        <f>KPI!DU9</f>
        <v>0</v>
      </c>
      <c r="T9">
        <f>KPI!DV9</f>
        <v>0</v>
      </c>
      <c r="U9">
        <f>KPI!DW9</f>
        <v>0</v>
      </c>
      <c r="V9">
        <f>KPI!DX9</f>
        <v>0</v>
      </c>
      <c r="W9">
        <f>KPI!DY9</f>
        <v>0</v>
      </c>
      <c r="X9">
        <f>KPI!DZ9</f>
        <v>0</v>
      </c>
      <c r="Y9">
        <f>KPI!EA9</f>
        <v>0</v>
      </c>
      <c r="Z9">
        <f>KPI!EB9</f>
        <v>0</v>
      </c>
      <c r="AA9">
        <f>KPI!EC9</f>
        <v>0</v>
      </c>
      <c r="AB9">
        <f>KPI!ED9</f>
        <v>0</v>
      </c>
      <c r="AC9">
        <f>KPI!EE9</f>
        <v>0</v>
      </c>
      <c r="AD9">
        <f>KPI!EF9</f>
        <v>0</v>
      </c>
      <c r="AE9">
        <f>KPI!EG9</f>
        <v>0</v>
      </c>
      <c r="AF9">
        <f>KPI!EH9</f>
        <v>0</v>
      </c>
      <c r="AG9">
        <f>KPI!EI9</f>
        <v>0</v>
      </c>
      <c r="AH9">
        <f>KPI!EJ9</f>
        <v>0</v>
      </c>
      <c r="AI9">
        <f>KPI!EK9</f>
        <v>0</v>
      </c>
      <c r="AJ9">
        <f>KPI!EL9</f>
        <v>0</v>
      </c>
      <c r="AK9">
        <f>KPI!EM9</f>
        <v>0</v>
      </c>
      <c r="AL9">
        <f>KPI!EN9</f>
        <v>0</v>
      </c>
      <c r="AM9">
        <f>KPI!EO9</f>
        <v>0</v>
      </c>
      <c r="AN9">
        <f>KPI!EP9</f>
        <v>0</v>
      </c>
      <c r="AO9">
        <f>KPI!EQ9</f>
        <v>0</v>
      </c>
      <c r="AP9">
        <f>KPI!ER9</f>
        <v>0</v>
      </c>
      <c r="AQ9">
        <f>KPI!ES9</f>
        <v>0</v>
      </c>
      <c r="AR9">
        <f>KPI!ET9</f>
        <v>0</v>
      </c>
      <c r="AS9">
        <f>KPI!EU9</f>
        <v>0</v>
      </c>
      <c r="AT9">
        <f>KPI!EV9</f>
        <v>0</v>
      </c>
      <c r="AU9">
        <f>KPI!EW9</f>
        <v>0</v>
      </c>
      <c r="AV9">
        <f>KPI!EX9</f>
        <v>0</v>
      </c>
      <c r="AW9">
        <f>KPI!EY9</f>
        <v>0</v>
      </c>
      <c r="AX9">
        <f>KPI!EZ9</f>
        <v>0</v>
      </c>
      <c r="AY9">
        <f>KPI!FA9</f>
        <v>0</v>
      </c>
      <c r="AZ9">
        <f>KPI!FB9</f>
        <v>0</v>
      </c>
      <c r="BA9">
        <f>KPI!FC9</f>
        <v>0</v>
      </c>
      <c r="BB9">
        <f>KPI!FD9</f>
        <v>0</v>
      </c>
      <c r="BC9">
        <f>KPI!FE9</f>
        <v>0</v>
      </c>
    </row>
    <row r="10" spans="1:55">
      <c r="A10" t="str">
        <f>KPI!B10</f>
        <v>GMDC</v>
      </c>
      <c r="B10" t="str">
        <f>KPI!F10</f>
        <v>Currency</v>
      </c>
      <c r="C10">
        <f>KPI!DE10</f>
        <v>-27</v>
      </c>
      <c r="D10">
        <f>KPI!DF10</f>
        <v>-27</v>
      </c>
      <c r="E10">
        <f>KPI!DG10</f>
        <v>-13.34</v>
      </c>
      <c r="F10">
        <f>KPI!DH10</f>
        <v>4.3399999999999963</v>
      </c>
      <c r="G10">
        <f>KPI!DI10</f>
        <v>18.060000000000002</v>
      </c>
      <c r="H10">
        <f>KPI!DJ10</f>
        <v>18.78</v>
      </c>
      <c r="I10">
        <f>KPI!DK10</f>
        <v>4.3000000000000043</v>
      </c>
      <c r="J10">
        <f>KPI!DL10</f>
        <v>-1.4600000000000009</v>
      </c>
      <c r="K10">
        <f>KPI!DM10</f>
        <v>-1.8400000000000034</v>
      </c>
      <c r="L10">
        <f>KPI!DN10</f>
        <v>1.240000000000002</v>
      </c>
      <c r="M10">
        <f>KPI!DO10</f>
        <v>0.62000000000000455</v>
      </c>
      <c r="N10">
        <f>KPI!DP10</f>
        <v>-10.773</v>
      </c>
      <c r="O10">
        <f>KPI!DQ10</f>
        <v>-5.2457199999999986</v>
      </c>
      <c r="P10">
        <f>KPI!DR10</f>
        <v>-3.6004599999999982</v>
      </c>
      <c r="Q10">
        <f>KPI!DS10</f>
        <v>16.745580000000004</v>
      </c>
      <c r="R10">
        <f>KPI!DT10</f>
        <v>-20.704050000000002</v>
      </c>
      <c r="S10">
        <f>KPI!DU10</f>
        <v>-10.929919999999999</v>
      </c>
      <c r="T10">
        <f>KPI!DV10</f>
        <v>7.4873600000000025</v>
      </c>
      <c r="U10">
        <f>KPI!DW10</f>
        <v>-22</v>
      </c>
      <c r="V10">
        <f>KPI!DX10</f>
        <v>-22</v>
      </c>
      <c r="W10">
        <f>KPI!DY10</f>
        <v>-15.833500000000001</v>
      </c>
      <c r="X10">
        <f>KPI!DZ10</f>
        <v>6.6914200000000008</v>
      </c>
      <c r="Y10">
        <f>KPI!EA10</f>
        <v>22.950220000000002</v>
      </c>
      <c r="Z10">
        <f>KPI!EB10</f>
        <v>5.6665400000000048</v>
      </c>
      <c r="AA10">
        <f>KPI!EC10</f>
        <v>-12.289594000000001</v>
      </c>
      <c r="AB10">
        <f>KPI!ED10</f>
        <v>12.529899999999998</v>
      </c>
      <c r="AC10">
        <f>KPI!EE10</f>
        <v>-29.819999999999993</v>
      </c>
      <c r="AD10">
        <f>KPI!EF10</f>
        <v>-1.8803999999999945</v>
      </c>
      <c r="AE10">
        <f>KPI!EG10</f>
        <v>-19.607599999999998</v>
      </c>
      <c r="AF10">
        <f>KPI!EH10</f>
        <v>-5.024879999999996</v>
      </c>
      <c r="AG10">
        <f>KPI!EI10</f>
        <v>-3.7286000000000001</v>
      </c>
      <c r="AH10">
        <f>KPI!EJ10</f>
        <v>12.951999999999998</v>
      </c>
      <c r="AI10">
        <f>KPI!EK10</f>
        <v>-8.6319999999999979</v>
      </c>
      <c r="AJ10">
        <f>KPI!EL10</f>
        <v>5.7591800000000006</v>
      </c>
      <c r="AK10">
        <f>KPI!EM10</f>
        <v>-17.181999999999999</v>
      </c>
      <c r="AL10">
        <f>KPI!EN10</f>
        <v>4.097999999999999</v>
      </c>
      <c r="AM10">
        <f>KPI!EO10</f>
        <v>-0.65655999999999892</v>
      </c>
      <c r="AN10">
        <f>KPI!EP10</f>
        <v>-17.600000000000001</v>
      </c>
      <c r="AO10">
        <f>KPI!EQ10</f>
        <v>1.7800000000000011</v>
      </c>
      <c r="AP10">
        <f>KPI!ER10</f>
        <v>-2.6808200000000042</v>
      </c>
      <c r="AQ10">
        <f>KPI!ES10</f>
        <v>0.48336000000000467</v>
      </c>
      <c r="AR10">
        <f>KPI!ET10</f>
        <v>1.2425999999999959</v>
      </c>
      <c r="AS10">
        <f>KPI!EU10</f>
        <v>1.4059999999999988</v>
      </c>
      <c r="AT10">
        <f>KPI!EV10</f>
        <v>9.8473200000000034</v>
      </c>
      <c r="AU10">
        <f>KPI!EW10</f>
        <v>4.1381999999999977</v>
      </c>
      <c r="AV10">
        <f>KPI!EX10</f>
        <v>-11.3126</v>
      </c>
      <c r="AW10">
        <f>KPI!EY10</f>
        <v>-31.643599999999992</v>
      </c>
      <c r="AX10">
        <f>KPI!EZ10</f>
        <v>-20.99044</v>
      </c>
      <c r="AY10">
        <f>KPI!FA10</f>
        <v>-228.0684</v>
      </c>
      <c r="AZ10">
        <f>KPI!FB10</f>
        <v>24.670500000000004</v>
      </c>
      <c r="BA10">
        <f>KPI!FC10</f>
        <v>-27</v>
      </c>
      <c r="BB10">
        <f>KPI!FD10</f>
        <v>-27</v>
      </c>
      <c r="BC10">
        <f>KPI!FE10</f>
        <v>-27</v>
      </c>
    </row>
    <row r="11" spans="1:55">
      <c r="A11" t="str">
        <f>KPI!B11</f>
        <v>Fixed_Cost</v>
      </c>
      <c r="B11" t="str">
        <f>KPI!F11</f>
        <v>Curency</v>
      </c>
      <c r="C11">
        <f>KPI!DE11</f>
        <v>39.5</v>
      </c>
      <c r="D11">
        <f>KPI!DF11</f>
        <v>39.5</v>
      </c>
      <c r="E11">
        <f>KPI!DG11</f>
        <v>39.5</v>
      </c>
      <c r="F11">
        <f>KPI!DH11</f>
        <v>39.5</v>
      </c>
      <c r="G11">
        <f>KPI!DI11</f>
        <v>39.5</v>
      </c>
      <c r="H11">
        <f>KPI!DJ11</f>
        <v>39.5</v>
      </c>
      <c r="I11">
        <f>KPI!DK11</f>
        <v>39.5</v>
      </c>
      <c r="J11">
        <f>KPI!DL11</f>
        <v>39.5</v>
      </c>
      <c r="K11">
        <f>KPI!DM11</f>
        <v>39.5</v>
      </c>
      <c r="L11">
        <f>KPI!DN11</f>
        <v>39.5</v>
      </c>
      <c r="M11">
        <f>KPI!DO11</f>
        <v>39.5</v>
      </c>
      <c r="N11">
        <f>KPI!DP11</f>
        <v>39.5</v>
      </c>
      <c r="O11">
        <f>KPI!DQ11</f>
        <v>39.5</v>
      </c>
      <c r="P11">
        <f>KPI!DR11</f>
        <v>39.5</v>
      </c>
      <c r="Q11">
        <f>KPI!DS11</f>
        <v>39.5</v>
      </c>
      <c r="R11">
        <f>KPI!DT11</f>
        <v>39.5</v>
      </c>
      <c r="S11">
        <f>KPI!DU11</f>
        <v>39.5</v>
      </c>
      <c r="T11">
        <f>KPI!DV11</f>
        <v>39.5</v>
      </c>
      <c r="U11">
        <f>KPI!DW11</f>
        <v>39.5</v>
      </c>
      <c r="V11">
        <f>KPI!DX11</f>
        <v>39.5</v>
      </c>
      <c r="W11">
        <f>KPI!DY11</f>
        <v>39.5</v>
      </c>
      <c r="X11">
        <f>KPI!DZ11</f>
        <v>39.5</v>
      </c>
      <c r="Y11">
        <f>KPI!EA11</f>
        <v>39.5</v>
      </c>
      <c r="Z11">
        <f>KPI!EB11</f>
        <v>39.5</v>
      </c>
      <c r="AA11">
        <f>KPI!EC11</f>
        <v>39.5</v>
      </c>
      <c r="AB11">
        <f>KPI!ED11</f>
        <v>39.5</v>
      </c>
      <c r="AC11">
        <f>KPI!EE11</f>
        <v>39.5</v>
      </c>
      <c r="AD11">
        <f>KPI!EF11</f>
        <v>39.5</v>
      </c>
      <c r="AE11">
        <f>KPI!EG11</f>
        <v>39.5</v>
      </c>
      <c r="AF11">
        <f>KPI!EH11</f>
        <v>39.5</v>
      </c>
      <c r="AG11">
        <f>KPI!EI11</f>
        <v>39.5</v>
      </c>
      <c r="AH11">
        <f>KPI!EJ11</f>
        <v>39.5</v>
      </c>
      <c r="AI11">
        <f>KPI!EK11</f>
        <v>39.5</v>
      </c>
      <c r="AJ11">
        <f>KPI!EL11</f>
        <v>39.5</v>
      </c>
      <c r="AK11">
        <f>KPI!EM11</f>
        <v>39.5</v>
      </c>
      <c r="AL11">
        <f>KPI!EN11</f>
        <v>39.5</v>
      </c>
      <c r="AM11">
        <f>KPI!EO11</f>
        <v>39.5</v>
      </c>
      <c r="AN11">
        <f>KPI!EP11</f>
        <v>39.5</v>
      </c>
      <c r="AO11">
        <f>KPI!EQ11</f>
        <v>39.5</v>
      </c>
      <c r="AP11">
        <f>KPI!ER11</f>
        <v>39.5</v>
      </c>
      <c r="AQ11">
        <f>KPI!ES11</f>
        <v>39.5</v>
      </c>
      <c r="AR11">
        <f>KPI!ET11</f>
        <v>39.5</v>
      </c>
      <c r="AS11">
        <f>KPI!EU11</f>
        <v>39.5</v>
      </c>
      <c r="AT11">
        <f>KPI!EV11</f>
        <v>39.5</v>
      </c>
      <c r="AU11">
        <f>KPI!EW11</f>
        <v>39.5</v>
      </c>
      <c r="AV11">
        <f>KPI!EX11</f>
        <v>39.5</v>
      </c>
      <c r="AW11">
        <f>KPI!EY11</f>
        <v>39.5</v>
      </c>
      <c r="AX11">
        <f>KPI!EZ11</f>
        <v>39.5</v>
      </c>
      <c r="AY11">
        <f>KPI!FA11</f>
        <v>39.5</v>
      </c>
      <c r="AZ11">
        <f>KPI!FB11</f>
        <v>39.5</v>
      </c>
      <c r="BA11">
        <f>KPI!FC11</f>
        <v>39.5</v>
      </c>
      <c r="BB11">
        <f>KPI!FD11</f>
        <v>39.5</v>
      </c>
      <c r="BC11">
        <f>KPI!FE11</f>
        <v>39.5</v>
      </c>
    </row>
    <row r="12" spans="1:55">
      <c r="A12" t="str">
        <f>KPI!B12</f>
        <v>Management fees</v>
      </c>
      <c r="B12" t="str">
        <f>KPI!F12</f>
        <v>Curency</v>
      </c>
      <c r="C12">
        <f>KPI!DE12</f>
        <v>0</v>
      </c>
      <c r="D12">
        <f>KPI!DF12</f>
        <v>0</v>
      </c>
      <c r="E12">
        <f>KPI!DG12</f>
        <v>2.96</v>
      </c>
      <c r="F12">
        <f>KPI!DH12</f>
        <v>6.6400000000000006</v>
      </c>
      <c r="G12">
        <f>KPI!DI12</f>
        <v>9.76</v>
      </c>
      <c r="H12">
        <f>KPI!DJ12</f>
        <v>10.08</v>
      </c>
      <c r="I12">
        <f>KPI!DK12</f>
        <v>7.2</v>
      </c>
      <c r="J12">
        <f>KPI!DL12</f>
        <v>5.84</v>
      </c>
      <c r="K12">
        <f>KPI!DM12</f>
        <v>5.76</v>
      </c>
      <c r="L12">
        <f>KPI!DN12</f>
        <v>6.6400000000000006</v>
      </c>
      <c r="M12">
        <f>KPI!DO12</f>
        <v>6.32</v>
      </c>
      <c r="N12">
        <f>KPI!DP12</f>
        <v>3.92</v>
      </c>
      <c r="O12">
        <f>KPI!DQ12</f>
        <v>5.0404800000000005</v>
      </c>
      <c r="P12">
        <f>KPI!DR12</f>
        <v>5.3986400000000003</v>
      </c>
      <c r="Q12">
        <f>KPI!DS12</f>
        <v>9.7832799999999995</v>
      </c>
      <c r="R12">
        <f>KPI!DT12</f>
        <v>1.8322000000000001</v>
      </c>
      <c r="S12">
        <f>KPI!DU12</f>
        <v>3.6292800000000001</v>
      </c>
      <c r="T12">
        <f>KPI!DV12</f>
        <v>7.7657600000000002</v>
      </c>
      <c r="U12">
        <f>KPI!DW12</f>
        <v>0</v>
      </c>
      <c r="V12">
        <f>KPI!DX12</f>
        <v>0</v>
      </c>
      <c r="W12">
        <f>KPI!DY12</f>
        <v>2.8139999999999996</v>
      </c>
      <c r="X12">
        <f>KPI!DZ12</f>
        <v>7.4087200000000006</v>
      </c>
      <c r="Y12">
        <f>KPI!EA12</f>
        <v>11.18952</v>
      </c>
      <c r="Z12">
        <f>KPI!EB12</f>
        <v>7.4666399999999999</v>
      </c>
      <c r="AA12">
        <f>KPI!EC12</f>
        <v>3.6442960000000002</v>
      </c>
      <c r="AB12">
        <f>KPI!ED12</f>
        <v>8.8483999999999998</v>
      </c>
      <c r="AC12">
        <f>KPI!EE12</f>
        <v>5.28</v>
      </c>
      <c r="AD12">
        <f>KPI!EF12</f>
        <v>5.7936000000000005</v>
      </c>
      <c r="AE12">
        <f>KPI!EG12</f>
        <v>1.9984000000000002</v>
      </c>
      <c r="AF12">
        <f>KPI!EH12</f>
        <v>5.0579200000000002</v>
      </c>
      <c r="AG12">
        <f>KPI!EI12</f>
        <v>5.3624000000000001</v>
      </c>
      <c r="AH12">
        <f>KPI!EJ12</f>
        <v>8.831999999999999</v>
      </c>
      <c r="AI12">
        <f>KPI!EK12</f>
        <v>4.2880000000000003</v>
      </c>
      <c r="AJ12">
        <f>KPI!EL12</f>
        <v>7.3808799999999994</v>
      </c>
      <c r="AK12">
        <f>KPI!EM12</f>
        <v>2.488</v>
      </c>
      <c r="AL12">
        <f>KPI!EN12</f>
        <v>6.968</v>
      </c>
      <c r="AM12">
        <f>KPI!EO12</f>
        <v>5.9670399999999999</v>
      </c>
      <c r="AN12">
        <f>KPI!EP12</f>
        <v>2.4</v>
      </c>
      <c r="AO12">
        <f>KPI!EQ12</f>
        <v>6.48</v>
      </c>
      <c r="AP12">
        <f>KPI!ER12</f>
        <v>5.5408799999999996</v>
      </c>
      <c r="AQ12">
        <f>KPI!ES12</f>
        <v>6.1017600000000005</v>
      </c>
      <c r="AR12">
        <f>KPI!ET12</f>
        <v>6.2615999999999996</v>
      </c>
      <c r="AS12">
        <f>KPI!EU12</f>
        <v>6.2960000000000003</v>
      </c>
      <c r="AT12">
        <f>KPI!EV12</f>
        <v>8.0731199999999994</v>
      </c>
      <c r="AU12">
        <f>KPI!EW12</f>
        <v>6.8712</v>
      </c>
      <c r="AV12">
        <f>KPI!EX12</f>
        <v>3.6183999999999998</v>
      </c>
      <c r="AW12">
        <f>KPI!EY12</f>
        <v>5.0224000000000002</v>
      </c>
      <c r="AX12">
        <f>KPI!EZ12</f>
        <v>1.5809600000000001</v>
      </c>
      <c r="AY12">
        <f>KPI!FA12</f>
        <v>5.9855999999999998</v>
      </c>
      <c r="AZ12">
        <f>KPI!FB12</f>
        <v>10.878</v>
      </c>
      <c r="BA12">
        <f>KPI!FC12</f>
        <v>0</v>
      </c>
      <c r="BB12">
        <f>KPI!FD12</f>
        <v>0</v>
      </c>
      <c r="BC12">
        <f>KPI!FE12</f>
        <v>0</v>
      </c>
    </row>
    <row r="13" spans="1:55">
      <c r="A13" t="str">
        <f>KPI!B13</f>
        <v>Extraordinary_Expences</v>
      </c>
      <c r="B13" t="str">
        <f>KPI!F13</f>
        <v>Curency</v>
      </c>
      <c r="C13">
        <f>KPI!DE13</f>
        <v>0</v>
      </c>
      <c r="D13">
        <f>KPI!DF13</f>
        <v>0</v>
      </c>
      <c r="E13">
        <f>KPI!DG13</f>
        <v>0</v>
      </c>
      <c r="F13">
        <f>KPI!DH13</f>
        <v>0</v>
      </c>
      <c r="G13">
        <f>KPI!DI13</f>
        <v>0</v>
      </c>
      <c r="H13">
        <f>KPI!DJ13</f>
        <v>0</v>
      </c>
      <c r="I13">
        <f>KPI!DK13</f>
        <v>0</v>
      </c>
      <c r="J13">
        <f>KPI!DL13</f>
        <v>0</v>
      </c>
      <c r="K13">
        <f>KPI!DM13</f>
        <v>0</v>
      </c>
      <c r="L13">
        <f>KPI!DN13</f>
        <v>0</v>
      </c>
      <c r="M13">
        <f>KPI!DO13</f>
        <v>0</v>
      </c>
      <c r="N13">
        <f>KPI!DP13</f>
        <v>0</v>
      </c>
      <c r="O13">
        <f>KPI!DQ13</f>
        <v>0</v>
      </c>
      <c r="P13">
        <f>KPI!DR13</f>
        <v>0</v>
      </c>
      <c r="Q13">
        <f>KPI!DS13</f>
        <v>0</v>
      </c>
      <c r="R13">
        <f>KPI!DT13</f>
        <v>0</v>
      </c>
      <c r="S13">
        <f>KPI!DU13</f>
        <v>0</v>
      </c>
      <c r="T13">
        <f>KPI!DV13</f>
        <v>0</v>
      </c>
      <c r="U13">
        <f>KPI!DW13</f>
        <v>0</v>
      </c>
      <c r="V13">
        <f>KPI!DX13</f>
        <v>0</v>
      </c>
      <c r="W13">
        <f>KPI!DY13</f>
        <v>0</v>
      </c>
      <c r="X13">
        <f>KPI!DZ13</f>
        <v>0</v>
      </c>
      <c r="Y13">
        <f>KPI!EA13</f>
        <v>0</v>
      </c>
      <c r="Z13">
        <f>KPI!EB13</f>
        <v>0</v>
      </c>
      <c r="AA13">
        <f>KPI!EC13</f>
        <v>0</v>
      </c>
      <c r="AB13">
        <f>KPI!ED13</f>
        <v>0</v>
      </c>
      <c r="AC13">
        <f>KPI!EE13</f>
        <v>0</v>
      </c>
      <c r="AD13">
        <f>KPI!EF13</f>
        <v>0</v>
      </c>
      <c r="AE13">
        <f>KPI!EG13</f>
        <v>0</v>
      </c>
      <c r="AF13">
        <f>KPI!EH13</f>
        <v>0</v>
      </c>
      <c r="AG13">
        <f>KPI!EI13</f>
        <v>0</v>
      </c>
      <c r="AH13">
        <f>KPI!EJ13</f>
        <v>0</v>
      </c>
      <c r="AI13">
        <f>KPI!EK13</f>
        <v>0</v>
      </c>
      <c r="AJ13">
        <f>KPI!EL13</f>
        <v>0</v>
      </c>
      <c r="AK13">
        <f>KPI!EM13</f>
        <v>0</v>
      </c>
      <c r="AL13">
        <f>KPI!EN13</f>
        <v>0</v>
      </c>
      <c r="AM13">
        <f>KPI!EO13</f>
        <v>0</v>
      </c>
      <c r="AN13">
        <f>KPI!EP13</f>
        <v>0</v>
      </c>
      <c r="AO13">
        <f>KPI!EQ13</f>
        <v>0</v>
      </c>
      <c r="AP13">
        <f>KPI!ER13</f>
        <v>0</v>
      </c>
      <c r="AQ13">
        <f>KPI!ES13</f>
        <v>0</v>
      </c>
      <c r="AR13">
        <f>KPI!ET13</f>
        <v>0</v>
      </c>
      <c r="AS13">
        <f>KPI!EU13</f>
        <v>0</v>
      </c>
      <c r="AT13">
        <f>KPI!EV13</f>
        <v>0</v>
      </c>
      <c r="AU13">
        <f>KPI!EW13</f>
        <v>0</v>
      </c>
      <c r="AV13">
        <f>KPI!EX13</f>
        <v>0</v>
      </c>
      <c r="AW13">
        <f>KPI!EY13</f>
        <v>0</v>
      </c>
      <c r="AX13">
        <f>KPI!EZ13</f>
        <v>0</v>
      </c>
      <c r="AY13">
        <f>KPI!FA13</f>
        <v>0</v>
      </c>
      <c r="AZ13">
        <f>KPI!FB13</f>
        <v>0</v>
      </c>
      <c r="BA13">
        <f>KPI!FC13</f>
        <v>0</v>
      </c>
      <c r="BB13">
        <f>KPI!FD13</f>
        <v>0</v>
      </c>
      <c r="BC13">
        <f>KPI!FE13</f>
        <v>0</v>
      </c>
    </row>
    <row r="14" spans="1:55">
      <c r="A14" t="str">
        <f>KPI!B14</f>
        <v>FP_Inv_Impacts</v>
      </c>
      <c r="B14" t="str">
        <f>KPI!F14</f>
        <v>kCUR</v>
      </c>
      <c r="C14">
        <f>KPI!DE14</f>
        <v>0</v>
      </c>
      <c r="D14">
        <f>KPI!DF14</f>
        <v>-3.75</v>
      </c>
      <c r="E14" t="e">
        <f>KPI!DG14</f>
        <v>#VALUE!</v>
      </c>
      <c r="F14" t="e">
        <f>KPI!DH14</f>
        <v>#VALUE!</v>
      </c>
      <c r="G14">
        <f>KPI!DI14</f>
        <v>30.75</v>
      </c>
      <c r="H14">
        <f>KPI!DJ14</f>
        <v>-43.5</v>
      </c>
      <c r="I14">
        <f>KPI!DK14</f>
        <v>-1.5</v>
      </c>
      <c r="J14">
        <f>KPI!DL14</f>
        <v>-0.75</v>
      </c>
      <c r="K14">
        <f>KPI!DM14</f>
        <v>-8.25</v>
      </c>
      <c r="L14">
        <f>KPI!DN14</f>
        <v>6</v>
      </c>
      <c r="M14">
        <f>KPI!DO14</f>
        <v>2.25</v>
      </c>
      <c r="N14">
        <f>KPI!DP14</f>
        <v>0</v>
      </c>
      <c r="O14">
        <f>KPI!DQ14</f>
        <v>18.074999999999996</v>
      </c>
      <c r="P14">
        <f>KPI!DR14</f>
        <v>-7.4999999999995737E-2</v>
      </c>
      <c r="Q14">
        <f>KPI!DS14</f>
        <v>-19.612500000000004</v>
      </c>
      <c r="R14">
        <f>KPI!DT14</f>
        <v>6.8625000000000043</v>
      </c>
      <c r="S14">
        <f>KPI!DU14</f>
        <v>-2.25</v>
      </c>
      <c r="T14">
        <f>KPI!DV14</f>
        <v>-4.5</v>
      </c>
      <c r="U14">
        <f>KPI!DW14</f>
        <v>0</v>
      </c>
      <c r="V14">
        <f>KPI!DX14</f>
        <v>0</v>
      </c>
      <c r="W14">
        <f>KPI!DY14</f>
        <v>1.5</v>
      </c>
      <c r="X14">
        <f>KPI!DZ14</f>
        <v>15.75</v>
      </c>
      <c r="Y14">
        <f>KPI!EA14</f>
        <v>-25.5</v>
      </c>
      <c r="Z14">
        <f>KPI!EB14</f>
        <v>-40.5</v>
      </c>
      <c r="AA14">
        <f>KPI!EC14</f>
        <v>11.25</v>
      </c>
      <c r="AB14">
        <f>KPI!ED14</f>
        <v>0</v>
      </c>
      <c r="AC14">
        <f>KPI!EE14</f>
        <v>-27</v>
      </c>
      <c r="AD14">
        <f>KPI!EF14</f>
        <v>22.5</v>
      </c>
      <c r="AE14">
        <f>KPI!EG14</f>
        <v>-5.5425000000000004</v>
      </c>
      <c r="AF14">
        <f>KPI!EH14</f>
        <v>0.29250000000000043</v>
      </c>
      <c r="AG14">
        <f>KPI!EI14</f>
        <v>0</v>
      </c>
      <c r="AH14">
        <f>KPI!EJ14</f>
        <v>-24</v>
      </c>
      <c r="AI14">
        <f>KPI!EK14</f>
        <v>-8.25</v>
      </c>
      <c r="AJ14">
        <f>KPI!EL14</f>
        <v>0</v>
      </c>
      <c r="AK14">
        <f>KPI!EM14</f>
        <v>-13.5</v>
      </c>
      <c r="AL14">
        <f>KPI!EN14</f>
        <v>0</v>
      </c>
      <c r="AM14">
        <f>KPI!EO14</f>
        <v>0</v>
      </c>
      <c r="AN14">
        <f>KPI!EP14</f>
        <v>0</v>
      </c>
      <c r="AO14">
        <f>KPI!EQ14</f>
        <v>2.25</v>
      </c>
      <c r="AP14">
        <f>KPI!ER14</f>
        <v>0</v>
      </c>
      <c r="AQ14">
        <f>KPI!ES14</f>
        <v>26.25</v>
      </c>
      <c r="AR14">
        <f>KPI!ET14</f>
        <v>-4.5</v>
      </c>
      <c r="AS14">
        <f>KPI!EU14</f>
        <v>-12.75</v>
      </c>
      <c r="AT14">
        <f>KPI!EV14</f>
        <v>-6</v>
      </c>
      <c r="AU14">
        <f>KPI!EW14</f>
        <v>0</v>
      </c>
      <c r="AV14">
        <f>KPI!EX14</f>
        <v>0</v>
      </c>
      <c r="AW14">
        <f>KPI!EY14</f>
        <v>5.25</v>
      </c>
      <c r="AX14">
        <f>KPI!EZ14</f>
        <v>0</v>
      </c>
      <c r="AY14">
        <f>KPI!FA14</f>
        <v>-14.25</v>
      </c>
      <c r="AZ14">
        <f>KPI!FB14</f>
        <v>0</v>
      </c>
      <c r="BA14">
        <f>KPI!FC14</f>
        <v>0</v>
      </c>
      <c r="BB14">
        <f>KPI!FD14</f>
        <v>0</v>
      </c>
      <c r="BC14">
        <f>KPI!FE14</f>
        <v>0</v>
      </c>
    </row>
    <row r="15" spans="1:55">
      <c r="A15" t="str">
        <f>KPI!B15</f>
        <v>EBITDA</v>
      </c>
      <c r="B15" t="str">
        <f>KPI!F15</f>
        <v>kCUR</v>
      </c>
      <c r="C15">
        <f>KPI!DE15</f>
        <v>-66.5</v>
      </c>
      <c r="D15">
        <f>KPI!DF15</f>
        <v>-70.25</v>
      </c>
      <c r="E15" t="e">
        <f>KPI!DG15</f>
        <v>#VALUE!</v>
      </c>
      <c r="F15" t="e">
        <f>KPI!DH15</f>
        <v>#VALUE!</v>
      </c>
      <c r="G15">
        <f>KPI!DI15</f>
        <v>-0.44999999999999574</v>
      </c>
      <c r="H15">
        <f>KPI!DJ15</f>
        <v>-74.3</v>
      </c>
      <c r="I15">
        <f>KPI!DK15</f>
        <v>-43.9</v>
      </c>
      <c r="J15">
        <f>KPI!DL15</f>
        <v>-47.55</v>
      </c>
      <c r="K15">
        <f>KPI!DM15</f>
        <v>-55.35</v>
      </c>
      <c r="L15">
        <f>KPI!DN15</f>
        <v>-38.9</v>
      </c>
      <c r="M15">
        <f>KPI!DO15</f>
        <v>-42.949999999999996</v>
      </c>
      <c r="N15">
        <f>KPI!DP15</f>
        <v>-54.192999999999998</v>
      </c>
      <c r="O15">
        <f>KPI!DQ15</f>
        <v>-31.711200000000005</v>
      </c>
      <c r="P15">
        <f>KPI!DR15</f>
        <v>-48.574099999999994</v>
      </c>
      <c r="Q15">
        <f>KPI!DS15</f>
        <v>-52.150199999999998</v>
      </c>
      <c r="R15">
        <f>KPI!DT15</f>
        <v>-55.173749999999998</v>
      </c>
      <c r="S15">
        <f>KPI!DU15</f>
        <v>-56.309199999999997</v>
      </c>
      <c r="T15">
        <f>KPI!DV15</f>
        <v>-44.278399999999998</v>
      </c>
      <c r="U15">
        <f>KPI!DW15</f>
        <v>-61.5</v>
      </c>
      <c r="V15">
        <f>KPI!DX15</f>
        <v>-61.5</v>
      </c>
      <c r="W15">
        <f>KPI!DY15</f>
        <v>-56.647500000000001</v>
      </c>
      <c r="X15">
        <f>KPI!DZ15</f>
        <v>-24.467300000000002</v>
      </c>
      <c r="Y15">
        <f>KPI!EA15</f>
        <v>-53.2393</v>
      </c>
      <c r="Z15">
        <f>KPI!EB15</f>
        <v>-81.800099999999986</v>
      </c>
      <c r="AA15">
        <f>KPI!EC15</f>
        <v>-44.183889999999998</v>
      </c>
      <c r="AB15">
        <f>KPI!ED15</f>
        <v>-35.8185</v>
      </c>
      <c r="AC15">
        <f>KPI!EE15</f>
        <v>-101.6</v>
      </c>
      <c r="AD15">
        <f>KPI!EF15</f>
        <v>-24.673999999999992</v>
      </c>
      <c r="AE15">
        <f>KPI!EG15</f>
        <v>-66.648499999999999</v>
      </c>
      <c r="AF15">
        <f>KPI!EH15</f>
        <v>-49.290300000000002</v>
      </c>
      <c r="AG15">
        <f>KPI!EI15</f>
        <v>-48.591000000000001</v>
      </c>
      <c r="AH15">
        <f>KPI!EJ15</f>
        <v>-59.38</v>
      </c>
      <c r="AI15">
        <f>KPI!EK15</f>
        <v>-60.67</v>
      </c>
      <c r="AJ15">
        <f>KPI!EL15</f>
        <v>-41.121699999999997</v>
      </c>
      <c r="AK15">
        <f>KPI!EM15</f>
        <v>-72.67</v>
      </c>
      <c r="AL15">
        <f>KPI!EN15</f>
        <v>-42.370000000000005</v>
      </c>
      <c r="AM15">
        <f>KPI!EO15</f>
        <v>-46.123599999999996</v>
      </c>
      <c r="AN15">
        <f>KPI!EP15</f>
        <v>-59.5</v>
      </c>
      <c r="AO15">
        <f>KPI!EQ15</f>
        <v>-41.95</v>
      </c>
      <c r="AP15">
        <f>KPI!ER15</f>
        <v>-47.721700000000006</v>
      </c>
      <c r="AQ15">
        <f>KPI!ES15</f>
        <v>-18.868399999999994</v>
      </c>
      <c r="AR15">
        <f>KPI!ET15</f>
        <v>-49.019000000000005</v>
      </c>
      <c r="AS15">
        <f>KPI!EU15</f>
        <v>-57.14</v>
      </c>
      <c r="AT15">
        <f>KPI!EV15</f>
        <v>-43.725799999999992</v>
      </c>
      <c r="AU15">
        <f>KPI!EW15</f>
        <v>-42.233000000000004</v>
      </c>
      <c r="AV15">
        <f>KPI!EX15</f>
        <v>-54.431000000000004</v>
      </c>
      <c r="AW15">
        <f>KPI!EY15</f>
        <v>-70.915999999999997</v>
      </c>
      <c r="AX15">
        <f>KPI!EZ15</f>
        <v>-62.071399999999997</v>
      </c>
      <c r="AY15">
        <f>KPI!FA15</f>
        <v>-287.80399999999997</v>
      </c>
      <c r="AZ15">
        <f>KPI!FB15</f>
        <v>-25.707499999999996</v>
      </c>
      <c r="BA15">
        <f>KPI!FC15</f>
        <v>-66.5</v>
      </c>
      <c r="BB15">
        <f>KPI!FD15</f>
        <v>-66.5</v>
      </c>
      <c r="BC15">
        <f>KPI!FE15</f>
        <v>-66.5</v>
      </c>
    </row>
    <row r="16" spans="1:55">
      <c r="A16" t="str">
        <f>KPI!B16</f>
        <v>External_Sales</v>
      </c>
      <c r="B16" t="str">
        <f>KPI!F16</f>
        <v>Currency</v>
      </c>
      <c r="C16">
        <f>KPI!DE16</f>
        <v>0</v>
      </c>
      <c r="D16">
        <f>KPI!DF16</f>
        <v>0</v>
      </c>
      <c r="E16">
        <f>KPI!DG16</f>
        <v>0</v>
      </c>
      <c r="F16">
        <f>KPI!DH16</f>
        <v>11</v>
      </c>
      <c r="G16">
        <f>KPI!DI16</f>
        <v>11</v>
      </c>
      <c r="H16">
        <f>KPI!DJ16</f>
        <v>21</v>
      </c>
      <c r="I16">
        <f>KPI!DK16</f>
        <v>21</v>
      </c>
      <c r="J16">
        <f>KPI!DL16</f>
        <v>21</v>
      </c>
      <c r="K16">
        <f>KPI!DM16</f>
        <v>11</v>
      </c>
      <c r="L16">
        <f>KPI!DN16</f>
        <v>0</v>
      </c>
      <c r="M16">
        <f>KPI!DO16</f>
        <v>0</v>
      </c>
      <c r="N16">
        <f>KPI!DP16</f>
        <v>0</v>
      </c>
      <c r="O16">
        <f>KPI!DQ16</f>
        <v>0</v>
      </c>
      <c r="P16">
        <f>KPI!DR16</f>
        <v>10.917999999999999</v>
      </c>
      <c r="Q16">
        <f>KPI!DS16</f>
        <v>26.274999999999999</v>
      </c>
      <c r="R16">
        <f>KPI!DT16</f>
        <v>0</v>
      </c>
      <c r="S16">
        <f>KPI!DU16</f>
        <v>5.3079999999999998</v>
      </c>
      <c r="T16">
        <f>KPI!DV16</f>
        <v>10.917999999999999</v>
      </c>
      <c r="U16">
        <f>KPI!DW16</f>
        <v>0</v>
      </c>
      <c r="V16">
        <f>KPI!DX16</f>
        <v>0</v>
      </c>
      <c r="W16">
        <f>KPI!DY16</f>
        <v>0</v>
      </c>
      <c r="X16">
        <f>KPI!DZ16</f>
        <v>26.584</v>
      </c>
      <c r="Y16">
        <f>KPI!EA16</f>
        <v>0</v>
      </c>
      <c r="Z16">
        <f>KPI!EB16</f>
        <v>0</v>
      </c>
      <c r="AA16">
        <f>KPI!EC16</f>
        <v>12.632</v>
      </c>
      <c r="AB16">
        <f>KPI!ED16</f>
        <v>42.2</v>
      </c>
      <c r="AC16">
        <f>KPI!EE16</f>
        <v>21</v>
      </c>
      <c r="AD16">
        <f>KPI!EF16</f>
        <v>3.18</v>
      </c>
      <c r="AE16">
        <f>KPI!EG16</f>
        <v>0</v>
      </c>
      <c r="AF16">
        <f>KPI!EH16</f>
        <v>10.917999999999999</v>
      </c>
      <c r="AG16">
        <f>KPI!EI16</f>
        <v>0</v>
      </c>
      <c r="AH16">
        <f>KPI!EJ16</f>
        <v>10.615</v>
      </c>
      <c r="AI16">
        <f>KPI!EK16</f>
        <v>0</v>
      </c>
      <c r="AJ16">
        <f>KPI!EL16</f>
        <v>0</v>
      </c>
      <c r="AK16">
        <f>KPI!EM16</f>
        <v>0</v>
      </c>
      <c r="AL16">
        <f>KPI!EN16</f>
        <v>0</v>
      </c>
      <c r="AM16">
        <f>KPI!EO16</f>
        <v>0</v>
      </c>
      <c r="AN16">
        <f>KPI!EP16</f>
        <v>0</v>
      </c>
      <c r="AO16">
        <f>KPI!EQ16</f>
        <v>0</v>
      </c>
      <c r="AP16">
        <f>KPI!ER16</f>
        <v>0</v>
      </c>
      <c r="AQ16">
        <f>KPI!ES16</f>
        <v>0</v>
      </c>
      <c r="AR16">
        <f>KPI!ET16</f>
        <v>0</v>
      </c>
      <c r="AS16">
        <f>KPI!EU16</f>
        <v>0</v>
      </c>
      <c r="AT16">
        <f>KPI!EV16</f>
        <v>6.3339999999999996</v>
      </c>
      <c r="AU16">
        <f>KPI!EW16</f>
        <v>0</v>
      </c>
      <c r="AV16">
        <f>KPI!EX16</f>
        <v>0</v>
      </c>
      <c r="AW16">
        <f>KPI!EY16</f>
        <v>0</v>
      </c>
      <c r="AX16">
        <f>KPI!EZ16</f>
        <v>0</v>
      </c>
      <c r="AY16">
        <f>KPI!FA16</f>
        <v>10.82</v>
      </c>
      <c r="AZ16">
        <f>KPI!FB16</f>
        <v>0</v>
      </c>
      <c r="BA16">
        <f>KPI!FC16</f>
        <v>0</v>
      </c>
      <c r="BB16">
        <f>KPI!FD16</f>
        <v>0</v>
      </c>
      <c r="BC16">
        <f>KPI!FE16</f>
        <v>0</v>
      </c>
    </row>
    <row r="17" spans="1:55">
      <c r="A17" t="str">
        <f>KPI!B17</f>
        <v>Internal_Sales</v>
      </c>
      <c r="B17" t="str">
        <f>KPI!F17</f>
        <v>Currency</v>
      </c>
      <c r="C17">
        <f>KPI!DE17</f>
        <v>0</v>
      </c>
      <c r="D17">
        <f>KPI!DF17</f>
        <v>0</v>
      </c>
      <c r="E17">
        <f>KPI!DG17</f>
        <v>37</v>
      </c>
      <c r="F17">
        <f>KPI!DH17</f>
        <v>72</v>
      </c>
      <c r="G17">
        <f>KPI!DI17</f>
        <v>111</v>
      </c>
      <c r="H17">
        <f>KPI!DJ17</f>
        <v>105</v>
      </c>
      <c r="I17">
        <f>KPI!DK17</f>
        <v>69</v>
      </c>
      <c r="J17">
        <f>KPI!DL17</f>
        <v>52</v>
      </c>
      <c r="K17">
        <f>KPI!DM17</f>
        <v>61</v>
      </c>
      <c r="L17">
        <f>KPI!DN17</f>
        <v>83</v>
      </c>
      <c r="M17">
        <f>KPI!DO17</f>
        <v>79</v>
      </c>
      <c r="N17">
        <f>KPI!DP17</f>
        <v>49</v>
      </c>
      <c r="O17">
        <f>KPI!DQ17</f>
        <v>63.006</v>
      </c>
      <c r="P17">
        <f>KPI!DR17</f>
        <v>56.564999999999998</v>
      </c>
      <c r="Q17">
        <f>KPI!DS17</f>
        <v>96.016000000000005</v>
      </c>
      <c r="R17">
        <f>KPI!DT17</f>
        <v>22.9025</v>
      </c>
      <c r="S17">
        <f>KPI!DU17</f>
        <v>40.058</v>
      </c>
      <c r="T17">
        <f>KPI!DV17</f>
        <v>86.153999999999996</v>
      </c>
      <c r="U17">
        <f>KPI!DW17</f>
        <v>0</v>
      </c>
      <c r="V17">
        <f>KPI!DX17</f>
        <v>0</v>
      </c>
      <c r="W17">
        <f>KPI!DY17</f>
        <v>35.174999999999997</v>
      </c>
      <c r="X17">
        <f>KPI!DZ17</f>
        <v>66.025000000000006</v>
      </c>
      <c r="Y17">
        <f>KPI!EA17</f>
        <v>139.869</v>
      </c>
      <c r="Z17">
        <f>KPI!EB17</f>
        <v>93.332999999999998</v>
      </c>
      <c r="AA17">
        <f>KPI!EC17</f>
        <v>32.921700000000001</v>
      </c>
      <c r="AB17">
        <f>KPI!ED17</f>
        <v>68.405000000000001</v>
      </c>
      <c r="AC17">
        <f>KPI!EE17</f>
        <v>45</v>
      </c>
      <c r="AD17">
        <f>KPI!EF17</f>
        <v>69.239999999999995</v>
      </c>
      <c r="AE17">
        <f>KPI!EG17</f>
        <v>24.98</v>
      </c>
      <c r="AF17">
        <f>KPI!EH17</f>
        <v>52.305999999999997</v>
      </c>
      <c r="AG17">
        <f>KPI!EI17</f>
        <v>67.03</v>
      </c>
      <c r="AH17">
        <f>KPI!EJ17</f>
        <v>99.784999999999997</v>
      </c>
      <c r="AI17">
        <f>KPI!EK17</f>
        <v>53.6</v>
      </c>
      <c r="AJ17">
        <f>KPI!EL17</f>
        <v>92.260999999999996</v>
      </c>
      <c r="AK17">
        <f>KPI!EM17</f>
        <v>31.1</v>
      </c>
      <c r="AL17">
        <f>KPI!EN17</f>
        <v>87.1</v>
      </c>
      <c r="AM17">
        <f>KPI!EO17</f>
        <v>74.587999999999994</v>
      </c>
      <c r="AN17">
        <f>KPI!EP17</f>
        <v>30</v>
      </c>
      <c r="AO17">
        <f>KPI!EQ17</f>
        <v>81</v>
      </c>
      <c r="AP17">
        <f>KPI!ER17</f>
        <v>69.260999999999996</v>
      </c>
      <c r="AQ17">
        <f>KPI!ES17</f>
        <v>76.272000000000006</v>
      </c>
      <c r="AR17">
        <f>KPI!ET17</f>
        <v>78.27</v>
      </c>
      <c r="AS17">
        <f>KPI!EU17</f>
        <v>78.7</v>
      </c>
      <c r="AT17">
        <f>KPI!EV17</f>
        <v>94.58</v>
      </c>
      <c r="AU17">
        <f>KPI!EW17</f>
        <v>85.89</v>
      </c>
      <c r="AV17">
        <f>KPI!EX17</f>
        <v>45.23</v>
      </c>
      <c r="AW17">
        <f>KPI!EY17</f>
        <v>62.78</v>
      </c>
      <c r="AX17">
        <f>KPI!EZ17</f>
        <v>19.762</v>
      </c>
      <c r="AY17">
        <f>KPI!FA17</f>
        <v>64</v>
      </c>
      <c r="AZ17">
        <f>KPI!FB17</f>
        <v>135.97499999999999</v>
      </c>
      <c r="BA17">
        <f>KPI!FC17</f>
        <v>0</v>
      </c>
      <c r="BB17">
        <f>KPI!FD17</f>
        <v>0</v>
      </c>
      <c r="BC17">
        <f>KPI!FE17</f>
        <v>0</v>
      </c>
    </row>
    <row r="18" spans="1:55">
      <c r="A18" t="str">
        <f>KPI!B18</f>
        <v>Trading</v>
      </c>
      <c r="B18" t="str">
        <f>KPI!F18</f>
        <v>Currency</v>
      </c>
      <c r="C18" t="str">
        <f>KPI!DE18</f>
        <v> </v>
      </c>
      <c r="D18" t="str">
        <f>KPI!DF18</f>
        <v> </v>
      </c>
      <c r="E18" t="str">
        <f>KPI!DG18</f>
        <v> </v>
      </c>
      <c r="F18" t="str">
        <f>KPI!DH18</f>
        <v> </v>
      </c>
      <c r="G18" t="str">
        <f>KPI!DI18</f>
        <v> </v>
      </c>
      <c r="H18" t="str">
        <f>KPI!DJ18</f>
        <v> </v>
      </c>
      <c r="I18" t="str">
        <f>KPI!DK18</f>
        <v> </v>
      </c>
      <c r="J18" t="str">
        <f>KPI!DL18</f>
        <v> </v>
      </c>
      <c r="K18" t="str">
        <f>KPI!DM18</f>
        <v> </v>
      </c>
      <c r="L18" t="str">
        <f>KPI!DN18</f>
        <v> </v>
      </c>
      <c r="M18" t="str">
        <f>KPI!DO18</f>
        <v> </v>
      </c>
      <c r="N18" t="str">
        <f>KPI!DP18</f>
        <v> </v>
      </c>
      <c r="O18" t="str">
        <f>KPI!DQ18</f>
        <v> </v>
      </c>
      <c r="P18" t="str">
        <f>KPI!DR18</f>
        <v> </v>
      </c>
      <c r="Q18">
        <f>KPI!DS18</f>
        <v>0</v>
      </c>
      <c r="R18">
        <f>KPI!DT18</f>
        <v>0</v>
      </c>
      <c r="S18">
        <f>KPI!DU18</f>
        <v>0</v>
      </c>
      <c r="T18">
        <f>KPI!DV18</f>
        <v>0</v>
      </c>
      <c r="U18">
        <f>KPI!DW18</f>
        <v>0</v>
      </c>
      <c r="V18">
        <f>KPI!DX18</f>
        <v>0</v>
      </c>
      <c r="W18">
        <f>KPI!DY18</f>
        <v>0</v>
      </c>
      <c r="X18">
        <f>KPI!DZ18</f>
        <v>0</v>
      </c>
      <c r="Y18">
        <f>KPI!EA18</f>
        <v>0</v>
      </c>
      <c r="Z18">
        <f>KPI!EB18</f>
        <v>0</v>
      </c>
      <c r="AA18">
        <f>KPI!EC18</f>
        <v>0</v>
      </c>
      <c r="AB18">
        <f>KPI!ED18</f>
        <v>0</v>
      </c>
      <c r="AC18">
        <f>KPI!EE18</f>
        <v>0</v>
      </c>
      <c r="AD18">
        <f>KPI!EF18</f>
        <v>0</v>
      </c>
      <c r="AE18">
        <f>KPI!EG18</f>
        <v>0</v>
      </c>
      <c r="AF18">
        <f>KPI!EH18</f>
        <v>0</v>
      </c>
      <c r="AG18">
        <f>KPI!EI18</f>
        <v>0</v>
      </c>
      <c r="AH18">
        <f>KPI!EJ18</f>
        <v>0</v>
      </c>
      <c r="AI18">
        <f>KPI!EK18</f>
        <v>0</v>
      </c>
      <c r="AJ18">
        <f>KPI!EL18</f>
        <v>0</v>
      </c>
      <c r="AK18">
        <f>KPI!EM18</f>
        <v>0</v>
      </c>
      <c r="AL18">
        <f>KPI!EN18</f>
        <v>0</v>
      </c>
      <c r="AM18">
        <f>KPI!EO18</f>
        <v>0</v>
      </c>
      <c r="AN18">
        <f>KPI!EP18</f>
        <v>0</v>
      </c>
      <c r="AO18">
        <f>KPI!EQ18</f>
        <v>0</v>
      </c>
      <c r="AP18">
        <f>KPI!ER18</f>
        <v>0</v>
      </c>
      <c r="AQ18">
        <f>KPI!ES18</f>
        <v>0</v>
      </c>
      <c r="AR18">
        <f>KPI!ET18</f>
        <v>0</v>
      </c>
      <c r="AS18">
        <f>KPI!EU18</f>
        <v>0</v>
      </c>
      <c r="AT18">
        <f>KPI!EV18</f>
        <v>0</v>
      </c>
      <c r="AU18">
        <f>KPI!EW18</f>
        <v>0</v>
      </c>
      <c r="AV18">
        <f>KPI!EX18</f>
        <v>0</v>
      </c>
      <c r="AW18">
        <f>KPI!EY18</f>
        <v>0</v>
      </c>
      <c r="AX18">
        <f>KPI!EZ18</f>
        <v>0</v>
      </c>
      <c r="AY18">
        <f>KPI!FA18</f>
        <v>0</v>
      </c>
      <c r="AZ18">
        <f>KPI!FB18</f>
        <v>0</v>
      </c>
      <c r="BA18">
        <f>KPI!FC18</f>
        <v>0</v>
      </c>
      <c r="BB18">
        <f>KPI!FD18</f>
        <v>0</v>
      </c>
      <c r="BC18">
        <f>KPI!FE18</f>
        <v>0</v>
      </c>
    </row>
    <row r="19" spans="1:55">
      <c r="A19" t="str">
        <f>KPI!B19</f>
        <v>Sales_Price_Variance</v>
      </c>
      <c r="B19" t="str">
        <f>KPI!F19</f>
        <v>Currency</v>
      </c>
      <c r="C19">
        <f>KPI!DE19</f>
        <v>0</v>
      </c>
      <c r="D19">
        <f>KPI!DF19</f>
        <v>0</v>
      </c>
      <c r="E19">
        <f>KPI!DG19</f>
        <v>0</v>
      </c>
      <c r="F19">
        <f>KPI!DH19</f>
        <v>0</v>
      </c>
      <c r="G19">
        <f>KPI!DI19</f>
        <v>0</v>
      </c>
      <c r="H19">
        <f>KPI!DJ19</f>
        <v>0</v>
      </c>
      <c r="I19">
        <f>KPI!DK19</f>
        <v>0</v>
      </c>
      <c r="J19">
        <f>KPI!DL19</f>
        <v>0</v>
      </c>
      <c r="K19">
        <f>KPI!DM19</f>
        <v>0</v>
      </c>
      <c r="L19">
        <f>KPI!DN19</f>
        <v>0</v>
      </c>
      <c r="M19">
        <f>KPI!DO19</f>
        <v>0</v>
      </c>
      <c r="N19">
        <f>KPI!DP19</f>
        <v>0</v>
      </c>
      <c r="O19">
        <f>KPI!DQ19</f>
        <v>0</v>
      </c>
      <c r="P19">
        <f>KPI!DR19</f>
        <v>0</v>
      </c>
      <c r="Q19">
        <f>KPI!DS19</f>
        <v>0</v>
      </c>
      <c r="R19">
        <f>KPI!DT19</f>
        <v>0</v>
      </c>
      <c r="S19">
        <f>KPI!DU19</f>
        <v>0</v>
      </c>
      <c r="T19">
        <f>KPI!DV19</f>
        <v>0</v>
      </c>
      <c r="U19">
        <f>KPI!DW19</f>
        <v>0</v>
      </c>
      <c r="V19">
        <f>KPI!DX19</f>
        <v>0</v>
      </c>
      <c r="W19">
        <f>KPI!DY19</f>
        <v>0</v>
      </c>
      <c r="X19">
        <f>KPI!DZ19</f>
        <v>0</v>
      </c>
      <c r="Y19">
        <f>KPI!EA19</f>
        <v>0</v>
      </c>
      <c r="Z19">
        <f>KPI!EB19</f>
        <v>0</v>
      </c>
      <c r="AA19">
        <f>KPI!EC19</f>
        <v>0</v>
      </c>
      <c r="AB19">
        <f>KPI!ED19</f>
        <v>0</v>
      </c>
      <c r="AC19">
        <f>KPI!EE19</f>
        <v>0</v>
      </c>
      <c r="AD19">
        <f>KPI!EF19</f>
        <v>0</v>
      </c>
      <c r="AE19">
        <f>KPI!EG19</f>
        <v>0</v>
      </c>
      <c r="AF19">
        <f>KPI!EH19</f>
        <v>0</v>
      </c>
      <c r="AG19">
        <f>KPI!EI19</f>
        <v>0</v>
      </c>
      <c r="AH19">
        <f>KPI!EJ19</f>
        <v>0</v>
      </c>
      <c r="AI19">
        <f>KPI!EK19</f>
        <v>0</v>
      </c>
      <c r="AJ19">
        <f>KPI!EL19</f>
        <v>0</v>
      </c>
      <c r="AK19">
        <f>KPI!EM19</f>
        <v>0</v>
      </c>
      <c r="AL19">
        <f>KPI!EN19</f>
        <v>0</v>
      </c>
      <c r="AM19">
        <f>KPI!EO19</f>
        <v>0</v>
      </c>
      <c r="AN19">
        <f>KPI!EP19</f>
        <v>0</v>
      </c>
      <c r="AO19">
        <f>KPI!EQ19</f>
        <v>0</v>
      </c>
      <c r="AP19">
        <f>KPI!ER19</f>
        <v>0</v>
      </c>
      <c r="AQ19">
        <f>KPI!ES19</f>
        <v>0</v>
      </c>
      <c r="AR19">
        <f>KPI!ET19</f>
        <v>0</v>
      </c>
      <c r="AS19">
        <f>KPI!EU19</f>
        <v>0</v>
      </c>
      <c r="AT19">
        <f>KPI!EV19</f>
        <v>0</v>
      </c>
      <c r="AU19">
        <f>KPI!EW19</f>
        <v>0</v>
      </c>
      <c r="AV19">
        <f>KPI!EX19</f>
        <v>0</v>
      </c>
      <c r="AW19">
        <f>KPI!EY19</f>
        <v>0</v>
      </c>
      <c r="AX19">
        <f>KPI!EZ19</f>
        <v>0</v>
      </c>
      <c r="AY19">
        <f>KPI!FA19</f>
        <v>0</v>
      </c>
      <c r="AZ19">
        <f>KPI!FB19</f>
        <v>0</v>
      </c>
      <c r="BA19">
        <f>KPI!FC19</f>
        <v>0</v>
      </c>
      <c r="BB19">
        <f>KPI!FD19</f>
        <v>0</v>
      </c>
      <c r="BC19">
        <f>KPI!FE19</f>
        <v>0</v>
      </c>
    </row>
    <row r="20" spans="1:55">
      <c r="A20" t="str">
        <f>KPI!B20</f>
        <v>Base_material_cost</v>
      </c>
      <c r="B20" t="str">
        <f>KPI!F20</f>
        <v>Currency</v>
      </c>
      <c r="C20">
        <f>KPI!DE20</f>
        <v>0</v>
      </c>
      <c r="D20">
        <f>KPI!DF20</f>
        <v>0</v>
      </c>
      <c r="E20">
        <f>KPI!DG20</f>
        <v>22.94</v>
      </c>
      <c r="F20">
        <f>KPI!DH20</f>
        <v>51.46</v>
      </c>
      <c r="G20">
        <f>KPI!DI20</f>
        <v>75.64</v>
      </c>
      <c r="H20">
        <f>KPI!DJ20</f>
        <v>78.12</v>
      </c>
      <c r="I20">
        <f>KPI!DK20</f>
        <v>55.8</v>
      </c>
      <c r="J20">
        <f>KPI!DL20</f>
        <v>45.26</v>
      </c>
      <c r="K20">
        <f>KPI!DM20</f>
        <v>44.64</v>
      </c>
      <c r="L20">
        <f>KPI!DN20</f>
        <v>51.46</v>
      </c>
      <c r="M20">
        <f>KPI!DO20</f>
        <v>48.98</v>
      </c>
      <c r="N20">
        <f>KPI!DP20</f>
        <v>30.38</v>
      </c>
      <c r="O20">
        <f>KPI!DQ20</f>
        <v>39.063719999999996</v>
      </c>
      <c r="P20">
        <f>KPI!DR20</f>
        <v>41.839460000000003</v>
      </c>
      <c r="Q20">
        <f>KPI!DS20</f>
        <v>75.820419999999999</v>
      </c>
      <c r="R20">
        <f>KPI!DT20</f>
        <v>14.19955</v>
      </c>
      <c r="S20">
        <f>KPI!DU20</f>
        <v>28.126919999999998</v>
      </c>
      <c r="T20">
        <f>KPI!DV20</f>
        <v>60.184640000000002</v>
      </c>
      <c r="U20">
        <f>KPI!DW20</f>
        <v>0</v>
      </c>
      <c r="V20">
        <f>KPI!DX20</f>
        <v>0</v>
      </c>
      <c r="W20">
        <f>KPI!DY20</f>
        <v>21.808499999999999</v>
      </c>
      <c r="X20">
        <f>KPI!DZ20</f>
        <v>57.417580000000008</v>
      </c>
      <c r="Y20">
        <f>KPI!EA20</f>
        <v>86.718779999999995</v>
      </c>
      <c r="Z20">
        <f>KPI!EB20</f>
        <v>57.866459999999996</v>
      </c>
      <c r="AA20">
        <f>KPI!EC20</f>
        <v>28.243293999999999</v>
      </c>
      <c r="AB20">
        <f>KPI!ED20</f>
        <v>68.575100000000006</v>
      </c>
      <c r="AC20">
        <f>KPI!EE20</f>
        <v>40.92</v>
      </c>
      <c r="AD20">
        <f>KPI!EF20</f>
        <v>44.900399999999998</v>
      </c>
      <c r="AE20">
        <f>KPI!EG20</f>
        <v>15.4876</v>
      </c>
      <c r="AF20">
        <f>KPI!EH20</f>
        <v>39.198879999999996</v>
      </c>
      <c r="AG20">
        <f>KPI!EI20</f>
        <v>41.558599999999998</v>
      </c>
      <c r="AH20">
        <f>KPI!EJ20</f>
        <v>68.447999999999993</v>
      </c>
      <c r="AI20">
        <f>KPI!EK20</f>
        <v>33.231999999999999</v>
      </c>
      <c r="AJ20">
        <f>KPI!EL20</f>
        <v>57.201819999999998</v>
      </c>
      <c r="AK20">
        <f>KPI!EM20</f>
        <v>19.282</v>
      </c>
      <c r="AL20">
        <f>KPI!EN20</f>
        <v>54.001999999999995</v>
      </c>
      <c r="AM20">
        <f>KPI!EO20</f>
        <v>46.244559999999993</v>
      </c>
      <c r="AN20">
        <f>KPI!EP20</f>
        <v>18.600000000000001</v>
      </c>
      <c r="AO20">
        <f>KPI!EQ20</f>
        <v>50.22</v>
      </c>
      <c r="AP20">
        <f>KPI!ER20</f>
        <v>42.94182</v>
      </c>
      <c r="AQ20">
        <f>KPI!ES20</f>
        <v>47.288640000000001</v>
      </c>
      <c r="AR20">
        <f>KPI!ET20</f>
        <v>48.5274</v>
      </c>
      <c r="AS20">
        <f>KPI!EU20</f>
        <v>48.794000000000004</v>
      </c>
      <c r="AT20">
        <f>KPI!EV20</f>
        <v>62.566679999999998</v>
      </c>
      <c r="AU20">
        <f>KPI!EW20</f>
        <v>53.251800000000003</v>
      </c>
      <c r="AV20">
        <f>KPI!EX20</f>
        <v>28.042599999999997</v>
      </c>
      <c r="AW20">
        <f>KPI!EY20</f>
        <v>38.9236</v>
      </c>
      <c r="AX20">
        <f>KPI!EZ20</f>
        <v>12.25244</v>
      </c>
      <c r="AY20">
        <f>KPI!FA20</f>
        <v>46.388399999999997</v>
      </c>
      <c r="AZ20">
        <f>KPI!FB20</f>
        <v>84.30449999999999</v>
      </c>
      <c r="BA20">
        <f>KPI!FC20</f>
        <v>0</v>
      </c>
      <c r="BB20">
        <f>KPI!FD20</f>
        <v>0</v>
      </c>
      <c r="BC20">
        <f>KPI!FE20</f>
        <v>0</v>
      </c>
    </row>
    <row r="21" spans="1:55">
      <c r="A21" t="str">
        <f>KPI!B21</f>
        <v>Scrap_Value</v>
      </c>
      <c r="B21" t="str">
        <f>KPI!F21</f>
        <v>Currency</v>
      </c>
      <c r="C21">
        <f>KPI!DE21</f>
        <v>0</v>
      </c>
      <c r="D21">
        <f>KPI!DF21</f>
        <v>0</v>
      </c>
      <c r="E21">
        <f>KPI!DG21</f>
        <v>0.4</v>
      </c>
      <c r="F21">
        <f>KPI!DH21</f>
        <v>0.2</v>
      </c>
      <c r="G21">
        <f>KPI!DI21</f>
        <v>0.3</v>
      </c>
      <c r="H21">
        <f>KPI!DJ21</f>
        <v>0.1</v>
      </c>
      <c r="I21">
        <f>KPI!DK21</f>
        <v>0.9</v>
      </c>
      <c r="J21">
        <f>KPI!DL21</f>
        <v>0.2</v>
      </c>
      <c r="K21">
        <f>KPI!DM21</f>
        <v>0.2</v>
      </c>
      <c r="L21">
        <f>KPI!DN21</f>
        <v>0.3</v>
      </c>
      <c r="M21">
        <f>KPI!DO21</f>
        <v>0.4</v>
      </c>
      <c r="N21">
        <f>KPI!DP21</f>
        <v>0.39300000000000002</v>
      </c>
      <c r="O21">
        <f>KPI!DQ21</f>
        <v>0.188</v>
      </c>
      <c r="P21">
        <f>KPI!DR21</f>
        <v>0.24399999999999999</v>
      </c>
      <c r="Q21">
        <f>KPI!DS21</f>
        <v>0.72499999999999998</v>
      </c>
      <c r="R21">
        <f>KPI!DT21</f>
        <v>0.40699999999999997</v>
      </c>
      <c r="S21">
        <f>KPI!DU21</f>
        <v>0.16900000000000001</v>
      </c>
      <c r="T21">
        <f>KPI!DV21</f>
        <v>0.4</v>
      </c>
      <c r="U21">
        <f>KPI!DW21</f>
        <v>0</v>
      </c>
      <c r="V21">
        <f>KPI!DX21</f>
        <v>0</v>
      </c>
      <c r="W21">
        <f>KPI!DY21</f>
        <v>0.2</v>
      </c>
      <c r="X21">
        <f>KPI!DZ21</f>
        <v>0.5</v>
      </c>
      <c r="Y21">
        <f>KPI!EA21</f>
        <v>0.2</v>
      </c>
      <c r="Z21">
        <f>KPI!EB21</f>
        <v>0.8</v>
      </c>
      <c r="AA21">
        <f>KPI!EC21</f>
        <v>0.6</v>
      </c>
      <c r="AB21">
        <f>KPI!ED21</f>
        <v>0.5</v>
      </c>
      <c r="AC21">
        <f>KPI!EE21</f>
        <v>0.9</v>
      </c>
      <c r="AD21">
        <f>KPI!EF21</f>
        <v>0.4</v>
      </c>
      <c r="AE21">
        <f>KPI!EG21</f>
        <v>0.1</v>
      </c>
      <c r="AF21">
        <f>KPI!EH21</f>
        <v>0.05</v>
      </c>
      <c r="AG21">
        <f>KPI!EI21</f>
        <v>0.2</v>
      </c>
      <c r="AH21">
        <f>KPI!EJ21</f>
        <v>0</v>
      </c>
      <c r="AI21">
        <f>KPI!EK21</f>
        <v>0</v>
      </c>
      <c r="AJ21">
        <f>KPI!EL21</f>
        <v>0.3</v>
      </c>
      <c r="AK21">
        <f>KPI!EM21</f>
        <v>0</v>
      </c>
      <c r="AL21">
        <f>KPI!EN21</f>
        <v>0</v>
      </c>
      <c r="AM21">
        <f>KPI!EO21</f>
        <v>0</v>
      </c>
      <c r="AN21">
        <f>KPI!EP21</f>
        <v>0</v>
      </c>
      <c r="AO21">
        <f>KPI!EQ21</f>
        <v>0</v>
      </c>
      <c r="AP21">
        <f>KPI!ER21</f>
        <v>0</v>
      </c>
      <c r="AQ21">
        <f>KPI!ES21</f>
        <v>0</v>
      </c>
      <c r="AR21">
        <f>KPI!ET21</f>
        <v>0</v>
      </c>
      <c r="AS21">
        <f>KPI!EU21</f>
        <v>0</v>
      </c>
      <c r="AT21">
        <f>KPI!EV21</f>
        <v>0</v>
      </c>
      <c r="AU21">
        <f>KPI!EW21</f>
        <v>0</v>
      </c>
      <c r="AV21">
        <f>KPI!EX21</f>
        <v>0</v>
      </c>
      <c r="AW21">
        <f>KPI!EY21</f>
        <v>0</v>
      </c>
      <c r="AX21">
        <f>KPI!EZ21</f>
        <v>0</v>
      </c>
      <c r="AY21">
        <f>KPI!FA21</f>
        <v>0</v>
      </c>
      <c r="AZ21">
        <f>KPI!FB21</f>
        <v>0</v>
      </c>
      <c r="BA21">
        <f>KPI!FC21</f>
        <v>0</v>
      </c>
      <c r="BB21">
        <f>KPI!FD21</f>
        <v>0</v>
      </c>
      <c r="BC21">
        <f>KPI!FE21</f>
        <v>0</v>
      </c>
    </row>
    <row r="22" spans="1:55">
      <c r="A22" t="str">
        <f>KPI!B22</f>
        <v>Material_Productivity</v>
      </c>
      <c r="B22" t="str">
        <f>KPI!F22</f>
        <v>Currency</v>
      </c>
      <c r="C22">
        <f>KPI!DE22</f>
        <v>0</v>
      </c>
      <c r="D22">
        <f>KPI!DF22</f>
        <v>0</v>
      </c>
      <c r="E22">
        <f>KPI!DG22</f>
        <v>0</v>
      </c>
      <c r="F22">
        <f>KPI!DH22</f>
        <v>0</v>
      </c>
      <c r="G22">
        <f>KPI!DI22</f>
        <v>0</v>
      </c>
      <c r="H22">
        <f>KPI!DJ22</f>
        <v>0</v>
      </c>
      <c r="I22">
        <f>KPI!DK22</f>
        <v>0</v>
      </c>
      <c r="J22">
        <f>KPI!DL22</f>
        <v>0</v>
      </c>
      <c r="K22">
        <f>KPI!DM22</f>
        <v>0</v>
      </c>
      <c r="L22">
        <f>KPI!DN22</f>
        <v>0</v>
      </c>
      <c r="M22">
        <f>KPI!DO22</f>
        <v>0</v>
      </c>
      <c r="N22">
        <f>KPI!DP22</f>
        <v>0</v>
      </c>
      <c r="O22">
        <f>KPI!DQ22</f>
        <v>0</v>
      </c>
      <c r="P22">
        <f>KPI!DR22</f>
        <v>0</v>
      </c>
      <c r="Q22">
        <f>KPI!DS22</f>
        <v>0</v>
      </c>
      <c r="R22">
        <f>KPI!DT22</f>
        <v>0</v>
      </c>
      <c r="S22">
        <f>KPI!DU22</f>
        <v>0</v>
      </c>
      <c r="T22">
        <f>KPI!DV22</f>
        <v>0</v>
      </c>
      <c r="U22">
        <f>KPI!DW22</f>
        <v>0</v>
      </c>
      <c r="V22">
        <f>KPI!DX22</f>
        <v>0</v>
      </c>
      <c r="W22">
        <f>KPI!DY22</f>
        <v>0</v>
      </c>
      <c r="X22">
        <f>KPI!DZ22</f>
        <v>0</v>
      </c>
      <c r="Y22">
        <f>KPI!EA22</f>
        <v>0</v>
      </c>
      <c r="Z22">
        <f>KPI!EB22</f>
        <v>0</v>
      </c>
      <c r="AA22">
        <f>KPI!EC22</f>
        <v>0</v>
      </c>
      <c r="AB22">
        <f>KPI!ED22</f>
        <v>0</v>
      </c>
      <c r="AC22">
        <f>KPI!EE22</f>
        <v>0</v>
      </c>
      <c r="AD22">
        <f>KPI!EF22</f>
        <v>0</v>
      </c>
      <c r="AE22">
        <f>KPI!EG22</f>
        <v>0</v>
      </c>
      <c r="AF22">
        <f>KPI!EH22</f>
        <v>0</v>
      </c>
      <c r="AG22">
        <f>KPI!EI22</f>
        <v>0</v>
      </c>
      <c r="AH22">
        <f>KPI!EJ22</f>
        <v>0</v>
      </c>
      <c r="AI22">
        <f>KPI!EK22</f>
        <v>0</v>
      </c>
      <c r="AJ22">
        <f>KPI!EL22</f>
        <v>0</v>
      </c>
      <c r="AK22">
        <f>KPI!EM22</f>
        <v>0</v>
      </c>
      <c r="AL22">
        <f>KPI!EN22</f>
        <v>0</v>
      </c>
      <c r="AM22">
        <f>KPI!EO22</f>
        <v>0</v>
      </c>
      <c r="AN22">
        <f>KPI!EP22</f>
        <v>0</v>
      </c>
      <c r="AO22">
        <f>KPI!EQ22</f>
        <v>0</v>
      </c>
      <c r="AP22">
        <f>KPI!ER22</f>
        <v>0</v>
      </c>
      <c r="AQ22">
        <f>KPI!ES22</f>
        <v>0</v>
      </c>
      <c r="AR22">
        <f>KPI!ET22</f>
        <v>0</v>
      </c>
      <c r="AS22">
        <f>KPI!EU22</f>
        <v>0</v>
      </c>
      <c r="AT22">
        <f>KPI!EV22</f>
        <v>0</v>
      </c>
      <c r="AU22">
        <f>KPI!EW22</f>
        <v>0</v>
      </c>
      <c r="AV22">
        <f>KPI!EX22</f>
        <v>0</v>
      </c>
      <c r="AW22">
        <f>KPI!EY22</f>
        <v>0</v>
      </c>
      <c r="AX22">
        <f>KPI!EZ22</f>
        <v>0</v>
      </c>
      <c r="AY22">
        <f>KPI!FA22</f>
        <v>0</v>
      </c>
      <c r="AZ22">
        <f>KPI!FB22</f>
        <v>0</v>
      </c>
      <c r="BA22">
        <f>KPI!FC22</f>
        <v>0</v>
      </c>
      <c r="BB22">
        <f>KPI!FD22</f>
        <v>0</v>
      </c>
      <c r="BC22">
        <f>KPI!FE22</f>
        <v>0</v>
      </c>
    </row>
    <row r="23" spans="1:55">
      <c r="A23" t="str">
        <f>KPI!B23</f>
        <v>Obsolence</v>
      </c>
      <c r="B23" t="str">
        <f>KPI!F23</f>
        <v>Currency</v>
      </c>
      <c r="C23">
        <f>KPI!DE23</f>
        <v>0</v>
      </c>
      <c r="D23">
        <f>KPI!DF23</f>
        <v>0</v>
      </c>
      <c r="E23">
        <f>KPI!DG23</f>
        <v>0</v>
      </c>
      <c r="F23">
        <f>KPI!DH23</f>
        <v>0</v>
      </c>
      <c r="G23">
        <f>KPI!DI23</f>
        <v>-1</v>
      </c>
      <c r="H23">
        <f>KPI!DJ23</f>
        <v>0</v>
      </c>
      <c r="I23">
        <f>KPI!DK23</f>
        <v>0</v>
      </c>
      <c r="J23">
        <f>KPI!DL23</f>
        <v>0</v>
      </c>
      <c r="K23">
        <f>KPI!DM23</f>
        <v>0</v>
      </c>
      <c r="L23">
        <f>KPI!DN23</f>
        <v>1</v>
      </c>
      <c r="M23">
        <f>KPI!DO23</f>
        <v>0</v>
      </c>
      <c r="N23">
        <f>KPI!DP23</f>
        <v>0</v>
      </c>
      <c r="O23">
        <f>KPI!DQ23</f>
        <v>0</v>
      </c>
      <c r="P23">
        <f>KPI!DR23</f>
        <v>0</v>
      </c>
      <c r="Q23">
        <f>KPI!DS23</f>
        <v>0</v>
      </c>
      <c r="R23">
        <f>KPI!DT23</f>
        <v>0</v>
      </c>
      <c r="S23">
        <f>KPI!DU23</f>
        <v>-1</v>
      </c>
      <c r="T23">
        <f>KPI!DV23</f>
        <v>0</v>
      </c>
      <c r="U23">
        <f>KPI!DW23</f>
        <v>0</v>
      </c>
      <c r="V23">
        <f>KPI!DX23</f>
        <v>0</v>
      </c>
      <c r="W23">
        <f>KPI!DY23</f>
        <v>0</v>
      </c>
      <c r="X23">
        <f>KPI!DZ23</f>
        <v>-1</v>
      </c>
      <c r="Y23">
        <f>KPI!EA23</f>
        <v>1</v>
      </c>
      <c r="Z23">
        <f>KPI!EB23</f>
        <v>0</v>
      </c>
      <c r="AA23">
        <f>KPI!EC23</f>
        <v>0</v>
      </c>
      <c r="AB23">
        <f>KPI!ED23</f>
        <v>0</v>
      </c>
      <c r="AC23">
        <f>KPI!EE23</f>
        <v>25</v>
      </c>
      <c r="AD23">
        <f>KPI!EF23</f>
        <v>0</v>
      </c>
      <c r="AE23">
        <f>KPI!EG23</f>
        <v>0</v>
      </c>
      <c r="AF23">
        <f>KPI!EH23</f>
        <v>0</v>
      </c>
      <c r="AG23">
        <f>KPI!EI23</f>
        <v>0</v>
      </c>
      <c r="AH23">
        <f>KPI!EJ23</f>
        <v>0</v>
      </c>
      <c r="AI23">
        <f>KPI!EK23</f>
        <v>0</v>
      </c>
      <c r="AJ23">
        <f>KPI!EL23</f>
        <v>0</v>
      </c>
      <c r="AK23">
        <f>KPI!EM23</f>
        <v>0</v>
      </c>
      <c r="AL23">
        <f>KPI!EN23</f>
        <v>0</v>
      </c>
      <c r="AM23">
        <f>KPI!EO23</f>
        <v>0</v>
      </c>
      <c r="AN23">
        <f>KPI!EP23</f>
        <v>0</v>
      </c>
      <c r="AO23">
        <f>KPI!EQ23</f>
        <v>0</v>
      </c>
      <c r="AP23">
        <f>KPI!ER23</f>
        <v>0</v>
      </c>
      <c r="AQ23">
        <f>KPI!ES23</f>
        <v>0</v>
      </c>
      <c r="AR23">
        <f>KPI!ET23</f>
        <v>0</v>
      </c>
      <c r="AS23">
        <f>KPI!EU23</f>
        <v>0</v>
      </c>
      <c r="AT23">
        <f>KPI!EV23</f>
        <v>0</v>
      </c>
      <c r="AU23">
        <f>KPI!EW23</f>
        <v>0</v>
      </c>
      <c r="AV23">
        <f>KPI!EX23</f>
        <v>0</v>
      </c>
      <c r="AW23">
        <f>KPI!EY23</f>
        <v>27</v>
      </c>
      <c r="AX23">
        <f>KPI!EZ23</f>
        <v>0</v>
      </c>
      <c r="AY23">
        <f>KPI!FA23</f>
        <v>228</v>
      </c>
      <c r="AZ23">
        <f>KPI!FB23</f>
        <v>0</v>
      </c>
      <c r="BA23">
        <f>KPI!FC23</f>
        <v>0</v>
      </c>
      <c r="BB23">
        <f>KPI!FD23</f>
        <v>0</v>
      </c>
      <c r="BC23">
        <f>KPI!FE23</f>
        <v>0</v>
      </c>
    </row>
    <row r="24" spans="1:55">
      <c r="A24" t="str">
        <f>KPI!B24</f>
        <v>Overtime</v>
      </c>
      <c r="B24" t="str">
        <f>KPI!F24</f>
        <v>Currency</v>
      </c>
      <c r="C24">
        <f>KPI!DE24</f>
        <v>0</v>
      </c>
      <c r="D24">
        <f>KPI!DF24</f>
        <v>0</v>
      </c>
      <c r="E24">
        <f>KPI!DG24</f>
        <v>0</v>
      </c>
      <c r="F24">
        <f>KPI!DH24</f>
        <v>0</v>
      </c>
      <c r="G24">
        <f>KPI!DI24</f>
        <v>0</v>
      </c>
      <c r="H24">
        <f>KPI!DJ24</f>
        <v>0</v>
      </c>
      <c r="I24">
        <f>KPI!DK24</f>
        <v>0</v>
      </c>
      <c r="J24">
        <f>KPI!DL24</f>
        <v>0</v>
      </c>
      <c r="K24">
        <f>KPI!DM24</f>
        <v>0</v>
      </c>
      <c r="L24">
        <f>KPI!DN24</f>
        <v>0</v>
      </c>
      <c r="M24">
        <f>KPI!DO24</f>
        <v>0</v>
      </c>
      <c r="N24">
        <f>KPI!DP24</f>
        <v>0</v>
      </c>
      <c r="O24">
        <f>KPI!DQ24</f>
        <v>0</v>
      </c>
      <c r="P24">
        <f>KPI!DR24</f>
        <v>0</v>
      </c>
      <c r="Q24">
        <f>KPI!DS24</f>
        <v>0</v>
      </c>
      <c r="R24">
        <f>KPI!DT24</f>
        <v>0</v>
      </c>
      <c r="S24">
        <f>KPI!DU24</f>
        <v>0</v>
      </c>
      <c r="T24">
        <f>KPI!DV24</f>
        <v>0</v>
      </c>
      <c r="U24">
        <f>KPI!DW24</f>
        <v>0</v>
      </c>
      <c r="V24">
        <f>KPI!DX24</f>
        <v>0</v>
      </c>
      <c r="W24">
        <f>KPI!DY24</f>
        <v>0</v>
      </c>
      <c r="X24">
        <f>KPI!DZ24</f>
        <v>0</v>
      </c>
      <c r="Y24">
        <f>KPI!EA24</f>
        <v>0</v>
      </c>
      <c r="Z24">
        <f>KPI!EB24</f>
        <v>0</v>
      </c>
      <c r="AA24">
        <f>KPI!EC24</f>
        <v>0</v>
      </c>
      <c r="AB24">
        <f>KPI!ED24</f>
        <v>0</v>
      </c>
      <c r="AC24">
        <f>KPI!EE24</f>
        <v>0</v>
      </c>
      <c r="AD24">
        <f>KPI!EF24</f>
        <v>0</v>
      </c>
      <c r="AE24">
        <f>KPI!EG24</f>
        <v>0</v>
      </c>
      <c r="AF24">
        <f>KPI!EH24</f>
        <v>0</v>
      </c>
      <c r="AG24">
        <f>KPI!EI24</f>
        <v>0</v>
      </c>
      <c r="AH24">
        <f>KPI!EJ24</f>
        <v>0</v>
      </c>
      <c r="AI24">
        <f>KPI!EK24</f>
        <v>0</v>
      </c>
      <c r="AJ24">
        <f>KPI!EL24</f>
        <v>0</v>
      </c>
      <c r="AK24">
        <f>KPI!EM24</f>
        <v>0</v>
      </c>
      <c r="AL24">
        <f>KPI!EN24</f>
        <v>0</v>
      </c>
      <c r="AM24">
        <f>KPI!EO24</f>
        <v>0</v>
      </c>
      <c r="AN24">
        <f>KPI!EP24</f>
        <v>0</v>
      </c>
      <c r="AO24">
        <f>KPI!EQ24</f>
        <v>0</v>
      </c>
      <c r="AP24">
        <f>KPI!ER24</f>
        <v>0</v>
      </c>
      <c r="AQ24">
        <f>KPI!ES24</f>
        <v>0</v>
      </c>
      <c r="AR24">
        <f>KPI!ET24</f>
        <v>0</v>
      </c>
      <c r="AS24">
        <f>KPI!EU24</f>
        <v>0</v>
      </c>
      <c r="AT24">
        <f>KPI!EV24</f>
        <v>0</v>
      </c>
      <c r="AU24">
        <f>KPI!EW24</f>
        <v>0</v>
      </c>
      <c r="AV24">
        <f>KPI!EX24</f>
        <v>0</v>
      </c>
      <c r="AW24">
        <f>KPI!EY24</f>
        <v>0</v>
      </c>
      <c r="AX24">
        <f>KPI!EZ24</f>
        <v>0</v>
      </c>
      <c r="AY24">
        <f>KPI!FA24</f>
        <v>0</v>
      </c>
      <c r="AZ24">
        <f>KPI!FB24</f>
        <v>0</v>
      </c>
      <c r="BA24">
        <f>KPI!FC24</f>
        <v>0</v>
      </c>
      <c r="BB24">
        <f>KPI!FD24</f>
        <v>0</v>
      </c>
      <c r="BC24">
        <f>KPI!FE24</f>
        <v>0</v>
      </c>
    </row>
    <row r="25" spans="1:55">
      <c r="A25" t="str">
        <f>KPI!B25</f>
        <v>DL-Cost</v>
      </c>
      <c r="B25" t="str">
        <f>KPI!F25</f>
        <v>Currency</v>
      </c>
      <c r="C25">
        <f>KPI!DE25</f>
        <v>12</v>
      </c>
      <c r="D25">
        <f>KPI!DF25</f>
        <v>12</v>
      </c>
      <c r="E25">
        <f>KPI!DG25</f>
        <v>12</v>
      </c>
      <c r="F25">
        <f>KPI!DH25</f>
        <v>12</v>
      </c>
      <c r="G25">
        <f>KPI!DI25</f>
        <v>12</v>
      </c>
      <c r="H25">
        <f>KPI!DJ25</f>
        <v>12</v>
      </c>
      <c r="I25">
        <f>KPI!DK25</f>
        <v>12</v>
      </c>
      <c r="J25">
        <f>KPI!DL25</f>
        <v>12</v>
      </c>
      <c r="K25">
        <f>KPI!DM25</f>
        <v>12</v>
      </c>
      <c r="L25">
        <f>KPI!DN25</f>
        <v>12</v>
      </c>
      <c r="M25">
        <f>KPI!DO25</f>
        <v>12</v>
      </c>
      <c r="N25">
        <f>KPI!DP25</f>
        <v>12</v>
      </c>
      <c r="O25">
        <f>KPI!DQ25</f>
        <v>12</v>
      </c>
      <c r="P25">
        <f>KPI!DR25</f>
        <v>12</v>
      </c>
      <c r="Q25">
        <f>KPI!DS25</f>
        <v>12</v>
      </c>
      <c r="R25">
        <f>KPI!DT25</f>
        <v>12</v>
      </c>
      <c r="S25">
        <f>KPI!DU25</f>
        <v>12</v>
      </c>
      <c r="T25">
        <f>KPI!DV25</f>
        <v>12</v>
      </c>
      <c r="U25">
        <f>KPI!DW25</f>
        <v>12</v>
      </c>
      <c r="V25">
        <f>KPI!DX25</f>
        <v>12</v>
      </c>
      <c r="W25">
        <f>KPI!DY25</f>
        <v>12</v>
      </c>
      <c r="X25">
        <f>KPI!DZ25</f>
        <v>12</v>
      </c>
      <c r="Y25">
        <f>KPI!EA25</f>
        <v>12</v>
      </c>
      <c r="Z25">
        <f>KPI!EB25</f>
        <v>12</v>
      </c>
      <c r="AA25">
        <f>KPI!EC25</f>
        <v>12</v>
      </c>
      <c r="AB25">
        <f>KPI!ED25</f>
        <v>12</v>
      </c>
      <c r="AC25">
        <f>KPI!EE25</f>
        <v>12</v>
      </c>
      <c r="AD25">
        <f>KPI!EF25</f>
        <v>12</v>
      </c>
      <c r="AE25">
        <f>KPI!EG25</f>
        <v>12</v>
      </c>
      <c r="AF25">
        <f>KPI!EH25</f>
        <v>12</v>
      </c>
      <c r="AG25">
        <f>KPI!EI25</f>
        <v>12</v>
      </c>
      <c r="AH25">
        <f>KPI!EJ25</f>
        <v>12</v>
      </c>
      <c r="AI25">
        <f>KPI!EK25</f>
        <v>12</v>
      </c>
      <c r="AJ25">
        <f>KPI!EL25</f>
        <v>12</v>
      </c>
      <c r="AK25">
        <f>KPI!EM25</f>
        <v>12</v>
      </c>
      <c r="AL25">
        <f>KPI!EN25</f>
        <v>12</v>
      </c>
      <c r="AM25">
        <f>KPI!EO25</f>
        <v>12</v>
      </c>
      <c r="AN25">
        <f>KPI!EP25</f>
        <v>12</v>
      </c>
      <c r="AO25">
        <f>KPI!EQ25</f>
        <v>12</v>
      </c>
      <c r="AP25">
        <f>KPI!ER25</f>
        <v>12</v>
      </c>
      <c r="AQ25">
        <f>KPI!ES25</f>
        <v>12</v>
      </c>
      <c r="AR25">
        <f>KPI!ET25</f>
        <v>12</v>
      </c>
      <c r="AS25">
        <f>KPI!EU25</f>
        <v>12</v>
      </c>
      <c r="AT25">
        <f>KPI!EV25</f>
        <v>12</v>
      </c>
      <c r="AU25">
        <f>KPI!EW25</f>
        <v>12</v>
      </c>
      <c r="AV25">
        <f>KPI!EX25</f>
        <v>12</v>
      </c>
      <c r="AW25">
        <f>KPI!EY25</f>
        <v>12</v>
      </c>
      <c r="AX25">
        <f>KPI!EZ25</f>
        <v>12</v>
      </c>
      <c r="AY25">
        <f>KPI!FA25</f>
        <v>12</v>
      </c>
      <c r="AZ25">
        <f>KPI!FB25</f>
        <v>12</v>
      </c>
      <c r="BA25">
        <f>KPI!FC25</f>
        <v>12</v>
      </c>
      <c r="BB25">
        <f>KPI!FD25</f>
        <v>12</v>
      </c>
      <c r="BC25">
        <f>KPI!FE25</f>
        <v>12</v>
      </c>
    </row>
    <row r="26" spans="1:55">
      <c r="A26" t="str">
        <f>KPI!B26</f>
        <v>Subcontracting</v>
      </c>
      <c r="B26" t="str">
        <f>KPI!F26</f>
        <v>Currency</v>
      </c>
      <c r="C26">
        <f>KPI!DE26</f>
        <v>0</v>
      </c>
      <c r="D26">
        <f>KPI!DF26</f>
        <v>0</v>
      </c>
      <c r="E26">
        <f>KPI!DG26</f>
        <v>0</v>
      </c>
      <c r="F26">
        <f>KPI!DH26</f>
        <v>0</v>
      </c>
      <c r="G26">
        <f>KPI!DI26</f>
        <v>2</v>
      </c>
      <c r="H26">
        <f>KPI!DJ26</f>
        <v>2</v>
      </c>
      <c r="I26">
        <f>KPI!DK26</f>
        <v>2</v>
      </c>
      <c r="J26">
        <f>KPI!DL26</f>
        <v>2</v>
      </c>
      <c r="K26">
        <f>KPI!DM26</f>
        <v>2</v>
      </c>
      <c r="L26">
        <f>KPI!DN26</f>
        <v>2</v>
      </c>
      <c r="M26">
        <f>KPI!DO26</f>
        <v>2</v>
      </c>
      <c r="N26">
        <f>KPI!DP26</f>
        <v>2</v>
      </c>
      <c r="O26">
        <f>KPI!DQ26</f>
        <v>2</v>
      </c>
      <c r="P26">
        <f>KPI!DR26</f>
        <v>2</v>
      </c>
      <c r="Q26">
        <f>KPI!DS26</f>
        <v>2</v>
      </c>
      <c r="R26">
        <f>KPI!DT26</f>
        <v>2</v>
      </c>
      <c r="S26">
        <f>KPI!DU26</f>
        <v>2</v>
      </c>
      <c r="T26">
        <f>KPI!DV26</f>
        <v>2</v>
      </c>
      <c r="U26">
        <f>KPI!DW26</f>
        <v>0</v>
      </c>
      <c r="V26">
        <f>KPI!DX26</f>
        <v>0</v>
      </c>
      <c r="W26">
        <f>KPI!DY26</f>
        <v>2</v>
      </c>
      <c r="X26">
        <f>KPI!DZ26</f>
        <v>2</v>
      </c>
      <c r="Y26">
        <f>KPI!EA26</f>
        <v>2</v>
      </c>
      <c r="Z26">
        <f>KPI!EB26</f>
        <v>2</v>
      </c>
      <c r="AA26">
        <f>KPI!EC26</f>
        <v>2</v>
      </c>
      <c r="AB26">
        <f>KPI!ED26</f>
        <v>2</v>
      </c>
      <c r="AC26">
        <f>KPI!EE26</f>
        <v>2</v>
      </c>
      <c r="AD26">
        <f>KPI!EF26</f>
        <v>2</v>
      </c>
      <c r="AE26">
        <f>KPI!EG26</f>
        <v>2</v>
      </c>
      <c r="AF26">
        <f>KPI!EH26</f>
        <v>2</v>
      </c>
      <c r="AG26">
        <f>KPI!EI26</f>
        <v>2</v>
      </c>
      <c r="AH26">
        <f>KPI!EJ26</f>
        <v>2</v>
      </c>
      <c r="AI26">
        <f>KPI!EK26</f>
        <v>2</v>
      </c>
      <c r="AJ26">
        <f>KPI!EL26</f>
        <v>2</v>
      </c>
      <c r="AK26">
        <f>KPI!EM26</f>
        <v>2</v>
      </c>
      <c r="AL26">
        <f>KPI!EN26</f>
        <v>2</v>
      </c>
      <c r="AM26">
        <f>KPI!EO26</f>
        <v>2</v>
      </c>
      <c r="AN26">
        <f>KPI!EP26</f>
        <v>2</v>
      </c>
      <c r="AO26">
        <f>KPI!EQ26</f>
        <v>2</v>
      </c>
      <c r="AP26">
        <f>KPI!ER26</f>
        <v>2</v>
      </c>
      <c r="AQ26">
        <f>KPI!ES26</f>
        <v>1.5</v>
      </c>
      <c r="AR26">
        <f>KPI!ET26</f>
        <v>1.5</v>
      </c>
      <c r="AS26">
        <f>KPI!EU26</f>
        <v>1.5</v>
      </c>
      <c r="AT26">
        <f>KPI!EV26</f>
        <v>1.5</v>
      </c>
      <c r="AU26">
        <f>KPI!EW26</f>
        <v>1.5</v>
      </c>
      <c r="AV26">
        <f>KPI!EX26</f>
        <v>1.5</v>
      </c>
      <c r="AW26">
        <f>KPI!EY26</f>
        <v>1.5</v>
      </c>
      <c r="AX26">
        <f>KPI!EZ26</f>
        <v>1.5</v>
      </c>
      <c r="AY26">
        <f>KPI!FA26</f>
        <v>1.5</v>
      </c>
      <c r="AZ26">
        <f>KPI!FB26</f>
        <v>0</v>
      </c>
      <c r="BA26">
        <f>KPI!FC26</f>
        <v>0</v>
      </c>
      <c r="BB26">
        <f>KPI!FD26</f>
        <v>0</v>
      </c>
      <c r="BC26">
        <f>KPI!FE26</f>
        <v>0</v>
      </c>
    </row>
    <row r="27" spans="1:55">
      <c r="A27" t="str">
        <f>KPI!B27</f>
        <v>Fixed VOH</v>
      </c>
      <c r="B27" t="str">
        <f>KPI!F27</f>
        <v>Currency</v>
      </c>
      <c r="C27">
        <f>KPI!DE27</f>
        <v>10</v>
      </c>
      <c r="D27">
        <f>KPI!DF27</f>
        <v>10</v>
      </c>
      <c r="E27">
        <f>KPI!DG27</f>
        <v>10</v>
      </c>
      <c r="F27">
        <f>KPI!DH27</f>
        <v>10</v>
      </c>
      <c r="G27">
        <f>KPI!DI27</f>
        <v>10</v>
      </c>
      <c r="H27">
        <f>KPI!DJ27</f>
        <v>10</v>
      </c>
      <c r="I27">
        <f>KPI!DK27</f>
        <v>10</v>
      </c>
      <c r="J27">
        <f>KPI!DL27</f>
        <v>10</v>
      </c>
      <c r="K27">
        <f>KPI!DM27</f>
        <v>10</v>
      </c>
      <c r="L27">
        <f>KPI!DN27</f>
        <v>10</v>
      </c>
      <c r="M27">
        <f>KPI!DO27</f>
        <v>10</v>
      </c>
      <c r="N27">
        <f>KPI!DP27</f>
        <v>10</v>
      </c>
      <c r="O27">
        <f>KPI!DQ27</f>
        <v>10</v>
      </c>
      <c r="P27">
        <f>KPI!DR27</f>
        <v>10</v>
      </c>
      <c r="Q27">
        <f>KPI!DS27</f>
        <v>10</v>
      </c>
      <c r="R27">
        <f>KPI!DT27</f>
        <v>10</v>
      </c>
      <c r="S27">
        <f>KPI!DU27</f>
        <v>10</v>
      </c>
      <c r="T27">
        <f>KPI!DV27</f>
        <v>10</v>
      </c>
      <c r="U27">
        <f>KPI!DW27</f>
        <v>10</v>
      </c>
      <c r="V27">
        <f>KPI!DX27</f>
        <v>10</v>
      </c>
      <c r="W27">
        <f>KPI!DY27</f>
        <v>10</v>
      </c>
      <c r="X27">
        <f>KPI!DZ27</f>
        <v>10</v>
      </c>
      <c r="Y27">
        <f>KPI!EA27</f>
        <v>10</v>
      </c>
      <c r="Z27">
        <f>KPI!EB27</f>
        <v>10</v>
      </c>
      <c r="AA27">
        <f>KPI!EC27</f>
        <v>10</v>
      </c>
      <c r="AB27">
        <f>KPI!ED27</f>
        <v>10</v>
      </c>
      <c r="AC27">
        <f>KPI!EE27</f>
        <v>10</v>
      </c>
      <c r="AD27">
        <f>KPI!EF27</f>
        <v>10</v>
      </c>
      <c r="AE27">
        <f>KPI!EG27</f>
        <v>10</v>
      </c>
      <c r="AF27">
        <f>KPI!EH27</f>
        <v>10</v>
      </c>
      <c r="AG27">
        <f>KPI!EI27</f>
        <v>10</v>
      </c>
      <c r="AH27">
        <f>KPI!EJ27</f>
        <v>10</v>
      </c>
      <c r="AI27">
        <f>KPI!EK27</f>
        <v>10</v>
      </c>
      <c r="AJ27">
        <f>KPI!EL27</f>
        <v>10</v>
      </c>
      <c r="AK27">
        <f>KPI!EM27</f>
        <v>10</v>
      </c>
      <c r="AL27">
        <f>KPI!EN27</f>
        <v>10</v>
      </c>
      <c r="AM27">
        <f>KPI!EO27</f>
        <v>10</v>
      </c>
      <c r="AN27">
        <f>KPI!EP27</f>
        <v>10</v>
      </c>
      <c r="AO27">
        <f>KPI!EQ27</f>
        <v>10</v>
      </c>
      <c r="AP27">
        <f>KPI!ER27</f>
        <v>10</v>
      </c>
      <c r="AQ27">
        <f>KPI!ES27</f>
        <v>10</v>
      </c>
      <c r="AR27">
        <f>KPI!ET27</f>
        <v>10</v>
      </c>
      <c r="AS27">
        <f>KPI!EU27</f>
        <v>10</v>
      </c>
      <c r="AT27">
        <f>KPI!EV27</f>
        <v>10</v>
      </c>
      <c r="AU27">
        <f>KPI!EW27</f>
        <v>10</v>
      </c>
      <c r="AV27">
        <f>KPI!EX27</f>
        <v>10</v>
      </c>
      <c r="AW27">
        <f>KPI!EY27</f>
        <v>10</v>
      </c>
      <c r="AX27">
        <f>KPI!EZ27</f>
        <v>10</v>
      </c>
      <c r="AY27">
        <f>KPI!FA27</f>
        <v>10</v>
      </c>
      <c r="AZ27">
        <f>KPI!FB27</f>
        <v>10</v>
      </c>
      <c r="BA27">
        <f>KPI!FC27</f>
        <v>10</v>
      </c>
      <c r="BB27">
        <f>KPI!FD27</f>
        <v>10</v>
      </c>
      <c r="BC27">
        <f>KPI!FE27</f>
        <v>10</v>
      </c>
    </row>
    <row r="28" spans="1:55">
      <c r="A28" t="str">
        <f>KPI!B28</f>
        <v>Tooling_Spare_part_packaging</v>
      </c>
      <c r="B28" t="str">
        <f>KPI!F28</f>
        <v>Currency</v>
      </c>
      <c r="C28">
        <f>KPI!DE28</f>
        <v>5</v>
      </c>
      <c r="D28">
        <f>KPI!DF28</f>
        <v>5</v>
      </c>
      <c r="E28">
        <f>KPI!DG28</f>
        <v>5</v>
      </c>
      <c r="F28">
        <f>KPI!DH28</f>
        <v>5</v>
      </c>
      <c r="G28">
        <f>KPI!DI28</f>
        <v>5</v>
      </c>
      <c r="H28">
        <f>KPI!DJ28</f>
        <v>5</v>
      </c>
      <c r="I28">
        <f>KPI!DK28</f>
        <v>5</v>
      </c>
      <c r="J28">
        <f>KPI!DL28</f>
        <v>5</v>
      </c>
      <c r="K28">
        <f>KPI!DM28</f>
        <v>5</v>
      </c>
      <c r="L28">
        <f>KPI!DN28</f>
        <v>5</v>
      </c>
      <c r="M28">
        <f>KPI!DO28</f>
        <v>5</v>
      </c>
      <c r="N28">
        <f>KPI!DP28</f>
        <v>5</v>
      </c>
      <c r="O28">
        <f>KPI!DQ28</f>
        <v>5</v>
      </c>
      <c r="P28">
        <f>KPI!DR28</f>
        <v>5</v>
      </c>
      <c r="Q28">
        <f>KPI!DS28</f>
        <v>5</v>
      </c>
      <c r="R28">
        <f>KPI!DT28</f>
        <v>5</v>
      </c>
      <c r="S28">
        <f>KPI!DU28</f>
        <v>5</v>
      </c>
      <c r="T28">
        <f>KPI!DV28</f>
        <v>5</v>
      </c>
      <c r="U28">
        <f>KPI!DW28</f>
        <v>0</v>
      </c>
      <c r="V28">
        <f>KPI!DX28</f>
        <v>0</v>
      </c>
      <c r="W28">
        <f>KPI!DY28</f>
        <v>5</v>
      </c>
      <c r="X28">
        <f>KPI!DZ28</f>
        <v>5</v>
      </c>
      <c r="Y28">
        <f>KPI!EA28</f>
        <v>5</v>
      </c>
      <c r="Z28">
        <f>KPI!EB28</f>
        <v>5</v>
      </c>
      <c r="AA28">
        <f>KPI!EC28</f>
        <v>5</v>
      </c>
      <c r="AB28">
        <f>KPI!ED28</f>
        <v>5</v>
      </c>
      <c r="AC28">
        <f>KPI!EE28</f>
        <v>5</v>
      </c>
      <c r="AD28">
        <f>KPI!EF28</f>
        <v>5</v>
      </c>
      <c r="AE28">
        <f>KPI!EG28</f>
        <v>5</v>
      </c>
      <c r="AF28">
        <f>KPI!EH28</f>
        <v>5</v>
      </c>
      <c r="AG28">
        <f>KPI!EI28</f>
        <v>5</v>
      </c>
      <c r="AH28">
        <f>KPI!EJ28</f>
        <v>5</v>
      </c>
      <c r="AI28">
        <f>KPI!EK28</f>
        <v>5</v>
      </c>
      <c r="AJ28">
        <f>KPI!EL28</f>
        <v>5</v>
      </c>
      <c r="AK28">
        <f>KPI!EM28</f>
        <v>5</v>
      </c>
      <c r="AL28">
        <f>KPI!EN28</f>
        <v>5</v>
      </c>
      <c r="AM28">
        <f>KPI!EO28</f>
        <v>5</v>
      </c>
      <c r="AN28">
        <f>KPI!EP28</f>
        <v>5</v>
      </c>
      <c r="AO28">
        <f>KPI!EQ28</f>
        <v>5</v>
      </c>
      <c r="AP28">
        <f>KPI!ER28</f>
        <v>5</v>
      </c>
      <c r="AQ28">
        <f>KPI!ES28</f>
        <v>5</v>
      </c>
      <c r="AR28">
        <f>KPI!ET28</f>
        <v>5</v>
      </c>
      <c r="AS28">
        <f>KPI!EU28</f>
        <v>5</v>
      </c>
      <c r="AT28">
        <f>KPI!EV28</f>
        <v>5</v>
      </c>
      <c r="AU28">
        <f>KPI!EW28</f>
        <v>5</v>
      </c>
      <c r="AV28">
        <f>KPI!EX28</f>
        <v>5</v>
      </c>
      <c r="AW28">
        <f>KPI!EY28</f>
        <v>5</v>
      </c>
      <c r="AX28">
        <f>KPI!EZ28</f>
        <v>5</v>
      </c>
      <c r="AY28">
        <f>KPI!FA28</f>
        <v>5</v>
      </c>
      <c r="AZ28">
        <f>KPI!FB28</f>
        <v>5</v>
      </c>
      <c r="BA28">
        <f>KPI!FC28</f>
        <v>5</v>
      </c>
      <c r="BB28">
        <f>KPI!FD28</f>
        <v>5</v>
      </c>
      <c r="BC28">
        <f>KPI!FE28</f>
        <v>5</v>
      </c>
    </row>
    <row r="29" spans="1:55">
      <c r="A29" t="str">
        <f>KPI!B29</f>
        <v>External_internal_sorting</v>
      </c>
      <c r="B29" t="str">
        <f>KPI!F29</f>
        <v>Currency</v>
      </c>
      <c r="C29">
        <f>KPI!DE29</f>
        <v>0</v>
      </c>
      <c r="D29">
        <f>KPI!DF29</f>
        <v>0</v>
      </c>
      <c r="E29">
        <f>KPI!DG29</f>
        <v>0</v>
      </c>
      <c r="F29">
        <f>KPI!DH29</f>
        <v>0</v>
      </c>
      <c r="G29">
        <f>KPI!DI29</f>
        <v>0</v>
      </c>
      <c r="H29">
        <f>KPI!DJ29</f>
        <v>0</v>
      </c>
      <c r="I29">
        <f>KPI!DK29</f>
        <v>0</v>
      </c>
      <c r="J29">
        <f>KPI!DL29</f>
        <v>0</v>
      </c>
      <c r="K29">
        <f>KPI!DM29</f>
        <v>0</v>
      </c>
      <c r="L29">
        <f>KPI!DN29</f>
        <v>0</v>
      </c>
      <c r="M29">
        <f>KPI!DO29</f>
        <v>0</v>
      </c>
      <c r="N29">
        <f>KPI!DP29</f>
        <v>0</v>
      </c>
      <c r="O29">
        <f>KPI!DQ29</f>
        <v>0</v>
      </c>
      <c r="P29">
        <f>KPI!DR29</f>
        <v>0</v>
      </c>
      <c r="Q29">
        <f>KPI!DS29</f>
        <v>0</v>
      </c>
      <c r="R29">
        <f>KPI!DT29</f>
        <v>0</v>
      </c>
      <c r="S29">
        <f>KPI!DU29</f>
        <v>0</v>
      </c>
      <c r="T29">
        <f>KPI!DV29</f>
        <v>0</v>
      </c>
      <c r="U29">
        <f>KPI!DW29</f>
        <v>0</v>
      </c>
      <c r="V29">
        <f>KPI!DX29</f>
        <v>0</v>
      </c>
      <c r="W29">
        <f>KPI!DY29</f>
        <v>0</v>
      </c>
      <c r="X29">
        <f>KPI!DZ29</f>
        <v>0</v>
      </c>
      <c r="Y29">
        <f>KPI!EA29</f>
        <v>0</v>
      </c>
      <c r="Z29">
        <f>KPI!EB29</f>
        <v>0</v>
      </c>
      <c r="AA29">
        <f>KPI!EC29</f>
        <v>0</v>
      </c>
      <c r="AB29">
        <f>KPI!ED29</f>
        <v>0</v>
      </c>
      <c r="AC29">
        <f>KPI!EE29</f>
        <v>0</v>
      </c>
      <c r="AD29">
        <f>KPI!EF29</f>
        <v>0</v>
      </c>
      <c r="AE29">
        <f>KPI!EG29</f>
        <v>0</v>
      </c>
      <c r="AF29">
        <f>KPI!EH29</f>
        <v>0</v>
      </c>
      <c r="AG29">
        <f>KPI!EI29</f>
        <v>0</v>
      </c>
      <c r="AH29">
        <f>KPI!EJ29</f>
        <v>0</v>
      </c>
      <c r="AI29">
        <f>KPI!EK29</f>
        <v>0</v>
      </c>
      <c r="AJ29">
        <f>KPI!EL29</f>
        <v>0</v>
      </c>
      <c r="AK29">
        <f>KPI!EM29</f>
        <v>0</v>
      </c>
      <c r="AL29">
        <f>KPI!EN29</f>
        <v>0</v>
      </c>
      <c r="AM29">
        <f>KPI!EO29</f>
        <v>0</v>
      </c>
      <c r="AN29">
        <f>KPI!EP29</f>
        <v>0</v>
      </c>
      <c r="AO29">
        <f>KPI!EQ29</f>
        <v>0</v>
      </c>
      <c r="AP29">
        <f>KPI!ER29</f>
        <v>0</v>
      </c>
      <c r="AQ29">
        <f>KPI!ES29</f>
        <v>0</v>
      </c>
      <c r="AR29">
        <f>KPI!ET29</f>
        <v>0</v>
      </c>
      <c r="AS29">
        <f>KPI!EU29</f>
        <v>0</v>
      </c>
      <c r="AT29">
        <f>KPI!EV29</f>
        <v>0</v>
      </c>
      <c r="AU29">
        <f>KPI!EW29</f>
        <v>0</v>
      </c>
      <c r="AV29">
        <f>KPI!EX29</f>
        <v>0</v>
      </c>
      <c r="AW29">
        <f>KPI!EY29</f>
        <v>0</v>
      </c>
      <c r="AX29">
        <f>KPI!EZ29</f>
        <v>0</v>
      </c>
      <c r="AY29">
        <f>KPI!FA29</f>
        <v>0</v>
      </c>
      <c r="AZ29">
        <f>KPI!FB29</f>
        <v>0</v>
      </c>
      <c r="BA29">
        <f>KPI!FC29</f>
        <v>0</v>
      </c>
      <c r="BB29">
        <f>KPI!FD29</f>
        <v>0</v>
      </c>
      <c r="BC29">
        <f>KPI!FE29</f>
        <v>0</v>
      </c>
    </row>
    <row r="30" spans="1:55">
      <c r="A30" t="str">
        <f>KPI!B30</f>
        <v>Regular_freight</v>
      </c>
      <c r="B30" t="str">
        <f>KPI!F30</f>
        <v>Currency</v>
      </c>
      <c r="C30">
        <f>KPI!DE30</f>
        <v>0</v>
      </c>
      <c r="D30">
        <f>KPI!DF30</f>
        <v>0</v>
      </c>
      <c r="E30">
        <f>KPI!DG30</f>
        <v>0</v>
      </c>
      <c r="F30">
        <f>KPI!DH30</f>
        <v>0</v>
      </c>
      <c r="G30">
        <f>KPI!DI30</f>
        <v>0</v>
      </c>
      <c r="H30">
        <f>KPI!DJ30</f>
        <v>0</v>
      </c>
      <c r="I30">
        <f>KPI!DK30</f>
        <v>0</v>
      </c>
      <c r="J30">
        <f>KPI!DL30</f>
        <v>0</v>
      </c>
      <c r="K30">
        <f>KPI!DM30</f>
        <v>0</v>
      </c>
      <c r="L30">
        <f>KPI!DN30</f>
        <v>0</v>
      </c>
      <c r="M30">
        <f>KPI!DO30</f>
        <v>0</v>
      </c>
      <c r="N30">
        <f>KPI!DP30</f>
        <v>0</v>
      </c>
      <c r="O30">
        <f>KPI!DQ30</f>
        <v>0</v>
      </c>
      <c r="P30">
        <f>KPI!DR30</f>
        <v>0</v>
      </c>
      <c r="Q30">
        <f>KPI!DS30</f>
        <v>0</v>
      </c>
      <c r="R30">
        <f>KPI!DT30</f>
        <v>0</v>
      </c>
      <c r="S30">
        <f>KPI!DU30</f>
        <v>0</v>
      </c>
      <c r="T30">
        <f>KPI!DV30</f>
        <v>0</v>
      </c>
      <c r="U30">
        <f>KPI!DW30</f>
        <v>0</v>
      </c>
      <c r="V30">
        <f>KPI!DX30</f>
        <v>0</v>
      </c>
      <c r="W30">
        <f>KPI!DY30</f>
        <v>0</v>
      </c>
      <c r="X30">
        <f>KPI!DZ30</f>
        <v>0</v>
      </c>
      <c r="Y30">
        <f>KPI!EA30</f>
        <v>0</v>
      </c>
      <c r="Z30">
        <f>KPI!EB30</f>
        <v>0</v>
      </c>
      <c r="AA30">
        <f>KPI!EC30</f>
        <v>0</v>
      </c>
      <c r="AB30">
        <f>KPI!ED30</f>
        <v>0</v>
      </c>
      <c r="AC30">
        <f>KPI!EE30</f>
        <v>0</v>
      </c>
      <c r="AD30">
        <f>KPI!EF30</f>
        <v>0</v>
      </c>
      <c r="AE30">
        <f>KPI!EG30</f>
        <v>0</v>
      </c>
      <c r="AF30">
        <f>KPI!EH30</f>
        <v>0</v>
      </c>
      <c r="AG30">
        <f>KPI!EI30</f>
        <v>0</v>
      </c>
      <c r="AH30">
        <f>KPI!EJ30</f>
        <v>0</v>
      </c>
      <c r="AI30">
        <f>KPI!EK30</f>
        <v>0</v>
      </c>
      <c r="AJ30">
        <f>KPI!EL30</f>
        <v>0</v>
      </c>
      <c r="AK30">
        <f>KPI!EM30</f>
        <v>0</v>
      </c>
      <c r="AL30">
        <f>KPI!EN30</f>
        <v>0</v>
      </c>
      <c r="AM30">
        <f>KPI!EO30</f>
        <v>0</v>
      </c>
      <c r="AN30">
        <f>KPI!EP30</f>
        <v>0</v>
      </c>
      <c r="AO30">
        <f>KPI!EQ30</f>
        <v>0</v>
      </c>
      <c r="AP30">
        <f>KPI!ER30</f>
        <v>0</v>
      </c>
      <c r="AQ30">
        <f>KPI!ES30</f>
        <v>0</v>
      </c>
      <c r="AR30">
        <f>KPI!ET30</f>
        <v>0</v>
      </c>
      <c r="AS30">
        <f>KPI!EU30</f>
        <v>0</v>
      </c>
      <c r="AT30">
        <f>KPI!EV30</f>
        <v>0</v>
      </c>
      <c r="AU30">
        <f>KPI!EW30</f>
        <v>0</v>
      </c>
      <c r="AV30">
        <f>KPI!EX30</f>
        <v>0</v>
      </c>
      <c r="AW30">
        <f>KPI!EY30</f>
        <v>0</v>
      </c>
      <c r="AX30">
        <f>KPI!EZ30</f>
        <v>0</v>
      </c>
      <c r="AY30">
        <f>KPI!FA30</f>
        <v>0</v>
      </c>
      <c r="AZ30">
        <f>KPI!FB30</f>
        <v>0</v>
      </c>
      <c r="BA30">
        <f>KPI!FC30</f>
        <v>0</v>
      </c>
      <c r="BB30">
        <f>KPI!FD30</f>
        <v>0</v>
      </c>
      <c r="BC30">
        <f>KPI!FE30</f>
        <v>0</v>
      </c>
    </row>
    <row r="31" spans="1:55">
      <c r="A31" t="str">
        <f>KPI!B31</f>
        <v>Premium_Freight</v>
      </c>
      <c r="B31" t="str">
        <f>KPI!F31</f>
        <v>Currency</v>
      </c>
      <c r="C31">
        <f>KPI!DE31</f>
        <v>0</v>
      </c>
      <c r="D31">
        <f>KPI!DF31</f>
        <v>0</v>
      </c>
      <c r="E31">
        <f>KPI!DG31</f>
        <v>0</v>
      </c>
      <c r="F31">
        <f>KPI!DH31</f>
        <v>0</v>
      </c>
      <c r="G31">
        <f>KPI!DI31</f>
        <v>0</v>
      </c>
      <c r="H31">
        <f>KPI!DJ31</f>
        <v>0</v>
      </c>
      <c r="I31">
        <f>KPI!DK31</f>
        <v>0</v>
      </c>
      <c r="J31">
        <f>KPI!DL31</f>
        <v>0</v>
      </c>
      <c r="K31">
        <f>KPI!DM31</f>
        <v>0</v>
      </c>
      <c r="L31">
        <f>KPI!DN31</f>
        <v>0</v>
      </c>
      <c r="M31">
        <f>KPI!DO31</f>
        <v>0</v>
      </c>
      <c r="N31">
        <f>KPI!DP31</f>
        <v>0</v>
      </c>
      <c r="O31">
        <f>KPI!DQ31</f>
        <v>0</v>
      </c>
      <c r="P31">
        <f>KPI!DR31</f>
        <v>0</v>
      </c>
      <c r="Q31">
        <f>KPI!DS31</f>
        <v>0</v>
      </c>
      <c r="R31">
        <f>KPI!DT31</f>
        <v>0</v>
      </c>
      <c r="S31">
        <f>KPI!DU31</f>
        <v>0</v>
      </c>
      <c r="T31">
        <f>KPI!DV31</f>
        <v>0</v>
      </c>
      <c r="U31">
        <f>KPI!DW31</f>
        <v>0</v>
      </c>
      <c r="V31">
        <f>KPI!DX31</f>
        <v>0</v>
      </c>
      <c r="W31">
        <f>KPI!DY31</f>
        <v>0</v>
      </c>
      <c r="X31">
        <f>KPI!DZ31</f>
        <v>0</v>
      </c>
      <c r="Y31">
        <f>KPI!EA31</f>
        <v>0</v>
      </c>
      <c r="Z31">
        <f>KPI!EB31</f>
        <v>0</v>
      </c>
      <c r="AA31">
        <f>KPI!EC31</f>
        <v>0</v>
      </c>
      <c r="AB31">
        <f>KPI!ED31</f>
        <v>0</v>
      </c>
      <c r="AC31">
        <f>KPI!EE31</f>
        <v>0</v>
      </c>
      <c r="AD31">
        <f>KPI!EF31</f>
        <v>0</v>
      </c>
      <c r="AE31">
        <f>KPI!EG31</f>
        <v>0</v>
      </c>
      <c r="AF31">
        <f>KPI!EH31</f>
        <v>0</v>
      </c>
      <c r="AG31">
        <f>KPI!EI31</f>
        <v>0</v>
      </c>
      <c r="AH31">
        <f>KPI!EJ31</f>
        <v>0</v>
      </c>
      <c r="AI31">
        <f>KPI!EK31</f>
        <v>0</v>
      </c>
      <c r="AJ31">
        <f>KPI!EL31</f>
        <v>0</v>
      </c>
      <c r="AK31">
        <f>KPI!EM31</f>
        <v>0</v>
      </c>
      <c r="AL31">
        <f>KPI!EN31</f>
        <v>0</v>
      </c>
      <c r="AM31">
        <f>KPI!EO31</f>
        <v>0</v>
      </c>
      <c r="AN31">
        <f>KPI!EP31</f>
        <v>0</v>
      </c>
      <c r="AO31">
        <f>KPI!EQ31</f>
        <v>0</v>
      </c>
      <c r="AP31">
        <f>KPI!ER31</f>
        <v>0</v>
      </c>
      <c r="AQ31">
        <f>KPI!ES31</f>
        <v>0</v>
      </c>
      <c r="AR31">
        <f>KPI!ET31</f>
        <v>0</v>
      </c>
      <c r="AS31">
        <f>KPI!EU31</f>
        <v>0</v>
      </c>
      <c r="AT31">
        <f>KPI!EV31</f>
        <v>0</v>
      </c>
      <c r="AU31">
        <f>KPI!EW31</f>
        <v>0</v>
      </c>
      <c r="AV31">
        <f>KPI!EX31</f>
        <v>0</v>
      </c>
      <c r="AW31">
        <f>KPI!EY31</f>
        <v>0</v>
      </c>
      <c r="AX31">
        <f>KPI!EZ31</f>
        <v>0</v>
      </c>
      <c r="AY31">
        <f>KPI!FA31</f>
        <v>0</v>
      </c>
      <c r="AZ31">
        <f>KPI!FB31</f>
        <v>0</v>
      </c>
      <c r="BA31">
        <f>KPI!FC31</f>
        <v>0</v>
      </c>
      <c r="BB31">
        <f>KPI!FD31</f>
        <v>0</v>
      </c>
      <c r="BC31">
        <f>KPI!FE31</f>
        <v>0</v>
      </c>
    </row>
    <row r="32" spans="1:55">
      <c r="A32" t="str">
        <f>KPI!B32</f>
        <v>Non_production_salaries</v>
      </c>
      <c r="B32" t="str">
        <f>KPI!F32</f>
        <v>kCUR</v>
      </c>
      <c r="C32">
        <f>KPI!DE32</f>
        <v>22</v>
      </c>
      <c r="D32">
        <f>KPI!DF32</f>
        <v>22</v>
      </c>
      <c r="E32">
        <f>KPI!DG32</f>
        <v>22</v>
      </c>
      <c r="F32">
        <f>KPI!DH32</f>
        <v>22</v>
      </c>
      <c r="G32">
        <f>KPI!DI32</f>
        <v>22</v>
      </c>
      <c r="H32">
        <f>KPI!DJ32</f>
        <v>22</v>
      </c>
      <c r="I32">
        <f>KPI!DK32</f>
        <v>22</v>
      </c>
      <c r="J32">
        <f>KPI!DL32</f>
        <v>22</v>
      </c>
      <c r="K32">
        <f>KPI!DM32</f>
        <v>22</v>
      </c>
      <c r="L32">
        <f>KPI!DN32</f>
        <v>22</v>
      </c>
      <c r="M32">
        <f>KPI!DO32</f>
        <v>22</v>
      </c>
      <c r="N32">
        <f>KPI!DP32</f>
        <v>22</v>
      </c>
      <c r="O32">
        <f>KPI!DQ32</f>
        <v>22</v>
      </c>
      <c r="P32">
        <f>KPI!DR32</f>
        <v>22</v>
      </c>
      <c r="Q32">
        <f>KPI!DS32</f>
        <v>22</v>
      </c>
      <c r="R32">
        <f>KPI!DT32</f>
        <v>22</v>
      </c>
      <c r="S32">
        <f>KPI!DU32</f>
        <v>22</v>
      </c>
      <c r="T32">
        <f>KPI!DV32</f>
        <v>22</v>
      </c>
      <c r="U32">
        <f>KPI!DW32</f>
        <v>22</v>
      </c>
      <c r="V32">
        <f>KPI!DX32</f>
        <v>22</v>
      </c>
      <c r="W32">
        <f>KPI!DY32</f>
        <v>22</v>
      </c>
      <c r="X32">
        <f>KPI!DZ32</f>
        <v>22</v>
      </c>
      <c r="Y32">
        <f>KPI!EA32</f>
        <v>22</v>
      </c>
      <c r="Z32">
        <f>KPI!EB32</f>
        <v>22</v>
      </c>
      <c r="AA32">
        <f>KPI!EC32</f>
        <v>22</v>
      </c>
      <c r="AB32">
        <f>KPI!ED32</f>
        <v>22</v>
      </c>
      <c r="AC32">
        <f>KPI!EE32</f>
        <v>22</v>
      </c>
      <c r="AD32">
        <f>KPI!EF32</f>
        <v>22</v>
      </c>
      <c r="AE32">
        <f>KPI!EG32</f>
        <v>22</v>
      </c>
      <c r="AF32">
        <f>KPI!EH32</f>
        <v>22</v>
      </c>
      <c r="AG32">
        <f>KPI!EI32</f>
        <v>22</v>
      </c>
      <c r="AH32">
        <f>KPI!EJ32</f>
        <v>22</v>
      </c>
      <c r="AI32">
        <f>KPI!EK32</f>
        <v>22</v>
      </c>
      <c r="AJ32">
        <f>KPI!EL32</f>
        <v>22</v>
      </c>
      <c r="AK32">
        <f>KPI!EM32</f>
        <v>22</v>
      </c>
      <c r="AL32">
        <f>KPI!EN32</f>
        <v>22</v>
      </c>
      <c r="AM32">
        <f>KPI!EO32</f>
        <v>22</v>
      </c>
      <c r="AN32">
        <f>KPI!EP32</f>
        <v>22</v>
      </c>
      <c r="AO32">
        <f>KPI!EQ32</f>
        <v>22</v>
      </c>
      <c r="AP32">
        <f>KPI!ER32</f>
        <v>22</v>
      </c>
      <c r="AQ32">
        <f>KPI!ES32</f>
        <v>22</v>
      </c>
      <c r="AR32">
        <f>KPI!ET32</f>
        <v>22</v>
      </c>
      <c r="AS32">
        <f>KPI!EU32</f>
        <v>22</v>
      </c>
      <c r="AT32">
        <f>KPI!EV32</f>
        <v>22</v>
      </c>
      <c r="AU32">
        <f>KPI!EW32</f>
        <v>22</v>
      </c>
      <c r="AV32">
        <f>KPI!EX32</f>
        <v>22</v>
      </c>
      <c r="AW32">
        <f>KPI!EY32</f>
        <v>22</v>
      </c>
      <c r="AX32">
        <f>KPI!EZ32</f>
        <v>22</v>
      </c>
      <c r="AY32">
        <f>KPI!FA32</f>
        <v>22</v>
      </c>
      <c r="AZ32">
        <f>KPI!FB32</f>
        <v>22</v>
      </c>
      <c r="BA32">
        <f>KPI!FC32</f>
        <v>22</v>
      </c>
      <c r="BB32">
        <f>KPI!FD32</f>
        <v>22</v>
      </c>
      <c r="BC32">
        <f>KPI!FE32</f>
        <v>22</v>
      </c>
    </row>
    <row r="33" spans="1:55">
      <c r="A33" t="str">
        <f>KPI!B33</f>
        <v>Fixed FOH and Admin</v>
      </c>
      <c r="B33" t="str">
        <f>KPI!F33</f>
        <v>kCUR</v>
      </c>
      <c r="C33">
        <f>KPI!DE33</f>
        <v>17.5</v>
      </c>
      <c r="D33">
        <f>KPI!DF33</f>
        <v>17.5</v>
      </c>
      <c r="E33">
        <f>KPI!DG33</f>
        <v>17.5</v>
      </c>
      <c r="F33">
        <f>KPI!DH33</f>
        <v>17.5</v>
      </c>
      <c r="G33">
        <f>KPI!DI33</f>
        <v>17.5</v>
      </c>
      <c r="H33">
        <f>KPI!DJ33</f>
        <v>17.5</v>
      </c>
      <c r="I33">
        <f>KPI!DK33</f>
        <v>17.5</v>
      </c>
      <c r="J33">
        <f>KPI!DL33</f>
        <v>17.5</v>
      </c>
      <c r="K33">
        <f>KPI!DM33</f>
        <v>17.5</v>
      </c>
      <c r="L33">
        <f>KPI!DN33</f>
        <v>17.5</v>
      </c>
      <c r="M33">
        <f>KPI!DO33</f>
        <v>17.5</v>
      </c>
      <c r="N33">
        <f>KPI!DP33</f>
        <v>17.5</v>
      </c>
      <c r="O33">
        <f>KPI!DQ33</f>
        <v>17.5</v>
      </c>
      <c r="P33">
        <f>KPI!DR33</f>
        <v>17.5</v>
      </c>
      <c r="Q33">
        <f>KPI!DS33</f>
        <v>17.5</v>
      </c>
      <c r="R33">
        <f>KPI!DT33</f>
        <v>17.5</v>
      </c>
      <c r="S33">
        <f>KPI!DU33</f>
        <v>17.5</v>
      </c>
      <c r="T33">
        <f>KPI!DV33</f>
        <v>17.5</v>
      </c>
      <c r="U33">
        <f>KPI!DW33</f>
        <v>17.5</v>
      </c>
      <c r="V33">
        <f>KPI!DX33</f>
        <v>17.5</v>
      </c>
      <c r="W33">
        <f>KPI!DY33</f>
        <v>17.5</v>
      </c>
      <c r="X33">
        <f>KPI!DZ33</f>
        <v>17.5</v>
      </c>
      <c r="Y33">
        <f>KPI!EA33</f>
        <v>17.5</v>
      </c>
      <c r="Z33">
        <f>KPI!EB33</f>
        <v>17.5</v>
      </c>
      <c r="AA33">
        <f>KPI!EC33</f>
        <v>17.5</v>
      </c>
      <c r="AB33">
        <f>KPI!ED33</f>
        <v>17.5</v>
      </c>
      <c r="AC33">
        <f>KPI!EE33</f>
        <v>17.5</v>
      </c>
      <c r="AD33">
        <f>KPI!EF33</f>
        <v>17.5</v>
      </c>
      <c r="AE33">
        <f>KPI!EG33</f>
        <v>17.5</v>
      </c>
      <c r="AF33">
        <f>KPI!EH33</f>
        <v>17.5</v>
      </c>
      <c r="AG33">
        <f>KPI!EI33</f>
        <v>17.5</v>
      </c>
      <c r="AH33">
        <f>KPI!EJ33</f>
        <v>17.5</v>
      </c>
      <c r="AI33">
        <f>KPI!EK33</f>
        <v>17.5</v>
      </c>
      <c r="AJ33">
        <f>KPI!EL33</f>
        <v>17.5</v>
      </c>
      <c r="AK33">
        <f>KPI!EM33</f>
        <v>17.5</v>
      </c>
      <c r="AL33">
        <f>KPI!EN33</f>
        <v>17.5</v>
      </c>
      <c r="AM33">
        <f>KPI!EO33</f>
        <v>17.5</v>
      </c>
      <c r="AN33">
        <f>KPI!EP33</f>
        <v>17.5</v>
      </c>
      <c r="AO33">
        <f>KPI!EQ33</f>
        <v>17.5</v>
      </c>
      <c r="AP33">
        <f>KPI!ER33</f>
        <v>17.5</v>
      </c>
      <c r="AQ33">
        <f>KPI!ES33</f>
        <v>17.5</v>
      </c>
      <c r="AR33">
        <f>KPI!ET33</f>
        <v>17.5</v>
      </c>
      <c r="AS33">
        <f>KPI!EU33</f>
        <v>17.5</v>
      </c>
      <c r="AT33">
        <f>KPI!EV33</f>
        <v>17.5</v>
      </c>
      <c r="AU33">
        <f>KPI!EW33</f>
        <v>17.5</v>
      </c>
      <c r="AV33">
        <f>KPI!EX33</f>
        <v>17.5</v>
      </c>
      <c r="AW33">
        <f>KPI!EY33</f>
        <v>17.5</v>
      </c>
      <c r="AX33">
        <f>KPI!EZ33</f>
        <v>17.5</v>
      </c>
      <c r="AY33">
        <f>KPI!FA33</f>
        <v>17.5</v>
      </c>
      <c r="AZ33">
        <f>KPI!FB33</f>
        <v>17.5</v>
      </c>
      <c r="BA33">
        <f>KPI!FC33</f>
        <v>17.5</v>
      </c>
      <c r="BB33">
        <f>KPI!FD33</f>
        <v>17.5</v>
      </c>
      <c r="BC33">
        <f>KPI!FE33</f>
        <v>17.5</v>
      </c>
    </row>
    <row r="34" spans="1:55">
      <c r="A34" t="str">
        <f>KPI!B34</f>
        <v>Account_Receivables_Total</v>
      </c>
      <c r="B34" t="str">
        <f>KPI!F34</f>
        <v>Currency</v>
      </c>
      <c r="C34">
        <f>KPI!DE34</f>
        <v>0</v>
      </c>
      <c r="D34">
        <f>KPI!DF34</f>
        <v>0</v>
      </c>
      <c r="E34">
        <f>KPI!DG34</f>
        <v>0</v>
      </c>
      <c r="F34">
        <f>KPI!DH34</f>
        <v>0</v>
      </c>
      <c r="G34">
        <f>KPI!DI34</f>
        <v>0</v>
      </c>
      <c r="H34">
        <f>KPI!DJ34</f>
        <v>0</v>
      </c>
      <c r="I34">
        <f>KPI!DK34</f>
        <v>0</v>
      </c>
      <c r="J34">
        <f>KPI!DL34</f>
        <v>0</v>
      </c>
      <c r="K34">
        <f>KPI!DM34</f>
        <v>0</v>
      </c>
      <c r="L34">
        <f>KPI!DN34</f>
        <v>0</v>
      </c>
      <c r="M34">
        <f>KPI!DO34</f>
        <v>0</v>
      </c>
      <c r="N34">
        <f>KPI!DP34</f>
        <v>0</v>
      </c>
      <c r="O34">
        <f>KPI!DQ34</f>
        <v>0</v>
      </c>
      <c r="P34">
        <f>KPI!DR34</f>
        <v>0</v>
      </c>
      <c r="Q34">
        <f>KPI!DS34</f>
        <v>0</v>
      </c>
      <c r="R34">
        <f>KPI!DT34</f>
        <v>0</v>
      </c>
      <c r="S34">
        <f>KPI!DU34</f>
        <v>0</v>
      </c>
      <c r="T34">
        <f>KPI!DV34</f>
        <v>0</v>
      </c>
      <c r="U34">
        <f>KPI!DW34</f>
        <v>0</v>
      </c>
      <c r="V34">
        <f>KPI!DX34</f>
        <v>0</v>
      </c>
      <c r="W34">
        <f>KPI!DY34</f>
        <v>0</v>
      </c>
      <c r="X34">
        <f>KPI!DZ34</f>
        <v>0</v>
      </c>
      <c r="Y34">
        <f>KPI!EA34</f>
        <v>0</v>
      </c>
      <c r="Z34">
        <f>KPI!EB34</f>
        <v>0</v>
      </c>
      <c r="AA34">
        <f>KPI!EC34</f>
        <v>0</v>
      </c>
      <c r="AB34">
        <f>KPI!ED34</f>
        <v>0</v>
      </c>
      <c r="AC34">
        <f>KPI!EE34</f>
        <v>0</v>
      </c>
      <c r="AD34">
        <f>KPI!EF34</f>
        <v>0</v>
      </c>
      <c r="AE34">
        <f>KPI!EG34</f>
        <v>0</v>
      </c>
      <c r="AF34">
        <f>KPI!EH34</f>
        <v>0</v>
      </c>
      <c r="AG34">
        <f>KPI!EI34</f>
        <v>0</v>
      </c>
      <c r="AH34">
        <f>KPI!EJ34</f>
        <v>0</v>
      </c>
      <c r="AI34">
        <f>KPI!EK34</f>
        <v>0</v>
      </c>
      <c r="AJ34">
        <f>KPI!EL34</f>
        <v>0</v>
      </c>
      <c r="AK34">
        <f>KPI!EM34</f>
        <v>0</v>
      </c>
      <c r="AL34">
        <f>KPI!EN34</f>
        <v>0</v>
      </c>
      <c r="AM34">
        <f>KPI!EO34</f>
        <v>0</v>
      </c>
      <c r="AN34">
        <f>KPI!EP34</f>
        <v>0</v>
      </c>
      <c r="AO34">
        <f>KPI!EQ34</f>
        <v>0</v>
      </c>
      <c r="AP34">
        <f>KPI!ER34</f>
        <v>0</v>
      </c>
      <c r="AQ34">
        <f>KPI!ES34</f>
        <v>0</v>
      </c>
      <c r="AR34">
        <f>KPI!ET34</f>
        <v>0</v>
      </c>
      <c r="AS34">
        <f>KPI!EU34</f>
        <v>0</v>
      </c>
      <c r="AT34">
        <f>KPI!EV34</f>
        <v>0</v>
      </c>
      <c r="AU34">
        <f>KPI!EW34</f>
        <v>0</v>
      </c>
      <c r="AV34">
        <f>KPI!EX34</f>
        <v>0</v>
      </c>
      <c r="AW34">
        <f>KPI!EY34</f>
        <v>0</v>
      </c>
      <c r="AX34">
        <f>KPI!EZ34</f>
        <v>0</v>
      </c>
      <c r="AY34">
        <f>KPI!FA34</f>
        <v>0</v>
      </c>
      <c r="AZ34">
        <f>KPI!FB34</f>
        <v>0</v>
      </c>
      <c r="BA34">
        <f>KPI!FC34</f>
        <v>0</v>
      </c>
      <c r="BB34">
        <f>KPI!FD34</f>
        <v>0</v>
      </c>
      <c r="BC34">
        <f>KPI!FE34</f>
        <v>0</v>
      </c>
    </row>
    <row r="35" spans="1:55">
      <c r="A35" t="str">
        <f>KPI!B35</f>
        <v>Account_Receivables_past due</v>
      </c>
      <c r="B35" t="str">
        <f>KPI!F35</f>
        <v>Currency</v>
      </c>
      <c r="C35">
        <f>KPI!DE35</f>
        <v>0</v>
      </c>
      <c r="D35">
        <f>KPI!DF35</f>
        <v>0</v>
      </c>
      <c r="E35">
        <f>KPI!DG35</f>
        <v>0</v>
      </c>
      <c r="F35">
        <f>KPI!DH35</f>
        <v>0</v>
      </c>
      <c r="G35">
        <f>KPI!DI35</f>
        <v>0</v>
      </c>
      <c r="H35">
        <f>KPI!DJ35</f>
        <v>0</v>
      </c>
      <c r="I35">
        <f>KPI!DK35</f>
        <v>0</v>
      </c>
      <c r="J35">
        <f>KPI!DL35</f>
        <v>0</v>
      </c>
      <c r="K35">
        <f>KPI!DM35</f>
        <v>0</v>
      </c>
      <c r="L35">
        <f>KPI!DN35</f>
        <v>0</v>
      </c>
      <c r="M35">
        <f>KPI!DO35</f>
        <v>0</v>
      </c>
      <c r="N35">
        <f>KPI!DP35</f>
        <v>0</v>
      </c>
      <c r="O35">
        <f>KPI!DQ35</f>
        <v>0</v>
      </c>
      <c r="P35">
        <f>KPI!DR35</f>
        <v>0</v>
      </c>
      <c r="Q35">
        <f>KPI!DS35</f>
        <v>0</v>
      </c>
      <c r="R35">
        <f>KPI!DT35</f>
        <v>0</v>
      </c>
      <c r="S35">
        <f>KPI!DU35</f>
        <v>0</v>
      </c>
      <c r="T35">
        <f>KPI!DV35</f>
        <v>0</v>
      </c>
      <c r="U35">
        <f>KPI!DW35</f>
        <v>0</v>
      </c>
      <c r="V35">
        <f>KPI!DX35</f>
        <v>0</v>
      </c>
      <c r="W35">
        <f>KPI!DY35</f>
        <v>0</v>
      </c>
      <c r="X35">
        <f>KPI!DZ35</f>
        <v>0</v>
      </c>
      <c r="Y35">
        <f>KPI!EA35</f>
        <v>0</v>
      </c>
      <c r="Z35">
        <f>KPI!EB35</f>
        <v>0</v>
      </c>
      <c r="AA35">
        <f>KPI!EC35</f>
        <v>0</v>
      </c>
      <c r="AB35">
        <f>KPI!ED35</f>
        <v>0</v>
      </c>
      <c r="AC35">
        <f>KPI!EE35</f>
        <v>0</v>
      </c>
      <c r="AD35">
        <f>KPI!EF35</f>
        <v>0</v>
      </c>
      <c r="AE35">
        <f>KPI!EG35</f>
        <v>0</v>
      </c>
      <c r="AF35">
        <f>KPI!EH35</f>
        <v>0</v>
      </c>
      <c r="AG35">
        <f>KPI!EI35</f>
        <v>0</v>
      </c>
      <c r="AH35">
        <f>KPI!EJ35</f>
        <v>0</v>
      </c>
      <c r="AI35">
        <f>KPI!EK35</f>
        <v>0</v>
      </c>
      <c r="AJ35">
        <f>KPI!EL35</f>
        <v>0</v>
      </c>
      <c r="AK35">
        <f>KPI!EM35</f>
        <v>0</v>
      </c>
      <c r="AL35">
        <f>KPI!EN35</f>
        <v>0</v>
      </c>
      <c r="AM35">
        <f>KPI!EO35</f>
        <v>0</v>
      </c>
      <c r="AN35">
        <f>KPI!EP35</f>
        <v>0</v>
      </c>
      <c r="AO35">
        <f>KPI!EQ35</f>
        <v>0</v>
      </c>
      <c r="AP35">
        <f>KPI!ER35</f>
        <v>0</v>
      </c>
      <c r="AQ35">
        <f>KPI!ES35</f>
        <v>0</v>
      </c>
      <c r="AR35">
        <f>KPI!ET35</f>
        <v>0</v>
      </c>
      <c r="AS35">
        <f>KPI!EU35</f>
        <v>0</v>
      </c>
      <c r="AT35">
        <f>KPI!EV35</f>
        <v>0</v>
      </c>
      <c r="AU35">
        <f>KPI!EW35</f>
        <v>0</v>
      </c>
      <c r="AV35">
        <f>KPI!EX35</f>
        <v>0</v>
      </c>
      <c r="AW35">
        <f>KPI!EY35</f>
        <v>0</v>
      </c>
      <c r="AX35">
        <f>KPI!EZ35</f>
        <v>0</v>
      </c>
      <c r="AY35">
        <f>KPI!FA35</f>
        <v>0</v>
      </c>
      <c r="AZ35">
        <f>KPI!FB35</f>
        <v>0</v>
      </c>
      <c r="BA35">
        <f>KPI!FC35</f>
        <v>0</v>
      </c>
      <c r="BB35">
        <f>KPI!FD35</f>
        <v>0</v>
      </c>
      <c r="BC35">
        <f>KPI!FE35</f>
        <v>0</v>
      </c>
    </row>
    <row r="36" spans="1:55">
      <c r="A36" t="str">
        <f>KPI!B36</f>
        <v>Account_Receivable_Current</v>
      </c>
      <c r="B36" t="str">
        <f>KPI!F36</f>
        <v>Currency</v>
      </c>
      <c r="C36">
        <f>KPI!DE36</f>
        <v>0</v>
      </c>
      <c r="D36">
        <f>KPI!DF36</f>
        <v>0</v>
      </c>
      <c r="E36">
        <f>KPI!DG36</f>
        <v>0</v>
      </c>
      <c r="F36">
        <f>KPI!DH36</f>
        <v>0</v>
      </c>
      <c r="G36">
        <f>KPI!DI36</f>
        <v>0</v>
      </c>
      <c r="H36">
        <f>KPI!DJ36</f>
        <v>0</v>
      </c>
      <c r="I36">
        <f>KPI!DK36</f>
        <v>0</v>
      </c>
      <c r="J36">
        <f>KPI!DL36</f>
        <v>0</v>
      </c>
      <c r="K36">
        <f>KPI!DM36</f>
        <v>0</v>
      </c>
      <c r="L36">
        <f>KPI!DN36</f>
        <v>0</v>
      </c>
      <c r="M36">
        <f>KPI!DO36</f>
        <v>0</v>
      </c>
      <c r="N36">
        <f>KPI!DP36</f>
        <v>0</v>
      </c>
      <c r="O36">
        <f>KPI!DQ36</f>
        <v>0</v>
      </c>
      <c r="P36">
        <f>KPI!DR36</f>
        <v>0</v>
      </c>
      <c r="Q36">
        <f>KPI!DS36</f>
        <v>0</v>
      </c>
      <c r="R36">
        <f>KPI!DT36</f>
        <v>0</v>
      </c>
      <c r="S36">
        <f>KPI!DU36</f>
        <v>0</v>
      </c>
      <c r="T36">
        <f>KPI!DV36</f>
        <v>0</v>
      </c>
      <c r="U36">
        <f>KPI!DW36</f>
        <v>0</v>
      </c>
      <c r="V36">
        <f>KPI!DX36</f>
        <v>0</v>
      </c>
      <c r="W36">
        <f>KPI!DY36</f>
        <v>0</v>
      </c>
      <c r="X36">
        <f>KPI!DZ36</f>
        <v>0</v>
      </c>
      <c r="Y36">
        <f>KPI!EA36</f>
        <v>0</v>
      </c>
      <c r="Z36">
        <f>KPI!EB36</f>
        <v>0</v>
      </c>
      <c r="AA36">
        <f>KPI!EC36</f>
        <v>0</v>
      </c>
      <c r="AB36">
        <f>KPI!ED36</f>
        <v>0</v>
      </c>
      <c r="AC36">
        <f>KPI!EE36</f>
        <v>0</v>
      </c>
      <c r="AD36">
        <f>KPI!EF36</f>
        <v>0</v>
      </c>
      <c r="AE36">
        <f>KPI!EG36</f>
        <v>0</v>
      </c>
      <c r="AF36">
        <f>KPI!EH36</f>
        <v>0</v>
      </c>
      <c r="AG36">
        <f>KPI!EI36</f>
        <v>0</v>
      </c>
      <c r="AH36">
        <f>KPI!EJ36</f>
        <v>0</v>
      </c>
      <c r="AI36">
        <f>KPI!EK36</f>
        <v>0</v>
      </c>
      <c r="AJ36">
        <f>KPI!EL36</f>
        <v>0</v>
      </c>
      <c r="AK36">
        <f>KPI!EM36</f>
        <v>0</v>
      </c>
      <c r="AL36">
        <f>KPI!EN36</f>
        <v>0</v>
      </c>
      <c r="AM36">
        <f>KPI!EO36</f>
        <v>0</v>
      </c>
      <c r="AN36">
        <f>KPI!EP36</f>
        <v>0</v>
      </c>
      <c r="AO36">
        <f>KPI!EQ36</f>
        <v>0</v>
      </c>
      <c r="AP36">
        <f>KPI!ER36</f>
        <v>0</v>
      </c>
      <c r="AQ36">
        <f>KPI!ES36</f>
        <v>0</v>
      </c>
      <c r="AR36">
        <f>KPI!ET36</f>
        <v>0</v>
      </c>
      <c r="AS36">
        <f>KPI!EU36</f>
        <v>0</v>
      </c>
      <c r="AT36">
        <f>KPI!EV36</f>
        <v>0</v>
      </c>
      <c r="AU36">
        <f>KPI!EW36</f>
        <v>0</v>
      </c>
      <c r="AV36">
        <f>KPI!EX36</f>
        <v>0</v>
      </c>
      <c r="AW36">
        <f>KPI!EY36</f>
        <v>0</v>
      </c>
      <c r="AX36">
        <f>KPI!EZ36</f>
        <v>0</v>
      </c>
      <c r="AY36">
        <f>KPI!FA36</f>
        <v>0</v>
      </c>
      <c r="AZ36">
        <f>KPI!FB36</f>
        <v>0</v>
      </c>
      <c r="BA36">
        <f>KPI!FC36</f>
        <v>0</v>
      </c>
      <c r="BB36">
        <f>KPI!FD36</f>
        <v>0</v>
      </c>
      <c r="BC36">
        <f>KPI!FE36</f>
        <v>0</v>
      </c>
    </row>
    <row r="37" spans="1:55">
      <c r="A37" t="str">
        <f>KPI!B37</f>
        <v>Account_Receivable_Over30Days</v>
      </c>
      <c r="B37" t="str">
        <f>KPI!F37</f>
        <v>Currency</v>
      </c>
      <c r="C37">
        <f>KPI!DE37</f>
        <v>0</v>
      </c>
      <c r="D37">
        <f>KPI!DF37</f>
        <v>0</v>
      </c>
      <c r="E37">
        <f>KPI!DG37</f>
        <v>0</v>
      </c>
      <c r="F37">
        <f>KPI!DH37</f>
        <v>0</v>
      </c>
      <c r="G37">
        <f>KPI!DI37</f>
        <v>0</v>
      </c>
      <c r="H37">
        <f>KPI!DJ37</f>
        <v>0</v>
      </c>
      <c r="I37">
        <f>KPI!DK37</f>
        <v>0</v>
      </c>
      <c r="J37">
        <f>KPI!DL37</f>
        <v>0</v>
      </c>
      <c r="K37">
        <f>KPI!DM37</f>
        <v>0</v>
      </c>
      <c r="L37">
        <f>KPI!DN37</f>
        <v>0</v>
      </c>
      <c r="M37">
        <f>KPI!DO37</f>
        <v>0</v>
      </c>
      <c r="N37">
        <f>KPI!DP37</f>
        <v>0</v>
      </c>
      <c r="O37">
        <f>KPI!DQ37</f>
        <v>0</v>
      </c>
      <c r="P37">
        <f>KPI!DR37</f>
        <v>0</v>
      </c>
      <c r="Q37">
        <f>KPI!DS37</f>
        <v>0</v>
      </c>
      <c r="R37">
        <f>KPI!DT37</f>
        <v>0</v>
      </c>
      <c r="S37">
        <f>KPI!DU37</f>
        <v>0</v>
      </c>
      <c r="T37">
        <f>KPI!DV37</f>
        <v>0</v>
      </c>
      <c r="U37">
        <f>KPI!DW37</f>
        <v>0</v>
      </c>
      <c r="V37">
        <f>KPI!DX37</f>
        <v>0</v>
      </c>
      <c r="W37">
        <f>KPI!DY37</f>
        <v>0</v>
      </c>
      <c r="X37">
        <f>KPI!DZ37</f>
        <v>0</v>
      </c>
      <c r="Y37">
        <f>KPI!EA37</f>
        <v>0</v>
      </c>
      <c r="Z37">
        <f>KPI!EB37</f>
        <v>0</v>
      </c>
      <c r="AA37">
        <f>KPI!EC37</f>
        <v>0</v>
      </c>
      <c r="AB37">
        <f>KPI!ED37</f>
        <v>0</v>
      </c>
      <c r="AC37">
        <f>KPI!EE37</f>
        <v>0</v>
      </c>
      <c r="AD37">
        <f>KPI!EF37</f>
        <v>0</v>
      </c>
      <c r="AE37">
        <f>KPI!EG37</f>
        <v>0</v>
      </c>
      <c r="AF37">
        <f>KPI!EH37</f>
        <v>0</v>
      </c>
      <c r="AG37">
        <f>KPI!EI37</f>
        <v>0</v>
      </c>
      <c r="AH37">
        <f>KPI!EJ37</f>
        <v>0</v>
      </c>
      <c r="AI37">
        <f>KPI!EK37</f>
        <v>0</v>
      </c>
      <c r="AJ37">
        <f>KPI!EL37</f>
        <v>0</v>
      </c>
      <c r="AK37">
        <f>KPI!EM37</f>
        <v>0</v>
      </c>
      <c r="AL37">
        <f>KPI!EN37</f>
        <v>0</v>
      </c>
      <c r="AM37">
        <f>KPI!EO37</f>
        <v>0</v>
      </c>
      <c r="AN37">
        <f>KPI!EP37</f>
        <v>0</v>
      </c>
      <c r="AO37">
        <f>KPI!EQ37</f>
        <v>0</v>
      </c>
      <c r="AP37">
        <f>KPI!ER37</f>
        <v>0</v>
      </c>
      <c r="AQ37">
        <f>KPI!ES37</f>
        <v>0</v>
      </c>
      <c r="AR37">
        <f>KPI!ET37</f>
        <v>0</v>
      </c>
      <c r="AS37">
        <f>KPI!EU37</f>
        <v>0</v>
      </c>
      <c r="AT37">
        <f>KPI!EV37</f>
        <v>0</v>
      </c>
      <c r="AU37">
        <f>KPI!EW37</f>
        <v>0</v>
      </c>
      <c r="AV37">
        <f>KPI!EX37</f>
        <v>0</v>
      </c>
      <c r="AW37">
        <f>KPI!EY37</f>
        <v>0</v>
      </c>
      <c r="AX37">
        <f>KPI!EZ37</f>
        <v>0</v>
      </c>
      <c r="AY37">
        <f>KPI!FA37</f>
        <v>0</v>
      </c>
      <c r="AZ37">
        <f>KPI!FB37</f>
        <v>0</v>
      </c>
      <c r="BA37">
        <f>KPI!FC37</f>
        <v>0</v>
      </c>
      <c r="BB37">
        <f>KPI!FD37</f>
        <v>0</v>
      </c>
      <c r="BC37">
        <f>KPI!FE37</f>
        <v>0</v>
      </c>
    </row>
    <row r="38" spans="1:55">
      <c r="A38" t="str">
        <f>KPI!B38</f>
        <v>Account_Payables_Total</v>
      </c>
      <c r="B38" t="str">
        <f>KPI!F38</f>
        <v>Currency</v>
      </c>
      <c r="C38">
        <f>KPI!DE38</f>
        <v>0</v>
      </c>
      <c r="D38">
        <f>KPI!DF38</f>
        <v>0</v>
      </c>
      <c r="E38">
        <f>KPI!DG38</f>
        <v>0</v>
      </c>
      <c r="F38">
        <f>KPI!DH38</f>
        <v>0</v>
      </c>
      <c r="G38">
        <f>KPI!DI38</f>
        <v>0</v>
      </c>
      <c r="H38">
        <f>KPI!DJ38</f>
        <v>0</v>
      </c>
      <c r="I38">
        <f>KPI!DK38</f>
        <v>0</v>
      </c>
      <c r="J38">
        <f>KPI!DL38</f>
        <v>0</v>
      </c>
      <c r="K38">
        <f>KPI!DM38</f>
        <v>0</v>
      </c>
      <c r="L38">
        <f>KPI!DN38</f>
        <v>0</v>
      </c>
      <c r="M38">
        <f>KPI!DO38</f>
        <v>0</v>
      </c>
      <c r="N38">
        <f>KPI!DP38</f>
        <v>0</v>
      </c>
      <c r="O38">
        <f>KPI!DQ38</f>
        <v>0</v>
      </c>
      <c r="P38">
        <f>KPI!DR38</f>
        <v>0</v>
      </c>
      <c r="Q38">
        <f>KPI!DS38</f>
        <v>0</v>
      </c>
      <c r="R38">
        <f>KPI!DT38</f>
        <v>0</v>
      </c>
      <c r="S38">
        <f>KPI!DU38</f>
        <v>0</v>
      </c>
      <c r="T38">
        <f>KPI!DV38</f>
        <v>0</v>
      </c>
      <c r="U38">
        <f>KPI!DW38</f>
        <v>0</v>
      </c>
      <c r="V38">
        <f>KPI!DX38</f>
        <v>0</v>
      </c>
      <c r="W38">
        <f>KPI!DY38</f>
        <v>0</v>
      </c>
      <c r="X38">
        <f>KPI!DZ38</f>
        <v>0</v>
      </c>
      <c r="Y38">
        <f>KPI!EA38</f>
        <v>0</v>
      </c>
      <c r="Z38">
        <f>KPI!EB38</f>
        <v>0</v>
      </c>
      <c r="AA38">
        <f>KPI!EC38</f>
        <v>0</v>
      </c>
      <c r="AB38">
        <f>KPI!ED38</f>
        <v>0</v>
      </c>
      <c r="AC38">
        <f>KPI!EE38</f>
        <v>0</v>
      </c>
      <c r="AD38">
        <f>KPI!EF38</f>
        <v>0</v>
      </c>
      <c r="AE38">
        <f>KPI!EG38</f>
        <v>0</v>
      </c>
      <c r="AF38">
        <f>KPI!EH38</f>
        <v>0</v>
      </c>
      <c r="AG38">
        <f>KPI!EI38</f>
        <v>0</v>
      </c>
      <c r="AH38">
        <f>KPI!EJ38</f>
        <v>0</v>
      </c>
      <c r="AI38">
        <f>KPI!EK38</f>
        <v>0</v>
      </c>
      <c r="AJ38">
        <f>KPI!EL38</f>
        <v>0</v>
      </c>
      <c r="AK38">
        <f>KPI!EM38</f>
        <v>0</v>
      </c>
      <c r="AL38">
        <f>KPI!EN38</f>
        <v>0</v>
      </c>
      <c r="AM38">
        <f>KPI!EO38</f>
        <v>0</v>
      </c>
      <c r="AN38">
        <f>KPI!EP38</f>
        <v>0</v>
      </c>
      <c r="AO38">
        <f>KPI!EQ38</f>
        <v>0</v>
      </c>
      <c r="AP38">
        <f>KPI!ER38</f>
        <v>0</v>
      </c>
      <c r="AQ38">
        <f>KPI!ES38</f>
        <v>0</v>
      </c>
      <c r="AR38">
        <f>KPI!ET38</f>
        <v>0</v>
      </c>
      <c r="AS38">
        <f>KPI!EU38</f>
        <v>0</v>
      </c>
      <c r="AT38">
        <f>KPI!EV38</f>
        <v>0</v>
      </c>
      <c r="AU38">
        <f>KPI!EW38</f>
        <v>0</v>
      </c>
      <c r="AV38">
        <f>KPI!EX38</f>
        <v>0</v>
      </c>
      <c r="AW38">
        <f>KPI!EY38</f>
        <v>0</v>
      </c>
      <c r="AX38">
        <f>KPI!EZ38</f>
        <v>0</v>
      </c>
      <c r="AY38">
        <f>KPI!FA38</f>
        <v>0</v>
      </c>
      <c r="AZ38">
        <f>KPI!FB38</f>
        <v>0</v>
      </c>
      <c r="BA38">
        <f>KPI!FC38</f>
        <v>0</v>
      </c>
      <c r="BB38">
        <f>KPI!FD38</f>
        <v>0</v>
      </c>
      <c r="BC38">
        <f>KPI!FE38</f>
        <v>0</v>
      </c>
    </row>
    <row r="39" spans="1:55">
      <c r="A39" t="str">
        <f>KPI!B39</f>
        <v>Account_Payables_past due</v>
      </c>
      <c r="B39" t="str">
        <f>KPI!F39</f>
        <v>Currency</v>
      </c>
      <c r="C39">
        <f>KPI!DE39</f>
        <v>0</v>
      </c>
      <c r="D39">
        <f>KPI!DF39</f>
        <v>0</v>
      </c>
      <c r="E39">
        <f>KPI!DG39</f>
        <v>0</v>
      </c>
      <c r="F39">
        <f>KPI!DH39</f>
        <v>0</v>
      </c>
      <c r="G39">
        <f>KPI!DI39</f>
        <v>0</v>
      </c>
      <c r="H39">
        <f>KPI!DJ39</f>
        <v>0</v>
      </c>
      <c r="I39">
        <f>KPI!DK39</f>
        <v>0</v>
      </c>
      <c r="J39">
        <f>KPI!DL39</f>
        <v>0</v>
      </c>
      <c r="K39">
        <f>KPI!DM39</f>
        <v>0</v>
      </c>
      <c r="L39">
        <f>KPI!DN39</f>
        <v>0</v>
      </c>
      <c r="M39">
        <f>KPI!DO39</f>
        <v>0</v>
      </c>
      <c r="N39">
        <f>KPI!DP39</f>
        <v>0</v>
      </c>
      <c r="O39">
        <f>KPI!DQ39</f>
        <v>0</v>
      </c>
      <c r="P39">
        <f>KPI!DR39</f>
        <v>0</v>
      </c>
      <c r="Q39">
        <f>KPI!DS39</f>
        <v>0</v>
      </c>
      <c r="R39">
        <f>KPI!DT39</f>
        <v>0</v>
      </c>
      <c r="S39">
        <f>KPI!DU39</f>
        <v>0</v>
      </c>
      <c r="T39">
        <f>KPI!DV39</f>
        <v>0</v>
      </c>
      <c r="U39">
        <f>KPI!DW39</f>
        <v>0</v>
      </c>
      <c r="V39">
        <f>KPI!DX39</f>
        <v>0</v>
      </c>
      <c r="W39">
        <f>KPI!DY39</f>
        <v>0</v>
      </c>
      <c r="X39">
        <f>KPI!DZ39</f>
        <v>0</v>
      </c>
      <c r="Y39">
        <f>KPI!EA39</f>
        <v>0</v>
      </c>
      <c r="Z39">
        <f>KPI!EB39</f>
        <v>0</v>
      </c>
      <c r="AA39">
        <f>KPI!EC39</f>
        <v>0</v>
      </c>
      <c r="AB39">
        <f>KPI!ED39</f>
        <v>0</v>
      </c>
      <c r="AC39">
        <f>KPI!EE39</f>
        <v>0</v>
      </c>
      <c r="AD39">
        <f>KPI!EF39</f>
        <v>0</v>
      </c>
      <c r="AE39">
        <f>KPI!EG39</f>
        <v>0</v>
      </c>
      <c r="AF39">
        <f>KPI!EH39</f>
        <v>0</v>
      </c>
      <c r="AG39">
        <f>KPI!EI39</f>
        <v>0</v>
      </c>
      <c r="AH39">
        <f>KPI!EJ39</f>
        <v>0</v>
      </c>
      <c r="AI39">
        <f>KPI!EK39</f>
        <v>0</v>
      </c>
      <c r="AJ39">
        <f>KPI!EL39</f>
        <v>0</v>
      </c>
      <c r="AK39">
        <f>KPI!EM39</f>
        <v>0</v>
      </c>
      <c r="AL39">
        <f>KPI!EN39</f>
        <v>0</v>
      </c>
      <c r="AM39">
        <f>KPI!EO39</f>
        <v>0</v>
      </c>
      <c r="AN39">
        <f>KPI!EP39</f>
        <v>0</v>
      </c>
      <c r="AO39">
        <f>KPI!EQ39</f>
        <v>0</v>
      </c>
      <c r="AP39">
        <f>KPI!ER39</f>
        <v>0</v>
      </c>
      <c r="AQ39">
        <f>KPI!ES39</f>
        <v>0</v>
      </c>
      <c r="AR39">
        <f>KPI!ET39</f>
        <v>0</v>
      </c>
      <c r="AS39">
        <f>KPI!EU39</f>
        <v>0</v>
      </c>
      <c r="AT39">
        <f>KPI!EV39</f>
        <v>0</v>
      </c>
      <c r="AU39">
        <f>KPI!EW39</f>
        <v>0</v>
      </c>
      <c r="AV39">
        <f>KPI!EX39</f>
        <v>0</v>
      </c>
      <c r="AW39">
        <f>KPI!EY39</f>
        <v>0</v>
      </c>
      <c r="AX39">
        <f>KPI!EZ39</f>
        <v>0</v>
      </c>
      <c r="AY39">
        <f>KPI!FA39</f>
        <v>0</v>
      </c>
      <c r="AZ39">
        <f>KPI!FB39</f>
        <v>0</v>
      </c>
      <c r="BA39">
        <f>KPI!FC39</f>
        <v>0</v>
      </c>
      <c r="BB39">
        <f>KPI!FD39</f>
        <v>0</v>
      </c>
      <c r="BC39">
        <f>KPI!FE39</f>
        <v>0</v>
      </c>
    </row>
    <row r="40" spans="1:55">
      <c r="A40" t="str">
        <f>KPI!B40</f>
        <v>Account_Payables_Current</v>
      </c>
      <c r="B40" t="str">
        <f>KPI!F40</f>
        <v>Currency</v>
      </c>
      <c r="C40">
        <f>KPI!DE40</f>
        <v>0</v>
      </c>
      <c r="D40">
        <f>KPI!DF40</f>
        <v>0</v>
      </c>
      <c r="E40">
        <f>KPI!DG40</f>
        <v>0</v>
      </c>
      <c r="F40">
        <f>KPI!DH40</f>
        <v>0</v>
      </c>
      <c r="G40">
        <f>KPI!DI40</f>
        <v>0</v>
      </c>
      <c r="H40">
        <f>KPI!DJ40</f>
        <v>0</v>
      </c>
      <c r="I40">
        <f>KPI!DK40</f>
        <v>0</v>
      </c>
      <c r="J40">
        <f>KPI!DL40</f>
        <v>0</v>
      </c>
      <c r="K40">
        <f>KPI!DM40</f>
        <v>0</v>
      </c>
      <c r="L40">
        <f>KPI!DN40</f>
        <v>0</v>
      </c>
      <c r="M40">
        <f>KPI!DO40</f>
        <v>0</v>
      </c>
      <c r="N40">
        <f>KPI!DP40</f>
        <v>0</v>
      </c>
      <c r="O40">
        <f>KPI!DQ40</f>
        <v>0</v>
      </c>
      <c r="P40">
        <f>KPI!DR40</f>
        <v>0</v>
      </c>
      <c r="Q40">
        <f>KPI!DS40</f>
        <v>0</v>
      </c>
      <c r="R40">
        <f>KPI!DT40</f>
        <v>0</v>
      </c>
      <c r="S40">
        <f>KPI!DU40</f>
        <v>0</v>
      </c>
      <c r="T40">
        <f>KPI!DV40</f>
        <v>0</v>
      </c>
      <c r="U40">
        <f>KPI!DW40</f>
        <v>0</v>
      </c>
      <c r="V40">
        <f>KPI!DX40</f>
        <v>0</v>
      </c>
      <c r="W40">
        <f>KPI!DY40</f>
        <v>0</v>
      </c>
      <c r="X40">
        <f>KPI!DZ40</f>
        <v>0</v>
      </c>
      <c r="Y40">
        <f>KPI!EA40</f>
        <v>0</v>
      </c>
      <c r="Z40">
        <f>KPI!EB40</f>
        <v>0</v>
      </c>
      <c r="AA40">
        <f>KPI!EC40</f>
        <v>0</v>
      </c>
      <c r="AB40">
        <f>KPI!ED40</f>
        <v>0</v>
      </c>
      <c r="AC40">
        <f>KPI!EE40</f>
        <v>0</v>
      </c>
      <c r="AD40">
        <f>KPI!EF40</f>
        <v>0</v>
      </c>
      <c r="AE40">
        <f>KPI!EG40</f>
        <v>0</v>
      </c>
      <c r="AF40">
        <f>KPI!EH40</f>
        <v>0</v>
      </c>
      <c r="AG40">
        <f>KPI!EI40</f>
        <v>0</v>
      </c>
      <c r="AH40">
        <f>KPI!EJ40</f>
        <v>0</v>
      </c>
      <c r="AI40">
        <f>KPI!EK40</f>
        <v>0</v>
      </c>
      <c r="AJ40">
        <f>KPI!EL40</f>
        <v>0</v>
      </c>
      <c r="AK40">
        <f>KPI!EM40</f>
        <v>0</v>
      </c>
      <c r="AL40">
        <f>KPI!EN40</f>
        <v>0</v>
      </c>
      <c r="AM40">
        <f>KPI!EO40</f>
        <v>0</v>
      </c>
      <c r="AN40">
        <f>KPI!EP40</f>
        <v>0</v>
      </c>
      <c r="AO40">
        <f>KPI!EQ40</f>
        <v>0</v>
      </c>
      <c r="AP40">
        <f>KPI!ER40</f>
        <v>0</v>
      </c>
      <c r="AQ40">
        <f>KPI!ES40</f>
        <v>0</v>
      </c>
      <c r="AR40">
        <f>KPI!ET40</f>
        <v>0</v>
      </c>
      <c r="AS40">
        <f>KPI!EU40</f>
        <v>0</v>
      </c>
      <c r="AT40">
        <f>KPI!EV40</f>
        <v>0</v>
      </c>
      <c r="AU40">
        <f>KPI!EW40</f>
        <v>0</v>
      </c>
      <c r="AV40">
        <f>KPI!EX40</f>
        <v>0</v>
      </c>
      <c r="AW40">
        <f>KPI!EY40</f>
        <v>0</v>
      </c>
      <c r="AX40">
        <f>KPI!EZ40</f>
        <v>0</v>
      </c>
      <c r="AY40">
        <f>KPI!FA40</f>
        <v>0</v>
      </c>
      <c r="AZ40">
        <f>KPI!FB40</f>
        <v>0</v>
      </c>
      <c r="BA40">
        <f>KPI!FC40</f>
        <v>0</v>
      </c>
      <c r="BB40">
        <f>KPI!FD40</f>
        <v>0</v>
      </c>
      <c r="BC40">
        <f>KPI!FE40</f>
        <v>0</v>
      </c>
    </row>
    <row r="41" spans="1:55">
      <c r="A41" t="str">
        <f>KPI!B41</f>
        <v>Total_Inventory</v>
      </c>
      <c r="B41" t="str">
        <f>KPI!F41</f>
        <v>Currency</v>
      </c>
      <c r="C41">
        <f>KPI!DE41</f>
        <v>1045</v>
      </c>
      <c r="D41">
        <f>KPI!DF41</f>
        <v>1048</v>
      </c>
      <c r="E41" t="e">
        <f>KPI!DG41</f>
        <v>#VALUE!</v>
      </c>
      <c r="F41">
        <f>KPI!DH41</f>
        <v>948</v>
      </c>
      <c r="G41">
        <f>KPI!DI41</f>
        <v>967</v>
      </c>
      <c r="H41">
        <f>KPI!DJ41</f>
        <v>906</v>
      </c>
      <c r="I41">
        <f>KPI!DK41</f>
        <v>910</v>
      </c>
      <c r="J41">
        <f>KPI!DL41</f>
        <v>895</v>
      </c>
      <c r="K41">
        <f>KPI!DM41</f>
        <v>883</v>
      </c>
      <c r="L41">
        <f>KPI!DN41</f>
        <v>890</v>
      </c>
      <c r="M41">
        <f>KPI!DO41</f>
        <v>890</v>
      </c>
      <c r="N41">
        <f>KPI!DP41</f>
        <v>890</v>
      </c>
      <c r="O41">
        <f>KPI!DQ41</f>
        <v>913.78</v>
      </c>
      <c r="P41">
        <f>KPI!DR41</f>
        <v>914</v>
      </c>
      <c r="Q41">
        <f>KPI!DS41</f>
        <v>910.92000000000007</v>
      </c>
      <c r="R41">
        <f>KPI!DT41</f>
        <v>909</v>
      </c>
      <c r="S41">
        <f>KPI!DU41</f>
        <v>903</v>
      </c>
      <c r="T41">
        <f>KPI!DV41</f>
        <v>911</v>
      </c>
      <c r="U41">
        <f>KPI!DW41</f>
        <v>911</v>
      </c>
      <c r="V41">
        <f>KPI!DX41</f>
        <v>911</v>
      </c>
      <c r="W41">
        <f>KPI!DY41</f>
        <v>930</v>
      </c>
      <c r="X41">
        <f>KPI!DZ41</f>
        <v>937</v>
      </c>
      <c r="Y41">
        <f>KPI!EA41</f>
        <v>888</v>
      </c>
      <c r="Z41">
        <f>KPI!EB41</f>
        <v>834</v>
      </c>
      <c r="AA41">
        <f>KPI!EC41</f>
        <v>850</v>
      </c>
      <c r="AB41">
        <f>KPI!ED41</f>
        <v>850</v>
      </c>
      <c r="AC41">
        <f>KPI!EE41</f>
        <v>777</v>
      </c>
      <c r="AD41">
        <f>KPI!EF41</f>
        <v>908</v>
      </c>
      <c r="AE41">
        <f>KPI!EG41</f>
        <v>871.17</v>
      </c>
      <c r="AF41">
        <f>KPI!EH41</f>
        <v>867</v>
      </c>
      <c r="AG41">
        <f>KPI!EI41</f>
        <v>867</v>
      </c>
      <c r="AH41">
        <f>KPI!EJ41</f>
        <v>812</v>
      </c>
      <c r="AI41">
        <f>KPI!EK41</f>
        <v>795</v>
      </c>
      <c r="AJ41">
        <f>KPI!EL41</f>
        <v>795</v>
      </c>
      <c r="AK41">
        <f>KPI!EM41</f>
        <v>769</v>
      </c>
      <c r="AL41">
        <f>KPI!EN41</f>
        <v>769</v>
      </c>
      <c r="AM41">
        <f>KPI!EO41</f>
        <v>769</v>
      </c>
      <c r="AN41">
        <f>KPI!EP41</f>
        <v>769</v>
      </c>
      <c r="AO41">
        <f>KPI!EQ41</f>
        <v>748</v>
      </c>
      <c r="AP41">
        <f>KPI!ER41</f>
        <v>748</v>
      </c>
      <c r="AQ41">
        <f>KPI!ES41</f>
        <v>885</v>
      </c>
      <c r="AR41">
        <f>KPI!ET41</f>
        <v>782</v>
      </c>
      <c r="AS41">
        <f>KPI!EU41</f>
        <v>781</v>
      </c>
      <c r="AT41">
        <f>KPI!EV41</f>
        <v>783</v>
      </c>
      <c r="AU41">
        <f>KPI!EW41</f>
        <v>768</v>
      </c>
      <c r="AV41">
        <f>KPI!EX41</f>
        <v>793</v>
      </c>
      <c r="AW41">
        <f>KPI!EY41</f>
        <v>815</v>
      </c>
      <c r="AX41">
        <f>KPI!EZ41</f>
        <v>810</v>
      </c>
      <c r="AY41">
        <f>KPI!FA41</f>
        <v>171</v>
      </c>
      <c r="AZ41">
        <f>KPI!FB41</f>
        <v>171</v>
      </c>
      <c r="BA41">
        <f>KPI!FC41</f>
        <v>171</v>
      </c>
      <c r="BB41">
        <f>KPI!FD41</f>
        <v>171</v>
      </c>
      <c r="BC41">
        <f>KPI!FE41</f>
        <v>171</v>
      </c>
    </row>
    <row r="42" spans="1:55">
      <c r="A42" t="str">
        <f>KPI!B42</f>
        <v>RM_Inv_on_site</v>
      </c>
      <c r="B42" t="str">
        <f>KPI!F42</f>
        <v>Currency</v>
      </c>
      <c r="C42">
        <f>KPI!DE42</f>
        <v>642</v>
      </c>
      <c r="D42">
        <f>KPI!DF42</f>
        <v>650</v>
      </c>
      <c r="E42">
        <f>KPI!DG42</f>
        <v>628</v>
      </c>
      <c r="F42">
        <f>KPI!DH42</f>
        <v>626</v>
      </c>
      <c r="G42">
        <f>KPI!DI42</f>
        <v>604</v>
      </c>
      <c r="H42">
        <f>KPI!DJ42</f>
        <v>601</v>
      </c>
      <c r="I42">
        <f>KPI!DK42</f>
        <v>607</v>
      </c>
      <c r="J42">
        <f>KPI!DL42</f>
        <v>593</v>
      </c>
      <c r="K42">
        <f>KPI!DM42</f>
        <v>592</v>
      </c>
      <c r="L42">
        <f>KPI!DN42</f>
        <v>591</v>
      </c>
      <c r="M42">
        <f>KPI!DO42</f>
        <v>588</v>
      </c>
      <c r="N42">
        <f>KPI!DP42</f>
        <v>588</v>
      </c>
      <c r="O42">
        <f>KPI!DQ42</f>
        <v>587.67999999999995</v>
      </c>
      <c r="P42">
        <f>KPI!DR42</f>
        <v>588</v>
      </c>
      <c r="Q42">
        <f>KPI!DS42</f>
        <v>611.07000000000005</v>
      </c>
      <c r="R42">
        <f>KPI!DT42</f>
        <v>600</v>
      </c>
      <c r="S42">
        <f>KPI!DU42</f>
        <v>597</v>
      </c>
      <c r="T42">
        <f>KPI!DV42</f>
        <v>611</v>
      </c>
      <c r="U42">
        <f>KPI!DW42</f>
        <v>611</v>
      </c>
      <c r="V42">
        <f>KPI!DX42</f>
        <v>611</v>
      </c>
      <c r="W42">
        <f>KPI!DY42</f>
        <v>628</v>
      </c>
      <c r="X42">
        <f>KPI!DZ42</f>
        <v>614</v>
      </c>
      <c r="Y42">
        <f>KPI!EA42</f>
        <v>599</v>
      </c>
      <c r="Z42">
        <f>KPI!EB42</f>
        <v>599</v>
      </c>
      <c r="AA42">
        <f>KPI!EC42</f>
        <v>600</v>
      </c>
      <c r="AB42">
        <f>KPI!ED42</f>
        <v>600</v>
      </c>
      <c r="AC42">
        <f>KPI!EE42</f>
        <v>563</v>
      </c>
      <c r="AD42">
        <f>KPI!EF42</f>
        <v>664</v>
      </c>
      <c r="AE42">
        <f>KPI!EG42</f>
        <v>634.55999999999995</v>
      </c>
      <c r="AF42">
        <f>KPI!EH42</f>
        <v>630</v>
      </c>
      <c r="AG42">
        <f>KPI!EI42</f>
        <v>630</v>
      </c>
      <c r="AH42">
        <f>KPI!EJ42</f>
        <v>607</v>
      </c>
      <c r="AI42">
        <f>KPI!EK42</f>
        <v>601</v>
      </c>
      <c r="AJ42">
        <f>KPI!EL42</f>
        <v>601</v>
      </c>
      <c r="AK42">
        <f>KPI!EM42</f>
        <v>593</v>
      </c>
      <c r="AL42">
        <f>KPI!EN42</f>
        <v>593</v>
      </c>
      <c r="AM42">
        <f>KPI!EO42</f>
        <v>593</v>
      </c>
      <c r="AN42">
        <f>KPI!EP42</f>
        <v>593</v>
      </c>
      <c r="AO42">
        <f>KPI!EQ42</f>
        <v>569</v>
      </c>
      <c r="AP42">
        <f>KPI!ER42</f>
        <v>569</v>
      </c>
      <c r="AQ42">
        <f>KPI!ES42</f>
        <v>671</v>
      </c>
      <c r="AR42">
        <f>KPI!ET42</f>
        <v>574</v>
      </c>
      <c r="AS42">
        <f>KPI!EU42</f>
        <v>590</v>
      </c>
      <c r="AT42">
        <f>KPI!EV42</f>
        <v>600</v>
      </c>
      <c r="AU42">
        <f>KPI!EW42</f>
        <v>585</v>
      </c>
      <c r="AV42">
        <f>KPI!EX42</f>
        <v>610</v>
      </c>
      <c r="AW42">
        <f>KPI!EY42</f>
        <v>625</v>
      </c>
      <c r="AX42">
        <f>KPI!EZ42</f>
        <v>620</v>
      </c>
      <c r="AY42">
        <f>KPI!FA42</f>
        <v>0</v>
      </c>
      <c r="AZ42">
        <f>KPI!FB42</f>
        <v>0</v>
      </c>
      <c r="BA42">
        <f>KPI!FC42</f>
        <v>0</v>
      </c>
      <c r="BB42">
        <f>KPI!FD42</f>
        <v>0</v>
      </c>
      <c r="BC42">
        <f>KPI!FE42</f>
        <v>0</v>
      </c>
    </row>
    <row r="43" spans="1:55">
      <c r="A43" t="str">
        <f>KPI!B43</f>
        <v>RM_Inv_in_transit</v>
      </c>
      <c r="B43" t="str">
        <f>KPI!F43</f>
        <v>Currency</v>
      </c>
      <c r="C43">
        <f>KPI!DE43</f>
        <v>0</v>
      </c>
      <c r="D43">
        <f>KPI!DF43</f>
        <v>0</v>
      </c>
      <c r="E43">
        <f>KPI!DG43</f>
        <v>0</v>
      </c>
      <c r="F43">
        <f>KPI!DH43</f>
        <v>0</v>
      </c>
      <c r="G43">
        <f>KPI!DI43</f>
        <v>0</v>
      </c>
      <c r="H43">
        <f>KPI!DJ43</f>
        <v>0</v>
      </c>
      <c r="I43">
        <f>KPI!DK43</f>
        <v>0</v>
      </c>
      <c r="J43">
        <f>KPI!DL43</f>
        <v>0</v>
      </c>
      <c r="K43">
        <f>KPI!DM43</f>
        <v>0</v>
      </c>
      <c r="L43">
        <f>KPI!DN43</f>
        <v>0</v>
      </c>
      <c r="M43">
        <f>KPI!DO43</f>
        <v>0</v>
      </c>
      <c r="N43">
        <f>KPI!DP43</f>
        <v>0</v>
      </c>
      <c r="O43">
        <f>KPI!DQ43</f>
        <v>0</v>
      </c>
      <c r="P43">
        <f>KPI!DR43</f>
        <v>0</v>
      </c>
      <c r="Q43">
        <f>KPI!DS43</f>
        <v>0</v>
      </c>
      <c r="R43">
        <f>KPI!DT43</f>
        <v>0</v>
      </c>
      <c r="S43">
        <f>KPI!DU43</f>
        <v>0</v>
      </c>
      <c r="T43">
        <f>KPI!DV43</f>
        <v>0</v>
      </c>
      <c r="U43">
        <f>KPI!DW43</f>
        <v>0</v>
      </c>
      <c r="V43">
        <f>KPI!DX43</f>
        <v>0</v>
      </c>
      <c r="W43">
        <f>KPI!DY43</f>
        <v>0</v>
      </c>
      <c r="X43">
        <f>KPI!DZ43</f>
        <v>0</v>
      </c>
      <c r="Y43">
        <f>KPI!EA43</f>
        <v>0</v>
      </c>
      <c r="Z43">
        <f>KPI!EB43</f>
        <v>0</v>
      </c>
      <c r="AA43">
        <f>KPI!EC43</f>
        <v>0</v>
      </c>
      <c r="AB43">
        <f>KPI!ED43</f>
        <v>0</v>
      </c>
      <c r="AC43">
        <f>KPI!EE43</f>
        <v>0</v>
      </c>
      <c r="AD43">
        <f>KPI!EF43</f>
        <v>0</v>
      </c>
      <c r="AE43">
        <f>KPI!EG43</f>
        <v>0</v>
      </c>
      <c r="AF43">
        <f>KPI!EH43</f>
        <v>0</v>
      </c>
      <c r="AG43">
        <f>KPI!EI43</f>
        <v>0</v>
      </c>
      <c r="AH43">
        <f>KPI!EJ43</f>
        <v>0</v>
      </c>
      <c r="AI43">
        <f>KPI!EK43</f>
        <v>0</v>
      </c>
      <c r="AJ43">
        <f>KPI!EL43</f>
        <v>0</v>
      </c>
      <c r="AK43">
        <f>KPI!EM43</f>
        <v>0</v>
      </c>
      <c r="AL43">
        <f>KPI!EN43</f>
        <v>0</v>
      </c>
      <c r="AM43">
        <f>KPI!EO43</f>
        <v>0</v>
      </c>
      <c r="AN43">
        <f>KPI!EP43</f>
        <v>0</v>
      </c>
      <c r="AO43">
        <f>KPI!EQ43</f>
        <v>0</v>
      </c>
      <c r="AP43">
        <f>KPI!ER43</f>
        <v>0</v>
      </c>
      <c r="AQ43">
        <f>KPI!ES43</f>
        <v>0</v>
      </c>
      <c r="AR43">
        <f>KPI!ET43</f>
        <v>0</v>
      </c>
      <c r="AS43">
        <f>KPI!EU43</f>
        <v>0</v>
      </c>
      <c r="AT43">
        <f>KPI!EV43</f>
        <v>0</v>
      </c>
      <c r="AU43">
        <f>KPI!EW43</f>
        <v>0</v>
      </c>
      <c r="AV43">
        <f>KPI!EX43</f>
        <v>0</v>
      </c>
      <c r="AW43">
        <f>KPI!EY43</f>
        <v>0</v>
      </c>
      <c r="AX43">
        <f>KPI!EZ43</f>
        <v>0</v>
      </c>
      <c r="AY43">
        <f>KPI!FA43</f>
        <v>0</v>
      </c>
      <c r="AZ43">
        <f>KPI!FB43</f>
        <v>0</v>
      </c>
      <c r="BA43">
        <f>KPI!FC43</f>
        <v>0</v>
      </c>
      <c r="BB43">
        <f>KPI!FD43</f>
        <v>0</v>
      </c>
      <c r="BC43">
        <f>KPI!FE43</f>
        <v>0</v>
      </c>
    </row>
    <row r="44" spans="1:55">
      <c r="A44" t="str">
        <f>KPI!B44</f>
        <v>WIP</v>
      </c>
      <c r="B44" t="str">
        <f>KPI!F44</f>
        <v>Currency</v>
      </c>
      <c r="C44">
        <f>KPI!DE44</f>
        <v>171</v>
      </c>
      <c r="D44">
        <f>KPI!DF44</f>
        <v>171</v>
      </c>
      <c r="E44">
        <f>KPI!DG44</f>
        <v>171</v>
      </c>
      <c r="F44">
        <f>KPI!DH44</f>
        <v>171</v>
      </c>
      <c r="G44">
        <f>KPI!DI44</f>
        <v>171</v>
      </c>
      <c r="H44">
        <f>KPI!DJ44</f>
        <v>171</v>
      </c>
      <c r="I44">
        <f>KPI!DK44</f>
        <v>171</v>
      </c>
      <c r="J44">
        <f>KPI!DL44</f>
        <v>171</v>
      </c>
      <c r="K44">
        <f>KPI!DM44</f>
        <v>171</v>
      </c>
      <c r="L44">
        <f>KPI!DN44</f>
        <v>171</v>
      </c>
      <c r="M44">
        <f>KPI!DO44</f>
        <v>171</v>
      </c>
      <c r="N44">
        <f>KPI!DP44</f>
        <v>171</v>
      </c>
      <c r="O44">
        <f>KPI!DQ44</f>
        <v>171</v>
      </c>
      <c r="P44">
        <f>KPI!DR44</f>
        <v>171</v>
      </c>
      <c r="Q44">
        <f>KPI!DS44</f>
        <v>171</v>
      </c>
      <c r="R44">
        <f>KPI!DT44</f>
        <v>171</v>
      </c>
      <c r="S44">
        <f>KPI!DU44</f>
        <v>171</v>
      </c>
      <c r="T44">
        <f>KPI!DV44</f>
        <v>171</v>
      </c>
      <c r="U44">
        <f>KPI!DW44</f>
        <v>171</v>
      </c>
      <c r="V44">
        <f>KPI!DX44</f>
        <v>171</v>
      </c>
      <c r="W44">
        <f>KPI!DY44</f>
        <v>171</v>
      </c>
      <c r="X44">
        <f>KPI!DZ44</f>
        <v>171</v>
      </c>
      <c r="Y44">
        <f>KPI!EA44</f>
        <v>171</v>
      </c>
      <c r="Z44">
        <f>KPI!EB44</f>
        <v>171</v>
      </c>
      <c r="AA44">
        <f>KPI!EC44</f>
        <v>171</v>
      </c>
      <c r="AB44">
        <f>KPI!ED44</f>
        <v>171</v>
      </c>
      <c r="AC44">
        <f>KPI!EE44</f>
        <v>171</v>
      </c>
      <c r="AD44">
        <f>KPI!EF44</f>
        <v>171</v>
      </c>
      <c r="AE44">
        <f>KPI!EG44</f>
        <v>171</v>
      </c>
      <c r="AF44">
        <f>KPI!EH44</f>
        <v>171</v>
      </c>
      <c r="AG44">
        <f>KPI!EI44</f>
        <v>171</v>
      </c>
      <c r="AH44">
        <f>KPI!EJ44</f>
        <v>171</v>
      </c>
      <c r="AI44">
        <f>KPI!EK44</f>
        <v>171</v>
      </c>
      <c r="AJ44">
        <f>KPI!EL44</f>
        <v>171</v>
      </c>
      <c r="AK44">
        <f>KPI!EM44</f>
        <v>171</v>
      </c>
      <c r="AL44">
        <f>KPI!EN44</f>
        <v>171</v>
      </c>
      <c r="AM44">
        <f>KPI!EO44</f>
        <v>171</v>
      </c>
      <c r="AN44">
        <f>KPI!EP44</f>
        <v>171</v>
      </c>
      <c r="AO44">
        <f>KPI!EQ44</f>
        <v>171</v>
      </c>
      <c r="AP44">
        <f>KPI!ER44</f>
        <v>171</v>
      </c>
      <c r="AQ44">
        <f>KPI!ES44</f>
        <v>171</v>
      </c>
      <c r="AR44">
        <f>KPI!ET44</f>
        <v>171</v>
      </c>
      <c r="AS44">
        <f>KPI!EU44</f>
        <v>171</v>
      </c>
      <c r="AT44">
        <f>KPI!EV44</f>
        <v>171</v>
      </c>
      <c r="AU44">
        <f>KPI!EW44</f>
        <v>171</v>
      </c>
      <c r="AV44">
        <f>KPI!EX44</f>
        <v>171</v>
      </c>
      <c r="AW44">
        <f>KPI!EY44</f>
        <v>171</v>
      </c>
      <c r="AX44">
        <f>KPI!EZ44</f>
        <v>171</v>
      </c>
      <c r="AY44">
        <f>KPI!FA44</f>
        <v>171</v>
      </c>
      <c r="AZ44">
        <f>KPI!FB44</f>
        <v>171</v>
      </c>
      <c r="BA44">
        <f>KPI!FC44</f>
        <v>171</v>
      </c>
      <c r="BB44">
        <f>KPI!FD44</f>
        <v>171</v>
      </c>
      <c r="BC44">
        <f>KPI!FE44</f>
        <v>171</v>
      </c>
    </row>
    <row r="45" spans="1:55">
      <c r="A45" t="str">
        <f>KPI!B45</f>
        <v>Finished_Product_inventory</v>
      </c>
      <c r="B45" t="str">
        <f>KPI!F45</f>
        <v>Currency</v>
      </c>
      <c r="C45">
        <f>KPI!DE45</f>
        <v>232</v>
      </c>
      <c r="D45">
        <f>KPI!DF45</f>
        <v>227</v>
      </c>
      <c r="E45" t="e">
        <f>KPI!DG45</f>
        <v>#VALUE!</v>
      </c>
      <c r="F45">
        <f>KPI!DH45</f>
        <v>151</v>
      </c>
      <c r="G45">
        <f>KPI!DI45</f>
        <v>192</v>
      </c>
      <c r="H45">
        <f>KPI!DJ45</f>
        <v>134</v>
      </c>
      <c r="I45">
        <f>KPI!DK45</f>
        <v>132</v>
      </c>
      <c r="J45">
        <f>KPI!DL45</f>
        <v>131</v>
      </c>
      <c r="K45">
        <f>KPI!DM45</f>
        <v>120</v>
      </c>
      <c r="L45">
        <f>KPI!DN45</f>
        <v>128</v>
      </c>
      <c r="M45">
        <f>KPI!DO45</f>
        <v>131</v>
      </c>
      <c r="N45">
        <f>KPI!DP45</f>
        <v>131</v>
      </c>
      <c r="O45">
        <f>KPI!DQ45</f>
        <v>155.1</v>
      </c>
      <c r="P45">
        <f>KPI!DR45</f>
        <v>155</v>
      </c>
      <c r="Q45">
        <f>KPI!DS45</f>
        <v>128.85</v>
      </c>
      <c r="R45">
        <f>KPI!DT45</f>
        <v>138</v>
      </c>
      <c r="S45">
        <f>KPI!DU45</f>
        <v>135</v>
      </c>
      <c r="T45">
        <f>KPI!DV45</f>
        <v>129</v>
      </c>
      <c r="U45">
        <f>KPI!DW45</f>
        <v>129</v>
      </c>
      <c r="V45">
        <f>KPI!DX45</f>
        <v>129</v>
      </c>
      <c r="W45">
        <f>KPI!DY45</f>
        <v>131</v>
      </c>
      <c r="X45">
        <f>KPI!DZ45</f>
        <v>152</v>
      </c>
      <c r="Y45">
        <f>KPI!EA45</f>
        <v>118</v>
      </c>
      <c r="Z45">
        <f>KPI!EB45</f>
        <v>64</v>
      </c>
      <c r="AA45">
        <f>KPI!EC45</f>
        <v>79</v>
      </c>
      <c r="AB45">
        <f>KPI!ED45</f>
        <v>79</v>
      </c>
      <c r="AC45">
        <f>KPI!EE45</f>
        <v>43</v>
      </c>
      <c r="AD45">
        <f>KPI!EF45</f>
        <v>73</v>
      </c>
      <c r="AE45">
        <f>KPI!EG45</f>
        <v>65.61</v>
      </c>
      <c r="AF45">
        <f>KPI!EH45</f>
        <v>66</v>
      </c>
      <c r="AG45">
        <f>KPI!EI45</f>
        <v>66</v>
      </c>
      <c r="AH45">
        <f>KPI!EJ45</f>
        <v>34</v>
      </c>
      <c r="AI45">
        <f>KPI!EK45</f>
        <v>23</v>
      </c>
      <c r="AJ45">
        <f>KPI!EL45</f>
        <v>23</v>
      </c>
      <c r="AK45">
        <f>KPI!EM45</f>
        <v>5</v>
      </c>
      <c r="AL45">
        <f>KPI!EN45</f>
        <v>5</v>
      </c>
      <c r="AM45">
        <f>KPI!EO45</f>
        <v>5</v>
      </c>
      <c r="AN45">
        <f>KPI!EP45</f>
        <v>5</v>
      </c>
      <c r="AO45">
        <f>KPI!EQ45</f>
        <v>8</v>
      </c>
      <c r="AP45">
        <f>KPI!ER45</f>
        <v>8</v>
      </c>
      <c r="AQ45">
        <f>KPI!ES45</f>
        <v>43</v>
      </c>
      <c r="AR45">
        <f>KPI!ET45</f>
        <v>37</v>
      </c>
      <c r="AS45">
        <f>KPI!EU45</f>
        <v>20</v>
      </c>
      <c r="AT45">
        <f>KPI!EV45</f>
        <v>12</v>
      </c>
      <c r="AU45">
        <f>KPI!EW45</f>
        <v>12</v>
      </c>
      <c r="AV45">
        <f>KPI!EX45</f>
        <v>12</v>
      </c>
      <c r="AW45">
        <f>KPI!EY45</f>
        <v>19</v>
      </c>
      <c r="AX45">
        <f>KPI!EZ45</f>
        <v>19</v>
      </c>
      <c r="AY45">
        <f>KPI!FA45</f>
        <v>0</v>
      </c>
      <c r="AZ45">
        <f>KPI!FB45</f>
        <v>0</v>
      </c>
      <c r="BA45">
        <f>KPI!FC45</f>
        <v>0</v>
      </c>
      <c r="BB45">
        <f>KPI!FD45</f>
        <v>0</v>
      </c>
      <c r="BC45">
        <f>KPI!FE45</f>
        <v>0</v>
      </c>
    </row>
    <row r="46" spans="1:55">
      <c r="A46" t="str">
        <f>KPI!B46</f>
        <v>Obsolete_Inventory</v>
      </c>
      <c r="B46" t="str">
        <f>KPI!F46</f>
        <v>Currency</v>
      </c>
      <c r="C46">
        <f>KPI!DE46</f>
        <v>0</v>
      </c>
      <c r="D46" t="e">
        <f>KPI!DF46</f>
        <v>#REF!</v>
      </c>
      <c r="E46" t="e">
        <f>KPI!DG46</f>
        <v>#REF!</v>
      </c>
      <c r="F46" t="e">
        <f>KPI!DH46</f>
        <v>#REF!</v>
      </c>
      <c r="G46" t="e">
        <f>KPI!DI46</f>
        <v>#REF!</v>
      </c>
      <c r="H46" t="e">
        <f>KPI!DJ46</f>
        <v>#REF!</v>
      </c>
      <c r="I46" t="e">
        <f>KPI!DK46</f>
        <v>#REF!</v>
      </c>
      <c r="J46" t="e">
        <f>KPI!DL46</f>
        <v>#REF!</v>
      </c>
      <c r="K46" t="e">
        <f>KPI!DM46</f>
        <v>#REF!</v>
      </c>
      <c r="L46" t="e">
        <f>KPI!DN46</f>
        <v>#REF!</v>
      </c>
      <c r="M46" t="e">
        <f>KPI!DO46</f>
        <v>#REF!</v>
      </c>
      <c r="N46" t="e">
        <f>KPI!DP46</f>
        <v>#REF!</v>
      </c>
      <c r="O46" t="e">
        <f>KPI!DQ46</f>
        <v>#REF!</v>
      </c>
      <c r="P46" t="e">
        <f>KPI!DR46</f>
        <v>#REF!</v>
      </c>
      <c r="Q46" t="e">
        <f>KPI!DS46</f>
        <v>#REF!</v>
      </c>
      <c r="R46" t="e">
        <f>KPI!DT46</f>
        <v>#REF!</v>
      </c>
      <c r="S46" t="e">
        <f>KPI!DU46</f>
        <v>#REF!</v>
      </c>
      <c r="T46" t="e">
        <f>KPI!DV46</f>
        <v>#REF!</v>
      </c>
      <c r="U46" t="e">
        <f>KPI!DW46</f>
        <v>#REF!</v>
      </c>
      <c r="V46" t="e">
        <f>KPI!DX46</f>
        <v>#REF!</v>
      </c>
      <c r="W46" t="e">
        <f>KPI!DY46</f>
        <v>#REF!</v>
      </c>
      <c r="X46" t="e">
        <f>KPI!DZ46</f>
        <v>#REF!</v>
      </c>
      <c r="Y46" t="e">
        <f>KPI!EA46</f>
        <v>#REF!</v>
      </c>
      <c r="Z46" t="e">
        <f>KPI!EB46</f>
        <v>#REF!</v>
      </c>
      <c r="AA46" t="e">
        <f>KPI!EC46</f>
        <v>#REF!</v>
      </c>
      <c r="AB46" t="e">
        <f>KPI!ED46</f>
        <v>#REF!</v>
      </c>
      <c r="AC46" t="e">
        <f>KPI!EE46</f>
        <v>#REF!</v>
      </c>
      <c r="AD46" t="e">
        <f>KPI!EF46</f>
        <v>#REF!</v>
      </c>
      <c r="AE46" t="e">
        <f>KPI!EG46</f>
        <v>#REF!</v>
      </c>
      <c r="AF46" t="e">
        <f>KPI!EH46</f>
        <v>#REF!</v>
      </c>
      <c r="AG46" t="e">
        <f>KPI!EI46</f>
        <v>#REF!</v>
      </c>
      <c r="AH46" t="e">
        <f>KPI!EJ46</f>
        <v>#REF!</v>
      </c>
      <c r="AI46" t="e">
        <f>KPI!EK46</f>
        <v>#REF!</v>
      </c>
      <c r="AJ46" t="e">
        <f>KPI!EL46</f>
        <v>#REF!</v>
      </c>
      <c r="AK46" t="e">
        <f>KPI!EM46</f>
        <v>#REF!</v>
      </c>
      <c r="AL46" t="e">
        <f>KPI!EN46</f>
        <v>#REF!</v>
      </c>
      <c r="AM46" t="e">
        <f>KPI!EO46</f>
        <v>#REF!</v>
      </c>
      <c r="AN46" t="e">
        <f>KPI!EP46</f>
        <v>#REF!</v>
      </c>
      <c r="AO46" t="e">
        <f>KPI!EQ46</f>
        <v>#REF!</v>
      </c>
      <c r="AP46" t="e">
        <f>KPI!ER46</f>
        <v>#REF!</v>
      </c>
      <c r="AQ46" t="e">
        <f>KPI!ES46</f>
        <v>#REF!</v>
      </c>
      <c r="AR46" t="e">
        <f>KPI!ET46</f>
        <v>#REF!</v>
      </c>
      <c r="AS46" t="e">
        <f>KPI!EU46</f>
        <v>#REF!</v>
      </c>
      <c r="AT46" t="e">
        <f>KPI!EV46</f>
        <v>#REF!</v>
      </c>
      <c r="AU46" t="e">
        <f>KPI!EW46</f>
        <v>#REF!</v>
      </c>
      <c r="AV46" t="e">
        <f>KPI!EX46</f>
        <v>#REF!</v>
      </c>
      <c r="AW46" t="e">
        <f>KPI!EY46</f>
        <v>#REF!</v>
      </c>
      <c r="AX46" t="e">
        <f>KPI!EZ46</f>
        <v>#REF!</v>
      </c>
      <c r="AY46" t="e">
        <f>KPI!FA46</f>
        <v>#REF!</v>
      </c>
      <c r="AZ46" t="e">
        <f>KPI!FB46</f>
        <v>#REF!</v>
      </c>
      <c r="BA46" t="e">
        <f>KPI!FC46</f>
        <v>#REF!</v>
      </c>
      <c r="BB46" t="e">
        <f>KPI!FD46</f>
        <v>#REF!</v>
      </c>
      <c r="BC46" t="e">
        <f>KPI!FE46</f>
        <v>#REF!</v>
      </c>
    </row>
    <row r="47" spans="1:55">
      <c r="A47" t="str">
        <f>KPI!B47</f>
        <v>TWC</v>
      </c>
      <c r="B47" t="str">
        <f>KPI!F47</f>
        <v>Currency</v>
      </c>
      <c r="C47">
        <f>KPI!DE47</f>
        <v>1045</v>
      </c>
      <c r="D47">
        <f>KPI!DF47</f>
        <v>1048</v>
      </c>
      <c r="E47" t="e">
        <f>KPI!DG47</f>
        <v>#VALUE!</v>
      </c>
      <c r="F47">
        <f>KPI!DH47</f>
        <v>948</v>
      </c>
      <c r="G47">
        <f>KPI!DI47</f>
        <v>967</v>
      </c>
      <c r="H47">
        <f>KPI!DJ47</f>
        <v>906</v>
      </c>
      <c r="I47">
        <f>KPI!DK47</f>
        <v>910</v>
      </c>
      <c r="J47">
        <f>KPI!DL47</f>
        <v>895</v>
      </c>
      <c r="K47">
        <f>KPI!DM47</f>
        <v>883</v>
      </c>
      <c r="L47">
        <f>KPI!DN47</f>
        <v>890</v>
      </c>
      <c r="M47">
        <f>KPI!DO47</f>
        <v>890</v>
      </c>
      <c r="N47">
        <f>KPI!DP47</f>
        <v>890</v>
      </c>
      <c r="O47">
        <f>KPI!DQ47</f>
        <v>913.78</v>
      </c>
      <c r="P47">
        <f>KPI!DR47</f>
        <v>914</v>
      </c>
      <c r="Q47">
        <f>KPI!DS47</f>
        <v>910.92000000000007</v>
      </c>
      <c r="R47">
        <f>KPI!DT47</f>
        <v>909</v>
      </c>
      <c r="S47">
        <f>KPI!DU47</f>
        <v>903</v>
      </c>
      <c r="T47">
        <f>KPI!DV47</f>
        <v>911</v>
      </c>
      <c r="U47">
        <f>KPI!DW47</f>
        <v>911</v>
      </c>
      <c r="V47">
        <f>KPI!DX47</f>
        <v>911</v>
      </c>
      <c r="W47">
        <f>KPI!DY47</f>
        <v>930</v>
      </c>
      <c r="X47">
        <f>KPI!DZ47</f>
        <v>937</v>
      </c>
      <c r="Y47">
        <f>KPI!EA47</f>
        <v>888</v>
      </c>
      <c r="Z47">
        <f>KPI!EB47</f>
        <v>834</v>
      </c>
      <c r="AA47">
        <f>KPI!EC47</f>
        <v>850</v>
      </c>
      <c r="AB47">
        <f>KPI!ED47</f>
        <v>850</v>
      </c>
      <c r="AC47">
        <f>KPI!EE47</f>
        <v>777</v>
      </c>
      <c r="AD47">
        <f>KPI!EF47</f>
        <v>908</v>
      </c>
      <c r="AE47">
        <f>KPI!EG47</f>
        <v>871.17</v>
      </c>
      <c r="AF47">
        <f>KPI!EH47</f>
        <v>867</v>
      </c>
      <c r="AG47">
        <f>KPI!EI47</f>
        <v>867</v>
      </c>
      <c r="AH47">
        <f>KPI!EJ47</f>
        <v>812</v>
      </c>
      <c r="AI47">
        <f>KPI!EK47</f>
        <v>795</v>
      </c>
      <c r="AJ47">
        <f>KPI!EL47</f>
        <v>795</v>
      </c>
      <c r="AK47">
        <f>KPI!EM47</f>
        <v>769</v>
      </c>
      <c r="AL47">
        <f>KPI!EN47</f>
        <v>769</v>
      </c>
      <c r="AM47">
        <f>KPI!EO47</f>
        <v>769</v>
      </c>
      <c r="AN47">
        <f>KPI!EP47</f>
        <v>769</v>
      </c>
      <c r="AO47">
        <f>KPI!EQ47</f>
        <v>748</v>
      </c>
      <c r="AP47">
        <f>KPI!ER47</f>
        <v>748</v>
      </c>
      <c r="AQ47">
        <f>KPI!ES47</f>
        <v>885</v>
      </c>
      <c r="AR47">
        <f>KPI!ET47</f>
        <v>782</v>
      </c>
      <c r="AS47">
        <f>KPI!EU47</f>
        <v>781</v>
      </c>
      <c r="AT47">
        <f>KPI!EV47</f>
        <v>783</v>
      </c>
      <c r="AU47">
        <f>KPI!EW47</f>
        <v>768</v>
      </c>
      <c r="AV47">
        <f>KPI!EX47</f>
        <v>793</v>
      </c>
      <c r="AW47">
        <f>KPI!EY47</f>
        <v>815</v>
      </c>
      <c r="AX47">
        <f>KPI!EZ47</f>
        <v>810</v>
      </c>
      <c r="AY47">
        <f>KPI!FA47</f>
        <v>171</v>
      </c>
      <c r="AZ47">
        <f>KPI!FB47</f>
        <v>171</v>
      </c>
      <c r="BA47">
        <f>KPI!FC47</f>
        <v>171</v>
      </c>
      <c r="BB47">
        <f>KPI!FD47</f>
        <v>171</v>
      </c>
      <c r="BC47">
        <f>KPI!FE47</f>
        <v>171</v>
      </c>
    </row>
    <row r="48" spans="1:55">
      <c r="A48" t="str">
        <f>KPI!B48</f>
        <v>DTWC</v>
      </c>
      <c r="B48" t="str">
        <f>KPI!F48</f>
        <v>Currency</v>
      </c>
      <c r="C48">
        <f>KPI!DE48</f>
        <v>0</v>
      </c>
      <c r="D48">
        <f>KPI!DF48</f>
        <v>3</v>
      </c>
      <c r="E48" t="e">
        <f>KPI!DG48</f>
        <v>#VALUE!</v>
      </c>
      <c r="F48" t="e">
        <f>KPI!DH48</f>
        <v>#VALUE!</v>
      </c>
      <c r="G48">
        <f>KPI!DI48</f>
        <v>19</v>
      </c>
      <c r="H48">
        <f>KPI!DJ48</f>
        <v>-61</v>
      </c>
      <c r="I48">
        <f>KPI!DK48</f>
        <v>4</v>
      </c>
      <c r="J48">
        <f>KPI!DL48</f>
        <v>-15</v>
      </c>
      <c r="K48">
        <f>KPI!DM48</f>
        <v>-12</v>
      </c>
      <c r="L48">
        <f>KPI!DN48</f>
        <v>7</v>
      </c>
      <c r="M48">
        <f>KPI!DO48</f>
        <v>0</v>
      </c>
      <c r="N48">
        <f>KPI!DP48</f>
        <v>0</v>
      </c>
      <c r="O48">
        <f>KPI!DQ48</f>
        <v>23.779999999999973</v>
      </c>
      <c r="P48">
        <f>KPI!DR48</f>
        <v>0.22000000000002728</v>
      </c>
      <c r="Q48">
        <f>KPI!DS48</f>
        <v>-3.0799999999999272</v>
      </c>
      <c r="R48">
        <f>KPI!DT48</f>
        <v>-1.9200000000000728</v>
      </c>
      <c r="S48">
        <f>KPI!DU48</f>
        <v>-6</v>
      </c>
      <c r="T48">
        <f>KPI!DV48</f>
        <v>8</v>
      </c>
      <c r="U48">
        <f>KPI!DW48</f>
        <v>0</v>
      </c>
      <c r="V48">
        <f>KPI!DX48</f>
        <v>0</v>
      </c>
      <c r="W48">
        <f>KPI!DY48</f>
        <v>19</v>
      </c>
      <c r="X48">
        <f>KPI!DZ48</f>
        <v>7</v>
      </c>
      <c r="Y48">
        <f>KPI!EA48</f>
        <v>-49</v>
      </c>
      <c r="Z48">
        <f>KPI!EB48</f>
        <v>-54</v>
      </c>
      <c r="AA48">
        <f>KPI!EC48</f>
        <v>16</v>
      </c>
      <c r="AB48">
        <f>KPI!ED48</f>
        <v>0</v>
      </c>
      <c r="AC48">
        <f>KPI!EE48</f>
        <v>-73</v>
      </c>
      <c r="AD48">
        <f>KPI!EF48</f>
        <v>131</v>
      </c>
      <c r="AE48">
        <f>KPI!EG48</f>
        <v>-36.830000000000041</v>
      </c>
      <c r="AF48">
        <f>KPI!EH48</f>
        <v>-4.1699999999999591</v>
      </c>
      <c r="AG48">
        <f>KPI!EI48</f>
        <v>0</v>
      </c>
      <c r="AH48">
        <f>KPI!EJ48</f>
        <v>-55</v>
      </c>
      <c r="AI48">
        <f>KPI!EK48</f>
        <v>-17</v>
      </c>
      <c r="AJ48">
        <f>KPI!EL48</f>
        <v>0</v>
      </c>
      <c r="AK48">
        <f>KPI!EM48</f>
        <v>-26</v>
      </c>
      <c r="AL48">
        <f>KPI!EN48</f>
        <v>0</v>
      </c>
      <c r="AM48">
        <f>KPI!EO48</f>
        <v>0</v>
      </c>
      <c r="AN48">
        <f>KPI!EP48</f>
        <v>0</v>
      </c>
      <c r="AO48">
        <f>KPI!EQ48</f>
        <v>-21</v>
      </c>
      <c r="AP48">
        <f>KPI!ER48</f>
        <v>0</v>
      </c>
      <c r="AQ48">
        <f>KPI!ES48</f>
        <v>137</v>
      </c>
      <c r="AR48">
        <f>KPI!ET48</f>
        <v>-103</v>
      </c>
      <c r="AS48">
        <f>KPI!EU48</f>
        <v>-1</v>
      </c>
      <c r="AT48">
        <f>KPI!EV48</f>
        <v>2</v>
      </c>
      <c r="AU48">
        <f>KPI!EW48</f>
        <v>-15</v>
      </c>
      <c r="AV48">
        <f>KPI!EX48</f>
        <v>25</v>
      </c>
      <c r="AW48">
        <f>KPI!EY48</f>
        <v>22</v>
      </c>
      <c r="AX48">
        <f>KPI!EZ48</f>
        <v>-5</v>
      </c>
      <c r="AY48">
        <f>KPI!FA48</f>
        <v>-639</v>
      </c>
      <c r="AZ48">
        <f>KPI!FB48</f>
        <v>0</v>
      </c>
      <c r="BA48">
        <f>KPI!FC48</f>
        <v>0</v>
      </c>
      <c r="BB48">
        <f>KPI!FD48</f>
        <v>0</v>
      </c>
      <c r="BC48">
        <f>KPI!FE48</f>
        <v>0</v>
      </c>
    </row>
    <row r="49" spans="1:55">
      <c r="A49" t="str">
        <f>KPI!B49</f>
        <v>Cash_Flow</v>
      </c>
      <c r="B49" t="str">
        <f>KPI!F49</f>
        <v>kCUR</v>
      </c>
      <c r="C49">
        <f>KPI!DE49</f>
        <v>0</v>
      </c>
      <c r="D49">
        <f>KPI!DF49</f>
        <v>-63.5</v>
      </c>
      <c r="E49" t="e">
        <f>KPI!DG49</f>
        <v>#VALUE!</v>
      </c>
      <c r="F49" t="e">
        <f>KPI!DH49</f>
        <v>#VALUE!</v>
      </c>
      <c r="G49">
        <f>KPI!DI49</f>
        <v>-12.199999999999996</v>
      </c>
      <c r="H49">
        <f>KPI!DJ49</f>
        <v>-91.8</v>
      </c>
      <c r="I49">
        <f>KPI!DK49</f>
        <v>-38.4</v>
      </c>
      <c r="J49">
        <f>KPI!DL49</f>
        <v>-61.8</v>
      </c>
      <c r="K49">
        <f>KPI!DM49</f>
        <v>-59.1</v>
      </c>
      <c r="L49">
        <f>KPI!DN49</f>
        <v>-37.9</v>
      </c>
      <c r="M49">
        <f>KPI!DO49</f>
        <v>-45.199999999999996</v>
      </c>
      <c r="N49">
        <f>KPI!DP49</f>
        <v>-54.192999999999998</v>
      </c>
      <c r="O49">
        <f>KPI!DQ49</f>
        <v>-26.006200000000028</v>
      </c>
      <c r="P49">
        <f>KPI!DR49</f>
        <v>-48.279099999999971</v>
      </c>
      <c r="Q49">
        <f>KPI!DS49</f>
        <v>-35.617699999999921</v>
      </c>
      <c r="R49">
        <f>KPI!DT49</f>
        <v>-63.956250000000075</v>
      </c>
      <c r="S49">
        <f>KPI!DU49</f>
        <v>-60.059199999999997</v>
      </c>
      <c r="T49">
        <f>KPI!DV49</f>
        <v>-31.778399999999998</v>
      </c>
      <c r="U49">
        <f>KPI!DW49</f>
        <v>-61.5</v>
      </c>
      <c r="V49">
        <f>KPI!DX49</f>
        <v>-61.5</v>
      </c>
      <c r="W49">
        <f>KPI!DY49</f>
        <v>-39.147500000000001</v>
      </c>
      <c r="X49">
        <f>KPI!DZ49</f>
        <v>-33.217300000000002</v>
      </c>
      <c r="Y49">
        <f>KPI!EA49</f>
        <v>-76.7393</v>
      </c>
      <c r="Z49">
        <f>KPI!EB49</f>
        <v>-95.300099999999986</v>
      </c>
      <c r="AA49">
        <f>KPI!EC49</f>
        <v>-39.433889999999998</v>
      </c>
      <c r="AB49">
        <f>KPI!ED49</f>
        <v>-35.8185</v>
      </c>
      <c r="AC49">
        <f>KPI!EE49</f>
        <v>-147.6</v>
      </c>
      <c r="AD49">
        <f>KPI!EF49</f>
        <v>83.826000000000008</v>
      </c>
      <c r="AE49">
        <f>KPI!EG49</f>
        <v>-97.936000000000035</v>
      </c>
      <c r="AF49">
        <f>KPI!EH49</f>
        <v>-53.752799999999965</v>
      </c>
      <c r="AG49">
        <f>KPI!EI49</f>
        <v>-48.591000000000001</v>
      </c>
      <c r="AH49">
        <f>KPI!EJ49</f>
        <v>-90.38</v>
      </c>
      <c r="AI49">
        <f>KPI!EK49</f>
        <v>-69.42</v>
      </c>
      <c r="AJ49">
        <f>KPI!EL49</f>
        <v>-41.121699999999997</v>
      </c>
      <c r="AK49">
        <f>KPI!EM49</f>
        <v>-85.17</v>
      </c>
      <c r="AL49">
        <f>KPI!EN49</f>
        <v>-42.370000000000005</v>
      </c>
      <c r="AM49">
        <f>KPI!EO49</f>
        <v>-46.123599999999996</v>
      </c>
      <c r="AN49">
        <f>KPI!EP49</f>
        <v>-59.5</v>
      </c>
      <c r="AO49">
        <f>KPI!EQ49</f>
        <v>-65.2</v>
      </c>
      <c r="AP49">
        <f>KPI!ER49</f>
        <v>-47.721700000000006</v>
      </c>
      <c r="AQ49">
        <f>KPI!ES49</f>
        <v>91.881600000000006</v>
      </c>
      <c r="AR49">
        <f>KPI!ET49</f>
        <v>-147.51900000000001</v>
      </c>
      <c r="AS49">
        <f>KPI!EU49</f>
        <v>-45.39</v>
      </c>
      <c r="AT49">
        <f>KPI!EV49</f>
        <v>-35.725799999999992</v>
      </c>
      <c r="AU49">
        <f>KPI!EW49</f>
        <v>-57.233000000000004</v>
      </c>
      <c r="AV49">
        <f>KPI!EX49</f>
        <v>-29.431000000000004</v>
      </c>
      <c r="AW49">
        <f>KPI!EY49</f>
        <v>-54.165999999999997</v>
      </c>
      <c r="AX49">
        <f>KPI!EZ49</f>
        <v>-67.071399999999997</v>
      </c>
      <c r="AY49">
        <f>KPI!FA49</f>
        <v>-912.55399999999997</v>
      </c>
      <c r="AZ49">
        <f>KPI!FB49</f>
        <v>-25.707499999999996</v>
      </c>
      <c r="BA49">
        <f>KPI!FC49</f>
        <v>-66.5</v>
      </c>
      <c r="BB49">
        <f>KPI!FD49</f>
        <v>-66.5</v>
      </c>
      <c r="BC49">
        <f>KPI!FE49</f>
        <v>-66.5</v>
      </c>
    </row>
    <row r="50" spans="1:55">
      <c r="A50" t="str">
        <f>KPI!B50</f>
        <v>Production_plan_achivement%</v>
      </c>
      <c r="B50" t="str">
        <f>KPI!F50</f>
        <v>%</v>
      </c>
      <c r="C50">
        <f>KPI!DE50</f>
        <v>0</v>
      </c>
      <c r="D50">
        <f>KPI!DF50</f>
        <v>0</v>
      </c>
      <c r="E50">
        <f>KPI!DG50</f>
        <v>0</v>
      </c>
      <c r="F50">
        <f>KPI!DH50</f>
        <v>0</v>
      </c>
      <c r="G50">
        <f>KPI!DI50</f>
        <v>0</v>
      </c>
      <c r="H50">
        <f>KPI!DJ50</f>
        <v>0</v>
      </c>
      <c r="I50">
        <f>KPI!DK50</f>
        <v>0</v>
      </c>
      <c r="J50">
        <f>KPI!DL50</f>
        <v>0</v>
      </c>
      <c r="K50">
        <f>KPI!DM50</f>
        <v>0</v>
      </c>
      <c r="L50">
        <f>KPI!DN50</f>
        <v>0</v>
      </c>
      <c r="M50">
        <f>KPI!DO50</f>
        <v>0</v>
      </c>
      <c r="N50">
        <f>KPI!DP50</f>
        <v>0</v>
      </c>
      <c r="O50">
        <f>KPI!DQ50</f>
        <v>0</v>
      </c>
      <c r="P50">
        <f>KPI!DR50</f>
        <v>0</v>
      </c>
      <c r="Q50">
        <f>KPI!DS50</f>
        <v>0</v>
      </c>
      <c r="R50">
        <f>KPI!DT50</f>
        <v>0</v>
      </c>
      <c r="S50">
        <f>KPI!DU50</f>
        <v>0</v>
      </c>
      <c r="T50">
        <f>KPI!DV50</f>
        <v>0</v>
      </c>
      <c r="U50">
        <f>KPI!DW50</f>
        <v>0</v>
      </c>
      <c r="V50">
        <f>KPI!DX50</f>
        <v>0</v>
      </c>
      <c r="W50">
        <f>KPI!DY50</f>
        <v>0</v>
      </c>
      <c r="X50">
        <f>KPI!DZ50</f>
        <v>0</v>
      </c>
      <c r="Y50">
        <f>KPI!EA50</f>
        <v>0</v>
      </c>
      <c r="Z50">
        <f>KPI!EB50</f>
        <v>0</v>
      </c>
      <c r="AA50">
        <f>KPI!EC50</f>
        <v>0</v>
      </c>
      <c r="AB50">
        <f>KPI!ED50</f>
        <v>0</v>
      </c>
      <c r="AC50">
        <f>KPI!EE50</f>
        <v>0</v>
      </c>
      <c r="AD50">
        <f>KPI!EF50</f>
        <v>0</v>
      </c>
      <c r="AE50">
        <f>KPI!EG50</f>
        <v>0</v>
      </c>
      <c r="AF50">
        <f>KPI!EH50</f>
        <v>0</v>
      </c>
      <c r="AG50">
        <f>KPI!EI50</f>
        <v>0</v>
      </c>
      <c r="AH50">
        <f>KPI!EJ50</f>
        <v>0</v>
      </c>
      <c r="AI50">
        <f>KPI!EK50</f>
        <v>0</v>
      </c>
      <c r="AJ50">
        <f>KPI!EL50</f>
        <v>0</v>
      </c>
      <c r="AK50">
        <f>KPI!EM50</f>
        <v>0</v>
      </c>
      <c r="AL50">
        <f>KPI!EN50</f>
        <v>0</v>
      </c>
      <c r="AM50">
        <f>KPI!EO50</f>
        <v>0</v>
      </c>
      <c r="AN50">
        <f>KPI!EP50</f>
        <v>0</v>
      </c>
      <c r="AO50">
        <f>KPI!EQ50</f>
        <v>0</v>
      </c>
      <c r="AP50">
        <f>KPI!ER50</f>
        <v>0</v>
      </c>
      <c r="AQ50">
        <f>KPI!ES50</f>
        <v>0</v>
      </c>
      <c r="AR50">
        <f>KPI!ET50</f>
        <v>0</v>
      </c>
      <c r="AS50">
        <f>KPI!EU50</f>
        <v>0</v>
      </c>
      <c r="AT50">
        <f>KPI!EV50</f>
        <v>0</v>
      </c>
      <c r="AU50">
        <f>KPI!EW50</f>
        <v>0</v>
      </c>
      <c r="AV50">
        <f>KPI!EX50</f>
        <v>0</v>
      </c>
      <c r="AW50">
        <f>KPI!EY50</f>
        <v>0</v>
      </c>
      <c r="AX50">
        <f>KPI!EZ50</f>
        <v>0</v>
      </c>
      <c r="AY50">
        <f>KPI!FA50</f>
        <v>0</v>
      </c>
      <c r="AZ50">
        <f>KPI!FB50</f>
        <v>0</v>
      </c>
      <c r="BA50">
        <f>KPI!FC50</f>
        <v>0</v>
      </c>
      <c r="BB50">
        <f>KPI!FD50</f>
        <v>0</v>
      </c>
      <c r="BC50">
        <f>KPI!FE50</f>
        <v>0</v>
      </c>
    </row>
    <row r="51" spans="1:55">
      <c r="A51" t="str">
        <f>KPI!B51</f>
        <v>High_runner_green_status%</v>
      </c>
      <c r="B51" t="str">
        <f>KPI!F51</f>
        <v>%</v>
      </c>
      <c r="C51">
        <f>KPI!DE51</f>
        <v>0.54300000000000004</v>
      </c>
      <c r="D51">
        <f>KPI!DF51</f>
        <v>0.55900000000000005</v>
      </c>
      <c r="E51">
        <f>KPI!DG51</f>
        <v>0.441</v>
      </c>
      <c r="F51">
        <f>KPI!DH51</f>
        <v>0.44</v>
      </c>
      <c r="G51">
        <f>KPI!DI51</f>
        <v>0.52800000000000002</v>
      </c>
      <c r="H51">
        <f>KPI!DJ51</f>
        <v>0.45700000000000002</v>
      </c>
      <c r="I51">
        <f>KPI!DK51</f>
        <v>0.45700000000000002</v>
      </c>
      <c r="J51">
        <f>KPI!DL51</f>
        <v>0.41199999999999998</v>
      </c>
      <c r="K51">
        <f>KPI!DM51</f>
        <v>0.48599999999999999</v>
      </c>
      <c r="L51">
        <f>KPI!DN51</f>
        <v>0.4</v>
      </c>
      <c r="M51">
        <f>KPI!DO51</f>
        <v>0.48599999999999999</v>
      </c>
      <c r="N51">
        <f>KPI!DP51</f>
        <v>0.52900000000000003</v>
      </c>
      <c r="O51">
        <f>KPI!DQ51</f>
        <v>0.57599999999999996</v>
      </c>
      <c r="P51">
        <f>KPI!DR51</f>
        <v>0.375</v>
      </c>
      <c r="Q51">
        <f>KPI!DS51</f>
        <v>0.433</v>
      </c>
      <c r="R51">
        <f>KPI!DT51</f>
        <v>0.38700000000000001</v>
      </c>
      <c r="S51">
        <f>KPI!DU51</f>
        <v>0.28999999999999998</v>
      </c>
      <c r="T51">
        <f>KPI!DV51</f>
        <v>0.438</v>
      </c>
      <c r="U51">
        <f>KPI!DW51</f>
        <v>0.4</v>
      </c>
      <c r="V51">
        <f>KPI!DX51</f>
        <v>0.375</v>
      </c>
      <c r="W51">
        <f>KPI!DY51</f>
        <v>0.46899999999999997</v>
      </c>
      <c r="X51">
        <f>KPI!DZ51</f>
        <v>0.42899999999999999</v>
      </c>
      <c r="Y51">
        <f>KPI!EA51</f>
        <v>0.5</v>
      </c>
      <c r="Z51">
        <f>KPI!EB51</f>
        <v>0.58799999999999997</v>
      </c>
      <c r="AA51">
        <f>KPI!EC51</f>
        <v>0.44</v>
      </c>
      <c r="AB51">
        <f>KPI!ED51</f>
        <v>0.63</v>
      </c>
      <c r="AC51">
        <f>KPI!EE51</f>
        <v>0.6</v>
      </c>
      <c r="AD51">
        <f>KPI!EF51</f>
        <v>0.74299999999999999</v>
      </c>
      <c r="AE51">
        <f>KPI!EG51</f>
        <v>0.73499999999999999</v>
      </c>
      <c r="AF51">
        <f>KPI!EH51</f>
        <v>0.68799999999999994</v>
      </c>
      <c r="AG51">
        <f>KPI!EI51</f>
        <v>0.66700000000000004</v>
      </c>
      <c r="AH51">
        <f>KPI!EJ51</f>
        <v>0.75</v>
      </c>
      <c r="AI51">
        <f>KPI!EK51</f>
        <v>0.67700000000000005</v>
      </c>
      <c r="AJ51">
        <f>KPI!EL51</f>
        <v>0.73499999999999999</v>
      </c>
      <c r="AK51">
        <f>KPI!EM51</f>
        <v>0.73499999999999999</v>
      </c>
      <c r="AL51">
        <f>KPI!EN51</f>
        <v>0.67600000000000005</v>
      </c>
      <c r="AM51">
        <f>KPI!EO51</f>
        <v>0.69699999999999995</v>
      </c>
      <c r="AN51">
        <f>KPI!EP51</f>
        <v>0.71399999999999997</v>
      </c>
      <c r="AO51">
        <f>KPI!EQ51</f>
        <v>0</v>
      </c>
      <c r="AP51">
        <f>KPI!ER51</f>
        <v>0</v>
      </c>
      <c r="AQ51">
        <f>KPI!ES51</f>
        <v>0.66700000000000004</v>
      </c>
      <c r="AR51">
        <f>KPI!ET51</f>
        <v>0.63600000000000001</v>
      </c>
      <c r="AS51">
        <f>KPI!EU51</f>
        <v>0.52900000000000003</v>
      </c>
      <c r="AT51">
        <f>KPI!EV51</f>
        <v>0.60599999999999998</v>
      </c>
      <c r="AU51">
        <f>KPI!EW51</f>
        <v>0.59399999999999997</v>
      </c>
      <c r="AV51">
        <f>KPI!EX51</f>
        <v>0.59</v>
      </c>
      <c r="AW51">
        <f>KPI!EY51</f>
        <v>0.59</v>
      </c>
      <c r="AX51">
        <f>KPI!EZ51</f>
        <v>0.59</v>
      </c>
      <c r="AY51">
        <f>KPI!FA51</f>
        <v>0.59</v>
      </c>
      <c r="AZ51">
        <f>KPI!FB51</f>
        <v>0.59</v>
      </c>
      <c r="BA51">
        <f>KPI!FC51</f>
        <v>0.59</v>
      </c>
      <c r="BB51">
        <f>KPI!FD51</f>
        <v>0.59</v>
      </c>
      <c r="BC51">
        <f>KPI!FE51</f>
        <v>0</v>
      </c>
    </row>
    <row r="52" spans="1:55">
      <c r="A52" t="str">
        <f>KPI!B52</f>
        <v>Production_quantity</v>
      </c>
      <c r="B52" t="str">
        <f>KPI!F52</f>
        <v>count</v>
      </c>
      <c r="C52">
        <f>KPI!DE52</f>
        <v>0</v>
      </c>
      <c r="D52">
        <f>KPI!DF52</f>
        <v>0</v>
      </c>
      <c r="E52">
        <f>KPI!DG52</f>
        <v>0</v>
      </c>
      <c r="F52">
        <f>KPI!DH52</f>
        <v>0</v>
      </c>
      <c r="G52">
        <f>KPI!DI52</f>
        <v>0</v>
      </c>
      <c r="H52">
        <f>KPI!DJ52</f>
        <v>0</v>
      </c>
      <c r="I52">
        <f>KPI!DK52</f>
        <v>0</v>
      </c>
      <c r="J52">
        <f>KPI!DL52</f>
        <v>0</v>
      </c>
      <c r="K52">
        <f>KPI!DM52</f>
        <v>0</v>
      </c>
      <c r="L52">
        <f>KPI!DN52</f>
        <v>0</v>
      </c>
      <c r="M52">
        <f>KPI!DO52</f>
        <v>0</v>
      </c>
      <c r="N52">
        <f>KPI!DP52</f>
        <v>0</v>
      </c>
      <c r="O52">
        <f>KPI!DQ52</f>
        <v>0</v>
      </c>
      <c r="P52">
        <f>KPI!DR52</f>
        <v>0</v>
      </c>
      <c r="Q52">
        <f>KPI!DS52</f>
        <v>0</v>
      </c>
      <c r="R52">
        <f>KPI!DT52</f>
        <v>0</v>
      </c>
      <c r="S52">
        <f>KPI!DU52</f>
        <v>0</v>
      </c>
      <c r="T52">
        <f>KPI!DV52</f>
        <v>0</v>
      </c>
      <c r="U52">
        <f>KPI!DW52</f>
        <v>0</v>
      </c>
      <c r="V52">
        <f>KPI!DX52</f>
        <v>0</v>
      </c>
      <c r="W52">
        <f>KPI!DY52</f>
        <v>0</v>
      </c>
      <c r="X52">
        <f>KPI!DZ52</f>
        <v>0</v>
      </c>
      <c r="Y52">
        <f>KPI!EA52</f>
        <v>0</v>
      </c>
      <c r="Z52">
        <f>KPI!EB52</f>
        <v>0</v>
      </c>
      <c r="AA52">
        <f>KPI!EC52</f>
        <v>0</v>
      </c>
      <c r="AB52">
        <f>KPI!ED52</f>
        <v>0</v>
      </c>
      <c r="AC52">
        <f>KPI!EE52</f>
        <v>0</v>
      </c>
      <c r="AD52">
        <f>KPI!EF52</f>
        <v>0</v>
      </c>
      <c r="AE52">
        <f>KPI!EG52</f>
        <v>0</v>
      </c>
      <c r="AF52">
        <f>KPI!EH52</f>
        <v>0</v>
      </c>
      <c r="AG52">
        <f>KPI!EI52</f>
        <v>0</v>
      </c>
      <c r="AH52">
        <f>KPI!EJ52</f>
        <v>0</v>
      </c>
      <c r="AI52">
        <f>KPI!EK52</f>
        <v>0</v>
      </c>
      <c r="AJ52">
        <f>KPI!EL52</f>
        <v>0</v>
      </c>
      <c r="AK52">
        <f>KPI!EM52</f>
        <v>0</v>
      </c>
      <c r="AL52">
        <f>KPI!EN52</f>
        <v>0</v>
      </c>
      <c r="AM52">
        <f>KPI!EO52</f>
        <v>0</v>
      </c>
      <c r="AN52">
        <f>KPI!EP52</f>
        <v>0</v>
      </c>
      <c r="AO52">
        <f>KPI!EQ52</f>
        <v>0</v>
      </c>
      <c r="AP52">
        <f>KPI!ER52</f>
        <v>0</v>
      </c>
      <c r="AQ52">
        <f>KPI!ES52</f>
        <v>0</v>
      </c>
      <c r="AR52">
        <f>KPI!ET52</f>
        <v>0</v>
      </c>
      <c r="AS52">
        <f>KPI!EU52</f>
        <v>0</v>
      </c>
      <c r="AT52">
        <f>KPI!EV52</f>
        <v>0</v>
      </c>
      <c r="AU52">
        <f>KPI!EW52</f>
        <v>0</v>
      </c>
      <c r="AV52">
        <f>KPI!EX52</f>
        <v>0</v>
      </c>
      <c r="AW52">
        <f>KPI!EY52</f>
        <v>0</v>
      </c>
      <c r="AX52">
        <f>KPI!EZ52</f>
        <v>0</v>
      </c>
      <c r="AY52">
        <f>KPI!FA52</f>
        <v>0</v>
      </c>
      <c r="AZ52">
        <f>KPI!FB52</f>
        <v>0</v>
      </c>
      <c r="BA52">
        <f>KPI!FC52</f>
        <v>0</v>
      </c>
      <c r="BB52">
        <f>KPI!FD52</f>
        <v>0</v>
      </c>
      <c r="BC52">
        <f>KPI!FE52</f>
        <v>0</v>
      </c>
    </row>
    <row r="53" spans="1:55">
      <c r="A53" t="str">
        <f>KPI!B53</f>
        <v>On_time_delivery</v>
      </c>
      <c r="B53" t="str">
        <f>KPI!F53</f>
        <v>%</v>
      </c>
      <c r="C53">
        <f>KPI!DE53</f>
        <v>0</v>
      </c>
      <c r="D53">
        <f>KPI!DF53</f>
        <v>0</v>
      </c>
      <c r="E53">
        <f>KPI!DG53</f>
        <v>0</v>
      </c>
      <c r="F53">
        <f>KPI!DH53</f>
        <v>0.86</v>
      </c>
      <c r="G53">
        <f>KPI!DI53</f>
        <v>0.86</v>
      </c>
      <c r="H53">
        <f>KPI!DJ53</f>
        <v>0.86</v>
      </c>
      <c r="I53">
        <f>KPI!DK53</f>
        <v>0.86</v>
      </c>
      <c r="J53">
        <f>KPI!DL53</f>
        <v>0.86</v>
      </c>
      <c r="K53">
        <f>KPI!DM53</f>
        <v>0.86</v>
      </c>
      <c r="L53">
        <f>KPI!DN53</f>
        <v>0.86</v>
      </c>
      <c r="M53">
        <f>KPI!DO53</f>
        <v>0.86</v>
      </c>
      <c r="N53">
        <f>KPI!DP53</f>
        <v>0.86</v>
      </c>
      <c r="O53">
        <f>KPI!DQ53</f>
        <v>0.86</v>
      </c>
      <c r="P53">
        <f>KPI!DR53</f>
        <v>0.86</v>
      </c>
      <c r="Q53">
        <f>KPI!DS53</f>
        <v>0.86</v>
      </c>
      <c r="R53">
        <f>KPI!DT53</f>
        <v>0.86</v>
      </c>
      <c r="S53">
        <f>KPI!DU53</f>
        <v>0.86</v>
      </c>
      <c r="T53">
        <f>KPI!DV53</f>
        <v>0.86</v>
      </c>
      <c r="U53">
        <f>KPI!DW53</f>
        <v>0.86</v>
      </c>
      <c r="V53">
        <f>KPI!DX53</f>
        <v>0</v>
      </c>
      <c r="W53">
        <f>KPI!DY53</f>
        <v>0</v>
      </c>
      <c r="X53">
        <f>KPI!DZ53</f>
        <v>0.86</v>
      </c>
      <c r="Y53">
        <f>KPI!EA53</f>
        <v>0.86</v>
      </c>
      <c r="Z53">
        <f>KPI!EB53</f>
        <v>0.86</v>
      </c>
      <c r="AA53">
        <f>KPI!EC53</f>
        <v>0.86</v>
      </c>
      <c r="AB53">
        <f>KPI!ED53</f>
        <v>0.86</v>
      </c>
      <c r="AC53">
        <f>KPI!EE53</f>
        <v>0.86</v>
      </c>
      <c r="AD53">
        <f>KPI!EF53</f>
        <v>0.86</v>
      </c>
      <c r="AE53">
        <f>KPI!EG53</f>
        <v>0.86</v>
      </c>
      <c r="AF53">
        <f>KPI!EH53</f>
        <v>0.86</v>
      </c>
      <c r="AG53">
        <f>KPI!EI53</f>
        <v>0.86</v>
      </c>
      <c r="AH53">
        <f>KPI!EJ53</f>
        <v>0.86</v>
      </c>
      <c r="AI53">
        <f>KPI!EK53</f>
        <v>0.86</v>
      </c>
      <c r="AJ53">
        <f>KPI!EL53</f>
        <v>0.86</v>
      </c>
      <c r="AK53">
        <f>KPI!EM53</f>
        <v>0.86</v>
      </c>
      <c r="AL53">
        <f>KPI!EN53</f>
        <v>0.86</v>
      </c>
      <c r="AM53">
        <f>KPI!EO53</f>
        <v>0.86</v>
      </c>
      <c r="AN53">
        <f>KPI!EP53</f>
        <v>0.86</v>
      </c>
      <c r="AO53">
        <f>KPI!EQ53</f>
        <v>0.86</v>
      </c>
      <c r="AP53">
        <f>KPI!ER53</f>
        <v>0.86</v>
      </c>
      <c r="AQ53">
        <f>KPI!ES53</f>
        <v>0.86</v>
      </c>
      <c r="AR53">
        <f>KPI!ET53</f>
        <v>0.86</v>
      </c>
      <c r="AS53">
        <f>KPI!EU53</f>
        <v>0.86</v>
      </c>
      <c r="AT53">
        <f>KPI!EV53</f>
        <v>0.86</v>
      </c>
      <c r="AU53">
        <f>KPI!EW53</f>
        <v>0.86</v>
      </c>
      <c r="AV53">
        <f>KPI!EX53</f>
        <v>0.86</v>
      </c>
      <c r="AW53">
        <f>KPI!EY53</f>
        <v>0.86</v>
      </c>
      <c r="AX53">
        <f>KPI!EZ53</f>
        <v>0.86</v>
      </c>
      <c r="AY53">
        <f>KPI!FA53</f>
        <v>0.86</v>
      </c>
      <c r="AZ53">
        <f>KPI!FB53</f>
        <v>0</v>
      </c>
      <c r="BA53">
        <f>KPI!FC53</f>
        <v>0</v>
      </c>
      <c r="BB53">
        <f>KPI!FD53</f>
        <v>0</v>
      </c>
      <c r="BC53">
        <f>KPI!FE53</f>
        <v>0</v>
      </c>
    </row>
    <row r="54" spans="1:55">
      <c r="A54" t="str">
        <f>KPI!B54</f>
        <v>Backlog</v>
      </c>
      <c r="B54" t="str">
        <f>KPI!F54</f>
        <v>Currency</v>
      </c>
      <c r="C54">
        <f>KPI!DE54</f>
        <v>0</v>
      </c>
      <c r="D54">
        <f>KPI!DF54</f>
        <v>0</v>
      </c>
      <c r="E54">
        <f>KPI!DG54</f>
        <v>0.2</v>
      </c>
      <c r="F54">
        <f>KPI!DH54</f>
        <v>8.4</v>
      </c>
      <c r="G54">
        <f>KPI!DI54</f>
        <v>0.9</v>
      </c>
      <c r="H54">
        <f>KPI!DJ54</f>
        <v>0.2</v>
      </c>
      <c r="I54">
        <f>KPI!DK54</f>
        <v>0.3</v>
      </c>
      <c r="J54">
        <f>KPI!DL54</f>
        <v>0.9</v>
      </c>
      <c r="K54">
        <f>KPI!DM54</f>
        <v>2.2999999999999998</v>
      </c>
      <c r="L54">
        <f>KPI!DN54</f>
        <v>2.8</v>
      </c>
      <c r="M54">
        <f>KPI!DO54</f>
        <v>0.4</v>
      </c>
      <c r="N54">
        <f>KPI!DP54</f>
        <v>0.438</v>
      </c>
      <c r="O54">
        <f>KPI!DQ54</f>
        <v>2.8</v>
      </c>
      <c r="P54">
        <f>KPI!DR54</f>
        <v>1.88</v>
      </c>
      <c r="Q54">
        <f>KPI!DS54</f>
        <v>0</v>
      </c>
      <c r="R54">
        <f>KPI!DT54</f>
        <v>0</v>
      </c>
      <c r="S54">
        <f>KPI!DU54</f>
        <v>0</v>
      </c>
      <c r="T54">
        <f>KPI!DV54</f>
        <v>0</v>
      </c>
      <c r="U54">
        <f>KPI!DW54</f>
        <v>0</v>
      </c>
      <c r="V54">
        <f>KPI!DX54</f>
        <v>0</v>
      </c>
      <c r="W54">
        <f>KPI!DY54</f>
        <v>0</v>
      </c>
      <c r="X54">
        <f>KPI!DZ54</f>
        <v>0</v>
      </c>
      <c r="Y54">
        <f>KPI!EA54</f>
        <v>0.182</v>
      </c>
      <c r="Z54">
        <f>KPI!EB54</f>
        <v>0</v>
      </c>
      <c r="AA54">
        <f>KPI!EC54</f>
        <v>0</v>
      </c>
      <c r="AB54">
        <f>KPI!ED54</f>
        <v>0</v>
      </c>
      <c r="AC54">
        <f>KPI!EE54</f>
        <v>0</v>
      </c>
      <c r="AD54">
        <f>KPI!EF54</f>
        <v>18</v>
      </c>
      <c r="AE54">
        <f>KPI!EG54</f>
        <v>18</v>
      </c>
      <c r="AF54">
        <f>KPI!EH54</f>
        <v>18</v>
      </c>
      <c r="AG54">
        <f>KPI!EI54</f>
        <v>13</v>
      </c>
      <c r="AH54">
        <f>KPI!EJ54</f>
        <v>7.59</v>
      </c>
      <c r="AI54">
        <f>KPI!EK54</f>
        <v>5.8</v>
      </c>
      <c r="AJ54">
        <f>KPI!EL54</f>
        <v>9.9</v>
      </c>
      <c r="AK54">
        <f>KPI!EM54</f>
        <v>5.8</v>
      </c>
      <c r="AL54">
        <f>KPI!EN54</f>
        <v>6.1</v>
      </c>
      <c r="AM54">
        <f>KPI!EO54</f>
        <v>3.78</v>
      </c>
      <c r="AN54">
        <f>KPI!EP54</f>
        <v>29</v>
      </c>
      <c r="AO54">
        <f>KPI!EQ54</f>
        <v>29</v>
      </c>
      <c r="AP54">
        <f>KPI!ER54</f>
        <v>24</v>
      </c>
      <c r="AQ54">
        <f>KPI!ES54</f>
        <v>12.6</v>
      </c>
      <c r="AR54">
        <f>KPI!ET54</f>
        <v>4.28</v>
      </c>
      <c r="AS54">
        <f>KPI!EU54</f>
        <v>1.2</v>
      </c>
      <c r="AT54">
        <f>KPI!EV54</f>
        <v>0.82</v>
      </c>
      <c r="AU54">
        <f>KPI!EW54</f>
        <v>2.5</v>
      </c>
      <c r="AV54">
        <f>KPI!EX54</f>
        <v>5.71</v>
      </c>
      <c r="AW54">
        <f>KPI!EY54</f>
        <v>4.9000000000000004</v>
      </c>
      <c r="AX54">
        <f>KPI!EZ54</f>
        <v>21.8</v>
      </c>
      <c r="AY54">
        <f>KPI!FA54</f>
        <v>25.6</v>
      </c>
      <c r="AZ54">
        <f>KPI!FB54</f>
        <v>0</v>
      </c>
      <c r="BA54">
        <f>KPI!FC54</f>
        <v>0</v>
      </c>
      <c r="BB54">
        <f>KPI!FD54</f>
        <v>0</v>
      </c>
      <c r="BC54">
        <f>KPI!FE54</f>
        <v>0</v>
      </c>
    </row>
    <row r="55" spans="1:55">
      <c r="A55" t="str">
        <f>KPI!B55</f>
        <v>Productivity%</v>
      </c>
      <c r="B55" t="str">
        <f>KPI!F55</f>
        <v>%</v>
      </c>
      <c r="C55">
        <f>KPI!DE55</f>
        <v>0</v>
      </c>
      <c r="D55">
        <f>KPI!DF55</f>
        <v>0</v>
      </c>
      <c r="E55">
        <f>KPI!DG55</f>
        <v>0</v>
      </c>
      <c r="F55">
        <f>KPI!DH55</f>
        <v>0</v>
      </c>
      <c r="G55">
        <f>KPI!DI55</f>
        <v>0</v>
      </c>
      <c r="H55">
        <f>KPI!DJ55</f>
        <v>0</v>
      </c>
      <c r="I55">
        <f>KPI!DK55</f>
        <v>0</v>
      </c>
      <c r="J55">
        <f>KPI!DL55</f>
        <v>0</v>
      </c>
      <c r="K55">
        <f>KPI!DM55</f>
        <v>0</v>
      </c>
      <c r="L55">
        <f>KPI!DN55</f>
        <v>0</v>
      </c>
      <c r="M55">
        <f>KPI!DO55</f>
        <v>0</v>
      </c>
      <c r="N55">
        <f>KPI!DP55</f>
        <v>0</v>
      </c>
      <c r="O55">
        <f>KPI!DQ55</f>
        <v>0</v>
      </c>
      <c r="P55">
        <f>KPI!DR55</f>
        <v>0</v>
      </c>
      <c r="Q55">
        <f>KPI!DS55</f>
        <v>0</v>
      </c>
      <c r="R55">
        <f>KPI!DT55</f>
        <v>0</v>
      </c>
      <c r="S55">
        <f>KPI!DU55</f>
        <v>0</v>
      </c>
      <c r="T55">
        <f>KPI!DV55</f>
        <v>0</v>
      </c>
      <c r="U55">
        <f>KPI!DW55</f>
        <v>0</v>
      </c>
      <c r="V55">
        <f>KPI!DX55</f>
        <v>0</v>
      </c>
      <c r="W55">
        <f>KPI!DY55</f>
        <v>0</v>
      </c>
      <c r="X55">
        <f>KPI!DZ55</f>
        <v>0</v>
      </c>
      <c r="Y55">
        <f>KPI!EA55</f>
        <v>0</v>
      </c>
      <c r="Z55">
        <f>KPI!EB55</f>
        <v>0</v>
      </c>
      <c r="AA55">
        <f>KPI!EC55</f>
        <v>0</v>
      </c>
      <c r="AB55">
        <f>KPI!ED55</f>
        <v>0</v>
      </c>
      <c r="AC55">
        <f>KPI!EE55</f>
        <v>0</v>
      </c>
      <c r="AD55">
        <f>KPI!EF55</f>
        <v>0</v>
      </c>
      <c r="AE55">
        <f>KPI!EG55</f>
        <v>0</v>
      </c>
      <c r="AF55">
        <f>KPI!EH55</f>
        <v>0</v>
      </c>
      <c r="AG55">
        <f>KPI!EI55</f>
        <v>0</v>
      </c>
      <c r="AH55">
        <f>KPI!EJ55</f>
        <v>0</v>
      </c>
      <c r="AI55">
        <f>KPI!EK55</f>
        <v>0</v>
      </c>
      <c r="AJ55">
        <f>KPI!EL55</f>
        <v>0</v>
      </c>
      <c r="AK55">
        <f>KPI!EM55</f>
        <v>0</v>
      </c>
      <c r="AL55">
        <f>KPI!EN55</f>
        <v>0</v>
      </c>
      <c r="AM55">
        <f>KPI!EO55</f>
        <v>0</v>
      </c>
      <c r="AN55">
        <f>KPI!EP55</f>
        <v>0</v>
      </c>
      <c r="AO55">
        <f>KPI!EQ55</f>
        <v>0</v>
      </c>
      <c r="AP55">
        <f>KPI!ER55</f>
        <v>0</v>
      </c>
      <c r="AQ55">
        <f>KPI!ES55</f>
        <v>0</v>
      </c>
      <c r="AR55">
        <f>KPI!ET55</f>
        <v>0</v>
      </c>
      <c r="AS55">
        <f>KPI!EU55</f>
        <v>0</v>
      </c>
      <c r="AT55">
        <f>KPI!EV55</f>
        <v>0</v>
      </c>
      <c r="AU55">
        <f>KPI!EW55</f>
        <v>0</v>
      </c>
      <c r="AV55">
        <f>KPI!EX55</f>
        <v>0</v>
      </c>
      <c r="AW55">
        <f>KPI!EY55</f>
        <v>0</v>
      </c>
      <c r="AX55">
        <f>KPI!EZ55</f>
        <v>0</v>
      </c>
      <c r="AY55">
        <f>KPI!FA55</f>
        <v>0</v>
      </c>
      <c r="AZ55">
        <f>KPI!FB55</f>
        <v>0</v>
      </c>
      <c r="BA55">
        <f>KPI!FC55</f>
        <v>0</v>
      </c>
      <c r="BB55">
        <f>KPI!FD55</f>
        <v>0</v>
      </c>
      <c r="BC55">
        <f>KPI!FE55</f>
        <v>0</v>
      </c>
    </row>
    <row r="56" spans="1:55">
      <c r="A56" t="str">
        <f>KPI!B56</f>
        <v>OEE%</v>
      </c>
      <c r="B56" t="str">
        <f>KPI!F56</f>
        <v>%</v>
      </c>
      <c r="C56">
        <f>KPI!DE56</f>
        <v>0</v>
      </c>
      <c r="D56">
        <f>KPI!DF56</f>
        <v>0</v>
      </c>
      <c r="E56">
        <f>KPI!DG56</f>
        <v>0</v>
      </c>
      <c r="F56">
        <f>KPI!DH56</f>
        <v>0</v>
      </c>
      <c r="G56">
        <f>KPI!DI56</f>
        <v>0</v>
      </c>
      <c r="H56">
        <f>KPI!DJ56</f>
        <v>0</v>
      </c>
      <c r="I56">
        <f>KPI!DK56</f>
        <v>0</v>
      </c>
      <c r="J56">
        <f>KPI!DL56</f>
        <v>0</v>
      </c>
      <c r="K56">
        <f>KPI!DM56</f>
        <v>0</v>
      </c>
      <c r="L56">
        <f>KPI!DN56</f>
        <v>0</v>
      </c>
      <c r="M56">
        <f>KPI!DO56</f>
        <v>0</v>
      </c>
      <c r="N56">
        <f>KPI!DP56</f>
        <v>0</v>
      </c>
      <c r="O56">
        <f>KPI!DQ56</f>
        <v>0</v>
      </c>
      <c r="P56">
        <f>KPI!DR56</f>
        <v>0</v>
      </c>
      <c r="Q56">
        <f>KPI!DS56</f>
        <v>0</v>
      </c>
      <c r="R56">
        <f>KPI!DT56</f>
        <v>0</v>
      </c>
      <c r="S56">
        <f>KPI!DU56</f>
        <v>0</v>
      </c>
      <c r="T56">
        <f>KPI!DV56</f>
        <v>0</v>
      </c>
      <c r="U56">
        <f>KPI!DW56</f>
        <v>0</v>
      </c>
      <c r="V56">
        <f>KPI!DX56</f>
        <v>0</v>
      </c>
      <c r="W56">
        <f>KPI!DY56</f>
        <v>0</v>
      </c>
      <c r="X56">
        <f>KPI!DZ56</f>
        <v>0</v>
      </c>
      <c r="Y56">
        <f>KPI!EA56</f>
        <v>0</v>
      </c>
      <c r="Z56">
        <f>KPI!EB56</f>
        <v>0</v>
      </c>
      <c r="AA56">
        <f>KPI!EC56</f>
        <v>0</v>
      </c>
      <c r="AB56">
        <f>KPI!ED56</f>
        <v>0</v>
      </c>
      <c r="AC56">
        <f>KPI!EE56</f>
        <v>0</v>
      </c>
      <c r="AD56">
        <f>KPI!EF56</f>
        <v>0</v>
      </c>
      <c r="AE56">
        <f>KPI!EG56</f>
        <v>0</v>
      </c>
      <c r="AF56">
        <f>KPI!EH56</f>
        <v>0</v>
      </c>
      <c r="AG56">
        <f>KPI!EI56</f>
        <v>0</v>
      </c>
      <c r="AH56">
        <f>KPI!EJ56</f>
        <v>0</v>
      </c>
      <c r="AI56">
        <f>KPI!EK56</f>
        <v>0</v>
      </c>
      <c r="AJ56">
        <f>KPI!EL56</f>
        <v>0</v>
      </c>
      <c r="AK56">
        <f>KPI!EM56</f>
        <v>0</v>
      </c>
      <c r="AL56">
        <f>KPI!EN56</f>
        <v>0</v>
      </c>
      <c r="AM56">
        <f>KPI!EO56</f>
        <v>0</v>
      </c>
      <c r="AN56">
        <f>KPI!EP56</f>
        <v>0</v>
      </c>
      <c r="AO56">
        <f>KPI!EQ56</f>
        <v>0</v>
      </c>
      <c r="AP56">
        <f>KPI!ER56</f>
        <v>0</v>
      </c>
      <c r="AQ56">
        <f>KPI!ES56</f>
        <v>0</v>
      </c>
      <c r="AR56">
        <f>KPI!ET56</f>
        <v>0</v>
      </c>
      <c r="AS56">
        <f>KPI!EU56</f>
        <v>0</v>
      </c>
      <c r="AT56">
        <f>KPI!EV56</f>
        <v>0</v>
      </c>
      <c r="AU56">
        <f>KPI!EW56</f>
        <v>0</v>
      </c>
      <c r="AV56">
        <f>KPI!EX56</f>
        <v>0</v>
      </c>
      <c r="AW56">
        <f>KPI!EY56</f>
        <v>0</v>
      </c>
      <c r="AX56">
        <f>KPI!EZ56</f>
        <v>0</v>
      </c>
      <c r="AY56">
        <f>KPI!FA56</f>
        <v>0</v>
      </c>
      <c r="AZ56">
        <f>KPI!FB56</f>
        <v>0</v>
      </c>
      <c r="BA56">
        <f>KPI!FC56</f>
        <v>0</v>
      </c>
      <c r="BB56">
        <f>KPI!FD56</f>
        <v>0</v>
      </c>
      <c r="BC56">
        <f>KPI!FE56</f>
        <v>0</v>
      </c>
    </row>
    <row r="57" spans="1:55">
      <c r="A57" t="str">
        <f>KPI!B57</f>
        <v>Production rejects (PPM)</v>
      </c>
      <c r="B57" t="str">
        <f>KPI!F57</f>
        <v>PPM</v>
      </c>
      <c r="C57">
        <f>KPI!DE57</f>
        <v>0</v>
      </c>
      <c r="D57">
        <f>KPI!DF57</f>
        <v>0</v>
      </c>
      <c r="E57">
        <f>KPI!DG57</f>
        <v>0</v>
      </c>
      <c r="F57">
        <f>KPI!DH57</f>
        <v>0</v>
      </c>
      <c r="G57">
        <f>KPI!DI57</f>
        <v>0</v>
      </c>
      <c r="H57">
        <f>KPI!DJ57</f>
        <v>0</v>
      </c>
      <c r="I57">
        <f>KPI!DK57</f>
        <v>0</v>
      </c>
      <c r="J57">
        <f>KPI!DL57</f>
        <v>0</v>
      </c>
      <c r="K57">
        <f>KPI!DM57</f>
        <v>0</v>
      </c>
      <c r="L57">
        <f>KPI!DN57</f>
        <v>0</v>
      </c>
      <c r="M57">
        <f>KPI!DO57</f>
        <v>0</v>
      </c>
      <c r="N57">
        <f>KPI!DP57</f>
        <v>0</v>
      </c>
      <c r="O57">
        <f>KPI!DQ57</f>
        <v>0</v>
      </c>
      <c r="P57">
        <f>KPI!DR57</f>
        <v>0</v>
      </c>
      <c r="Q57">
        <f>KPI!DS57</f>
        <v>0</v>
      </c>
      <c r="R57">
        <f>KPI!DT57</f>
        <v>0</v>
      </c>
      <c r="S57">
        <f>KPI!DU57</f>
        <v>0</v>
      </c>
      <c r="T57">
        <f>KPI!DV57</f>
        <v>0</v>
      </c>
      <c r="U57">
        <f>KPI!DW57</f>
        <v>0</v>
      </c>
      <c r="V57">
        <f>KPI!DX57</f>
        <v>0</v>
      </c>
      <c r="W57">
        <f>KPI!DY57</f>
        <v>0</v>
      </c>
      <c r="X57">
        <f>KPI!DZ57</f>
        <v>0</v>
      </c>
      <c r="Y57">
        <f>KPI!EA57</f>
        <v>0</v>
      </c>
      <c r="Z57">
        <f>KPI!EB57</f>
        <v>0</v>
      </c>
      <c r="AA57">
        <f>KPI!EC57</f>
        <v>0</v>
      </c>
      <c r="AB57">
        <f>KPI!ED57</f>
        <v>0</v>
      </c>
      <c r="AC57">
        <f>KPI!EE57</f>
        <v>0</v>
      </c>
      <c r="AD57">
        <f>KPI!EF57</f>
        <v>0</v>
      </c>
      <c r="AE57">
        <f>KPI!EG57</f>
        <v>0</v>
      </c>
      <c r="AF57">
        <f>KPI!EH57</f>
        <v>0</v>
      </c>
      <c r="AG57">
        <f>KPI!EI57</f>
        <v>0</v>
      </c>
      <c r="AH57">
        <f>KPI!EJ57</f>
        <v>0</v>
      </c>
      <c r="AI57">
        <f>KPI!EK57</f>
        <v>0</v>
      </c>
      <c r="AJ57">
        <f>KPI!EL57</f>
        <v>0</v>
      </c>
      <c r="AK57">
        <f>KPI!EM57</f>
        <v>0</v>
      </c>
      <c r="AL57">
        <f>KPI!EN57</f>
        <v>0</v>
      </c>
      <c r="AM57">
        <f>KPI!EO57</f>
        <v>0</v>
      </c>
      <c r="AN57">
        <f>KPI!EP57</f>
        <v>0</v>
      </c>
      <c r="AO57">
        <f>KPI!EQ57</f>
        <v>0</v>
      </c>
      <c r="AP57">
        <f>KPI!ER57</f>
        <v>0</v>
      </c>
      <c r="AQ57">
        <f>KPI!ES57</f>
        <v>0</v>
      </c>
      <c r="AR57">
        <f>KPI!ET57</f>
        <v>0</v>
      </c>
      <c r="AS57">
        <f>KPI!EU57</f>
        <v>0</v>
      </c>
      <c r="AT57">
        <f>KPI!EV57</f>
        <v>0</v>
      </c>
      <c r="AU57">
        <f>KPI!EW57</f>
        <v>0</v>
      </c>
      <c r="AV57">
        <f>KPI!EX57</f>
        <v>0</v>
      </c>
      <c r="AW57">
        <f>KPI!EY57</f>
        <v>0</v>
      </c>
      <c r="AX57">
        <f>KPI!EZ57</f>
        <v>0</v>
      </c>
      <c r="AY57">
        <f>KPI!FA57</f>
        <v>0</v>
      </c>
      <c r="AZ57">
        <f>KPI!FB57</f>
        <v>0</v>
      </c>
      <c r="BA57">
        <f>KPI!FC57</f>
        <v>0</v>
      </c>
      <c r="BB57">
        <f>KPI!FD57</f>
        <v>0</v>
      </c>
      <c r="BC57">
        <f>KPI!FE57</f>
        <v>0</v>
      </c>
    </row>
    <row r="58" spans="1:55">
      <c r="A58" t="str">
        <f>KPI!B58</f>
        <v>Number_customer_claim</v>
      </c>
      <c r="B58" t="str">
        <f>KPI!F58</f>
        <v>count</v>
      </c>
      <c r="C58">
        <f>KPI!DE58</f>
        <v>0</v>
      </c>
      <c r="D58">
        <f>KPI!DF58</f>
        <v>0</v>
      </c>
      <c r="E58">
        <f>KPI!DG58</f>
        <v>0</v>
      </c>
      <c r="F58">
        <f>KPI!DH58</f>
        <v>0</v>
      </c>
      <c r="G58">
        <f>KPI!DI58</f>
        <v>0</v>
      </c>
      <c r="H58">
        <f>KPI!DJ58</f>
        <v>0</v>
      </c>
      <c r="I58">
        <f>KPI!DK58</f>
        <v>0</v>
      </c>
      <c r="J58">
        <f>KPI!DL58</f>
        <v>0</v>
      </c>
      <c r="K58">
        <f>KPI!DM58</f>
        <v>0</v>
      </c>
      <c r="L58">
        <f>KPI!DN58</f>
        <v>0</v>
      </c>
      <c r="M58">
        <f>KPI!DO58</f>
        <v>0</v>
      </c>
      <c r="N58">
        <f>KPI!DP58</f>
        <v>0</v>
      </c>
      <c r="O58">
        <f>KPI!DQ58</f>
        <v>0</v>
      </c>
      <c r="P58">
        <f>KPI!DR58</f>
        <v>0</v>
      </c>
      <c r="Q58">
        <f>KPI!DS58</f>
        <v>0</v>
      </c>
      <c r="R58">
        <f>KPI!DT58</f>
        <v>0</v>
      </c>
      <c r="S58">
        <f>KPI!DU58</f>
        <v>0</v>
      </c>
      <c r="T58">
        <f>KPI!DV58</f>
        <v>0</v>
      </c>
      <c r="U58">
        <f>KPI!DW58</f>
        <v>0</v>
      </c>
      <c r="V58">
        <f>KPI!DX58</f>
        <v>0</v>
      </c>
      <c r="W58">
        <f>KPI!DY58</f>
        <v>0</v>
      </c>
      <c r="X58">
        <f>KPI!DZ58</f>
        <v>0</v>
      </c>
      <c r="Y58">
        <f>KPI!EA58</f>
        <v>0</v>
      </c>
      <c r="Z58">
        <f>KPI!EB58</f>
        <v>0</v>
      </c>
      <c r="AA58">
        <f>KPI!EC58</f>
        <v>0</v>
      </c>
      <c r="AB58">
        <f>KPI!ED58</f>
        <v>0</v>
      </c>
      <c r="AC58">
        <f>KPI!EE58</f>
        <v>0</v>
      </c>
      <c r="AD58">
        <f>KPI!EF58</f>
        <v>0</v>
      </c>
      <c r="AE58">
        <f>KPI!EG58</f>
        <v>0</v>
      </c>
      <c r="AF58">
        <f>KPI!EH58</f>
        <v>0</v>
      </c>
      <c r="AG58">
        <f>KPI!EI58</f>
        <v>0</v>
      </c>
      <c r="AH58">
        <f>KPI!EJ58</f>
        <v>0</v>
      </c>
      <c r="AI58">
        <f>KPI!EK58</f>
        <v>0</v>
      </c>
      <c r="AJ58">
        <f>KPI!EL58</f>
        <v>0</v>
      </c>
      <c r="AK58">
        <f>KPI!EM58</f>
        <v>0</v>
      </c>
      <c r="AL58">
        <f>KPI!EN58</f>
        <v>0</v>
      </c>
      <c r="AM58">
        <f>KPI!EO58</f>
        <v>0</v>
      </c>
      <c r="AN58">
        <f>KPI!EP58</f>
        <v>0</v>
      </c>
      <c r="AO58">
        <f>KPI!EQ58</f>
        <v>0</v>
      </c>
      <c r="AP58">
        <f>KPI!ER58</f>
        <v>0</v>
      </c>
      <c r="AQ58">
        <f>KPI!ES58</f>
        <v>1</v>
      </c>
      <c r="AR58">
        <f>KPI!ET58</f>
        <v>0</v>
      </c>
      <c r="AS58">
        <f>KPI!EU58</f>
        <v>0</v>
      </c>
      <c r="AT58">
        <f>KPI!EV58</f>
        <v>0</v>
      </c>
      <c r="AU58">
        <f>KPI!EW58</f>
        <v>0</v>
      </c>
      <c r="AV58">
        <f>KPI!EX58</f>
        <v>0</v>
      </c>
      <c r="AW58">
        <f>KPI!EY58</f>
        <v>0</v>
      </c>
      <c r="AX58">
        <f>KPI!EZ58</f>
        <v>0</v>
      </c>
      <c r="AY58">
        <f>KPI!FA58</f>
        <v>0</v>
      </c>
      <c r="AZ58">
        <f>KPI!FB58</f>
        <v>0</v>
      </c>
      <c r="BA58">
        <f>KPI!FC58</f>
        <v>0</v>
      </c>
      <c r="BB58">
        <f>KPI!FD58</f>
        <v>0</v>
      </c>
      <c r="BC58">
        <f>KPI!FE58</f>
        <v>0</v>
      </c>
    </row>
    <row r="59" spans="1:55">
      <c r="A59" t="str">
        <f>KPI!B59</f>
        <v>Product modification count</v>
      </c>
      <c r="B59" t="str">
        <f>KPI!F59</f>
        <v>count</v>
      </c>
      <c r="C59">
        <f>KPI!DE59</f>
        <v>0</v>
      </c>
      <c r="D59">
        <f>KPI!DF59</f>
        <v>0</v>
      </c>
      <c r="E59">
        <f>KPI!DG59</f>
        <v>0</v>
      </c>
      <c r="F59">
        <f>KPI!DH59</f>
        <v>0</v>
      </c>
      <c r="G59">
        <f>KPI!DI59</f>
        <v>0</v>
      </c>
      <c r="H59">
        <f>KPI!DJ59</f>
        <v>0</v>
      </c>
      <c r="I59">
        <f>KPI!DK59</f>
        <v>0</v>
      </c>
      <c r="J59">
        <f>KPI!DL59</f>
        <v>0</v>
      </c>
      <c r="K59">
        <f>KPI!DM59</f>
        <v>0</v>
      </c>
      <c r="L59">
        <f>KPI!DN59</f>
        <v>0</v>
      </c>
      <c r="M59">
        <f>KPI!DO59</f>
        <v>0</v>
      </c>
      <c r="N59">
        <f>KPI!DP59</f>
        <v>0</v>
      </c>
      <c r="O59">
        <f>KPI!DQ59</f>
        <v>0</v>
      </c>
      <c r="P59">
        <f>KPI!DR59</f>
        <v>0</v>
      </c>
      <c r="Q59">
        <f>KPI!DS59</f>
        <v>0</v>
      </c>
      <c r="R59">
        <f>KPI!DT59</f>
        <v>0</v>
      </c>
      <c r="S59">
        <f>KPI!DU59</f>
        <v>0</v>
      </c>
      <c r="T59">
        <f>KPI!DV59</f>
        <v>0</v>
      </c>
      <c r="U59">
        <f>KPI!DW59</f>
        <v>0</v>
      </c>
      <c r="V59">
        <f>KPI!DX59</f>
        <v>0</v>
      </c>
      <c r="W59">
        <f>KPI!DY59</f>
        <v>0</v>
      </c>
      <c r="X59">
        <f>KPI!DZ59</f>
        <v>0</v>
      </c>
      <c r="Y59">
        <f>KPI!EA59</f>
        <v>0</v>
      </c>
      <c r="Z59">
        <f>KPI!EB59</f>
        <v>0</v>
      </c>
      <c r="AA59">
        <f>KPI!EC59</f>
        <v>0</v>
      </c>
      <c r="AB59">
        <f>KPI!ED59</f>
        <v>0</v>
      </c>
      <c r="AC59">
        <f>KPI!EE59</f>
        <v>0</v>
      </c>
      <c r="AD59">
        <f>KPI!EF59</f>
        <v>0</v>
      </c>
      <c r="AE59">
        <f>KPI!EG59</f>
        <v>0</v>
      </c>
      <c r="AF59">
        <f>KPI!EH59</f>
        <v>0</v>
      </c>
      <c r="AG59">
        <f>KPI!EI59</f>
        <v>0</v>
      </c>
      <c r="AH59">
        <f>KPI!EJ59</f>
        <v>0</v>
      </c>
      <c r="AI59">
        <f>KPI!EK59</f>
        <v>0</v>
      </c>
      <c r="AJ59">
        <f>KPI!EL59</f>
        <v>0</v>
      </c>
      <c r="AK59">
        <f>KPI!EM59</f>
        <v>0</v>
      </c>
      <c r="AL59">
        <f>KPI!EN59</f>
        <v>0</v>
      </c>
      <c r="AM59">
        <f>KPI!EO59</f>
        <v>0</v>
      </c>
      <c r="AN59">
        <f>KPI!EP59</f>
        <v>0</v>
      </c>
      <c r="AO59">
        <f>KPI!EQ59</f>
        <v>0</v>
      </c>
      <c r="AP59">
        <f>KPI!ER59</f>
        <v>0</v>
      </c>
      <c r="AQ59">
        <f>KPI!ES59</f>
        <v>0</v>
      </c>
      <c r="AR59">
        <f>KPI!ET59</f>
        <v>0</v>
      </c>
      <c r="AS59">
        <f>KPI!EU59</f>
        <v>0</v>
      </c>
      <c r="AT59">
        <f>KPI!EV59</f>
        <v>0</v>
      </c>
      <c r="AU59">
        <f>KPI!EW59</f>
        <v>0</v>
      </c>
      <c r="AV59">
        <f>KPI!EX59</f>
        <v>0</v>
      </c>
      <c r="AW59">
        <f>KPI!EY59</f>
        <v>0</v>
      </c>
      <c r="AX59">
        <f>KPI!EZ59</f>
        <v>0</v>
      </c>
      <c r="AY59">
        <f>KPI!FA59</f>
        <v>0</v>
      </c>
      <c r="AZ59">
        <f>KPI!FB59</f>
        <v>0</v>
      </c>
      <c r="BA59">
        <f>KPI!FC59</f>
        <v>0</v>
      </c>
      <c r="BB59">
        <f>KPI!FD59</f>
        <v>0</v>
      </c>
      <c r="BC59">
        <f>KPI!FE59</f>
        <v>0</v>
      </c>
    </row>
    <row r="60" spans="1:55">
      <c r="A60" t="str">
        <f>KPI!B60</f>
        <v>% of success of IS</v>
      </c>
      <c r="B60" t="str">
        <f>KPI!F60</f>
        <v>%</v>
      </c>
      <c r="C60">
        <f>KPI!DE60</f>
        <v>0</v>
      </c>
      <c r="D60">
        <f>KPI!DF60</f>
        <v>0</v>
      </c>
      <c r="E60">
        <f>KPI!DG60</f>
        <v>0</v>
      </c>
      <c r="F60">
        <f>KPI!DH60</f>
        <v>0</v>
      </c>
      <c r="G60">
        <f>KPI!DI60</f>
        <v>0</v>
      </c>
      <c r="H60">
        <f>KPI!DJ60</f>
        <v>0</v>
      </c>
      <c r="I60">
        <f>KPI!DK60</f>
        <v>0</v>
      </c>
      <c r="J60">
        <f>KPI!DL60</f>
        <v>0</v>
      </c>
      <c r="K60">
        <f>KPI!DM60</f>
        <v>0</v>
      </c>
      <c r="L60">
        <f>KPI!DN60</f>
        <v>0</v>
      </c>
      <c r="M60">
        <f>KPI!DO60</f>
        <v>0</v>
      </c>
      <c r="N60">
        <f>KPI!DP60</f>
        <v>0</v>
      </c>
      <c r="O60">
        <f>KPI!DQ60</f>
        <v>0</v>
      </c>
      <c r="P60">
        <f>KPI!DR60</f>
        <v>0</v>
      </c>
      <c r="Q60">
        <f>KPI!DS60</f>
        <v>0</v>
      </c>
      <c r="R60">
        <f>KPI!DT60</f>
        <v>0</v>
      </c>
      <c r="S60">
        <f>KPI!DU60</f>
        <v>0</v>
      </c>
      <c r="T60">
        <f>KPI!DV60</f>
        <v>0</v>
      </c>
      <c r="U60">
        <f>KPI!DW60</f>
        <v>0</v>
      </c>
      <c r="V60">
        <f>KPI!DX60</f>
        <v>0</v>
      </c>
      <c r="W60">
        <f>KPI!DY60</f>
        <v>0</v>
      </c>
      <c r="X60">
        <f>KPI!DZ60</f>
        <v>0</v>
      </c>
      <c r="Y60">
        <f>KPI!EA60</f>
        <v>0</v>
      </c>
      <c r="Z60">
        <f>KPI!EB60</f>
        <v>0</v>
      </c>
      <c r="AA60">
        <f>KPI!EC60</f>
        <v>0</v>
      </c>
      <c r="AB60">
        <f>KPI!ED60</f>
        <v>0</v>
      </c>
      <c r="AC60">
        <f>KPI!EE60</f>
        <v>0</v>
      </c>
      <c r="AD60">
        <f>KPI!EF60</f>
        <v>0</v>
      </c>
      <c r="AE60">
        <f>KPI!EG60</f>
        <v>0</v>
      </c>
      <c r="AF60">
        <f>KPI!EH60</f>
        <v>0</v>
      </c>
      <c r="AG60">
        <f>KPI!EI60</f>
        <v>0</v>
      </c>
      <c r="AH60">
        <f>KPI!EJ60</f>
        <v>0</v>
      </c>
      <c r="AI60">
        <f>KPI!EK60</f>
        <v>0</v>
      </c>
      <c r="AJ60">
        <f>KPI!EL60</f>
        <v>0</v>
      </c>
      <c r="AK60">
        <f>KPI!EM60</f>
        <v>0</v>
      </c>
      <c r="AL60">
        <f>KPI!EN60</f>
        <v>0</v>
      </c>
      <c r="AM60">
        <f>KPI!EO60</f>
        <v>0</v>
      </c>
      <c r="AN60">
        <f>KPI!EP60</f>
        <v>0</v>
      </c>
      <c r="AO60">
        <f>KPI!EQ60</f>
        <v>0</v>
      </c>
      <c r="AP60">
        <f>KPI!ER60</f>
        <v>0</v>
      </c>
      <c r="AQ60">
        <f>KPI!ES60</f>
        <v>0</v>
      </c>
      <c r="AR60">
        <f>KPI!ET60</f>
        <v>0</v>
      </c>
      <c r="AS60">
        <f>KPI!EU60</f>
        <v>0</v>
      </c>
      <c r="AT60">
        <f>KPI!EV60</f>
        <v>0</v>
      </c>
      <c r="AU60">
        <f>KPI!EW60</f>
        <v>0</v>
      </c>
      <c r="AV60">
        <f>KPI!EX60</f>
        <v>0</v>
      </c>
      <c r="AW60">
        <f>KPI!EY60</f>
        <v>0</v>
      </c>
      <c r="AX60">
        <f>KPI!EZ60</f>
        <v>0</v>
      </c>
      <c r="AY60">
        <f>KPI!FA60</f>
        <v>0</v>
      </c>
      <c r="AZ60">
        <f>KPI!FB60</f>
        <v>0</v>
      </c>
      <c r="BA60">
        <f>KPI!FC60</f>
        <v>0</v>
      </c>
      <c r="BB60">
        <f>KPI!FD60</f>
        <v>0</v>
      </c>
      <c r="BC60">
        <f>KPI!FE60</f>
        <v>0</v>
      </c>
    </row>
    <row r="61" spans="1:55">
      <c r="A61" t="str">
        <f>KPI!B61</f>
        <v>% of success of prototypes</v>
      </c>
      <c r="B61" t="str">
        <f>KPI!F61</f>
        <v>%</v>
      </c>
      <c r="C61">
        <f>KPI!DE61</f>
        <v>0</v>
      </c>
      <c r="D61">
        <f>KPI!DF61</f>
        <v>0</v>
      </c>
      <c r="E61">
        <f>KPI!DG61</f>
        <v>0</v>
      </c>
      <c r="F61">
        <f>KPI!DH61</f>
        <v>0</v>
      </c>
      <c r="G61">
        <f>KPI!DI61</f>
        <v>0</v>
      </c>
      <c r="H61">
        <f>KPI!DJ61</f>
        <v>0</v>
      </c>
      <c r="I61">
        <f>KPI!DK61</f>
        <v>0</v>
      </c>
      <c r="J61">
        <f>KPI!DL61</f>
        <v>0</v>
      </c>
      <c r="K61">
        <f>KPI!DM61</f>
        <v>0</v>
      </c>
      <c r="L61">
        <f>KPI!DN61</f>
        <v>0</v>
      </c>
      <c r="M61">
        <f>KPI!DO61</f>
        <v>0</v>
      </c>
      <c r="N61">
        <f>KPI!DP61</f>
        <v>0</v>
      </c>
      <c r="O61">
        <f>KPI!DQ61</f>
        <v>0</v>
      </c>
      <c r="P61">
        <f>KPI!DR61</f>
        <v>0</v>
      </c>
      <c r="Q61">
        <f>KPI!DS61</f>
        <v>0</v>
      </c>
      <c r="R61">
        <f>KPI!DT61</f>
        <v>0</v>
      </c>
      <c r="S61">
        <f>KPI!DU61</f>
        <v>0</v>
      </c>
      <c r="T61">
        <f>KPI!DV61</f>
        <v>0</v>
      </c>
      <c r="U61">
        <f>KPI!DW61</f>
        <v>0</v>
      </c>
      <c r="V61">
        <f>KPI!DX61</f>
        <v>0</v>
      </c>
      <c r="W61">
        <f>KPI!DY61</f>
        <v>0</v>
      </c>
      <c r="X61">
        <f>KPI!DZ61</f>
        <v>0</v>
      </c>
      <c r="Y61">
        <f>KPI!EA61</f>
        <v>0</v>
      </c>
      <c r="Z61">
        <f>KPI!EB61</f>
        <v>0</v>
      </c>
      <c r="AA61">
        <f>KPI!EC61</f>
        <v>0</v>
      </c>
      <c r="AB61">
        <f>KPI!ED61</f>
        <v>0</v>
      </c>
      <c r="AC61">
        <f>KPI!EE61</f>
        <v>0</v>
      </c>
      <c r="AD61">
        <f>KPI!EF61</f>
        <v>0</v>
      </c>
      <c r="AE61">
        <f>KPI!EG61</f>
        <v>0</v>
      </c>
      <c r="AF61">
        <f>KPI!EH61</f>
        <v>0</v>
      </c>
      <c r="AG61">
        <f>KPI!EI61</f>
        <v>0</v>
      </c>
      <c r="AH61">
        <f>KPI!EJ61</f>
        <v>0</v>
      </c>
      <c r="AI61">
        <f>KPI!EK61</f>
        <v>0</v>
      </c>
      <c r="AJ61">
        <f>KPI!EL61</f>
        <v>0</v>
      </c>
      <c r="AK61">
        <f>KPI!EM61</f>
        <v>0</v>
      </c>
      <c r="AL61">
        <f>KPI!EN61</f>
        <v>0</v>
      </c>
      <c r="AM61">
        <f>KPI!EO61</f>
        <v>0</v>
      </c>
      <c r="AN61">
        <f>KPI!EP61</f>
        <v>0</v>
      </c>
      <c r="AO61">
        <f>KPI!EQ61</f>
        <v>0</v>
      </c>
      <c r="AP61">
        <f>KPI!ER61</f>
        <v>0</v>
      </c>
      <c r="AQ61">
        <f>KPI!ES61</f>
        <v>0</v>
      </c>
      <c r="AR61">
        <f>KPI!ET61</f>
        <v>0</v>
      </c>
      <c r="AS61">
        <f>KPI!EU61</f>
        <v>0</v>
      </c>
      <c r="AT61">
        <f>KPI!EV61</f>
        <v>0</v>
      </c>
      <c r="AU61">
        <f>KPI!EW61</f>
        <v>0</v>
      </c>
      <c r="AV61">
        <f>KPI!EX61</f>
        <v>0</v>
      </c>
      <c r="AW61">
        <f>KPI!EY61</f>
        <v>0</v>
      </c>
      <c r="AX61">
        <f>KPI!EZ61</f>
        <v>0</v>
      </c>
      <c r="AY61">
        <f>KPI!FA61</f>
        <v>0</v>
      </c>
      <c r="AZ61">
        <f>KPI!FB61</f>
        <v>0</v>
      </c>
      <c r="BA61">
        <f>KPI!FC61</f>
        <v>0</v>
      </c>
      <c r="BB61">
        <f>KPI!FD61</f>
        <v>0</v>
      </c>
      <c r="BC61">
        <f>KPI!FE61</f>
        <v>0</v>
      </c>
    </row>
    <row r="62" spans="1:55">
      <c r="A62" t="str">
        <f>KPI!B62</f>
        <v>Headcount_Direct</v>
      </c>
      <c r="B62" t="str">
        <f>KPI!F62</f>
        <v>count</v>
      </c>
      <c r="C62" t="e">
        <f>KPI!DE62</f>
        <v>#REF!</v>
      </c>
      <c r="D62" t="e">
        <f>KPI!DF62</f>
        <v>#REF!</v>
      </c>
      <c r="E62" t="e">
        <f>KPI!DG62</f>
        <v>#REF!</v>
      </c>
      <c r="F62" t="e">
        <f>KPI!DH62</f>
        <v>#REF!</v>
      </c>
      <c r="G62" t="e">
        <f>KPI!DI62</f>
        <v>#REF!</v>
      </c>
      <c r="H62" t="e">
        <f>KPI!DJ62</f>
        <v>#REF!</v>
      </c>
      <c r="I62">
        <f>KPI!DK62</f>
        <v>715</v>
      </c>
      <c r="J62">
        <f>KPI!DL62</f>
        <v>713</v>
      </c>
      <c r="K62">
        <f>KPI!DM62</f>
        <v>714</v>
      </c>
      <c r="L62">
        <f>KPI!DN62</f>
        <v>714</v>
      </c>
      <c r="M62">
        <f>KPI!DO62</f>
        <v>709</v>
      </c>
      <c r="N62">
        <f>KPI!DP62</f>
        <v>715</v>
      </c>
      <c r="O62">
        <f>KPI!DQ62</f>
        <v>715</v>
      </c>
      <c r="P62">
        <f>KPI!DR62</f>
        <v>715</v>
      </c>
      <c r="Q62">
        <f>KPI!DS62</f>
        <v>706</v>
      </c>
      <c r="R62">
        <f>KPI!DT62</f>
        <v>710</v>
      </c>
      <c r="S62">
        <f>KPI!DU62</f>
        <v>710</v>
      </c>
      <c r="T62">
        <f>KPI!DV62</f>
        <v>710</v>
      </c>
      <c r="U62">
        <f>KPI!DW62</f>
        <v>710</v>
      </c>
      <c r="V62">
        <f>KPI!DX62</f>
        <v>710</v>
      </c>
      <c r="W62">
        <f>KPI!DY62</f>
        <v>711</v>
      </c>
      <c r="X62">
        <f>KPI!DZ62</f>
        <v>711</v>
      </c>
      <c r="Y62">
        <f>KPI!EA62</f>
        <v>711</v>
      </c>
      <c r="Z62">
        <f>KPI!EB62</f>
        <v>711</v>
      </c>
      <c r="AA62">
        <f>KPI!EC62</f>
        <v>708</v>
      </c>
      <c r="AB62">
        <f>KPI!ED62</f>
        <v>695</v>
      </c>
      <c r="AC62">
        <f>KPI!EE62</f>
        <v>708</v>
      </c>
      <c r="AD62">
        <f>KPI!EF62</f>
        <v>708</v>
      </c>
      <c r="AE62">
        <f>KPI!EG62</f>
        <v>704</v>
      </c>
      <c r="AF62">
        <f>KPI!EH62</f>
        <v>704</v>
      </c>
      <c r="AG62">
        <f>KPI!EI62</f>
        <v>705</v>
      </c>
      <c r="AH62">
        <f>KPI!EJ62</f>
        <v>705</v>
      </c>
      <c r="AI62">
        <f>KPI!EK62</f>
        <v>662</v>
      </c>
      <c r="AJ62">
        <f>KPI!EL62</f>
        <v>661</v>
      </c>
      <c r="AK62">
        <f>KPI!EM62</f>
        <v>660</v>
      </c>
      <c r="AL62">
        <f>KPI!EN62</f>
        <v>661</v>
      </c>
      <c r="AM62">
        <f>KPI!EO62</f>
        <v>661</v>
      </c>
      <c r="AN62">
        <f>KPI!EP62</f>
        <v>660</v>
      </c>
      <c r="AO62">
        <f>KPI!EQ62</f>
        <v>660</v>
      </c>
      <c r="AP62">
        <f>KPI!ER62</f>
        <v>659</v>
      </c>
      <c r="AQ62">
        <f>KPI!ES62</f>
        <v>657</v>
      </c>
      <c r="AR62">
        <f>KPI!ET62</f>
        <v>655</v>
      </c>
      <c r="AS62">
        <f>KPI!EU62</f>
        <v>655</v>
      </c>
      <c r="AT62">
        <f>KPI!EV62</f>
        <v>656</v>
      </c>
      <c r="AU62">
        <f>KPI!EW62</f>
        <v>656</v>
      </c>
      <c r="AV62">
        <f>KPI!EX62</f>
        <v>656</v>
      </c>
      <c r="AW62">
        <f>KPI!EY62</f>
        <v>656</v>
      </c>
      <c r="AX62">
        <f>KPI!EZ62</f>
        <v>656</v>
      </c>
      <c r="AY62">
        <f>KPI!FA62</f>
        <v>654</v>
      </c>
      <c r="AZ62">
        <f>KPI!FB62</f>
        <v>654</v>
      </c>
      <c r="BA62">
        <f>KPI!FC62</f>
        <v>654</v>
      </c>
      <c r="BB62">
        <f>KPI!FD62</f>
        <v>656</v>
      </c>
      <c r="BC62">
        <f>KPI!FE62</f>
        <v>656</v>
      </c>
    </row>
    <row r="63" spans="1:55">
      <c r="A63" t="str">
        <f>KPI!B63</f>
        <v>Headcount_indirect</v>
      </c>
      <c r="B63" t="str">
        <f>KPI!F63</f>
        <v>count</v>
      </c>
      <c r="C63" t="e">
        <f>KPI!DE63</f>
        <v>#REF!</v>
      </c>
      <c r="D63" t="e">
        <f>KPI!DF63</f>
        <v>#REF!</v>
      </c>
      <c r="E63" t="e">
        <f>KPI!DG63</f>
        <v>#REF!</v>
      </c>
      <c r="F63" t="e">
        <f>KPI!DH63</f>
        <v>#REF!</v>
      </c>
      <c r="G63" t="e">
        <f>KPI!DI63</f>
        <v>#REF!</v>
      </c>
      <c r="H63" t="e">
        <f>KPI!DJ63</f>
        <v>#REF!</v>
      </c>
      <c r="I63">
        <f>KPI!DK63</f>
        <v>107</v>
      </c>
      <c r="J63">
        <f>KPI!DL63</f>
        <v>107</v>
      </c>
      <c r="K63">
        <f>KPI!DM63</f>
        <v>107</v>
      </c>
      <c r="L63">
        <f>KPI!DN63</f>
        <v>107</v>
      </c>
      <c r="M63">
        <f>KPI!DO63</f>
        <v>107</v>
      </c>
      <c r="N63">
        <f>KPI!DP63</f>
        <v>107</v>
      </c>
      <c r="O63">
        <f>KPI!DQ63</f>
        <v>107</v>
      </c>
      <c r="P63">
        <f>KPI!DR63</f>
        <v>107</v>
      </c>
      <c r="Q63">
        <f>KPI!DS63</f>
        <v>103</v>
      </c>
      <c r="R63">
        <f>KPI!DT63</f>
        <v>103</v>
      </c>
      <c r="S63">
        <f>KPI!DU63</f>
        <v>103</v>
      </c>
      <c r="T63">
        <f>KPI!DV63</f>
        <v>93</v>
      </c>
      <c r="U63">
        <f>KPI!DW63</f>
        <v>99</v>
      </c>
      <c r="V63">
        <f>KPI!DX63</f>
        <v>99</v>
      </c>
      <c r="W63">
        <f>KPI!DY63</f>
        <v>99</v>
      </c>
      <c r="X63">
        <f>KPI!DZ63</f>
        <v>95</v>
      </c>
      <c r="Y63">
        <f>KPI!EA63</f>
        <v>216</v>
      </c>
      <c r="Z63">
        <f>KPI!EB63</f>
        <v>216</v>
      </c>
      <c r="AA63">
        <f>KPI!EC63</f>
        <v>214</v>
      </c>
      <c r="AB63">
        <f>KPI!ED63</f>
        <v>227</v>
      </c>
      <c r="AC63">
        <f>KPI!EE63</f>
        <v>214</v>
      </c>
      <c r="AD63">
        <f>KPI!EF63</f>
        <v>214</v>
      </c>
      <c r="AE63">
        <f>KPI!EG63</f>
        <v>217</v>
      </c>
      <c r="AF63">
        <f>KPI!EH63</f>
        <v>217</v>
      </c>
      <c r="AG63">
        <f>KPI!EI63</f>
        <v>216</v>
      </c>
      <c r="AH63">
        <f>KPI!EJ63</f>
        <v>216</v>
      </c>
      <c r="AI63">
        <f>KPI!EK63</f>
        <v>201</v>
      </c>
      <c r="AJ63">
        <f>KPI!EL63</f>
        <v>202</v>
      </c>
      <c r="AK63">
        <f>KPI!EM63</f>
        <v>202</v>
      </c>
      <c r="AL63">
        <f>KPI!EN63</f>
        <v>201</v>
      </c>
      <c r="AM63">
        <f>KPI!EO63</f>
        <v>201</v>
      </c>
      <c r="AN63">
        <f>KPI!EP63</f>
        <v>202</v>
      </c>
      <c r="AO63">
        <f>KPI!EQ63</f>
        <v>202</v>
      </c>
      <c r="AP63">
        <f>KPI!ER63</f>
        <v>202</v>
      </c>
      <c r="AQ63">
        <f>KPI!ES63</f>
        <v>204</v>
      </c>
      <c r="AR63">
        <f>KPI!ET63</f>
        <v>204</v>
      </c>
      <c r="AS63">
        <f>KPI!EU63</f>
        <v>202</v>
      </c>
      <c r="AT63">
        <f>KPI!EV63</f>
        <v>201</v>
      </c>
      <c r="AU63">
        <f>KPI!EW63</f>
        <v>201</v>
      </c>
      <c r="AV63">
        <f>KPI!EX63</f>
        <v>201</v>
      </c>
      <c r="AW63">
        <f>KPI!EY63</f>
        <v>201</v>
      </c>
      <c r="AX63">
        <f>KPI!EZ63</f>
        <v>201</v>
      </c>
      <c r="AY63">
        <f>KPI!FA63</f>
        <v>202</v>
      </c>
      <c r="AZ63">
        <f>KPI!FB63</f>
        <v>202</v>
      </c>
      <c r="BA63">
        <f>KPI!FC63</f>
        <v>202</v>
      </c>
      <c r="BB63">
        <f>KPI!FD63</f>
        <v>200</v>
      </c>
      <c r="BC63">
        <f>KPI!FE63</f>
        <v>200</v>
      </c>
    </row>
    <row r="64" spans="1:55">
      <c r="A64" t="str">
        <f>KPI!B64</f>
        <v>Number of accident</v>
      </c>
      <c r="B64" t="str">
        <f>KPI!F64</f>
        <v>count</v>
      </c>
      <c r="C64">
        <f>KPI!DE64</f>
        <v>0</v>
      </c>
      <c r="D64">
        <f>KPI!DF64</f>
        <v>0</v>
      </c>
      <c r="E64">
        <f>KPI!DG64</f>
        <v>0</v>
      </c>
      <c r="F64">
        <f>KPI!DH64</f>
        <v>0</v>
      </c>
      <c r="G64">
        <f>KPI!DI64</f>
        <v>0</v>
      </c>
      <c r="H64">
        <f>KPI!DJ64</f>
        <v>0</v>
      </c>
      <c r="I64">
        <f>KPI!DK64</f>
        <v>0</v>
      </c>
      <c r="J64">
        <f>KPI!DL64</f>
        <v>0</v>
      </c>
      <c r="K64">
        <f>KPI!DM64</f>
        <v>0</v>
      </c>
      <c r="L64">
        <f>KPI!DN64</f>
        <v>0</v>
      </c>
      <c r="M64">
        <f>KPI!DO64</f>
        <v>0</v>
      </c>
      <c r="N64">
        <f>KPI!DP64</f>
        <v>0</v>
      </c>
      <c r="O64">
        <f>KPI!DQ64</f>
        <v>0</v>
      </c>
      <c r="P64">
        <f>KPI!DR64</f>
        <v>0</v>
      </c>
      <c r="Q64">
        <f>KPI!DS64</f>
        <v>0</v>
      </c>
      <c r="R64">
        <f>KPI!DT64</f>
        <v>0</v>
      </c>
      <c r="S64">
        <f>KPI!DU64</f>
        <v>0</v>
      </c>
      <c r="T64">
        <f>KPI!DV64</f>
        <v>0</v>
      </c>
      <c r="U64">
        <f>KPI!DW64</f>
        <v>0</v>
      </c>
      <c r="V64">
        <f>KPI!DX64</f>
        <v>0</v>
      </c>
      <c r="W64">
        <f>KPI!DY64</f>
        <v>0</v>
      </c>
      <c r="X64">
        <f>KPI!DZ64</f>
        <v>1</v>
      </c>
      <c r="Y64">
        <f>KPI!EA64</f>
        <v>1</v>
      </c>
      <c r="Z64">
        <f>KPI!EB64</f>
        <v>1</v>
      </c>
      <c r="AA64">
        <f>KPI!EC64</f>
        <v>0</v>
      </c>
      <c r="AB64">
        <f>KPI!ED64</f>
        <v>0</v>
      </c>
      <c r="AC64">
        <f>KPI!EE64</f>
        <v>0</v>
      </c>
      <c r="AD64">
        <f>KPI!EF64</f>
        <v>0</v>
      </c>
      <c r="AE64">
        <f>KPI!EG64</f>
        <v>0</v>
      </c>
      <c r="AF64">
        <f>KPI!EH64</f>
        <v>0</v>
      </c>
      <c r="AG64">
        <f>KPI!EI64</f>
        <v>0</v>
      </c>
      <c r="AH64">
        <f>KPI!EJ64</f>
        <v>0</v>
      </c>
      <c r="AI64">
        <f>KPI!EK64</f>
        <v>0</v>
      </c>
      <c r="AJ64">
        <f>KPI!EL64</f>
        <v>1</v>
      </c>
      <c r="AK64">
        <f>KPI!EM64</f>
        <v>0</v>
      </c>
      <c r="AL64">
        <f>KPI!EN64</f>
        <v>0</v>
      </c>
      <c r="AM64">
        <f>KPI!EO64</f>
        <v>0</v>
      </c>
      <c r="AN64">
        <f>KPI!EP64</f>
        <v>0</v>
      </c>
      <c r="AO64">
        <f>KPI!EQ64</f>
        <v>0</v>
      </c>
      <c r="AP64">
        <f>KPI!ER64</f>
        <v>0</v>
      </c>
      <c r="AQ64">
        <f>KPI!ES64</f>
        <v>0</v>
      </c>
      <c r="AR64">
        <f>KPI!ET64</f>
        <v>0</v>
      </c>
      <c r="AS64">
        <f>KPI!EU64</f>
        <v>0</v>
      </c>
      <c r="AT64">
        <f>KPI!EV64</f>
        <v>0</v>
      </c>
      <c r="AU64">
        <f>KPI!EW64</f>
        <v>0</v>
      </c>
      <c r="AV64">
        <f>KPI!EX64</f>
        <v>0</v>
      </c>
      <c r="AW64">
        <f>KPI!EY64</f>
        <v>0</v>
      </c>
      <c r="AX64">
        <f>KPI!EZ64</f>
        <v>0</v>
      </c>
      <c r="AY64">
        <f>KPI!FA64</f>
        <v>0</v>
      </c>
      <c r="AZ64">
        <f>KPI!FB64</f>
        <v>0</v>
      </c>
      <c r="BA64">
        <f>KPI!FC64</f>
        <v>0</v>
      </c>
      <c r="BB64">
        <f>KPI!FD64</f>
        <v>0</v>
      </c>
      <c r="BC64">
        <f>KPI!FE64</f>
        <v>0</v>
      </c>
    </row>
    <row r="65" spans="1:55">
      <c r="A65" t="str">
        <f>KPI!B65</f>
        <v>Absenteism%</v>
      </c>
      <c r="B65" t="str">
        <f>KPI!F65</f>
        <v>%</v>
      </c>
      <c r="C65">
        <f>KPI!DE65</f>
        <v>0</v>
      </c>
      <c r="D65">
        <f>KPI!DF65</f>
        <v>0</v>
      </c>
      <c r="E65">
        <f>KPI!DG65</f>
        <v>0</v>
      </c>
      <c r="F65">
        <f>KPI!DH65</f>
        <v>0</v>
      </c>
      <c r="G65">
        <f>KPI!DI65</f>
        <v>0</v>
      </c>
      <c r="H65">
        <f>KPI!DJ65</f>
        <v>0</v>
      </c>
      <c r="I65">
        <f>KPI!DK65</f>
        <v>0</v>
      </c>
      <c r="J65">
        <f>KPI!DL65</f>
        <v>0</v>
      </c>
      <c r="K65">
        <f>KPI!DM65</f>
        <v>0</v>
      </c>
      <c r="L65">
        <f>KPI!DN65</f>
        <v>0</v>
      </c>
      <c r="M65">
        <f>KPI!DO65</f>
        <v>0</v>
      </c>
      <c r="N65">
        <f>KPI!DP65</f>
        <v>0</v>
      </c>
      <c r="O65">
        <f>KPI!DQ65</f>
        <v>0</v>
      </c>
      <c r="P65">
        <f>KPI!DR65</f>
        <v>0</v>
      </c>
      <c r="Q65">
        <f>KPI!DS65</f>
        <v>0</v>
      </c>
      <c r="R65">
        <f>KPI!DT65</f>
        <v>0</v>
      </c>
      <c r="S65">
        <f>KPI!DU65</f>
        <v>0</v>
      </c>
      <c r="T65">
        <f>KPI!DV65</f>
        <v>0</v>
      </c>
      <c r="U65">
        <f>KPI!DW65</f>
        <v>0</v>
      </c>
      <c r="V65">
        <f>KPI!DX65</f>
        <v>0</v>
      </c>
      <c r="W65">
        <f>KPI!DY65</f>
        <v>0</v>
      </c>
      <c r="X65">
        <f>KPI!DZ65</f>
        <v>0</v>
      </c>
      <c r="Y65">
        <f>KPI!EA65</f>
        <v>0</v>
      </c>
      <c r="Z65">
        <f>KPI!EB65</f>
        <v>0</v>
      </c>
      <c r="AA65">
        <f>KPI!EC65</f>
        <v>0</v>
      </c>
      <c r="AB65">
        <f>KPI!ED65</f>
        <v>0</v>
      </c>
      <c r="AC65">
        <f>KPI!EE65</f>
        <v>0</v>
      </c>
      <c r="AD65">
        <f>KPI!EF65</f>
        <v>0</v>
      </c>
      <c r="AE65">
        <f>KPI!EG65</f>
        <v>0</v>
      </c>
      <c r="AF65">
        <f>KPI!EH65</f>
        <v>0</v>
      </c>
      <c r="AG65">
        <f>KPI!EI65</f>
        <v>0</v>
      </c>
      <c r="AH65">
        <f>KPI!EJ65</f>
        <v>0</v>
      </c>
      <c r="AI65">
        <f>KPI!EK65</f>
        <v>0</v>
      </c>
      <c r="AJ65">
        <f>KPI!EL65</f>
        <v>0</v>
      </c>
      <c r="AK65">
        <f>KPI!EM65</f>
        <v>0</v>
      </c>
      <c r="AL65">
        <f>KPI!EN65</f>
        <v>0</v>
      </c>
      <c r="AM65">
        <f>KPI!EO65</f>
        <v>0</v>
      </c>
      <c r="AN65">
        <f>KPI!EP65</f>
        <v>0</v>
      </c>
      <c r="AO65">
        <f>KPI!EQ65</f>
        <v>0</v>
      </c>
      <c r="AP65">
        <f>KPI!ER65</f>
        <v>0</v>
      </c>
      <c r="AQ65">
        <f>KPI!ES65</f>
        <v>0</v>
      </c>
      <c r="AR65">
        <f>KPI!ET65</f>
        <v>0</v>
      </c>
      <c r="AS65">
        <f>KPI!EU65</f>
        <v>0</v>
      </c>
      <c r="AT65">
        <f>KPI!EV65</f>
        <v>0</v>
      </c>
      <c r="AU65">
        <f>KPI!EW65</f>
        <v>0</v>
      </c>
      <c r="AV65">
        <f>KPI!EX65</f>
        <v>0</v>
      </c>
      <c r="AW65">
        <f>KPI!EY65</f>
        <v>0</v>
      </c>
      <c r="AX65">
        <f>KPI!EZ65</f>
        <v>0</v>
      </c>
      <c r="AY65">
        <f>KPI!FA65</f>
        <v>0</v>
      </c>
      <c r="AZ65">
        <f>KPI!FB65</f>
        <v>0</v>
      </c>
      <c r="BA65">
        <f>KPI!FC65</f>
        <v>0</v>
      </c>
      <c r="BB65">
        <f>KPI!FD65</f>
        <v>0</v>
      </c>
      <c r="BC65">
        <f>KPI!FE65</f>
        <v>0</v>
      </c>
    </row>
    <row r="66" spans="1:55">
      <c r="A66" t="str">
        <f>KPI!B66</f>
        <v>CAPEX</v>
      </c>
      <c r="B66" t="str">
        <f>KPI!F66</f>
        <v>%</v>
      </c>
      <c r="C66">
        <f>KPI!DE66</f>
        <v>0</v>
      </c>
      <c r="D66">
        <f>KPI!DF66</f>
        <v>0</v>
      </c>
      <c r="E66">
        <f>KPI!DG66</f>
        <v>0</v>
      </c>
      <c r="F66">
        <f>KPI!DH66</f>
        <v>0</v>
      </c>
      <c r="G66">
        <f>KPI!DI66</f>
        <v>0</v>
      </c>
      <c r="H66">
        <f>KPI!DJ66</f>
        <v>0</v>
      </c>
      <c r="I66">
        <f>KPI!DK66</f>
        <v>0</v>
      </c>
      <c r="J66">
        <f>KPI!DL66</f>
        <v>0</v>
      </c>
      <c r="K66">
        <f>KPI!DM66</f>
        <v>0</v>
      </c>
      <c r="L66">
        <f>KPI!DN66</f>
        <v>0</v>
      </c>
      <c r="M66">
        <f>KPI!DO66</f>
        <v>0</v>
      </c>
      <c r="N66">
        <f>KPI!DP66</f>
        <v>0</v>
      </c>
      <c r="O66">
        <f>KPI!DQ66</f>
        <v>0</v>
      </c>
      <c r="P66">
        <f>KPI!DR66</f>
        <v>0</v>
      </c>
      <c r="Q66">
        <f>KPI!DS66</f>
        <v>0</v>
      </c>
      <c r="R66">
        <f>KPI!DT66</f>
        <v>0</v>
      </c>
      <c r="S66">
        <f>KPI!DU66</f>
        <v>0</v>
      </c>
      <c r="T66">
        <f>KPI!DV66</f>
        <v>0</v>
      </c>
      <c r="U66">
        <f>KPI!DW66</f>
        <v>0</v>
      </c>
      <c r="V66">
        <f>KPI!DX66</f>
        <v>0</v>
      </c>
      <c r="W66">
        <f>KPI!DY66</f>
        <v>0</v>
      </c>
      <c r="X66">
        <f>KPI!DZ66</f>
        <v>0</v>
      </c>
      <c r="Y66">
        <f>KPI!EA66</f>
        <v>0</v>
      </c>
      <c r="Z66">
        <f>KPI!EB66</f>
        <v>0</v>
      </c>
      <c r="AA66">
        <f>KPI!EC66</f>
        <v>0</v>
      </c>
      <c r="AB66">
        <f>KPI!ED66</f>
        <v>0</v>
      </c>
      <c r="AC66">
        <f>KPI!EE66</f>
        <v>0</v>
      </c>
      <c r="AD66">
        <f>KPI!EF66</f>
        <v>0</v>
      </c>
      <c r="AE66">
        <f>KPI!EG66</f>
        <v>0</v>
      </c>
      <c r="AF66">
        <f>KPI!EH66</f>
        <v>0</v>
      </c>
      <c r="AG66">
        <f>KPI!EI66</f>
        <v>0</v>
      </c>
      <c r="AH66">
        <f>KPI!EJ66</f>
        <v>0</v>
      </c>
      <c r="AI66">
        <f>KPI!EK66</f>
        <v>0</v>
      </c>
      <c r="AJ66">
        <f>KPI!EL66</f>
        <v>0</v>
      </c>
      <c r="AK66">
        <f>KPI!EM66</f>
        <v>0</v>
      </c>
      <c r="AL66">
        <f>KPI!EN66</f>
        <v>0</v>
      </c>
      <c r="AM66">
        <f>KPI!EO66</f>
        <v>0</v>
      </c>
      <c r="AN66">
        <f>KPI!EP66</f>
        <v>0</v>
      </c>
      <c r="AO66">
        <f>KPI!EQ66</f>
        <v>0</v>
      </c>
      <c r="AP66">
        <f>KPI!ER66</f>
        <v>0</v>
      </c>
      <c r="AQ66">
        <f>KPI!ES66</f>
        <v>0</v>
      </c>
      <c r="AR66">
        <f>KPI!ET66</f>
        <v>0</v>
      </c>
      <c r="AS66">
        <f>KPI!EU66</f>
        <v>0</v>
      </c>
      <c r="AT66">
        <f>KPI!EV66</f>
        <v>0</v>
      </c>
      <c r="AU66">
        <f>KPI!EW66</f>
        <v>0</v>
      </c>
      <c r="AV66">
        <f>KPI!EX66</f>
        <v>0</v>
      </c>
      <c r="AW66">
        <f>KPI!EY66</f>
        <v>0</v>
      </c>
      <c r="AX66">
        <f>KPI!EZ66</f>
        <v>0</v>
      </c>
      <c r="AY66">
        <f>KPI!FA66</f>
        <v>0</v>
      </c>
      <c r="AZ66">
        <f>KPI!FB66</f>
        <v>0</v>
      </c>
      <c r="BA66">
        <f>KPI!FC66</f>
        <v>0</v>
      </c>
      <c r="BB66">
        <f>KPI!FD66</f>
        <v>0</v>
      </c>
      <c r="BC66">
        <f>KPI!FE66</f>
        <v>0</v>
      </c>
    </row>
    <row r="67" spans="1:55">
      <c r="A67" t="str">
        <f>KPI!B67</f>
        <v>Non Recuring</v>
      </c>
      <c r="B67" t="str">
        <f>KPI!F67</f>
        <v>%</v>
      </c>
      <c r="C67">
        <f>KPI!DE67</f>
        <v>0</v>
      </c>
      <c r="D67">
        <f>KPI!DF67</f>
        <v>0</v>
      </c>
      <c r="E67">
        <f>KPI!DG67</f>
        <v>0</v>
      </c>
      <c r="F67">
        <f>KPI!DH67</f>
        <v>0</v>
      </c>
      <c r="G67">
        <f>KPI!DI67</f>
        <v>0</v>
      </c>
      <c r="H67">
        <f>KPI!DJ67</f>
        <v>0</v>
      </c>
      <c r="I67">
        <f>KPI!DK67</f>
        <v>0</v>
      </c>
      <c r="J67">
        <f>KPI!DL67</f>
        <v>0</v>
      </c>
      <c r="K67">
        <f>KPI!DM67</f>
        <v>0</v>
      </c>
      <c r="L67">
        <f>KPI!DN67</f>
        <v>0</v>
      </c>
      <c r="M67">
        <f>KPI!DO67</f>
        <v>0</v>
      </c>
      <c r="N67">
        <f>KPI!DP67</f>
        <v>0</v>
      </c>
      <c r="O67">
        <f>KPI!DQ67</f>
        <v>0</v>
      </c>
      <c r="P67">
        <f>KPI!DR67</f>
        <v>0</v>
      </c>
      <c r="Q67">
        <f>KPI!DS67</f>
        <v>0</v>
      </c>
      <c r="R67">
        <f>KPI!DT67</f>
        <v>0</v>
      </c>
      <c r="S67">
        <f>KPI!DU67</f>
        <v>0</v>
      </c>
      <c r="T67">
        <f>KPI!DV67</f>
        <v>0</v>
      </c>
      <c r="U67">
        <f>KPI!DW67</f>
        <v>0</v>
      </c>
      <c r="V67">
        <f>KPI!DX67</f>
        <v>0</v>
      </c>
      <c r="W67">
        <f>KPI!DY67</f>
        <v>0</v>
      </c>
      <c r="X67">
        <f>KPI!DZ67</f>
        <v>0</v>
      </c>
      <c r="Y67">
        <f>KPI!EA67</f>
        <v>0</v>
      </c>
      <c r="Z67">
        <f>KPI!EB67</f>
        <v>0</v>
      </c>
      <c r="AA67">
        <f>KPI!EC67</f>
        <v>0</v>
      </c>
      <c r="AB67">
        <f>KPI!ED67</f>
        <v>0</v>
      </c>
      <c r="AC67">
        <f>KPI!EE67</f>
        <v>0</v>
      </c>
      <c r="AD67">
        <f>KPI!EF67</f>
        <v>0</v>
      </c>
      <c r="AE67">
        <f>KPI!EG67</f>
        <v>0</v>
      </c>
      <c r="AF67">
        <f>KPI!EH67</f>
        <v>0</v>
      </c>
      <c r="AG67">
        <f>KPI!EI67</f>
        <v>0</v>
      </c>
      <c r="AH67">
        <f>KPI!EJ67</f>
        <v>0</v>
      </c>
      <c r="AI67">
        <f>KPI!EK67</f>
        <v>0</v>
      </c>
      <c r="AJ67">
        <f>KPI!EL67</f>
        <v>0</v>
      </c>
      <c r="AK67">
        <f>KPI!EM67</f>
        <v>0</v>
      </c>
      <c r="AL67">
        <f>KPI!EN67</f>
        <v>0</v>
      </c>
      <c r="AM67">
        <f>KPI!EO67</f>
        <v>0</v>
      </c>
      <c r="AN67">
        <f>KPI!EP67</f>
        <v>0</v>
      </c>
      <c r="AO67">
        <f>KPI!EQ67</f>
        <v>0</v>
      </c>
      <c r="AP67">
        <f>KPI!ER67</f>
        <v>0</v>
      </c>
      <c r="AQ67">
        <f>KPI!ES67</f>
        <v>0</v>
      </c>
      <c r="AR67">
        <f>KPI!ET67</f>
        <v>0</v>
      </c>
      <c r="AS67">
        <f>KPI!EU67</f>
        <v>0</v>
      </c>
      <c r="AT67">
        <f>KPI!EV67</f>
        <v>0</v>
      </c>
      <c r="AU67">
        <f>KPI!EW67</f>
        <v>0</v>
      </c>
      <c r="AV67">
        <f>KPI!EX67</f>
        <v>0</v>
      </c>
      <c r="AW67">
        <f>KPI!EY67</f>
        <v>0</v>
      </c>
      <c r="AX67">
        <f>KPI!EZ67</f>
        <v>0</v>
      </c>
      <c r="AY67">
        <f>KPI!FA67</f>
        <v>0</v>
      </c>
      <c r="AZ67">
        <f>KPI!FB67</f>
        <v>0</v>
      </c>
      <c r="BA67">
        <f>KPI!FC67</f>
        <v>0</v>
      </c>
      <c r="BB67">
        <f>KPI!FD67</f>
        <v>0</v>
      </c>
      <c r="BC67">
        <f>KPI!FE67</f>
        <v>0</v>
      </c>
    </row>
    <row r="68" spans="1:55">
      <c r="A68" t="str">
        <f>KPI!B68</f>
        <v>Number_CIP_Workshop_Done</v>
      </c>
      <c r="B68" t="str">
        <f>KPI!F68</f>
        <v>%</v>
      </c>
      <c r="C68">
        <f>KPI!DE68</f>
        <v>0</v>
      </c>
      <c r="D68">
        <f>KPI!DF68</f>
        <v>0</v>
      </c>
      <c r="E68">
        <f>KPI!DG68</f>
        <v>0</v>
      </c>
      <c r="F68">
        <f>KPI!DH68</f>
        <v>0</v>
      </c>
      <c r="G68">
        <f>KPI!DI68</f>
        <v>0</v>
      </c>
      <c r="H68">
        <f>KPI!DJ68</f>
        <v>0</v>
      </c>
      <c r="I68">
        <f>KPI!DK68</f>
        <v>0</v>
      </c>
      <c r="J68">
        <f>KPI!DL68</f>
        <v>0</v>
      </c>
      <c r="K68">
        <f>KPI!DM68</f>
        <v>0</v>
      </c>
      <c r="L68">
        <f>KPI!DN68</f>
        <v>0</v>
      </c>
      <c r="M68">
        <f>KPI!DO68</f>
        <v>0</v>
      </c>
      <c r="N68">
        <f>KPI!DP68</f>
        <v>0</v>
      </c>
      <c r="O68">
        <f>KPI!DQ68</f>
        <v>0</v>
      </c>
      <c r="P68">
        <f>KPI!DR68</f>
        <v>0</v>
      </c>
      <c r="Q68">
        <f>KPI!DS68</f>
        <v>0</v>
      </c>
      <c r="R68">
        <f>KPI!DT68</f>
        <v>0</v>
      </c>
      <c r="S68">
        <f>KPI!DU68</f>
        <v>0</v>
      </c>
      <c r="T68">
        <f>KPI!DV68</f>
        <v>0</v>
      </c>
      <c r="U68">
        <f>KPI!DW68</f>
        <v>0</v>
      </c>
      <c r="V68">
        <f>KPI!DX68</f>
        <v>0</v>
      </c>
      <c r="W68">
        <f>KPI!DY68</f>
        <v>0</v>
      </c>
      <c r="X68">
        <f>KPI!DZ68</f>
        <v>0</v>
      </c>
      <c r="Y68">
        <f>KPI!EA68</f>
        <v>0</v>
      </c>
      <c r="Z68">
        <f>KPI!EB68</f>
        <v>0</v>
      </c>
      <c r="AA68">
        <f>KPI!EC68</f>
        <v>0</v>
      </c>
      <c r="AB68">
        <f>KPI!ED68</f>
        <v>0</v>
      </c>
      <c r="AC68">
        <f>KPI!EE68</f>
        <v>0</v>
      </c>
      <c r="AD68">
        <f>KPI!EF68</f>
        <v>0</v>
      </c>
      <c r="AE68">
        <f>KPI!EG68</f>
        <v>0</v>
      </c>
      <c r="AF68">
        <f>KPI!EH68</f>
        <v>0</v>
      </c>
      <c r="AG68">
        <f>KPI!EI68</f>
        <v>0</v>
      </c>
      <c r="AH68">
        <f>KPI!EJ68</f>
        <v>0</v>
      </c>
      <c r="AI68">
        <f>KPI!EK68</f>
        <v>0</v>
      </c>
      <c r="AJ68">
        <f>KPI!EL68</f>
        <v>0</v>
      </c>
      <c r="AK68">
        <f>KPI!EM68</f>
        <v>0</v>
      </c>
      <c r="AL68">
        <f>KPI!EN68</f>
        <v>0</v>
      </c>
      <c r="AM68">
        <f>KPI!EO68</f>
        <v>0</v>
      </c>
      <c r="AN68">
        <f>KPI!EP68</f>
        <v>0</v>
      </c>
      <c r="AO68">
        <f>KPI!EQ68</f>
        <v>0</v>
      </c>
      <c r="AP68">
        <f>KPI!ER68</f>
        <v>0</v>
      </c>
      <c r="AQ68">
        <f>KPI!ES68</f>
        <v>0</v>
      </c>
      <c r="AR68">
        <f>KPI!ET68</f>
        <v>0</v>
      </c>
      <c r="AS68">
        <f>KPI!EU68</f>
        <v>0</v>
      </c>
      <c r="AT68">
        <f>KPI!EV68</f>
        <v>0</v>
      </c>
      <c r="AU68">
        <f>KPI!EW68</f>
        <v>0</v>
      </c>
      <c r="AV68">
        <f>KPI!EX68</f>
        <v>0</v>
      </c>
      <c r="AW68">
        <f>KPI!EY68</f>
        <v>0</v>
      </c>
      <c r="AX68">
        <f>KPI!EZ68</f>
        <v>0</v>
      </c>
      <c r="AY68">
        <f>KPI!FA68</f>
        <v>0</v>
      </c>
      <c r="AZ68">
        <f>KPI!FB68</f>
        <v>0</v>
      </c>
      <c r="BA68">
        <f>KPI!FC68</f>
        <v>0</v>
      </c>
      <c r="BB68">
        <f>KPI!FD68</f>
        <v>0</v>
      </c>
      <c r="BC68">
        <f>KPI!FE68</f>
        <v>0</v>
      </c>
    </row>
    <row r="69" spans="1:55">
      <c r="A69" t="str">
        <f>KPI!B69</f>
        <v>Plant_ProcessAudit%</v>
      </c>
      <c r="B69" t="str">
        <f>KPI!F69</f>
        <v>%</v>
      </c>
      <c r="C69">
        <f>KPI!DE69</f>
        <v>0</v>
      </c>
      <c r="D69">
        <f>KPI!DF69</f>
        <v>0</v>
      </c>
      <c r="E69">
        <f>KPI!DG69</f>
        <v>0</v>
      </c>
      <c r="F69">
        <f>KPI!DH69</f>
        <v>0</v>
      </c>
      <c r="G69">
        <f>KPI!DI69</f>
        <v>0</v>
      </c>
      <c r="H69">
        <f>KPI!DJ69</f>
        <v>0</v>
      </c>
      <c r="I69">
        <f>KPI!DK69</f>
        <v>0</v>
      </c>
      <c r="J69">
        <f>KPI!DL69</f>
        <v>0</v>
      </c>
      <c r="K69">
        <f>KPI!DM69</f>
        <v>0</v>
      </c>
      <c r="L69">
        <f>KPI!DN69</f>
        <v>0</v>
      </c>
      <c r="M69">
        <f>KPI!DO69</f>
        <v>0</v>
      </c>
      <c r="N69">
        <f>KPI!DP69</f>
        <v>0</v>
      </c>
      <c r="O69">
        <f>KPI!DQ69</f>
        <v>0</v>
      </c>
      <c r="P69">
        <f>KPI!DR69</f>
        <v>0</v>
      </c>
      <c r="Q69">
        <f>KPI!DS69</f>
        <v>0</v>
      </c>
      <c r="R69">
        <f>KPI!DT69</f>
        <v>0</v>
      </c>
      <c r="S69">
        <f>KPI!DU69</f>
        <v>0</v>
      </c>
      <c r="T69">
        <f>KPI!DV69</f>
        <v>0</v>
      </c>
      <c r="U69">
        <f>KPI!DW69</f>
        <v>0</v>
      </c>
      <c r="V69">
        <f>KPI!DX69</f>
        <v>0</v>
      </c>
      <c r="W69">
        <f>KPI!DY69</f>
        <v>0</v>
      </c>
      <c r="X69">
        <f>KPI!DZ69</f>
        <v>0</v>
      </c>
      <c r="Y69">
        <f>KPI!EA69</f>
        <v>0</v>
      </c>
      <c r="Z69">
        <f>KPI!EB69</f>
        <v>0</v>
      </c>
      <c r="AA69">
        <f>KPI!EC69</f>
        <v>0</v>
      </c>
      <c r="AB69">
        <f>KPI!ED69</f>
        <v>0</v>
      </c>
      <c r="AC69">
        <f>KPI!EE69</f>
        <v>0</v>
      </c>
      <c r="AD69">
        <f>KPI!EF69</f>
        <v>0</v>
      </c>
      <c r="AE69">
        <f>KPI!EG69</f>
        <v>0</v>
      </c>
      <c r="AF69">
        <f>KPI!EH69</f>
        <v>0</v>
      </c>
      <c r="AG69">
        <f>KPI!EI69</f>
        <v>0</v>
      </c>
      <c r="AH69">
        <f>KPI!EJ69</f>
        <v>0</v>
      </c>
      <c r="AI69">
        <f>KPI!EK69</f>
        <v>0</v>
      </c>
      <c r="AJ69">
        <f>KPI!EL69</f>
        <v>0</v>
      </c>
      <c r="AK69">
        <f>KPI!EM69</f>
        <v>0</v>
      </c>
      <c r="AL69">
        <f>KPI!EN69</f>
        <v>0</v>
      </c>
      <c r="AM69">
        <f>KPI!EO69</f>
        <v>0</v>
      </c>
      <c r="AN69">
        <f>KPI!EP69</f>
        <v>0</v>
      </c>
      <c r="AO69">
        <f>KPI!EQ69</f>
        <v>0</v>
      </c>
      <c r="AP69">
        <f>KPI!ER69</f>
        <v>0</v>
      </c>
      <c r="AQ69">
        <f>KPI!ES69</f>
        <v>0</v>
      </c>
      <c r="AR69">
        <f>KPI!ET69</f>
        <v>0</v>
      </c>
      <c r="AS69">
        <f>KPI!EU69</f>
        <v>0</v>
      </c>
      <c r="AT69">
        <f>KPI!EV69</f>
        <v>0</v>
      </c>
      <c r="AU69">
        <f>KPI!EW69</f>
        <v>0</v>
      </c>
      <c r="AV69">
        <f>KPI!EX69</f>
        <v>0</v>
      </c>
      <c r="AW69">
        <f>KPI!EY69</f>
        <v>0</v>
      </c>
      <c r="AX69">
        <f>KPI!EZ69</f>
        <v>0</v>
      </c>
      <c r="AY69">
        <f>KPI!FA69</f>
        <v>0</v>
      </c>
      <c r="AZ69">
        <f>KPI!FB69</f>
        <v>0</v>
      </c>
      <c r="BA69">
        <f>KPI!FC69</f>
        <v>0</v>
      </c>
      <c r="BB69">
        <f>KPI!FD69</f>
        <v>0</v>
      </c>
      <c r="BC69">
        <f>KPI!FE69</f>
        <v>0</v>
      </c>
    </row>
    <row r="70" spans="1:55">
      <c r="A70" t="str">
        <f>KPI!B70</f>
        <v>Value_InPrison</v>
      </c>
      <c r="B70" t="str">
        <f>KPI!F70</f>
        <v>%</v>
      </c>
      <c r="C70">
        <f>KPI!DE70</f>
        <v>0</v>
      </c>
      <c r="D70">
        <f>KPI!DF70</f>
        <v>0</v>
      </c>
      <c r="E70">
        <f>KPI!DG70</f>
        <v>0</v>
      </c>
      <c r="F70">
        <f>KPI!DH70</f>
        <v>0</v>
      </c>
      <c r="G70">
        <f>KPI!DI70</f>
        <v>0</v>
      </c>
      <c r="H70">
        <f>KPI!DJ70</f>
        <v>0</v>
      </c>
      <c r="I70">
        <f>KPI!DK70</f>
        <v>0</v>
      </c>
      <c r="J70">
        <f>KPI!DL70</f>
        <v>0</v>
      </c>
      <c r="K70">
        <f>KPI!DM70</f>
        <v>0</v>
      </c>
      <c r="L70">
        <f>KPI!DN70</f>
        <v>0</v>
      </c>
      <c r="M70">
        <f>KPI!DO70</f>
        <v>0</v>
      </c>
      <c r="N70">
        <f>KPI!DP70</f>
        <v>0</v>
      </c>
      <c r="O70">
        <f>KPI!DQ70</f>
        <v>0</v>
      </c>
      <c r="P70">
        <f>KPI!DR70</f>
        <v>0</v>
      </c>
      <c r="Q70">
        <f>KPI!DS70</f>
        <v>0</v>
      </c>
      <c r="R70">
        <f>KPI!DT70</f>
        <v>0</v>
      </c>
      <c r="S70">
        <f>KPI!DU70</f>
        <v>0</v>
      </c>
      <c r="T70">
        <f>KPI!DV70</f>
        <v>0</v>
      </c>
      <c r="U70">
        <f>KPI!DW70</f>
        <v>0</v>
      </c>
      <c r="V70">
        <f>KPI!DX70</f>
        <v>0</v>
      </c>
      <c r="W70">
        <f>KPI!DY70</f>
        <v>0</v>
      </c>
      <c r="X70">
        <f>KPI!DZ70</f>
        <v>0</v>
      </c>
      <c r="Y70">
        <f>KPI!EA70</f>
        <v>0</v>
      </c>
      <c r="Z70">
        <f>KPI!EB70</f>
        <v>0</v>
      </c>
      <c r="AA70">
        <f>KPI!EC70</f>
        <v>0</v>
      </c>
      <c r="AB70">
        <f>KPI!ED70</f>
        <v>0</v>
      </c>
      <c r="AC70">
        <f>KPI!EE70</f>
        <v>0</v>
      </c>
      <c r="AD70">
        <f>KPI!EF70</f>
        <v>0</v>
      </c>
      <c r="AE70">
        <f>KPI!EG70</f>
        <v>0</v>
      </c>
      <c r="AF70">
        <f>KPI!EH70</f>
        <v>0</v>
      </c>
      <c r="AG70">
        <f>KPI!EI70</f>
        <v>0</v>
      </c>
      <c r="AH70">
        <f>KPI!EJ70</f>
        <v>0</v>
      </c>
      <c r="AI70">
        <f>KPI!EK70</f>
        <v>0</v>
      </c>
      <c r="AJ70">
        <f>KPI!EL70</f>
        <v>0</v>
      </c>
      <c r="AK70">
        <f>KPI!EM70</f>
        <v>0</v>
      </c>
      <c r="AL70">
        <f>KPI!EN70</f>
        <v>0</v>
      </c>
      <c r="AM70">
        <f>KPI!EO70</f>
        <v>0</v>
      </c>
      <c r="AN70">
        <f>KPI!EP70</f>
        <v>0</v>
      </c>
      <c r="AO70">
        <f>KPI!EQ70</f>
        <v>0</v>
      </c>
      <c r="AP70">
        <f>KPI!ER70</f>
        <v>0</v>
      </c>
      <c r="AQ70">
        <f>KPI!ES70</f>
        <v>0</v>
      </c>
      <c r="AR70">
        <f>KPI!ET70</f>
        <v>0</v>
      </c>
      <c r="AS70">
        <f>KPI!EU70</f>
        <v>0</v>
      </c>
      <c r="AT70">
        <f>KPI!EV70</f>
        <v>0</v>
      </c>
      <c r="AU70">
        <f>KPI!EW70</f>
        <v>0</v>
      </c>
      <c r="AV70">
        <f>KPI!EX70</f>
        <v>0</v>
      </c>
      <c r="AW70">
        <f>KPI!EY70</f>
        <v>0</v>
      </c>
      <c r="AX70">
        <f>KPI!EZ70</f>
        <v>0</v>
      </c>
      <c r="AY70">
        <f>KPI!FA70</f>
        <v>0</v>
      </c>
      <c r="AZ70">
        <f>KPI!FB70</f>
        <v>0</v>
      </c>
      <c r="BA70">
        <f>KPI!FC70</f>
        <v>0</v>
      </c>
      <c r="BB70">
        <f>KPI!FD70</f>
        <v>0</v>
      </c>
      <c r="BC70">
        <f>KPI!FE70</f>
        <v>0</v>
      </c>
    </row>
    <row r="71" spans="1:55">
      <c r="A71" t="str">
        <f>KPI!B71</f>
        <v>Financial_Cost</v>
      </c>
      <c r="B71" t="str">
        <f>KPI!F71</f>
        <v>%</v>
      </c>
      <c r="C71">
        <f>KPI!DE71</f>
        <v>0.65</v>
      </c>
      <c r="D71">
        <f>KPI!DF71</f>
        <v>0.65</v>
      </c>
      <c r="E71">
        <f>KPI!DG71</f>
        <v>0.65</v>
      </c>
      <c r="F71">
        <f>KPI!DH71</f>
        <v>0.65</v>
      </c>
      <c r="G71">
        <f>KPI!DI71</f>
        <v>0.65</v>
      </c>
      <c r="H71">
        <f>KPI!DJ71</f>
        <v>0.65</v>
      </c>
      <c r="I71">
        <f>KPI!DK71</f>
        <v>0.65</v>
      </c>
      <c r="J71">
        <f>KPI!DL71</f>
        <v>0.65</v>
      </c>
      <c r="K71">
        <f>KPI!DM71</f>
        <v>0.65</v>
      </c>
      <c r="L71">
        <f>KPI!DN71</f>
        <v>0.65</v>
      </c>
      <c r="M71">
        <f>KPI!DO71</f>
        <v>0.65</v>
      </c>
      <c r="N71">
        <f>KPI!DP71</f>
        <v>0.65</v>
      </c>
      <c r="O71">
        <f>KPI!DQ71</f>
        <v>0.65</v>
      </c>
      <c r="P71">
        <f>KPI!DR71</f>
        <v>0.65</v>
      </c>
      <c r="Q71">
        <f>KPI!DS71</f>
        <v>0.65</v>
      </c>
      <c r="R71">
        <f>KPI!DT71</f>
        <v>0.65</v>
      </c>
      <c r="S71">
        <f>KPI!DU71</f>
        <v>0.65</v>
      </c>
      <c r="T71">
        <f>KPI!DV71</f>
        <v>0.65</v>
      </c>
      <c r="U71">
        <f>KPI!DW71</f>
        <v>0.65</v>
      </c>
      <c r="V71">
        <f>KPI!DX71</f>
        <v>0.65</v>
      </c>
      <c r="W71">
        <f>KPI!DY71</f>
        <v>0.65</v>
      </c>
      <c r="X71">
        <f>KPI!DZ71</f>
        <v>0.65</v>
      </c>
      <c r="Y71">
        <f>KPI!EA71</f>
        <v>0.65</v>
      </c>
      <c r="Z71">
        <f>KPI!EB71</f>
        <v>0.65</v>
      </c>
      <c r="AA71">
        <f>KPI!EC71</f>
        <v>0.65</v>
      </c>
      <c r="AB71">
        <f>KPI!ED71</f>
        <v>0.65</v>
      </c>
      <c r="AC71">
        <f>KPI!EE71</f>
        <v>0.65</v>
      </c>
      <c r="AD71">
        <f>KPI!EF71</f>
        <v>0.65</v>
      </c>
      <c r="AE71">
        <f>KPI!EG71</f>
        <v>0.65</v>
      </c>
      <c r="AF71">
        <f>KPI!EH71</f>
        <v>0.65</v>
      </c>
      <c r="AG71">
        <f>KPI!EI71</f>
        <v>0.65</v>
      </c>
      <c r="AH71">
        <f>KPI!EJ71</f>
        <v>0.65</v>
      </c>
      <c r="AI71">
        <f>KPI!EK71</f>
        <v>0.65</v>
      </c>
      <c r="AJ71">
        <f>KPI!EL71</f>
        <v>0.65</v>
      </c>
      <c r="AK71">
        <f>KPI!EM71</f>
        <v>0.65</v>
      </c>
      <c r="AL71">
        <f>KPI!EN71</f>
        <v>1</v>
      </c>
      <c r="AM71">
        <f>KPI!EO71</f>
        <v>1</v>
      </c>
      <c r="AN71">
        <f>KPI!EP71</f>
        <v>1</v>
      </c>
      <c r="AO71">
        <f>KPI!EQ71</f>
        <v>1</v>
      </c>
      <c r="AP71">
        <f>KPI!ER71</f>
        <v>1</v>
      </c>
      <c r="AQ71">
        <f>KPI!ES71</f>
        <v>1</v>
      </c>
      <c r="AR71">
        <f>KPI!ET71</f>
        <v>1</v>
      </c>
      <c r="AS71">
        <f>KPI!EU71</f>
        <v>1</v>
      </c>
      <c r="AT71">
        <f>KPI!EV71</f>
        <v>1</v>
      </c>
      <c r="AU71">
        <f>KPI!EW71</f>
        <v>1</v>
      </c>
      <c r="AV71">
        <f>KPI!EX71</f>
        <v>1</v>
      </c>
      <c r="AW71">
        <f>KPI!EY71</f>
        <v>1</v>
      </c>
      <c r="AX71">
        <f>KPI!EZ71</f>
        <v>1</v>
      </c>
      <c r="AY71">
        <f>KPI!FA71</f>
        <v>1</v>
      </c>
      <c r="AZ71">
        <f>KPI!FB71</f>
        <v>1</v>
      </c>
      <c r="BA71">
        <f>KPI!FC71</f>
        <v>1</v>
      </c>
      <c r="BB71">
        <f>KPI!FD71</f>
        <v>1</v>
      </c>
      <c r="BC71">
        <f>KPI!FE71</f>
        <v>1</v>
      </c>
    </row>
    <row r="72" spans="1:55">
      <c r="A72">
        <f>KPI!B72</f>
        <v>0</v>
      </c>
      <c r="B72">
        <f>KPI!F72</f>
        <v>0</v>
      </c>
      <c r="C72">
        <f>KPI!DE72</f>
        <v>0</v>
      </c>
      <c r="D72">
        <f>KPI!DF72</f>
        <v>0</v>
      </c>
      <c r="E72">
        <f>KPI!DG72</f>
        <v>0</v>
      </c>
      <c r="F72">
        <f>KPI!DH72</f>
        <v>0</v>
      </c>
      <c r="G72">
        <f>KPI!DI72</f>
        <v>0</v>
      </c>
      <c r="H72">
        <f>KPI!DJ72</f>
        <v>0</v>
      </c>
      <c r="I72">
        <f>KPI!DK72</f>
        <v>0</v>
      </c>
      <c r="J72">
        <f>KPI!DL72</f>
        <v>0</v>
      </c>
      <c r="K72">
        <f>KPI!DM72</f>
        <v>0</v>
      </c>
      <c r="L72">
        <f>KPI!DN72</f>
        <v>0</v>
      </c>
      <c r="M72">
        <f>KPI!DO72</f>
        <v>0</v>
      </c>
      <c r="N72">
        <f>KPI!DP72</f>
        <v>0</v>
      </c>
      <c r="O72">
        <f>KPI!DQ72</f>
        <v>0</v>
      </c>
      <c r="P72">
        <f>KPI!DR72</f>
        <v>0</v>
      </c>
      <c r="Q72">
        <f>KPI!DS72</f>
        <v>0</v>
      </c>
      <c r="R72">
        <f>KPI!DT72</f>
        <v>0</v>
      </c>
      <c r="S72">
        <f>KPI!DU72</f>
        <v>0</v>
      </c>
      <c r="T72">
        <f>KPI!DV72</f>
        <v>0</v>
      </c>
      <c r="U72">
        <f>KPI!DW72</f>
        <v>0</v>
      </c>
      <c r="V72">
        <f>KPI!DX72</f>
        <v>0</v>
      </c>
      <c r="W72">
        <f>KPI!DY72</f>
        <v>0</v>
      </c>
      <c r="X72">
        <f>KPI!DZ72</f>
        <v>0</v>
      </c>
      <c r="Y72">
        <f>KPI!EA72</f>
        <v>0</v>
      </c>
      <c r="Z72">
        <f>KPI!EB72</f>
        <v>0</v>
      </c>
      <c r="AA72">
        <f>KPI!EC72</f>
        <v>0</v>
      </c>
      <c r="AB72">
        <f>KPI!ED72</f>
        <v>0</v>
      </c>
      <c r="AC72">
        <f>KPI!EE72</f>
        <v>0</v>
      </c>
      <c r="AD72">
        <f>KPI!EF72</f>
        <v>0</v>
      </c>
      <c r="AE72">
        <f>KPI!EG72</f>
        <v>0</v>
      </c>
      <c r="AF72">
        <f>KPI!EH72</f>
        <v>0</v>
      </c>
      <c r="AG72">
        <f>KPI!EI72</f>
        <v>0</v>
      </c>
      <c r="AH72">
        <f>KPI!EJ72</f>
        <v>0</v>
      </c>
      <c r="AI72">
        <f>KPI!EK72</f>
        <v>0</v>
      </c>
      <c r="AJ72">
        <f>KPI!EL72</f>
        <v>0</v>
      </c>
      <c r="AK72">
        <f>KPI!EM72</f>
        <v>0</v>
      </c>
      <c r="AL72">
        <f>KPI!EN72</f>
        <v>0</v>
      </c>
      <c r="AM72">
        <f>KPI!EO72</f>
        <v>0</v>
      </c>
      <c r="AN72">
        <f>KPI!EP72</f>
        <v>0</v>
      </c>
      <c r="AO72">
        <f>KPI!EQ72</f>
        <v>0</v>
      </c>
      <c r="AP72">
        <f>KPI!ER72</f>
        <v>0</v>
      </c>
      <c r="AQ72">
        <f>KPI!ES72</f>
        <v>0</v>
      </c>
      <c r="AR72">
        <f>KPI!ET72</f>
        <v>0</v>
      </c>
      <c r="AS72">
        <f>KPI!EU72</f>
        <v>0</v>
      </c>
      <c r="AT72">
        <f>KPI!EV72</f>
        <v>0</v>
      </c>
      <c r="AU72">
        <f>KPI!EW72</f>
        <v>0</v>
      </c>
      <c r="AV72">
        <f>KPI!EX72</f>
        <v>0</v>
      </c>
      <c r="AW72">
        <f>KPI!EY72</f>
        <v>0</v>
      </c>
      <c r="AX72">
        <f>KPI!EZ72</f>
        <v>0</v>
      </c>
      <c r="AY72">
        <f>KPI!FA72</f>
        <v>0</v>
      </c>
      <c r="AZ72">
        <f>KPI!FB72</f>
        <v>0</v>
      </c>
      <c r="BA72">
        <f>KPI!FC72</f>
        <v>0</v>
      </c>
      <c r="BB72">
        <f>KPI!FD72</f>
        <v>0</v>
      </c>
      <c r="BC72">
        <f>KPI!FE72</f>
        <v>0</v>
      </c>
    </row>
  </sheetData>
  <sheetProtection algorithmName="SHA-512" hashValue="blqrGK8TF2oBzTj/K1neou2/eghU8MZHRAwT7k5v6NNqdt6Ou/4IQHAwInr8Qgv5YkwFxsXRA1KdwO+S8DPCoA==" saltValue="rDBsIAjhAakCZ+LFycKsd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BF09668C18B488021DABE69625072" ma:contentTypeVersion="3" ma:contentTypeDescription="Create a new document." ma:contentTypeScope="" ma:versionID="07df84c5fb9416ea191588c9ea1223f8">
  <xsd:schema xmlns:xsd="http://www.w3.org/2001/XMLSchema" xmlns:xs="http://www.w3.org/2001/XMLSchema" xmlns:p="http://schemas.microsoft.com/office/2006/metadata/properties" xmlns:ns2="b21c4c9d-df2b-4532-bc90-5d940fa592fe" targetNamespace="http://schemas.microsoft.com/office/2006/metadata/properties" ma:root="true" ma:fieldsID="2e620796035e4068cf1caae56a120756" ns2:_="">
    <xsd:import namespace="b21c4c9d-df2b-4532-bc90-5d940fa59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c4c9d-df2b-4532-bc90-5d940fa592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6AB4CB-ADE5-432A-B47F-40C4DF25AE73}"/>
</file>

<file path=customXml/itemProps2.xml><?xml version="1.0" encoding="utf-8"?>
<ds:datastoreItem xmlns:ds="http://schemas.openxmlformats.org/officeDocument/2006/customXml" ds:itemID="{73BB7839-81F2-41D1-B2EF-A695BA0E5B4A}"/>
</file>

<file path=customXml/itemProps3.xml><?xml version="1.0" encoding="utf-8"?>
<ds:datastoreItem xmlns:ds="http://schemas.openxmlformats.org/officeDocument/2006/customXml" ds:itemID="{D0EC2618-5C6C-47D5-A859-8E741FFA355B}"/>
</file>

<file path=customXml/itemProps4.xml><?xml version="1.0" encoding="utf-8"?>
<ds:datastoreItem xmlns:ds="http://schemas.openxmlformats.org/officeDocument/2006/customXml" ds:itemID="{08BEB517-015C-42C1-BD34-A84AAB2DD9F8}"/>
</file>

<file path=docMetadata/LabelInfo.xml><?xml version="1.0" encoding="utf-8"?>
<clbl:labelList xmlns:clbl="http://schemas.microsoft.com/office/2020/mipLabelMetadata">
  <clbl:label id="{4e99b5ff-dd77-418a-8b69-1d684e911168}" enabled="0" method="" siteId="{4e99b5ff-dd77-418a-8b69-1d684e91116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yann.fremont@avocarbon.com</dc:creator>
  <cp:keywords/>
  <dc:description/>
  <cp:lastModifiedBy>Audrey MAGNE</cp:lastModifiedBy>
  <cp:revision/>
  <dcterms:created xsi:type="dcterms:W3CDTF">2015-09-04T11:29:37Z</dcterms:created>
  <dcterms:modified xsi:type="dcterms:W3CDTF">2025-08-28T12:43:49Z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0x010100888BF09668C18B488021DABE69625072</vt:lpwstr>
  </property>
  <property fmtid="{D5CDD505-2E9C-101B-9397-08002B2CF9AE}" pid="3" name="MSIP_Label_e72bb48c-1a5f-41d8-bcf0-71063fc5461b_Enabled">
    <vt:lpwstr>True</vt:lpwstr>
  </property>
  <property fmtid="{D5CDD505-2E9C-101B-9397-08002B2CF9AE}" pid="4" name="MSIP_Label_e72bb48c-1a5f-41d8-bcf0-71063fc5461b_SiteId">
    <vt:lpwstr>Local</vt:lpwstr>
  </property>
  <property fmtid="{D5CDD505-2E9C-101B-9397-08002B2CF9AE}" pid="5" name="MSIP_Label_e72bb48c-1a5f-41d8-bcf0-71063fc5461b_Owner">
    <vt:lpwstr>sakthi.sp@avocarbon.com</vt:lpwstr>
  </property>
  <property fmtid="{D5CDD505-2E9C-101B-9397-08002B2CF9AE}" pid="6" name="MSIP_Label_e72bb48c-1a5f-41d8-bcf0-71063fc5461b_SetDate">
    <vt:lpwstr>2020-02-14T09:58:27.7140392Z</vt:lpwstr>
  </property>
  <property fmtid="{D5CDD505-2E9C-101B-9397-08002B2CF9AE}" pid="7" name="MSIP_Label_e72bb48c-1a5f-41d8-bcf0-71063fc5461b_Name">
    <vt:lpwstr>Internal</vt:lpwstr>
  </property>
  <property fmtid="{D5CDD505-2E9C-101B-9397-08002B2CF9AE}" pid="8" name="MSIP_Label_e72bb48c-1a5f-41d8-bcf0-71063fc5461b_Application">
    <vt:lpwstr>Microsoft Azure Information Protection</vt:lpwstr>
  </property>
  <property fmtid="{D5CDD505-2E9C-101B-9397-08002B2CF9AE}" pid="9" name="MSIP_Label_e72bb48c-1a5f-41d8-bcf0-71063fc5461b_ActionId">
    <vt:lpwstr>6cc18af8-5151-4092-8ca5-47bbb45ea453</vt:lpwstr>
  </property>
  <property fmtid="{D5CDD505-2E9C-101B-9397-08002B2CF9AE}" pid="10" name="MSIP_Label_e72bb48c-1a5f-41d8-bcf0-71063fc5461b_Extended_MSFT_Method">
    <vt:lpwstr>Manual</vt:lpwstr>
  </property>
  <property fmtid="{D5CDD505-2E9C-101B-9397-08002B2CF9AE}" pid="11" name="Sensitivity">
    <vt:lpwstr>Internal</vt:lpwstr>
  </property>
  <property fmtid="{D5CDD505-2E9C-101B-9397-08002B2CF9AE}" pid="12" name="ComplianceAsset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</Properties>
</file>